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재무과\2017\2016 대학회계 결산\교육부제출\"/>
    </mc:Choice>
  </mc:AlternateContent>
  <workbookProtection workbookAlgorithmName="SHA-512" workbookHashValue="X4w1ESQ9TrlvuEWtrqskphI3q8BXKBLep4AjsXAV8oyM8zXoDX8TWuPUIuTZBuEnOEoWuoYq1akHvFnDLFMFaQ==" workbookSaltValue="+Dvix1mywdBMLY6jf13Z8Q==" workbookSpinCount="100000" lockStructure="1"/>
  <bookViews>
    <workbookView xWindow="0" yWindow="60" windowWidth="23040" windowHeight="9825" tabRatio="954"/>
  </bookViews>
  <sheets>
    <sheet name="표지" sheetId="58" r:id="rId1"/>
    <sheet name="세입세출총괄" sheetId="57" r:id="rId2"/>
    <sheet name="표지외1" sheetId="56" r:id="rId3"/>
    <sheet name="세입결산보고서" sheetId="78" r:id="rId4"/>
    <sheet name="등록금수납조서" sheetId="61" r:id="rId5"/>
    <sheet name="수납액조서" sheetId="62" r:id="rId6"/>
    <sheet name="표지외2" sheetId="64" r:id="rId7"/>
    <sheet name="총괄" sheetId="80" r:id="rId8"/>
    <sheet name="사무국" sheetId="2" r:id="rId9"/>
    <sheet name="교무처" sheetId="3" r:id="rId10"/>
    <sheet name="학생처" sheetId="54" r:id="rId11"/>
    <sheet name="기획처" sheetId="45" r:id="rId12"/>
    <sheet name="산학협력단" sheetId="7" r:id="rId13"/>
    <sheet name="입학과" sheetId="8" r:id="rId14"/>
    <sheet name="발전기금재단" sheetId="9" r:id="rId15"/>
    <sheet name="인문대학" sheetId="10" r:id="rId16"/>
    <sheet name="사회과학대학" sheetId="11" r:id="rId17"/>
    <sheet name="법학전문대학원" sheetId="12" r:id="rId18"/>
    <sheet name="자연과학대학" sheetId="13" r:id="rId19"/>
    <sheet name="경영대학" sheetId="42" r:id="rId20"/>
    <sheet name="공과대학" sheetId="15" r:id="rId21"/>
    <sheet name="전자정보대학" sheetId="16" r:id="rId22"/>
    <sheet name="농업생명환경대학" sheetId="17" r:id="rId23"/>
    <sheet name="사범대학" sheetId="18" r:id="rId24"/>
    <sheet name="생활과학대학" sheetId="19" r:id="rId25"/>
    <sheet name="수의과대학 " sheetId="46" r:id="rId26"/>
    <sheet name="약학대학" sheetId="47" r:id="rId27"/>
    <sheet name="의과대학" sheetId="22" r:id="rId28"/>
    <sheet name="융합학과군" sheetId="23" r:id="rId29"/>
    <sheet name="자율전공학부" sheetId="24" r:id="rId30"/>
    <sheet name="도서관" sheetId="25" r:id="rId31"/>
    <sheet name="전산정보원" sheetId="26" r:id="rId32"/>
    <sheet name="창의융합교육본부" sheetId="27" r:id="rId33"/>
    <sheet name="공동실험실습관" sheetId="28" r:id="rId34"/>
    <sheet name="평생교육원" sheetId="48" r:id="rId35"/>
    <sheet name="신문방송사" sheetId="49" r:id="rId36"/>
    <sheet name="실험동물연구지원센터" sheetId="31" r:id="rId37"/>
    <sheet name="장애지원센터" sheetId="32" r:id="rId38"/>
    <sheet name="박물관" sheetId="50" r:id="rId39"/>
    <sheet name="공학교육혁신센터" sheetId="34" r:id="rId40"/>
    <sheet name="교수학습지원센터" sheetId="35" r:id="rId41"/>
    <sheet name="학생생활관" sheetId="36" r:id="rId42"/>
    <sheet name="취업지원본부" sheetId="37" r:id="rId43"/>
    <sheet name="국제교류본부" sheetId="51" r:id="rId44"/>
    <sheet name="사범대학교육연수원" sheetId="39" r:id="rId45"/>
    <sheet name="교수회" sheetId="40" r:id="rId46"/>
    <sheet name="직원회" sheetId="41" r:id="rId47"/>
    <sheet name="사고이월조서" sheetId="68" r:id="rId48"/>
    <sheet name="명시이월조서" sheetId="67" r:id="rId49"/>
    <sheet name="기타이월조서" sheetId="66" r:id="rId50"/>
    <sheet name="보조금잔액조서" sheetId="69" r:id="rId51"/>
    <sheet name="불용액조서" sheetId="70" r:id="rId52"/>
    <sheet name="예비비사용조서" sheetId="75" r:id="rId53"/>
    <sheet name="표지외3" sheetId="76" r:id="rId54"/>
    <sheet name="자금관리현황" sheetId="72" r:id="rId55"/>
    <sheet name="잔액증명서" sheetId="71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19" hidden="1">경영대학!$A$5:$R$142</definedName>
    <definedName name="_xlnm._FilterDatabase" localSheetId="20" hidden="1">공과대학!$A$5:$S$89</definedName>
    <definedName name="_xlnm._FilterDatabase" localSheetId="33" hidden="1">공동실험실습관!$A$5:$R$52</definedName>
    <definedName name="_xlnm._FilterDatabase" localSheetId="39" hidden="1">공학교육혁신센터!$A$5:$R$49</definedName>
    <definedName name="_xlnm._FilterDatabase" localSheetId="9" hidden="1">교무처!$A$5:$S$258</definedName>
    <definedName name="_xlnm._FilterDatabase" localSheetId="40" hidden="1">교수학습지원센터!$A$5:$R$68</definedName>
    <definedName name="_xlnm._FilterDatabase" localSheetId="43" hidden="1">국제교류본부!$A$5:$R$170</definedName>
    <definedName name="_xlnm._FilterDatabase" localSheetId="11" hidden="1">기획처!$A$5:$R$512</definedName>
    <definedName name="_xlnm._FilterDatabase" localSheetId="22" hidden="1">농업생명환경대학!$A$5:$S$207</definedName>
    <definedName name="_xlnm._FilterDatabase" localSheetId="30" hidden="1">도서관!$A$5:$R$92</definedName>
    <definedName name="_xlnm._FilterDatabase" localSheetId="48" hidden="1">명시이월조서!$A$4:$G$160</definedName>
    <definedName name="_xlnm._FilterDatabase" localSheetId="38" hidden="1">박물관!$A$5:$R$51</definedName>
    <definedName name="_xlnm._FilterDatabase" localSheetId="17" hidden="1">법학전문대학원!$A$5:$R$174</definedName>
    <definedName name="_xlnm._FilterDatabase" localSheetId="47" hidden="1">사고이월조서!$A$4:$G$54</definedName>
    <definedName name="_xlnm._FilterDatabase" localSheetId="8" hidden="1">사무국!$A$6:$R$422</definedName>
    <definedName name="_xlnm._FilterDatabase" localSheetId="23" hidden="1">사범대학!$A$5:$R$170</definedName>
    <definedName name="_xlnm._FilterDatabase" localSheetId="44" hidden="1">사범대학교육연수원!$A$5:$R$77</definedName>
    <definedName name="_xlnm._FilterDatabase" localSheetId="16" hidden="1">사회과학대학!$A$5:$R$89</definedName>
    <definedName name="_xlnm._FilterDatabase" localSheetId="12" hidden="1">산학협력단!$A$5:$S$99</definedName>
    <definedName name="_xlnm._FilterDatabase" localSheetId="24" hidden="1">생활과학대학!$A$5:$R$60</definedName>
    <definedName name="_xlnm._FilterDatabase" localSheetId="3" hidden="1">세입결산보고서!$A$5:$I$155</definedName>
    <definedName name="_xlnm._FilterDatabase" localSheetId="25" hidden="1">'수의과대학 '!$A$5:$R$91</definedName>
    <definedName name="_xlnm._FilterDatabase" localSheetId="35" hidden="1">신문방송사!$A$5:$R$39</definedName>
    <definedName name="_xlnm._FilterDatabase" localSheetId="36" hidden="1">실험동물연구지원센터!$A$5:$R$40</definedName>
    <definedName name="_xlnm._FilterDatabase" localSheetId="26" hidden="1">약학대학!$A$5:$R$75</definedName>
    <definedName name="_xlnm._FilterDatabase" localSheetId="28" hidden="1">융합학과군!$A$5:$S$54</definedName>
    <definedName name="_xlnm._FilterDatabase" localSheetId="27" hidden="1">의과대학!$A$5:$R$87</definedName>
    <definedName name="_xlnm._FilterDatabase" localSheetId="15" hidden="1">인문대학!$A$5:$R$148</definedName>
    <definedName name="_xlnm._FilterDatabase" localSheetId="13" hidden="1">입학과!$A$5:$R$132</definedName>
    <definedName name="_xlnm._FilterDatabase" localSheetId="18" hidden="1">자연과학대학!$A$5:$R$141</definedName>
    <definedName name="_xlnm._FilterDatabase" localSheetId="29" hidden="1">자율전공학부!$A$5:$R$27</definedName>
    <definedName name="_xlnm._FilterDatabase" localSheetId="37" hidden="1">장애지원센터!$A$5:$R$60</definedName>
    <definedName name="_xlnm._FilterDatabase" localSheetId="31" hidden="1">전산정보원!$A$5:$R$50</definedName>
    <definedName name="_xlnm._FilterDatabase" localSheetId="21" hidden="1">전자정보대학!$A$5:$R$86</definedName>
    <definedName name="_xlnm._FilterDatabase" localSheetId="32" hidden="1">창의융합교육본부!$A$5:$R$105</definedName>
    <definedName name="_xlnm._FilterDatabase" localSheetId="7" hidden="1">총괄!$A$5:$R$3407</definedName>
    <definedName name="_xlnm._FilterDatabase" localSheetId="42" hidden="1">취업지원본부!$A$5:$R$147</definedName>
    <definedName name="_xlnm._FilterDatabase" localSheetId="34" hidden="1">평생교육원!$A$5:$R$141</definedName>
    <definedName name="_xlnm._FilterDatabase" localSheetId="41" hidden="1">학생생활관!$A$5:$R$110</definedName>
    <definedName name="_xlnm._FilterDatabase" localSheetId="10" hidden="1">학생처!$A$5:$R$366</definedName>
    <definedName name="_xlnm.Print_Area" localSheetId="11">기획처!$B$357:$O$407</definedName>
    <definedName name="_xlnm.Print_Area" localSheetId="10">학생처!$A$1:$R$324</definedName>
    <definedName name="_xlnm.Print_Titles" localSheetId="19">경영대학!$4:$5</definedName>
    <definedName name="_xlnm.Print_Titles" localSheetId="43">국제교류본부!$4:$5</definedName>
    <definedName name="_xlnm.Print_Titles" localSheetId="11">기획처!$4:$5</definedName>
    <definedName name="_xlnm.Print_Titles" localSheetId="38">박물관!$4:$5</definedName>
    <definedName name="_xlnm.Print_Titles" localSheetId="3">세입결산보고서!$4:$5</definedName>
    <definedName name="_xlnm.Print_Titles" localSheetId="25">'수의과대학 '!$4:$5</definedName>
    <definedName name="_xlnm.Print_Titles" localSheetId="35">신문방송사!$4:$5</definedName>
    <definedName name="_xlnm.Print_Titles" localSheetId="26">약학대학!$4:$5</definedName>
    <definedName name="_xlnm.Print_Titles" localSheetId="34">평생교육원!$4:$5</definedName>
    <definedName name="_xlnm.Print_Titles" localSheetId="10">학생처!$4:$5</definedName>
    <definedName name="금전수입합계">#N/A</definedName>
    <definedName name="내용연수" localSheetId="3">[1]data!$H$7:$J$1717</definedName>
    <definedName name="내용연수">[2]data!$H$7:$J$1717</definedName>
    <definedName name="단위명" localSheetId="3">[1]data!$A$8:$A$11</definedName>
    <definedName name="단위명">[2]data!$A$8:$A$11</definedName>
    <definedName name="단위코드" localSheetId="3">[3]data!$A$8:$B$11</definedName>
    <definedName name="단위코드">[4]data!$A$8:$B$11</definedName>
    <definedName name="부서코드" localSheetId="3">[1]data!$D$7:$F$81</definedName>
    <definedName name="부서코드">[2]data!$D$7:$F$81</definedName>
    <definedName name="세출결산내역서" localSheetId="19">#REF!</definedName>
    <definedName name="세출결산내역서" localSheetId="43">#REF!</definedName>
    <definedName name="세출결산내역서" localSheetId="11">#REF!</definedName>
    <definedName name="세출결산내역서" localSheetId="38">#REF!</definedName>
    <definedName name="세출결산내역서" localSheetId="3">#REF!</definedName>
    <definedName name="세출결산내역서" localSheetId="25">#REF!</definedName>
    <definedName name="세출결산내역서" localSheetId="35">#REF!</definedName>
    <definedName name="세출결산내역서" localSheetId="26">#REF!</definedName>
    <definedName name="세출결산내역서" localSheetId="34">#REF!</definedName>
    <definedName name="세출결산내역서" localSheetId="10">#REF!</definedName>
    <definedName name="세출결산내역서">#REF!</definedName>
    <definedName name="운영부서명" localSheetId="3">[5]data!$D$25:$D$81</definedName>
    <definedName name="운영부서명">[6]data!$D$25:$D$81</definedName>
    <definedName name="운영조직명" localSheetId="3">[1]data!$D$8:$D$24</definedName>
    <definedName name="운영조직명">[2]data!$D$8:$D$24</definedName>
    <definedName name="학생처20160420" localSheetId="19">#REF!</definedName>
    <definedName name="학생처20160420" localSheetId="43">#REF!</definedName>
    <definedName name="학생처20160420" localSheetId="11">#REF!</definedName>
    <definedName name="학생처20160420" localSheetId="38">#REF!</definedName>
    <definedName name="학생처20160420" localSheetId="3">#REF!</definedName>
    <definedName name="학생처20160420" localSheetId="25">#REF!</definedName>
    <definedName name="학생처20160420" localSheetId="35">#REF!</definedName>
    <definedName name="학생처20160420" localSheetId="26">#REF!</definedName>
    <definedName name="학생처20160420" localSheetId="34">#REF!</definedName>
    <definedName name="학생처20160420" localSheetId="10">#REF!</definedName>
    <definedName name="학생처20160420">#REF!</definedName>
  </definedNames>
  <calcPr calcId="152511"/>
</workbook>
</file>

<file path=xl/calcChain.xml><?xml version="1.0" encoding="utf-8"?>
<calcChain xmlns="http://schemas.openxmlformats.org/spreadsheetml/2006/main">
  <c r="R6" i="80" l="1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D281" i="2" l="1"/>
  <c r="E281" i="2"/>
  <c r="F281" i="2"/>
  <c r="G281" i="2"/>
  <c r="H281" i="2"/>
  <c r="I281" i="2"/>
  <c r="K281" i="2"/>
  <c r="L281" i="2"/>
  <c r="M281" i="2"/>
  <c r="O281" i="2"/>
  <c r="P281" i="2"/>
  <c r="C281" i="2"/>
  <c r="C294" i="2"/>
  <c r="C285" i="2"/>
  <c r="C276" i="2"/>
  <c r="D273" i="2"/>
  <c r="E273" i="2"/>
  <c r="F273" i="2"/>
  <c r="G273" i="2"/>
  <c r="H273" i="2"/>
  <c r="I273" i="2"/>
  <c r="K273" i="2"/>
  <c r="L273" i="2"/>
  <c r="M273" i="2"/>
  <c r="O273" i="2"/>
  <c r="P273" i="2"/>
  <c r="C273" i="2"/>
  <c r="C335" i="2"/>
  <c r="H321" i="2"/>
  <c r="H282" i="2"/>
  <c r="C282" i="2"/>
  <c r="H269" i="2"/>
  <c r="H268" i="2"/>
  <c r="H267" i="2"/>
  <c r="H266" i="2"/>
  <c r="C269" i="2"/>
  <c r="C267" i="2"/>
  <c r="C266" i="2"/>
  <c r="C262" i="2"/>
  <c r="H256" i="2"/>
  <c r="C256" i="2"/>
  <c r="E155" i="78"/>
  <c r="H155" i="78" s="1"/>
  <c r="H154" i="78" s="1"/>
  <c r="G154" i="78"/>
  <c r="F154" i="78"/>
  <c r="E154" i="78"/>
  <c r="D154" i="78"/>
  <c r="C154" i="78"/>
  <c r="E153" i="78"/>
  <c r="H153" i="78" s="1"/>
  <c r="G152" i="78"/>
  <c r="F152" i="78"/>
  <c r="E152" i="78"/>
  <c r="D152" i="78"/>
  <c r="C152" i="78"/>
  <c r="E151" i="78"/>
  <c r="H151" i="78" s="1"/>
  <c r="H150" i="78" s="1"/>
  <c r="G150" i="78"/>
  <c r="F150" i="78"/>
  <c r="E150" i="78"/>
  <c r="D150" i="78"/>
  <c r="C150" i="78"/>
  <c r="E149" i="78"/>
  <c r="H149" i="78" s="1"/>
  <c r="H148" i="78" s="1"/>
  <c r="G148" i="78"/>
  <c r="F148" i="78"/>
  <c r="E148" i="78"/>
  <c r="D148" i="78"/>
  <c r="C148" i="78"/>
  <c r="E147" i="78"/>
  <c r="H147" i="78" s="1"/>
  <c r="H146" i="78" s="1"/>
  <c r="G146" i="78"/>
  <c r="F146" i="78"/>
  <c r="E146" i="78"/>
  <c r="D146" i="78"/>
  <c r="C146" i="78"/>
  <c r="E145" i="78"/>
  <c r="H145" i="78" s="1"/>
  <c r="H144" i="78" s="1"/>
  <c r="G144" i="78"/>
  <c r="F144" i="78"/>
  <c r="E144" i="78"/>
  <c r="D144" i="78"/>
  <c r="C144" i="78"/>
  <c r="E143" i="78"/>
  <c r="H143" i="78" s="1"/>
  <c r="H142" i="78" s="1"/>
  <c r="G142" i="78"/>
  <c r="F142" i="78"/>
  <c r="E142" i="78"/>
  <c r="E141" i="78"/>
  <c r="H141" i="78" s="1"/>
  <c r="H140" i="78" s="1"/>
  <c r="G140" i="78"/>
  <c r="F140" i="78"/>
  <c r="E140" i="78"/>
  <c r="D140" i="78"/>
  <c r="C140" i="78"/>
  <c r="C129" i="78" s="1"/>
  <c r="E139" i="78"/>
  <c r="H139" i="78" s="1"/>
  <c r="H138" i="78" s="1"/>
  <c r="G138" i="78"/>
  <c r="F138" i="78"/>
  <c r="E138" i="78"/>
  <c r="D138" i="78"/>
  <c r="C138" i="78"/>
  <c r="E137" i="78"/>
  <c r="H137" i="78" s="1"/>
  <c r="H136" i="78" s="1"/>
  <c r="G136" i="78"/>
  <c r="F136" i="78"/>
  <c r="E136" i="78"/>
  <c r="D136" i="78"/>
  <c r="C136" i="78"/>
  <c r="E135" i="78"/>
  <c r="H135" i="78" s="1"/>
  <c r="H134" i="78" s="1"/>
  <c r="G134" i="78"/>
  <c r="F134" i="78"/>
  <c r="E134" i="78"/>
  <c r="D134" i="78"/>
  <c r="C134" i="78"/>
  <c r="D133" i="78"/>
  <c r="E133" i="78" s="1"/>
  <c r="H133" i="78" s="1"/>
  <c r="H132" i="78" s="1"/>
  <c r="G132" i="78"/>
  <c r="F132" i="78"/>
  <c r="E132" i="78"/>
  <c r="D132" i="78"/>
  <c r="C132" i="78"/>
  <c r="D131" i="78"/>
  <c r="D130" i="78" s="1"/>
  <c r="D129" i="78" s="1"/>
  <c r="G130" i="78"/>
  <c r="G129" i="78" s="1"/>
  <c r="F130" i="78"/>
  <c r="C130" i="78"/>
  <c r="E128" i="78"/>
  <c r="H128" i="78" s="1"/>
  <c r="H127" i="78" s="1"/>
  <c r="G127" i="78"/>
  <c r="G114" i="78" s="1"/>
  <c r="F127" i="78"/>
  <c r="E127" i="78"/>
  <c r="D127" i="78"/>
  <c r="C127" i="78"/>
  <c r="C114" i="78" s="1"/>
  <c r="E126" i="78"/>
  <c r="H126" i="78" s="1"/>
  <c r="H125" i="78" s="1"/>
  <c r="G125" i="78"/>
  <c r="F125" i="78"/>
  <c r="E125" i="78"/>
  <c r="D125" i="78"/>
  <c r="C125" i="78"/>
  <c r="E124" i="78"/>
  <c r="H124" i="78" s="1"/>
  <c r="H123" i="78" s="1"/>
  <c r="G123" i="78"/>
  <c r="F123" i="78"/>
  <c r="E123" i="78"/>
  <c r="D123" i="78"/>
  <c r="H122" i="78"/>
  <c r="H121" i="78" s="1"/>
  <c r="E122" i="78"/>
  <c r="G121" i="78"/>
  <c r="F121" i="78"/>
  <c r="E121" i="78"/>
  <c r="E120" i="78"/>
  <c r="G119" i="78"/>
  <c r="F119" i="78"/>
  <c r="E118" i="78"/>
  <c r="E117" i="78" s="1"/>
  <c r="G117" i="78"/>
  <c r="F117" i="78"/>
  <c r="E116" i="78"/>
  <c r="H116" i="78" s="1"/>
  <c r="H115" i="78" s="1"/>
  <c r="G115" i="78"/>
  <c r="F115" i="78"/>
  <c r="E115" i="78"/>
  <c r="E113" i="78"/>
  <c r="G112" i="78"/>
  <c r="F112" i="78"/>
  <c r="D112" i="78"/>
  <c r="C112" i="78"/>
  <c r="E111" i="78"/>
  <c r="G110" i="78"/>
  <c r="F110" i="78"/>
  <c r="D110" i="78"/>
  <c r="C110" i="78"/>
  <c r="E109" i="78"/>
  <c r="G108" i="78"/>
  <c r="F108" i="78"/>
  <c r="D108" i="78"/>
  <c r="C108" i="78"/>
  <c r="E107" i="78"/>
  <c r="G106" i="78"/>
  <c r="F106" i="78"/>
  <c r="D106" i="78"/>
  <c r="C106" i="78"/>
  <c r="E105" i="78"/>
  <c r="G104" i="78"/>
  <c r="F104" i="78"/>
  <c r="D104" i="78"/>
  <c r="C104" i="78"/>
  <c r="E103" i="78"/>
  <c r="G102" i="78"/>
  <c r="F102" i="78"/>
  <c r="D102" i="78"/>
  <c r="C102" i="78"/>
  <c r="E101" i="78"/>
  <c r="G100" i="78"/>
  <c r="F100" i="78"/>
  <c r="D100" i="78"/>
  <c r="C100" i="78"/>
  <c r="E99" i="78"/>
  <c r="G98" i="78"/>
  <c r="F98" i="78"/>
  <c r="D98" i="78"/>
  <c r="D97" i="78" s="1"/>
  <c r="C98" i="78"/>
  <c r="C97" i="78" s="1"/>
  <c r="G97" i="78"/>
  <c r="F97" i="78"/>
  <c r="E95" i="78"/>
  <c r="H95" i="78" s="1"/>
  <c r="E94" i="78"/>
  <c r="H94" i="78" s="1"/>
  <c r="E93" i="78"/>
  <c r="H93" i="78" s="1"/>
  <c r="H92" i="78"/>
  <c r="E92" i="78"/>
  <c r="E91" i="78"/>
  <c r="H91" i="78" s="1"/>
  <c r="E90" i="78"/>
  <c r="H90" i="78" s="1"/>
  <c r="E89" i="78"/>
  <c r="H89" i="78" s="1"/>
  <c r="H88" i="78"/>
  <c r="E88" i="78"/>
  <c r="E87" i="78"/>
  <c r="H87" i="78" s="1"/>
  <c r="E86" i="78"/>
  <c r="H86" i="78" s="1"/>
  <c r="E85" i="78"/>
  <c r="H85" i="78" s="1"/>
  <c r="H84" i="78"/>
  <c r="E84" i="78"/>
  <c r="E83" i="78"/>
  <c r="H83" i="78" s="1"/>
  <c r="E82" i="78"/>
  <c r="H82" i="78" s="1"/>
  <c r="E81" i="78"/>
  <c r="H81" i="78" s="1"/>
  <c r="H80" i="78"/>
  <c r="E80" i="78"/>
  <c r="E79" i="78"/>
  <c r="H79" i="78" s="1"/>
  <c r="E78" i="78"/>
  <c r="H78" i="78" s="1"/>
  <c r="E77" i="78"/>
  <c r="H76" i="78"/>
  <c r="E76" i="78"/>
  <c r="G75" i="78"/>
  <c r="F75" i="78"/>
  <c r="D75" i="78"/>
  <c r="C75" i="78"/>
  <c r="H74" i="78"/>
  <c r="E74" i="78"/>
  <c r="E73" i="78"/>
  <c r="H73" i="78" s="1"/>
  <c r="E72" i="78"/>
  <c r="H72" i="78" s="1"/>
  <c r="E71" i="78"/>
  <c r="H71" i="78" s="1"/>
  <c r="H70" i="78"/>
  <c r="E70" i="78"/>
  <c r="E69" i="78"/>
  <c r="H69" i="78" s="1"/>
  <c r="E68" i="78"/>
  <c r="H68" i="78" s="1"/>
  <c r="E67" i="78"/>
  <c r="H67" i="78" s="1"/>
  <c r="H66" i="78"/>
  <c r="E66" i="78"/>
  <c r="E65" i="78"/>
  <c r="H65" i="78" s="1"/>
  <c r="E64" i="78"/>
  <c r="H64" i="78" s="1"/>
  <c r="E63" i="78"/>
  <c r="E62" i="78"/>
  <c r="G61" i="78"/>
  <c r="F61" i="78"/>
  <c r="D61" i="78"/>
  <c r="C61" i="78"/>
  <c r="E60" i="78"/>
  <c r="H60" i="78" s="1"/>
  <c r="E59" i="78"/>
  <c r="H59" i="78" s="1"/>
  <c r="E58" i="78"/>
  <c r="H58" i="78" s="1"/>
  <c r="E57" i="78"/>
  <c r="H57" i="78" s="1"/>
  <c r="E56" i="78"/>
  <c r="H56" i="78" s="1"/>
  <c r="E55" i="78"/>
  <c r="H55" i="78" s="1"/>
  <c r="E54" i="78"/>
  <c r="H54" i="78" s="1"/>
  <c r="E53" i="78"/>
  <c r="H53" i="78" s="1"/>
  <c r="E52" i="78"/>
  <c r="H52" i="78" s="1"/>
  <c r="E51" i="78"/>
  <c r="H51" i="78" s="1"/>
  <c r="E50" i="78"/>
  <c r="H50" i="78" s="1"/>
  <c r="E49" i="78"/>
  <c r="H49" i="78" s="1"/>
  <c r="E48" i="78"/>
  <c r="H48" i="78" s="1"/>
  <c r="E47" i="78"/>
  <c r="H47" i="78" s="1"/>
  <c r="E46" i="78"/>
  <c r="H46" i="78" s="1"/>
  <c r="E45" i="78"/>
  <c r="G44" i="78"/>
  <c r="G43" i="78" s="1"/>
  <c r="G42" i="78" s="1"/>
  <c r="F44" i="78"/>
  <c r="D44" i="78"/>
  <c r="D43" i="78" s="1"/>
  <c r="D42" i="78" s="1"/>
  <c r="C44" i="78"/>
  <c r="C43" i="78" s="1"/>
  <c r="C42" i="78" s="1"/>
  <c r="F43" i="78"/>
  <c r="F42" i="78" s="1"/>
  <c r="I42" i="78"/>
  <c r="E41" i="78"/>
  <c r="H41" i="78" s="1"/>
  <c r="H40" i="78" s="1"/>
  <c r="H37" i="78" s="1"/>
  <c r="H36" i="78" s="1"/>
  <c r="G40" i="78"/>
  <c r="G37" i="78" s="1"/>
  <c r="G36" i="78" s="1"/>
  <c r="F40" i="78"/>
  <c r="F37" i="78" s="1"/>
  <c r="F36" i="78" s="1"/>
  <c r="E40" i="78"/>
  <c r="D40" i="78"/>
  <c r="C40" i="78"/>
  <c r="H39" i="78"/>
  <c r="H38" i="78"/>
  <c r="G38" i="78"/>
  <c r="F38" i="78"/>
  <c r="E38" i="78"/>
  <c r="E37" i="78" s="1"/>
  <c r="E36" i="78" s="1"/>
  <c r="D38" i="78"/>
  <c r="C38" i="78"/>
  <c r="C37" i="78"/>
  <c r="C36" i="78" s="1"/>
  <c r="G35" i="78"/>
  <c r="F35" i="78"/>
  <c r="F34" i="78" s="1"/>
  <c r="E35" i="78"/>
  <c r="E34" i="78" s="1"/>
  <c r="D34" i="78"/>
  <c r="C34" i="78"/>
  <c r="E33" i="78"/>
  <c r="E32" i="78" s="1"/>
  <c r="G32" i="78"/>
  <c r="F32" i="78"/>
  <c r="D32" i="78"/>
  <c r="C32" i="78"/>
  <c r="E31" i="78"/>
  <c r="E30" i="78" s="1"/>
  <c r="G30" i="78"/>
  <c r="F30" i="78"/>
  <c r="D30" i="78"/>
  <c r="C30" i="78"/>
  <c r="E29" i="78"/>
  <c r="E28" i="78" s="1"/>
  <c r="E27" i="78" s="1"/>
  <c r="G28" i="78"/>
  <c r="F28" i="78"/>
  <c r="D28" i="78"/>
  <c r="D27" i="78" s="1"/>
  <c r="C28" i="78"/>
  <c r="E26" i="78"/>
  <c r="G25" i="78"/>
  <c r="F25" i="78"/>
  <c r="D25" i="78"/>
  <c r="C25" i="78"/>
  <c r="D24" i="78"/>
  <c r="D23" i="78" s="1"/>
  <c r="G23" i="78"/>
  <c r="F23" i="78"/>
  <c r="C23" i="78"/>
  <c r="E22" i="78"/>
  <c r="E21" i="78" s="1"/>
  <c r="G21" i="78"/>
  <c r="F21" i="78"/>
  <c r="D21" i="78"/>
  <c r="D20" i="78" s="1"/>
  <c r="C21" i="78"/>
  <c r="C20" i="78" s="1"/>
  <c r="G20" i="78"/>
  <c r="F20" i="78"/>
  <c r="E19" i="78"/>
  <c r="E18" i="78" s="1"/>
  <c r="G18" i="78"/>
  <c r="F18" i="78"/>
  <c r="D18" i="78"/>
  <c r="C18" i="78"/>
  <c r="E17" i="78"/>
  <c r="E16" i="78" s="1"/>
  <c r="E15" i="78" s="1"/>
  <c r="G16" i="78"/>
  <c r="F16" i="78"/>
  <c r="F15" i="78" s="1"/>
  <c r="D16" i="78"/>
  <c r="C16" i="78"/>
  <c r="C15" i="78" s="1"/>
  <c r="D15" i="78"/>
  <c r="G14" i="78"/>
  <c r="H14" i="78" s="1"/>
  <c r="F14" i="78"/>
  <c r="E14" i="78"/>
  <c r="E13" i="78" s="1"/>
  <c r="E12" i="78" s="1"/>
  <c r="H13" i="78"/>
  <c r="H12" i="78" s="1"/>
  <c r="G13" i="78"/>
  <c r="G12" i="78" s="1"/>
  <c r="F13" i="78"/>
  <c r="D13" i="78"/>
  <c r="C13" i="78"/>
  <c r="C12" i="78" s="1"/>
  <c r="F12" i="78"/>
  <c r="D12" i="78"/>
  <c r="D11" i="78"/>
  <c r="D9" i="78" s="1"/>
  <c r="D8" i="78" s="1"/>
  <c r="D7" i="78" s="1"/>
  <c r="E10" i="78"/>
  <c r="G9" i="78"/>
  <c r="F9" i="78"/>
  <c r="C9" i="78"/>
  <c r="C8" i="78" s="1"/>
  <c r="G8" i="78"/>
  <c r="F8" i="78"/>
  <c r="C272" i="2" l="1"/>
  <c r="D96" i="78"/>
  <c r="C7" i="78"/>
  <c r="C6" i="78" s="1"/>
  <c r="C96" i="78"/>
  <c r="H26" i="78"/>
  <c r="E25" i="78"/>
  <c r="H25" i="78" s="1"/>
  <c r="H29" i="78"/>
  <c r="H28" i="78" s="1"/>
  <c r="E102" i="78"/>
  <c r="H103" i="78"/>
  <c r="H102" i="78" s="1"/>
  <c r="F7" i="78"/>
  <c r="H35" i="78"/>
  <c r="H34" i="78" s="1"/>
  <c r="G34" i="78"/>
  <c r="G27" i="78" s="1"/>
  <c r="G15" i="78"/>
  <c r="G7" i="78" s="1"/>
  <c r="G6" i="78" s="1"/>
  <c r="H101" i="78"/>
  <c r="H100" i="78" s="1"/>
  <c r="E100" i="78"/>
  <c r="E119" i="78"/>
  <c r="H120" i="78"/>
  <c r="H119" i="78" s="1"/>
  <c r="H114" i="78" s="1"/>
  <c r="H22" i="78"/>
  <c r="H21" i="78" s="1"/>
  <c r="H33" i="78"/>
  <c r="H32" i="78" s="1"/>
  <c r="H77" i="78"/>
  <c r="E75" i="78"/>
  <c r="E98" i="78"/>
  <c r="H99" i="78"/>
  <c r="H98" i="78" s="1"/>
  <c r="H107" i="78"/>
  <c r="H106" i="78" s="1"/>
  <c r="E106" i="78"/>
  <c r="D114" i="78"/>
  <c r="F27" i="78"/>
  <c r="E44" i="78"/>
  <c r="E61" i="78"/>
  <c r="E114" i="78"/>
  <c r="F129" i="78"/>
  <c r="H31" i="78"/>
  <c r="H30" i="78" s="1"/>
  <c r="D37" i="78"/>
  <c r="D36" i="78" s="1"/>
  <c r="D6" i="78" s="1"/>
  <c r="H62" i="78"/>
  <c r="H61" i="78" s="1"/>
  <c r="G96" i="78"/>
  <c r="E104" i="78"/>
  <c r="H105" i="78"/>
  <c r="H104" i="78" s="1"/>
  <c r="E112" i="78"/>
  <c r="H113" i="78"/>
  <c r="H112" i="78" s="1"/>
  <c r="F114" i="78"/>
  <c r="F96" i="78" s="1"/>
  <c r="H152" i="78"/>
  <c r="H109" i="78"/>
  <c r="H108" i="78" s="1"/>
  <c r="E108" i="78"/>
  <c r="H10" i="78"/>
  <c r="H111" i="78"/>
  <c r="H110" i="78" s="1"/>
  <c r="E110" i="78"/>
  <c r="E24" i="78"/>
  <c r="C27" i="78"/>
  <c r="H75" i="78"/>
  <c r="H45" i="78"/>
  <c r="H44" i="78" s="1"/>
  <c r="H43" i="78" s="1"/>
  <c r="H42" i="78" s="1"/>
  <c r="H118" i="78"/>
  <c r="H117" i="78" s="1"/>
  <c r="E11" i="78"/>
  <c r="H11" i="78" s="1"/>
  <c r="H17" i="78"/>
  <c r="H16" i="78" s="1"/>
  <c r="H19" i="78"/>
  <c r="H18" i="78" s="1"/>
  <c r="E131" i="78"/>
  <c r="F6" i="78" l="1"/>
  <c r="H15" i="78"/>
  <c r="E9" i="78"/>
  <c r="E8" i="78" s="1"/>
  <c r="H97" i="78"/>
  <c r="H96" i="78" s="1"/>
  <c r="H8" i="78"/>
  <c r="H9" i="78"/>
  <c r="E97" i="78"/>
  <c r="H27" i="78"/>
  <c r="E43" i="78"/>
  <c r="E42" i="78" s="1"/>
  <c r="H131" i="78"/>
  <c r="H130" i="78" s="1"/>
  <c r="H129" i="78" s="1"/>
  <c r="E130" i="78"/>
  <c r="E129" i="78" s="1"/>
  <c r="E23" i="78"/>
  <c r="H24" i="78"/>
  <c r="E96" i="78" l="1"/>
  <c r="H23" i="78"/>
  <c r="H20" i="78" s="1"/>
  <c r="H7" i="78" s="1"/>
  <c r="H6" i="78" s="1"/>
  <c r="E20" i="78"/>
  <c r="E7" i="78"/>
  <c r="E6" i="78" s="1"/>
  <c r="D5" i="72" l="1"/>
  <c r="D4" i="72"/>
  <c r="B4" i="72"/>
  <c r="B5" i="72" s="1"/>
  <c r="D59" i="72"/>
  <c r="C265" i="70"/>
  <c r="C260" i="70"/>
  <c r="C257" i="70"/>
  <c r="C256" i="70"/>
  <c r="C254" i="70"/>
  <c r="C251" i="70"/>
  <c r="C250" i="70" s="1"/>
  <c r="C236" i="70"/>
  <c r="C231" i="70"/>
  <c r="C224" i="70"/>
  <c r="C221" i="70"/>
  <c r="C199" i="70"/>
  <c r="C183" i="70"/>
  <c r="C169" i="70"/>
  <c r="C159" i="70"/>
  <c r="C148" i="70"/>
  <c r="C140" i="70"/>
  <c r="C129" i="70"/>
  <c r="C103" i="70"/>
  <c r="C95" i="70"/>
  <c r="C94" i="70"/>
  <c r="C88" i="70"/>
  <c r="C71" i="70"/>
  <c r="C69" i="70"/>
  <c r="C67" i="70"/>
  <c r="C66" i="70" s="1"/>
  <c r="C49" i="70"/>
  <c r="C35" i="70"/>
  <c r="C23" i="70"/>
  <c r="C22" i="70"/>
  <c r="C15" i="70"/>
  <c r="C7" i="70"/>
  <c r="C6" i="70"/>
  <c r="G47" i="69"/>
  <c r="F47" i="69"/>
  <c r="D47" i="69"/>
  <c r="C46" i="69"/>
  <c r="E46" i="69" s="1"/>
  <c r="H46" i="69" s="1"/>
  <c r="E45" i="69"/>
  <c r="H45" i="69" s="1"/>
  <c r="E44" i="69"/>
  <c r="H44" i="69" s="1"/>
  <c r="H43" i="69"/>
  <c r="E43" i="69"/>
  <c r="E42" i="69"/>
  <c r="H42" i="69" s="1"/>
  <c r="E41" i="69"/>
  <c r="H41" i="69" s="1"/>
  <c r="E40" i="69"/>
  <c r="H40" i="69" s="1"/>
  <c r="H39" i="69"/>
  <c r="E39" i="69"/>
  <c r="C39" i="69"/>
  <c r="E38" i="69"/>
  <c r="H38" i="69" s="1"/>
  <c r="E37" i="69"/>
  <c r="H37" i="69" s="1"/>
  <c r="H36" i="69"/>
  <c r="E36" i="69"/>
  <c r="H35" i="69"/>
  <c r="E35" i="69"/>
  <c r="E34" i="69"/>
  <c r="H34" i="69" s="1"/>
  <c r="E33" i="69"/>
  <c r="H33" i="69" s="1"/>
  <c r="H32" i="69"/>
  <c r="E32" i="69"/>
  <c r="E31" i="69"/>
  <c r="H31" i="69" s="1"/>
  <c r="E30" i="69"/>
  <c r="H30" i="69" s="1"/>
  <c r="E29" i="69"/>
  <c r="H29" i="69" s="1"/>
  <c r="H28" i="69"/>
  <c r="E28" i="69"/>
  <c r="C27" i="69"/>
  <c r="E27" i="69" s="1"/>
  <c r="H27" i="69" s="1"/>
  <c r="E26" i="69"/>
  <c r="H26" i="69" s="1"/>
  <c r="E25" i="69"/>
  <c r="H25" i="69" s="1"/>
  <c r="H24" i="69"/>
  <c r="E24" i="69"/>
  <c r="E23" i="69"/>
  <c r="H23" i="69" s="1"/>
  <c r="E22" i="69"/>
  <c r="H22" i="69" s="1"/>
  <c r="E21" i="69"/>
  <c r="H21" i="69" s="1"/>
  <c r="H20" i="69"/>
  <c r="E20" i="69"/>
  <c r="E19" i="69"/>
  <c r="H19" i="69" s="1"/>
  <c r="E18" i="69"/>
  <c r="H18" i="69" s="1"/>
  <c r="E17" i="69"/>
  <c r="H17" i="69" s="1"/>
  <c r="H16" i="69"/>
  <c r="E16" i="69"/>
  <c r="E15" i="69"/>
  <c r="H15" i="69" s="1"/>
  <c r="E14" i="69"/>
  <c r="H14" i="69" s="1"/>
  <c r="E13" i="69"/>
  <c r="H13" i="69" s="1"/>
  <c r="H12" i="69"/>
  <c r="E12" i="69"/>
  <c r="E11" i="69"/>
  <c r="H11" i="69" s="1"/>
  <c r="E10" i="69"/>
  <c r="H10" i="69" s="1"/>
  <c r="E9" i="69"/>
  <c r="H9" i="69" s="1"/>
  <c r="H8" i="69"/>
  <c r="E8" i="69"/>
  <c r="D7" i="69"/>
  <c r="C7" i="69"/>
  <c r="E7" i="69" s="1"/>
  <c r="H7" i="69" s="1"/>
  <c r="E6" i="69"/>
  <c r="H6" i="69" s="1"/>
  <c r="H5" i="69"/>
  <c r="E5" i="69"/>
  <c r="C4" i="69"/>
  <c r="C47" i="69" s="1"/>
  <c r="C5" i="67"/>
  <c r="C22" i="68"/>
  <c r="C21" i="68" s="1"/>
  <c r="C5" i="68" s="1"/>
  <c r="D6" i="72" l="1"/>
  <c r="C5" i="70"/>
  <c r="E4" i="69"/>
  <c r="L17" i="62"/>
  <c r="K17" i="62"/>
  <c r="J17" i="62"/>
  <c r="I17" i="62"/>
  <c r="F17" i="62"/>
  <c r="D17" i="62"/>
  <c r="E17" i="62" s="1"/>
  <c r="C17" i="62"/>
  <c r="F16" i="62"/>
  <c r="E16" i="62"/>
  <c r="F15" i="62"/>
  <c r="E15" i="62"/>
  <c r="F14" i="62"/>
  <c r="E14" i="62"/>
  <c r="F13" i="62"/>
  <c r="E13" i="62"/>
  <c r="H12" i="62"/>
  <c r="F12" i="62"/>
  <c r="G12" i="62" s="1"/>
  <c r="E12" i="62"/>
  <c r="F11" i="62"/>
  <c r="E11" i="62"/>
  <c r="H10" i="62"/>
  <c r="F10" i="62"/>
  <c r="G10" i="62" s="1"/>
  <c r="E10" i="62"/>
  <c r="F9" i="62"/>
  <c r="E9" i="62"/>
  <c r="H8" i="62"/>
  <c r="F8" i="62"/>
  <c r="G8" i="62" s="1"/>
  <c r="E8" i="62"/>
  <c r="F7" i="62"/>
  <c r="E7" i="62"/>
  <c r="H6" i="62"/>
  <c r="F6" i="62"/>
  <c r="G6" i="62" s="1"/>
  <c r="E6" i="62"/>
  <c r="I23" i="61"/>
  <c r="H23" i="61"/>
  <c r="G23" i="61"/>
  <c r="F23" i="61"/>
  <c r="D23" i="61"/>
  <c r="J22" i="61"/>
  <c r="K22" i="61" s="1"/>
  <c r="H16" i="62" s="1"/>
  <c r="G16" i="62" s="1"/>
  <c r="C22" i="61"/>
  <c r="E22" i="61" s="1"/>
  <c r="J21" i="61"/>
  <c r="K21" i="61" s="1"/>
  <c r="H15" i="62" s="1"/>
  <c r="G15" i="62" s="1"/>
  <c r="C21" i="61"/>
  <c r="E21" i="61" s="1"/>
  <c r="J20" i="61"/>
  <c r="K20" i="61" s="1"/>
  <c r="H14" i="62" s="1"/>
  <c r="G14" i="62" s="1"/>
  <c r="C20" i="61"/>
  <c r="E20" i="61" s="1"/>
  <c r="J19" i="61"/>
  <c r="K19" i="61" s="1"/>
  <c r="H13" i="62" s="1"/>
  <c r="G13" i="62" s="1"/>
  <c r="C19" i="61"/>
  <c r="E19" i="61" s="1"/>
  <c r="K18" i="61"/>
  <c r="J18" i="61"/>
  <c r="C18" i="61"/>
  <c r="E18" i="61" s="1"/>
  <c r="J17" i="61"/>
  <c r="K17" i="61" s="1"/>
  <c r="H11" i="62" s="1"/>
  <c r="G11" i="62" s="1"/>
  <c r="C17" i="61"/>
  <c r="E17" i="61" s="1"/>
  <c r="K16" i="61"/>
  <c r="J16" i="61"/>
  <c r="C16" i="61"/>
  <c r="E16" i="61" s="1"/>
  <c r="J15" i="61"/>
  <c r="K15" i="61" s="1"/>
  <c r="H9" i="62" s="1"/>
  <c r="G9" i="62" s="1"/>
  <c r="C15" i="61"/>
  <c r="E15" i="61" s="1"/>
  <c r="K14" i="61"/>
  <c r="J14" i="61"/>
  <c r="C14" i="61"/>
  <c r="E14" i="61" s="1"/>
  <c r="J13" i="61"/>
  <c r="K13" i="61" s="1"/>
  <c r="C13" i="61"/>
  <c r="E13" i="61" s="1"/>
  <c r="K12" i="61"/>
  <c r="J12" i="61"/>
  <c r="J23" i="61" s="1"/>
  <c r="C12" i="61"/>
  <c r="E12" i="61" s="1"/>
  <c r="J6" i="61"/>
  <c r="E47" i="69" l="1"/>
  <c r="H4" i="69"/>
  <c r="H47" i="69" s="1"/>
  <c r="E23" i="61"/>
  <c r="K23" i="61"/>
  <c r="H7" i="62"/>
  <c r="C23" i="61"/>
  <c r="G7" i="62" l="1"/>
  <c r="H17" i="62"/>
  <c r="G17" i="62" s="1"/>
  <c r="C7" i="57" l="1"/>
  <c r="N77" i="39" l="1"/>
  <c r="Q77" i="39" s="1"/>
  <c r="J77" i="39"/>
  <c r="K77" i="39" s="1"/>
  <c r="Q76" i="39"/>
  <c r="P76" i="39"/>
  <c r="O76" i="39"/>
  <c r="M76" i="39"/>
  <c r="L76" i="39"/>
  <c r="J76" i="39"/>
  <c r="I76" i="39"/>
  <c r="H76" i="39"/>
  <c r="G76" i="39"/>
  <c r="F76" i="39"/>
  <c r="E76" i="39"/>
  <c r="D76" i="39"/>
  <c r="C76" i="39"/>
  <c r="N75" i="39"/>
  <c r="Q75" i="39" s="1"/>
  <c r="J75" i="39"/>
  <c r="K75" i="39" s="1"/>
  <c r="N74" i="39"/>
  <c r="Q74" i="39" s="1"/>
  <c r="J74" i="39"/>
  <c r="K74" i="39" s="1"/>
  <c r="P73" i="39"/>
  <c r="O73" i="39"/>
  <c r="M73" i="39"/>
  <c r="L73" i="39"/>
  <c r="I73" i="39"/>
  <c r="H73" i="39"/>
  <c r="G73" i="39"/>
  <c r="F73" i="39"/>
  <c r="E73" i="39"/>
  <c r="D73" i="39"/>
  <c r="C73" i="39"/>
  <c r="N72" i="39"/>
  <c r="Q72" i="39" s="1"/>
  <c r="Q71" i="39" s="1"/>
  <c r="J72" i="39"/>
  <c r="K72" i="39" s="1"/>
  <c r="K71" i="39" s="1"/>
  <c r="P71" i="39"/>
  <c r="O71" i="39"/>
  <c r="M71" i="39"/>
  <c r="L71" i="39"/>
  <c r="I71" i="39"/>
  <c r="H71" i="39"/>
  <c r="G71" i="39"/>
  <c r="F71" i="39"/>
  <c r="E71" i="39"/>
  <c r="D71" i="39"/>
  <c r="C71" i="39"/>
  <c r="N70" i="39"/>
  <c r="Q70" i="39" s="1"/>
  <c r="J70" i="39"/>
  <c r="K70" i="39" s="1"/>
  <c r="N69" i="39"/>
  <c r="Q69" i="39" s="1"/>
  <c r="J69" i="39"/>
  <c r="K69" i="39" s="1"/>
  <c r="N68" i="39"/>
  <c r="Q68" i="39" s="1"/>
  <c r="J68" i="39"/>
  <c r="K68" i="39" s="1"/>
  <c r="N67" i="39"/>
  <c r="J67" i="39"/>
  <c r="P66" i="39"/>
  <c r="O66" i="39"/>
  <c r="M66" i="39"/>
  <c r="L66" i="39"/>
  <c r="I66" i="39"/>
  <c r="H66" i="39"/>
  <c r="G66" i="39"/>
  <c r="F66" i="39"/>
  <c r="E66" i="39"/>
  <c r="D66" i="39"/>
  <c r="C66" i="39"/>
  <c r="N65" i="39"/>
  <c r="Q65" i="39" s="1"/>
  <c r="Q64" i="39" s="1"/>
  <c r="J65" i="39"/>
  <c r="K65" i="39" s="1"/>
  <c r="P64" i="39"/>
  <c r="O64" i="39"/>
  <c r="N64" i="39"/>
  <c r="M64" i="39"/>
  <c r="L64" i="39"/>
  <c r="I64" i="39"/>
  <c r="H64" i="39"/>
  <c r="G64" i="39"/>
  <c r="F64" i="39"/>
  <c r="E64" i="39"/>
  <c r="D64" i="39"/>
  <c r="C64" i="39"/>
  <c r="N63" i="39"/>
  <c r="Q63" i="39" s="1"/>
  <c r="J63" i="39"/>
  <c r="K63" i="39" s="1"/>
  <c r="K62" i="39" s="1"/>
  <c r="P62" i="39"/>
  <c r="O62" i="39"/>
  <c r="M62" i="39"/>
  <c r="L62" i="39"/>
  <c r="I62" i="39"/>
  <c r="H62" i="39"/>
  <c r="G62" i="39"/>
  <c r="F62" i="39"/>
  <c r="E62" i="39"/>
  <c r="D62" i="39"/>
  <c r="C62" i="39"/>
  <c r="N61" i="39"/>
  <c r="Q61" i="39" s="1"/>
  <c r="Q60" i="39" s="1"/>
  <c r="J61" i="39"/>
  <c r="K61" i="39" s="1"/>
  <c r="P60" i="39"/>
  <c r="O60" i="39"/>
  <c r="M60" i="39"/>
  <c r="L60" i="39"/>
  <c r="I60" i="39"/>
  <c r="H60" i="39"/>
  <c r="G60" i="39"/>
  <c r="F60" i="39"/>
  <c r="E60" i="39"/>
  <c r="D60" i="39"/>
  <c r="C60" i="39"/>
  <c r="N59" i="39"/>
  <c r="Q59" i="39" s="1"/>
  <c r="Q58" i="39" s="1"/>
  <c r="J59" i="39"/>
  <c r="K59" i="39" s="1"/>
  <c r="K58" i="39" s="1"/>
  <c r="P58" i="39"/>
  <c r="O58" i="39"/>
  <c r="M58" i="39"/>
  <c r="L58" i="39"/>
  <c r="I58" i="39"/>
  <c r="H58" i="39"/>
  <c r="G58" i="39"/>
  <c r="F58" i="39"/>
  <c r="E58" i="39"/>
  <c r="D58" i="39"/>
  <c r="C58" i="39"/>
  <c r="N56" i="39"/>
  <c r="Q56" i="39" s="1"/>
  <c r="Q55" i="39" s="1"/>
  <c r="K56" i="39"/>
  <c r="J56" i="39"/>
  <c r="J55" i="39" s="1"/>
  <c r="P55" i="39"/>
  <c r="O55" i="39"/>
  <c r="M55" i="39"/>
  <c r="L55" i="39"/>
  <c r="I55" i="39"/>
  <c r="H55" i="39"/>
  <c r="G55" i="39"/>
  <c r="F55" i="39"/>
  <c r="E55" i="39"/>
  <c r="D55" i="39"/>
  <c r="C55" i="39"/>
  <c r="N54" i="39"/>
  <c r="Q54" i="39" s="1"/>
  <c r="J54" i="39"/>
  <c r="K54" i="39" s="1"/>
  <c r="N53" i="39"/>
  <c r="J53" i="39"/>
  <c r="K53" i="39" s="1"/>
  <c r="P52" i="39"/>
  <c r="O52" i="39"/>
  <c r="M52" i="39"/>
  <c r="L52" i="39"/>
  <c r="I52" i="39"/>
  <c r="H52" i="39"/>
  <c r="G52" i="39"/>
  <c r="F52" i="39"/>
  <c r="E52" i="39"/>
  <c r="D52" i="39"/>
  <c r="C52" i="39"/>
  <c r="N51" i="39"/>
  <c r="J51" i="39"/>
  <c r="J50" i="39" s="1"/>
  <c r="P50" i="39"/>
  <c r="O50" i="39"/>
  <c r="M50" i="39"/>
  <c r="L50" i="39"/>
  <c r="I50" i="39"/>
  <c r="H50" i="39"/>
  <c r="G50" i="39"/>
  <c r="F50" i="39"/>
  <c r="E50" i="39"/>
  <c r="D50" i="39"/>
  <c r="C50" i="39"/>
  <c r="N49" i="39"/>
  <c r="Q49" i="39" s="1"/>
  <c r="Q48" i="39" s="1"/>
  <c r="J49" i="39"/>
  <c r="K49" i="39" s="1"/>
  <c r="P48" i="39"/>
  <c r="O48" i="39"/>
  <c r="M48" i="39"/>
  <c r="L48" i="39"/>
  <c r="I48" i="39"/>
  <c r="H48" i="39"/>
  <c r="G48" i="39"/>
  <c r="F48" i="39"/>
  <c r="E48" i="39"/>
  <c r="D48" i="39"/>
  <c r="C48" i="39"/>
  <c r="N47" i="39"/>
  <c r="Q47" i="39" s="1"/>
  <c r="Q46" i="39" s="1"/>
  <c r="J47" i="39"/>
  <c r="K47" i="39" s="1"/>
  <c r="K46" i="39" s="1"/>
  <c r="P46" i="39"/>
  <c r="O46" i="39"/>
  <c r="M46" i="39"/>
  <c r="L46" i="39"/>
  <c r="I46" i="39"/>
  <c r="H46" i="39"/>
  <c r="G46" i="39"/>
  <c r="F46" i="39"/>
  <c r="E46" i="39"/>
  <c r="D46" i="39"/>
  <c r="C46" i="39"/>
  <c r="N45" i="39"/>
  <c r="Q45" i="39" s="1"/>
  <c r="Q44" i="39" s="1"/>
  <c r="J45" i="39"/>
  <c r="K45" i="39" s="1"/>
  <c r="K44" i="39" s="1"/>
  <c r="P44" i="39"/>
  <c r="O44" i="39"/>
  <c r="M44" i="39"/>
  <c r="L44" i="39"/>
  <c r="I44" i="39"/>
  <c r="H44" i="39"/>
  <c r="G44" i="39"/>
  <c r="F44" i="39"/>
  <c r="E44" i="39"/>
  <c r="D44" i="39"/>
  <c r="C44" i="39"/>
  <c r="N43" i="39"/>
  <c r="Q43" i="39" s="1"/>
  <c r="J43" i="39"/>
  <c r="K43" i="39" s="1"/>
  <c r="R43" i="39" s="1"/>
  <c r="N42" i="39"/>
  <c r="N41" i="39" s="1"/>
  <c r="J42" i="39"/>
  <c r="K42" i="39" s="1"/>
  <c r="P41" i="39"/>
  <c r="O41" i="39"/>
  <c r="M41" i="39"/>
  <c r="L41" i="39"/>
  <c r="I41" i="39"/>
  <c r="H41" i="39"/>
  <c r="G41" i="39"/>
  <c r="F41" i="39"/>
  <c r="E41" i="39"/>
  <c r="D41" i="39"/>
  <c r="C41" i="39"/>
  <c r="N40" i="39"/>
  <c r="Q40" i="39" s="1"/>
  <c r="J40" i="39"/>
  <c r="K40" i="39" s="1"/>
  <c r="N39" i="39"/>
  <c r="Q39" i="39" s="1"/>
  <c r="J39" i="39"/>
  <c r="K39" i="39" s="1"/>
  <c r="N38" i="39"/>
  <c r="J38" i="39"/>
  <c r="P37" i="39"/>
  <c r="O37" i="39"/>
  <c r="M37" i="39"/>
  <c r="L37" i="39"/>
  <c r="I37" i="39"/>
  <c r="H37" i="39"/>
  <c r="G37" i="39"/>
  <c r="F37" i="39"/>
  <c r="E37" i="39"/>
  <c r="D37" i="39"/>
  <c r="C37" i="39"/>
  <c r="N36" i="39"/>
  <c r="Q36" i="39" s="1"/>
  <c r="Q35" i="39" s="1"/>
  <c r="J36" i="39"/>
  <c r="K36" i="39" s="1"/>
  <c r="P35" i="39"/>
  <c r="O35" i="39"/>
  <c r="N35" i="39"/>
  <c r="M35" i="39"/>
  <c r="L35" i="39"/>
  <c r="I35" i="39"/>
  <c r="H35" i="39"/>
  <c r="G35" i="39"/>
  <c r="F35" i="39"/>
  <c r="E35" i="39"/>
  <c r="D35" i="39"/>
  <c r="C35" i="39"/>
  <c r="N34" i="39"/>
  <c r="Q34" i="39" s="1"/>
  <c r="J34" i="39"/>
  <c r="K34" i="39" s="1"/>
  <c r="K33" i="39" s="1"/>
  <c r="P33" i="39"/>
  <c r="O33" i="39"/>
  <c r="M33" i="39"/>
  <c r="L33" i="39"/>
  <c r="I33" i="39"/>
  <c r="H33" i="39"/>
  <c r="G33" i="39"/>
  <c r="F33" i="39"/>
  <c r="E33" i="39"/>
  <c r="D33" i="39"/>
  <c r="C33" i="39"/>
  <c r="N32" i="39"/>
  <c r="Q32" i="39" s="1"/>
  <c r="Q31" i="39" s="1"/>
  <c r="J32" i="39"/>
  <c r="J31" i="39" s="1"/>
  <c r="P31" i="39"/>
  <c r="O31" i="39"/>
  <c r="M31" i="39"/>
  <c r="L31" i="39"/>
  <c r="I31" i="39"/>
  <c r="H31" i="39"/>
  <c r="G31" i="39"/>
  <c r="F31" i="39"/>
  <c r="E31" i="39"/>
  <c r="D31" i="39"/>
  <c r="C31" i="39"/>
  <c r="N30" i="39"/>
  <c r="Q30" i="39" s="1"/>
  <c r="J30" i="39"/>
  <c r="J29" i="39" s="1"/>
  <c r="P29" i="39"/>
  <c r="O29" i="39"/>
  <c r="M29" i="39"/>
  <c r="L29" i="39"/>
  <c r="I29" i="39"/>
  <c r="H29" i="39"/>
  <c r="G29" i="39"/>
  <c r="F29" i="39"/>
  <c r="E29" i="39"/>
  <c r="D29" i="39"/>
  <c r="C29" i="39"/>
  <c r="N28" i="39"/>
  <c r="N27" i="39" s="1"/>
  <c r="J28" i="39"/>
  <c r="J27" i="39" s="1"/>
  <c r="P27" i="39"/>
  <c r="O27" i="39"/>
  <c r="M27" i="39"/>
  <c r="L27" i="39"/>
  <c r="I27" i="39"/>
  <c r="H27" i="39"/>
  <c r="G27" i="39"/>
  <c r="F27" i="39"/>
  <c r="E27" i="39"/>
  <c r="D27" i="39"/>
  <c r="C27" i="39"/>
  <c r="N23" i="39"/>
  <c r="N22" i="39" s="1"/>
  <c r="J23" i="39"/>
  <c r="K23" i="39" s="1"/>
  <c r="P22" i="39"/>
  <c r="O22" i="39"/>
  <c r="M22" i="39"/>
  <c r="L22" i="39"/>
  <c r="I22" i="39"/>
  <c r="H22" i="39"/>
  <c r="G22" i="39"/>
  <c r="F22" i="39"/>
  <c r="E22" i="39"/>
  <c r="D22" i="39"/>
  <c r="C22" i="39"/>
  <c r="N21" i="39"/>
  <c r="N20" i="39" s="1"/>
  <c r="J21" i="39"/>
  <c r="K21" i="39" s="1"/>
  <c r="K20" i="39" s="1"/>
  <c r="P20" i="39"/>
  <c r="O20" i="39"/>
  <c r="M20" i="39"/>
  <c r="L20" i="39"/>
  <c r="I20" i="39"/>
  <c r="H20" i="39"/>
  <c r="G20" i="39"/>
  <c r="F20" i="39"/>
  <c r="E20" i="39"/>
  <c r="D20" i="39"/>
  <c r="C20" i="39"/>
  <c r="N19" i="39"/>
  <c r="J19" i="39"/>
  <c r="J18" i="39" s="1"/>
  <c r="P18" i="39"/>
  <c r="O18" i="39"/>
  <c r="M18" i="39"/>
  <c r="L18" i="39"/>
  <c r="I18" i="39"/>
  <c r="H18" i="39"/>
  <c r="G18" i="39"/>
  <c r="F18" i="39"/>
  <c r="E18" i="39"/>
  <c r="D18" i="39"/>
  <c r="C18" i="39"/>
  <c r="N17" i="39"/>
  <c r="Q17" i="39" s="1"/>
  <c r="J17" i="39"/>
  <c r="K17" i="39" s="1"/>
  <c r="N16" i="39"/>
  <c r="Q16" i="39" s="1"/>
  <c r="J16" i="39"/>
  <c r="K16" i="39" s="1"/>
  <c r="N15" i="39"/>
  <c r="Q15" i="39" s="1"/>
  <c r="J15" i="39"/>
  <c r="K15" i="39" s="1"/>
  <c r="P14" i="39"/>
  <c r="O14" i="39"/>
  <c r="M14" i="39"/>
  <c r="L14" i="39"/>
  <c r="I14" i="39"/>
  <c r="H14" i="39"/>
  <c r="G14" i="39"/>
  <c r="F14" i="39"/>
  <c r="E14" i="39"/>
  <c r="D14" i="39"/>
  <c r="C14" i="39"/>
  <c r="N13" i="39"/>
  <c r="Q13" i="39" s="1"/>
  <c r="Q12" i="39" s="1"/>
  <c r="J13" i="39"/>
  <c r="J12" i="39" s="1"/>
  <c r="P12" i="39"/>
  <c r="O12" i="39"/>
  <c r="N12" i="39"/>
  <c r="M12" i="39"/>
  <c r="L12" i="39"/>
  <c r="I12" i="39"/>
  <c r="H12" i="39"/>
  <c r="G12" i="39"/>
  <c r="F12" i="39"/>
  <c r="E12" i="39"/>
  <c r="D12" i="39"/>
  <c r="C12" i="39"/>
  <c r="N11" i="39"/>
  <c r="Q11" i="39" s="1"/>
  <c r="Q10" i="39" s="1"/>
  <c r="J11" i="39"/>
  <c r="J10" i="39" s="1"/>
  <c r="P10" i="39"/>
  <c r="O10" i="39"/>
  <c r="N10" i="39"/>
  <c r="M10" i="39"/>
  <c r="L10" i="39"/>
  <c r="I10" i="39"/>
  <c r="H10" i="39"/>
  <c r="G10" i="39"/>
  <c r="F10" i="39"/>
  <c r="E10" i="39"/>
  <c r="D10" i="39"/>
  <c r="C10" i="39"/>
  <c r="N170" i="51"/>
  <c r="Q170" i="51" s="1"/>
  <c r="J170" i="51"/>
  <c r="K170" i="51" s="1"/>
  <c r="R170" i="51" s="1"/>
  <c r="N169" i="51"/>
  <c r="Q169" i="51" s="1"/>
  <c r="J169" i="51"/>
  <c r="K169" i="51" s="1"/>
  <c r="N168" i="51"/>
  <c r="Q168" i="51" s="1"/>
  <c r="J168" i="51"/>
  <c r="K168" i="51" s="1"/>
  <c r="R168" i="51" s="1"/>
  <c r="N167" i="51"/>
  <c r="J167" i="51"/>
  <c r="P166" i="51"/>
  <c r="O166" i="51"/>
  <c r="M166" i="51"/>
  <c r="L166" i="51"/>
  <c r="I166" i="51"/>
  <c r="H166" i="51"/>
  <c r="G166" i="51"/>
  <c r="F166" i="51"/>
  <c r="E166" i="51"/>
  <c r="D166" i="51"/>
  <c r="C166" i="51"/>
  <c r="N165" i="51"/>
  <c r="J165" i="51"/>
  <c r="J164" i="51" s="1"/>
  <c r="P164" i="51"/>
  <c r="O164" i="51"/>
  <c r="M164" i="51"/>
  <c r="L164" i="51"/>
  <c r="I164" i="51"/>
  <c r="H164" i="51"/>
  <c r="G164" i="51"/>
  <c r="F164" i="51"/>
  <c r="E164" i="51"/>
  <c r="D164" i="51"/>
  <c r="C164" i="51"/>
  <c r="N163" i="51"/>
  <c r="Q163" i="51" s="1"/>
  <c r="J163" i="51"/>
  <c r="K163" i="51" s="1"/>
  <c r="R163" i="51" s="1"/>
  <c r="N162" i="51"/>
  <c r="Q162" i="51" s="1"/>
  <c r="J162" i="51"/>
  <c r="K162" i="51" s="1"/>
  <c r="N161" i="51"/>
  <c r="Q161" i="51" s="1"/>
  <c r="J161" i="51"/>
  <c r="P160" i="51"/>
  <c r="O160" i="51"/>
  <c r="M160" i="51"/>
  <c r="L160" i="51"/>
  <c r="I160" i="51"/>
  <c r="H160" i="51"/>
  <c r="G160" i="51"/>
  <c r="F160" i="51"/>
  <c r="E160" i="51"/>
  <c r="D160" i="51"/>
  <c r="C160" i="51"/>
  <c r="N159" i="51"/>
  <c r="Q159" i="51" s="1"/>
  <c r="J159" i="51"/>
  <c r="N158" i="51"/>
  <c r="Q158" i="51" s="1"/>
  <c r="J158" i="51"/>
  <c r="K158" i="51" s="1"/>
  <c r="R158" i="51" s="1"/>
  <c r="P157" i="51"/>
  <c r="O157" i="51"/>
  <c r="M157" i="51"/>
  <c r="L157" i="51"/>
  <c r="I157" i="51"/>
  <c r="H157" i="51"/>
  <c r="G157" i="51"/>
  <c r="F157" i="51"/>
  <c r="E157" i="51"/>
  <c r="D157" i="51"/>
  <c r="C157" i="51"/>
  <c r="N156" i="51"/>
  <c r="Q156" i="51" s="1"/>
  <c r="R156" i="51" s="1"/>
  <c r="J156" i="51"/>
  <c r="K156" i="51" s="1"/>
  <c r="N155" i="51"/>
  <c r="Q155" i="51" s="1"/>
  <c r="J155" i="51"/>
  <c r="N154" i="51"/>
  <c r="J154" i="51"/>
  <c r="K154" i="51" s="1"/>
  <c r="P153" i="51"/>
  <c r="O153" i="51"/>
  <c r="M153" i="51"/>
  <c r="L153" i="51"/>
  <c r="I153" i="51"/>
  <c r="H153" i="51"/>
  <c r="G153" i="51"/>
  <c r="F153" i="51"/>
  <c r="E153" i="51"/>
  <c r="D153" i="51"/>
  <c r="C153" i="51"/>
  <c r="N152" i="51"/>
  <c r="J152" i="51"/>
  <c r="K152" i="51" s="1"/>
  <c r="N151" i="51"/>
  <c r="Q151" i="51" s="1"/>
  <c r="J151" i="51"/>
  <c r="K151" i="51" s="1"/>
  <c r="P150" i="51"/>
  <c r="O150" i="51"/>
  <c r="M150" i="51"/>
  <c r="L150" i="51"/>
  <c r="I150" i="51"/>
  <c r="H150" i="51"/>
  <c r="G150" i="51"/>
  <c r="F150" i="51"/>
  <c r="E150" i="51"/>
  <c r="D150" i="51"/>
  <c r="C150" i="51"/>
  <c r="N149" i="51"/>
  <c r="Q149" i="51" s="1"/>
  <c r="J149" i="51"/>
  <c r="K149" i="51" s="1"/>
  <c r="N148" i="51"/>
  <c r="J148" i="51"/>
  <c r="K148" i="51" s="1"/>
  <c r="K147" i="51" s="1"/>
  <c r="P147" i="51"/>
  <c r="O147" i="51"/>
  <c r="M147" i="51"/>
  <c r="L147" i="51"/>
  <c r="I147" i="51"/>
  <c r="H147" i="51"/>
  <c r="G147" i="51"/>
  <c r="F147" i="51"/>
  <c r="E147" i="51"/>
  <c r="D147" i="51"/>
  <c r="C147" i="51"/>
  <c r="N146" i="51"/>
  <c r="N145" i="51" s="1"/>
  <c r="J146" i="51"/>
  <c r="K146" i="51" s="1"/>
  <c r="K145" i="51" s="1"/>
  <c r="P145" i="51"/>
  <c r="O145" i="51"/>
  <c r="M145" i="51"/>
  <c r="L145" i="51"/>
  <c r="I145" i="51"/>
  <c r="H145" i="51"/>
  <c r="G145" i="51"/>
  <c r="F145" i="51"/>
  <c r="E145" i="51"/>
  <c r="D145" i="51"/>
  <c r="C145" i="51"/>
  <c r="N144" i="51"/>
  <c r="Q144" i="51" s="1"/>
  <c r="J144" i="51"/>
  <c r="K144" i="51" s="1"/>
  <c r="N143" i="51"/>
  <c r="J143" i="51"/>
  <c r="J142" i="51" s="1"/>
  <c r="P142" i="51"/>
  <c r="O142" i="51"/>
  <c r="M142" i="51"/>
  <c r="L142" i="51"/>
  <c r="I142" i="51"/>
  <c r="H142" i="51"/>
  <c r="G142" i="51"/>
  <c r="F142" i="51"/>
  <c r="E142" i="51"/>
  <c r="D142" i="51"/>
  <c r="C142" i="51"/>
  <c r="N141" i="51"/>
  <c r="Q141" i="51" s="1"/>
  <c r="J141" i="51"/>
  <c r="K141" i="51" s="1"/>
  <c r="R141" i="51" s="1"/>
  <c r="N140" i="51"/>
  <c r="Q140" i="51" s="1"/>
  <c r="J140" i="51"/>
  <c r="K140" i="51" s="1"/>
  <c r="N139" i="51"/>
  <c r="Q139" i="51" s="1"/>
  <c r="J139" i="51"/>
  <c r="K139" i="51" s="1"/>
  <c r="R139" i="51" s="1"/>
  <c r="N138" i="51"/>
  <c r="Q138" i="51" s="1"/>
  <c r="J138" i="51"/>
  <c r="P137" i="51"/>
  <c r="O137" i="51"/>
  <c r="M137" i="51"/>
  <c r="L137" i="51"/>
  <c r="I137" i="51"/>
  <c r="H137" i="51"/>
  <c r="G137" i="51"/>
  <c r="F137" i="51"/>
  <c r="E137" i="51"/>
  <c r="D137" i="51"/>
  <c r="C137" i="51"/>
  <c r="N136" i="51"/>
  <c r="Q136" i="51" s="1"/>
  <c r="Q135" i="51" s="1"/>
  <c r="J136" i="51"/>
  <c r="J135" i="51" s="1"/>
  <c r="P135" i="51"/>
  <c r="O135" i="51"/>
  <c r="M135" i="51"/>
  <c r="L135" i="51"/>
  <c r="I135" i="51"/>
  <c r="H135" i="51"/>
  <c r="G135" i="51"/>
  <c r="F135" i="51"/>
  <c r="E135" i="51"/>
  <c r="D135" i="51"/>
  <c r="C135" i="51"/>
  <c r="N134" i="51"/>
  <c r="J134" i="51"/>
  <c r="K134" i="51" s="1"/>
  <c r="K133" i="51" s="1"/>
  <c r="P133" i="51"/>
  <c r="O133" i="51"/>
  <c r="M133" i="51"/>
  <c r="L133" i="51"/>
  <c r="I133" i="51"/>
  <c r="H133" i="51"/>
  <c r="G133" i="51"/>
  <c r="F133" i="51"/>
  <c r="E133" i="51"/>
  <c r="D133" i="51"/>
  <c r="C133" i="51"/>
  <c r="N132" i="51"/>
  <c r="Q132" i="51" s="1"/>
  <c r="J132" i="51"/>
  <c r="K132" i="51" s="1"/>
  <c r="N131" i="51"/>
  <c r="Q131" i="51" s="1"/>
  <c r="J131" i="51"/>
  <c r="K131" i="51" s="1"/>
  <c r="N130" i="51"/>
  <c r="Q130" i="51" s="1"/>
  <c r="J130" i="51"/>
  <c r="K130" i="51" s="1"/>
  <c r="R130" i="51" s="1"/>
  <c r="N129" i="51"/>
  <c r="J129" i="51"/>
  <c r="K129" i="51" s="1"/>
  <c r="P128" i="51"/>
  <c r="O128" i="51"/>
  <c r="M128" i="51"/>
  <c r="L128" i="51"/>
  <c r="I128" i="51"/>
  <c r="H128" i="51"/>
  <c r="G128" i="51"/>
  <c r="F128" i="51"/>
  <c r="E128" i="51"/>
  <c r="D128" i="51"/>
  <c r="C128" i="51"/>
  <c r="N127" i="51"/>
  <c r="N126" i="51" s="1"/>
  <c r="J127" i="51"/>
  <c r="K127" i="51" s="1"/>
  <c r="K126" i="51" s="1"/>
  <c r="P126" i="51"/>
  <c r="O126" i="51"/>
  <c r="M126" i="51"/>
  <c r="L126" i="51"/>
  <c r="I126" i="51"/>
  <c r="H126" i="51"/>
  <c r="G126" i="51"/>
  <c r="F126" i="51"/>
  <c r="E126" i="51"/>
  <c r="D126" i="51"/>
  <c r="C126" i="51"/>
  <c r="Q125" i="51"/>
  <c r="N125" i="51"/>
  <c r="J125" i="51"/>
  <c r="K125" i="51" s="1"/>
  <c r="N124" i="51"/>
  <c r="N123" i="51" s="1"/>
  <c r="J124" i="51"/>
  <c r="P123" i="51"/>
  <c r="O123" i="51"/>
  <c r="M123" i="51"/>
  <c r="L123" i="51"/>
  <c r="I123" i="51"/>
  <c r="H123" i="51"/>
  <c r="G123" i="51"/>
  <c r="F123" i="51"/>
  <c r="E123" i="51"/>
  <c r="D123" i="51"/>
  <c r="C123" i="51"/>
  <c r="N122" i="51"/>
  <c r="Q122" i="51" s="1"/>
  <c r="J122" i="51"/>
  <c r="K122" i="51" s="1"/>
  <c r="R122" i="51" s="1"/>
  <c r="N121" i="51"/>
  <c r="Q121" i="51" s="1"/>
  <c r="Q120" i="51" s="1"/>
  <c r="J121" i="51"/>
  <c r="K121" i="51" s="1"/>
  <c r="P120" i="51"/>
  <c r="O120" i="51"/>
  <c r="M120" i="51"/>
  <c r="L120" i="51"/>
  <c r="I120" i="51"/>
  <c r="H120" i="51"/>
  <c r="G120" i="51"/>
  <c r="F120" i="51"/>
  <c r="E120" i="51"/>
  <c r="D120" i="51"/>
  <c r="C120" i="51"/>
  <c r="N119" i="51"/>
  <c r="J119" i="51"/>
  <c r="P118" i="51"/>
  <c r="O118" i="51"/>
  <c r="M118" i="51"/>
  <c r="L118" i="51"/>
  <c r="I118" i="51"/>
  <c r="H118" i="51"/>
  <c r="G118" i="51"/>
  <c r="F118" i="51"/>
  <c r="E118" i="51"/>
  <c r="D118" i="51"/>
  <c r="C118" i="51"/>
  <c r="N117" i="51"/>
  <c r="J117" i="51"/>
  <c r="K117" i="51" s="1"/>
  <c r="P116" i="51"/>
  <c r="O116" i="51"/>
  <c r="M116" i="51"/>
  <c r="L116" i="51"/>
  <c r="J116" i="51"/>
  <c r="I116" i="51"/>
  <c r="H116" i="51"/>
  <c r="G116" i="51"/>
  <c r="F116" i="51"/>
  <c r="E116" i="51"/>
  <c r="D116" i="51"/>
  <c r="C116" i="51"/>
  <c r="N115" i="51"/>
  <c r="J115" i="51"/>
  <c r="K115" i="51" s="1"/>
  <c r="N114" i="51"/>
  <c r="Q114" i="51" s="1"/>
  <c r="J114" i="51"/>
  <c r="P113" i="51"/>
  <c r="O113" i="51"/>
  <c r="M113" i="51"/>
  <c r="L113" i="51"/>
  <c r="I113" i="51"/>
  <c r="H113" i="51"/>
  <c r="G113" i="51"/>
  <c r="F113" i="51"/>
  <c r="E113" i="51"/>
  <c r="D113" i="51"/>
  <c r="C113" i="51"/>
  <c r="N109" i="51"/>
  <c r="Q109" i="51" s="1"/>
  <c r="Q108" i="51" s="1"/>
  <c r="J109" i="51"/>
  <c r="P108" i="51"/>
  <c r="O108" i="51"/>
  <c r="M108" i="51"/>
  <c r="L108" i="51"/>
  <c r="I108" i="51"/>
  <c r="H108" i="51"/>
  <c r="G108" i="51"/>
  <c r="F108" i="51"/>
  <c r="E108" i="51"/>
  <c r="D108" i="51"/>
  <c r="C108" i="51"/>
  <c r="N107" i="51"/>
  <c r="Q107" i="51" s="1"/>
  <c r="Q106" i="51" s="1"/>
  <c r="J107" i="51"/>
  <c r="J106" i="51" s="1"/>
  <c r="P106" i="51"/>
  <c r="O106" i="51"/>
  <c r="M106" i="51"/>
  <c r="L106" i="51"/>
  <c r="I106" i="51"/>
  <c r="H106" i="51"/>
  <c r="G106" i="51"/>
  <c r="F106" i="51"/>
  <c r="E106" i="51"/>
  <c r="D106" i="51"/>
  <c r="C106" i="51"/>
  <c r="N105" i="51"/>
  <c r="Q105" i="51" s="1"/>
  <c r="Q104" i="51" s="1"/>
  <c r="J105" i="51"/>
  <c r="K105" i="51" s="1"/>
  <c r="K104" i="51" s="1"/>
  <c r="P104" i="51"/>
  <c r="O104" i="51"/>
  <c r="M104" i="51"/>
  <c r="L104" i="51"/>
  <c r="I104" i="51"/>
  <c r="H104" i="51"/>
  <c r="G104" i="51"/>
  <c r="F104" i="51"/>
  <c r="E104" i="51"/>
  <c r="D104" i="51"/>
  <c r="C104" i="51"/>
  <c r="N103" i="51"/>
  <c r="N102" i="51" s="1"/>
  <c r="J103" i="51"/>
  <c r="K103" i="51" s="1"/>
  <c r="K102" i="51" s="1"/>
  <c r="P102" i="51"/>
  <c r="O102" i="51"/>
  <c r="M102" i="51"/>
  <c r="L102" i="51"/>
  <c r="I102" i="51"/>
  <c r="H102" i="51"/>
  <c r="G102" i="51"/>
  <c r="F102" i="51"/>
  <c r="E102" i="51"/>
  <c r="D102" i="51"/>
  <c r="C102" i="51"/>
  <c r="N101" i="51"/>
  <c r="J101" i="51"/>
  <c r="J100" i="51" s="1"/>
  <c r="P100" i="51"/>
  <c r="O100" i="51"/>
  <c r="M100" i="51"/>
  <c r="L100" i="51"/>
  <c r="I100" i="51"/>
  <c r="H100" i="51"/>
  <c r="G100" i="51"/>
  <c r="F100" i="51"/>
  <c r="E100" i="51"/>
  <c r="D100" i="51"/>
  <c r="C100" i="51"/>
  <c r="N98" i="51"/>
  <c r="J98" i="51"/>
  <c r="J97" i="51" s="1"/>
  <c r="J96" i="51" s="1"/>
  <c r="P97" i="51"/>
  <c r="P96" i="51" s="1"/>
  <c r="O97" i="51"/>
  <c r="O96" i="51" s="1"/>
  <c r="M97" i="51"/>
  <c r="M96" i="51" s="1"/>
  <c r="L97" i="51"/>
  <c r="L96" i="51" s="1"/>
  <c r="I97" i="51"/>
  <c r="I96" i="51" s="1"/>
  <c r="H97" i="51"/>
  <c r="H96" i="51" s="1"/>
  <c r="G97" i="51"/>
  <c r="G96" i="51" s="1"/>
  <c r="F97" i="51"/>
  <c r="F96" i="51" s="1"/>
  <c r="E97" i="51"/>
  <c r="E96" i="51" s="1"/>
  <c r="D97" i="51"/>
  <c r="D96" i="51" s="1"/>
  <c r="C97" i="51"/>
  <c r="C96" i="51"/>
  <c r="N95" i="51"/>
  <c r="Q95" i="51" s="1"/>
  <c r="J95" i="51"/>
  <c r="K95" i="51" s="1"/>
  <c r="K94" i="51" s="1"/>
  <c r="P94" i="51"/>
  <c r="O94" i="51"/>
  <c r="N94" i="51"/>
  <c r="M94" i="51"/>
  <c r="L94" i="51"/>
  <c r="I94" i="51"/>
  <c r="H94" i="51"/>
  <c r="G94" i="51"/>
  <c r="F94" i="51"/>
  <c r="E94" i="51"/>
  <c r="D94" i="51"/>
  <c r="C94" i="51"/>
  <c r="N93" i="51"/>
  <c r="Q93" i="51" s="1"/>
  <c r="Q92" i="51" s="1"/>
  <c r="J93" i="51"/>
  <c r="K93" i="51" s="1"/>
  <c r="P92" i="51"/>
  <c r="O92" i="51"/>
  <c r="N92" i="51"/>
  <c r="M92" i="51"/>
  <c r="L92" i="51"/>
  <c r="J92" i="51"/>
  <c r="I92" i="51"/>
  <c r="H92" i="51"/>
  <c r="G92" i="51"/>
  <c r="F92" i="51"/>
  <c r="E92" i="51"/>
  <c r="D92" i="51"/>
  <c r="C92" i="51"/>
  <c r="N91" i="51"/>
  <c r="Q91" i="51" s="1"/>
  <c r="Q90" i="51" s="1"/>
  <c r="J91" i="51"/>
  <c r="J90" i="51" s="1"/>
  <c r="P90" i="51"/>
  <c r="O90" i="51"/>
  <c r="M90" i="51"/>
  <c r="L90" i="51"/>
  <c r="I90" i="51"/>
  <c r="H90" i="51"/>
  <c r="G90" i="51"/>
  <c r="F90" i="51"/>
  <c r="E90" i="51"/>
  <c r="D90" i="51"/>
  <c r="C90" i="51"/>
  <c r="N89" i="51"/>
  <c r="N88" i="51" s="1"/>
  <c r="J89" i="51"/>
  <c r="J88" i="51" s="1"/>
  <c r="P88" i="51"/>
  <c r="O88" i="51"/>
  <c r="M88" i="51"/>
  <c r="L88" i="51"/>
  <c r="I88" i="51"/>
  <c r="H88" i="51"/>
  <c r="G88" i="51"/>
  <c r="F88" i="51"/>
  <c r="E88" i="51"/>
  <c r="D88" i="51"/>
  <c r="C88" i="51"/>
  <c r="N87" i="51"/>
  <c r="Q87" i="51" s="1"/>
  <c r="Q86" i="51" s="1"/>
  <c r="J87" i="51"/>
  <c r="K87" i="51" s="1"/>
  <c r="K86" i="51" s="1"/>
  <c r="P86" i="51"/>
  <c r="O86" i="51"/>
  <c r="M86" i="51"/>
  <c r="L86" i="51"/>
  <c r="I86" i="51"/>
  <c r="H86" i="51"/>
  <c r="G86" i="51"/>
  <c r="F86" i="51"/>
  <c r="E86" i="51"/>
  <c r="E85" i="51" s="1"/>
  <c r="D86" i="51"/>
  <c r="C86" i="51"/>
  <c r="M85" i="51"/>
  <c r="N84" i="51"/>
  <c r="Q84" i="51" s="1"/>
  <c r="Q83" i="51" s="1"/>
  <c r="J84" i="51"/>
  <c r="K84" i="51" s="1"/>
  <c r="K83" i="51" s="1"/>
  <c r="P83" i="51"/>
  <c r="O83" i="51"/>
  <c r="N83" i="51"/>
  <c r="M83" i="51"/>
  <c r="L83" i="51"/>
  <c r="I83" i="51"/>
  <c r="H83" i="51"/>
  <c r="G83" i="51"/>
  <c r="F83" i="51"/>
  <c r="E83" i="51"/>
  <c r="D83" i="51"/>
  <c r="C83" i="51"/>
  <c r="N82" i="51"/>
  <c r="J82" i="51"/>
  <c r="P81" i="51"/>
  <c r="O81" i="51"/>
  <c r="M81" i="51"/>
  <c r="L81" i="51"/>
  <c r="I81" i="51"/>
  <c r="H81" i="51"/>
  <c r="G81" i="51"/>
  <c r="F81" i="51"/>
  <c r="E81" i="51"/>
  <c r="D81" i="51"/>
  <c r="C81" i="51"/>
  <c r="N80" i="51"/>
  <c r="J80" i="51"/>
  <c r="K80" i="51" s="1"/>
  <c r="P79" i="51"/>
  <c r="O79" i="51"/>
  <c r="M79" i="51"/>
  <c r="L79" i="51"/>
  <c r="I79" i="51"/>
  <c r="H79" i="51"/>
  <c r="G79" i="51"/>
  <c r="F79" i="51"/>
  <c r="E79" i="51"/>
  <c r="D79" i="51"/>
  <c r="C79" i="51"/>
  <c r="N78" i="51"/>
  <c r="N77" i="51" s="1"/>
  <c r="K78" i="51"/>
  <c r="K77" i="51" s="1"/>
  <c r="J78" i="51"/>
  <c r="P77" i="51"/>
  <c r="O77" i="51"/>
  <c r="M77" i="51"/>
  <c r="L77" i="51"/>
  <c r="J77" i="51"/>
  <c r="I77" i="51"/>
  <c r="H77" i="51"/>
  <c r="G77" i="51"/>
  <c r="F77" i="51"/>
  <c r="E77" i="51"/>
  <c r="D77" i="51"/>
  <c r="C77" i="51"/>
  <c r="N75" i="51"/>
  <c r="Q75" i="51" s="1"/>
  <c r="J75" i="51"/>
  <c r="K75" i="51" s="1"/>
  <c r="K74" i="51" s="1"/>
  <c r="P74" i="51"/>
  <c r="O74" i="51"/>
  <c r="N74" i="51"/>
  <c r="M74" i="51"/>
  <c r="L74" i="51"/>
  <c r="I74" i="51"/>
  <c r="H74" i="51"/>
  <c r="G74" i="51"/>
  <c r="F74" i="51"/>
  <c r="E74" i="51"/>
  <c r="D74" i="51"/>
  <c r="C74" i="51"/>
  <c r="N73" i="51"/>
  <c r="Q73" i="51" s="1"/>
  <c r="Q72" i="51" s="1"/>
  <c r="J73" i="51"/>
  <c r="J72" i="51" s="1"/>
  <c r="P72" i="51"/>
  <c r="O72" i="51"/>
  <c r="M72" i="51"/>
  <c r="L72" i="51"/>
  <c r="I72" i="51"/>
  <c r="H72" i="51"/>
  <c r="G72" i="51"/>
  <c r="F72" i="51"/>
  <c r="E72" i="51"/>
  <c r="D72" i="51"/>
  <c r="C72" i="51"/>
  <c r="N71" i="51"/>
  <c r="N70" i="51" s="1"/>
  <c r="J71" i="51"/>
  <c r="J70" i="51" s="1"/>
  <c r="P70" i="51"/>
  <c r="O70" i="51"/>
  <c r="M70" i="51"/>
  <c r="L70" i="51"/>
  <c r="I70" i="51"/>
  <c r="H70" i="51"/>
  <c r="G70" i="51"/>
  <c r="F70" i="51"/>
  <c r="E70" i="51"/>
  <c r="D70" i="51"/>
  <c r="C70" i="51"/>
  <c r="N69" i="51"/>
  <c r="Q69" i="51" s="1"/>
  <c r="Q68" i="51" s="1"/>
  <c r="J69" i="51"/>
  <c r="K69" i="51" s="1"/>
  <c r="K68" i="51" s="1"/>
  <c r="P68" i="51"/>
  <c r="O68" i="51"/>
  <c r="M68" i="51"/>
  <c r="L68" i="51"/>
  <c r="I68" i="51"/>
  <c r="H68" i="51"/>
  <c r="G68" i="51"/>
  <c r="F68" i="51"/>
  <c r="E68" i="51"/>
  <c r="D68" i="51"/>
  <c r="C68" i="51"/>
  <c r="N67" i="51"/>
  <c r="Q67" i="51" s="1"/>
  <c r="Q66" i="51" s="1"/>
  <c r="J67" i="51"/>
  <c r="K67" i="51" s="1"/>
  <c r="K66" i="51" s="1"/>
  <c r="P66" i="51"/>
  <c r="O66" i="51"/>
  <c r="M66" i="51"/>
  <c r="L66" i="51"/>
  <c r="I66" i="51"/>
  <c r="H66" i="51"/>
  <c r="G66" i="51"/>
  <c r="F66" i="51"/>
  <c r="E66" i="51"/>
  <c r="D66" i="51"/>
  <c r="C66" i="51"/>
  <c r="N65" i="51"/>
  <c r="J65" i="51"/>
  <c r="J64" i="51" s="1"/>
  <c r="P64" i="51"/>
  <c r="O64" i="51"/>
  <c r="M64" i="51"/>
  <c r="L64" i="51"/>
  <c r="I64" i="51"/>
  <c r="H64" i="51"/>
  <c r="G64" i="51"/>
  <c r="F64" i="51"/>
  <c r="E64" i="51"/>
  <c r="D64" i="51"/>
  <c r="C64" i="51"/>
  <c r="N63" i="51"/>
  <c r="Q63" i="51" s="1"/>
  <c r="J63" i="51"/>
  <c r="K63" i="51" s="1"/>
  <c r="N62" i="51"/>
  <c r="Q62" i="51" s="1"/>
  <c r="Q61" i="51" s="1"/>
  <c r="J62" i="51"/>
  <c r="J61" i="51" s="1"/>
  <c r="P61" i="51"/>
  <c r="O61" i="51"/>
  <c r="O60" i="51" s="1"/>
  <c r="M61" i="51"/>
  <c r="L61" i="51"/>
  <c r="I61" i="51"/>
  <c r="H61" i="51"/>
  <c r="G61" i="51"/>
  <c r="F61" i="51"/>
  <c r="E61" i="51"/>
  <c r="E60" i="51" s="1"/>
  <c r="D61" i="51"/>
  <c r="C61" i="51"/>
  <c r="N57" i="51"/>
  <c r="Q57" i="51" s="1"/>
  <c r="Q56" i="51" s="1"/>
  <c r="J57" i="51"/>
  <c r="K57" i="51" s="1"/>
  <c r="P56" i="51"/>
  <c r="O56" i="51"/>
  <c r="M56" i="51"/>
  <c r="L56" i="51"/>
  <c r="I56" i="51"/>
  <c r="H56" i="51"/>
  <c r="G56" i="51"/>
  <c r="F56" i="51"/>
  <c r="E56" i="51"/>
  <c r="D56" i="51"/>
  <c r="C56" i="51"/>
  <c r="N55" i="51"/>
  <c r="Q55" i="51" s="1"/>
  <c r="Q54" i="51" s="1"/>
  <c r="J55" i="51"/>
  <c r="P54" i="51"/>
  <c r="O54" i="51"/>
  <c r="M54" i="51"/>
  <c r="L54" i="51"/>
  <c r="I54" i="51"/>
  <c r="H54" i="51"/>
  <c r="G54" i="51"/>
  <c r="F54" i="51"/>
  <c r="E54" i="51"/>
  <c r="D54" i="51"/>
  <c r="C54" i="51"/>
  <c r="N53" i="51"/>
  <c r="Q53" i="51" s="1"/>
  <c r="Q52" i="51" s="1"/>
  <c r="J53" i="51"/>
  <c r="J52" i="51" s="1"/>
  <c r="P52" i="51"/>
  <c r="O52" i="51"/>
  <c r="M52" i="51"/>
  <c r="L52" i="51"/>
  <c r="I52" i="51"/>
  <c r="H52" i="51"/>
  <c r="G52" i="51"/>
  <c r="F52" i="51"/>
  <c r="E52" i="51"/>
  <c r="D52" i="51"/>
  <c r="C52" i="51"/>
  <c r="N51" i="51"/>
  <c r="Q51" i="51" s="1"/>
  <c r="Q50" i="51" s="1"/>
  <c r="J51" i="51"/>
  <c r="K51" i="51" s="1"/>
  <c r="K50" i="51" s="1"/>
  <c r="P50" i="51"/>
  <c r="O50" i="51"/>
  <c r="N50" i="51"/>
  <c r="M50" i="51"/>
  <c r="M49" i="51" s="1"/>
  <c r="L50" i="51"/>
  <c r="I50" i="51"/>
  <c r="H50" i="51"/>
  <c r="G50" i="51"/>
  <c r="F50" i="51"/>
  <c r="E50" i="51"/>
  <c r="D50" i="51"/>
  <c r="C50" i="51"/>
  <c r="N48" i="51"/>
  <c r="N47" i="51" s="1"/>
  <c r="N46" i="51" s="1"/>
  <c r="J48" i="51"/>
  <c r="K48" i="51" s="1"/>
  <c r="K47" i="51" s="1"/>
  <c r="K46" i="51" s="1"/>
  <c r="P47" i="51"/>
  <c r="P46" i="51" s="1"/>
  <c r="O47" i="51"/>
  <c r="O46" i="51" s="1"/>
  <c r="M47" i="51"/>
  <c r="M46" i="51" s="1"/>
  <c r="L47" i="51"/>
  <c r="I47" i="51"/>
  <c r="H47" i="51"/>
  <c r="H46" i="51" s="1"/>
  <c r="G47" i="51"/>
  <c r="G46" i="51" s="1"/>
  <c r="F47" i="51"/>
  <c r="E47" i="51"/>
  <c r="E46" i="51" s="1"/>
  <c r="D47" i="51"/>
  <c r="D46" i="51" s="1"/>
  <c r="C47" i="51"/>
  <c r="C46" i="51" s="1"/>
  <c r="L46" i="51"/>
  <c r="I46" i="51"/>
  <c r="F46" i="51"/>
  <c r="N44" i="51"/>
  <c r="Q44" i="51" s="1"/>
  <c r="J44" i="51"/>
  <c r="N43" i="51"/>
  <c r="J43" i="51"/>
  <c r="K43" i="51" s="1"/>
  <c r="P42" i="51"/>
  <c r="O42" i="51"/>
  <c r="M42" i="51"/>
  <c r="L42" i="51"/>
  <c r="I42" i="51"/>
  <c r="H42" i="51"/>
  <c r="G42" i="51"/>
  <c r="F42" i="51"/>
  <c r="E42" i="51"/>
  <c r="D42" i="51"/>
  <c r="C42" i="51"/>
  <c r="N41" i="51"/>
  <c r="N40" i="51" s="1"/>
  <c r="J41" i="51"/>
  <c r="K41" i="51" s="1"/>
  <c r="K40" i="51" s="1"/>
  <c r="P40" i="51"/>
  <c r="O40" i="51"/>
  <c r="M40" i="51"/>
  <c r="L40" i="51"/>
  <c r="I40" i="51"/>
  <c r="H40" i="51"/>
  <c r="G40" i="51"/>
  <c r="F40" i="51"/>
  <c r="E40" i="51"/>
  <c r="D40" i="51"/>
  <c r="C40" i="51"/>
  <c r="N39" i="51"/>
  <c r="Q39" i="51" s="1"/>
  <c r="J39" i="51"/>
  <c r="K39" i="51" s="1"/>
  <c r="R39" i="51" s="1"/>
  <c r="N38" i="51"/>
  <c r="Q38" i="51" s="1"/>
  <c r="J38" i="51"/>
  <c r="P37" i="51"/>
  <c r="O37" i="51"/>
  <c r="N37" i="51"/>
  <c r="M37" i="51"/>
  <c r="L37" i="51"/>
  <c r="I37" i="51"/>
  <c r="H37" i="51"/>
  <c r="G37" i="51"/>
  <c r="F37" i="51"/>
  <c r="E37" i="51"/>
  <c r="D37" i="51"/>
  <c r="C37" i="51"/>
  <c r="N36" i="51"/>
  <c r="N35" i="51" s="1"/>
  <c r="J36" i="51"/>
  <c r="J35" i="51" s="1"/>
  <c r="P35" i="51"/>
  <c r="O35" i="51"/>
  <c r="M35" i="51"/>
  <c r="L35" i="51"/>
  <c r="I35" i="51"/>
  <c r="H35" i="51"/>
  <c r="G35" i="51"/>
  <c r="F35" i="51"/>
  <c r="E35" i="51"/>
  <c r="D35" i="51"/>
  <c r="C35" i="51"/>
  <c r="N31" i="51"/>
  <c r="J31" i="51"/>
  <c r="J30" i="51" s="1"/>
  <c r="P30" i="51"/>
  <c r="O30" i="51"/>
  <c r="O27" i="51" s="1"/>
  <c r="O26" i="51" s="1"/>
  <c r="O25" i="51" s="1"/>
  <c r="M30" i="51"/>
  <c r="L30" i="51"/>
  <c r="I30" i="51"/>
  <c r="H30" i="51"/>
  <c r="G30" i="51"/>
  <c r="F30" i="51"/>
  <c r="E30" i="51"/>
  <c r="D30" i="51"/>
  <c r="C30" i="51"/>
  <c r="N29" i="51"/>
  <c r="J29" i="51"/>
  <c r="K29" i="51" s="1"/>
  <c r="P28" i="51"/>
  <c r="O28" i="51"/>
  <c r="M28" i="51"/>
  <c r="L28" i="51"/>
  <c r="I28" i="51"/>
  <c r="H28" i="51"/>
  <c r="G28" i="51"/>
  <c r="F28" i="51"/>
  <c r="F27" i="51" s="1"/>
  <c r="F26" i="51" s="1"/>
  <c r="F25" i="51" s="1"/>
  <c r="E28" i="51"/>
  <c r="D28" i="51"/>
  <c r="C28" i="51"/>
  <c r="M27" i="51"/>
  <c r="M26" i="51" s="1"/>
  <c r="M25" i="51" s="1"/>
  <c r="L27" i="51"/>
  <c r="L26" i="51" s="1"/>
  <c r="L25" i="51" s="1"/>
  <c r="N24" i="51"/>
  <c r="Q24" i="51" s="1"/>
  <c r="Q23" i="51" s="1"/>
  <c r="Q22" i="51" s="1"/>
  <c r="J24" i="51"/>
  <c r="K24" i="51" s="1"/>
  <c r="K23" i="51" s="1"/>
  <c r="K22" i="51" s="1"/>
  <c r="P23" i="51"/>
  <c r="P22" i="51" s="1"/>
  <c r="O23" i="51"/>
  <c r="O22" i="51" s="1"/>
  <c r="M23" i="51"/>
  <c r="L23" i="51"/>
  <c r="I23" i="51"/>
  <c r="I22" i="51" s="1"/>
  <c r="H23" i="51"/>
  <c r="H22" i="51" s="1"/>
  <c r="G23" i="51"/>
  <c r="G22" i="51" s="1"/>
  <c r="F23" i="51"/>
  <c r="F22" i="51" s="1"/>
  <c r="E23" i="51"/>
  <c r="E22" i="51" s="1"/>
  <c r="D23" i="51"/>
  <c r="D22" i="51" s="1"/>
  <c r="C23" i="51"/>
  <c r="C22" i="51" s="1"/>
  <c r="M22" i="51"/>
  <c r="L22" i="51"/>
  <c r="N21" i="51"/>
  <c r="N20" i="51" s="1"/>
  <c r="N19" i="51" s="1"/>
  <c r="J21" i="51"/>
  <c r="J20" i="51" s="1"/>
  <c r="J19" i="51" s="1"/>
  <c r="P20" i="51"/>
  <c r="P19" i="51" s="1"/>
  <c r="O20" i="51"/>
  <c r="M20" i="51"/>
  <c r="M19" i="51" s="1"/>
  <c r="L20" i="51"/>
  <c r="L19" i="51" s="1"/>
  <c r="I20" i="51"/>
  <c r="H20" i="51"/>
  <c r="H19" i="51" s="1"/>
  <c r="G20" i="51"/>
  <c r="G19" i="51" s="1"/>
  <c r="F20" i="51"/>
  <c r="F19" i="51" s="1"/>
  <c r="E20" i="51"/>
  <c r="E19" i="51" s="1"/>
  <c r="D20" i="51"/>
  <c r="D19" i="51" s="1"/>
  <c r="C20" i="51"/>
  <c r="C19" i="51" s="1"/>
  <c r="C15" i="51" s="1"/>
  <c r="C14" i="51" s="1"/>
  <c r="O19" i="51"/>
  <c r="I19" i="51"/>
  <c r="N18" i="51"/>
  <c r="Q18" i="51" s="1"/>
  <c r="Q17" i="51" s="1"/>
  <c r="Q16" i="51" s="1"/>
  <c r="J18" i="51"/>
  <c r="J17" i="51" s="1"/>
  <c r="J16" i="51" s="1"/>
  <c r="P17" i="51"/>
  <c r="P16" i="51" s="1"/>
  <c r="P15" i="51" s="1"/>
  <c r="P14" i="51" s="1"/>
  <c r="O17" i="51"/>
  <c r="O16" i="51" s="1"/>
  <c r="M17" i="51"/>
  <c r="L17" i="51"/>
  <c r="L16" i="51" s="1"/>
  <c r="I17" i="51"/>
  <c r="I16" i="51" s="1"/>
  <c r="H17" i="51"/>
  <c r="H16" i="51" s="1"/>
  <c r="G17" i="51"/>
  <c r="G16" i="51" s="1"/>
  <c r="F17" i="51"/>
  <c r="F16" i="51" s="1"/>
  <c r="E17" i="51"/>
  <c r="E16" i="51" s="1"/>
  <c r="D17" i="51"/>
  <c r="C17" i="51"/>
  <c r="C16" i="51" s="1"/>
  <c r="M16" i="51"/>
  <c r="D16" i="51"/>
  <c r="N13" i="51"/>
  <c r="Q13" i="51" s="1"/>
  <c r="Q12" i="51" s="1"/>
  <c r="J13" i="51"/>
  <c r="K13" i="51" s="1"/>
  <c r="P12" i="51"/>
  <c r="O12" i="51"/>
  <c r="M12" i="51"/>
  <c r="L12" i="51"/>
  <c r="I12" i="51"/>
  <c r="H12" i="51"/>
  <c r="G12" i="51"/>
  <c r="F12" i="51"/>
  <c r="E12" i="51"/>
  <c r="D12" i="51"/>
  <c r="C12" i="51"/>
  <c r="N11" i="51"/>
  <c r="Q11" i="51" s="1"/>
  <c r="Q10" i="51" s="1"/>
  <c r="J11" i="51"/>
  <c r="K11" i="51" s="1"/>
  <c r="K10" i="51" s="1"/>
  <c r="P10" i="51"/>
  <c r="O10" i="51"/>
  <c r="O9" i="51" s="1"/>
  <c r="O8" i="51" s="1"/>
  <c r="O7" i="51" s="1"/>
  <c r="M10" i="51"/>
  <c r="L10" i="51"/>
  <c r="I10" i="51"/>
  <c r="H10" i="51"/>
  <c r="G10" i="51"/>
  <c r="G9" i="51" s="1"/>
  <c r="G8" i="51" s="1"/>
  <c r="G7" i="51" s="1"/>
  <c r="F10" i="51"/>
  <c r="F9" i="51" s="1"/>
  <c r="F8" i="51" s="1"/>
  <c r="F7" i="51" s="1"/>
  <c r="E10" i="51"/>
  <c r="D10" i="51"/>
  <c r="C10" i="51"/>
  <c r="C9" i="51" s="1"/>
  <c r="C8" i="51" s="1"/>
  <c r="C7" i="51" s="1"/>
  <c r="N147" i="37"/>
  <c r="Q147" i="37" s="1"/>
  <c r="Q146" i="37" s="1"/>
  <c r="J147" i="37"/>
  <c r="K147" i="37" s="1"/>
  <c r="P146" i="37"/>
  <c r="O146" i="37"/>
  <c r="M146" i="37"/>
  <c r="L146" i="37"/>
  <c r="J146" i="37"/>
  <c r="I146" i="37"/>
  <c r="H146" i="37"/>
  <c r="G146" i="37"/>
  <c r="F146" i="37"/>
  <c r="E146" i="37"/>
  <c r="D146" i="37"/>
  <c r="C146" i="37"/>
  <c r="N145" i="37"/>
  <c r="N144" i="37" s="1"/>
  <c r="J145" i="37"/>
  <c r="K145" i="37" s="1"/>
  <c r="P144" i="37"/>
  <c r="O144" i="37"/>
  <c r="M144" i="37"/>
  <c r="L144" i="37"/>
  <c r="K144" i="37"/>
  <c r="J144" i="37"/>
  <c r="I144" i="37"/>
  <c r="H144" i="37"/>
  <c r="G144" i="37"/>
  <c r="F144" i="37"/>
  <c r="E144" i="37"/>
  <c r="D144" i="37"/>
  <c r="C144" i="37"/>
  <c r="N143" i="37"/>
  <c r="Q143" i="37" s="1"/>
  <c r="R143" i="37" s="1"/>
  <c r="J143" i="37"/>
  <c r="K143" i="37" s="1"/>
  <c r="N142" i="37"/>
  <c r="J142" i="37"/>
  <c r="P141" i="37"/>
  <c r="O141" i="37"/>
  <c r="M141" i="37"/>
  <c r="L141" i="37"/>
  <c r="I141" i="37"/>
  <c r="H141" i="37"/>
  <c r="G141" i="37"/>
  <c r="F141" i="37"/>
  <c r="E141" i="37"/>
  <c r="D141" i="37"/>
  <c r="C141" i="37"/>
  <c r="N140" i="37"/>
  <c r="J140" i="37"/>
  <c r="K140" i="37" s="1"/>
  <c r="P139" i="37"/>
  <c r="O139" i="37"/>
  <c r="M139" i="37"/>
  <c r="L139" i="37"/>
  <c r="I139" i="37"/>
  <c r="H139" i="37"/>
  <c r="G139" i="37"/>
  <c r="F139" i="37"/>
  <c r="E139" i="37"/>
  <c r="D139" i="37"/>
  <c r="C139" i="37"/>
  <c r="N138" i="37"/>
  <c r="Q138" i="37" s="1"/>
  <c r="J138" i="37"/>
  <c r="K138" i="37" s="1"/>
  <c r="N137" i="37"/>
  <c r="Q137" i="37" s="1"/>
  <c r="J137" i="37"/>
  <c r="K137" i="37" s="1"/>
  <c r="N136" i="37"/>
  <c r="Q136" i="37" s="1"/>
  <c r="J136" i="37"/>
  <c r="N135" i="37"/>
  <c r="Q135" i="37" s="1"/>
  <c r="J135" i="37"/>
  <c r="K135" i="37" s="1"/>
  <c r="P134" i="37"/>
  <c r="O134" i="37"/>
  <c r="M134" i="37"/>
  <c r="L134" i="37"/>
  <c r="I134" i="37"/>
  <c r="H134" i="37"/>
  <c r="G134" i="37"/>
  <c r="F134" i="37"/>
  <c r="E134" i="37"/>
  <c r="D134" i="37"/>
  <c r="C134" i="37"/>
  <c r="N133" i="37"/>
  <c r="Q133" i="37" s="1"/>
  <c r="Q132" i="37" s="1"/>
  <c r="J133" i="37"/>
  <c r="K133" i="37" s="1"/>
  <c r="P132" i="37"/>
  <c r="O132" i="37"/>
  <c r="M132" i="37"/>
  <c r="L132" i="37"/>
  <c r="I132" i="37"/>
  <c r="H132" i="37"/>
  <c r="G132" i="37"/>
  <c r="F132" i="37"/>
  <c r="E132" i="37"/>
  <c r="D132" i="37"/>
  <c r="C132" i="37"/>
  <c r="N131" i="37"/>
  <c r="Q131" i="37" s="1"/>
  <c r="Q130" i="37" s="1"/>
  <c r="J131" i="37"/>
  <c r="K131" i="37" s="1"/>
  <c r="P130" i="37"/>
  <c r="O130" i="37"/>
  <c r="M130" i="37"/>
  <c r="L130" i="37"/>
  <c r="I130" i="37"/>
  <c r="H130" i="37"/>
  <c r="G130" i="37"/>
  <c r="F130" i="37"/>
  <c r="E130" i="37"/>
  <c r="D130" i="37"/>
  <c r="C130" i="37"/>
  <c r="N129" i="37"/>
  <c r="J129" i="37"/>
  <c r="J128" i="37" s="1"/>
  <c r="P128" i="37"/>
  <c r="O128" i="37"/>
  <c r="M128" i="37"/>
  <c r="L128" i="37"/>
  <c r="I128" i="37"/>
  <c r="H128" i="37"/>
  <c r="G128" i="37"/>
  <c r="F128" i="37"/>
  <c r="E128" i="37"/>
  <c r="D128" i="37"/>
  <c r="C128" i="37"/>
  <c r="N126" i="37"/>
  <c r="J126" i="37"/>
  <c r="J125" i="37" s="1"/>
  <c r="P125" i="37"/>
  <c r="O125" i="37"/>
  <c r="M125" i="37"/>
  <c r="L125" i="37"/>
  <c r="I125" i="37"/>
  <c r="H125" i="37"/>
  <c r="G125" i="37"/>
  <c r="F125" i="37"/>
  <c r="E125" i="37"/>
  <c r="D125" i="37"/>
  <c r="C125" i="37"/>
  <c r="N124" i="37"/>
  <c r="N123" i="37" s="1"/>
  <c r="J124" i="37"/>
  <c r="K124" i="37" s="1"/>
  <c r="K123" i="37" s="1"/>
  <c r="P123" i="37"/>
  <c r="O123" i="37"/>
  <c r="M123" i="37"/>
  <c r="L123" i="37"/>
  <c r="I123" i="37"/>
  <c r="I122" i="37" s="1"/>
  <c r="H123" i="37"/>
  <c r="G123" i="37"/>
  <c r="F123" i="37"/>
  <c r="E123" i="37"/>
  <c r="D123" i="37"/>
  <c r="C123" i="37"/>
  <c r="O122" i="37"/>
  <c r="F122" i="37"/>
  <c r="E122" i="37"/>
  <c r="N121" i="37"/>
  <c r="Q121" i="37" s="1"/>
  <c r="J121" i="37"/>
  <c r="K121" i="37" s="1"/>
  <c r="N120" i="37"/>
  <c r="Q120" i="37" s="1"/>
  <c r="J120" i="37"/>
  <c r="J119" i="37" s="1"/>
  <c r="P119" i="37"/>
  <c r="O119" i="37"/>
  <c r="M119" i="37"/>
  <c r="L119" i="37"/>
  <c r="I119" i="37"/>
  <c r="H119" i="37"/>
  <c r="G119" i="37"/>
  <c r="F119" i="37"/>
  <c r="E119" i="37"/>
  <c r="D119" i="37"/>
  <c r="C119" i="37"/>
  <c r="N118" i="37"/>
  <c r="J118" i="37"/>
  <c r="J117" i="37" s="1"/>
  <c r="P117" i="37"/>
  <c r="O117" i="37"/>
  <c r="M117" i="37"/>
  <c r="L117" i="37"/>
  <c r="I117" i="37"/>
  <c r="H117" i="37"/>
  <c r="G117" i="37"/>
  <c r="F117" i="37"/>
  <c r="E117" i="37"/>
  <c r="D117" i="37"/>
  <c r="C117" i="37"/>
  <c r="N116" i="37"/>
  <c r="Q116" i="37" s="1"/>
  <c r="Q115" i="37" s="1"/>
  <c r="J116" i="37"/>
  <c r="K116" i="37" s="1"/>
  <c r="K115" i="37" s="1"/>
  <c r="P115" i="37"/>
  <c r="O115" i="37"/>
  <c r="M115" i="37"/>
  <c r="L115" i="37"/>
  <c r="I115" i="37"/>
  <c r="H115" i="37"/>
  <c r="G115" i="37"/>
  <c r="F115" i="37"/>
  <c r="E115" i="37"/>
  <c r="D115" i="37"/>
  <c r="C115" i="37"/>
  <c r="N114" i="37"/>
  <c r="N113" i="37" s="1"/>
  <c r="J114" i="37"/>
  <c r="K114" i="37" s="1"/>
  <c r="P113" i="37"/>
  <c r="O113" i="37"/>
  <c r="O112" i="37" s="1"/>
  <c r="M113" i="37"/>
  <c r="L113" i="37"/>
  <c r="I113" i="37"/>
  <c r="H113" i="37"/>
  <c r="G113" i="37"/>
  <c r="F113" i="37"/>
  <c r="E113" i="37"/>
  <c r="D113" i="37"/>
  <c r="C113" i="37"/>
  <c r="N109" i="37"/>
  <c r="J109" i="37"/>
  <c r="P108" i="37"/>
  <c r="P107" i="37" s="1"/>
  <c r="P106" i="37" s="1"/>
  <c r="O108" i="37"/>
  <c r="O107" i="37" s="1"/>
  <c r="O106" i="37" s="1"/>
  <c r="M108" i="37"/>
  <c r="L108" i="37"/>
  <c r="L107" i="37" s="1"/>
  <c r="L106" i="37" s="1"/>
  <c r="I108" i="37"/>
  <c r="I107" i="37" s="1"/>
  <c r="I106" i="37" s="1"/>
  <c r="H108" i="37"/>
  <c r="H107" i="37" s="1"/>
  <c r="H106" i="37" s="1"/>
  <c r="G108" i="37"/>
  <c r="G107" i="37" s="1"/>
  <c r="G106" i="37" s="1"/>
  <c r="F108" i="37"/>
  <c r="F107" i="37" s="1"/>
  <c r="F106" i="37" s="1"/>
  <c r="E108" i="37"/>
  <c r="E107" i="37" s="1"/>
  <c r="E106" i="37" s="1"/>
  <c r="D108" i="37"/>
  <c r="D107" i="37" s="1"/>
  <c r="D106" i="37" s="1"/>
  <c r="C108" i="37"/>
  <c r="C107" i="37" s="1"/>
  <c r="C106" i="37" s="1"/>
  <c r="M107" i="37"/>
  <c r="M106" i="37" s="1"/>
  <c r="N105" i="37"/>
  <c r="J105" i="37"/>
  <c r="J104" i="37" s="1"/>
  <c r="P104" i="37"/>
  <c r="O104" i="37"/>
  <c r="M104" i="37"/>
  <c r="L104" i="37"/>
  <c r="I104" i="37"/>
  <c r="H104" i="37"/>
  <c r="G104" i="37"/>
  <c r="F104" i="37"/>
  <c r="E104" i="37"/>
  <c r="D104" i="37"/>
  <c r="C104" i="37"/>
  <c r="N103" i="37"/>
  <c r="J103" i="37"/>
  <c r="K103" i="37" s="1"/>
  <c r="P102" i="37"/>
  <c r="O102" i="37"/>
  <c r="M102" i="37"/>
  <c r="L102" i="37"/>
  <c r="I102" i="37"/>
  <c r="H102" i="37"/>
  <c r="G102" i="37"/>
  <c r="F102" i="37"/>
  <c r="E102" i="37"/>
  <c r="D102" i="37"/>
  <c r="C102" i="37"/>
  <c r="N101" i="37"/>
  <c r="Q101" i="37" s="1"/>
  <c r="Q100" i="37" s="1"/>
  <c r="J101" i="37"/>
  <c r="K101" i="37" s="1"/>
  <c r="K100" i="37" s="1"/>
  <c r="P100" i="37"/>
  <c r="O100" i="37"/>
  <c r="M100" i="37"/>
  <c r="L100" i="37"/>
  <c r="I100" i="37"/>
  <c r="H100" i="37"/>
  <c r="G100" i="37"/>
  <c r="F100" i="37"/>
  <c r="E100" i="37"/>
  <c r="D100" i="37"/>
  <c r="C100" i="37"/>
  <c r="N99" i="37"/>
  <c r="Q99" i="37" s="1"/>
  <c r="J99" i="37"/>
  <c r="K99" i="37" s="1"/>
  <c r="N98" i="37"/>
  <c r="Q98" i="37" s="1"/>
  <c r="J98" i="37"/>
  <c r="K98" i="37" s="1"/>
  <c r="P97" i="37"/>
  <c r="O97" i="37"/>
  <c r="M97" i="37"/>
  <c r="L97" i="37"/>
  <c r="I97" i="37"/>
  <c r="H97" i="37"/>
  <c r="G97" i="37"/>
  <c r="F97" i="37"/>
  <c r="E97" i="37"/>
  <c r="D97" i="37"/>
  <c r="C97" i="37"/>
  <c r="N96" i="37"/>
  <c r="Q96" i="37" s="1"/>
  <c r="J96" i="37"/>
  <c r="K96" i="37" s="1"/>
  <c r="N95" i="37"/>
  <c r="Q95" i="37" s="1"/>
  <c r="J95" i="37"/>
  <c r="K95" i="37" s="1"/>
  <c r="N94" i="37"/>
  <c r="J94" i="37"/>
  <c r="P93" i="37"/>
  <c r="O93" i="37"/>
  <c r="M93" i="37"/>
  <c r="L93" i="37"/>
  <c r="I93" i="37"/>
  <c r="H93" i="37"/>
  <c r="G93" i="37"/>
  <c r="F93" i="37"/>
  <c r="E93" i="37"/>
  <c r="D93" i="37"/>
  <c r="C93" i="37"/>
  <c r="N92" i="37"/>
  <c r="J92" i="37"/>
  <c r="J91" i="37" s="1"/>
  <c r="P91" i="37"/>
  <c r="O91" i="37"/>
  <c r="M91" i="37"/>
  <c r="L91" i="37"/>
  <c r="I91" i="37"/>
  <c r="H91" i="37"/>
  <c r="G91" i="37"/>
  <c r="F91" i="37"/>
  <c r="E91" i="37"/>
  <c r="D91" i="37"/>
  <c r="C91" i="37"/>
  <c r="N90" i="37"/>
  <c r="J90" i="37"/>
  <c r="K90" i="37" s="1"/>
  <c r="K89" i="37" s="1"/>
  <c r="P89" i="37"/>
  <c r="O89" i="37"/>
  <c r="M89" i="37"/>
  <c r="L89" i="37"/>
  <c r="I89" i="37"/>
  <c r="H89" i="37"/>
  <c r="G89" i="37"/>
  <c r="F89" i="37"/>
  <c r="E89" i="37"/>
  <c r="D89" i="37"/>
  <c r="C89" i="37"/>
  <c r="N88" i="37"/>
  <c r="N87" i="37" s="1"/>
  <c r="J88" i="37"/>
  <c r="K88" i="37" s="1"/>
  <c r="P87" i="37"/>
  <c r="O87" i="37"/>
  <c r="M87" i="37"/>
  <c r="L87" i="37"/>
  <c r="I87" i="37"/>
  <c r="H87" i="37"/>
  <c r="G87" i="37"/>
  <c r="F87" i="37"/>
  <c r="E87" i="37"/>
  <c r="D87" i="37"/>
  <c r="C87" i="37"/>
  <c r="Q86" i="37"/>
  <c r="Q85" i="37" s="1"/>
  <c r="N86" i="37"/>
  <c r="J86" i="37"/>
  <c r="J85" i="37" s="1"/>
  <c r="P85" i="37"/>
  <c r="O85" i="37"/>
  <c r="N85" i="37"/>
  <c r="M85" i="37"/>
  <c r="L85" i="37"/>
  <c r="I85" i="37"/>
  <c r="H85" i="37"/>
  <c r="G85" i="37"/>
  <c r="F85" i="37"/>
  <c r="E85" i="37"/>
  <c r="D85" i="37"/>
  <c r="C85" i="37"/>
  <c r="N84" i="37"/>
  <c r="N83" i="37" s="1"/>
  <c r="J84" i="37"/>
  <c r="J83" i="37" s="1"/>
  <c r="P83" i="37"/>
  <c r="O83" i="37"/>
  <c r="M83" i="37"/>
  <c r="L83" i="37"/>
  <c r="I83" i="37"/>
  <c r="H83" i="37"/>
  <c r="G83" i="37"/>
  <c r="F83" i="37"/>
  <c r="E83" i="37"/>
  <c r="D83" i="37"/>
  <c r="C83" i="37"/>
  <c r="N81" i="37"/>
  <c r="N80" i="37" s="1"/>
  <c r="J81" i="37"/>
  <c r="P80" i="37"/>
  <c r="O80" i="37"/>
  <c r="M80" i="37"/>
  <c r="L80" i="37"/>
  <c r="I80" i="37"/>
  <c r="H80" i="37"/>
  <c r="G80" i="37"/>
  <c r="F80" i="37"/>
  <c r="E80" i="37"/>
  <c r="D80" i="37"/>
  <c r="C80" i="37"/>
  <c r="N79" i="37"/>
  <c r="N78" i="37" s="1"/>
  <c r="J79" i="37"/>
  <c r="K79" i="37" s="1"/>
  <c r="K78" i="37" s="1"/>
  <c r="P78" i="37"/>
  <c r="O78" i="37"/>
  <c r="M78" i="37"/>
  <c r="L78" i="37"/>
  <c r="I78" i="37"/>
  <c r="H78" i="37"/>
  <c r="G78" i="37"/>
  <c r="F78" i="37"/>
  <c r="E78" i="37"/>
  <c r="D78" i="37"/>
  <c r="C78" i="37"/>
  <c r="N77" i="37"/>
  <c r="Q77" i="37" s="1"/>
  <c r="J77" i="37"/>
  <c r="N76" i="37"/>
  <c r="J76" i="37"/>
  <c r="K76" i="37" s="1"/>
  <c r="P75" i="37"/>
  <c r="O75" i="37"/>
  <c r="M75" i="37"/>
  <c r="L75" i="37"/>
  <c r="I75" i="37"/>
  <c r="H75" i="37"/>
  <c r="G75" i="37"/>
  <c r="F75" i="37"/>
  <c r="E75" i="37"/>
  <c r="D75" i="37"/>
  <c r="C75" i="37"/>
  <c r="N74" i="37"/>
  <c r="J74" i="37"/>
  <c r="K74" i="37" s="1"/>
  <c r="K73" i="37" s="1"/>
  <c r="P73" i="37"/>
  <c r="O73" i="37"/>
  <c r="M73" i="37"/>
  <c r="L73" i="37"/>
  <c r="I73" i="37"/>
  <c r="H73" i="37"/>
  <c r="G73" i="37"/>
  <c r="F73" i="37"/>
  <c r="E73" i="37"/>
  <c r="D73" i="37"/>
  <c r="C73" i="37"/>
  <c r="N72" i="37"/>
  <c r="Q72" i="37" s="1"/>
  <c r="J72" i="37"/>
  <c r="K72" i="37" s="1"/>
  <c r="N71" i="37"/>
  <c r="Q71" i="37" s="1"/>
  <c r="J71" i="37"/>
  <c r="K71" i="37" s="1"/>
  <c r="R71" i="37" s="1"/>
  <c r="N70" i="37"/>
  <c r="N69" i="37" s="1"/>
  <c r="J70" i="37"/>
  <c r="K70" i="37" s="1"/>
  <c r="P69" i="37"/>
  <c r="O69" i="37"/>
  <c r="M69" i="37"/>
  <c r="L69" i="37"/>
  <c r="I69" i="37"/>
  <c r="H69" i="37"/>
  <c r="G69" i="37"/>
  <c r="F69" i="37"/>
  <c r="E69" i="37"/>
  <c r="D69" i="37"/>
  <c r="C69" i="37"/>
  <c r="N68" i="37"/>
  <c r="Q68" i="37" s="1"/>
  <c r="J68" i="37"/>
  <c r="K68" i="37" s="1"/>
  <c r="N67" i="37"/>
  <c r="Q67" i="37" s="1"/>
  <c r="J67" i="37"/>
  <c r="K67" i="37" s="1"/>
  <c r="N66" i="37"/>
  <c r="Q66" i="37" s="1"/>
  <c r="J66" i="37"/>
  <c r="K66" i="37" s="1"/>
  <c r="N65" i="37"/>
  <c r="Q65" i="37" s="1"/>
  <c r="J65" i="37"/>
  <c r="K65" i="37" s="1"/>
  <c r="N64" i="37"/>
  <c r="J64" i="37"/>
  <c r="K64" i="37" s="1"/>
  <c r="P63" i="37"/>
  <c r="O63" i="37"/>
  <c r="M63" i="37"/>
  <c r="L63" i="37"/>
  <c r="I63" i="37"/>
  <c r="H63" i="37"/>
  <c r="G63" i="37"/>
  <c r="F63" i="37"/>
  <c r="E63" i="37"/>
  <c r="D63" i="37"/>
  <c r="C63" i="37"/>
  <c r="N62" i="37"/>
  <c r="N61" i="37" s="1"/>
  <c r="J62" i="37"/>
  <c r="K62" i="37" s="1"/>
  <c r="P61" i="37"/>
  <c r="O61" i="37"/>
  <c r="M61" i="37"/>
  <c r="L61" i="37"/>
  <c r="I61" i="37"/>
  <c r="H61" i="37"/>
  <c r="G61" i="37"/>
  <c r="F61" i="37"/>
  <c r="E61" i="37"/>
  <c r="D61" i="37"/>
  <c r="C61" i="37"/>
  <c r="N59" i="37"/>
  <c r="Q59" i="37" s="1"/>
  <c r="Q58" i="37" s="1"/>
  <c r="J59" i="37"/>
  <c r="J58" i="37" s="1"/>
  <c r="P58" i="37"/>
  <c r="O58" i="37"/>
  <c r="M58" i="37"/>
  <c r="L58" i="37"/>
  <c r="I58" i="37"/>
  <c r="H58" i="37"/>
  <c r="G58" i="37"/>
  <c r="F58" i="37"/>
  <c r="E58" i="37"/>
  <c r="D58" i="37"/>
  <c r="C58" i="37"/>
  <c r="N57" i="37"/>
  <c r="N56" i="37" s="1"/>
  <c r="J57" i="37"/>
  <c r="K57" i="37" s="1"/>
  <c r="P56" i="37"/>
  <c r="O56" i="37"/>
  <c r="M56" i="37"/>
  <c r="L56" i="37"/>
  <c r="I56" i="37"/>
  <c r="H56" i="37"/>
  <c r="G56" i="37"/>
  <c r="F56" i="37"/>
  <c r="E56" i="37"/>
  <c r="D56" i="37"/>
  <c r="C56" i="37"/>
  <c r="Q55" i="37"/>
  <c r="Q54" i="37" s="1"/>
  <c r="N55" i="37"/>
  <c r="J55" i="37"/>
  <c r="K55" i="37" s="1"/>
  <c r="P54" i="37"/>
  <c r="O54" i="37"/>
  <c r="N54" i="37"/>
  <c r="M54" i="37"/>
  <c r="L54" i="37"/>
  <c r="K54" i="37"/>
  <c r="I54" i="37"/>
  <c r="H54" i="37"/>
  <c r="G54" i="37"/>
  <c r="F54" i="37"/>
  <c r="E54" i="37"/>
  <c r="D54" i="37"/>
  <c r="C54" i="37"/>
  <c r="N53" i="37"/>
  <c r="Q53" i="37" s="1"/>
  <c r="J53" i="37"/>
  <c r="K53" i="37" s="1"/>
  <c r="K52" i="37" s="1"/>
  <c r="P52" i="37"/>
  <c r="O52" i="37"/>
  <c r="M52" i="37"/>
  <c r="L52" i="37"/>
  <c r="J52" i="37"/>
  <c r="I52" i="37"/>
  <c r="H52" i="37"/>
  <c r="G52" i="37"/>
  <c r="F52" i="37"/>
  <c r="E52" i="37"/>
  <c r="D52" i="37"/>
  <c r="C52" i="37"/>
  <c r="N51" i="37"/>
  <c r="J51" i="37"/>
  <c r="J50" i="37" s="1"/>
  <c r="P50" i="37"/>
  <c r="O50" i="37"/>
  <c r="M50" i="37"/>
  <c r="L50" i="37"/>
  <c r="I50" i="37"/>
  <c r="H50" i="37"/>
  <c r="G50" i="37"/>
  <c r="F50" i="37"/>
  <c r="E50" i="37"/>
  <c r="D50" i="37"/>
  <c r="C50" i="37"/>
  <c r="N49" i="37"/>
  <c r="Q49" i="37" s="1"/>
  <c r="J49" i="37"/>
  <c r="K49" i="37" s="1"/>
  <c r="N48" i="37"/>
  <c r="J48" i="37"/>
  <c r="K48" i="37" s="1"/>
  <c r="P47" i="37"/>
  <c r="O47" i="37"/>
  <c r="M47" i="37"/>
  <c r="L47" i="37"/>
  <c r="I47" i="37"/>
  <c r="H47" i="37"/>
  <c r="G47" i="37"/>
  <c r="F47" i="37"/>
  <c r="E47" i="37"/>
  <c r="D47" i="37"/>
  <c r="C47" i="37"/>
  <c r="N46" i="37"/>
  <c r="Q46" i="37" s="1"/>
  <c r="J46" i="37"/>
  <c r="K46" i="37" s="1"/>
  <c r="N45" i="37"/>
  <c r="Q45" i="37" s="1"/>
  <c r="J45" i="37"/>
  <c r="K45" i="37" s="1"/>
  <c r="N44" i="37"/>
  <c r="Q44" i="37" s="1"/>
  <c r="J44" i="37"/>
  <c r="K44" i="37" s="1"/>
  <c r="R44" i="37" s="1"/>
  <c r="N43" i="37"/>
  <c r="Q43" i="37" s="1"/>
  <c r="J43" i="37"/>
  <c r="K43" i="37" s="1"/>
  <c r="R43" i="37" s="1"/>
  <c r="N42" i="37"/>
  <c r="Q42" i="37" s="1"/>
  <c r="J42" i="37"/>
  <c r="P41" i="37"/>
  <c r="O41" i="37"/>
  <c r="M41" i="37"/>
  <c r="L41" i="37"/>
  <c r="I41" i="37"/>
  <c r="H41" i="37"/>
  <c r="G41" i="37"/>
  <c r="F41" i="37"/>
  <c r="F33" i="37" s="1"/>
  <c r="E41" i="37"/>
  <c r="D41" i="37"/>
  <c r="C41" i="37"/>
  <c r="N40" i="37"/>
  <c r="N39" i="37" s="1"/>
  <c r="J40" i="37"/>
  <c r="J39" i="37" s="1"/>
  <c r="P39" i="37"/>
  <c r="O39" i="37"/>
  <c r="M39" i="37"/>
  <c r="L39" i="37"/>
  <c r="I39" i="37"/>
  <c r="H39" i="37"/>
  <c r="G39" i="37"/>
  <c r="F39" i="37"/>
  <c r="E39" i="37"/>
  <c r="D39" i="37"/>
  <c r="C39" i="37"/>
  <c r="C33" i="37" s="1"/>
  <c r="N38" i="37"/>
  <c r="J38" i="37"/>
  <c r="K38" i="37" s="1"/>
  <c r="P37" i="37"/>
  <c r="O37" i="37"/>
  <c r="M37" i="37"/>
  <c r="L37" i="37"/>
  <c r="I37" i="37"/>
  <c r="H37" i="37"/>
  <c r="G37" i="37"/>
  <c r="F37" i="37"/>
  <c r="E37" i="37"/>
  <c r="D37" i="37"/>
  <c r="C37" i="37"/>
  <c r="N36" i="37"/>
  <c r="Q36" i="37" s="1"/>
  <c r="J36" i="37"/>
  <c r="K36" i="37" s="1"/>
  <c r="N35" i="37"/>
  <c r="J35" i="37"/>
  <c r="P34" i="37"/>
  <c r="O34" i="37"/>
  <c r="M34" i="37"/>
  <c r="L34" i="37"/>
  <c r="I34" i="37"/>
  <c r="H34" i="37"/>
  <c r="G34" i="37"/>
  <c r="F34" i="37"/>
  <c r="E34" i="37"/>
  <c r="D34" i="37"/>
  <c r="C34" i="37"/>
  <c r="N30" i="37"/>
  <c r="Q30" i="37" s="1"/>
  <c r="Q29" i="37" s="1"/>
  <c r="J30" i="37"/>
  <c r="J29" i="37" s="1"/>
  <c r="P29" i="37"/>
  <c r="O29" i="37"/>
  <c r="M29" i="37"/>
  <c r="L29" i="37"/>
  <c r="I29" i="37"/>
  <c r="H29" i="37"/>
  <c r="G29" i="37"/>
  <c r="F29" i="37"/>
  <c r="E29" i="37"/>
  <c r="D29" i="37"/>
  <c r="C29" i="37"/>
  <c r="C26" i="37" s="1"/>
  <c r="C25" i="37" s="1"/>
  <c r="C24" i="37" s="1"/>
  <c r="N28" i="37"/>
  <c r="Q28" i="37" s="1"/>
  <c r="Q27" i="37" s="1"/>
  <c r="J28" i="37"/>
  <c r="K28" i="37" s="1"/>
  <c r="K27" i="37" s="1"/>
  <c r="P27" i="37"/>
  <c r="P26" i="37" s="1"/>
  <c r="P25" i="37" s="1"/>
  <c r="P24" i="37" s="1"/>
  <c r="O27" i="37"/>
  <c r="O26" i="37" s="1"/>
  <c r="O25" i="37" s="1"/>
  <c r="M27" i="37"/>
  <c r="L27" i="37"/>
  <c r="I27" i="37"/>
  <c r="H27" i="37"/>
  <c r="H26" i="37" s="1"/>
  <c r="H25" i="37" s="1"/>
  <c r="H24" i="37" s="1"/>
  <c r="G27" i="37"/>
  <c r="G26" i="37" s="1"/>
  <c r="G25" i="37" s="1"/>
  <c r="G24" i="37" s="1"/>
  <c r="F27" i="37"/>
  <c r="E27" i="37"/>
  <c r="E26" i="37" s="1"/>
  <c r="E25" i="37" s="1"/>
  <c r="E24" i="37" s="1"/>
  <c r="D27" i="37"/>
  <c r="C27" i="37"/>
  <c r="O24" i="37"/>
  <c r="N23" i="37"/>
  <c r="N22" i="37" s="1"/>
  <c r="J23" i="37"/>
  <c r="P22" i="37"/>
  <c r="O22" i="37"/>
  <c r="M22" i="37"/>
  <c r="L22" i="37"/>
  <c r="I22" i="37"/>
  <c r="H22" i="37"/>
  <c r="G22" i="37"/>
  <c r="F22" i="37"/>
  <c r="E22" i="37"/>
  <c r="D22" i="37"/>
  <c r="C22" i="37"/>
  <c r="N21" i="37"/>
  <c r="N20" i="37" s="1"/>
  <c r="J21" i="37"/>
  <c r="K21" i="37" s="1"/>
  <c r="K20" i="37" s="1"/>
  <c r="P20" i="37"/>
  <c r="O20" i="37"/>
  <c r="M20" i="37"/>
  <c r="L20" i="37"/>
  <c r="I20" i="37"/>
  <c r="H20" i="37"/>
  <c r="G20" i="37"/>
  <c r="F20" i="37"/>
  <c r="E20" i="37"/>
  <c r="D20" i="37"/>
  <c r="C20" i="37"/>
  <c r="Q19" i="37"/>
  <c r="Q18" i="37" s="1"/>
  <c r="N19" i="37"/>
  <c r="J19" i="37"/>
  <c r="J18" i="37" s="1"/>
  <c r="P18" i="37"/>
  <c r="O18" i="37"/>
  <c r="N18" i="37"/>
  <c r="M18" i="37"/>
  <c r="L18" i="37"/>
  <c r="I18" i="37"/>
  <c r="H18" i="37"/>
  <c r="G18" i="37"/>
  <c r="F18" i="37"/>
  <c r="E18" i="37"/>
  <c r="D18" i="37"/>
  <c r="C18" i="37"/>
  <c r="N17" i="37"/>
  <c r="J17" i="37"/>
  <c r="J16" i="37" s="1"/>
  <c r="P16" i="37"/>
  <c r="O16" i="37"/>
  <c r="M16" i="37"/>
  <c r="L16" i="37"/>
  <c r="I16" i="37"/>
  <c r="H16" i="37"/>
  <c r="G16" i="37"/>
  <c r="F16" i="37"/>
  <c r="E16" i="37"/>
  <c r="D16" i="37"/>
  <c r="C16" i="37"/>
  <c r="N15" i="37"/>
  <c r="N14" i="37" s="1"/>
  <c r="J15" i="37"/>
  <c r="J14" i="37" s="1"/>
  <c r="P14" i="37"/>
  <c r="O14" i="37"/>
  <c r="M14" i="37"/>
  <c r="L14" i="37"/>
  <c r="I14" i="37"/>
  <c r="H14" i="37"/>
  <c r="G14" i="37"/>
  <c r="F14" i="37"/>
  <c r="E14" i="37"/>
  <c r="D14" i="37"/>
  <c r="C14" i="37"/>
  <c r="N13" i="37"/>
  <c r="J13" i="37"/>
  <c r="J12" i="37" s="1"/>
  <c r="P12" i="37"/>
  <c r="O12" i="37"/>
  <c r="M12" i="37"/>
  <c r="L12" i="37"/>
  <c r="I12" i="37"/>
  <c r="H12" i="37"/>
  <c r="G12" i="37"/>
  <c r="F12" i="37"/>
  <c r="E12" i="37"/>
  <c r="D12" i="37"/>
  <c r="C12" i="37"/>
  <c r="C9" i="37" s="1"/>
  <c r="C8" i="37" s="1"/>
  <c r="C7" i="37" s="1"/>
  <c r="N11" i="37"/>
  <c r="N10" i="37" s="1"/>
  <c r="J11" i="37"/>
  <c r="J10" i="37" s="1"/>
  <c r="P10" i="37"/>
  <c r="O10" i="37"/>
  <c r="M10" i="37"/>
  <c r="L10" i="37"/>
  <c r="I10" i="37"/>
  <c r="H10" i="37"/>
  <c r="G10" i="37"/>
  <c r="F10" i="37"/>
  <c r="E10" i="37"/>
  <c r="D10" i="37"/>
  <c r="C10" i="37"/>
  <c r="F9" i="39" l="1"/>
  <c r="F8" i="39" s="1"/>
  <c r="F7" i="39" s="1"/>
  <c r="Q28" i="39"/>
  <c r="Q27" i="39" s="1"/>
  <c r="N46" i="39"/>
  <c r="K11" i="39"/>
  <c r="I9" i="39"/>
  <c r="I8" i="39" s="1"/>
  <c r="I7" i="39" s="1"/>
  <c r="K13" i="39"/>
  <c r="K12" i="39" s="1"/>
  <c r="R16" i="39"/>
  <c r="E26" i="39"/>
  <c r="J41" i="39"/>
  <c r="J33" i="39"/>
  <c r="K52" i="39"/>
  <c r="P26" i="39"/>
  <c r="N52" i="39"/>
  <c r="D9" i="39"/>
  <c r="D8" i="39" s="1"/>
  <c r="D7" i="39" s="1"/>
  <c r="O57" i="39"/>
  <c r="E9" i="39"/>
  <c r="E8" i="39" s="1"/>
  <c r="E7" i="39" s="1"/>
  <c r="O9" i="39"/>
  <c r="O8" i="39" s="1"/>
  <c r="O7" i="39" s="1"/>
  <c r="F26" i="39"/>
  <c r="G26" i="39"/>
  <c r="G9" i="39"/>
  <c r="G8" i="39" s="1"/>
  <c r="G7" i="39" s="1"/>
  <c r="P9" i="39"/>
  <c r="P8" i="39" s="1"/>
  <c r="P7" i="39" s="1"/>
  <c r="K28" i="39"/>
  <c r="K27" i="39" s="1"/>
  <c r="K30" i="39"/>
  <c r="K29" i="39" s="1"/>
  <c r="Q42" i="39"/>
  <c r="Q41" i="39" s="1"/>
  <c r="K51" i="39"/>
  <c r="K50" i="39" s="1"/>
  <c r="Q53" i="39"/>
  <c r="Q52" i="39" s="1"/>
  <c r="H9" i="39"/>
  <c r="H8" i="39" s="1"/>
  <c r="H7" i="39" s="1"/>
  <c r="Q21" i="39"/>
  <c r="Q20" i="39" s="1"/>
  <c r="Q23" i="39"/>
  <c r="Q22" i="39" s="1"/>
  <c r="N33" i="39"/>
  <c r="N62" i="39"/>
  <c r="J71" i="39"/>
  <c r="R54" i="39"/>
  <c r="H57" i="39"/>
  <c r="L57" i="39"/>
  <c r="R68" i="39"/>
  <c r="C57" i="39"/>
  <c r="D26" i="39"/>
  <c r="M26" i="39"/>
  <c r="J44" i="39"/>
  <c r="J46" i="39"/>
  <c r="J48" i="39"/>
  <c r="J58" i="39"/>
  <c r="D57" i="39"/>
  <c r="G57" i="39"/>
  <c r="G25" i="39" s="1"/>
  <c r="G24" i="39" s="1"/>
  <c r="G6" i="39" s="1"/>
  <c r="R39" i="39"/>
  <c r="P57" i="39"/>
  <c r="L26" i="39"/>
  <c r="I57" i="39"/>
  <c r="F57" i="39"/>
  <c r="F25" i="39" s="1"/>
  <c r="F24" i="39" s="1"/>
  <c r="F6" i="39" s="1"/>
  <c r="M9" i="39"/>
  <c r="M8" i="39" s="1"/>
  <c r="M7" i="39" s="1"/>
  <c r="L9" i="39"/>
  <c r="L8" i="39" s="1"/>
  <c r="L7" i="39" s="1"/>
  <c r="O26" i="39"/>
  <c r="O25" i="39" s="1"/>
  <c r="O24" i="39" s="1"/>
  <c r="O6" i="39" s="1"/>
  <c r="J35" i="39"/>
  <c r="R40" i="39"/>
  <c r="E57" i="39"/>
  <c r="J64" i="39"/>
  <c r="R69" i="39"/>
  <c r="R61" i="39"/>
  <c r="R60" i="39" s="1"/>
  <c r="K60" i="39"/>
  <c r="R15" i="39"/>
  <c r="K14" i="39"/>
  <c r="R74" i="39"/>
  <c r="K73" i="39"/>
  <c r="Q33" i="39"/>
  <c r="R34" i="39"/>
  <c r="R33" i="39" s="1"/>
  <c r="Q62" i="39"/>
  <c r="R63" i="39"/>
  <c r="R62" i="39" s="1"/>
  <c r="R75" i="39"/>
  <c r="K22" i="39"/>
  <c r="Q38" i="39"/>
  <c r="Q37" i="39" s="1"/>
  <c r="N37" i="39"/>
  <c r="R65" i="39"/>
  <c r="R64" i="39" s="1"/>
  <c r="K64" i="39"/>
  <c r="P25" i="39"/>
  <c r="P24" i="39" s="1"/>
  <c r="Q14" i="39"/>
  <c r="Q9" i="39" s="1"/>
  <c r="Q8" i="39" s="1"/>
  <c r="Q7" i="39" s="1"/>
  <c r="H26" i="39"/>
  <c r="N55" i="39"/>
  <c r="Q73" i="39"/>
  <c r="R36" i="39"/>
  <c r="R35" i="39" s="1"/>
  <c r="K35" i="39"/>
  <c r="Q67" i="39"/>
  <c r="Q66" i="39" s="1"/>
  <c r="N66" i="39"/>
  <c r="J14" i="39"/>
  <c r="C9" i="39"/>
  <c r="C8" i="39" s="1"/>
  <c r="C7" i="39" s="1"/>
  <c r="Q29" i="39"/>
  <c r="M57" i="39"/>
  <c r="R72" i="39"/>
  <c r="R71" i="39" s="1"/>
  <c r="J73" i="39"/>
  <c r="P6" i="39"/>
  <c r="I26" i="39"/>
  <c r="R45" i="39"/>
  <c r="R44" i="39" s="1"/>
  <c r="R70" i="39"/>
  <c r="Q51" i="39"/>
  <c r="Q50" i="39" s="1"/>
  <c r="N50" i="39"/>
  <c r="K19" i="39"/>
  <c r="K32" i="39"/>
  <c r="K10" i="39"/>
  <c r="R11" i="39"/>
  <c r="R10" i="39" s="1"/>
  <c r="R49" i="39"/>
  <c r="R48" i="39" s="1"/>
  <c r="K48" i="39"/>
  <c r="J37" i="39"/>
  <c r="K41" i="39"/>
  <c r="R42" i="39"/>
  <c r="R41" i="39" s="1"/>
  <c r="R47" i="39"/>
  <c r="R46" i="39" s="1"/>
  <c r="J66" i="39"/>
  <c r="R77" i="39"/>
  <c r="R76" i="39" s="1"/>
  <c r="K76" i="39"/>
  <c r="R17" i="39"/>
  <c r="Q19" i="39"/>
  <c r="Q18" i="39" s="1"/>
  <c r="N18" i="39"/>
  <c r="R21" i="39"/>
  <c r="R20" i="39" s="1"/>
  <c r="J22" i="39"/>
  <c r="C26" i="39"/>
  <c r="K38" i="39"/>
  <c r="K55" i="39"/>
  <c r="R56" i="39"/>
  <c r="R55" i="39" s="1"/>
  <c r="R59" i="39"/>
  <c r="R58" i="39" s="1"/>
  <c r="J60" i="39"/>
  <c r="K67" i="39"/>
  <c r="N14" i="39"/>
  <c r="N9" i="39" s="1"/>
  <c r="N8" i="39" s="1"/>
  <c r="N7" i="39" s="1"/>
  <c r="J20" i="39"/>
  <c r="N31" i="39"/>
  <c r="N44" i="39"/>
  <c r="J52" i="39"/>
  <c r="N60" i="39"/>
  <c r="N73" i="39"/>
  <c r="J62" i="39"/>
  <c r="N48" i="39"/>
  <c r="N76" i="39"/>
  <c r="N29" i="39"/>
  <c r="N58" i="39"/>
  <c r="N71" i="39"/>
  <c r="H34" i="51"/>
  <c r="H33" i="51" s="1"/>
  <c r="K107" i="51"/>
  <c r="Q37" i="51"/>
  <c r="L99" i="51"/>
  <c r="N128" i="51"/>
  <c r="Q9" i="51"/>
  <c r="Q8" i="51" s="1"/>
  <c r="Q7" i="51" s="1"/>
  <c r="J12" i="51"/>
  <c r="D15" i="51"/>
  <c r="D14" i="51" s="1"/>
  <c r="Q71" i="51"/>
  <c r="Q70" i="51" s="1"/>
  <c r="G76" i="51"/>
  <c r="H99" i="51"/>
  <c r="J128" i="51"/>
  <c r="K136" i="51"/>
  <c r="R136" i="51" s="1"/>
  <c r="R135" i="51" s="1"/>
  <c r="J10" i="51"/>
  <c r="H27" i="51"/>
  <c r="H26" i="51" s="1"/>
  <c r="H25" i="51" s="1"/>
  <c r="R63" i="51"/>
  <c r="I60" i="51"/>
  <c r="N90" i="51"/>
  <c r="N108" i="51"/>
  <c r="R169" i="51"/>
  <c r="I34" i="51"/>
  <c r="I33" i="51" s="1"/>
  <c r="P99" i="51"/>
  <c r="J113" i="51"/>
  <c r="J126" i="51"/>
  <c r="D9" i="51"/>
  <c r="D8" i="51" s="1"/>
  <c r="D7" i="51" s="1"/>
  <c r="I76" i="51"/>
  <c r="N160" i="51"/>
  <c r="M76" i="51"/>
  <c r="J37" i="51"/>
  <c r="N72" i="51"/>
  <c r="E9" i="51"/>
  <c r="E8" i="51" s="1"/>
  <c r="E7" i="51" s="1"/>
  <c r="M9" i="51"/>
  <c r="M8" i="51" s="1"/>
  <c r="M7" i="51" s="1"/>
  <c r="C27" i="51"/>
  <c r="C26" i="51" s="1"/>
  <c r="C25" i="51" s="1"/>
  <c r="N61" i="51"/>
  <c r="J94" i="51"/>
  <c r="O99" i="51"/>
  <c r="G99" i="51"/>
  <c r="G15" i="51"/>
  <c r="G14" i="51" s="1"/>
  <c r="Q74" i="51"/>
  <c r="R75" i="51"/>
  <c r="R74" i="51" s="1"/>
  <c r="H15" i="51"/>
  <c r="H14" i="51" s="1"/>
  <c r="M45" i="51"/>
  <c r="F34" i="51"/>
  <c r="F33" i="51" s="1"/>
  <c r="E49" i="51"/>
  <c r="E45" i="51" s="1"/>
  <c r="G49" i="51"/>
  <c r="G45" i="51" s="1"/>
  <c r="G32" i="51" s="1"/>
  <c r="K65" i="51"/>
  <c r="K64" i="51" s="1"/>
  <c r="J68" i="51"/>
  <c r="J86" i="51"/>
  <c r="Q78" i="51"/>
  <c r="Q77" i="51" s="1"/>
  <c r="C85" i="51"/>
  <c r="Q129" i="51"/>
  <c r="Q128" i="51" s="1"/>
  <c r="Q21" i="51"/>
  <c r="Q20" i="51" s="1"/>
  <c r="Q19" i="51" s="1"/>
  <c r="Q15" i="51" s="1"/>
  <c r="Q14" i="51" s="1"/>
  <c r="J28" i="51"/>
  <c r="J27" i="51" s="1"/>
  <c r="J26" i="51" s="1"/>
  <c r="J25" i="51" s="1"/>
  <c r="K53" i="51"/>
  <c r="R53" i="51" s="1"/>
  <c r="R52" i="51" s="1"/>
  <c r="J56" i="51"/>
  <c r="K165" i="51"/>
  <c r="P9" i="51"/>
  <c r="P8" i="51" s="1"/>
  <c r="P7" i="51" s="1"/>
  <c r="D27" i="51"/>
  <c r="D26" i="51" s="1"/>
  <c r="D25" i="51" s="1"/>
  <c r="E27" i="51"/>
  <c r="E26" i="51" s="1"/>
  <c r="E25" i="51" s="1"/>
  <c r="Q36" i="51"/>
  <c r="Q35" i="51" s="1"/>
  <c r="M34" i="51"/>
  <c r="M33" i="51" s="1"/>
  <c r="M32" i="51" s="1"/>
  <c r="M6" i="51" s="1"/>
  <c r="J47" i="51"/>
  <c r="J46" i="51" s="1"/>
  <c r="Q48" i="51"/>
  <c r="Q47" i="51" s="1"/>
  <c r="Q46" i="51" s="1"/>
  <c r="Q49" i="51"/>
  <c r="K62" i="51"/>
  <c r="R62" i="51" s="1"/>
  <c r="R61" i="51" s="1"/>
  <c r="N68" i="51"/>
  <c r="F76" i="51"/>
  <c r="O76" i="51"/>
  <c r="N86" i="51"/>
  <c r="I85" i="51"/>
  <c r="R93" i="51"/>
  <c r="R92" i="51" s="1"/>
  <c r="K114" i="51"/>
  <c r="R114" i="51" s="1"/>
  <c r="P34" i="51"/>
  <c r="P33" i="51" s="1"/>
  <c r="P32" i="51" s="1"/>
  <c r="F112" i="51"/>
  <c r="F111" i="51" s="1"/>
  <c r="F110" i="51" s="1"/>
  <c r="K143" i="51"/>
  <c r="K142" i="51" s="1"/>
  <c r="L9" i="51"/>
  <c r="L8" i="51" s="1"/>
  <c r="L7" i="51" s="1"/>
  <c r="G34" i="51"/>
  <c r="G33" i="51" s="1"/>
  <c r="J23" i="51"/>
  <c r="J22" i="51" s="1"/>
  <c r="J15" i="51" s="1"/>
  <c r="J14" i="51" s="1"/>
  <c r="J40" i="51"/>
  <c r="P49" i="51"/>
  <c r="P45" i="51" s="1"/>
  <c r="J79" i="51"/>
  <c r="J102" i="51"/>
  <c r="N137" i="51"/>
  <c r="N10" i="51"/>
  <c r="L15" i="51"/>
  <c r="L14" i="51" s="1"/>
  <c r="K38" i="51"/>
  <c r="Q41" i="51"/>
  <c r="Q40" i="51" s="1"/>
  <c r="H49" i="51"/>
  <c r="H45" i="51" s="1"/>
  <c r="H32" i="51" s="1"/>
  <c r="D60" i="51"/>
  <c r="E76" i="51"/>
  <c r="D76" i="51"/>
  <c r="K98" i="51"/>
  <c r="K97" i="51" s="1"/>
  <c r="K96" i="51" s="1"/>
  <c r="N135" i="51"/>
  <c r="J145" i="51"/>
  <c r="N17" i="51"/>
  <c r="N16" i="51" s="1"/>
  <c r="E15" i="51"/>
  <c r="E14" i="51" s="1"/>
  <c r="N23" i="51"/>
  <c r="N22" i="51" s="1"/>
  <c r="C34" i="51"/>
  <c r="C33" i="51" s="1"/>
  <c r="L34" i="51"/>
  <c r="L33" i="51" s="1"/>
  <c r="E34" i="51"/>
  <c r="E33" i="51" s="1"/>
  <c r="N54" i="51"/>
  <c r="N56" i="51"/>
  <c r="F60" i="51"/>
  <c r="N85" i="51"/>
  <c r="R125" i="51"/>
  <c r="J137" i="51"/>
  <c r="R140" i="51"/>
  <c r="J157" i="51"/>
  <c r="Q137" i="51"/>
  <c r="L85" i="51"/>
  <c r="Q127" i="51"/>
  <c r="K18" i="51"/>
  <c r="R18" i="51" s="1"/>
  <c r="R17" i="51" s="1"/>
  <c r="R16" i="51" s="1"/>
  <c r="M15" i="51"/>
  <c r="M14" i="51" s="1"/>
  <c r="I27" i="51"/>
  <c r="I26" i="51" s="1"/>
  <c r="I25" i="51" s="1"/>
  <c r="F49" i="51"/>
  <c r="F45" i="51" s="1"/>
  <c r="J66" i="51"/>
  <c r="D99" i="51"/>
  <c r="R149" i="51"/>
  <c r="I15" i="51"/>
  <c r="I14" i="51" s="1"/>
  <c r="K36" i="51"/>
  <c r="K35" i="51" s="1"/>
  <c r="D85" i="51"/>
  <c r="Q103" i="51"/>
  <c r="N106" i="51"/>
  <c r="R132" i="51"/>
  <c r="J133" i="51"/>
  <c r="L60" i="51"/>
  <c r="L59" i="51" s="1"/>
  <c r="L58" i="51" s="1"/>
  <c r="L76" i="51"/>
  <c r="Q124" i="51"/>
  <c r="Q123" i="51" s="1"/>
  <c r="R144" i="51"/>
  <c r="J150" i="51"/>
  <c r="I9" i="51"/>
  <c r="I8" i="51" s="1"/>
  <c r="I7" i="51" s="1"/>
  <c r="H9" i="51"/>
  <c r="H8" i="51" s="1"/>
  <c r="H7" i="51" s="1"/>
  <c r="O15" i="51"/>
  <c r="O14" i="51" s="1"/>
  <c r="G27" i="51"/>
  <c r="G26" i="51" s="1"/>
  <c r="G25" i="51" s="1"/>
  <c r="K31" i="51"/>
  <c r="C49" i="51"/>
  <c r="C45" i="51" s="1"/>
  <c r="C32" i="51" s="1"/>
  <c r="N52" i="51"/>
  <c r="N49" i="51" s="1"/>
  <c r="N45" i="51" s="1"/>
  <c r="O49" i="51"/>
  <c r="O45" i="51" s="1"/>
  <c r="P60" i="51"/>
  <c r="J74" i="51"/>
  <c r="P76" i="51"/>
  <c r="R84" i="51"/>
  <c r="R83" i="51" s="1"/>
  <c r="H85" i="51"/>
  <c r="K92" i="51"/>
  <c r="C99" i="51"/>
  <c r="M99" i="51"/>
  <c r="G112" i="51"/>
  <c r="G111" i="51" s="1"/>
  <c r="G110" i="51" s="1"/>
  <c r="R107" i="51"/>
  <c r="R106" i="51" s="1"/>
  <c r="K106" i="51"/>
  <c r="K12" i="51"/>
  <c r="K9" i="51" s="1"/>
  <c r="K8" i="51" s="1"/>
  <c r="K7" i="51" s="1"/>
  <c r="R13" i="51"/>
  <c r="R12" i="51" s="1"/>
  <c r="Q45" i="51"/>
  <c r="N12" i="51"/>
  <c r="K30" i="51"/>
  <c r="J42" i="51"/>
  <c r="K44" i="51"/>
  <c r="R44" i="51" s="1"/>
  <c r="K167" i="51"/>
  <c r="J166" i="51"/>
  <c r="F15" i="51"/>
  <c r="F14" i="51" s="1"/>
  <c r="R24" i="51"/>
  <c r="R23" i="51" s="1"/>
  <c r="R22" i="51" s="1"/>
  <c r="Q31" i="51"/>
  <c r="Q30" i="51" s="1"/>
  <c r="N30" i="51"/>
  <c r="P85" i="51"/>
  <c r="P59" i="51" s="1"/>
  <c r="P58" i="51" s="1"/>
  <c r="Q89" i="51"/>
  <c r="Q88" i="51" s="1"/>
  <c r="Q85" i="51" s="1"/>
  <c r="K91" i="51"/>
  <c r="E99" i="51"/>
  <c r="E59" i="51" s="1"/>
  <c r="E58" i="51" s="1"/>
  <c r="N104" i="51"/>
  <c r="K135" i="51"/>
  <c r="K28" i="51"/>
  <c r="R67" i="51"/>
  <c r="R66" i="51" s="1"/>
  <c r="R87" i="51"/>
  <c r="R86" i="51" s="1"/>
  <c r="O112" i="51"/>
  <c r="O111" i="51" s="1"/>
  <c r="O110" i="51" s="1"/>
  <c r="N150" i="51"/>
  <c r="Q152" i="51"/>
  <c r="R152" i="51" s="1"/>
  <c r="K155" i="51"/>
  <c r="R155" i="51" s="1"/>
  <c r="J153" i="51"/>
  <c r="K164" i="51"/>
  <c r="N133" i="51"/>
  <c r="Q134" i="51"/>
  <c r="Q133" i="51" s="1"/>
  <c r="C76" i="51"/>
  <c r="Q148" i="51"/>
  <c r="Q147" i="51" s="1"/>
  <c r="N147" i="51"/>
  <c r="K82" i="51"/>
  <c r="J81" i="51"/>
  <c r="Q94" i="51"/>
  <c r="R95" i="51"/>
  <c r="R94" i="51" s="1"/>
  <c r="Q102" i="51"/>
  <c r="R103" i="51"/>
  <c r="R102" i="51" s="1"/>
  <c r="R129" i="51"/>
  <c r="J160" i="51"/>
  <c r="K161" i="51"/>
  <c r="N76" i="51"/>
  <c r="R48" i="51"/>
  <c r="R47" i="51" s="1"/>
  <c r="R46" i="51" s="1"/>
  <c r="H112" i="51"/>
  <c r="H111" i="51" s="1"/>
  <c r="H110" i="51" s="1"/>
  <c r="K119" i="51"/>
  <c r="J118" i="51"/>
  <c r="Q146" i="51"/>
  <c r="Q145" i="51" s="1"/>
  <c r="R151" i="51"/>
  <c r="K150" i="51"/>
  <c r="K159" i="51"/>
  <c r="R159" i="51" s="1"/>
  <c r="R157" i="51" s="1"/>
  <c r="Q160" i="51"/>
  <c r="N9" i="51"/>
  <c r="N8" i="51" s="1"/>
  <c r="N7" i="51" s="1"/>
  <c r="P27" i="51"/>
  <c r="P26" i="51" s="1"/>
  <c r="P25" i="51" s="1"/>
  <c r="K56" i="51"/>
  <c r="R57" i="51"/>
  <c r="R56" i="51" s="1"/>
  <c r="M60" i="51"/>
  <c r="M59" i="51" s="1"/>
  <c r="M58" i="51" s="1"/>
  <c r="H60" i="51"/>
  <c r="N66" i="51"/>
  <c r="D112" i="51"/>
  <c r="D111" i="51" s="1"/>
  <c r="D110" i="51" s="1"/>
  <c r="Q150" i="51"/>
  <c r="K79" i="51"/>
  <c r="R80" i="51"/>
  <c r="R79" i="51" s="1"/>
  <c r="Q82" i="51"/>
  <c r="Q81" i="51" s="1"/>
  <c r="N81" i="51"/>
  <c r="G85" i="51"/>
  <c r="L112" i="51"/>
  <c r="L111" i="51" s="1"/>
  <c r="L110" i="51" s="1"/>
  <c r="D34" i="51"/>
  <c r="D33" i="51" s="1"/>
  <c r="L49" i="51"/>
  <c r="L45" i="51" s="1"/>
  <c r="L32" i="51" s="1"/>
  <c r="R69" i="51"/>
  <c r="R68" i="51" s="1"/>
  <c r="K73" i="51"/>
  <c r="Q80" i="51"/>
  <c r="Q79" i="51" s="1"/>
  <c r="N79" i="51"/>
  <c r="J83" i="51"/>
  <c r="P112" i="51"/>
  <c r="P111" i="51" s="1"/>
  <c r="P110" i="51" s="1"/>
  <c r="N120" i="51"/>
  <c r="R131" i="51"/>
  <c r="J147" i="51"/>
  <c r="Q157" i="51"/>
  <c r="Q29" i="51"/>
  <c r="Q28" i="51" s="1"/>
  <c r="N28" i="51"/>
  <c r="N27" i="51" s="1"/>
  <c r="N26" i="51" s="1"/>
  <c r="N25" i="51" s="1"/>
  <c r="N113" i="51"/>
  <c r="Q115" i="51"/>
  <c r="Q113" i="51" s="1"/>
  <c r="R11" i="51"/>
  <c r="R10" i="51" s="1"/>
  <c r="R9" i="51" s="1"/>
  <c r="R8" i="51" s="1"/>
  <c r="R7" i="51" s="1"/>
  <c r="K21" i="51"/>
  <c r="G60" i="51"/>
  <c r="K101" i="51"/>
  <c r="I99" i="51"/>
  <c r="I59" i="51" s="1"/>
  <c r="I58" i="51" s="1"/>
  <c r="K116" i="51"/>
  <c r="J120" i="51"/>
  <c r="Q143" i="51"/>
  <c r="Q142" i="51" s="1"/>
  <c r="N142" i="51"/>
  <c r="R121" i="51"/>
  <c r="R120" i="51" s="1"/>
  <c r="N157" i="51"/>
  <c r="Q165" i="51"/>
  <c r="Q164" i="51" s="1"/>
  <c r="N164" i="51"/>
  <c r="I49" i="51"/>
  <c r="I45" i="51" s="1"/>
  <c r="I32" i="51" s="1"/>
  <c r="J54" i="51"/>
  <c r="K55" i="51"/>
  <c r="C60" i="51"/>
  <c r="Q65" i="51"/>
  <c r="N64" i="51"/>
  <c r="N60" i="51" s="1"/>
  <c r="F85" i="51"/>
  <c r="Q98" i="51"/>
  <c r="N97" i="51"/>
  <c r="N96" i="51" s="1"/>
  <c r="Q101" i="51"/>
  <c r="Q100" i="51" s="1"/>
  <c r="N100" i="51"/>
  <c r="J108" i="51"/>
  <c r="J99" i="51" s="1"/>
  <c r="K109" i="51"/>
  <c r="I112" i="51"/>
  <c r="I111" i="51" s="1"/>
  <c r="I110" i="51" s="1"/>
  <c r="Q117" i="51"/>
  <c r="Q116" i="51" s="1"/>
  <c r="N116" i="51"/>
  <c r="C112" i="51"/>
  <c r="C111" i="51" s="1"/>
  <c r="C110" i="51" s="1"/>
  <c r="K120" i="51"/>
  <c r="J123" i="51"/>
  <c r="K124" i="51"/>
  <c r="R162" i="51"/>
  <c r="D49" i="51"/>
  <c r="D45" i="51" s="1"/>
  <c r="O85" i="51"/>
  <c r="K128" i="51"/>
  <c r="R134" i="51"/>
  <c r="R133" i="51" s="1"/>
  <c r="Q154" i="51"/>
  <c r="N153" i="51"/>
  <c r="Q167" i="51"/>
  <c r="Q166" i="51" s="1"/>
  <c r="N166" i="51"/>
  <c r="O34" i="51"/>
  <c r="O33" i="51" s="1"/>
  <c r="J50" i="51"/>
  <c r="J49" i="51" s="1"/>
  <c r="J104" i="51"/>
  <c r="M112" i="51"/>
  <c r="M111" i="51" s="1"/>
  <c r="M110" i="51" s="1"/>
  <c r="Q43" i="51"/>
  <c r="N42" i="51"/>
  <c r="N34" i="51" s="1"/>
  <c r="N33" i="51" s="1"/>
  <c r="R51" i="51"/>
  <c r="R50" i="51" s="1"/>
  <c r="K71" i="51"/>
  <c r="H76" i="51"/>
  <c r="K89" i="51"/>
  <c r="F99" i="51"/>
  <c r="R105" i="51"/>
  <c r="R104" i="51" s="1"/>
  <c r="E112" i="51"/>
  <c r="E111" i="51" s="1"/>
  <c r="E110" i="51" s="1"/>
  <c r="Q119" i="51"/>
  <c r="Q118" i="51" s="1"/>
  <c r="N118" i="51"/>
  <c r="K138" i="51"/>
  <c r="R46" i="37"/>
  <c r="K105" i="37"/>
  <c r="N97" i="37"/>
  <c r="Q79" i="37"/>
  <c r="Q78" i="37" s="1"/>
  <c r="J139" i="37"/>
  <c r="J47" i="37"/>
  <c r="P127" i="37"/>
  <c r="M26" i="37"/>
  <c r="M25" i="37" s="1"/>
  <c r="M24" i="37" s="1"/>
  <c r="J34" i="37"/>
  <c r="K86" i="37"/>
  <c r="K85" i="37" s="1"/>
  <c r="J102" i="37"/>
  <c r="K126" i="37"/>
  <c r="K125" i="37" s="1"/>
  <c r="K122" i="37" s="1"/>
  <c r="J141" i="37"/>
  <c r="M82" i="37"/>
  <c r="G127" i="37"/>
  <c r="K15" i="37"/>
  <c r="K14" i="37" s="1"/>
  <c r="I26" i="37"/>
  <c r="I25" i="37" s="1"/>
  <c r="I24" i="37" s="1"/>
  <c r="M122" i="37"/>
  <c r="K129" i="37"/>
  <c r="K128" i="37" s="1"/>
  <c r="N29" i="37"/>
  <c r="Q114" i="37"/>
  <c r="Q113" i="37" s="1"/>
  <c r="Q112" i="37" s="1"/>
  <c r="H127" i="37"/>
  <c r="N27" i="37"/>
  <c r="G33" i="37"/>
  <c r="K35" i="37"/>
  <c r="Q84" i="37"/>
  <c r="Q83" i="37" s="1"/>
  <c r="K92" i="37"/>
  <c r="K91" i="37" s="1"/>
  <c r="C112" i="37"/>
  <c r="C111" i="37" s="1"/>
  <c r="C110" i="37" s="1"/>
  <c r="L127" i="37"/>
  <c r="J134" i="37"/>
  <c r="K51" i="37"/>
  <c r="R67" i="37"/>
  <c r="J78" i="37"/>
  <c r="I127" i="37"/>
  <c r="J130" i="37"/>
  <c r="J20" i="37"/>
  <c r="N34" i="37"/>
  <c r="E112" i="37"/>
  <c r="N115" i="37"/>
  <c r="G122" i="37"/>
  <c r="C127" i="37"/>
  <c r="Q26" i="37"/>
  <c r="Q25" i="37" s="1"/>
  <c r="Q24" i="37" s="1"/>
  <c r="Q52" i="37"/>
  <c r="R53" i="37"/>
  <c r="R52" i="37" s="1"/>
  <c r="Q119" i="37"/>
  <c r="Q97" i="37"/>
  <c r="J56" i="37"/>
  <c r="C122" i="37"/>
  <c r="K17" i="37"/>
  <c r="K16" i="37" s="1"/>
  <c r="K19" i="37"/>
  <c r="K18" i="37" s="1"/>
  <c r="D26" i="37"/>
  <c r="D25" i="37" s="1"/>
  <c r="D24" i="37" s="1"/>
  <c r="Q40" i="37"/>
  <c r="Q39" i="37" s="1"/>
  <c r="N52" i="37"/>
  <c r="J75" i="37"/>
  <c r="K84" i="37"/>
  <c r="R84" i="37" s="1"/>
  <c r="R83" i="37" s="1"/>
  <c r="L82" i="37"/>
  <c r="P112" i="37"/>
  <c r="F112" i="37"/>
  <c r="D122" i="37"/>
  <c r="M127" i="37"/>
  <c r="N130" i="37"/>
  <c r="N132" i="37"/>
  <c r="N134" i="37"/>
  <c r="N146" i="37"/>
  <c r="K11" i="37"/>
  <c r="Q15" i="37"/>
  <c r="Q14" i="37" s="1"/>
  <c r="F26" i="37"/>
  <c r="F25" i="37" s="1"/>
  <c r="F24" i="37" s="1"/>
  <c r="Q35" i="37"/>
  <c r="Q34" i="37" s="1"/>
  <c r="R72" i="37"/>
  <c r="K77" i="37"/>
  <c r="R77" i="37" s="1"/>
  <c r="R96" i="37"/>
  <c r="N100" i="37"/>
  <c r="K118" i="37"/>
  <c r="K117" i="37" s="1"/>
  <c r="R121" i="37"/>
  <c r="R137" i="37"/>
  <c r="R66" i="37"/>
  <c r="L122" i="37"/>
  <c r="H9" i="37"/>
  <c r="H8" i="37" s="1"/>
  <c r="H7" i="37" s="1"/>
  <c r="L33" i="37"/>
  <c r="L32" i="37" s="1"/>
  <c r="L31" i="37" s="1"/>
  <c r="R36" i="37"/>
  <c r="N41" i="37"/>
  <c r="I60" i="37"/>
  <c r="I82" i="37"/>
  <c r="R86" i="37"/>
  <c r="R85" i="37" s="1"/>
  <c r="D82" i="37"/>
  <c r="P122" i="37"/>
  <c r="L9" i="37"/>
  <c r="L8" i="37" s="1"/>
  <c r="L7" i="37" s="1"/>
  <c r="Q11" i="37"/>
  <c r="Q10" i="37" s="1"/>
  <c r="Q21" i="37"/>
  <c r="Q20" i="37" s="1"/>
  <c r="D33" i="37"/>
  <c r="D32" i="37" s="1"/>
  <c r="D31" i="37" s="1"/>
  <c r="M33" i="37"/>
  <c r="K59" i="37"/>
  <c r="Q62" i="37"/>
  <c r="Q61" i="37" s="1"/>
  <c r="J63" i="37"/>
  <c r="J73" i="37"/>
  <c r="D60" i="37"/>
  <c r="C60" i="37"/>
  <c r="Q88" i="37"/>
  <c r="Q87" i="37" s="1"/>
  <c r="J89" i="37"/>
  <c r="J113" i="37"/>
  <c r="R99" i="37"/>
  <c r="H122" i="37"/>
  <c r="R133" i="37"/>
  <c r="R132" i="37" s="1"/>
  <c r="P9" i="37"/>
  <c r="P8" i="37" s="1"/>
  <c r="P7" i="37" s="1"/>
  <c r="J27" i="37"/>
  <c r="J26" i="37" s="1"/>
  <c r="J25" i="37" s="1"/>
  <c r="J24" i="37" s="1"/>
  <c r="Q70" i="37"/>
  <c r="Q69" i="37" s="1"/>
  <c r="R79" i="37"/>
  <c r="R78" i="37" s="1"/>
  <c r="L112" i="37"/>
  <c r="K132" i="37"/>
  <c r="Q145" i="37"/>
  <c r="Q144" i="37" s="1"/>
  <c r="F9" i="37"/>
  <c r="F8" i="37" s="1"/>
  <c r="F7" i="37" s="1"/>
  <c r="R28" i="37"/>
  <c r="R27" i="37" s="1"/>
  <c r="L26" i="37"/>
  <c r="L25" i="37" s="1"/>
  <c r="L24" i="37" s="1"/>
  <c r="R45" i="37"/>
  <c r="J54" i="37"/>
  <c r="L60" i="37"/>
  <c r="R95" i="37"/>
  <c r="J100" i="37"/>
  <c r="D112" i="37"/>
  <c r="M112" i="37"/>
  <c r="M111" i="37" s="1"/>
  <c r="M110" i="37" s="1"/>
  <c r="J123" i="37"/>
  <c r="J122" i="37" s="1"/>
  <c r="Q124" i="37"/>
  <c r="Q123" i="37" s="1"/>
  <c r="D127" i="37"/>
  <c r="D111" i="37" s="1"/>
  <c r="D110" i="37" s="1"/>
  <c r="O127" i="37"/>
  <c r="O111" i="37" s="1"/>
  <c r="O110" i="37" s="1"/>
  <c r="K23" i="37"/>
  <c r="J22" i="37"/>
  <c r="K61" i="37"/>
  <c r="Q23" i="37"/>
  <c r="Q22" i="37" s="1"/>
  <c r="F82" i="37"/>
  <c r="I9" i="37"/>
  <c r="I8" i="37" s="1"/>
  <c r="I7" i="37" s="1"/>
  <c r="K56" i="37"/>
  <c r="K63" i="37"/>
  <c r="E111" i="37"/>
  <c r="E110" i="37" s="1"/>
  <c r="N63" i="37"/>
  <c r="Q64" i="37"/>
  <c r="Q63" i="37" s="1"/>
  <c r="G112" i="37"/>
  <c r="G111" i="37" s="1"/>
  <c r="G110" i="37" s="1"/>
  <c r="K120" i="37"/>
  <c r="E127" i="37"/>
  <c r="E33" i="37"/>
  <c r="O33" i="37"/>
  <c r="Q41" i="37"/>
  <c r="J61" i="37"/>
  <c r="K81" i="37"/>
  <c r="J80" i="37"/>
  <c r="H112" i="37"/>
  <c r="K13" i="37"/>
  <c r="K30" i="37"/>
  <c r="K87" i="37"/>
  <c r="Q129" i="37"/>
  <c r="N128" i="37"/>
  <c r="R131" i="37"/>
  <c r="R130" i="37" s="1"/>
  <c r="K130" i="37"/>
  <c r="R19" i="37"/>
  <c r="R18" i="37" s="1"/>
  <c r="K37" i="37"/>
  <c r="D9" i="37"/>
  <c r="D8" i="37" s="1"/>
  <c r="D7" i="37" s="1"/>
  <c r="P33" i="37"/>
  <c r="Q17" i="37"/>
  <c r="Q16" i="37" s="1"/>
  <c r="N16" i="37"/>
  <c r="N12" i="37"/>
  <c r="Q13" i="37"/>
  <c r="Q12" i="37" s="1"/>
  <c r="Q48" i="37"/>
  <c r="N47" i="37"/>
  <c r="R59" i="37"/>
  <c r="R58" i="37" s="1"/>
  <c r="K58" i="37"/>
  <c r="M9" i="37"/>
  <c r="M8" i="37" s="1"/>
  <c r="M7" i="37" s="1"/>
  <c r="J37" i="37"/>
  <c r="K40" i="37"/>
  <c r="Q57" i="37"/>
  <c r="Q56" i="37" s="1"/>
  <c r="Q81" i="37"/>
  <c r="Q80" i="37" s="1"/>
  <c r="E82" i="37"/>
  <c r="P82" i="37"/>
  <c r="J87" i="37"/>
  <c r="Q92" i="37"/>
  <c r="Q91" i="37" s="1"/>
  <c r="N91" i="37"/>
  <c r="K102" i="37"/>
  <c r="N117" i="37"/>
  <c r="Q118" i="37"/>
  <c r="Q117" i="37" s="1"/>
  <c r="E9" i="37"/>
  <c r="E8" i="37" s="1"/>
  <c r="E7" i="37" s="1"/>
  <c r="Q38" i="37"/>
  <c r="Q37" i="37" s="1"/>
  <c r="N37" i="37"/>
  <c r="K42" i="37"/>
  <c r="J41" i="37"/>
  <c r="R49" i="37"/>
  <c r="Q51" i="37"/>
  <c r="Q50" i="37" s="1"/>
  <c r="N50" i="37"/>
  <c r="M60" i="37"/>
  <c r="O82" i="37"/>
  <c r="N89" i="37"/>
  <c r="Q90" i="37"/>
  <c r="N102" i="37"/>
  <c r="Q103" i="37"/>
  <c r="Q102" i="37" s="1"/>
  <c r="Q134" i="37"/>
  <c r="R138" i="37"/>
  <c r="I33" i="37"/>
  <c r="O9" i="37"/>
  <c r="O8" i="37" s="1"/>
  <c r="O7" i="37" s="1"/>
  <c r="K50" i="37"/>
  <c r="F60" i="37"/>
  <c r="F32" i="37" s="1"/>
  <c r="F31" i="37" s="1"/>
  <c r="F6" i="37" s="1"/>
  <c r="O60" i="37"/>
  <c r="K69" i="37"/>
  <c r="Q76" i="37"/>
  <c r="Q75" i="37" s="1"/>
  <c r="N75" i="37"/>
  <c r="G82" i="37"/>
  <c r="R101" i="37"/>
  <c r="R100" i="37" s="1"/>
  <c r="L111" i="37"/>
  <c r="L110" i="37" s="1"/>
  <c r="G9" i="37"/>
  <c r="G8" i="37" s="1"/>
  <c r="G7" i="37" s="1"/>
  <c r="K34" i="37"/>
  <c r="G60" i="37"/>
  <c r="R68" i="37"/>
  <c r="H60" i="37"/>
  <c r="N73" i="37"/>
  <c r="Q74" i="37"/>
  <c r="H82" i="37"/>
  <c r="J108" i="37"/>
  <c r="J107" i="37" s="1"/>
  <c r="J106" i="37" s="1"/>
  <c r="K109" i="37"/>
  <c r="K136" i="37"/>
  <c r="R136" i="37" s="1"/>
  <c r="K83" i="37"/>
  <c r="K47" i="37"/>
  <c r="E60" i="37"/>
  <c r="J69" i="37"/>
  <c r="K104" i="37"/>
  <c r="Q109" i="37"/>
  <c r="Q108" i="37" s="1"/>
  <c r="Q107" i="37" s="1"/>
  <c r="Q106" i="37" s="1"/>
  <c r="N108" i="37"/>
  <c r="N107" i="37" s="1"/>
  <c r="N106" i="37" s="1"/>
  <c r="K113" i="37"/>
  <c r="J132" i="37"/>
  <c r="K142" i="37"/>
  <c r="J93" i="37"/>
  <c r="J97" i="37"/>
  <c r="Q105" i="37"/>
  <c r="Q104" i="37" s="1"/>
  <c r="N104" i="37"/>
  <c r="I112" i="37"/>
  <c r="I111" i="37" s="1"/>
  <c r="I110" i="37" s="1"/>
  <c r="F127" i="37"/>
  <c r="F111" i="37" s="1"/>
  <c r="F110" i="37" s="1"/>
  <c r="K139" i="37"/>
  <c r="Q142" i="37"/>
  <c r="Q141" i="37" s="1"/>
  <c r="N141" i="37"/>
  <c r="R147" i="37"/>
  <c r="R146" i="37" s="1"/>
  <c r="K146" i="37"/>
  <c r="H33" i="37"/>
  <c r="R55" i="37"/>
  <c r="R54" i="37" s="1"/>
  <c r="R65" i="37"/>
  <c r="P60" i="37"/>
  <c r="C82" i="37"/>
  <c r="C32" i="37" s="1"/>
  <c r="C31" i="37" s="1"/>
  <c r="C6" i="37" s="1"/>
  <c r="K94" i="37"/>
  <c r="R98" i="37"/>
  <c r="R97" i="37" s="1"/>
  <c r="K97" i="37"/>
  <c r="J115" i="37"/>
  <c r="J112" i="37" s="1"/>
  <c r="R135" i="37"/>
  <c r="Q140" i="37"/>
  <c r="Q139" i="37" s="1"/>
  <c r="N139" i="37"/>
  <c r="K75" i="37"/>
  <c r="R76" i="37"/>
  <c r="R75" i="37" s="1"/>
  <c r="Q94" i="37"/>
  <c r="Q93" i="37" s="1"/>
  <c r="N93" i="37"/>
  <c r="R116" i="37"/>
  <c r="R115" i="37" s="1"/>
  <c r="Q126" i="37"/>
  <c r="Q125" i="37" s="1"/>
  <c r="Q122" i="37" s="1"/>
  <c r="N125" i="37"/>
  <c r="N122" i="37" s="1"/>
  <c r="N58" i="37"/>
  <c r="N119" i="37"/>
  <c r="N112" i="37" s="1"/>
  <c r="N110" i="36"/>
  <c r="Q110" i="36" s="1"/>
  <c r="Q109" i="36" s="1"/>
  <c r="J110" i="36"/>
  <c r="J109" i="36" s="1"/>
  <c r="P109" i="36"/>
  <c r="O109" i="36"/>
  <c r="M109" i="36"/>
  <c r="L109" i="36"/>
  <c r="I109" i="36"/>
  <c r="H109" i="36"/>
  <c r="G109" i="36"/>
  <c r="F109" i="36"/>
  <c r="E109" i="36"/>
  <c r="D109" i="36"/>
  <c r="C109" i="36"/>
  <c r="N108" i="36"/>
  <c r="J108" i="36"/>
  <c r="K108" i="36" s="1"/>
  <c r="P107" i="36"/>
  <c r="O107" i="36"/>
  <c r="M107" i="36"/>
  <c r="L107" i="36"/>
  <c r="I107" i="36"/>
  <c r="H107" i="36"/>
  <c r="G107" i="36"/>
  <c r="F107" i="36"/>
  <c r="E107" i="36"/>
  <c r="D107" i="36"/>
  <c r="C107" i="36"/>
  <c r="N106" i="36"/>
  <c r="Q106" i="36" s="1"/>
  <c r="Q105" i="36" s="1"/>
  <c r="J106" i="36"/>
  <c r="K106" i="36" s="1"/>
  <c r="P105" i="36"/>
  <c r="O105" i="36"/>
  <c r="M105" i="36"/>
  <c r="L105" i="36"/>
  <c r="J105" i="36"/>
  <c r="I105" i="36"/>
  <c r="H105" i="36"/>
  <c r="G105" i="36"/>
  <c r="F105" i="36"/>
  <c r="E105" i="36"/>
  <c r="D105" i="36"/>
  <c r="C105" i="36"/>
  <c r="N104" i="36"/>
  <c r="Q104" i="36" s="1"/>
  <c r="Q103" i="36" s="1"/>
  <c r="J104" i="36"/>
  <c r="K104" i="36" s="1"/>
  <c r="K103" i="36" s="1"/>
  <c r="P103" i="36"/>
  <c r="O103" i="36"/>
  <c r="M103" i="36"/>
  <c r="L103" i="36"/>
  <c r="I103" i="36"/>
  <c r="H103" i="36"/>
  <c r="G103" i="36"/>
  <c r="F103" i="36"/>
  <c r="E103" i="36"/>
  <c r="D103" i="36"/>
  <c r="C103" i="36"/>
  <c r="N102" i="36"/>
  <c r="Q102" i="36" s="1"/>
  <c r="Q101" i="36" s="1"/>
  <c r="J102" i="36"/>
  <c r="K102" i="36" s="1"/>
  <c r="K101" i="36" s="1"/>
  <c r="P101" i="36"/>
  <c r="O101" i="36"/>
  <c r="M101" i="36"/>
  <c r="L101" i="36"/>
  <c r="I101" i="36"/>
  <c r="H101" i="36"/>
  <c r="G101" i="36"/>
  <c r="F101" i="36"/>
  <c r="E101" i="36"/>
  <c r="D101" i="36"/>
  <c r="C101" i="36"/>
  <c r="N100" i="36"/>
  <c r="J100" i="36"/>
  <c r="K100" i="36" s="1"/>
  <c r="P99" i="36"/>
  <c r="O99" i="36"/>
  <c r="M99" i="36"/>
  <c r="L99" i="36"/>
  <c r="I99" i="36"/>
  <c r="H99" i="36"/>
  <c r="G99" i="36"/>
  <c r="F99" i="36"/>
  <c r="E99" i="36"/>
  <c r="D99" i="36"/>
  <c r="C99" i="36"/>
  <c r="N98" i="36"/>
  <c r="N97" i="36" s="1"/>
  <c r="J98" i="36"/>
  <c r="K98" i="36" s="1"/>
  <c r="P97" i="36"/>
  <c r="O97" i="36"/>
  <c r="M97" i="36"/>
  <c r="L97" i="36"/>
  <c r="J97" i="36"/>
  <c r="I97" i="36"/>
  <c r="H97" i="36"/>
  <c r="G97" i="36"/>
  <c r="F97" i="36"/>
  <c r="E97" i="36"/>
  <c r="D97" i="36"/>
  <c r="C97" i="36"/>
  <c r="N96" i="36"/>
  <c r="Q96" i="36" s="1"/>
  <c r="J96" i="36"/>
  <c r="K96" i="36" s="1"/>
  <c r="N95" i="36"/>
  <c r="Q95" i="36" s="1"/>
  <c r="J95" i="36"/>
  <c r="K95" i="36" s="1"/>
  <c r="R95" i="36" s="1"/>
  <c r="N94" i="36"/>
  <c r="J94" i="36"/>
  <c r="K94" i="36" s="1"/>
  <c r="P93" i="36"/>
  <c r="O93" i="36"/>
  <c r="M93" i="36"/>
  <c r="L93" i="36"/>
  <c r="I93" i="36"/>
  <c r="H93" i="36"/>
  <c r="G93" i="36"/>
  <c r="F93" i="36"/>
  <c r="E93" i="36"/>
  <c r="D93" i="36"/>
  <c r="C93" i="36"/>
  <c r="Q92" i="36"/>
  <c r="N92" i="36"/>
  <c r="J92" i="36"/>
  <c r="K92" i="36" s="1"/>
  <c r="N91" i="36"/>
  <c r="Q91" i="36" s="1"/>
  <c r="J91" i="36"/>
  <c r="K91" i="36" s="1"/>
  <c r="P90" i="36"/>
  <c r="O90" i="36"/>
  <c r="M90" i="36"/>
  <c r="L90" i="36"/>
  <c r="I90" i="36"/>
  <c r="H90" i="36"/>
  <c r="G90" i="36"/>
  <c r="F90" i="36"/>
  <c r="E90" i="36"/>
  <c r="D90" i="36"/>
  <c r="C90" i="36"/>
  <c r="N89" i="36"/>
  <c r="Q89" i="36" s="1"/>
  <c r="J89" i="36"/>
  <c r="K89" i="36" s="1"/>
  <c r="N88" i="36"/>
  <c r="J88" i="36"/>
  <c r="K88" i="36" s="1"/>
  <c r="P87" i="36"/>
  <c r="O87" i="36"/>
  <c r="M87" i="36"/>
  <c r="L87" i="36"/>
  <c r="I87" i="36"/>
  <c r="H87" i="36"/>
  <c r="G87" i="36"/>
  <c r="F87" i="36"/>
  <c r="E87" i="36"/>
  <c r="D87" i="36"/>
  <c r="C87" i="36"/>
  <c r="N86" i="36"/>
  <c r="N85" i="36" s="1"/>
  <c r="J86" i="36"/>
  <c r="K86" i="36" s="1"/>
  <c r="P85" i="36"/>
  <c r="O85" i="36"/>
  <c r="M85" i="36"/>
  <c r="L85" i="36"/>
  <c r="I85" i="36"/>
  <c r="H85" i="36"/>
  <c r="G85" i="36"/>
  <c r="F85" i="36"/>
  <c r="E85" i="36"/>
  <c r="D85" i="36"/>
  <c r="C85" i="36"/>
  <c r="N84" i="36"/>
  <c r="Q84" i="36" s="1"/>
  <c r="J84" i="36"/>
  <c r="K84" i="36" s="1"/>
  <c r="N83" i="36"/>
  <c r="Q83" i="36" s="1"/>
  <c r="J83" i="36"/>
  <c r="K83" i="36" s="1"/>
  <c r="R83" i="36" s="1"/>
  <c r="N82" i="36"/>
  <c r="Q82" i="36" s="1"/>
  <c r="J82" i="36"/>
  <c r="K82" i="36" s="1"/>
  <c r="R82" i="36" s="1"/>
  <c r="N81" i="36"/>
  <c r="Q81" i="36" s="1"/>
  <c r="J81" i="36"/>
  <c r="K81" i="36" s="1"/>
  <c r="N80" i="36"/>
  <c r="Q80" i="36" s="1"/>
  <c r="J80" i="36"/>
  <c r="K80" i="36" s="1"/>
  <c r="R80" i="36" s="1"/>
  <c r="P79" i="36"/>
  <c r="O79" i="36"/>
  <c r="M79" i="36"/>
  <c r="L79" i="36"/>
  <c r="I79" i="36"/>
  <c r="H79" i="36"/>
  <c r="G79" i="36"/>
  <c r="F79" i="36"/>
  <c r="E79" i="36"/>
  <c r="D79" i="36"/>
  <c r="C79" i="36"/>
  <c r="N78" i="36"/>
  <c r="Q78" i="36" s="1"/>
  <c r="J78" i="36"/>
  <c r="K78" i="36" s="1"/>
  <c r="N77" i="36"/>
  <c r="Q77" i="36" s="1"/>
  <c r="J77" i="36"/>
  <c r="K77" i="36" s="1"/>
  <c r="N76" i="36"/>
  <c r="Q76" i="36" s="1"/>
  <c r="J76" i="36"/>
  <c r="K76" i="36" s="1"/>
  <c r="P75" i="36"/>
  <c r="O75" i="36"/>
  <c r="M75" i="36"/>
  <c r="L75" i="36"/>
  <c r="I75" i="36"/>
  <c r="H75" i="36"/>
  <c r="G75" i="36"/>
  <c r="F75" i="36"/>
  <c r="E75" i="36"/>
  <c r="D75" i="36"/>
  <c r="C75" i="36"/>
  <c r="N74" i="36"/>
  <c r="N73" i="36" s="1"/>
  <c r="J74" i="36"/>
  <c r="P73" i="36"/>
  <c r="O73" i="36"/>
  <c r="M73" i="36"/>
  <c r="L73" i="36"/>
  <c r="I73" i="36"/>
  <c r="H73" i="36"/>
  <c r="G73" i="36"/>
  <c r="F73" i="36"/>
  <c r="E73" i="36"/>
  <c r="D73" i="36"/>
  <c r="C73" i="36"/>
  <c r="N72" i="36"/>
  <c r="Q72" i="36" s="1"/>
  <c r="Q71" i="36" s="1"/>
  <c r="J72" i="36"/>
  <c r="J71" i="36" s="1"/>
  <c r="P71" i="36"/>
  <c r="O71" i="36"/>
  <c r="M71" i="36"/>
  <c r="L71" i="36"/>
  <c r="I71" i="36"/>
  <c r="H71" i="36"/>
  <c r="G71" i="36"/>
  <c r="F71" i="36"/>
  <c r="E71" i="36"/>
  <c r="D71" i="36"/>
  <c r="C71" i="36"/>
  <c r="N70" i="36"/>
  <c r="Q70" i="36" s="1"/>
  <c r="J70" i="36"/>
  <c r="K70" i="36" s="1"/>
  <c r="N69" i="36"/>
  <c r="Q69" i="36" s="1"/>
  <c r="J69" i="36"/>
  <c r="K69" i="36" s="1"/>
  <c r="P68" i="36"/>
  <c r="O68" i="36"/>
  <c r="M68" i="36"/>
  <c r="L68" i="36"/>
  <c r="I68" i="36"/>
  <c r="H68" i="36"/>
  <c r="G68" i="36"/>
  <c r="F68" i="36"/>
  <c r="F67" i="36" s="1"/>
  <c r="E68" i="36"/>
  <c r="D68" i="36"/>
  <c r="C68" i="36"/>
  <c r="N66" i="36"/>
  <c r="Q66" i="36" s="1"/>
  <c r="Q65" i="36" s="1"/>
  <c r="J66" i="36"/>
  <c r="K66" i="36" s="1"/>
  <c r="R66" i="36" s="1"/>
  <c r="R65" i="36" s="1"/>
  <c r="P65" i="36"/>
  <c r="O65" i="36"/>
  <c r="N65" i="36"/>
  <c r="M65" i="36"/>
  <c r="L65" i="36"/>
  <c r="I65" i="36"/>
  <c r="H65" i="36"/>
  <c r="G65" i="36"/>
  <c r="F65" i="36"/>
  <c r="E65" i="36"/>
  <c r="D65" i="36"/>
  <c r="C65" i="36"/>
  <c r="N64" i="36"/>
  <c r="Q64" i="36" s="1"/>
  <c r="J64" i="36"/>
  <c r="K64" i="36" s="1"/>
  <c r="R64" i="36" s="1"/>
  <c r="N63" i="36"/>
  <c r="J63" i="36"/>
  <c r="K63" i="36" s="1"/>
  <c r="P62" i="36"/>
  <c r="O62" i="36"/>
  <c r="M62" i="36"/>
  <c r="L62" i="36"/>
  <c r="I62" i="36"/>
  <c r="H62" i="36"/>
  <c r="G62" i="36"/>
  <c r="F62" i="36"/>
  <c r="E62" i="36"/>
  <c r="D62" i="36"/>
  <c r="C62" i="36"/>
  <c r="N61" i="36"/>
  <c r="Q61" i="36" s="1"/>
  <c r="Q60" i="36" s="1"/>
  <c r="J61" i="36"/>
  <c r="K61" i="36" s="1"/>
  <c r="P60" i="36"/>
  <c r="O60" i="36"/>
  <c r="M60" i="36"/>
  <c r="L60" i="36"/>
  <c r="J60" i="36"/>
  <c r="I60" i="36"/>
  <c r="H60" i="36"/>
  <c r="G60" i="36"/>
  <c r="F60" i="36"/>
  <c r="E60" i="36"/>
  <c r="D60" i="36"/>
  <c r="C60" i="36"/>
  <c r="N59" i="36"/>
  <c r="Q59" i="36" s="1"/>
  <c r="Q58" i="36" s="1"/>
  <c r="J59" i="36"/>
  <c r="P58" i="36"/>
  <c r="O58" i="36"/>
  <c r="M58" i="36"/>
  <c r="L58" i="36"/>
  <c r="I58" i="36"/>
  <c r="H58" i="36"/>
  <c r="G58" i="36"/>
  <c r="F58" i="36"/>
  <c r="E58" i="36"/>
  <c r="D58" i="36"/>
  <c r="C58" i="36"/>
  <c r="N57" i="36"/>
  <c r="Q57" i="36" s="1"/>
  <c r="Q56" i="36" s="1"/>
  <c r="J57" i="36"/>
  <c r="J56" i="36" s="1"/>
  <c r="P56" i="36"/>
  <c r="O56" i="36"/>
  <c r="M56" i="36"/>
  <c r="L56" i="36"/>
  <c r="I56" i="36"/>
  <c r="H56" i="36"/>
  <c r="G56" i="36"/>
  <c r="F56" i="36"/>
  <c r="E56" i="36"/>
  <c r="D56" i="36"/>
  <c r="C56" i="36"/>
  <c r="N55" i="36"/>
  <c r="J55" i="36"/>
  <c r="K55" i="36" s="1"/>
  <c r="P54" i="36"/>
  <c r="O54" i="36"/>
  <c r="M54" i="36"/>
  <c r="L54" i="36"/>
  <c r="I54" i="36"/>
  <c r="H54" i="36"/>
  <c r="G54" i="36"/>
  <c r="F54" i="36"/>
  <c r="E54" i="36"/>
  <c r="D54" i="36"/>
  <c r="C54" i="36"/>
  <c r="N53" i="36"/>
  <c r="Q53" i="36" s="1"/>
  <c r="Q52" i="36" s="1"/>
  <c r="J53" i="36"/>
  <c r="K53" i="36" s="1"/>
  <c r="P52" i="36"/>
  <c r="O52" i="36"/>
  <c r="M52" i="36"/>
  <c r="L52" i="36"/>
  <c r="I52" i="36"/>
  <c r="H52" i="36"/>
  <c r="G52" i="36"/>
  <c r="F52" i="36"/>
  <c r="E52" i="36"/>
  <c r="D52" i="36"/>
  <c r="C52" i="36"/>
  <c r="N51" i="36"/>
  <c r="Q51" i="36" s="1"/>
  <c r="Q50" i="36" s="1"/>
  <c r="J51" i="36"/>
  <c r="K51" i="36" s="1"/>
  <c r="P50" i="36"/>
  <c r="O50" i="36"/>
  <c r="M50" i="36"/>
  <c r="L50" i="36"/>
  <c r="I50" i="36"/>
  <c r="H50" i="36"/>
  <c r="G50" i="36"/>
  <c r="F50" i="36"/>
  <c r="E50" i="36"/>
  <c r="D50" i="36"/>
  <c r="C50" i="36"/>
  <c r="N49" i="36"/>
  <c r="Q49" i="36" s="1"/>
  <c r="Q48" i="36" s="1"/>
  <c r="J49" i="36"/>
  <c r="J48" i="36" s="1"/>
  <c r="P48" i="36"/>
  <c r="O48" i="36"/>
  <c r="M48" i="36"/>
  <c r="L48" i="36"/>
  <c r="I48" i="36"/>
  <c r="H48" i="36"/>
  <c r="G48" i="36"/>
  <c r="F48" i="36"/>
  <c r="E48" i="36"/>
  <c r="D48" i="36"/>
  <c r="C48" i="36"/>
  <c r="N47" i="36"/>
  <c r="Q47" i="36" s="1"/>
  <c r="J47" i="36"/>
  <c r="K47" i="36" s="1"/>
  <c r="N46" i="36"/>
  <c r="Q46" i="36" s="1"/>
  <c r="J46" i="36"/>
  <c r="K46" i="36" s="1"/>
  <c r="N45" i="36"/>
  <c r="J45" i="36"/>
  <c r="P44" i="36"/>
  <c r="O44" i="36"/>
  <c r="M44" i="36"/>
  <c r="L44" i="36"/>
  <c r="I44" i="36"/>
  <c r="H44" i="36"/>
  <c r="G44" i="36"/>
  <c r="F44" i="36"/>
  <c r="E44" i="36"/>
  <c r="D44" i="36"/>
  <c r="C44" i="36"/>
  <c r="N43" i="36"/>
  <c r="Q43" i="36" s="1"/>
  <c r="Q42" i="36" s="1"/>
  <c r="J43" i="36"/>
  <c r="J42" i="36" s="1"/>
  <c r="P42" i="36"/>
  <c r="O42" i="36"/>
  <c r="M42" i="36"/>
  <c r="L42" i="36"/>
  <c r="I42" i="36"/>
  <c r="H42" i="36"/>
  <c r="G42" i="36"/>
  <c r="F42" i="36"/>
  <c r="E42" i="36"/>
  <c r="D42" i="36"/>
  <c r="C42" i="36"/>
  <c r="N41" i="36"/>
  <c r="Q41" i="36" s="1"/>
  <c r="J41" i="36"/>
  <c r="K41" i="36" s="1"/>
  <c r="N40" i="36"/>
  <c r="Q40" i="36" s="1"/>
  <c r="J40" i="36"/>
  <c r="K40" i="36" s="1"/>
  <c r="N39" i="36"/>
  <c r="Q39" i="36" s="1"/>
  <c r="J39" i="36"/>
  <c r="K39" i="36" s="1"/>
  <c r="R39" i="36" s="1"/>
  <c r="P38" i="36"/>
  <c r="O38" i="36"/>
  <c r="M38" i="36"/>
  <c r="L38" i="36"/>
  <c r="I38" i="36"/>
  <c r="H38" i="36"/>
  <c r="G38" i="36"/>
  <c r="F38" i="36"/>
  <c r="E38" i="36"/>
  <c r="D38" i="36"/>
  <c r="C38" i="36"/>
  <c r="N37" i="36"/>
  <c r="Q37" i="36" s="1"/>
  <c r="J37" i="36"/>
  <c r="K37" i="36" s="1"/>
  <c r="N36" i="36"/>
  <c r="Q36" i="36" s="1"/>
  <c r="J36" i="36"/>
  <c r="K36" i="36" s="1"/>
  <c r="N35" i="36"/>
  <c r="Q35" i="36" s="1"/>
  <c r="J35" i="36"/>
  <c r="K35" i="36" s="1"/>
  <c r="P34" i="36"/>
  <c r="O34" i="36"/>
  <c r="M34" i="36"/>
  <c r="L34" i="36"/>
  <c r="I34" i="36"/>
  <c r="H34" i="36"/>
  <c r="G34" i="36"/>
  <c r="F34" i="36"/>
  <c r="E34" i="36"/>
  <c r="D34" i="36"/>
  <c r="C34" i="36"/>
  <c r="Q33" i="36"/>
  <c r="Q32" i="36" s="1"/>
  <c r="N33" i="36"/>
  <c r="J33" i="36"/>
  <c r="J32" i="36" s="1"/>
  <c r="P32" i="36"/>
  <c r="O32" i="36"/>
  <c r="N32" i="36"/>
  <c r="M32" i="36"/>
  <c r="L32" i="36"/>
  <c r="I32" i="36"/>
  <c r="H32" i="36"/>
  <c r="G32" i="36"/>
  <c r="F32" i="36"/>
  <c r="E32" i="36"/>
  <c r="D32" i="36"/>
  <c r="C32" i="36"/>
  <c r="N31" i="36"/>
  <c r="Q31" i="36" s="1"/>
  <c r="J31" i="36"/>
  <c r="K31" i="36" s="1"/>
  <c r="R31" i="36" s="1"/>
  <c r="N30" i="36"/>
  <c r="Q30" i="36" s="1"/>
  <c r="J30" i="36"/>
  <c r="K30" i="36" s="1"/>
  <c r="N29" i="36"/>
  <c r="Q29" i="36" s="1"/>
  <c r="J29" i="36"/>
  <c r="K29" i="36" s="1"/>
  <c r="N28" i="36"/>
  <c r="Q28" i="36" s="1"/>
  <c r="J28" i="36"/>
  <c r="N27" i="36"/>
  <c r="K27" i="36"/>
  <c r="J27" i="36"/>
  <c r="P26" i="36"/>
  <c r="O26" i="36"/>
  <c r="M26" i="36"/>
  <c r="L26" i="36"/>
  <c r="I26" i="36"/>
  <c r="H26" i="36"/>
  <c r="G26" i="36"/>
  <c r="F26" i="36"/>
  <c r="E26" i="36"/>
  <c r="D26" i="36"/>
  <c r="C26" i="36"/>
  <c r="N25" i="36"/>
  <c r="Q25" i="36" s="1"/>
  <c r="J25" i="36"/>
  <c r="K25" i="36" s="1"/>
  <c r="R25" i="36" s="1"/>
  <c r="N24" i="36"/>
  <c r="Q24" i="36" s="1"/>
  <c r="J24" i="36"/>
  <c r="K24" i="36" s="1"/>
  <c r="P23" i="36"/>
  <c r="O23" i="36"/>
  <c r="M23" i="36"/>
  <c r="L23" i="36"/>
  <c r="I23" i="36"/>
  <c r="H23" i="36"/>
  <c r="G23" i="36"/>
  <c r="F23" i="36"/>
  <c r="E23" i="36"/>
  <c r="D23" i="36"/>
  <c r="C23" i="36"/>
  <c r="N22" i="36"/>
  <c r="Q22" i="36" s="1"/>
  <c r="J22" i="36"/>
  <c r="K22" i="36" s="1"/>
  <c r="N21" i="36"/>
  <c r="Q21" i="36" s="1"/>
  <c r="J21" i="36"/>
  <c r="K21" i="36" s="1"/>
  <c r="N20" i="36"/>
  <c r="Q20" i="36" s="1"/>
  <c r="J20" i="36"/>
  <c r="K20" i="36" s="1"/>
  <c r="N19" i="36"/>
  <c r="Q19" i="36" s="1"/>
  <c r="J19" i="36"/>
  <c r="K19" i="36" s="1"/>
  <c r="N18" i="36"/>
  <c r="Q18" i="36" s="1"/>
  <c r="J18" i="36"/>
  <c r="K18" i="36" s="1"/>
  <c r="P17" i="36"/>
  <c r="O17" i="36"/>
  <c r="M17" i="36"/>
  <c r="L17" i="36"/>
  <c r="I17" i="36"/>
  <c r="H17" i="36"/>
  <c r="G17" i="36"/>
  <c r="F17" i="36"/>
  <c r="E17" i="36"/>
  <c r="D17" i="36"/>
  <c r="C17" i="36"/>
  <c r="N16" i="36"/>
  <c r="J16" i="36"/>
  <c r="J15" i="36" s="1"/>
  <c r="P15" i="36"/>
  <c r="O15" i="36"/>
  <c r="M15" i="36"/>
  <c r="L15" i="36"/>
  <c r="I15" i="36"/>
  <c r="H15" i="36"/>
  <c r="G15" i="36"/>
  <c r="F15" i="36"/>
  <c r="E15" i="36"/>
  <c r="D15" i="36"/>
  <c r="C15" i="36"/>
  <c r="N14" i="36"/>
  <c r="K14" i="36"/>
  <c r="J14" i="36"/>
  <c r="J13" i="36" s="1"/>
  <c r="P13" i="36"/>
  <c r="O13" i="36"/>
  <c r="M13" i="36"/>
  <c r="L13" i="36"/>
  <c r="I13" i="36"/>
  <c r="H13" i="36"/>
  <c r="G13" i="36"/>
  <c r="F13" i="36"/>
  <c r="E13" i="36"/>
  <c r="D13" i="36"/>
  <c r="C13" i="36"/>
  <c r="N12" i="36"/>
  <c r="Q12" i="36" s="1"/>
  <c r="J12" i="36"/>
  <c r="K12" i="36" s="1"/>
  <c r="N11" i="36"/>
  <c r="N10" i="36" s="1"/>
  <c r="J11" i="36"/>
  <c r="P10" i="36"/>
  <c r="O10" i="36"/>
  <c r="M10" i="36"/>
  <c r="L10" i="36"/>
  <c r="I10" i="36"/>
  <c r="H10" i="36"/>
  <c r="G10" i="36"/>
  <c r="F10" i="36"/>
  <c r="F9" i="36" s="1"/>
  <c r="E10" i="36"/>
  <c r="D10" i="36"/>
  <c r="C10" i="36"/>
  <c r="N67" i="35"/>
  <c r="Q67" i="35" s="1"/>
  <c r="J67" i="35"/>
  <c r="K67" i="35" s="1"/>
  <c r="R67" i="35" s="1"/>
  <c r="N66" i="35"/>
  <c r="N65" i="35" s="1"/>
  <c r="J66" i="35"/>
  <c r="P65" i="35"/>
  <c r="O65" i="35"/>
  <c r="M65" i="35"/>
  <c r="L65" i="35"/>
  <c r="I65" i="35"/>
  <c r="H65" i="35"/>
  <c r="G65" i="35"/>
  <c r="F65" i="35"/>
  <c r="E65" i="35"/>
  <c r="D65" i="35"/>
  <c r="C65" i="35"/>
  <c r="Q64" i="35"/>
  <c r="Q63" i="35" s="1"/>
  <c r="N64" i="35"/>
  <c r="J64" i="35"/>
  <c r="K64" i="35" s="1"/>
  <c r="P63" i="35"/>
  <c r="O63" i="35"/>
  <c r="N63" i="35"/>
  <c r="M63" i="35"/>
  <c r="L63" i="35"/>
  <c r="J63" i="35"/>
  <c r="I63" i="35"/>
  <c r="H63" i="35"/>
  <c r="G63" i="35"/>
  <c r="F63" i="35"/>
  <c r="E63" i="35"/>
  <c r="D63" i="35"/>
  <c r="C63" i="35"/>
  <c r="Q62" i="35"/>
  <c r="Q61" i="35" s="1"/>
  <c r="N62" i="35"/>
  <c r="J62" i="35"/>
  <c r="K62" i="35" s="1"/>
  <c r="P61" i="35"/>
  <c r="O61" i="35"/>
  <c r="N61" i="35"/>
  <c r="M61" i="35"/>
  <c r="L61" i="35"/>
  <c r="I61" i="35"/>
  <c r="H61" i="35"/>
  <c r="G61" i="35"/>
  <c r="F61" i="35"/>
  <c r="E61" i="35"/>
  <c r="D61" i="35"/>
  <c r="C61" i="35"/>
  <c r="N60" i="35"/>
  <c r="Q60" i="35" s="1"/>
  <c r="K60" i="35"/>
  <c r="J60" i="35"/>
  <c r="N59" i="35"/>
  <c r="J59" i="35"/>
  <c r="K59" i="35" s="1"/>
  <c r="P58" i="35"/>
  <c r="O58" i="35"/>
  <c r="M58" i="35"/>
  <c r="L58" i="35"/>
  <c r="I58" i="35"/>
  <c r="H58" i="35"/>
  <c r="G58" i="35"/>
  <c r="F58" i="35"/>
  <c r="E58" i="35"/>
  <c r="D58" i="35"/>
  <c r="C58" i="35"/>
  <c r="Q57" i="35"/>
  <c r="Q56" i="35" s="1"/>
  <c r="N57" i="35"/>
  <c r="J57" i="35"/>
  <c r="K57" i="35" s="1"/>
  <c r="P56" i="35"/>
  <c r="O56" i="35"/>
  <c r="N56" i="35"/>
  <c r="M56" i="35"/>
  <c r="L56" i="35"/>
  <c r="J56" i="35"/>
  <c r="I56" i="35"/>
  <c r="H56" i="35"/>
  <c r="G56" i="35"/>
  <c r="F56" i="35"/>
  <c r="E56" i="35"/>
  <c r="D56" i="35"/>
  <c r="C56" i="35"/>
  <c r="N55" i="35"/>
  <c r="Q55" i="35" s="1"/>
  <c r="Q54" i="35" s="1"/>
  <c r="J55" i="35"/>
  <c r="J54" i="35" s="1"/>
  <c r="P54" i="35"/>
  <c r="O54" i="35"/>
  <c r="M54" i="35"/>
  <c r="L54" i="35"/>
  <c r="I54" i="35"/>
  <c r="H54" i="35"/>
  <c r="G54" i="35"/>
  <c r="F54" i="35"/>
  <c r="E54" i="35"/>
  <c r="D54" i="35"/>
  <c r="C54" i="35"/>
  <c r="N53" i="35"/>
  <c r="Q53" i="35" s="1"/>
  <c r="J53" i="35"/>
  <c r="K53" i="35" s="1"/>
  <c r="R53" i="35" s="1"/>
  <c r="N52" i="35"/>
  <c r="Q52" i="35" s="1"/>
  <c r="J52" i="35"/>
  <c r="K52" i="35" s="1"/>
  <c r="N51" i="35"/>
  <c r="Q51" i="35" s="1"/>
  <c r="J51" i="35"/>
  <c r="K51" i="35" s="1"/>
  <c r="N50" i="35"/>
  <c r="Q50" i="35" s="1"/>
  <c r="J50" i="35"/>
  <c r="K50" i="35" s="1"/>
  <c r="N49" i="35"/>
  <c r="Q49" i="35" s="1"/>
  <c r="J49" i="35"/>
  <c r="P48" i="35"/>
  <c r="O48" i="35"/>
  <c r="M48" i="35"/>
  <c r="L48" i="35"/>
  <c r="L45" i="35" s="1"/>
  <c r="L44" i="35" s="1"/>
  <c r="L43" i="35" s="1"/>
  <c r="I48" i="35"/>
  <c r="H48" i="35"/>
  <c r="G48" i="35"/>
  <c r="F48" i="35"/>
  <c r="E48" i="35"/>
  <c r="D48" i="35"/>
  <c r="C48" i="35"/>
  <c r="N47" i="35"/>
  <c r="Q47" i="35" s="1"/>
  <c r="Q46" i="35" s="1"/>
  <c r="J47" i="35"/>
  <c r="K47" i="35" s="1"/>
  <c r="P46" i="35"/>
  <c r="O46" i="35"/>
  <c r="M46" i="35"/>
  <c r="M45" i="35" s="1"/>
  <c r="M44" i="35" s="1"/>
  <c r="M43" i="35" s="1"/>
  <c r="L46" i="35"/>
  <c r="J46" i="35"/>
  <c r="I46" i="35"/>
  <c r="I45" i="35" s="1"/>
  <c r="I44" i="35" s="1"/>
  <c r="I43" i="35" s="1"/>
  <c r="H46" i="35"/>
  <c r="G46" i="35"/>
  <c r="F46" i="35"/>
  <c r="E46" i="35"/>
  <c r="D46" i="35"/>
  <c r="C46" i="35"/>
  <c r="N42" i="35"/>
  <c r="Q42" i="35" s="1"/>
  <c r="Q41" i="35" s="1"/>
  <c r="J42" i="35"/>
  <c r="K42" i="35" s="1"/>
  <c r="P41" i="35"/>
  <c r="O41" i="35"/>
  <c r="M41" i="35"/>
  <c r="M36" i="35" s="1"/>
  <c r="M35" i="35" s="1"/>
  <c r="M34" i="35" s="1"/>
  <c r="L41" i="35"/>
  <c r="I41" i="35"/>
  <c r="H41" i="35"/>
  <c r="G41" i="35"/>
  <c r="F41" i="35"/>
  <c r="E41" i="35"/>
  <c r="D41" i="35"/>
  <c r="D36" i="35" s="1"/>
  <c r="D35" i="35" s="1"/>
  <c r="D34" i="35" s="1"/>
  <c r="C41" i="35"/>
  <c r="N40" i="35"/>
  <c r="Q40" i="35" s="1"/>
  <c r="Q39" i="35" s="1"/>
  <c r="J40" i="35"/>
  <c r="J39" i="35" s="1"/>
  <c r="P39" i="35"/>
  <c r="P36" i="35" s="1"/>
  <c r="P35" i="35" s="1"/>
  <c r="P34" i="35" s="1"/>
  <c r="O39" i="35"/>
  <c r="N39" i="35"/>
  <c r="M39" i="35"/>
  <c r="L39" i="35"/>
  <c r="I39" i="35"/>
  <c r="H39" i="35"/>
  <c r="G39" i="35"/>
  <c r="G36" i="35" s="1"/>
  <c r="G35" i="35" s="1"/>
  <c r="G34" i="35" s="1"/>
  <c r="F39" i="35"/>
  <c r="E39" i="35"/>
  <c r="D39" i="35"/>
  <c r="C39" i="35"/>
  <c r="N38" i="35"/>
  <c r="Q38" i="35" s="1"/>
  <c r="Q37" i="35" s="1"/>
  <c r="K38" i="35"/>
  <c r="J38" i="35"/>
  <c r="J37" i="35" s="1"/>
  <c r="P37" i="35"/>
  <c r="O37" i="35"/>
  <c r="M37" i="35"/>
  <c r="L37" i="35"/>
  <c r="I37" i="35"/>
  <c r="H37" i="35"/>
  <c r="G37" i="35"/>
  <c r="F37" i="35"/>
  <c r="E37" i="35"/>
  <c r="E36" i="35" s="1"/>
  <c r="E35" i="35" s="1"/>
  <c r="E34" i="35" s="1"/>
  <c r="D37" i="35"/>
  <c r="C37" i="35"/>
  <c r="L36" i="35"/>
  <c r="L35" i="35" s="1"/>
  <c r="L34" i="35" s="1"/>
  <c r="N33" i="35"/>
  <c r="Q33" i="35" s="1"/>
  <c r="Q32" i="35" s="1"/>
  <c r="J33" i="35"/>
  <c r="K33" i="35" s="1"/>
  <c r="K32" i="35" s="1"/>
  <c r="P32" i="35"/>
  <c r="O32" i="35"/>
  <c r="M32" i="35"/>
  <c r="L32" i="35"/>
  <c r="I32" i="35"/>
  <c r="H32" i="35"/>
  <c r="G32" i="35"/>
  <c r="F32" i="35"/>
  <c r="E32" i="35"/>
  <c r="D32" i="35"/>
  <c r="C32" i="35"/>
  <c r="N31" i="35"/>
  <c r="Q31" i="35" s="1"/>
  <c r="Q30" i="35" s="1"/>
  <c r="J31" i="35"/>
  <c r="K31" i="35" s="1"/>
  <c r="P30" i="35"/>
  <c r="O30" i="35"/>
  <c r="M30" i="35"/>
  <c r="L30" i="35"/>
  <c r="J30" i="35"/>
  <c r="I30" i="35"/>
  <c r="H30" i="35"/>
  <c r="G30" i="35"/>
  <c r="F30" i="35"/>
  <c r="E30" i="35"/>
  <c r="D30" i="35"/>
  <c r="C30" i="35"/>
  <c r="N29" i="35"/>
  <c r="Q29" i="35" s="1"/>
  <c r="Q28" i="35" s="1"/>
  <c r="J29" i="35"/>
  <c r="K29" i="35" s="1"/>
  <c r="P28" i="35"/>
  <c r="O28" i="35"/>
  <c r="N28" i="35"/>
  <c r="M28" i="35"/>
  <c r="L28" i="35"/>
  <c r="I28" i="35"/>
  <c r="H28" i="35"/>
  <c r="G28" i="35"/>
  <c r="F28" i="35"/>
  <c r="E28" i="35"/>
  <c r="D28" i="35"/>
  <c r="C28" i="35"/>
  <c r="N27" i="35"/>
  <c r="Q27" i="35" s="1"/>
  <c r="Q26" i="35" s="1"/>
  <c r="J27" i="35"/>
  <c r="J26" i="35" s="1"/>
  <c r="P26" i="35"/>
  <c r="O26" i="35"/>
  <c r="M26" i="35"/>
  <c r="L26" i="35"/>
  <c r="L23" i="35" s="1"/>
  <c r="L22" i="35" s="1"/>
  <c r="L21" i="35" s="1"/>
  <c r="I26" i="35"/>
  <c r="H26" i="35"/>
  <c r="G26" i="35"/>
  <c r="F26" i="35"/>
  <c r="E26" i="35"/>
  <c r="D26" i="35"/>
  <c r="C26" i="35"/>
  <c r="N25" i="35"/>
  <c r="Q25" i="35" s="1"/>
  <c r="Q24" i="35" s="1"/>
  <c r="J25" i="35"/>
  <c r="K25" i="35" s="1"/>
  <c r="P24" i="35"/>
  <c r="O24" i="35"/>
  <c r="M24" i="35"/>
  <c r="L24" i="35"/>
  <c r="I24" i="35"/>
  <c r="H24" i="35"/>
  <c r="G24" i="35"/>
  <c r="F24" i="35"/>
  <c r="E24" i="35"/>
  <c r="D24" i="35"/>
  <c r="C24" i="35"/>
  <c r="N20" i="35"/>
  <c r="N19" i="35" s="1"/>
  <c r="J20" i="35"/>
  <c r="K20" i="35" s="1"/>
  <c r="P19" i="35"/>
  <c r="O19" i="35"/>
  <c r="M19" i="35"/>
  <c r="L19" i="35"/>
  <c r="J19" i="35"/>
  <c r="I19" i="35"/>
  <c r="H19" i="35"/>
  <c r="G19" i="35"/>
  <c r="F19" i="35"/>
  <c r="E19" i="35"/>
  <c r="D19" i="35"/>
  <c r="C19" i="35"/>
  <c r="N18" i="35"/>
  <c r="Q18" i="35" s="1"/>
  <c r="Q17" i="35" s="1"/>
  <c r="J18" i="35"/>
  <c r="J17" i="35" s="1"/>
  <c r="P17" i="35"/>
  <c r="O17" i="35"/>
  <c r="M17" i="35"/>
  <c r="L17" i="35"/>
  <c r="I17" i="35"/>
  <c r="H17" i="35"/>
  <c r="G17" i="35"/>
  <c r="F17" i="35"/>
  <c r="E17" i="35"/>
  <c r="D17" i="35"/>
  <c r="C17" i="35"/>
  <c r="N16" i="35"/>
  <c r="Q16" i="35" s="1"/>
  <c r="Q15" i="35" s="1"/>
  <c r="J16" i="35"/>
  <c r="K16" i="35" s="1"/>
  <c r="P15" i="35"/>
  <c r="O15" i="35"/>
  <c r="M15" i="35"/>
  <c r="L15" i="35"/>
  <c r="I15" i="35"/>
  <c r="H15" i="35"/>
  <c r="G15" i="35"/>
  <c r="F15" i="35"/>
  <c r="E15" i="35"/>
  <c r="D15" i="35"/>
  <c r="C15" i="35"/>
  <c r="C9" i="35" s="1"/>
  <c r="C8" i="35" s="1"/>
  <c r="C7" i="35" s="1"/>
  <c r="N14" i="35"/>
  <c r="Q14" i="35" s="1"/>
  <c r="J14" i="35"/>
  <c r="K14" i="35" s="1"/>
  <c r="Q13" i="35"/>
  <c r="N13" i="35"/>
  <c r="J13" i="35"/>
  <c r="K13" i="35" s="1"/>
  <c r="P12" i="35"/>
  <c r="O12" i="35"/>
  <c r="N12" i="35"/>
  <c r="M12" i="35"/>
  <c r="L12" i="35"/>
  <c r="J12" i="35"/>
  <c r="I12" i="35"/>
  <c r="H12" i="35"/>
  <c r="G12" i="35"/>
  <c r="F12" i="35"/>
  <c r="E12" i="35"/>
  <c r="D12" i="35"/>
  <c r="C12" i="35"/>
  <c r="Q11" i="35"/>
  <c r="Q10" i="35" s="1"/>
  <c r="N11" i="35"/>
  <c r="J11" i="35"/>
  <c r="P10" i="35"/>
  <c r="O10" i="35"/>
  <c r="N10" i="35"/>
  <c r="M10" i="35"/>
  <c r="L10" i="35"/>
  <c r="I10" i="35"/>
  <c r="H10" i="35"/>
  <c r="G10" i="35"/>
  <c r="F10" i="35"/>
  <c r="E10" i="35"/>
  <c r="D10" i="35"/>
  <c r="C10" i="35"/>
  <c r="N48" i="34"/>
  <c r="Q48" i="34" s="1"/>
  <c r="Q47" i="34" s="1"/>
  <c r="J48" i="34"/>
  <c r="K48" i="34" s="1"/>
  <c r="P47" i="34"/>
  <c r="P44" i="34" s="1"/>
  <c r="P43" i="34" s="1"/>
  <c r="P42" i="34" s="1"/>
  <c r="O47" i="34"/>
  <c r="M47" i="34"/>
  <c r="L47" i="34"/>
  <c r="I47" i="34"/>
  <c r="H47" i="34"/>
  <c r="H44" i="34" s="1"/>
  <c r="H43" i="34" s="1"/>
  <c r="H42" i="34" s="1"/>
  <c r="G47" i="34"/>
  <c r="F47" i="34"/>
  <c r="F44" i="34" s="1"/>
  <c r="F43" i="34" s="1"/>
  <c r="F42" i="34" s="1"/>
  <c r="E47" i="34"/>
  <c r="E44" i="34" s="1"/>
  <c r="E43" i="34" s="1"/>
  <c r="E42" i="34" s="1"/>
  <c r="D47" i="34"/>
  <c r="C47" i="34"/>
  <c r="N46" i="34"/>
  <c r="Q46" i="34" s="1"/>
  <c r="Q45" i="34" s="1"/>
  <c r="Q44" i="34" s="1"/>
  <c r="Q43" i="34" s="1"/>
  <c r="Q42" i="34" s="1"/>
  <c r="J46" i="34"/>
  <c r="K46" i="34" s="1"/>
  <c r="K45" i="34" s="1"/>
  <c r="P45" i="34"/>
  <c r="O45" i="34"/>
  <c r="M45" i="34"/>
  <c r="M44" i="34" s="1"/>
  <c r="M43" i="34" s="1"/>
  <c r="M42" i="34" s="1"/>
  <c r="L45" i="34"/>
  <c r="I45" i="34"/>
  <c r="H45" i="34"/>
  <c r="G45" i="34"/>
  <c r="F45" i="34"/>
  <c r="E45" i="34"/>
  <c r="D45" i="34"/>
  <c r="C45" i="34"/>
  <c r="I44" i="34"/>
  <c r="I43" i="34" s="1"/>
  <c r="I42" i="34" s="1"/>
  <c r="N41" i="34"/>
  <c r="N40" i="34" s="1"/>
  <c r="J41" i="34"/>
  <c r="K41" i="34" s="1"/>
  <c r="P40" i="34"/>
  <c r="O40" i="34"/>
  <c r="M40" i="34"/>
  <c r="L40" i="34"/>
  <c r="I40" i="34"/>
  <c r="H40" i="34"/>
  <c r="G40" i="34"/>
  <c r="F40" i="34"/>
  <c r="E40" i="34"/>
  <c r="D40" i="34"/>
  <c r="C40" i="34"/>
  <c r="N39" i="34"/>
  <c r="Q39" i="34" s="1"/>
  <c r="J39" i="34"/>
  <c r="K39" i="34" s="1"/>
  <c r="N38" i="34"/>
  <c r="Q38" i="34" s="1"/>
  <c r="J38" i="34"/>
  <c r="P37" i="34"/>
  <c r="O37" i="34"/>
  <c r="M37" i="34"/>
  <c r="L37" i="34"/>
  <c r="I37" i="34"/>
  <c r="H37" i="34"/>
  <c r="G37" i="34"/>
  <c r="F37" i="34"/>
  <c r="E37" i="34"/>
  <c r="D37" i="34"/>
  <c r="C37" i="34"/>
  <c r="N36" i="34"/>
  <c r="Q36" i="34" s="1"/>
  <c r="Q35" i="34" s="1"/>
  <c r="J36" i="34"/>
  <c r="K36" i="34" s="1"/>
  <c r="P35" i="34"/>
  <c r="O35" i="34"/>
  <c r="M35" i="34"/>
  <c r="L35" i="34"/>
  <c r="I35" i="34"/>
  <c r="H35" i="34"/>
  <c r="G35" i="34"/>
  <c r="F35" i="34"/>
  <c r="E35" i="34"/>
  <c r="D35" i="34"/>
  <c r="C35" i="34"/>
  <c r="N34" i="34"/>
  <c r="Q34" i="34" s="1"/>
  <c r="J34" i="34"/>
  <c r="K34" i="34" s="1"/>
  <c r="N33" i="34"/>
  <c r="N32" i="34" s="1"/>
  <c r="J33" i="34"/>
  <c r="P32" i="34"/>
  <c r="O32" i="34"/>
  <c r="M32" i="34"/>
  <c r="L32" i="34"/>
  <c r="I32" i="34"/>
  <c r="H32" i="34"/>
  <c r="G32" i="34"/>
  <c r="F32" i="34"/>
  <c r="E32" i="34"/>
  <c r="D32" i="34"/>
  <c r="C32" i="34"/>
  <c r="N31" i="34"/>
  <c r="Q31" i="34" s="1"/>
  <c r="J31" i="34"/>
  <c r="K31" i="34" s="1"/>
  <c r="R31" i="34" s="1"/>
  <c r="N30" i="34"/>
  <c r="Q30" i="34" s="1"/>
  <c r="J30" i="34"/>
  <c r="K30" i="34" s="1"/>
  <c r="R30" i="34" s="1"/>
  <c r="N29" i="34"/>
  <c r="Q29" i="34" s="1"/>
  <c r="J29" i="34"/>
  <c r="K29" i="34" s="1"/>
  <c r="P28" i="34"/>
  <c r="O28" i="34"/>
  <c r="M28" i="34"/>
  <c r="L28" i="34"/>
  <c r="I28" i="34"/>
  <c r="H28" i="34"/>
  <c r="G28" i="34"/>
  <c r="F28" i="34"/>
  <c r="E28" i="34"/>
  <c r="D28" i="34"/>
  <c r="C28" i="34"/>
  <c r="N27" i="34"/>
  <c r="Q27" i="34" s="1"/>
  <c r="J27" i="34"/>
  <c r="K27" i="34" s="1"/>
  <c r="N26" i="34"/>
  <c r="Q26" i="34" s="1"/>
  <c r="J26" i="34"/>
  <c r="K26" i="34" s="1"/>
  <c r="N25" i="34"/>
  <c r="Q25" i="34" s="1"/>
  <c r="K25" i="34"/>
  <c r="R25" i="34" s="1"/>
  <c r="J25" i="34"/>
  <c r="N24" i="34"/>
  <c r="Q24" i="34" s="1"/>
  <c r="J24" i="34"/>
  <c r="K24" i="34" s="1"/>
  <c r="P23" i="34"/>
  <c r="O23" i="34"/>
  <c r="M23" i="34"/>
  <c r="L23" i="34"/>
  <c r="I23" i="34"/>
  <c r="H23" i="34"/>
  <c r="G23" i="34"/>
  <c r="F23" i="34"/>
  <c r="E23" i="34"/>
  <c r="D23" i="34"/>
  <c r="C23" i="34"/>
  <c r="N22" i="34"/>
  <c r="Q22" i="34" s="1"/>
  <c r="Q21" i="34" s="1"/>
  <c r="J22" i="34"/>
  <c r="J21" i="34" s="1"/>
  <c r="P21" i="34"/>
  <c r="O21" i="34"/>
  <c r="M21" i="34"/>
  <c r="L21" i="34"/>
  <c r="I21" i="34"/>
  <c r="H21" i="34"/>
  <c r="G21" i="34"/>
  <c r="F21" i="34"/>
  <c r="E21" i="34"/>
  <c r="D21" i="34"/>
  <c r="C21" i="34"/>
  <c r="N20" i="34"/>
  <c r="Q20" i="34" s="1"/>
  <c r="J20" i="34"/>
  <c r="K20" i="34" s="1"/>
  <c r="N19" i="34"/>
  <c r="Q19" i="34" s="1"/>
  <c r="J19" i="34"/>
  <c r="K19" i="34" s="1"/>
  <c r="R19" i="34" s="1"/>
  <c r="N18" i="34"/>
  <c r="Q18" i="34" s="1"/>
  <c r="J18" i="34"/>
  <c r="K18" i="34" s="1"/>
  <c r="R18" i="34" s="1"/>
  <c r="N17" i="34"/>
  <c r="Q17" i="34" s="1"/>
  <c r="J17" i="34"/>
  <c r="K17" i="34" s="1"/>
  <c r="N16" i="34"/>
  <c r="Q16" i="34" s="1"/>
  <c r="J16" i="34"/>
  <c r="K16" i="34" s="1"/>
  <c r="P15" i="34"/>
  <c r="O15" i="34"/>
  <c r="M15" i="34"/>
  <c r="L15" i="34"/>
  <c r="I15" i="34"/>
  <c r="H15" i="34"/>
  <c r="G15" i="34"/>
  <c r="F15" i="34"/>
  <c r="E15" i="34"/>
  <c r="D15" i="34"/>
  <c r="C15" i="34"/>
  <c r="N14" i="34"/>
  <c r="Q14" i="34" s="1"/>
  <c r="Q13" i="34" s="1"/>
  <c r="J14" i="34"/>
  <c r="K14" i="34" s="1"/>
  <c r="P13" i="34"/>
  <c r="O13" i="34"/>
  <c r="M13" i="34"/>
  <c r="L13" i="34"/>
  <c r="I13" i="34"/>
  <c r="H13" i="34"/>
  <c r="G13" i="34"/>
  <c r="F13" i="34"/>
  <c r="E13" i="34"/>
  <c r="D13" i="34"/>
  <c r="C13" i="34"/>
  <c r="N12" i="34"/>
  <c r="Q12" i="34" s="1"/>
  <c r="J12" i="34"/>
  <c r="K12" i="34" s="1"/>
  <c r="N11" i="34"/>
  <c r="Q11" i="34" s="1"/>
  <c r="J11" i="34"/>
  <c r="J10" i="34" s="1"/>
  <c r="P10" i="34"/>
  <c r="O10" i="34"/>
  <c r="M10" i="34"/>
  <c r="L10" i="34"/>
  <c r="I10" i="34"/>
  <c r="H10" i="34"/>
  <c r="G10" i="34"/>
  <c r="F10" i="34"/>
  <c r="E10" i="34"/>
  <c r="D10" i="34"/>
  <c r="C10" i="34"/>
  <c r="N50" i="50"/>
  <c r="Q50" i="50" s="1"/>
  <c r="Q49" i="50" s="1"/>
  <c r="J50" i="50"/>
  <c r="K50" i="50" s="1"/>
  <c r="P49" i="50"/>
  <c r="O49" i="50"/>
  <c r="M49" i="50"/>
  <c r="L49" i="50"/>
  <c r="I49" i="50"/>
  <c r="H49" i="50"/>
  <c r="G49" i="50"/>
  <c r="F49" i="50"/>
  <c r="E49" i="50"/>
  <c r="D49" i="50"/>
  <c r="C49" i="50"/>
  <c r="N48" i="50"/>
  <c r="N47" i="50" s="1"/>
  <c r="J48" i="50"/>
  <c r="K48" i="50" s="1"/>
  <c r="K47" i="50" s="1"/>
  <c r="P47" i="50"/>
  <c r="O47" i="50"/>
  <c r="M47" i="50"/>
  <c r="L47" i="50"/>
  <c r="I47" i="50"/>
  <c r="H47" i="50"/>
  <c r="G47" i="50"/>
  <c r="F47" i="50"/>
  <c r="E47" i="50"/>
  <c r="D47" i="50"/>
  <c r="C47" i="50"/>
  <c r="N46" i="50"/>
  <c r="Q46" i="50" s="1"/>
  <c r="Q45" i="50" s="1"/>
  <c r="J46" i="50"/>
  <c r="K46" i="50" s="1"/>
  <c r="P45" i="50"/>
  <c r="O45" i="50"/>
  <c r="M45" i="50"/>
  <c r="L45" i="50"/>
  <c r="I45" i="50"/>
  <c r="H45" i="50"/>
  <c r="G45" i="50"/>
  <c r="F45" i="50"/>
  <c r="E45" i="50"/>
  <c r="D45" i="50"/>
  <c r="C45" i="50"/>
  <c r="N44" i="50"/>
  <c r="Q44" i="50" s="1"/>
  <c r="J44" i="50"/>
  <c r="K44" i="50" s="1"/>
  <c r="R44" i="50" s="1"/>
  <c r="N43" i="50"/>
  <c r="Q43" i="50" s="1"/>
  <c r="J43" i="50"/>
  <c r="P42" i="50"/>
  <c r="O42" i="50"/>
  <c r="M42" i="50"/>
  <c r="L42" i="50"/>
  <c r="I42" i="50"/>
  <c r="H42" i="50"/>
  <c r="G42" i="50"/>
  <c r="F42" i="50"/>
  <c r="E42" i="50"/>
  <c r="D42" i="50"/>
  <c r="C42" i="50"/>
  <c r="N41" i="50"/>
  <c r="Q41" i="50" s="1"/>
  <c r="Q40" i="50" s="1"/>
  <c r="J41" i="50"/>
  <c r="K41" i="50" s="1"/>
  <c r="P40" i="50"/>
  <c r="O40" i="50"/>
  <c r="M40" i="50"/>
  <c r="L40" i="50"/>
  <c r="J40" i="50"/>
  <c r="I40" i="50"/>
  <c r="H40" i="50"/>
  <c r="G40" i="50"/>
  <c r="F40" i="50"/>
  <c r="E40" i="50"/>
  <c r="D40" i="50"/>
  <c r="C40" i="50"/>
  <c r="N39" i="50"/>
  <c r="Q39" i="50" s="1"/>
  <c r="J39" i="50"/>
  <c r="K39" i="50" s="1"/>
  <c r="N38" i="50"/>
  <c r="J38" i="50"/>
  <c r="H38" i="50"/>
  <c r="N37" i="50"/>
  <c r="Q37" i="50" s="1"/>
  <c r="J37" i="50"/>
  <c r="K37" i="50" s="1"/>
  <c r="P36" i="50"/>
  <c r="O36" i="50"/>
  <c r="M36" i="50"/>
  <c r="L36" i="50"/>
  <c r="I36" i="50"/>
  <c r="H36" i="50"/>
  <c r="G36" i="50"/>
  <c r="F36" i="50"/>
  <c r="E36" i="50"/>
  <c r="D36" i="50"/>
  <c r="C36" i="50"/>
  <c r="N35" i="50"/>
  <c r="N34" i="50" s="1"/>
  <c r="J35" i="50"/>
  <c r="K35" i="50" s="1"/>
  <c r="P34" i="50"/>
  <c r="O34" i="50"/>
  <c r="M34" i="50"/>
  <c r="L34" i="50"/>
  <c r="I34" i="50"/>
  <c r="H34" i="50"/>
  <c r="G34" i="50"/>
  <c r="F34" i="50"/>
  <c r="E34" i="50"/>
  <c r="D34" i="50"/>
  <c r="C34" i="50"/>
  <c r="O33" i="50"/>
  <c r="O32" i="50" s="1"/>
  <c r="O31" i="50" s="1"/>
  <c r="N30" i="50"/>
  <c r="Q30" i="50" s="1"/>
  <c r="Q29" i="50" s="1"/>
  <c r="Q28" i="50" s="1"/>
  <c r="Q27" i="50" s="1"/>
  <c r="Q26" i="50" s="1"/>
  <c r="J30" i="50"/>
  <c r="P29" i="50"/>
  <c r="P28" i="50" s="1"/>
  <c r="P27" i="50" s="1"/>
  <c r="P26" i="50" s="1"/>
  <c r="O29" i="50"/>
  <c r="M29" i="50"/>
  <c r="L29" i="50"/>
  <c r="L28" i="50" s="1"/>
  <c r="L27" i="50" s="1"/>
  <c r="L26" i="50" s="1"/>
  <c r="I29" i="50"/>
  <c r="H29" i="50"/>
  <c r="H28" i="50" s="1"/>
  <c r="H27" i="50" s="1"/>
  <c r="H26" i="50" s="1"/>
  <c r="G29" i="50"/>
  <c r="F29" i="50"/>
  <c r="F28" i="50" s="1"/>
  <c r="F27" i="50" s="1"/>
  <c r="F26" i="50" s="1"/>
  <c r="E29" i="50"/>
  <c r="E28" i="50" s="1"/>
  <c r="E27" i="50" s="1"/>
  <c r="E26" i="50" s="1"/>
  <c r="D29" i="50"/>
  <c r="C29" i="50"/>
  <c r="C28" i="50" s="1"/>
  <c r="C27" i="50" s="1"/>
  <c r="C26" i="50" s="1"/>
  <c r="O28" i="50"/>
  <c r="O27" i="50" s="1"/>
  <c r="O26" i="50" s="1"/>
  <c r="M28" i="50"/>
  <c r="M27" i="50" s="1"/>
  <c r="M26" i="50" s="1"/>
  <c r="I28" i="50"/>
  <c r="I27" i="50" s="1"/>
  <c r="I26" i="50" s="1"/>
  <c r="G28" i="50"/>
  <c r="G27" i="50" s="1"/>
  <c r="G26" i="50" s="1"/>
  <c r="D28" i="50"/>
  <c r="D27" i="50" s="1"/>
  <c r="D26" i="50" s="1"/>
  <c r="N25" i="50"/>
  <c r="Q25" i="50" s="1"/>
  <c r="Q24" i="50" s="1"/>
  <c r="J25" i="50"/>
  <c r="K25" i="50" s="1"/>
  <c r="P24" i="50"/>
  <c r="O24" i="50"/>
  <c r="M24" i="50"/>
  <c r="L24" i="50"/>
  <c r="I24" i="50"/>
  <c r="H24" i="50"/>
  <c r="G24" i="50"/>
  <c r="F24" i="50"/>
  <c r="E24" i="50"/>
  <c r="D24" i="50"/>
  <c r="C24" i="50"/>
  <c r="N23" i="50"/>
  <c r="J23" i="50"/>
  <c r="J22" i="50" s="1"/>
  <c r="P22" i="50"/>
  <c r="O22" i="50"/>
  <c r="M22" i="50"/>
  <c r="L22" i="50"/>
  <c r="I22" i="50"/>
  <c r="H22" i="50"/>
  <c r="G22" i="50"/>
  <c r="F22" i="50"/>
  <c r="E22" i="50"/>
  <c r="D22" i="50"/>
  <c r="C22" i="50"/>
  <c r="N21" i="50"/>
  <c r="Q21" i="50" s="1"/>
  <c r="Q20" i="50" s="1"/>
  <c r="J21" i="50"/>
  <c r="K21" i="50" s="1"/>
  <c r="P20" i="50"/>
  <c r="O20" i="50"/>
  <c r="M20" i="50"/>
  <c r="L20" i="50"/>
  <c r="I20" i="50"/>
  <c r="H20" i="50"/>
  <c r="G20" i="50"/>
  <c r="F20" i="50"/>
  <c r="E20" i="50"/>
  <c r="D20" i="50"/>
  <c r="C20" i="50"/>
  <c r="N19" i="50"/>
  <c r="N18" i="50" s="1"/>
  <c r="J19" i="50"/>
  <c r="K19" i="50" s="1"/>
  <c r="P18" i="50"/>
  <c r="O18" i="50"/>
  <c r="M18" i="50"/>
  <c r="L18" i="50"/>
  <c r="I18" i="50"/>
  <c r="H18" i="50"/>
  <c r="G18" i="50"/>
  <c r="F18" i="50"/>
  <c r="E18" i="50"/>
  <c r="D18" i="50"/>
  <c r="C18" i="50"/>
  <c r="N17" i="50"/>
  <c r="J17" i="50"/>
  <c r="K17" i="50" s="1"/>
  <c r="N16" i="50"/>
  <c r="Q16" i="50" s="1"/>
  <c r="J16" i="50"/>
  <c r="K16" i="50" s="1"/>
  <c r="P15" i="50"/>
  <c r="O15" i="50"/>
  <c r="M15" i="50"/>
  <c r="L15" i="50"/>
  <c r="I15" i="50"/>
  <c r="H15" i="50"/>
  <c r="G15" i="50"/>
  <c r="F15" i="50"/>
  <c r="E15" i="50"/>
  <c r="D15" i="50"/>
  <c r="C15" i="50"/>
  <c r="N14" i="50"/>
  <c r="Q14" i="50" s="1"/>
  <c r="J14" i="50"/>
  <c r="K14" i="50" s="1"/>
  <c r="N13" i="50"/>
  <c r="Q13" i="50" s="1"/>
  <c r="J13" i="50"/>
  <c r="P12" i="50"/>
  <c r="O12" i="50"/>
  <c r="M12" i="50"/>
  <c r="L12" i="50"/>
  <c r="I12" i="50"/>
  <c r="H12" i="50"/>
  <c r="G12" i="50"/>
  <c r="F12" i="50"/>
  <c r="E12" i="50"/>
  <c r="D12" i="50"/>
  <c r="C12" i="50"/>
  <c r="N11" i="50"/>
  <c r="Q11" i="50" s="1"/>
  <c r="Q10" i="50" s="1"/>
  <c r="J11" i="50"/>
  <c r="K11" i="50" s="1"/>
  <c r="P10" i="50"/>
  <c r="O10" i="50"/>
  <c r="M10" i="50"/>
  <c r="L10" i="50"/>
  <c r="I10" i="50"/>
  <c r="H10" i="50"/>
  <c r="G10" i="50"/>
  <c r="F10" i="50"/>
  <c r="E10" i="50"/>
  <c r="D10" i="50"/>
  <c r="C10" i="50"/>
  <c r="N59" i="32"/>
  <c r="Q59" i="32" s="1"/>
  <c r="Q58" i="32" s="1"/>
  <c r="J59" i="32"/>
  <c r="K59" i="32" s="1"/>
  <c r="P58" i="32"/>
  <c r="O58" i="32"/>
  <c r="M58" i="32"/>
  <c r="L58" i="32"/>
  <c r="I58" i="32"/>
  <c r="I55" i="32" s="1"/>
  <c r="H58" i="32"/>
  <c r="H55" i="32" s="1"/>
  <c r="G58" i="32"/>
  <c r="F58" i="32"/>
  <c r="E58" i="32"/>
  <c r="D58" i="32"/>
  <c r="C58" i="32"/>
  <c r="C55" i="32" s="1"/>
  <c r="N57" i="32"/>
  <c r="J57" i="32"/>
  <c r="K57" i="32" s="1"/>
  <c r="P56" i="32"/>
  <c r="O56" i="32"/>
  <c r="O55" i="32" s="1"/>
  <c r="M56" i="32"/>
  <c r="L56" i="32"/>
  <c r="L55" i="32" s="1"/>
  <c r="I56" i="32"/>
  <c r="H56" i="32"/>
  <c r="G56" i="32"/>
  <c r="G55" i="32" s="1"/>
  <c r="F56" i="32"/>
  <c r="F55" i="32" s="1"/>
  <c r="F49" i="32" s="1"/>
  <c r="F48" i="32" s="1"/>
  <c r="E56" i="32"/>
  <c r="E55" i="32" s="1"/>
  <c r="D56" i="32"/>
  <c r="C56" i="32"/>
  <c r="M55" i="32"/>
  <c r="D55" i="32"/>
  <c r="N54" i="32"/>
  <c r="Q54" i="32" s="1"/>
  <c r="Q53" i="32" s="1"/>
  <c r="J54" i="32"/>
  <c r="K54" i="32" s="1"/>
  <c r="P53" i="32"/>
  <c r="O53" i="32"/>
  <c r="M53" i="32"/>
  <c r="M50" i="32" s="1"/>
  <c r="M49" i="32" s="1"/>
  <c r="M48" i="32" s="1"/>
  <c r="L53" i="32"/>
  <c r="J53" i="32"/>
  <c r="I53" i="32"/>
  <c r="H53" i="32"/>
  <c r="G53" i="32"/>
  <c r="F53" i="32"/>
  <c r="E53" i="32"/>
  <c r="D53" i="32"/>
  <c r="D50" i="32" s="1"/>
  <c r="C53" i="32"/>
  <c r="C50" i="32" s="1"/>
  <c r="N52" i="32"/>
  <c r="Q52" i="32" s="1"/>
  <c r="Q51" i="32" s="1"/>
  <c r="Q50" i="32" s="1"/>
  <c r="K52" i="32"/>
  <c r="K51" i="32" s="1"/>
  <c r="J52" i="32"/>
  <c r="P51" i="32"/>
  <c r="O51" i="32"/>
  <c r="O50" i="32" s="1"/>
  <c r="O49" i="32" s="1"/>
  <c r="O48" i="32" s="1"/>
  <c r="M51" i="32"/>
  <c r="L51" i="32"/>
  <c r="J51" i="32"/>
  <c r="I51" i="32"/>
  <c r="H51" i="32"/>
  <c r="H50" i="32" s="1"/>
  <c r="G51" i="32"/>
  <c r="F51" i="32"/>
  <c r="E51" i="32"/>
  <c r="D51" i="32"/>
  <c r="C51" i="32"/>
  <c r="P50" i="32"/>
  <c r="F50" i="32"/>
  <c r="N47" i="32"/>
  <c r="Q47" i="32" s="1"/>
  <c r="Q46" i="32" s="1"/>
  <c r="J47" i="32"/>
  <c r="J46" i="32" s="1"/>
  <c r="P46" i="32"/>
  <c r="O46" i="32"/>
  <c r="M46" i="32"/>
  <c r="L46" i="32"/>
  <c r="I46" i="32"/>
  <c r="H46" i="32"/>
  <c r="G46" i="32"/>
  <c r="F46" i="32"/>
  <c r="E46" i="32"/>
  <c r="D46" i="32"/>
  <c r="C46" i="32"/>
  <c r="N45" i="32"/>
  <c r="N44" i="32" s="1"/>
  <c r="J45" i="32"/>
  <c r="K45" i="32" s="1"/>
  <c r="P44" i="32"/>
  <c r="O44" i="32"/>
  <c r="M44" i="32"/>
  <c r="L44" i="32"/>
  <c r="I44" i="32"/>
  <c r="I43" i="32" s="1"/>
  <c r="I42" i="32" s="1"/>
  <c r="I41" i="32" s="1"/>
  <c r="H44" i="32"/>
  <c r="H43" i="32" s="1"/>
  <c r="H42" i="32" s="1"/>
  <c r="H41" i="32" s="1"/>
  <c r="G44" i="32"/>
  <c r="F44" i="32"/>
  <c r="F43" i="32" s="1"/>
  <c r="F42" i="32" s="1"/>
  <c r="F41" i="32" s="1"/>
  <c r="E44" i="32"/>
  <c r="D44" i="32"/>
  <c r="C44" i="32"/>
  <c r="C43" i="32"/>
  <c r="C42" i="32"/>
  <c r="C41" i="32" s="1"/>
  <c r="N40" i="32"/>
  <c r="N39" i="32" s="1"/>
  <c r="N38" i="32" s="1"/>
  <c r="N37" i="32" s="1"/>
  <c r="J40" i="32"/>
  <c r="K40" i="32" s="1"/>
  <c r="P39" i="32"/>
  <c r="P38" i="32" s="1"/>
  <c r="P37" i="32" s="1"/>
  <c r="O39" i="32"/>
  <c r="O38" i="32" s="1"/>
  <c r="O37" i="32" s="1"/>
  <c r="M39" i="32"/>
  <c r="L39" i="32"/>
  <c r="I39" i="32"/>
  <c r="H39" i="32"/>
  <c r="H38" i="32" s="1"/>
  <c r="H37" i="32" s="1"/>
  <c r="G39" i="32"/>
  <c r="G38" i="32" s="1"/>
  <c r="G37" i="32" s="1"/>
  <c r="F39" i="32"/>
  <c r="F38" i="32" s="1"/>
  <c r="F37" i="32" s="1"/>
  <c r="E39" i="32"/>
  <c r="E38" i="32" s="1"/>
  <c r="E37" i="32" s="1"/>
  <c r="D39" i="32"/>
  <c r="D38" i="32" s="1"/>
  <c r="D37" i="32" s="1"/>
  <c r="C39" i="32"/>
  <c r="C38" i="32" s="1"/>
  <c r="C37" i="32" s="1"/>
  <c r="M38" i="32"/>
  <c r="M37" i="32" s="1"/>
  <c r="L38" i="32"/>
  <c r="L37" i="32" s="1"/>
  <c r="I38" i="32"/>
  <c r="I37" i="32" s="1"/>
  <c r="N36" i="32"/>
  <c r="N35" i="32" s="1"/>
  <c r="J36" i="32"/>
  <c r="P35" i="32"/>
  <c r="O35" i="32"/>
  <c r="M35" i="32"/>
  <c r="L35" i="32"/>
  <c r="I35" i="32"/>
  <c r="H35" i="32"/>
  <c r="G35" i="32"/>
  <c r="F35" i="32"/>
  <c r="E35" i="32"/>
  <c r="D35" i="32"/>
  <c r="C35" i="32"/>
  <c r="N34" i="32"/>
  <c r="Q34" i="32" s="1"/>
  <c r="Q33" i="32" s="1"/>
  <c r="J34" i="32"/>
  <c r="K34" i="32" s="1"/>
  <c r="P33" i="32"/>
  <c r="O33" i="32"/>
  <c r="M33" i="32"/>
  <c r="L33" i="32"/>
  <c r="I33" i="32"/>
  <c r="H33" i="32"/>
  <c r="G33" i="32"/>
  <c r="F33" i="32"/>
  <c r="E33" i="32"/>
  <c r="D33" i="32"/>
  <c r="C33" i="32"/>
  <c r="N32" i="32"/>
  <c r="J32" i="32"/>
  <c r="K32" i="32" s="1"/>
  <c r="N31" i="32"/>
  <c r="Q31" i="32" s="1"/>
  <c r="J31" i="32"/>
  <c r="K31" i="32" s="1"/>
  <c r="N30" i="32"/>
  <c r="Q30" i="32" s="1"/>
  <c r="J30" i="32"/>
  <c r="K30" i="32" s="1"/>
  <c r="R30" i="32" s="1"/>
  <c r="N29" i="32"/>
  <c r="Q29" i="32" s="1"/>
  <c r="J29" i="32"/>
  <c r="K29" i="32" s="1"/>
  <c r="R29" i="32" s="1"/>
  <c r="N28" i="32"/>
  <c r="Q28" i="32" s="1"/>
  <c r="J28" i="32"/>
  <c r="K28" i="32" s="1"/>
  <c r="P27" i="32"/>
  <c r="O27" i="32"/>
  <c r="M27" i="32"/>
  <c r="L27" i="32"/>
  <c r="I27" i="32"/>
  <c r="H27" i="32"/>
  <c r="G27" i="32"/>
  <c r="F27" i="32"/>
  <c r="E27" i="32"/>
  <c r="D27" i="32"/>
  <c r="C27" i="32"/>
  <c r="N26" i="32"/>
  <c r="Q26" i="32" s="1"/>
  <c r="Q25" i="32" s="1"/>
  <c r="J26" i="32"/>
  <c r="K26" i="32" s="1"/>
  <c r="P25" i="32"/>
  <c r="O25" i="32"/>
  <c r="O24" i="32" s="1"/>
  <c r="O23" i="32" s="1"/>
  <c r="O22" i="32" s="1"/>
  <c r="M25" i="32"/>
  <c r="L25" i="32"/>
  <c r="I25" i="32"/>
  <c r="H25" i="32"/>
  <c r="G25" i="32"/>
  <c r="F25" i="32"/>
  <c r="E25" i="32"/>
  <c r="D25" i="32"/>
  <c r="C25" i="32"/>
  <c r="N21" i="32"/>
  <c r="Q21" i="32" s="1"/>
  <c r="Q20" i="32" s="1"/>
  <c r="J21" i="32"/>
  <c r="P20" i="32"/>
  <c r="O20" i="32"/>
  <c r="N20" i="32"/>
  <c r="M20" i="32"/>
  <c r="L20" i="32"/>
  <c r="I20" i="32"/>
  <c r="H20" i="32"/>
  <c r="G20" i="32"/>
  <c r="F20" i="32"/>
  <c r="E20" i="32"/>
  <c r="D20" i="32"/>
  <c r="C20" i="32"/>
  <c r="N19" i="32"/>
  <c r="Q19" i="32" s="1"/>
  <c r="Q18" i="32" s="1"/>
  <c r="J19" i="32"/>
  <c r="K19" i="32" s="1"/>
  <c r="P18" i="32"/>
  <c r="O18" i="32"/>
  <c r="M18" i="32"/>
  <c r="L18" i="32"/>
  <c r="I18" i="32"/>
  <c r="H18" i="32"/>
  <c r="G18" i="32"/>
  <c r="F18" i="32"/>
  <c r="E18" i="32"/>
  <c r="D18" i="32"/>
  <c r="C18" i="32"/>
  <c r="N17" i="32"/>
  <c r="J17" i="32"/>
  <c r="K17" i="32" s="1"/>
  <c r="P16" i="32"/>
  <c r="O16" i="32"/>
  <c r="M16" i="32"/>
  <c r="L16" i="32"/>
  <c r="I16" i="32"/>
  <c r="H16" i="32"/>
  <c r="G16" i="32"/>
  <c r="F16" i="32"/>
  <c r="E16" i="32"/>
  <c r="D16" i="32"/>
  <c r="C16" i="32"/>
  <c r="N15" i="32"/>
  <c r="Q15" i="32" s="1"/>
  <c r="Q14" i="32" s="1"/>
  <c r="J15" i="32"/>
  <c r="K15" i="32" s="1"/>
  <c r="P14" i="32"/>
  <c r="O14" i="32"/>
  <c r="M14" i="32"/>
  <c r="L14" i="32"/>
  <c r="I14" i="32"/>
  <c r="H14" i="32"/>
  <c r="G14" i="32"/>
  <c r="F14" i="32"/>
  <c r="E14" i="32"/>
  <c r="D14" i="32"/>
  <c r="C14" i="32"/>
  <c r="N13" i="32"/>
  <c r="Q13" i="32" s="1"/>
  <c r="Q12" i="32" s="1"/>
  <c r="J13" i="32"/>
  <c r="J12" i="32" s="1"/>
  <c r="P12" i="32"/>
  <c r="O12" i="32"/>
  <c r="N12" i="32"/>
  <c r="M12" i="32"/>
  <c r="L12" i="32"/>
  <c r="I12" i="32"/>
  <c r="H12" i="32"/>
  <c r="G12" i="32"/>
  <c r="F12" i="32"/>
  <c r="E12" i="32"/>
  <c r="D12" i="32"/>
  <c r="C12" i="32"/>
  <c r="N11" i="32"/>
  <c r="Q11" i="32" s="1"/>
  <c r="Q10" i="32" s="1"/>
  <c r="J11" i="32"/>
  <c r="J10" i="32" s="1"/>
  <c r="P10" i="32"/>
  <c r="O10" i="32"/>
  <c r="M10" i="32"/>
  <c r="L10" i="32"/>
  <c r="I10" i="32"/>
  <c r="H10" i="32"/>
  <c r="G10" i="32"/>
  <c r="F10" i="32"/>
  <c r="E10" i="32"/>
  <c r="D10" i="32"/>
  <c r="C10" i="32"/>
  <c r="N40" i="31"/>
  <c r="Q40" i="31" s="1"/>
  <c r="J40" i="31"/>
  <c r="K40" i="31" s="1"/>
  <c r="N39" i="31"/>
  <c r="N38" i="31" s="1"/>
  <c r="J39" i="31"/>
  <c r="K39" i="31" s="1"/>
  <c r="P38" i="31"/>
  <c r="O38" i="31"/>
  <c r="M38" i="31"/>
  <c r="L38" i="31"/>
  <c r="I38" i="31"/>
  <c r="H38" i="31"/>
  <c r="G38" i="31"/>
  <c r="F38" i="31"/>
  <c r="E38" i="31"/>
  <c r="D38" i="31"/>
  <c r="C38" i="31"/>
  <c r="N37" i="31"/>
  <c r="Q37" i="31" s="1"/>
  <c r="Q36" i="31" s="1"/>
  <c r="J37" i="31"/>
  <c r="K37" i="31" s="1"/>
  <c r="P36" i="31"/>
  <c r="O36" i="31"/>
  <c r="M36" i="31"/>
  <c r="L36" i="31"/>
  <c r="I36" i="31"/>
  <c r="H36" i="31"/>
  <c r="G36" i="31"/>
  <c r="F36" i="31"/>
  <c r="E36" i="31"/>
  <c r="D36" i="31"/>
  <c r="C36" i="31"/>
  <c r="N35" i="31"/>
  <c r="Q35" i="31" s="1"/>
  <c r="Q34" i="31" s="1"/>
  <c r="J35" i="31"/>
  <c r="K35" i="31" s="1"/>
  <c r="P34" i="31"/>
  <c r="O34" i="31"/>
  <c r="M34" i="31"/>
  <c r="L34" i="31"/>
  <c r="I34" i="31"/>
  <c r="H34" i="31"/>
  <c r="G34" i="31"/>
  <c r="F34" i="31"/>
  <c r="E34" i="31"/>
  <c r="D34" i="31"/>
  <c r="C34" i="31"/>
  <c r="N33" i="31"/>
  <c r="Q33" i="31" s="1"/>
  <c r="Q32" i="31" s="1"/>
  <c r="J33" i="31"/>
  <c r="J32" i="31" s="1"/>
  <c r="P32" i="31"/>
  <c r="O32" i="31"/>
  <c r="M32" i="31"/>
  <c r="L32" i="31"/>
  <c r="I32" i="31"/>
  <c r="H32" i="31"/>
  <c r="G32" i="31"/>
  <c r="F32" i="31"/>
  <c r="E32" i="31"/>
  <c r="D32" i="31"/>
  <c r="C32" i="31"/>
  <c r="N31" i="31"/>
  <c r="Q31" i="31" s="1"/>
  <c r="Q30" i="31" s="1"/>
  <c r="J31" i="31"/>
  <c r="K31" i="31" s="1"/>
  <c r="P30" i="31"/>
  <c r="O30" i="31"/>
  <c r="M30" i="31"/>
  <c r="L30" i="31"/>
  <c r="I30" i="31"/>
  <c r="H30" i="31"/>
  <c r="G30" i="31"/>
  <c r="F30" i="31"/>
  <c r="E30" i="31"/>
  <c r="D30" i="31"/>
  <c r="C30" i="31"/>
  <c r="N29" i="31"/>
  <c r="N28" i="31" s="1"/>
  <c r="J29" i="31"/>
  <c r="J28" i="31" s="1"/>
  <c r="P28" i="31"/>
  <c r="O28" i="31"/>
  <c r="M28" i="31"/>
  <c r="L28" i="31"/>
  <c r="I28" i="31"/>
  <c r="H28" i="31"/>
  <c r="G28" i="31"/>
  <c r="F28" i="31"/>
  <c r="E28" i="31"/>
  <c r="D28" i="31"/>
  <c r="C28" i="31"/>
  <c r="N27" i="31"/>
  <c r="Q27" i="31" s="1"/>
  <c r="Q26" i="31" s="1"/>
  <c r="J27" i="31"/>
  <c r="J26" i="31" s="1"/>
  <c r="P26" i="31"/>
  <c r="O26" i="31"/>
  <c r="M26" i="31"/>
  <c r="L26" i="31"/>
  <c r="I26" i="31"/>
  <c r="H26" i="31"/>
  <c r="G26" i="31"/>
  <c r="F26" i="31"/>
  <c r="E26" i="31"/>
  <c r="D26" i="31"/>
  <c r="C26" i="31"/>
  <c r="N25" i="31"/>
  <c r="Q25" i="31" s="1"/>
  <c r="Q24" i="31" s="1"/>
  <c r="J25" i="31"/>
  <c r="K25" i="31" s="1"/>
  <c r="P24" i="31"/>
  <c r="O24" i="31"/>
  <c r="M24" i="31"/>
  <c r="L24" i="31"/>
  <c r="I24" i="31"/>
  <c r="H24" i="31"/>
  <c r="G24" i="31"/>
  <c r="F24" i="31"/>
  <c r="E24" i="31"/>
  <c r="D24" i="31"/>
  <c r="C24" i="31"/>
  <c r="N23" i="31"/>
  <c r="Q23" i="31" s="1"/>
  <c r="J23" i="31"/>
  <c r="K23" i="31" s="1"/>
  <c r="N22" i="31"/>
  <c r="Q22" i="31" s="1"/>
  <c r="J22" i="31"/>
  <c r="K22" i="31" s="1"/>
  <c r="N21" i="31"/>
  <c r="Q21" i="31" s="1"/>
  <c r="J21" i="31"/>
  <c r="K21" i="31" s="1"/>
  <c r="N20" i="31"/>
  <c r="Q20" i="31" s="1"/>
  <c r="J20" i="31"/>
  <c r="K20" i="31" s="1"/>
  <c r="N19" i="31"/>
  <c r="Q19" i="31" s="1"/>
  <c r="J19" i="31"/>
  <c r="K19" i="31" s="1"/>
  <c r="P18" i="31"/>
  <c r="O18" i="31"/>
  <c r="M18" i="31"/>
  <c r="L18" i="31"/>
  <c r="I18" i="31"/>
  <c r="H18" i="31"/>
  <c r="G18" i="31"/>
  <c r="F18" i="31"/>
  <c r="E18" i="31"/>
  <c r="D18" i="31"/>
  <c r="C18" i="31"/>
  <c r="N17" i="31"/>
  <c r="Q17" i="31" s="1"/>
  <c r="J17" i="31"/>
  <c r="K17" i="31" s="1"/>
  <c r="N16" i="31"/>
  <c r="Q16" i="31" s="1"/>
  <c r="J16" i="31"/>
  <c r="P15" i="31"/>
  <c r="O15" i="31"/>
  <c r="M15" i="31"/>
  <c r="L15" i="31"/>
  <c r="I15" i="31"/>
  <c r="H15" i="31"/>
  <c r="G15" i="31"/>
  <c r="F15" i="31"/>
  <c r="E15" i="31"/>
  <c r="D15" i="31"/>
  <c r="C15" i="31"/>
  <c r="N14" i="31"/>
  <c r="Q14" i="31" s="1"/>
  <c r="Q13" i="31" s="1"/>
  <c r="J14" i="31"/>
  <c r="K14" i="31" s="1"/>
  <c r="P13" i="31"/>
  <c r="O13" i="31"/>
  <c r="M13" i="31"/>
  <c r="L13" i="31"/>
  <c r="I13" i="31"/>
  <c r="H13" i="31"/>
  <c r="G13" i="31"/>
  <c r="F13" i="31"/>
  <c r="E13" i="31"/>
  <c r="D13" i="31"/>
  <c r="C13" i="31"/>
  <c r="N12" i="31"/>
  <c r="J12" i="31"/>
  <c r="K12" i="31" s="1"/>
  <c r="N11" i="31"/>
  <c r="Q11" i="31" s="1"/>
  <c r="J11" i="31"/>
  <c r="K11" i="31" s="1"/>
  <c r="P10" i="31"/>
  <c r="O10" i="31"/>
  <c r="M10" i="31"/>
  <c r="L10" i="31"/>
  <c r="I10" i="31"/>
  <c r="H10" i="31"/>
  <c r="G10" i="31"/>
  <c r="F10" i="31"/>
  <c r="E10" i="31"/>
  <c r="D10" i="31"/>
  <c r="C10" i="31"/>
  <c r="N39" i="49"/>
  <c r="Q39" i="49" s="1"/>
  <c r="Q38" i="49" s="1"/>
  <c r="Q37" i="49" s="1"/>
  <c r="Q36" i="49" s="1"/>
  <c r="Q35" i="49" s="1"/>
  <c r="J39" i="49"/>
  <c r="K39" i="49" s="1"/>
  <c r="P38" i="49"/>
  <c r="P37" i="49" s="1"/>
  <c r="P36" i="49" s="1"/>
  <c r="P35" i="49" s="1"/>
  <c r="O38" i="49"/>
  <c r="M38" i="49"/>
  <c r="L38" i="49"/>
  <c r="L37" i="49" s="1"/>
  <c r="L36" i="49" s="1"/>
  <c r="L35" i="49" s="1"/>
  <c r="I38" i="49"/>
  <c r="I37" i="49" s="1"/>
  <c r="I36" i="49" s="1"/>
  <c r="I35" i="49" s="1"/>
  <c r="H38" i="49"/>
  <c r="H37" i="49" s="1"/>
  <c r="H36" i="49" s="1"/>
  <c r="H35" i="49" s="1"/>
  <c r="G38" i="49"/>
  <c r="G37" i="49" s="1"/>
  <c r="G36" i="49" s="1"/>
  <c r="G35" i="49" s="1"/>
  <c r="F38" i="49"/>
  <c r="F37" i="49" s="1"/>
  <c r="F36" i="49" s="1"/>
  <c r="F35" i="49" s="1"/>
  <c r="E38" i="49"/>
  <c r="E37" i="49" s="1"/>
  <c r="E36" i="49" s="1"/>
  <c r="E35" i="49" s="1"/>
  <c r="D38" i="49"/>
  <c r="C38" i="49"/>
  <c r="O37" i="49"/>
  <c r="O36" i="49" s="1"/>
  <c r="O35" i="49" s="1"/>
  <c r="M37" i="49"/>
  <c r="M36" i="49" s="1"/>
  <c r="M35" i="49" s="1"/>
  <c r="D37" i="49"/>
  <c r="C37" i="49"/>
  <c r="C36" i="49" s="1"/>
  <c r="C35" i="49" s="1"/>
  <c r="D36" i="49"/>
  <c r="D35" i="49" s="1"/>
  <c r="N34" i="49"/>
  <c r="Q34" i="49" s="1"/>
  <c r="Q33" i="49" s="1"/>
  <c r="J34" i="49"/>
  <c r="J33" i="49" s="1"/>
  <c r="P33" i="49"/>
  <c r="O33" i="49"/>
  <c r="M33" i="49"/>
  <c r="L33" i="49"/>
  <c r="I33" i="49"/>
  <c r="H33" i="49"/>
  <c r="G33" i="49"/>
  <c r="F33" i="49"/>
  <c r="E33" i="49"/>
  <c r="D33" i="49"/>
  <c r="C33" i="49"/>
  <c r="N32" i="49"/>
  <c r="Q32" i="49" s="1"/>
  <c r="Q31" i="49" s="1"/>
  <c r="J32" i="49"/>
  <c r="K32" i="49" s="1"/>
  <c r="P31" i="49"/>
  <c r="O31" i="49"/>
  <c r="M31" i="49"/>
  <c r="L31" i="49"/>
  <c r="I31" i="49"/>
  <c r="H31" i="49"/>
  <c r="G31" i="49"/>
  <c r="F31" i="49"/>
  <c r="E31" i="49"/>
  <c r="D31" i="49"/>
  <c r="C31" i="49"/>
  <c r="N30" i="49"/>
  <c r="N29" i="49" s="1"/>
  <c r="K30" i="49"/>
  <c r="K29" i="49" s="1"/>
  <c r="J30" i="49"/>
  <c r="P29" i="49"/>
  <c r="O29" i="49"/>
  <c r="M29" i="49"/>
  <c r="L29" i="49"/>
  <c r="J29" i="49"/>
  <c r="I29" i="49"/>
  <c r="H29" i="49"/>
  <c r="G29" i="49"/>
  <c r="F29" i="49"/>
  <c r="E29" i="49"/>
  <c r="D29" i="49"/>
  <c r="C29" i="49"/>
  <c r="N28" i="49"/>
  <c r="Q28" i="49" s="1"/>
  <c r="Q27" i="49" s="1"/>
  <c r="K28" i="49"/>
  <c r="K27" i="49" s="1"/>
  <c r="J28" i="49"/>
  <c r="J27" i="49" s="1"/>
  <c r="P27" i="49"/>
  <c r="O27" i="49"/>
  <c r="M27" i="49"/>
  <c r="L27" i="49"/>
  <c r="I27" i="49"/>
  <c r="H27" i="49"/>
  <c r="G27" i="49"/>
  <c r="F27" i="49"/>
  <c r="E27" i="49"/>
  <c r="D27" i="49"/>
  <c r="C27" i="49"/>
  <c r="N26" i="49"/>
  <c r="Q26" i="49" s="1"/>
  <c r="J26" i="49"/>
  <c r="K26" i="49" s="1"/>
  <c r="N25" i="49"/>
  <c r="N24" i="49" s="1"/>
  <c r="J25" i="49"/>
  <c r="K25" i="49" s="1"/>
  <c r="P24" i="49"/>
  <c r="O24" i="49"/>
  <c r="M24" i="49"/>
  <c r="L24" i="49"/>
  <c r="I24" i="49"/>
  <c r="H24" i="49"/>
  <c r="G24" i="49"/>
  <c r="F24" i="49"/>
  <c r="E24" i="49"/>
  <c r="D24" i="49"/>
  <c r="C24" i="49"/>
  <c r="N23" i="49"/>
  <c r="Q23" i="49" s="1"/>
  <c r="J23" i="49"/>
  <c r="K23" i="49" s="1"/>
  <c r="N22" i="49"/>
  <c r="Q22" i="49" s="1"/>
  <c r="J22" i="49"/>
  <c r="K22" i="49" s="1"/>
  <c r="P21" i="49"/>
  <c r="O21" i="49"/>
  <c r="M21" i="49"/>
  <c r="L21" i="49"/>
  <c r="I21" i="49"/>
  <c r="H21" i="49"/>
  <c r="G21" i="49"/>
  <c r="F21" i="49"/>
  <c r="E21" i="49"/>
  <c r="D21" i="49"/>
  <c r="C21" i="49"/>
  <c r="N20" i="49"/>
  <c r="Q20" i="49" s="1"/>
  <c r="J20" i="49"/>
  <c r="K20" i="49" s="1"/>
  <c r="N19" i="49"/>
  <c r="Q19" i="49" s="1"/>
  <c r="J19" i="49"/>
  <c r="K19" i="49" s="1"/>
  <c r="R19" i="49" s="1"/>
  <c r="N18" i="49"/>
  <c r="Q18" i="49" s="1"/>
  <c r="K18" i="49"/>
  <c r="R18" i="49" s="1"/>
  <c r="J18" i="49"/>
  <c r="N17" i="49"/>
  <c r="Q17" i="49" s="1"/>
  <c r="J17" i="49"/>
  <c r="P16" i="49"/>
  <c r="O16" i="49"/>
  <c r="M16" i="49"/>
  <c r="L16" i="49"/>
  <c r="I16" i="49"/>
  <c r="H16" i="49"/>
  <c r="G16" i="49"/>
  <c r="F16" i="49"/>
  <c r="E16" i="49"/>
  <c r="E13" i="49" s="1"/>
  <c r="E12" i="49" s="1"/>
  <c r="D16" i="49"/>
  <c r="C16" i="49"/>
  <c r="Q15" i="49"/>
  <c r="N15" i="49"/>
  <c r="N14" i="49" s="1"/>
  <c r="J15" i="49"/>
  <c r="K15" i="49" s="1"/>
  <c r="Q14" i="49"/>
  <c r="P14" i="49"/>
  <c r="O14" i="49"/>
  <c r="M14" i="49"/>
  <c r="L14" i="49"/>
  <c r="I14" i="49"/>
  <c r="H14" i="49"/>
  <c r="G14" i="49"/>
  <c r="F14" i="49"/>
  <c r="E14" i="49"/>
  <c r="D14" i="49"/>
  <c r="C14" i="49"/>
  <c r="N11" i="49"/>
  <c r="N10" i="49" s="1"/>
  <c r="N9" i="49" s="1"/>
  <c r="N8" i="49" s="1"/>
  <c r="J11" i="49"/>
  <c r="K11" i="49" s="1"/>
  <c r="P10" i="49"/>
  <c r="O10" i="49"/>
  <c r="O9" i="49" s="1"/>
  <c r="O8" i="49" s="1"/>
  <c r="M10" i="49"/>
  <c r="M9" i="49" s="1"/>
  <c r="M8" i="49" s="1"/>
  <c r="L10" i="49"/>
  <c r="L9" i="49" s="1"/>
  <c r="L8" i="49" s="1"/>
  <c r="I10" i="49"/>
  <c r="I9" i="49" s="1"/>
  <c r="I8" i="49" s="1"/>
  <c r="H10" i="49"/>
  <c r="H9" i="49" s="1"/>
  <c r="H8" i="49" s="1"/>
  <c r="G10" i="49"/>
  <c r="G9" i="49" s="1"/>
  <c r="G8" i="49" s="1"/>
  <c r="F10" i="49"/>
  <c r="E10" i="49"/>
  <c r="D10" i="49"/>
  <c r="D9" i="49" s="1"/>
  <c r="D8" i="49" s="1"/>
  <c r="C10" i="49"/>
  <c r="C9" i="49" s="1"/>
  <c r="C8" i="49" s="1"/>
  <c r="P9" i="49"/>
  <c r="P8" i="49" s="1"/>
  <c r="F9" i="49"/>
  <c r="F8" i="49" s="1"/>
  <c r="E9" i="49"/>
  <c r="E8" i="49" s="1"/>
  <c r="D10" i="48"/>
  <c r="E10" i="48"/>
  <c r="F10" i="48"/>
  <c r="G10" i="48"/>
  <c r="H10" i="48"/>
  <c r="I10" i="48"/>
  <c r="L10" i="48"/>
  <c r="M10" i="48"/>
  <c r="O10" i="48"/>
  <c r="P10" i="48"/>
  <c r="D12" i="48"/>
  <c r="E12" i="48"/>
  <c r="F12" i="48"/>
  <c r="G12" i="48"/>
  <c r="H12" i="48"/>
  <c r="I12" i="48"/>
  <c r="L12" i="48"/>
  <c r="M12" i="48"/>
  <c r="O12" i="48"/>
  <c r="P12" i="48"/>
  <c r="D14" i="48"/>
  <c r="E14" i="48"/>
  <c r="F14" i="48"/>
  <c r="G14" i="48"/>
  <c r="H14" i="48"/>
  <c r="I14" i="48"/>
  <c r="L14" i="48"/>
  <c r="M14" i="48"/>
  <c r="O14" i="48"/>
  <c r="P14" i="48"/>
  <c r="D16" i="48"/>
  <c r="E16" i="48"/>
  <c r="F16" i="48"/>
  <c r="G16" i="48"/>
  <c r="H16" i="48"/>
  <c r="I16" i="48"/>
  <c r="L16" i="48"/>
  <c r="M16" i="48"/>
  <c r="O16" i="48"/>
  <c r="P16" i="48"/>
  <c r="D23" i="48"/>
  <c r="E23" i="48"/>
  <c r="F23" i="48"/>
  <c r="G23" i="48"/>
  <c r="H23" i="48"/>
  <c r="I23" i="48"/>
  <c r="L23" i="48"/>
  <c r="M23" i="48"/>
  <c r="O23" i="48"/>
  <c r="P23" i="48"/>
  <c r="D25" i="48"/>
  <c r="E25" i="48"/>
  <c r="F25" i="48"/>
  <c r="G25" i="48"/>
  <c r="H25" i="48"/>
  <c r="I25" i="48"/>
  <c r="L25" i="48"/>
  <c r="M25" i="48"/>
  <c r="O25" i="48"/>
  <c r="P25" i="48"/>
  <c r="D30" i="48"/>
  <c r="E30" i="48"/>
  <c r="F30" i="48"/>
  <c r="G30" i="48"/>
  <c r="H30" i="48"/>
  <c r="I30" i="48"/>
  <c r="L30" i="48"/>
  <c r="M30" i="48"/>
  <c r="O30" i="48"/>
  <c r="P30" i="48"/>
  <c r="D32" i="48"/>
  <c r="E32" i="48"/>
  <c r="F32" i="48"/>
  <c r="G32" i="48"/>
  <c r="H32" i="48"/>
  <c r="I32" i="48"/>
  <c r="L32" i="48"/>
  <c r="M32" i="48"/>
  <c r="N32" i="48"/>
  <c r="O32" i="48"/>
  <c r="P32" i="48"/>
  <c r="Q32" i="48"/>
  <c r="D35" i="48"/>
  <c r="E35" i="48"/>
  <c r="F35" i="48"/>
  <c r="G35" i="48"/>
  <c r="H35" i="48"/>
  <c r="I35" i="48"/>
  <c r="L35" i="48"/>
  <c r="M35" i="48"/>
  <c r="O35" i="48"/>
  <c r="P35" i="48"/>
  <c r="D37" i="48"/>
  <c r="E37" i="48"/>
  <c r="F37" i="48"/>
  <c r="G37" i="48"/>
  <c r="H37" i="48"/>
  <c r="I37" i="48"/>
  <c r="L37" i="48"/>
  <c r="M37" i="48"/>
  <c r="O37" i="48"/>
  <c r="P37" i="48"/>
  <c r="D43" i="48"/>
  <c r="E43" i="48"/>
  <c r="F43" i="48"/>
  <c r="G43" i="48"/>
  <c r="H43" i="48"/>
  <c r="I43" i="48"/>
  <c r="L43" i="48"/>
  <c r="M43" i="48"/>
  <c r="O43" i="48"/>
  <c r="P43" i="48"/>
  <c r="D45" i="48"/>
  <c r="E45" i="48"/>
  <c r="F45" i="48"/>
  <c r="G45" i="48"/>
  <c r="H45" i="48"/>
  <c r="I45" i="48"/>
  <c r="L45" i="48"/>
  <c r="M45" i="48"/>
  <c r="O45" i="48"/>
  <c r="P45" i="48"/>
  <c r="D49" i="48"/>
  <c r="E49" i="48"/>
  <c r="F49" i="48"/>
  <c r="G49" i="48"/>
  <c r="H49" i="48"/>
  <c r="I49" i="48"/>
  <c r="L49" i="48"/>
  <c r="M49" i="48"/>
  <c r="O49" i="48"/>
  <c r="P49" i="48"/>
  <c r="D51" i="48"/>
  <c r="E51" i="48"/>
  <c r="F51" i="48"/>
  <c r="G51" i="48"/>
  <c r="H51" i="48"/>
  <c r="I51" i="48"/>
  <c r="L51" i="48"/>
  <c r="M51" i="48"/>
  <c r="O51" i="48"/>
  <c r="P51" i="48"/>
  <c r="D53" i="48"/>
  <c r="E53" i="48"/>
  <c r="F53" i="48"/>
  <c r="G53" i="48"/>
  <c r="H53" i="48"/>
  <c r="I53" i="48"/>
  <c r="L53" i="48"/>
  <c r="M53" i="48"/>
  <c r="O53" i="48"/>
  <c r="P53" i="48"/>
  <c r="D57" i="48"/>
  <c r="E57" i="48"/>
  <c r="F57" i="48"/>
  <c r="G57" i="48"/>
  <c r="H57" i="48"/>
  <c r="I57" i="48"/>
  <c r="L57" i="48"/>
  <c r="M57" i="48"/>
  <c r="O57" i="48"/>
  <c r="P57" i="48"/>
  <c r="D59" i="48"/>
  <c r="E59" i="48"/>
  <c r="F59" i="48"/>
  <c r="G59" i="48"/>
  <c r="H59" i="48"/>
  <c r="I59" i="48"/>
  <c r="L59" i="48"/>
  <c r="M59" i="48"/>
  <c r="O59" i="48"/>
  <c r="P59" i="48"/>
  <c r="D61" i="48"/>
  <c r="E61" i="48"/>
  <c r="F61" i="48"/>
  <c r="G61" i="48"/>
  <c r="H61" i="48"/>
  <c r="I61" i="48"/>
  <c r="L61" i="48"/>
  <c r="M61" i="48"/>
  <c r="O61" i="48"/>
  <c r="P61" i="48"/>
  <c r="D67" i="48"/>
  <c r="E67" i="48"/>
  <c r="F67" i="48"/>
  <c r="G67" i="48"/>
  <c r="H67" i="48"/>
  <c r="I67" i="48"/>
  <c r="L67" i="48"/>
  <c r="M67" i="48"/>
  <c r="O67" i="48"/>
  <c r="P67" i="48"/>
  <c r="D71" i="48"/>
  <c r="E71" i="48"/>
  <c r="F71" i="48"/>
  <c r="G71" i="48"/>
  <c r="H71" i="48"/>
  <c r="I71" i="48"/>
  <c r="L71" i="48"/>
  <c r="M71" i="48"/>
  <c r="O71" i="48"/>
  <c r="P71" i="48"/>
  <c r="D73" i="48"/>
  <c r="E73" i="48"/>
  <c r="F73" i="48"/>
  <c r="G73" i="48"/>
  <c r="H73" i="48"/>
  <c r="I73" i="48"/>
  <c r="L73" i="48"/>
  <c r="M73" i="48"/>
  <c r="O73" i="48"/>
  <c r="P73" i="48"/>
  <c r="D78" i="48"/>
  <c r="E78" i="48"/>
  <c r="F78" i="48"/>
  <c r="G78" i="48"/>
  <c r="H78" i="48"/>
  <c r="I78" i="48"/>
  <c r="L78" i="48"/>
  <c r="M78" i="48"/>
  <c r="O78" i="48"/>
  <c r="P78" i="48"/>
  <c r="D81" i="48"/>
  <c r="E81" i="48"/>
  <c r="F81" i="48"/>
  <c r="G81" i="48"/>
  <c r="H81" i="48"/>
  <c r="I81" i="48"/>
  <c r="J81" i="48"/>
  <c r="L81" i="48"/>
  <c r="M81" i="48"/>
  <c r="O81" i="48"/>
  <c r="P81" i="48"/>
  <c r="D83" i="48"/>
  <c r="E83" i="48"/>
  <c r="F83" i="48"/>
  <c r="G83" i="48"/>
  <c r="H83" i="48"/>
  <c r="I83" i="48"/>
  <c r="L83" i="48"/>
  <c r="M83" i="48"/>
  <c r="O83" i="48"/>
  <c r="P83" i="48"/>
  <c r="D85" i="48"/>
  <c r="E85" i="48"/>
  <c r="F85" i="48"/>
  <c r="G85" i="48"/>
  <c r="H85" i="48"/>
  <c r="I85" i="48"/>
  <c r="L85" i="48"/>
  <c r="M85" i="48"/>
  <c r="O85" i="48"/>
  <c r="P85" i="48"/>
  <c r="D88" i="48"/>
  <c r="E88" i="48"/>
  <c r="F88" i="48"/>
  <c r="G88" i="48"/>
  <c r="H88" i="48"/>
  <c r="I88" i="48"/>
  <c r="L88" i="48"/>
  <c r="M88" i="48"/>
  <c r="O88" i="48"/>
  <c r="P88" i="48"/>
  <c r="D90" i="48"/>
  <c r="E90" i="48"/>
  <c r="F90" i="48"/>
  <c r="G90" i="48"/>
  <c r="H90" i="48"/>
  <c r="I90" i="48"/>
  <c r="L90" i="48"/>
  <c r="M90" i="48"/>
  <c r="O90" i="48"/>
  <c r="P90" i="48"/>
  <c r="D95" i="48"/>
  <c r="E95" i="48"/>
  <c r="F95" i="48"/>
  <c r="G95" i="48"/>
  <c r="H95" i="48"/>
  <c r="I95" i="48"/>
  <c r="L95" i="48"/>
  <c r="M95" i="48"/>
  <c r="O95" i="48"/>
  <c r="P95" i="48"/>
  <c r="D100" i="48"/>
  <c r="E100" i="48"/>
  <c r="F100" i="48"/>
  <c r="G100" i="48"/>
  <c r="H100" i="48"/>
  <c r="I100" i="48"/>
  <c r="L100" i="48"/>
  <c r="M100" i="48"/>
  <c r="O100" i="48"/>
  <c r="P100" i="48"/>
  <c r="D103" i="48"/>
  <c r="E103" i="48"/>
  <c r="F103" i="48"/>
  <c r="G103" i="48"/>
  <c r="H103" i="48"/>
  <c r="I103" i="48"/>
  <c r="L103" i="48"/>
  <c r="M103" i="48"/>
  <c r="O103" i="48"/>
  <c r="P103" i="48"/>
  <c r="D105" i="48"/>
  <c r="E105" i="48"/>
  <c r="F105" i="48"/>
  <c r="G105" i="48"/>
  <c r="H105" i="48"/>
  <c r="I105" i="48"/>
  <c r="L105" i="48"/>
  <c r="M105" i="48"/>
  <c r="O105" i="48"/>
  <c r="P105" i="48"/>
  <c r="D107" i="48"/>
  <c r="E107" i="48"/>
  <c r="F107" i="48"/>
  <c r="G107" i="48"/>
  <c r="H107" i="48"/>
  <c r="I107" i="48"/>
  <c r="L107" i="48"/>
  <c r="M107" i="48"/>
  <c r="O107" i="48"/>
  <c r="P107" i="48"/>
  <c r="D109" i="48"/>
  <c r="E109" i="48"/>
  <c r="F109" i="48"/>
  <c r="G109" i="48"/>
  <c r="H109" i="48"/>
  <c r="I109" i="48"/>
  <c r="L109" i="48"/>
  <c r="M109" i="48"/>
  <c r="O109" i="48"/>
  <c r="P109" i="48"/>
  <c r="D111" i="48"/>
  <c r="E111" i="48"/>
  <c r="F111" i="48"/>
  <c r="G111" i="48"/>
  <c r="H111" i="48"/>
  <c r="I111" i="48"/>
  <c r="L111" i="48"/>
  <c r="M111" i="48"/>
  <c r="O111" i="48"/>
  <c r="P111" i="48"/>
  <c r="D114" i="48"/>
  <c r="E114" i="48"/>
  <c r="F114" i="48"/>
  <c r="G114" i="48"/>
  <c r="H114" i="48"/>
  <c r="I114" i="48"/>
  <c r="L114" i="48"/>
  <c r="M114" i="48"/>
  <c r="O114" i="48"/>
  <c r="P114" i="48"/>
  <c r="D116" i="48"/>
  <c r="E116" i="48"/>
  <c r="F116" i="48"/>
  <c r="G116" i="48"/>
  <c r="H116" i="48"/>
  <c r="I116" i="48"/>
  <c r="L116" i="48"/>
  <c r="M116" i="48"/>
  <c r="O116" i="48"/>
  <c r="P116" i="48"/>
  <c r="D118" i="48"/>
  <c r="E118" i="48"/>
  <c r="F118" i="48"/>
  <c r="G118" i="48"/>
  <c r="H118" i="48"/>
  <c r="I118" i="48"/>
  <c r="L118" i="48"/>
  <c r="M118" i="48"/>
  <c r="O118" i="48"/>
  <c r="P118" i="48"/>
  <c r="D120" i="48"/>
  <c r="E120" i="48"/>
  <c r="F120" i="48"/>
  <c r="G120" i="48"/>
  <c r="H120" i="48"/>
  <c r="I120" i="48"/>
  <c r="J120" i="48"/>
  <c r="L120" i="48"/>
  <c r="M120" i="48"/>
  <c r="O120" i="48"/>
  <c r="P120" i="48"/>
  <c r="D125" i="48"/>
  <c r="E125" i="48"/>
  <c r="F125" i="48"/>
  <c r="G125" i="48"/>
  <c r="H125" i="48"/>
  <c r="I125" i="48"/>
  <c r="L125" i="48"/>
  <c r="M125" i="48"/>
  <c r="O125" i="48"/>
  <c r="P125" i="48"/>
  <c r="D127" i="48"/>
  <c r="E127" i="48"/>
  <c r="F127" i="48"/>
  <c r="G127" i="48"/>
  <c r="H127" i="48"/>
  <c r="I127" i="48"/>
  <c r="L127" i="48"/>
  <c r="M127" i="48"/>
  <c r="O127" i="48"/>
  <c r="P127" i="48"/>
  <c r="D129" i="48"/>
  <c r="E129" i="48"/>
  <c r="F129" i="48"/>
  <c r="G129" i="48"/>
  <c r="H129" i="48"/>
  <c r="I129" i="48"/>
  <c r="L129" i="48"/>
  <c r="M129" i="48"/>
  <c r="O129" i="48"/>
  <c r="P129" i="48"/>
  <c r="D131" i="48"/>
  <c r="E131" i="48"/>
  <c r="F131" i="48"/>
  <c r="G131" i="48"/>
  <c r="H131" i="48"/>
  <c r="I131" i="48"/>
  <c r="L131" i="48"/>
  <c r="M131" i="48"/>
  <c r="O131" i="48"/>
  <c r="P131" i="48"/>
  <c r="D133" i="48"/>
  <c r="E133" i="48"/>
  <c r="F133" i="48"/>
  <c r="G133" i="48"/>
  <c r="H133" i="48"/>
  <c r="I133" i="48"/>
  <c r="L133" i="48"/>
  <c r="M133" i="48"/>
  <c r="O133" i="48"/>
  <c r="P133" i="48"/>
  <c r="D136" i="48"/>
  <c r="E136" i="48"/>
  <c r="F136" i="48"/>
  <c r="G136" i="48"/>
  <c r="H136" i="48"/>
  <c r="I136" i="48"/>
  <c r="J136" i="48"/>
  <c r="L136" i="48"/>
  <c r="M136" i="48"/>
  <c r="O136" i="48"/>
  <c r="P136" i="48"/>
  <c r="D138" i="48"/>
  <c r="E138" i="48"/>
  <c r="F138" i="48"/>
  <c r="G138" i="48"/>
  <c r="H138" i="48"/>
  <c r="I138" i="48"/>
  <c r="L138" i="48"/>
  <c r="M138" i="48"/>
  <c r="O138" i="48"/>
  <c r="P138" i="48"/>
  <c r="D140" i="48"/>
  <c r="E140" i="48"/>
  <c r="F140" i="48"/>
  <c r="G140" i="48"/>
  <c r="H140" i="48"/>
  <c r="I140" i="48"/>
  <c r="L140" i="48"/>
  <c r="M140" i="48"/>
  <c r="O140" i="48"/>
  <c r="P140" i="48"/>
  <c r="J121" i="48"/>
  <c r="J119" i="48"/>
  <c r="J118" i="48" s="1"/>
  <c r="J117" i="48"/>
  <c r="J116" i="48" s="1"/>
  <c r="J115" i="48"/>
  <c r="J114" i="48" s="1"/>
  <c r="J113" i="48"/>
  <c r="J112" i="48"/>
  <c r="J111" i="48" s="1"/>
  <c r="J110" i="48"/>
  <c r="J109" i="48" s="1"/>
  <c r="J108" i="48"/>
  <c r="J107" i="48" s="1"/>
  <c r="J106" i="48"/>
  <c r="J105" i="48" s="1"/>
  <c r="J104" i="48"/>
  <c r="J103" i="48" s="1"/>
  <c r="J102" i="48"/>
  <c r="J101" i="48"/>
  <c r="J99" i="48"/>
  <c r="J98" i="48"/>
  <c r="J97" i="48"/>
  <c r="J96" i="48"/>
  <c r="J95" i="48" s="1"/>
  <c r="J94" i="48"/>
  <c r="J93" i="48"/>
  <c r="J92" i="48"/>
  <c r="J91" i="48"/>
  <c r="J89" i="48"/>
  <c r="J88" i="48" s="1"/>
  <c r="J87" i="48"/>
  <c r="J86" i="48"/>
  <c r="J85" i="48" s="1"/>
  <c r="J84" i="48"/>
  <c r="J83" i="48" s="1"/>
  <c r="J82" i="48"/>
  <c r="J80" i="48"/>
  <c r="J79" i="48"/>
  <c r="J78" i="48" s="1"/>
  <c r="J74" i="48"/>
  <c r="J73" i="48" s="1"/>
  <c r="J72" i="48"/>
  <c r="J71" i="48" s="1"/>
  <c r="J70" i="48"/>
  <c r="J69" i="48"/>
  <c r="J68" i="48"/>
  <c r="J67" i="48" s="1"/>
  <c r="J66" i="48"/>
  <c r="J65" i="48"/>
  <c r="J64" i="48"/>
  <c r="J63" i="48"/>
  <c r="J62" i="48"/>
  <c r="J60" i="48"/>
  <c r="J59" i="48" s="1"/>
  <c r="J58" i="48"/>
  <c r="J57" i="48" s="1"/>
  <c r="J54" i="48"/>
  <c r="J53" i="48" s="1"/>
  <c r="J52" i="48"/>
  <c r="J51" i="48" s="1"/>
  <c r="J50" i="48"/>
  <c r="J49" i="48" s="1"/>
  <c r="J48" i="48"/>
  <c r="J47" i="48"/>
  <c r="J46" i="48"/>
  <c r="J44" i="48"/>
  <c r="J43" i="48" s="1"/>
  <c r="J141" i="48"/>
  <c r="J140" i="48" s="1"/>
  <c r="J139" i="48"/>
  <c r="J138" i="48" s="1"/>
  <c r="J137" i="48"/>
  <c r="J135" i="48"/>
  <c r="J134" i="48"/>
  <c r="J133" i="48" s="1"/>
  <c r="J132" i="48"/>
  <c r="J131" i="48" s="1"/>
  <c r="J130" i="48"/>
  <c r="J129" i="48" s="1"/>
  <c r="J128" i="48"/>
  <c r="J127" i="48" s="1"/>
  <c r="J126" i="48"/>
  <c r="J125" i="48" s="1"/>
  <c r="J41" i="48"/>
  <c r="K41" i="48" s="1"/>
  <c r="J40" i="48"/>
  <c r="K40" i="48" s="1"/>
  <c r="J39" i="48"/>
  <c r="K39" i="48" s="1"/>
  <c r="J38" i="48"/>
  <c r="J36" i="48"/>
  <c r="J35" i="48" s="1"/>
  <c r="J33" i="48"/>
  <c r="K33" i="48" s="1"/>
  <c r="J31" i="48"/>
  <c r="J30" i="48" s="1"/>
  <c r="J29" i="48"/>
  <c r="K29" i="48" s="1"/>
  <c r="J28" i="48"/>
  <c r="K28" i="48" s="1"/>
  <c r="J27" i="48"/>
  <c r="K27" i="48" s="1"/>
  <c r="J26" i="48"/>
  <c r="K26" i="48" s="1"/>
  <c r="J24" i="48"/>
  <c r="J19" i="48"/>
  <c r="K19" i="48" s="1"/>
  <c r="J18" i="48"/>
  <c r="K18" i="48" s="1"/>
  <c r="J17" i="48"/>
  <c r="K17" i="48" s="1"/>
  <c r="J15" i="48"/>
  <c r="K15" i="48" s="1"/>
  <c r="J13" i="48"/>
  <c r="J12" i="48" s="1"/>
  <c r="J11" i="48"/>
  <c r="J10" i="48" s="1"/>
  <c r="C10" i="48"/>
  <c r="C9" i="48" s="1"/>
  <c r="C8" i="48" s="1"/>
  <c r="C7" i="48" s="1"/>
  <c r="N11" i="48"/>
  <c r="N13" i="48"/>
  <c r="N15" i="48"/>
  <c r="Q15" i="48" s="1"/>
  <c r="Q14" i="48" s="1"/>
  <c r="N17" i="48"/>
  <c r="N18" i="48"/>
  <c r="Q18" i="48" s="1"/>
  <c r="N19" i="48"/>
  <c r="C23" i="48"/>
  <c r="C22" i="48" s="1"/>
  <c r="N24" i="48"/>
  <c r="Q24" i="48" s="1"/>
  <c r="Q23" i="48" s="1"/>
  <c r="N26" i="48"/>
  <c r="N27" i="48"/>
  <c r="Q27" i="48" s="1"/>
  <c r="N28" i="48"/>
  <c r="Q28" i="48" s="1"/>
  <c r="N29" i="48"/>
  <c r="Q29" i="48" s="1"/>
  <c r="N31" i="48"/>
  <c r="N30" i="48" s="1"/>
  <c r="N33" i="48"/>
  <c r="Q33" i="48" s="1"/>
  <c r="C35" i="48"/>
  <c r="C34" i="48" s="1"/>
  <c r="N36" i="48"/>
  <c r="Q36" i="48" s="1"/>
  <c r="Q35" i="48" s="1"/>
  <c r="N38" i="48"/>
  <c r="N39" i="48"/>
  <c r="Q39" i="48" s="1"/>
  <c r="N40" i="48"/>
  <c r="Q40" i="48" s="1"/>
  <c r="N41" i="48"/>
  <c r="Q41" i="48" s="1"/>
  <c r="N52" i="28"/>
  <c r="Q52" i="28" s="1"/>
  <c r="J52" i="28"/>
  <c r="K52" i="28" s="1"/>
  <c r="K51" i="28" s="1"/>
  <c r="Q51" i="28"/>
  <c r="P51" i="28"/>
  <c r="O51" i="28"/>
  <c r="M51" i="28"/>
  <c r="L51" i="28"/>
  <c r="J51" i="28"/>
  <c r="I51" i="28"/>
  <c r="H51" i="28"/>
  <c r="G51" i="28"/>
  <c r="F51" i="28"/>
  <c r="E51" i="28"/>
  <c r="D51" i="28"/>
  <c r="C51" i="28"/>
  <c r="N50" i="28"/>
  <c r="Q50" i="28" s="1"/>
  <c r="J50" i="28"/>
  <c r="K50" i="28" s="1"/>
  <c r="N49" i="28"/>
  <c r="Q49" i="28" s="1"/>
  <c r="J49" i="28"/>
  <c r="K49" i="28" s="1"/>
  <c r="P48" i="28"/>
  <c r="O48" i="28"/>
  <c r="M48" i="28"/>
  <c r="L48" i="28"/>
  <c r="I48" i="28"/>
  <c r="H48" i="28"/>
  <c r="G48" i="28"/>
  <c r="F48" i="28"/>
  <c r="E48" i="28"/>
  <c r="D48" i="28"/>
  <c r="C48" i="28"/>
  <c r="N47" i="28"/>
  <c r="Q47" i="28" s="1"/>
  <c r="Q46" i="28" s="1"/>
  <c r="J47" i="28"/>
  <c r="K47" i="28" s="1"/>
  <c r="K46" i="28" s="1"/>
  <c r="P46" i="28"/>
  <c r="O46" i="28"/>
  <c r="N46" i="28"/>
  <c r="M46" i="28"/>
  <c r="L46" i="28"/>
  <c r="I46" i="28"/>
  <c r="H46" i="28"/>
  <c r="G46" i="28"/>
  <c r="F46" i="28"/>
  <c r="E46" i="28"/>
  <c r="D46" i="28"/>
  <c r="C46" i="28"/>
  <c r="N45" i="28"/>
  <c r="N44" i="28" s="1"/>
  <c r="J45" i="28"/>
  <c r="J44" i="28" s="1"/>
  <c r="P44" i="28"/>
  <c r="O44" i="28"/>
  <c r="M44" i="28"/>
  <c r="L44" i="28"/>
  <c r="I44" i="28"/>
  <c r="H44" i="28"/>
  <c r="G44" i="28"/>
  <c r="F44" i="28"/>
  <c r="E44" i="28"/>
  <c r="D44" i="28"/>
  <c r="C44" i="28"/>
  <c r="N43" i="28"/>
  <c r="Q43" i="28" s="1"/>
  <c r="J43" i="28"/>
  <c r="K43" i="28" s="1"/>
  <c r="R43" i="28" s="1"/>
  <c r="R42" i="28" s="1"/>
  <c r="Q42" i="28"/>
  <c r="P42" i="28"/>
  <c r="O42" i="28"/>
  <c r="M42" i="28"/>
  <c r="L42" i="28"/>
  <c r="I42" i="28"/>
  <c r="H42" i="28"/>
  <c r="G42" i="28"/>
  <c r="F42" i="28"/>
  <c r="E42" i="28"/>
  <c r="D42" i="28"/>
  <c r="C42" i="28"/>
  <c r="N41" i="28"/>
  <c r="Q41" i="28" s="1"/>
  <c r="J41" i="28"/>
  <c r="K41" i="28" s="1"/>
  <c r="N40" i="28"/>
  <c r="J40" i="28"/>
  <c r="K40" i="28" s="1"/>
  <c r="N39" i="28"/>
  <c r="Q39" i="28" s="1"/>
  <c r="J39" i="28"/>
  <c r="K39" i="28" s="1"/>
  <c r="P38" i="28"/>
  <c r="O38" i="28"/>
  <c r="M38" i="28"/>
  <c r="L38" i="28"/>
  <c r="I38" i="28"/>
  <c r="H38" i="28"/>
  <c r="G38" i="28"/>
  <c r="F38" i="28"/>
  <c r="E38" i="28"/>
  <c r="D38" i="28"/>
  <c r="C38" i="28"/>
  <c r="N37" i="28"/>
  <c r="N36" i="28" s="1"/>
  <c r="J37" i="28"/>
  <c r="J36" i="28" s="1"/>
  <c r="P36" i="28"/>
  <c r="O36" i="28"/>
  <c r="M36" i="28"/>
  <c r="L36" i="28"/>
  <c r="I36" i="28"/>
  <c r="H36" i="28"/>
  <c r="G36" i="28"/>
  <c r="F36" i="28"/>
  <c r="E36" i="28"/>
  <c r="D36" i="28"/>
  <c r="C36" i="28"/>
  <c r="N35" i="28"/>
  <c r="Q35" i="28" s="1"/>
  <c r="Q34" i="28" s="1"/>
  <c r="J35" i="28"/>
  <c r="K35" i="28" s="1"/>
  <c r="P34" i="28"/>
  <c r="O34" i="28"/>
  <c r="M34" i="28"/>
  <c r="L34" i="28"/>
  <c r="I34" i="28"/>
  <c r="H34" i="28"/>
  <c r="G34" i="28"/>
  <c r="F34" i="28"/>
  <c r="E34" i="28"/>
  <c r="D34" i="28"/>
  <c r="C34" i="28"/>
  <c r="Q33" i="28"/>
  <c r="Q32" i="28" s="1"/>
  <c r="N33" i="28"/>
  <c r="N32" i="28" s="1"/>
  <c r="J33" i="28"/>
  <c r="K33" i="28" s="1"/>
  <c r="K32" i="28" s="1"/>
  <c r="P32" i="28"/>
  <c r="O32" i="28"/>
  <c r="M32" i="28"/>
  <c r="L32" i="28"/>
  <c r="I32" i="28"/>
  <c r="H32" i="28"/>
  <c r="G32" i="28"/>
  <c r="F32" i="28"/>
  <c r="E32" i="28"/>
  <c r="D32" i="28"/>
  <c r="C32" i="28"/>
  <c r="N31" i="28"/>
  <c r="N30" i="28" s="1"/>
  <c r="J31" i="28"/>
  <c r="J30" i="28" s="1"/>
  <c r="P30" i="28"/>
  <c r="O30" i="28"/>
  <c r="M30" i="28"/>
  <c r="L30" i="28"/>
  <c r="I30" i="28"/>
  <c r="H30" i="28"/>
  <c r="G30" i="28"/>
  <c r="F30" i="28"/>
  <c r="E30" i="28"/>
  <c r="D30" i="28"/>
  <c r="C30" i="28"/>
  <c r="N26" i="28"/>
  <c r="Q26" i="28" s="1"/>
  <c r="Q25" i="28" s="1"/>
  <c r="J26" i="28"/>
  <c r="K26" i="28" s="1"/>
  <c r="P25" i="28"/>
  <c r="O25" i="28"/>
  <c r="M25" i="28"/>
  <c r="M22" i="28" s="1"/>
  <c r="M21" i="28" s="1"/>
  <c r="M20" i="28" s="1"/>
  <c r="L25" i="28"/>
  <c r="K25" i="28"/>
  <c r="J25" i="28"/>
  <c r="I25" i="28"/>
  <c r="H25" i="28"/>
  <c r="G25" i="28"/>
  <c r="F25" i="28"/>
  <c r="E25" i="28"/>
  <c r="D25" i="28"/>
  <c r="C25" i="28"/>
  <c r="Q24" i="28"/>
  <c r="Q23" i="28" s="1"/>
  <c r="N24" i="28"/>
  <c r="J24" i="28"/>
  <c r="K24" i="28" s="1"/>
  <c r="K23" i="28" s="1"/>
  <c r="P23" i="28"/>
  <c r="P22" i="28" s="1"/>
  <c r="P21" i="28" s="1"/>
  <c r="P20" i="28" s="1"/>
  <c r="O23" i="28"/>
  <c r="O22" i="28" s="1"/>
  <c r="O21" i="28" s="1"/>
  <c r="O20" i="28" s="1"/>
  <c r="N23" i="28"/>
  <c r="M23" i="28"/>
  <c r="L23" i="28"/>
  <c r="J23" i="28"/>
  <c r="I23" i="28"/>
  <c r="H23" i="28"/>
  <c r="G23" i="28"/>
  <c r="G22" i="28" s="1"/>
  <c r="G21" i="28" s="1"/>
  <c r="G20" i="28" s="1"/>
  <c r="F23" i="28"/>
  <c r="F22" i="28" s="1"/>
  <c r="F21" i="28" s="1"/>
  <c r="F20" i="28" s="1"/>
  <c r="E23" i="28"/>
  <c r="D23" i="28"/>
  <c r="C23" i="28"/>
  <c r="H22" i="28"/>
  <c r="H21" i="28" s="1"/>
  <c r="H20" i="28" s="1"/>
  <c r="N19" i="28"/>
  <c r="J19" i="28"/>
  <c r="J18" i="28" s="1"/>
  <c r="J17" i="28" s="1"/>
  <c r="P18" i="28"/>
  <c r="P17" i="28" s="1"/>
  <c r="O18" i="28"/>
  <c r="O17" i="28" s="1"/>
  <c r="M18" i="28"/>
  <c r="M17" i="28" s="1"/>
  <c r="L18" i="28"/>
  <c r="L17" i="28" s="1"/>
  <c r="I18" i="28"/>
  <c r="I17" i="28" s="1"/>
  <c r="H18" i="28"/>
  <c r="G18" i="28"/>
  <c r="G17" i="28" s="1"/>
  <c r="G13" i="28" s="1"/>
  <c r="G12" i="28" s="1"/>
  <c r="F18" i="28"/>
  <c r="E18" i="28"/>
  <c r="D18" i="28"/>
  <c r="C18" i="28"/>
  <c r="C17" i="28" s="1"/>
  <c r="H17" i="28"/>
  <c r="F17" i="28"/>
  <c r="E17" i="28"/>
  <c r="D17" i="28"/>
  <c r="N16" i="28"/>
  <c r="Q16" i="28" s="1"/>
  <c r="Q15" i="28" s="1"/>
  <c r="Q14" i="28" s="1"/>
  <c r="J16" i="28"/>
  <c r="K16" i="28" s="1"/>
  <c r="P15" i="28"/>
  <c r="P14" i="28" s="1"/>
  <c r="O15" i="28"/>
  <c r="M15" i="28"/>
  <c r="M14" i="28" s="1"/>
  <c r="L15" i="28"/>
  <c r="L14" i="28" s="1"/>
  <c r="I15" i="28"/>
  <c r="I14" i="28" s="1"/>
  <c r="H15" i="28"/>
  <c r="H14" i="28" s="1"/>
  <c r="H13" i="28" s="1"/>
  <c r="H12" i="28" s="1"/>
  <c r="G15" i="28"/>
  <c r="G14" i="28" s="1"/>
  <c r="F15" i="28"/>
  <c r="F14" i="28" s="1"/>
  <c r="E15" i="28"/>
  <c r="D15" i="28"/>
  <c r="D14" i="28" s="1"/>
  <c r="C15" i="28"/>
  <c r="C14" i="28" s="1"/>
  <c r="O14" i="28"/>
  <c r="E14" i="28"/>
  <c r="N11" i="28"/>
  <c r="N10" i="28" s="1"/>
  <c r="N9" i="28" s="1"/>
  <c r="N8" i="28" s="1"/>
  <c r="N7" i="28" s="1"/>
  <c r="J11" i="28"/>
  <c r="J10" i="28" s="1"/>
  <c r="J9" i="28" s="1"/>
  <c r="J8" i="28" s="1"/>
  <c r="J7" i="28" s="1"/>
  <c r="P10" i="28"/>
  <c r="P9" i="28" s="1"/>
  <c r="P8" i="28" s="1"/>
  <c r="P7" i="28" s="1"/>
  <c r="O10" i="28"/>
  <c r="O9" i="28" s="1"/>
  <c r="O8" i="28" s="1"/>
  <c r="O7" i="28" s="1"/>
  <c r="M10" i="28"/>
  <c r="M9" i="28" s="1"/>
  <c r="M8" i="28" s="1"/>
  <c r="M7" i="28" s="1"/>
  <c r="L10" i="28"/>
  <c r="I10" i="28"/>
  <c r="I9" i="28" s="1"/>
  <c r="I8" i="28" s="1"/>
  <c r="I7" i="28" s="1"/>
  <c r="H10" i="28"/>
  <c r="H9" i="28" s="1"/>
  <c r="H8" i="28" s="1"/>
  <c r="H7" i="28" s="1"/>
  <c r="G10" i="28"/>
  <c r="G9" i="28" s="1"/>
  <c r="G8" i="28" s="1"/>
  <c r="G7" i="28" s="1"/>
  <c r="F10" i="28"/>
  <c r="E10" i="28"/>
  <c r="E9" i="28" s="1"/>
  <c r="E8" i="28" s="1"/>
  <c r="E7" i="28" s="1"/>
  <c r="D10" i="28"/>
  <c r="D9" i="28" s="1"/>
  <c r="D8" i="28" s="1"/>
  <c r="D7" i="28" s="1"/>
  <c r="C10" i="28"/>
  <c r="C9" i="28" s="1"/>
  <c r="C8" i="28" s="1"/>
  <c r="C7" i="28" s="1"/>
  <c r="L9" i="28"/>
  <c r="L8" i="28" s="1"/>
  <c r="L7" i="28" s="1"/>
  <c r="F9" i="28"/>
  <c r="F8" i="28" s="1"/>
  <c r="F7" i="28" s="1"/>
  <c r="N103" i="27"/>
  <c r="Q103" i="27" s="1"/>
  <c r="Q102" i="27" s="1"/>
  <c r="J103" i="27"/>
  <c r="K103" i="27" s="1"/>
  <c r="P102" i="27"/>
  <c r="O102" i="27"/>
  <c r="M102" i="27"/>
  <c r="L102" i="27"/>
  <c r="J102" i="27"/>
  <c r="I102" i="27"/>
  <c r="H102" i="27"/>
  <c r="G102" i="27"/>
  <c r="F102" i="27"/>
  <c r="E102" i="27"/>
  <c r="D102" i="27"/>
  <c r="C102" i="27"/>
  <c r="N101" i="27"/>
  <c r="J101" i="27"/>
  <c r="K101" i="27" s="1"/>
  <c r="K100" i="27" s="1"/>
  <c r="P100" i="27"/>
  <c r="O100" i="27"/>
  <c r="M100" i="27"/>
  <c r="L100" i="27"/>
  <c r="I100" i="27"/>
  <c r="H100" i="27"/>
  <c r="G100" i="27"/>
  <c r="F100" i="27"/>
  <c r="E100" i="27"/>
  <c r="D100" i="27"/>
  <c r="C100" i="27"/>
  <c r="N99" i="27"/>
  <c r="Q99" i="27" s="1"/>
  <c r="Q98" i="27" s="1"/>
  <c r="J99" i="27"/>
  <c r="K99" i="27" s="1"/>
  <c r="P98" i="27"/>
  <c r="O98" i="27"/>
  <c r="M98" i="27"/>
  <c r="L98" i="27"/>
  <c r="I98" i="27"/>
  <c r="H98" i="27"/>
  <c r="G98" i="27"/>
  <c r="F98" i="27"/>
  <c r="E98" i="27"/>
  <c r="D98" i="27"/>
  <c r="C98" i="27"/>
  <c r="N97" i="27"/>
  <c r="Q97" i="27" s="1"/>
  <c r="Q96" i="27" s="1"/>
  <c r="J97" i="27"/>
  <c r="K97" i="27" s="1"/>
  <c r="K96" i="27" s="1"/>
  <c r="P96" i="27"/>
  <c r="O96" i="27"/>
  <c r="N96" i="27"/>
  <c r="M96" i="27"/>
  <c r="L96" i="27"/>
  <c r="I96" i="27"/>
  <c r="H96" i="27"/>
  <c r="G96" i="27"/>
  <c r="F96" i="27"/>
  <c r="E96" i="27"/>
  <c r="D96" i="27"/>
  <c r="C96" i="27"/>
  <c r="N95" i="27"/>
  <c r="Q95" i="27" s="1"/>
  <c r="J95" i="27"/>
  <c r="K95" i="27" s="1"/>
  <c r="N94" i="27"/>
  <c r="Q94" i="27" s="1"/>
  <c r="J94" i="27"/>
  <c r="K94" i="27" s="1"/>
  <c r="N93" i="27"/>
  <c r="Q93" i="27" s="1"/>
  <c r="J93" i="27"/>
  <c r="K93" i="27" s="1"/>
  <c r="N92" i="27"/>
  <c r="J92" i="27"/>
  <c r="K92" i="27" s="1"/>
  <c r="N91" i="27"/>
  <c r="Q91" i="27" s="1"/>
  <c r="J91" i="27"/>
  <c r="K91" i="27" s="1"/>
  <c r="P90" i="27"/>
  <c r="O90" i="27"/>
  <c r="M90" i="27"/>
  <c r="L90" i="27"/>
  <c r="I90" i="27"/>
  <c r="H90" i="27"/>
  <c r="G90" i="27"/>
  <c r="F90" i="27"/>
  <c r="E90" i="27"/>
  <c r="D90" i="27"/>
  <c r="C90" i="27"/>
  <c r="N89" i="27"/>
  <c r="J89" i="27"/>
  <c r="K89" i="27" s="1"/>
  <c r="K88" i="27" s="1"/>
  <c r="P88" i="27"/>
  <c r="O88" i="27"/>
  <c r="O85" i="27" s="1"/>
  <c r="O84" i="27" s="1"/>
  <c r="O83" i="27" s="1"/>
  <c r="M88" i="27"/>
  <c r="L88" i="27"/>
  <c r="I88" i="27"/>
  <c r="H88" i="27"/>
  <c r="G88" i="27"/>
  <c r="F88" i="27"/>
  <c r="E88" i="27"/>
  <c r="D88" i="27"/>
  <c r="C88" i="27"/>
  <c r="N87" i="27"/>
  <c r="Q87" i="27" s="1"/>
  <c r="Q86" i="27" s="1"/>
  <c r="J87" i="27"/>
  <c r="J86" i="27" s="1"/>
  <c r="P86" i="27"/>
  <c r="O86" i="27"/>
  <c r="M86" i="27"/>
  <c r="L86" i="27"/>
  <c r="I86" i="27"/>
  <c r="H86" i="27"/>
  <c r="G86" i="27"/>
  <c r="F86" i="27"/>
  <c r="E86" i="27"/>
  <c r="D86" i="27"/>
  <c r="C86" i="27"/>
  <c r="N82" i="27"/>
  <c r="Q82" i="27" s="1"/>
  <c r="Q81" i="27" s="1"/>
  <c r="J82" i="27"/>
  <c r="K82" i="27" s="1"/>
  <c r="K81" i="27" s="1"/>
  <c r="P81" i="27"/>
  <c r="O81" i="27"/>
  <c r="M81" i="27"/>
  <c r="L81" i="27"/>
  <c r="I81" i="27"/>
  <c r="H81" i="27"/>
  <c r="G81" i="27"/>
  <c r="F81" i="27"/>
  <c r="E81" i="27"/>
  <c r="D81" i="27"/>
  <c r="C81" i="27"/>
  <c r="N80" i="27"/>
  <c r="N79" i="27" s="1"/>
  <c r="J80" i="27"/>
  <c r="J79" i="27" s="1"/>
  <c r="P79" i="27"/>
  <c r="O79" i="27"/>
  <c r="M79" i="27"/>
  <c r="L79" i="27"/>
  <c r="I79" i="27"/>
  <c r="H79" i="27"/>
  <c r="G79" i="27"/>
  <c r="F79" i="27"/>
  <c r="E79" i="27"/>
  <c r="D79" i="27"/>
  <c r="C79" i="27"/>
  <c r="N78" i="27"/>
  <c r="Q78" i="27" s="1"/>
  <c r="J78" i="27"/>
  <c r="Q77" i="27"/>
  <c r="P77" i="27"/>
  <c r="O77" i="27"/>
  <c r="M77" i="27"/>
  <c r="L77" i="27"/>
  <c r="I77" i="27"/>
  <c r="H77" i="27"/>
  <c r="G77" i="27"/>
  <c r="F77" i="27"/>
  <c r="E77" i="27"/>
  <c r="D77" i="27"/>
  <c r="C77" i="27"/>
  <c r="N76" i="27"/>
  <c r="Q76" i="27" s="1"/>
  <c r="Q75" i="27" s="1"/>
  <c r="J76" i="27"/>
  <c r="K76" i="27" s="1"/>
  <c r="P75" i="27"/>
  <c r="O75" i="27"/>
  <c r="M75" i="27"/>
  <c r="L75" i="27"/>
  <c r="I75" i="27"/>
  <c r="H75" i="27"/>
  <c r="G75" i="27"/>
  <c r="F75" i="27"/>
  <c r="E75" i="27"/>
  <c r="D75" i="27"/>
  <c r="C75" i="27"/>
  <c r="N74" i="27"/>
  <c r="Q74" i="27" s="1"/>
  <c r="J74" i="27"/>
  <c r="K74" i="27" s="1"/>
  <c r="N73" i="27"/>
  <c r="Q73" i="27" s="1"/>
  <c r="J73" i="27"/>
  <c r="K73" i="27" s="1"/>
  <c r="N72" i="27"/>
  <c r="Q72" i="27" s="1"/>
  <c r="J72" i="27"/>
  <c r="K72" i="27" s="1"/>
  <c r="N71" i="27"/>
  <c r="Q71" i="27" s="1"/>
  <c r="J71" i="27"/>
  <c r="K71" i="27" s="1"/>
  <c r="P70" i="27"/>
  <c r="O70" i="27"/>
  <c r="M70" i="27"/>
  <c r="L70" i="27"/>
  <c r="I70" i="27"/>
  <c r="H70" i="27"/>
  <c r="G70" i="27"/>
  <c r="F70" i="27"/>
  <c r="E70" i="27"/>
  <c r="D70" i="27"/>
  <c r="C70" i="27"/>
  <c r="N69" i="27"/>
  <c r="Q69" i="27" s="1"/>
  <c r="J69" i="27"/>
  <c r="K69" i="27" s="1"/>
  <c r="Q68" i="27"/>
  <c r="P68" i="27"/>
  <c r="O68" i="27"/>
  <c r="M68" i="27"/>
  <c r="L68" i="27"/>
  <c r="I68" i="27"/>
  <c r="H68" i="27"/>
  <c r="G68" i="27"/>
  <c r="F68" i="27"/>
  <c r="E68" i="27"/>
  <c r="D68" i="27"/>
  <c r="C68" i="27"/>
  <c r="N67" i="27"/>
  <c r="Q67" i="27" s="1"/>
  <c r="Q66" i="27" s="1"/>
  <c r="J67" i="27"/>
  <c r="J66" i="27" s="1"/>
  <c r="P66" i="27"/>
  <c r="O66" i="27"/>
  <c r="N66" i="27"/>
  <c r="M66" i="27"/>
  <c r="L66" i="27"/>
  <c r="I66" i="27"/>
  <c r="H66" i="27"/>
  <c r="G66" i="27"/>
  <c r="F66" i="27"/>
  <c r="E66" i="27"/>
  <c r="D66" i="27"/>
  <c r="C66" i="27"/>
  <c r="N65" i="27"/>
  <c r="Q65" i="27" s="1"/>
  <c r="Q64" i="27" s="1"/>
  <c r="J65" i="27"/>
  <c r="J64" i="27" s="1"/>
  <c r="P64" i="27"/>
  <c r="O64" i="27"/>
  <c r="N64" i="27"/>
  <c r="M64" i="27"/>
  <c r="L64" i="27"/>
  <c r="I64" i="27"/>
  <c r="H64" i="27"/>
  <c r="G64" i="27"/>
  <c r="F64" i="27"/>
  <c r="E64" i="27"/>
  <c r="D64" i="27"/>
  <c r="D63" i="27" s="1"/>
  <c r="D62" i="27" s="1"/>
  <c r="D61" i="27" s="1"/>
  <c r="C64" i="27"/>
  <c r="N60" i="27"/>
  <c r="N59" i="27" s="1"/>
  <c r="N58" i="27" s="1"/>
  <c r="N57" i="27" s="1"/>
  <c r="N56" i="27" s="1"/>
  <c r="J60" i="27"/>
  <c r="K60" i="27" s="1"/>
  <c r="P59" i="27"/>
  <c r="P58" i="27" s="1"/>
  <c r="P57" i="27" s="1"/>
  <c r="P56" i="27" s="1"/>
  <c r="O59" i="27"/>
  <c r="O58" i="27" s="1"/>
  <c r="O57" i="27" s="1"/>
  <c r="O56" i="27" s="1"/>
  <c r="M59" i="27"/>
  <c r="L59" i="27"/>
  <c r="I59" i="27"/>
  <c r="I58" i="27" s="1"/>
  <c r="I57" i="27" s="1"/>
  <c r="I56" i="27" s="1"/>
  <c r="H59" i="27"/>
  <c r="H58" i="27" s="1"/>
  <c r="H57" i="27" s="1"/>
  <c r="H56" i="27" s="1"/>
  <c r="G59" i="27"/>
  <c r="F59" i="27"/>
  <c r="F58" i="27" s="1"/>
  <c r="F57" i="27" s="1"/>
  <c r="F56" i="27" s="1"/>
  <c r="E59" i="27"/>
  <c r="E58" i="27" s="1"/>
  <c r="E57" i="27" s="1"/>
  <c r="E56" i="27" s="1"/>
  <c r="D59" i="27"/>
  <c r="D58" i="27" s="1"/>
  <c r="D57" i="27" s="1"/>
  <c r="D56" i="27" s="1"/>
  <c r="C59" i="27"/>
  <c r="C58" i="27" s="1"/>
  <c r="C57" i="27" s="1"/>
  <c r="C56" i="27" s="1"/>
  <c r="M58" i="27"/>
  <c r="M57" i="27" s="1"/>
  <c r="M56" i="27" s="1"/>
  <c r="L58" i="27"/>
  <c r="L57" i="27" s="1"/>
  <c r="L56" i="27" s="1"/>
  <c r="G58" i="27"/>
  <c r="G57" i="27" s="1"/>
  <c r="G56" i="27" s="1"/>
  <c r="N55" i="27"/>
  <c r="Q55" i="27" s="1"/>
  <c r="Q54" i="27" s="1"/>
  <c r="J55" i="27"/>
  <c r="P54" i="27"/>
  <c r="O54" i="27"/>
  <c r="M54" i="27"/>
  <c r="L54" i="27"/>
  <c r="I54" i="27"/>
  <c r="H54" i="27"/>
  <c r="G54" i="27"/>
  <c r="F54" i="27"/>
  <c r="E54" i="27"/>
  <c r="D54" i="27"/>
  <c r="C54" i="27"/>
  <c r="N53" i="27"/>
  <c r="Q53" i="27" s="1"/>
  <c r="Q52" i="27" s="1"/>
  <c r="J53" i="27"/>
  <c r="K53" i="27" s="1"/>
  <c r="K52" i="27" s="1"/>
  <c r="P52" i="27"/>
  <c r="P49" i="27" s="1"/>
  <c r="P48" i="27" s="1"/>
  <c r="O52" i="27"/>
  <c r="M52" i="27"/>
  <c r="L52" i="27"/>
  <c r="L49" i="27" s="1"/>
  <c r="L48" i="27" s="1"/>
  <c r="I52" i="27"/>
  <c r="H52" i="27"/>
  <c r="G52" i="27"/>
  <c r="F52" i="27"/>
  <c r="E52" i="27"/>
  <c r="D52" i="27"/>
  <c r="D49" i="27" s="1"/>
  <c r="D48" i="27" s="1"/>
  <c r="C52" i="27"/>
  <c r="N51" i="27"/>
  <c r="J51" i="27"/>
  <c r="K51" i="27" s="1"/>
  <c r="K50" i="27" s="1"/>
  <c r="P50" i="27"/>
  <c r="O50" i="27"/>
  <c r="M50" i="27"/>
  <c r="L50" i="27"/>
  <c r="I50" i="27"/>
  <c r="H50" i="27"/>
  <c r="G50" i="27"/>
  <c r="F50" i="27"/>
  <c r="E50" i="27"/>
  <c r="D50" i="27"/>
  <c r="C50" i="27"/>
  <c r="N47" i="27"/>
  <c r="J47" i="27"/>
  <c r="J46" i="27" s="1"/>
  <c r="P46" i="27"/>
  <c r="O46" i="27"/>
  <c r="M46" i="27"/>
  <c r="L46" i="27"/>
  <c r="I46" i="27"/>
  <c r="H46" i="27"/>
  <c r="G46" i="27"/>
  <c r="F46" i="27"/>
  <c r="E46" i="27"/>
  <c r="D46" i="27"/>
  <c r="C46" i="27"/>
  <c r="N45" i="27"/>
  <c r="N44" i="27" s="1"/>
  <c r="J45" i="27"/>
  <c r="K45" i="27" s="1"/>
  <c r="P44" i="27"/>
  <c r="O44" i="27"/>
  <c r="M44" i="27"/>
  <c r="L44" i="27"/>
  <c r="I44" i="27"/>
  <c r="H44" i="27"/>
  <c r="G44" i="27"/>
  <c r="F44" i="27"/>
  <c r="E44" i="27"/>
  <c r="D44" i="27"/>
  <c r="C44" i="27"/>
  <c r="C41" i="27" s="1"/>
  <c r="C40" i="27" s="1"/>
  <c r="N43" i="27"/>
  <c r="Q43" i="27" s="1"/>
  <c r="Q42" i="27" s="1"/>
  <c r="J43" i="27"/>
  <c r="J42" i="27" s="1"/>
  <c r="P42" i="27"/>
  <c r="O42" i="27"/>
  <c r="N42" i="27"/>
  <c r="M42" i="27"/>
  <c r="L42" i="27"/>
  <c r="I42" i="27"/>
  <c r="H42" i="27"/>
  <c r="G42" i="27"/>
  <c r="F42" i="27"/>
  <c r="E42" i="27"/>
  <c r="D42" i="27"/>
  <c r="C42" i="27"/>
  <c r="N38" i="27"/>
  <c r="Q38" i="27" s="1"/>
  <c r="Q37" i="27" s="1"/>
  <c r="K38" i="27"/>
  <c r="R38" i="27" s="1"/>
  <c r="R37" i="27" s="1"/>
  <c r="J38" i="27"/>
  <c r="J37" i="27" s="1"/>
  <c r="P37" i="27"/>
  <c r="O37" i="27"/>
  <c r="M37" i="27"/>
  <c r="L37" i="27"/>
  <c r="I37" i="27"/>
  <c r="H37" i="27"/>
  <c r="G37" i="27"/>
  <c r="F37" i="27"/>
  <c r="E37" i="27"/>
  <c r="D37" i="27"/>
  <c r="C37" i="27"/>
  <c r="N36" i="27"/>
  <c r="Q36" i="27" s="1"/>
  <c r="Q35" i="27" s="1"/>
  <c r="J36" i="27"/>
  <c r="K36" i="27" s="1"/>
  <c r="P35" i="27"/>
  <c r="O35" i="27"/>
  <c r="M35" i="27"/>
  <c r="L35" i="27"/>
  <c r="I35" i="27"/>
  <c r="H35" i="27"/>
  <c r="G35" i="27"/>
  <c r="F35" i="27"/>
  <c r="E35" i="27"/>
  <c r="D35" i="27"/>
  <c r="C35" i="27"/>
  <c r="N34" i="27"/>
  <c r="N33" i="27" s="1"/>
  <c r="J34" i="27"/>
  <c r="P33" i="27"/>
  <c r="O33" i="27"/>
  <c r="M33" i="27"/>
  <c r="L33" i="27"/>
  <c r="I33" i="27"/>
  <c r="H33" i="27"/>
  <c r="G33" i="27"/>
  <c r="F33" i="27"/>
  <c r="E33" i="27"/>
  <c r="D33" i="27"/>
  <c r="C33" i="27"/>
  <c r="N32" i="27"/>
  <c r="Q32" i="27" s="1"/>
  <c r="Q31" i="27" s="1"/>
  <c r="J32" i="27"/>
  <c r="K32" i="27" s="1"/>
  <c r="P31" i="27"/>
  <c r="O31" i="27"/>
  <c r="M31" i="27"/>
  <c r="L31" i="27"/>
  <c r="I31" i="27"/>
  <c r="H31" i="27"/>
  <c r="G31" i="27"/>
  <c r="F31" i="27"/>
  <c r="E31" i="27"/>
  <c r="D31" i="27"/>
  <c r="C31" i="27"/>
  <c r="N30" i="27"/>
  <c r="J30" i="27"/>
  <c r="J29" i="27" s="1"/>
  <c r="P29" i="27"/>
  <c r="O29" i="27"/>
  <c r="M29" i="27"/>
  <c r="L29" i="27"/>
  <c r="I29" i="27"/>
  <c r="H29" i="27"/>
  <c r="G29" i="27"/>
  <c r="F29" i="27"/>
  <c r="E29" i="27"/>
  <c r="D29" i="27"/>
  <c r="C29" i="27"/>
  <c r="N28" i="27"/>
  <c r="J28" i="27"/>
  <c r="J27" i="27" s="1"/>
  <c r="P27" i="27"/>
  <c r="O27" i="27"/>
  <c r="M27" i="27"/>
  <c r="L27" i="27"/>
  <c r="I27" i="27"/>
  <c r="H27" i="27"/>
  <c r="G27" i="27"/>
  <c r="F27" i="27"/>
  <c r="E27" i="27"/>
  <c r="E24" i="27" s="1"/>
  <c r="E23" i="27" s="1"/>
  <c r="E22" i="27" s="1"/>
  <c r="D27" i="27"/>
  <c r="C27" i="27"/>
  <c r="N26" i="27"/>
  <c r="Q26" i="27" s="1"/>
  <c r="Q25" i="27" s="1"/>
  <c r="J26" i="27"/>
  <c r="K26" i="27" s="1"/>
  <c r="P25" i="27"/>
  <c r="O25" i="27"/>
  <c r="M25" i="27"/>
  <c r="L25" i="27"/>
  <c r="I25" i="27"/>
  <c r="H25" i="27"/>
  <c r="G25" i="27"/>
  <c r="F25" i="27"/>
  <c r="E25" i="27"/>
  <c r="D25" i="27"/>
  <c r="C25" i="27"/>
  <c r="N21" i="27"/>
  <c r="Q21" i="27" s="1"/>
  <c r="Q20" i="27" s="1"/>
  <c r="Q19" i="27" s="1"/>
  <c r="J21" i="27"/>
  <c r="J20" i="27" s="1"/>
  <c r="J19" i="27" s="1"/>
  <c r="P20" i="27"/>
  <c r="P19" i="27" s="1"/>
  <c r="O20" i="27"/>
  <c r="O19" i="27" s="1"/>
  <c r="M20" i="27"/>
  <c r="M19" i="27" s="1"/>
  <c r="L20" i="27"/>
  <c r="L19" i="27" s="1"/>
  <c r="I20" i="27"/>
  <c r="H20" i="27"/>
  <c r="G20" i="27"/>
  <c r="F20" i="27"/>
  <c r="F19" i="27" s="1"/>
  <c r="E20" i="27"/>
  <c r="E19" i="27" s="1"/>
  <c r="D20" i="27"/>
  <c r="D19" i="27" s="1"/>
  <c r="C20" i="27"/>
  <c r="C19" i="27" s="1"/>
  <c r="I19" i="27"/>
  <c r="H19" i="27"/>
  <c r="G19" i="27"/>
  <c r="N18" i="27"/>
  <c r="Q18" i="27" s="1"/>
  <c r="J18" i="27"/>
  <c r="K18" i="27" s="1"/>
  <c r="N17" i="27"/>
  <c r="Q17" i="27" s="1"/>
  <c r="J17" i="27"/>
  <c r="K17" i="27" s="1"/>
  <c r="N16" i="27"/>
  <c r="Q16" i="27" s="1"/>
  <c r="J16" i="27"/>
  <c r="K16" i="27" s="1"/>
  <c r="N15" i="27"/>
  <c r="Q15" i="27" s="1"/>
  <c r="J15" i="27"/>
  <c r="N14" i="27"/>
  <c r="J14" i="27"/>
  <c r="K14" i="27" s="1"/>
  <c r="P13" i="27"/>
  <c r="P12" i="27" s="1"/>
  <c r="O13" i="27"/>
  <c r="O12" i="27" s="1"/>
  <c r="M13" i="27"/>
  <c r="M12" i="27" s="1"/>
  <c r="L13" i="27"/>
  <c r="I13" i="27"/>
  <c r="I12" i="27" s="1"/>
  <c r="H13" i="27"/>
  <c r="H12" i="27" s="1"/>
  <c r="G13" i="27"/>
  <c r="F13" i="27"/>
  <c r="F12" i="27" s="1"/>
  <c r="E13" i="27"/>
  <c r="E12" i="27" s="1"/>
  <c r="D13" i="27"/>
  <c r="D12" i="27" s="1"/>
  <c r="C13" i="27"/>
  <c r="C12" i="27" s="1"/>
  <c r="L12" i="27"/>
  <c r="G12" i="27"/>
  <c r="N11" i="27"/>
  <c r="J11" i="27"/>
  <c r="J10" i="27" s="1"/>
  <c r="J9" i="27" s="1"/>
  <c r="P10" i="27"/>
  <c r="P9" i="27" s="1"/>
  <c r="O10" i="27"/>
  <c r="O9" i="27" s="1"/>
  <c r="M10" i="27"/>
  <c r="M9" i="27" s="1"/>
  <c r="L10" i="27"/>
  <c r="L9" i="27" s="1"/>
  <c r="I10" i="27"/>
  <c r="I9" i="27" s="1"/>
  <c r="I8" i="27" s="1"/>
  <c r="I7" i="27" s="1"/>
  <c r="H10" i="27"/>
  <c r="H9" i="27" s="1"/>
  <c r="G10" i="27"/>
  <c r="G9" i="27" s="1"/>
  <c r="F10" i="27"/>
  <c r="F9" i="27" s="1"/>
  <c r="E10" i="27"/>
  <c r="E9" i="27" s="1"/>
  <c r="D10" i="27"/>
  <c r="D9" i="27" s="1"/>
  <c r="C10" i="27"/>
  <c r="C9" i="27" s="1"/>
  <c r="N50" i="26"/>
  <c r="Q50" i="26" s="1"/>
  <c r="Q49" i="26" s="1"/>
  <c r="Q48" i="26" s="1"/>
  <c r="J50" i="26"/>
  <c r="P49" i="26"/>
  <c r="P48" i="26" s="1"/>
  <c r="O49" i="26"/>
  <c r="O48" i="26" s="1"/>
  <c r="M49" i="26"/>
  <c r="L49" i="26"/>
  <c r="L48" i="26" s="1"/>
  <c r="I49" i="26"/>
  <c r="I48" i="26" s="1"/>
  <c r="H49" i="26"/>
  <c r="H48" i="26" s="1"/>
  <c r="G49" i="26"/>
  <c r="F49" i="26"/>
  <c r="E49" i="26"/>
  <c r="E48" i="26" s="1"/>
  <c r="D49" i="26"/>
  <c r="D48" i="26" s="1"/>
  <c r="C49" i="26"/>
  <c r="C48" i="26" s="1"/>
  <c r="M48" i="26"/>
  <c r="G48" i="26"/>
  <c r="F48" i="26"/>
  <c r="N47" i="26"/>
  <c r="Q47" i="26" s="1"/>
  <c r="Q46" i="26" s="1"/>
  <c r="Q45" i="26" s="1"/>
  <c r="J47" i="26"/>
  <c r="K47" i="26" s="1"/>
  <c r="K46" i="26" s="1"/>
  <c r="K45" i="26" s="1"/>
  <c r="P46" i="26"/>
  <c r="P45" i="26" s="1"/>
  <c r="O46" i="26"/>
  <c r="O45" i="26" s="1"/>
  <c r="M46" i="26"/>
  <c r="L46" i="26"/>
  <c r="I46" i="26"/>
  <c r="I45" i="26" s="1"/>
  <c r="H46" i="26"/>
  <c r="H45" i="26" s="1"/>
  <c r="G46" i="26"/>
  <c r="F46" i="26"/>
  <c r="F45" i="26" s="1"/>
  <c r="E46" i="26"/>
  <c r="E45" i="26" s="1"/>
  <c r="D46" i="26"/>
  <c r="D45" i="26" s="1"/>
  <c r="C46" i="26"/>
  <c r="C45" i="26" s="1"/>
  <c r="M45" i="26"/>
  <c r="L45" i="26"/>
  <c r="G45" i="26"/>
  <c r="N44" i="26"/>
  <c r="J44" i="26"/>
  <c r="K44" i="26" s="1"/>
  <c r="P43" i="26"/>
  <c r="O43" i="26"/>
  <c r="M43" i="26"/>
  <c r="L43" i="26"/>
  <c r="I43" i="26"/>
  <c r="H43" i="26"/>
  <c r="H40" i="26" s="1"/>
  <c r="G43" i="26"/>
  <c r="F43" i="26"/>
  <c r="E43" i="26"/>
  <c r="D43" i="26"/>
  <c r="C43" i="26"/>
  <c r="N42" i="26"/>
  <c r="Q42" i="26" s="1"/>
  <c r="Q41" i="26" s="1"/>
  <c r="J42" i="26"/>
  <c r="K42" i="26" s="1"/>
  <c r="P41" i="26"/>
  <c r="O41" i="26"/>
  <c r="N41" i="26"/>
  <c r="M41" i="26"/>
  <c r="L41" i="26"/>
  <c r="L40" i="26" s="1"/>
  <c r="J41" i="26"/>
  <c r="I41" i="26"/>
  <c r="H41" i="26"/>
  <c r="G41" i="26"/>
  <c r="G40" i="26" s="1"/>
  <c r="F41" i="26"/>
  <c r="E41" i="26"/>
  <c r="D41" i="26"/>
  <c r="D40" i="26" s="1"/>
  <c r="C41" i="26"/>
  <c r="C40" i="26" s="1"/>
  <c r="N39" i="26"/>
  <c r="Q39" i="26" s="1"/>
  <c r="Q38" i="26" s="1"/>
  <c r="Q37" i="26" s="1"/>
  <c r="J39" i="26"/>
  <c r="J38" i="26" s="1"/>
  <c r="J37" i="26" s="1"/>
  <c r="P38" i="26"/>
  <c r="P37" i="26" s="1"/>
  <c r="O38" i="26"/>
  <c r="O37" i="26" s="1"/>
  <c r="M38" i="26"/>
  <c r="M37" i="26" s="1"/>
  <c r="L38" i="26"/>
  <c r="I38" i="26"/>
  <c r="H38" i="26"/>
  <c r="G38" i="26"/>
  <c r="G37" i="26" s="1"/>
  <c r="F38" i="26"/>
  <c r="E38" i="26"/>
  <c r="E37" i="26" s="1"/>
  <c r="D38" i="26"/>
  <c r="D37" i="26" s="1"/>
  <c r="C38" i="26"/>
  <c r="L37" i="26"/>
  <c r="I37" i="26"/>
  <c r="H37" i="26"/>
  <c r="F37" i="26"/>
  <c r="C37" i="26"/>
  <c r="N36" i="26"/>
  <c r="N35" i="26" s="1"/>
  <c r="J36" i="26"/>
  <c r="K36" i="26" s="1"/>
  <c r="P35" i="26"/>
  <c r="O35" i="26"/>
  <c r="M35" i="26"/>
  <c r="L35" i="26"/>
  <c r="I35" i="26"/>
  <c r="H35" i="26"/>
  <c r="G35" i="26"/>
  <c r="F35" i="26"/>
  <c r="E35" i="26"/>
  <c r="D35" i="26"/>
  <c r="C35" i="26"/>
  <c r="N34" i="26"/>
  <c r="N33" i="26" s="1"/>
  <c r="J34" i="26"/>
  <c r="K34" i="26" s="1"/>
  <c r="P33" i="26"/>
  <c r="P30" i="26" s="1"/>
  <c r="O33" i="26"/>
  <c r="M33" i="26"/>
  <c r="L33" i="26"/>
  <c r="I33" i="26"/>
  <c r="H33" i="26"/>
  <c r="H30" i="26" s="1"/>
  <c r="G33" i="26"/>
  <c r="G30" i="26" s="1"/>
  <c r="F33" i="26"/>
  <c r="F30" i="26" s="1"/>
  <c r="E33" i="26"/>
  <c r="D33" i="26"/>
  <c r="C33" i="26"/>
  <c r="N32" i="26"/>
  <c r="N31" i="26" s="1"/>
  <c r="J32" i="26"/>
  <c r="J31" i="26" s="1"/>
  <c r="P31" i="26"/>
  <c r="O31" i="26"/>
  <c r="M31" i="26"/>
  <c r="L31" i="26"/>
  <c r="I31" i="26"/>
  <c r="H31" i="26"/>
  <c r="G31" i="26"/>
  <c r="F31" i="26"/>
  <c r="E31" i="26"/>
  <c r="D31" i="26"/>
  <c r="C31" i="26"/>
  <c r="N27" i="26"/>
  <c r="Q27" i="26" s="1"/>
  <c r="Q26" i="26" s="1"/>
  <c r="Q25" i="26" s="1"/>
  <c r="Q24" i="26" s="1"/>
  <c r="Q23" i="26" s="1"/>
  <c r="J27" i="26"/>
  <c r="P26" i="26"/>
  <c r="P25" i="26" s="1"/>
  <c r="P24" i="26" s="1"/>
  <c r="P23" i="26" s="1"/>
  <c r="O26" i="26"/>
  <c r="M26" i="26"/>
  <c r="M25" i="26" s="1"/>
  <c r="M24" i="26" s="1"/>
  <c r="M23" i="26" s="1"/>
  <c r="L26" i="26"/>
  <c r="L25" i="26" s="1"/>
  <c r="L24" i="26" s="1"/>
  <c r="L23" i="26" s="1"/>
  <c r="I26" i="26"/>
  <c r="I25" i="26" s="1"/>
  <c r="I24" i="26" s="1"/>
  <c r="I23" i="26" s="1"/>
  <c r="H26" i="26"/>
  <c r="G26" i="26"/>
  <c r="G25" i="26" s="1"/>
  <c r="G24" i="26" s="1"/>
  <c r="G23" i="26" s="1"/>
  <c r="F26" i="26"/>
  <c r="F25" i="26" s="1"/>
  <c r="F24" i="26" s="1"/>
  <c r="F23" i="26" s="1"/>
  <c r="E26" i="26"/>
  <c r="E25" i="26" s="1"/>
  <c r="E24" i="26" s="1"/>
  <c r="E23" i="26" s="1"/>
  <c r="D26" i="26"/>
  <c r="C26" i="26"/>
  <c r="C25" i="26" s="1"/>
  <c r="C24" i="26" s="1"/>
  <c r="C23" i="26" s="1"/>
  <c r="O25" i="26"/>
  <c r="O24" i="26" s="1"/>
  <c r="O23" i="26" s="1"/>
  <c r="H25" i="26"/>
  <c r="H24" i="26" s="1"/>
  <c r="H23" i="26" s="1"/>
  <c r="D25" i="26"/>
  <c r="D24" i="26" s="1"/>
  <c r="D23" i="26" s="1"/>
  <c r="N22" i="26"/>
  <c r="Q22" i="26" s="1"/>
  <c r="J22" i="26"/>
  <c r="K22" i="26" s="1"/>
  <c r="N21" i="26"/>
  <c r="J21" i="26"/>
  <c r="K21" i="26" s="1"/>
  <c r="P20" i="26"/>
  <c r="O20" i="26"/>
  <c r="M20" i="26"/>
  <c r="L20" i="26"/>
  <c r="I20" i="26"/>
  <c r="H20" i="26"/>
  <c r="G20" i="26"/>
  <c r="F20" i="26"/>
  <c r="E20" i="26"/>
  <c r="D20" i="26"/>
  <c r="C20" i="26"/>
  <c r="N19" i="26"/>
  <c r="Q19" i="26" s="1"/>
  <c r="Q18" i="26" s="1"/>
  <c r="J19" i="26"/>
  <c r="K19" i="26" s="1"/>
  <c r="P18" i="26"/>
  <c r="O18" i="26"/>
  <c r="M18" i="26"/>
  <c r="L18" i="26"/>
  <c r="J18" i="26"/>
  <c r="I18" i="26"/>
  <c r="H18" i="26"/>
  <c r="G18" i="26"/>
  <c r="F18" i="26"/>
  <c r="E18" i="26"/>
  <c r="D18" i="26"/>
  <c r="C18" i="26"/>
  <c r="C9" i="26" s="1"/>
  <c r="C8" i="26" s="1"/>
  <c r="C7" i="26" s="1"/>
  <c r="N17" i="26"/>
  <c r="Q17" i="26" s="1"/>
  <c r="Q16" i="26" s="1"/>
  <c r="K17" i="26"/>
  <c r="K16" i="26" s="1"/>
  <c r="J17" i="26"/>
  <c r="J16" i="26" s="1"/>
  <c r="P16" i="26"/>
  <c r="O16" i="26"/>
  <c r="M16" i="26"/>
  <c r="L16" i="26"/>
  <c r="I16" i="26"/>
  <c r="H16" i="26"/>
  <c r="H9" i="26" s="1"/>
  <c r="H8" i="26" s="1"/>
  <c r="H7" i="26" s="1"/>
  <c r="G16" i="26"/>
  <c r="F16" i="26"/>
  <c r="E16" i="26"/>
  <c r="D16" i="26"/>
  <c r="C16" i="26"/>
  <c r="N15" i="26"/>
  <c r="N14" i="26" s="1"/>
  <c r="J15" i="26"/>
  <c r="J14" i="26" s="1"/>
  <c r="P14" i="26"/>
  <c r="O14" i="26"/>
  <c r="M14" i="26"/>
  <c r="L14" i="26"/>
  <c r="I14" i="26"/>
  <c r="H14" i="26"/>
  <c r="G14" i="26"/>
  <c r="F14" i="26"/>
  <c r="E14" i="26"/>
  <c r="D14" i="26"/>
  <c r="C14" i="26"/>
  <c r="N13" i="26"/>
  <c r="Q13" i="26" s="1"/>
  <c r="Q12" i="26" s="1"/>
  <c r="J13" i="26"/>
  <c r="K13" i="26" s="1"/>
  <c r="P12" i="26"/>
  <c r="O12" i="26"/>
  <c r="M12" i="26"/>
  <c r="L12" i="26"/>
  <c r="I12" i="26"/>
  <c r="H12" i="26"/>
  <c r="G12" i="26"/>
  <c r="F12" i="26"/>
  <c r="E12" i="26"/>
  <c r="D12" i="26"/>
  <c r="C12" i="26"/>
  <c r="N11" i="26"/>
  <c r="Q11" i="26" s="1"/>
  <c r="Q10" i="26" s="1"/>
  <c r="J11" i="26"/>
  <c r="P10" i="26"/>
  <c r="O10" i="26"/>
  <c r="M10" i="26"/>
  <c r="L10" i="26"/>
  <c r="I10" i="26"/>
  <c r="H10" i="26"/>
  <c r="G10" i="26"/>
  <c r="F10" i="26"/>
  <c r="F9" i="26" s="1"/>
  <c r="F8" i="26" s="1"/>
  <c r="F7" i="26" s="1"/>
  <c r="E10" i="26"/>
  <c r="D10" i="26"/>
  <c r="C10" i="26"/>
  <c r="N90" i="25"/>
  <c r="Q90" i="25" s="1"/>
  <c r="J90" i="25"/>
  <c r="J89" i="25" s="1"/>
  <c r="Q89" i="25"/>
  <c r="P89" i="25"/>
  <c r="O89" i="25"/>
  <c r="M89" i="25"/>
  <c r="L89" i="25"/>
  <c r="I89" i="25"/>
  <c r="H89" i="25"/>
  <c r="G89" i="25"/>
  <c r="F89" i="25"/>
  <c r="E89" i="25"/>
  <c r="D89" i="25"/>
  <c r="C89" i="25"/>
  <c r="N88" i="25"/>
  <c r="Q88" i="25" s="1"/>
  <c r="J88" i="25"/>
  <c r="J87" i="25" s="1"/>
  <c r="P87" i="25"/>
  <c r="O87" i="25"/>
  <c r="N87" i="25"/>
  <c r="M87" i="25"/>
  <c r="L87" i="25"/>
  <c r="I87" i="25"/>
  <c r="H87" i="25"/>
  <c r="G87" i="25"/>
  <c r="F87" i="25"/>
  <c r="E87" i="25"/>
  <c r="D87" i="25"/>
  <c r="C87" i="25"/>
  <c r="N86" i="25"/>
  <c r="Q86" i="25" s="1"/>
  <c r="Q85" i="25" s="1"/>
  <c r="H86" i="25"/>
  <c r="H85" i="25" s="1"/>
  <c r="P85" i="25"/>
  <c r="O85" i="25"/>
  <c r="M85" i="25"/>
  <c r="L85" i="25"/>
  <c r="L84" i="25" s="1"/>
  <c r="L83" i="25" s="1"/>
  <c r="L82" i="25" s="1"/>
  <c r="I85" i="25"/>
  <c r="G85" i="25"/>
  <c r="F85" i="25"/>
  <c r="E85" i="25"/>
  <c r="D85" i="25"/>
  <c r="C85" i="25"/>
  <c r="N81" i="25"/>
  <c r="Q81" i="25" s="1"/>
  <c r="Q80" i="25" s="1"/>
  <c r="J81" i="25"/>
  <c r="K81" i="25" s="1"/>
  <c r="P80" i="25"/>
  <c r="O80" i="25"/>
  <c r="M80" i="25"/>
  <c r="L80" i="25"/>
  <c r="I80" i="25"/>
  <c r="H80" i="25"/>
  <c r="G80" i="25"/>
  <c r="F80" i="25"/>
  <c r="E80" i="25"/>
  <c r="D80" i="25"/>
  <c r="C80" i="25"/>
  <c r="N79" i="25"/>
  <c r="Q79" i="25" s="1"/>
  <c r="J79" i="25"/>
  <c r="K79" i="25" s="1"/>
  <c r="N78" i="25"/>
  <c r="Q78" i="25" s="1"/>
  <c r="J78" i="25"/>
  <c r="K78" i="25" s="1"/>
  <c r="P77" i="25"/>
  <c r="O77" i="25"/>
  <c r="M77" i="25"/>
  <c r="L77" i="25"/>
  <c r="I77" i="25"/>
  <c r="H77" i="25"/>
  <c r="G77" i="25"/>
  <c r="F77" i="25"/>
  <c r="E77" i="25"/>
  <c r="D77" i="25"/>
  <c r="C77" i="25"/>
  <c r="N76" i="25"/>
  <c r="Q76" i="25" s="1"/>
  <c r="Q75" i="25" s="1"/>
  <c r="J76" i="25"/>
  <c r="P75" i="25"/>
  <c r="P74" i="25" s="1"/>
  <c r="P73" i="25" s="1"/>
  <c r="P72" i="25" s="1"/>
  <c r="O75" i="25"/>
  <c r="O74" i="25" s="1"/>
  <c r="O73" i="25" s="1"/>
  <c r="O72" i="25" s="1"/>
  <c r="M75" i="25"/>
  <c r="L75" i="25"/>
  <c r="I75" i="25"/>
  <c r="H75" i="25"/>
  <c r="G75" i="25"/>
  <c r="F75" i="25"/>
  <c r="E75" i="25"/>
  <c r="D75" i="25"/>
  <c r="C75" i="25"/>
  <c r="N71" i="25"/>
  <c r="Q71" i="25" s="1"/>
  <c r="Q70" i="25" s="1"/>
  <c r="Q69" i="25" s="1"/>
  <c r="Q68" i="25" s="1"/>
  <c r="Q67" i="25" s="1"/>
  <c r="J71" i="25"/>
  <c r="J70" i="25" s="1"/>
  <c r="J69" i="25" s="1"/>
  <c r="J68" i="25" s="1"/>
  <c r="J67" i="25" s="1"/>
  <c r="P70" i="25"/>
  <c r="P69" i="25" s="1"/>
  <c r="P68" i="25" s="1"/>
  <c r="P67" i="25" s="1"/>
  <c r="O70" i="25"/>
  <c r="O69" i="25" s="1"/>
  <c r="O68" i="25" s="1"/>
  <c r="O67" i="25" s="1"/>
  <c r="N70" i="25"/>
  <c r="N69" i="25" s="1"/>
  <c r="N68" i="25" s="1"/>
  <c r="N67" i="25" s="1"/>
  <c r="M70" i="25"/>
  <c r="M69" i="25" s="1"/>
  <c r="M68" i="25" s="1"/>
  <c r="M67" i="25" s="1"/>
  <c r="L70" i="25"/>
  <c r="L69" i="25" s="1"/>
  <c r="L68" i="25" s="1"/>
  <c r="L67" i="25" s="1"/>
  <c r="I70" i="25"/>
  <c r="I69" i="25" s="1"/>
  <c r="I68" i="25" s="1"/>
  <c r="I67" i="25" s="1"/>
  <c r="H70" i="25"/>
  <c r="H69" i="25" s="1"/>
  <c r="H68" i="25" s="1"/>
  <c r="H67" i="25" s="1"/>
  <c r="G70" i="25"/>
  <c r="G69" i="25" s="1"/>
  <c r="G68" i="25" s="1"/>
  <c r="G67" i="25" s="1"/>
  <c r="F70" i="25"/>
  <c r="F69" i="25" s="1"/>
  <c r="F68" i="25" s="1"/>
  <c r="F67" i="25" s="1"/>
  <c r="E70" i="25"/>
  <c r="E69" i="25" s="1"/>
  <c r="E68" i="25" s="1"/>
  <c r="E67" i="25" s="1"/>
  <c r="D70" i="25"/>
  <c r="D69" i="25" s="1"/>
  <c r="D68" i="25" s="1"/>
  <c r="D67" i="25" s="1"/>
  <c r="C70" i="25"/>
  <c r="C69" i="25" s="1"/>
  <c r="C68" i="25" s="1"/>
  <c r="C67" i="25" s="1"/>
  <c r="N66" i="25"/>
  <c r="Q66" i="25" s="1"/>
  <c r="Q65" i="25" s="1"/>
  <c r="J66" i="25"/>
  <c r="K66" i="25" s="1"/>
  <c r="K65" i="25" s="1"/>
  <c r="P65" i="25"/>
  <c r="O65" i="25"/>
  <c r="M65" i="25"/>
  <c r="L65" i="25"/>
  <c r="I65" i="25"/>
  <c r="H65" i="25"/>
  <c r="G65" i="25"/>
  <c r="F65" i="25"/>
  <c r="E65" i="25"/>
  <c r="D65" i="25"/>
  <c r="C65" i="25"/>
  <c r="N64" i="25"/>
  <c r="Q64" i="25" s="1"/>
  <c r="J64" i="25"/>
  <c r="K64" i="25" s="1"/>
  <c r="N63" i="25"/>
  <c r="J63" i="25"/>
  <c r="J62" i="25" s="1"/>
  <c r="P62" i="25"/>
  <c r="O62" i="25"/>
  <c r="M62" i="25"/>
  <c r="L62" i="25"/>
  <c r="I62" i="25"/>
  <c r="H62" i="25"/>
  <c r="G62" i="25"/>
  <c r="F62" i="25"/>
  <c r="E62" i="25"/>
  <c r="D62" i="25"/>
  <c r="C62" i="25"/>
  <c r="N61" i="25"/>
  <c r="J61" i="25"/>
  <c r="J60" i="25" s="1"/>
  <c r="P60" i="25"/>
  <c r="O60" i="25"/>
  <c r="M60" i="25"/>
  <c r="L60" i="25"/>
  <c r="I60" i="25"/>
  <c r="H60" i="25"/>
  <c r="G60" i="25"/>
  <c r="F60" i="25"/>
  <c r="E60" i="25"/>
  <c r="D60" i="25"/>
  <c r="C60" i="25"/>
  <c r="N59" i="25"/>
  <c r="Q59" i="25" s="1"/>
  <c r="J59" i="25"/>
  <c r="K59" i="25" s="1"/>
  <c r="K58" i="25" s="1"/>
  <c r="P58" i="25"/>
  <c r="O58" i="25"/>
  <c r="M58" i="25"/>
  <c r="L58" i="25"/>
  <c r="I58" i="25"/>
  <c r="H58" i="25"/>
  <c r="G58" i="25"/>
  <c r="F58" i="25"/>
  <c r="E58" i="25"/>
  <c r="D58" i="25"/>
  <c r="C58" i="25"/>
  <c r="N57" i="25"/>
  <c r="Q57" i="25" s="1"/>
  <c r="J57" i="25"/>
  <c r="K57" i="25" s="1"/>
  <c r="R57" i="25" s="1"/>
  <c r="N56" i="25"/>
  <c r="Q56" i="25" s="1"/>
  <c r="J56" i="25"/>
  <c r="K56" i="25" s="1"/>
  <c r="N55" i="25"/>
  <c r="J55" i="25"/>
  <c r="K55" i="25" s="1"/>
  <c r="P54" i="25"/>
  <c r="O54" i="25"/>
  <c r="M54" i="25"/>
  <c r="L54" i="25"/>
  <c r="I54" i="25"/>
  <c r="H54" i="25"/>
  <c r="G54" i="25"/>
  <c r="F54" i="25"/>
  <c r="E54" i="25"/>
  <c r="D54" i="25"/>
  <c r="C54" i="25"/>
  <c r="N53" i="25"/>
  <c r="N52" i="25" s="1"/>
  <c r="J53" i="25"/>
  <c r="K53" i="25" s="1"/>
  <c r="P52" i="25"/>
  <c r="O52" i="25"/>
  <c r="M52" i="25"/>
  <c r="L52" i="25"/>
  <c r="K52" i="25"/>
  <c r="I52" i="25"/>
  <c r="H52" i="25"/>
  <c r="G52" i="25"/>
  <c r="F52" i="25"/>
  <c r="E52" i="25"/>
  <c r="D52" i="25"/>
  <c r="C52" i="25"/>
  <c r="N51" i="25"/>
  <c r="Q51" i="25" s="1"/>
  <c r="Q50" i="25" s="1"/>
  <c r="J51" i="25"/>
  <c r="K51" i="25" s="1"/>
  <c r="K50" i="25" s="1"/>
  <c r="P50" i="25"/>
  <c r="O50" i="25"/>
  <c r="M50" i="25"/>
  <c r="L50" i="25"/>
  <c r="I50" i="25"/>
  <c r="H50" i="25"/>
  <c r="G50" i="25"/>
  <c r="F50" i="25"/>
  <c r="E50" i="25"/>
  <c r="D50" i="25"/>
  <c r="C50" i="25"/>
  <c r="N49" i="25"/>
  <c r="J49" i="25"/>
  <c r="J48" i="25" s="1"/>
  <c r="P48" i="25"/>
  <c r="P47" i="25" s="1"/>
  <c r="O48" i="25"/>
  <c r="M48" i="25"/>
  <c r="L48" i="25"/>
  <c r="I48" i="25"/>
  <c r="H48" i="25"/>
  <c r="G48" i="25"/>
  <c r="F48" i="25"/>
  <c r="E48" i="25"/>
  <c r="D48" i="25"/>
  <c r="C48" i="25"/>
  <c r="N46" i="25"/>
  <c r="J46" i="25"/>
  <c r="K46" i="25" s="1"/>
  <c r="P45" i="25"/>
  <c r="O45" i="25"/>
  <c r="M45" i="25"/>
  <c r="L45" i="25"/>
  <c r="J45" i="25"/>
  <c r="I45" i="25"/>
  <c r="H45" i="25"/>
  <c r="G45" i="25"/>
  <c r="F45" i="25"/>
  <c r="F40" i="25" s="1"/>
  <c r="E45" i="25"/>
  <c r="D45" i="25"/>
  <c r="D40" i="25" s="1"/>
  <c r="C45" i="25"/>
  <c r="N44" i="25"/>
  <c r="Q44" i="25" s="1"/>
  <c r="K44" i="25"/>
  <c r="K43" i="25" s="1"/>
  <c r="J44" i="25"/>
  <c r="P43" i="25"/>
  <c r="O43" i="25"/>
  <c r="M43" i="25"/>
  <c r="L43" i="25"/>
  <c r="J43" i="25"/>
  <c r="I43" i="25"/>
  <c r="H43" i="25"/>
  <c r="G43" i="25"/>
  <c r="F43" i="25"/>
  <c r="E43" i="25"/>
  <c r="D43" i="25"/>
  <c r="C43" i="25"/>
  <c r="N42" i="25"/>
  <c r="Q42" i="25" s="1"/>
  <c r="Q41" i="25" s="1"/>
  <c r="J42" i="25"/>
  <c r="K42" i="25" s="1"/>
  <c r="P41" i="25"/>
  <c r="O41" i="25"/>
  <c r="M41" i="25"/>
  <c r="L41" i="25"/>
  <c r="I41" i="25"/>
  <c r="H41" i="25"/>
  <c r="G41" i="25"/>
  <c r="F41" i="25"/>
  <c r="E41" i="25"/>
  <c r="D41" i="25"/>
  <c r="C41" i="25"/>
  <c r="N39" i="25"/>
  <c r="N38" i="25" s="1"/>
  <c r="J39" i="25"/>
  <c r="J38" i="25" s="1"/>
  <c r="P38" i="25"/>
  <c r="O38" i="25"/>
  <c r="M38" i="25"/>
  <c r="L38" i="25"/>
  <c r="I38" i="25"/>
  <c r="H38" i="25"/>
  <c r="G38" i="25"/>
  <c r="F38" i="25"/>
  <c r="E38" i="25"/>
  <c r="D38" i="25"/>
  <c r="C38" i="25"/>
  <c r="N37" i="25"/>
  <c r="Q37" i="25" s="1"/>
  <c r="J37" i="25"/>
  <c r="K37" i="25" s="1"/>
  <c r="N36" i="25"/>
  <c r="Q36" i="25" s="1"/>
  <c r="J36" i="25"/>
  <c r="K36" i="25" s="1"/>
  <c r="P35" i="25"/>
  <c r="O35" i="25"/>
  <c r="M35" i="25"/>
  <c r="L35" i="25"/>
  <c r="I35" i="25"/>
  <c r="H35" i="25"/>
  <c r="G35" i="25"/>
  <c r="F35" i="25"/>
  <c r="E35" i="25"/>
  <c r="D35" i="25"/>
  <c r="C35" i="25"/>
  <c r="C30" i="25" s="1"/>
  <c r="N34" i="25"/>
  <c r="N33" i="25" s="1"/>
  <c r="J34" i="25"/>
  <c r="K34" i="25" s="1"/>
  <c r="K33" i="25" s="1"/>
  <c r="P33" i="25"/>
  <c r="O33" i="25"/>
  <c r="M33" i="25"/>
  <c r="L33" i="25"/>
  <c r="J33" i="25"/>
  <c r="I33" i="25"/>
  <c r="H33" i="25"/>
  <c r="G33" i="25"/>
  <c r="F33" i="25"/>
  <c r="E33" i="25"/>
  <c r="D33" i="25"/>
  <c r="C33" i="25"/>
  <c r="N32" i="25"/>
  <c r="J32" i="25"/>
  <c r="J31" i="25" s="1"/>
  <c r="P31" i="25"/>
  <c r="O31" i="25"/>
  <c r="M31" i="25"/>
  <c r="L31" i="25"/>
  <c r="I31" i="25"/>
  <c r="H31" i="25"/>
  <c r="G31" i="25"/>
  <c r="G30" i="25" s="1"/>
  <c r="F31" i="25"/>
  <c r="E31" i="25"/>
  <c r="D31" i="25"/>
  <c r="C31" i="25"/>
  <c r="N27" i="25"/>
  <c r="J27" i="25"/>
  <c r="K27" i="25" s="1"/>
  <c r="P26" i="25"/>
  <c r="O26" i="25"/>
  <c r="M26" i="25"/>
  <c r="L26" i="25"/>
  <c r="I26" i="25"/>
  <c r="H26" i="25"/>
  <c r="G26" i="25"/>
  <c r="F26" i="25"/>
  <c r="E26" i="25"/>
  <c r="D26" i="25"/>
  <c r="C26" i="25"/>
  <c r="Q25" i="25"/>
  <c r="N25" i="25"/>
  <c r="J25" i="25"/>
  <c r="K25" i="25" s="1"/>
  <c r="N24" i="25"/>
  <c r="Q24" i="25" s="1"/>
  <c r="Q23" i="25" s="1"/>
  <c r="J24" i="25"/>
  <c r="K24" i="25" s="1"/>
  <c r="P23" i="25"/>
  <c r="O23" i="25"/>
  <c r="M23" i="25"/>
  <c r="L23" i="25"/>
  <c r="I23" i="25"/>
  <c r="H23" i="25"/>
  <c r="G23" i="25"/>
  <c r="F23" i="25"/>
  <c r="E23" i="25"/>
  <c r="D23" i="25"/>
  <c r="C23" i="25"/>
  <c r="N22" i="25"/>
  <c r="Q22" i="25" s="1"/>
  <c r="Q21" i="25" s="1"/>
  <c r="J22" i="25"/>
  <c r="P21" i="25"/>
  <c r="O21" i="25"/>
  <c r="N21" i="25"/>
  <c r="M21" i="25"/>
  <c r="L21" i="25"/>
  <c r="I21" i="25"/>
  <c r="H21" i="25"/>
  <c r="G21" i="25"/>
  <c r="F21" i="25"/>
  <c r="E21" i="25"/>
  <c r="D21" i="25"/>
  <c r="C21" i="25"/>
  <c r="N20" i="25"/>
  <c r="J20" i="25"/>
  <c r="J19" i="25" s="1"/>
  <c r="P19" i="25"/>
  <c r="O19" i="25"/>
  <c r="M19" i="25"/>
  <c r="L19" i="25"/>
  <c r="I19" i="25"/>
  <c r="H19" i="25"/>
  <c r="G19" i="25"/>
  <c r="F19" i="25"/>
  <c r="E19" i="25"/>
  <c r="D19" i="25"/>
  <c r="C19" i="25"/>
  <c r="N18" i="25"/>
  <c r="N17" i="25" s="1"/>
  <c r="J18" i="25"/>
  <c r="K18" i="25" s="1"/>
  <c r="K17" i="25" s="1"/>
  <c r="P17" i="25"/>
  <c r="O17" i="25"/>
  <c r="M17" i="25"/>
  <c r="L17" i="25"/>
  <c r="I17" i="25"/>
  <c r="H17" i="25"/>
  <c r="G17" i="25"/>
  <c r="F17" i="25"/>
  <c r="E17" i="25"/>
  <c r="D17" i="25"/>
  <c r="C17" i="25"/>
  <c r="N16" i="25"/>
  <c r="Q16" i="25" s="1"/>
  <c r="J16" i="25"/>
  <c r="K16" i="25" s="1"/>
  <c r="N15" i="25"/>
  <c r="J15" i="25"/>
  <c r="K15" i="25" s="1"/>
  <c r="P14" i="25"/>
  <c r="O14" i="25"/>
  <c r="M14" i="25"/>
  <c r="L14" i="25"/>
  <c r="I14" i="25"/>
  <c r="H14" i="25"/>
  <c r="G14" i="25"/>
  <c r="F14" i="25"/>
  <c r="E14" i="25"/>
  <c r="D14" i="25"/>
  <c r="C14" i="25"/>
  <c r="N13" i="25"/>
  <c r="J13" i="25"/>
  <c r="J12" i="25" s="1"/>
  <c r="P12" i="25"/>
  <c r="O12" i="25"/>
  <c r="M12" i="25"/>
  <c r="L12" i="25"/>
  <c r="I12" i="25"/>
  <c r="H12" i="25"/>
  <c r="G12" i="25"/>
  <c r="F12" i="25"/>
  <c r="E12" i="25"/>
  <c r="D12" i="25"/>
  <c r="C12" i="25"/>
  <c r="N11" i="25"/>
  <c r="Q11" i="25" s="1"/>
  <c r="Q10" i="25" s="1"/>
  <c r="J11" i="25"/>
  <c r="J10" i="25" s="1"/>
  <c r="P10" i="25"/>
  <c r="O10" i="25"/>
  <c r="N10" i="25"/>
  <c r="M10" i="25"/>
  <c r="L10" i="25"/>
  <c r="I10" i="25"/>
  <c r="H10" i="25"/>
  <c r="G10" i="25"/>
  <c r="F10" i="25"/>
  <c r="E10" i="25"/>
  <c r="D10" i="25"/>
  <c r="C10" i="25"/>
  <c r="N27" i="24"/>
  <c r="Q27" i="24" s="1"/>
  <c r="Q26" i="24" s="1"/>
  <c r="Q25" i="24" s="1"/>
  <c r="J27" i="24"/>
  <c r="K27" i="24" s="1"/>
  <c r="P26" i="24"/>
  <c r="P25" i="24" s="1"/>
  <c r="P21" i="24" s="1"/>
  <c r="P20" i="24" s="1"/>
  <c r="O26" i="24"/>
  <c r="M26" i="24"/>
  <c r="L26" i="24"/>
  <c r="I26" i="24"/>
  <c r="I25" i="24" s="1"/>
  <c r="H26" i="24"/>
  <c r="H25" i="24" s="1"/>
  <c r="G26" i="24"/>
  <c r="G25" i="24" s="1"/>
  <c r="F26" i="24"/>
  <c r="F25" i="24" s="1"/>
  <c r="F21" i="24" s="1"/>
  <c r="F20" i="24" s="1"/>
  <c r="E26" i="24"/>
  <c r="E25" i="24" s="1"/>
  <c r="E21" i="24" s="1"/>
  <c r="E20" i="24" s="1"/>
  <c r="D26" i="24"/>
  <c r="C26" i="24"/>
  <c r="O25" i="24"/>
  <c r="M25" i="24"/>
  <c r="L25" i="24"/>
  <c r="D25" i="24"/>
  <c r="C25" i="24"/>
  <c r="C21" i="24" s="1"/>
  <c r="C20" i="24" s="1"/>
  <c r="N24" i="24"/>
  <c r="Q24" i="24" s="1"/>
  <c r="Q23" i="24" s="1"/>
  <c r="Q22" i="24" s="1"/>
  <c r="J24" i="24"/>
  <c r="K24" i="24" s="1"/>
  <c r="P23" i="24"/>
  <c r="O23" i="24"/>
  <c r="M23" i="24"/>
  <c r="L23" i="24"/>
  <c r="L22" i="24" s="1"/>
  <c r="I23" i="24"/>
  <c r="I22" i="24" s="1"/>
  <c r="H23" i="24"/>
  <c r="H22" i="24" s="1"/>
  <c r="G23" i="24"/>
  <c r="G22" i="24" s="1"/>
  <c r="F23" i="24"/>
  <c r="E23" i="24"/>
  <c r="D23" i="24"/>
  <c r="C23" i="24"/>
  <c r="P22" i="24"/>
  <c r="O22" i="24"/>
  <c r="M22" i="24"/>
  <c r="F22" i="24"/>
  <c r="E22" i="24"/>
  <c r="D22" i="24"/>
  <c r="C22" i="24"/>
  <c r="D21" i="24"/>
  <c r="D20" i="24" s="1"/>
  <c r="N19" i="24"/>
  <c r="Q19" i="24" s="1"/>
  <c r="Q18" i="24" s="1"/>
  <c r="J19" i="24"/>
  <c r="K19" i="24" s="1"/>
  <c r="P18" i="24"/>
  <c r="O18" i="24"/>
  <c r="M18" i="24"/>
  <c r="L18" i="24"/>
  <c r="J18" i="24"/>
  <c r="I18" i="24"/>
  <c r="H18" i="24"/>
  <c r="G18" i="24"/>
  <c r="F18" i="24"/>
  <c r="E18" i="24"/>
  <c r="D18" i="24"/>
  <c r="C18" i="24"/>
  <c r="N17" i="24"/>
  <c r="Q17" i="24" s="1"/>
  <c r="J17" i="24"/>
  <c r="K17" i="24" s="1"/>
  <c r="K16" i="24" s="1"/>
  <c r="P16" i="24"/>
  <c r="O16" i="24"/>
  <c r="M16" i="24"/>
  <c r="L16" i="24"/>
  <c r="I16" i="24"/>
  <c r="H16" i="24"/>
  <c r="G16" i="24"/>
  <c r="F16" i="24"/>
  <c r="E16" i="24"/>
  <c r="D16" i="24"/>
  <c r="C16" i="24"/>
  <c r="N15" i="24"/>
  <c r="Q15" i="24" s="1"/>
  <c r="Q14" i="24" s="1"/>
  <c r="J15" i="24"/>
  <c r="K15" i="24" s="1"/>
  <c r="K14" i="24" s="1"/>
  <c r="P14" i="24"/>
  <c r="O14" i="24"/>
  <c r="M14" i="24"/>
  <c r="L14" i="24"/>
  <c r="I14" i="24"/>
  <c r="H14" i="24"/>
  <c r="G14" i="24"/>
  <c r="F14" i="24"/>
  <c r="F9" i="24" s="1"/>
  <c r="F8" i="24" s="1"/>
  <c r="F7" i="24" s="1"/>
  <c r="E14" i="24"/>
  <c r="D14" i="24"/>
  <c r="C14" i="24"/>
  <c r="N13" i="24"/>
  <c r="Q13" i="24" s="1"/>
  <c r="Q12" i="24" s="1"/>
  <c r="J13" i="24"/>
  <c r="K13" i="24" s="1"/>
  <c r="P12" i="24"/>
  <c r="O12" i="24"/>
  <c r="M12" i="24"/>
  <c r="L12" i="24"/>
  <c r="I12" i="24"/>
  <c r="H12" i="24"/>
  <c r="G12" i="24"/>
  <c r="F12" i="24"/>
  <c r="E12" i="24"/>
  <c r="D12" i="24"/>
  <c r="C12" i="24"/>
  <c r="N11" i="24"/>
  <c r="N10" i="24" s="1"/>
  <c r="J11" i="24"/>
  <c r="K11" i="24" s="1"/>
  <c r="P10" i="24"/>
  <c r="O10" i="24"/>
  <c r="M10" i="24"/>
  <c r="L10" i="24"/>
  <c r="I10" i="24"/>
  <c r="H10" i="24"/>
  <c r="G10" i="24"/>
  <c r="F10" i="24"/>
  <c r="E10" i="24"/>
  <c r="D10" i="24"/>
  <c r="C10" i="24"/>
  <c r="N54" i="23"/>
  <c r="Q54" i="23" s="1"/>
  <c r="J54" i="23"/>
  <c r="K54" i="23" s="1"/>
  <c r="Q53" i="23"/>
  <c r="Q52" i="23" s="1"/>
  <c r="Q51" i="23" s="1"/>
  <c r="Q50" i="23" s="1"/>
  <c r="P53" i="23"/>
  <c r="P52" i="23" s="1"/>
  <c r="P51" i="23" s="1"/>
  <c r="P50" i="23" s="1"/>
  <c r="O53" i="23"/>
  <c r="O52" i="23" s="1"/>
  <c r="O51" i="23" s="1"/>
  <c r="O50" i="23" s="1"/>
  <c r="M53" i="23"/>
  <c r="M52" i="23" s="1"/>
  <c r="M51" i="23" s="1"/>
  <c r="M50" i="23" s="1"/>
  <c r="L53" i="23"/>
  <c r="L52" i="23" s="1"/>
  <c r="L51" i="23" s="1"/>
  <c r="L50" i="23" s="1"/>
  <c r="J53" i="23"/>
  <c r="J52" i="23" s="1"/>
  <c r="J51" i="23" s="1"/>
  <c r="J50" i="23" s="1"/>
  <c r="I53" i="23"/>
  <c r="H53" i="23"/>
  <c r="G53" i="23"/>
  <c r="F53" i="23"/>
  <c r="E53" i="23"/>
  <c r="E52" i="23" s="1"/>
  <c r="E51" i="23" s="1"/>
  <c r="E50" i="23" s="1"/>
  <c r="D53" i="23"/>
  <c r="D52" i="23" s="1"/>
  <c r="D51" i="23" s="1"/>
  <c r="D50" i="23" s="1"/>
  <c r="C53" i="23"/>
  <c r="C52" i="23" s="1"/>
  <c r="C51" i="23" s="1"/>
  <c r="C50" i="23" s="1"/>
  <c r="I52" i="23"/>
  <c r="I51" i="23" s="1"/>
  <c r="I50" i="23" s="1"/>
  <c r="H52" i="23"/>
  <c r="H51" i="23" s="1"/>
  <c r="H50" i="23" s="1"/>
  <c r="G52" i="23"/>
  <c r="G51" i="23" s="1"/>
  <c r="G50" i="23" s="1"/>
  <c r="F52" i="23"/>
  <c r="F51" i="23" s="1"/>
  <c r="F50" i="23" s="1"/>
  <c r="N49" i="23"/>
  <c r="N48" i="23" s="1"/>
  <c r="N47" i="23" s="1"/>
  <c r="J49" i="23"/>
  <c r="K49" i="23" s="1"/>
  <c r="P48" i="23"/>
  <c r="P47" i="23" s="1"/>
  <c r="P43" i="23" s="1"/>
  <c r="P42" i="23" s="1"/>
  <c r="O48" i="23"/>
  <c r="O47" i="23" s="1"/>
  <c r="M48" i="23"/>
  <c r="L48" i="23"/>
  <c r="L47" i="23" s="1"/>
  <c r="I48" i="23"/>
  <c r="H48" i="23"/>
  <c r="H47" i="23" s="1"/>
  <c r="G48" i="23"/>
  <c r="G47" i="23" s="1"/>
  <c r="F48" i="23"/>
  <c r="F47" i="23" s="1"/>
  <c r="E48" i="23"/>
  <c r="E47" i="23" s="1"/>
  <c r="E43" i="23" s="1"/>
  <c r="E42" i="23" s="1"/>
  <c r="D48" i="23"/>
  <c r="D47" i="23" s="1"/>
  <c r="C48" i="23"/>
  <c r="M47" i="23"/>
  <c r="I47" i="23"/>
  <c r="C47" i="23"/>
  <c r="N46" i="23"/>
  <c r="Q46" i="23" s="1"/>
  <c r="Q45" i="23" s="1"/>
  <c r="Q44" i="23" s="1"/>
  <c r="J46" i="23"/>
  <c r="K46" i="23" s="1"/>
  <c r="K45" i="23" s="1"/>
  <c r="K44" i="23" s="1"/>
  <c r="P45" i="23"/>
  <c r="P44" i="23" s="1"/>
  <c r="O45" i="23"/>
  <c r="O44" i="23" s="1"/>
  <c r="M45" i="23"/>
  <c r="L45" i="23"/>
  <c r="L44" i="23" s="1"/>
  <c r="I45" i="23"/>
  <c r="I44" i="23" s="1"/>
  <c r="H45" i="23"/>
  <c r="H44" i="23" s="1"/>
  <c r="G45" i="23"/>
  <c r="G44" i="23" s="1"/>
  <c r="F45" i="23"/>
  <c r="F44" i="23" s="1"/>
  <c r="E45" i="23"/>
  <c r="D45" i="23"/>
  <c r="D44" i="23" s="1"/>
  <c r="C45" i="23"/>
  <c r="C44" i="23" s="1"/>
  <c r="M44" i="23"/>
  <c r="E44" i="23"/>
  <c r="N41" i="23"/>
  <c r="Q41" i="23" s="1"/>
  <c r="Q40" i="23" s="1"/>
  <c r="Q39" i="23" s="1"/>
  <c r="J41" i="23"/>
  <c r="J40" i="23" s="1"/>
  <c r="J39" i="23" s="1"/>
  <c r="P40" i="23"/>
  <c r="O40" i="23"/>
  <c r="M40" i="23"/>
  <c r="L40" i="23"/>
  <c r="L39" i="23" s="1"/>
  <c r="I40" i="23"/>
  <c r="I39" i="23" s="1"/>
  <c r="H40" i="23"/>
  <c r="H39" i="23" s="1"/>
  <c r="G40" i="23"/>
  <c r="G39" i="23" s="1"/>
  <c r="F40" i="23"/>
  <c r="E40" i="23"/>
  <c r="D40" i="23"/>
  <c r="C40" i="23"/>
  <c r="P39" i="23"/>
  <c r="O39" i="23"/>
  <c r="M39" i="23"/>
  <c r="F39" i="23"/>
  <c r="E39" i="23"/>
  <c r="D39" i="23"/>
  <c r="C39" i="23"/>
  <c r="N38" i="23"/>
  <c r="K38" i="23"/>
  <c r="J38" i="23"/>
  <c r="J37" i="23" s="1"/>
  <c r="P37" i="23"/>
  <c r="O37" i="23"/>
  <c r="M37" i="23"/>
  <c r="L37" i="23"/>
  <c r="I37" i="23"/>
  <c r="H37" i="23"/>
  <c r="H34" i="23" s="1"/>
  <c r="G37" i="23"/>
  <c r="G34" i="23" s="1"/>
  <c r="F37" i="23"/>
  <c r="E37" i="23"/>
  <c r="D37" i="23"/>
  <c r="C37" i="23"/>
  <c r="N36" i="23"/>
  <c r="N35" i="23" s="1"/>
  <c r="J36" i="23"/>
  <c r="K36" i="23" s="1"/>
  <c r="P35" i="23"/>
  <c r="O35" i="23"/>
  <c r="M35" i="23"/>
  <c r="L35" i="23"/>
  <c r="I35" i="23"/>
  <c r="H35" i="23"/>
  <c r="G35" i="23"/>
  <c r="F35" i="23"/>
  <c r="E35" i="23"/>
  <c r="D35" i="23"/>
  <c r="C35" i="23"/>
  <c r="C34" i="23" s="1"/>
  <c r="C33" i="23" s="1"/>
  <c r="C32" i="23" s="1"/>
  <c r="P34" i="23"/>
  <c r="N31" i="23"/>
  <c r="Q31" i="23" s="1"/>
  <c r="J31" i="23"/>
  <c r="K31" i="23" s="1"/>
  <c r="N30" i="23"/>
  <c r="J30" i="23"/>
  <c r="P29" i="23"/>
  <c r="O29" i="23"/>
  <c r="M29" i="23"/>
  <c r="L29" i="23"/>
  <c r="I29" i="23"/>
  <c r="H29" i="23"/>
  <c r="G29" i="23"/>
  <c r="F29" i="23"/>
  <c r="E29" i="23"/>
  <c r="D29" i="23"/>
  <c r="C29" i="23"/>
  <c r="N28" i="23"/>
  <c r="Q28" i="23" s="1"/>
  <c r="J28" i="23"/>
  <c r="K28" i="23" s="1"/>
  <c r="N27" i="23"/>
  <c r="Q27" i="23" s="1"/>
  <c r="J27" i="23"/>
  <c r="K27" i="23" s="1"/>
  <c r="P26" i="23"/>
  <c r="O26" i="23"/>
  <c r="M26" i="23"/>
  <c r="L26" i="23"/>
  <c r="I26" i="23"/>
  <c r="H26" i="23"/>
  <c r="G26" i="23"/>
  <c r="F26" i="23"/>
  <c r="E26" i="23"/>
  <c r="D26" i="23"/>
  <c r="C26" i="23"/>
  <c r="N25" i="23"/>
  <c r="Q25" i="23" s="1"/>
  <c r="Q24" i="23" s="1"/>
  <c r="J25" i="23"/>
  <c r="K25" i="23" s="1"/>
  <c r="P24" i="23"/>
  <c r="O24" i="23"/>
  <c r="M24" i="23"/>
  <c r="L24" i="23"/>
  <c r="I24" i="23"/>
  <c r="H24" i="23"/>
  <c r="G24" i="23"/>
  <c r="F24" i="23"/>
  <c r="E24" i="23"/>
  <c r="D24" i="23"/>
  <c r="C24" i="23"/>
  <c r="N23" i="23"/>
  <c r="Q23" i="23" s="1"/>
  <c r="J23" i="23"/>
  <c r="K23" i="23" s="1"/>
  <c r="N22" i="23"/>
  <c r="J22" i="23"/>
  <c r="K22" i="23" s="1"/>
  <c r="P21" i="23"/>
  <c r="O21" i="23"/>
  <c r="M21" i="23"/>
  <c r="L21" i="23"/>
  <c r="I21" i="23"/>
  <c r="H21" i="23"/>
  <c r="G21" i="23"/>
  <c r="F21" i="23"/>
  <c r="E21" i="23"/>
  <c r="D21" i="23"/>
  <c r="C21" i="23"/>
  <c r="N20" i="23"/>
  <c r="Q20" i="23" s="1"/>
  <c r="Q19" i="23" s="1"/>
  <c r="J20" i="23"/>
  <c r="K20" i="23" s="1"/>
  <c r="P19" i="23"/>
  <c r="O19" i="23"/>
  <c r="M19" i="23"/>
  <c r="L19" i="23"/>
  <c r="I19" i="23"/>
  <c r="H19" i="23"/>
  <c r="G19" i="23"/>
  <c r="F19" i="23"/>
  <c r="E19" i="23"/>
  <c r="D19" i="23"/>
  <c r="C19" i="23"/>
  <c r="Q18" i="23"/>
  <c r="Q17" i="23" s="1"/>
  <c r="N18" i="23"/>
  <c r="J18" i="23"/>
  <c r="K18" i="23" s="1"/>
  <c r="K17" i="23" s="1"/>
  <c r="P17" i="23"/>
  <c r="O17" i="23"/>
  <c r="N17" i="23"/>
  <c r="M17" i="23"/>
  <c r="L17" i="23"/>
  <c r="I17" i="23"/>
  <c r="H17" i="23"/>
  <c r="G17" i="23"/>
  <c r="F17" i="23"/>
  <c r="E17" i="23"/>
  <c r="D17" i="23"/>
  <c r="C17" i="23"/>
  <c r="N16" i="23"/>
  <c r="K16" i="23"/>
  <c r="J16" i="23"/>
  <c r="J15" i="23" s="1"/>
  <c r="P15" i="23"/>
  <c r="O15" i="23"/>
  <c r="M15" i="23"/>
  <c r="L15" i="23"/>
  <c r="I15" i="23"/>
  <c r="H15" i="23"/>
  <c r="G15" i="23"/>
  <c r="F15" i="23"/>
  <c r="E15" i="23"/>
  <c r="D15" i="23"/>
  <c r="C15" i="23"/>
  <c r="N14" i="23"/>
  <c r="Q14" i="23" s="1"/>
  <c r="J14" i="23"/>
  <c r="K14" i="23" s="1"/>
  <c r="R14" i="23" s="1"/>
  <c r="N13" i="23"/>
  <c r="J13" i="23"/>
  <c r="K13" i="23" s="1"/>
  <c r="P12" i="23"/>
  <c r="O12" i="23"/>
  <c r="M12" i="23"/>
  <c r="L12" i="23"/>
  <c r="I12" i="23"/>
  <c r="H12" i="23"/>
  <c r="G12" i="23"/>
  <c r="F12" i="23"/>
  <c r="E12" i="23"/>
  <c r="D12" i="23"/>
  <c r="C12" i="23"/>
  <c r="N11" i="23"/>
  <c r="Q11" i="23" s="1"/>
  <c r="Q10" i="23" s="1"/>
  <c r="J11" i="23"/>
  <c r="J10" i="23" s="1"/>
  <c r="P10" i="23"/>
  <c r="O10" i="23"/>
  <c r="M10" i="23"/>
  <c r="L10" i="23"/>
  <c r="I10" i="23"/>
  <c r="H10" i="23"/>
  <c r="G10" i="23"/>
  <c r="F10" i="23"/>
  <c r="E10" i="23"/>
  <c r="D10" i="23"/>
  <c r="C10" i="23"/>
  <c r="J87" i="22"/>
  <c r="J86" i="22"/>
  <c r="J85" i="22" s="1"/>
  <c r="J84" i="22" s="1"/>
  <c r="J83" i="22" s="1"/>
  <c r="I86" i="22"/>
  <c r="I85" i="22" s="1"/>
  <c r="I84" i="22" s="1"/>
  <c r="I83" i="22" s="1"/>
  <c r="H86" i="22"/>
  <c r="H85" i="22" s="1"/>
  <c r="H84" i="22" s="1"/>
  <c r="H83" i="22" s="1"/>
  <c r="G86" i="22"/>
  <c r="G85" i="22" s="1"/>
  <c r="G84" i="22" s="1"/>
  <c r="G83" i="22" s="1"/>
  <c r="F86" i="22"/>
  <c r="F85" i="22" s="1"/>
  <c r="F84" i="22" s="1"/>
  <c r="F83" i="22" s="1"/>
  <c r="E86" i="22"/>
  <c r="E85" i="22" s="1"/>
  <c r="E84" i="22" s="1"/>
  <c r="E83" i="22" s="1"/>
  <c r="D86" i="22"/>
  <c r="D85" i="22" s="1"/>
  <c r="D84" i="22" s="1"/>
  <c r="D83" i="22" s="1"/>
  <c r="J82" i="22"/>
  <c r="J81" i="22"/>
  <c r="J80" i="22" s="1"/>
  <c r="J79" i="22" s="1"/>
  <c r="J78" i="22" s="1"/>
  <c r="I81" i="22"/>
  <c r="I80" i="22" s="1"/>
  <c r="I79" i="22" s="1"/>
  <c r="I78" i="22" s="1"/>
  <c r="H81" i="22"/>
  <c r="G81" i="22"/>
  <c r="G80" i="22" s="1"/>
  <c r="G79" i="22" s="1"/>
  <c r="G78" i="22" s="1"/>
  <c r="F81" i="22"/>
  <c r="F80" i="22" s="1"/>
  <c r="F79" i="22" s="1"/>
  <c r="F78" i="22" s="1"/>
  <c r="E81" i="22"/>
  <c r="E80" i="22" s="1"/>
  <c r="E79" i="22" s="1"/>
  <c r="E78" i="22" s="1"/>
  <c r="D81" i="22"/>
  <c r="D80" i="22" s="1"/>
  <c r="D79" i="22" s="1"/>
  <c r="D78" i="22" s="1"/>
  <c r="H80" i="22"/>
  <c r="H79" i="22" s="1"/>
  <c r="H78" i="22" s="1"/>
  <c r="J77" i="22"/>
  <c r="J76" i="22" s="1"/>
  <c r="J75" i="22" s="1"/>
  <c r="I76" i="22"/>
  <c r="I75" i="22" s="1"/>
  <c r="H76" i="22"/>
  <c r="H75" i="22" s="1"/>
  <c r="G76" i="22"/>
  <c r="G75" i="22" s="1"/>
  <c r="F76" i="22"/>
  <c r="F75" i="22" s="1"/>
  <c r="F71" i="22" s="1"/>
  <c r="E76" i="22"/>
  <c r="D76" i="22"/>
  <c r="D75" i="22" s="1"/>
  <c r="E75" i="22"/>
  <c r="E71" i="22" s="1"/>
  <c r="J74" i="22"/>
  <c r="J73" i="22" s="1"/>
  <c r="J72" i="22" s="1"/>
  <c r="I73" i="22"/>
  <c r="I72" i="22" s="1"/>
  <c r="H73" i="22"/>
  <c r="H72" i="22" s="1"/>
  <c r="G73" i="22"/>
  <c r="G72" i="22" s="1"/>
  <c r="F73" i="22"/>
  <c r="F72" i="22" s="1"/>
  <c r="E73" i="22"/>
  <c r="E72" i="22" s="1"/>
  <c r="D73" i="22"/>
  <c r="D72" i="22" s="1"/>
  <c r="J70" i="22"/>
  <c r="J69" i="22" s="1"/>
  <c r="I69" i="22"/>
  <c r="H69" i="22"/>
  <c r="G69" i="22"/>
  <c r="F69" i="22"/>
  <c r="E69" i="22"/>
  <c r="D69" i="22"/>
  <c r="J68" i="22"/>
  <c r="J67" i="22" s="1"/>
  <c r="I67" i="22"/>
  <c r="H67" i="22"/>
  <c r="G67" i="22"/>
  <c r="F67" i="22"/>
  <c r="E67" i="22"/>
  <c r="D67" i="22"/>
  <c r="J63" i="22"/>
  <c r="J62" i="22"/>
  <c r="J61" i="22" s="1"/>
  <c r="I61" i="22"/>
  <c r="H61" i="22"/>
  <c r="G61" i="22"/>
  <c r="F61" i="22"/>
  <c r="E61" i="22"/>
  <c r="D61" i="22"/>
  <c r="J60" i="22"/>
  <c r="J59" i="22" s="1"/>
  <c r="I59" i="22"/>
  <c r="H59" i="22"/>
  <c r="G59" i="22"/>
  <c r="F59" i="22"/>
  <c r="E59" i="22"/>
  <c r="D59" i="22"/>
  <c r="J58" i="22"/>
  <c r="J57" i="22" s="1"/>
  <c r="I57" i="22"/>
  <c r="H57" i="22"/>
  <c r="G57" i="22"/>
  <c r="F57" i="22"/>
  <c r="E57" i="22"/>
  <c r="D57" i="22"/>
  <c r="J56" i="22"/>
  <c r="J55" i="22" s="1"/>
  <c r="I55" i="22"/>
  <c r="H55" i="22"/>
  <c r="G55" i="22"/>
  <c r="F55" i="22"/>
  <c r="E55" i="22"/>
  <c r="D55" i="22"/>
  <c r="H54" i="22"/>
  <c r="H53" i="22" s="1"/>
  <c r="E54" i="22"/>
  <c r="E53" i="22" s="1"/>
  <c r="J52" i="22"/>
  <c r="J51" i="22" s="1"/>
  <c r="I51" i="22"/>
  <c r="H51" i="22"/>
  <c r="G51" i="22"/>
  <c r="F51" i="22"/>
  <c r="E51" i="22"/>
  <c r="D51" i="22"/>
  <c r="J50" i="22"/>
  <c r="J49" i="22" s="1"/>
  <c r="I49" i="22"/>
  <c r="H49" i="22"/>
  <c r="G49" i="22"/>
  <c r="F49" i="22"/>
  <c r="F48" i="22" s="1"/>
  <c r="F47" i="22" s="1"/>
  <c r="E49" i="22"/>
  <c r="D49" i="22"/>
  <c r="J45" i="22"/>
  <c r="J44" i="22" s="1"/>
  <c r="I44" i="22"/>
  <c r="H44" i="22"/>
  <c r="G44" i="22"/>
  <c r="F44" i="22"/>
  <c r="E44" i="22"/>
  <c r="D44" i="22"/>
  <c r="J43" i="22"/>
  <c r="J42" i="22"/>
  <c r="J41" i="22"/>
  <c r="J40" i="22" s="1"/>
  <c r="I40" i="22"/>
  <c r="H40" i="22"/>
  <c r="G40" i="22"/>
  <c r="F40" i="22"/>
  <c r="E40" i="22"/>
  <c r="D40" i="22"/>
  <c r="J39" i="22"/>
  <c r="J38" i="22"/>
  <c r="I37" i="22"/>
  <c r="H37" i="22"/>
  <c r="G37" i="22"/>
  <c r="F37" i="22"/>
  <c r="E37" i="22"/>
  <c r="D37" i="22"/>
  <c r="J36" i="22"/>
  <c r="J35" i="22"/>
  <c r="J34" i="22" s="1"/>
  <c r="I34" i="22"/>
  <c r="H34" i="22"/>
  <c r="G34" i="22"/>
  <c r="F34" i="22"/>
  <c r="E34" i="22"/>
  <c r="D34" i="22"/>
  <c r="J33" i="22"/>
  <c r="J32" i="22" s="1"/>
  <c r="I32" i="22"/>
  <c r="H32" i="22"/>
  <c r="G32" i="22"/>
  <c r="F32" i="22"/>
  <c r="E32" i="22"/>
  <c r="D32" i="22"/>
  <c r="J31" i="22"/>
  <c r="J30" i="22" s="1"/>
  <c r="I30" i="22"/>
  <c r="H30" i="22"/>
  <c r="G30" i="22"/>
  <c r="F30" i="22"/>
  <c r="E30" i="22"/>
  <c r="D30" i="22"/>
  <c r="J29" i="22"/>
  <c r="J28" i="22" s="1"/>
  <c r="I28" i="22"/>
  <c r="H28" i="22"/>
  <c r="G28" i="22"/>
  <c r="F28" i="22"/>
  <c r="E28" i="22"/>
  <c r="D28" i="22"/>
  <c r="J27" i="22"/>
  <c r="J26" i="22"/>
  <c r="J25" i="22"/>
  <c r="I24" i="22"/>
  <c r="H24" i="22"/>
  <c r="G24" i="22"/>
  <c r="F24" i="22"/>
  <c r="E24" i="22"/>
  <c r="D24" i="22"/>
  <c r="F23" i="22"/>
  <c r="F20" i="22" s="1"/>
  <c r="J22" i="22"/>
  <c r="J21" i="22"/>
  <c r="I20" i="22"/>
  <c r="H20" i="22"/>
  <c r="G20" i="22"/>
  <c r="E20" i="22"/>
  <c r="D20" i="22"/>
  <c r="J19" i="22"/>
  <c r="J18" i="22"/>
  <c r="J17" i="22"/>
  <c r="I16" i="22"/>
  <c r="H16" i="22"/>
  <c r="G16" i="22"/>
  <c r="F16" i="22"/>
  <c r="E16" i="22"/>
  <c r="D16" i="22"/>
  <c r="J15" i="22"/>
  <c r="J14" i="22" s="1"/>
  <c r="I14" i="22"/>
  <c r="H14" i="22"/>
  <c r="G14" i="22"/>
  <c r="F14" i="22"/>
  <c r="E14" i="22"/>
  <c r="D14" i="22"/>
  <c r="J13" i="22"/>
  <c r="J12" i="22" s="1"/>
  <c r="I12" i="22"/>
  <c r="H12" i="22"/>
  <c r="G12" i="22"/>
  <c r="F12" i="22"/>
  <c r="E12" i="22"/>
  <c r="D12" i="22"/>
  <c r="J11" i="22"/>
  <c r="J10" i="22" s="1"/>
  <c r="I10" i="22"/>
  <c r="H10" i="22"/>
  <c r="G10" i="22"/>
  <c r="G9" i="22" s="1"/>
  <c r="G8" i="22" s="1"/>
  <c r="G7" i="22" s="1"/>
  <c r="F10" i="22"/>
  <c r="E10" i="22"/>
  <c r="D10" i="22"/>
  <c r="J75" i="47"/>
  <c r="J74" i="47"/>
  <c r="J73" i="47"/>
  <c r="J72" i="47" s="1"/>
  <c r="I72" i="47"/>
  <c r="H72" i="47"/>
  <c r="G72" i="47"/>
  <c r="F72" i="47"/>
  <c r="E72" i="47"/>
  <c r="D72" i="47"/>
  <c r="J71" i="47"/>
  <c r="J70" i="47" s="1"/>
  <c r="I70" i="47"/>
  <c r="H70" i="47"/>
  <c r="G70" i="47"/>
  <c r="F70" i="47"/>
  <c r="E70" i="47"/>
  <c r="D70" i="47"/>
  <c r="J69" i="47"/>
  <c r="J68" i="47" s="1"/>
  <c r="I68" i="47"/>
  <c r="H68" i="47"/>
  <c r="H67" i="47" s="1"/>
  <c r="H66" i="47" s="1"/>
  <c r="H65" i="47" s="1"/>
  <c r="G68" i="47"/>
  <c r="F68" i="47"/>
  <c r="E68" i="47"/>
  <c r="D68" i="47"/>
  <c r="J64" i="47"/>
  <c r="J63" i="47" s="1"/>
  <c r="J62" i="47" s="1"/>
  <c r="J61" i="47" s="1"/>
  <c r="J60" i="47" s="1"/>
  <c r="I63" i="47"/>
  <c r="I62" i="47" s="1"/>
  <c r="I61" i="47" s="1"/>
  <c r="I60" i="47" s="1"/>
  <c r="H63" i="47"/>
  <c r="H62" i="47" s="1"/>
  <c r="H61" i="47" s="1"/>
  <c r="H60" i="47" s="1"/>
  <c r="G63" i="47"/>
  <c r="G62" i="47" s="1"/>
  <c r="G61" i="47" s="1"/>
  <c r="G60" i="47" s="1"/>
  <c r="F63" i="47"/>
  <c r="F62" i="47" s="1"/>
  <c r="F61" i="47" s="1"/>
  <c r="F60" i="47" s="1"/>
  <c r="E63" i="47"/>
  <c r="D63" i="47"/>
  <c r="D62" i="47" s="1"/>
  <c r="D61" i="47" s="1"/>
  <c r="D60" i="47" s="1"/>
  <c r="E62" i="47"/>
  <c r="E61" i="47" s="1"/>
  <c r="E60" i="47" s="1"/>
  <c r="J59" i="47"/>
  <c r="J58" i="47" s="1"/>
  <c r="J57" i="47" s="1"/>
  <c r="J56" i="47" s="1"/>
  <c r="J55" i="47" s="1"/>
  <c r="I58" i="47"/>
  <c r="I57" i="47" s="1"/>
  <c r="I56" i="47" s="1"/>
  <c r="I55" i="47" s="1"/>
  <c r="H58" i="47"/>
  <c r="H57" i="47" s="1"/>
  <c r="H56" i="47" s="1"/>
  <c r="H55" i="47" s="1"/>
  <c r="G58" i="47"/>
  <c r="F58" i="47"/>
  <c r="F57" i="47" s="1"/>
  <c r="F56" i="47" s="1"/>
  <c r="F55" i="47" s="1"/>
  <c r="E58" i="47"/>
  <c r="E57" i="47" s="1"/>
  <c r="E56" i="47" s="1"/>
  <c r="E55" i="47" s="1"/>
  <c r="D58" i="47"/>
  <c r="G57" i="47"/>
  <c r="G56" i="47" s="1"/>
  <c r="G55" i="47" s="1"/>
  <c r="D57" i="47"/>
  <c r="D56" i="47" s="1"/>
  <c r="D55" i="47" s="1"/>
  <c r="J54" i="47"/>
  <c r="J53" i="47" s="1"/>
  <c r="J52" i="47" s="1"/>
  <c r="J51" i="47" s="1"/>
  <c r="J50" i="47" s="1"/>
  <c r="I53" i="47"/>
  <c r="I52" i="47" s="1"/>
  <c r="I51" i="47" s="1"/>
  <c r="I50" i="47" s="1"/>
  <c r="H53" i="47"/>
  <c r="H52" i="47" s="1"/>
  <c r="H51" i="47" s="1"/>
  <c r="H50" i="47" s="1"/>
  <c r="G53" i="47"/>
  <c r="G52" i="47" s="1"/>
  <c r="G51" i="47" s="1"/>
  <c r="G50" i="47" s="1"/>
  <c r="F53" i="47"/>
  <c r="F52" i="47" s="1"/>
  <c r="F51" i="47" s="1"/>
  <c r="F50" i="47" s="1"/>
  <c r="E53" i="47"/>
  <c r="E52" i="47" s="1"/>
  <c r="E51" i="47" s="1"/>
  <c r="E50" i="47" s="1"/>
  <c r="D53" i="47"/>
  <c r="D52" i="47"/>
  <c r="D51" i="47" s="1"/>
  <c r="D50" i="47" s="1"/>
  <c r="J49" i="47"/>
  <c r="J48" i="47" s="1"/>
  <c r="J47" i="47" s="1"/>
  <c r="I48" i="47"/>
  <c r="I47" i="47" s="1"/>
  <c r="H48" i="47"/>
  <c r="H47" i="47" s="1"/>
  <c r="G48" i="47"/>
  <c r="G47" i="47" s="1"/>
  <c r="F48" i="47"/>
  <c r="E48" i="47"/>
  <c r="E47" i="47" s="1"/>
  <c r="D48" i="47"/>
  <c r="D47" i="47" s="1"/>
  <c r="F47" i="47"/>
  <c r="F43" i="47" s="1"/>
  <c r="F42" i="47" s="1"/>
  <c r="J46" i="47"/>
  <c r="J45" i="47" s="1"/>
  <c r="J44" i="47" s="1"/>
  <c r="I45" i="47"/>
  <c r="I44" i="47" s="1"/>
  <c r="H45" i="47"/>
  <c r="H44" i="47" s="1"/>
  <c r="H43" i="47" s="1"/>
  <c r="H42" i="47" s="1"/>
  <c r="G45" i="47"/>
  <c r="G44" i="47" s="1"/>
  <c r="F45" i="47"/>
  <c r="F44" i="47" s="1"/>
  <c r="E45" i="47"/>
  <c r="E44" i="47" s="1"/>
  <c r="D45" i="47"/>
  <c r="D44" i="47" s="1"/>
  <c r="J41" i="47"/>
  <c r="J40" i="47"/>
  <c r="J39" i="47" s="1"/>
  <c r="I39" i="47"/>
  <c r="H39" i="47"/>
  <c r="G39" i="47"/>
  <c r="F39" i="47"/>
  <c r="E39" i="47"/>
  <c r="D39" i="47"/>
  <c r="J38" i="47"/>
  <c r="J37" i="47"/>
  <c r="I36" i="47"/>
  <c r="H36" i="47"/>
  <c r="G36" i="47"/>
  <c r="F36" i="47"/>
  <c r="E36" i="47"/>
  <c r="D36" i="47"/>
  <c r="J35" i="47"/>
  <c r="J34" i="47" s="1"/>
  <c r="I34" i="47"/>
  <c r="H34" i="47"/>
  <c r="G34" i="47"/>
  <c r="F34" i="47"/>
  <c r="E34" i="47"/>
  <c r="D34" i="47"/>
  <c r="J33" i="47"/>
  <c r="J32" i="47"/>
  <c r="I31" i="47"/>
  <c r="H31" i="47"/>
  <c r="G31" i="47"/>
  <c r="F31" i="47"/>
  <c r="E31" i="47"/>
  <c r="D31" i="47"/>
  <c r="J30" i="47"/>
  <c r="J29" i="47" s="1"/>
  <c r="I29" i="47"/>
  <c r="H29" i="47"/>
  <c r="G29" i="47"/>
  <c r="F29" i="47"/>
  <c r="E29" i="47"/>
  <c r="D29" i="47"/>
  <c r="J28" i="47"/>
  <c r="J27" i="47" s="1"/>
  <c r="I27" i="47"/>
  <c r="H27" i="47"/>
  <c r="G27" i="47"/>
  <c r="F27" i="47"/>
  <c r="E27" i="47"/>
  <c r="D27" i="47"/>
  <c r="J26" i="47"/>
  <c r="J25" i="47"/>
  <c r="J24" i="47" s="1"/>
  <c r="I24" i="47"/>
  <c r="H24" i="47"/>
  <c r="G24" i="47"/>
  <c r="F24" i="47"/>
  <c r="E24" i="47"/>
  <c r="D24" i="47"/>
  <c r="J23" i="47"/>
  <c r="J22" i="47" s="1"/>
  <c r="I22" i="47"/>
  <c r="H22" i="47"/>
  <c r="G22" i="47"/>
  <c r="F22" i="47"/>
  <c r="E22" i="47"/>
  <c r="D22" i="47"/>
  <c r="J21" i="47"/>
  <c r="J20" i="47"/>
  <c r="J19" i="47"/>
  <c r="I18" i="47"/>
  <c r="H18" i="47"/>
  <c r="G18" i="47"/>
  <c r="F18" i="47"/>
  <c r="E18" i="47"/>
  <c r="D18" i="47"/>
  <c r="J17" i="47"/>
  <c r="J16" i="47"/>
  <c r="J15" i="47"/>
  <c r="I14" i="47"/>
  <c r="H14" i="47"/>
  <c r="G14" i="47"/>
  <c r="F14" i="47"/>
  <c r="E14" i="47"/>
  <c r="D14" i="47"/>
  <c r="J13" i="47"/>
  <c r="J12" i="47" s="1"/>
  <c r="I12" i="47"/>
  <c r="H12" i="47"/>
  <c r="G12" i="47"/>
  <c r="F12" i="47"/>
  <c r="E12" i="47"/>
  <c r="D12" i="47"/>
  <c r="J11" i="47"/>
  <c r="J10" i="47" s="1"/>
  <c r="I10" i="47"/>
  <c r="H10" i="47"/>
  <c r="G10" i="47"/>
  <c r="F10" i="47"/>
  <c r="E10" i="47"/>
  <c r="D10" i="47"/>
  <c r="J90" i="46"/>
  <c r="J89" i="46" s="1"/>
  <c r="J88" i="46" s="1"/>
  <c r="J87" i="46" s="1"/>
  <c r="I89" i="46"/>
  <c r="I88" i="46" s="1"/>
  <c r="I87" i="46" s="1"/>
  <c r="H89" i="46"/>
  <c r="H88" i="46" s="1"/>
  <c r="H87" i="46" s="1"/>
  <c r="G89" i="46"/>
  <c r="G88" i="46" s="1"/>
  <c r="G87" i="46" s="1"/>
  <c r="F89" i="46"/>
  <c r="F88" i="46" s="1"/>
  <c r="F87" i="46" s="1"/>
  <c r="E89" i="46"/>
  <c r="E88" i="46" s="1"/>
  <c r="E87" i="46" s="1"/>
  <c r="D89" i="46"/>
  <c r="D88" i="46" s="1"/>
  <c r="D87" i="46" s="1"/>
  <c r="J86" i="46"/>
  <c r="J85" i="46" s="1"/>
  <c r="J84" i="46" s="1"/>
  <c r="J83" i="46" s="1"/>
  <c r="I85" i="46"/>
  <c r="H85" i="46"/>
  <c r="H84" i="46" s="1"/>
  <c r="H83" i="46" s="1"/>
  <c r="G85" i="46"/>
  <c r="G84" i="46" s="1"/>
  <c r="G83" i="46" s="1"/>
  <c r="F85" i="46"/>
  <c r="F84" i="46" s="1"/>
  <c r="F83" i="46" s="1"/>
  <c r="E85" i="46"/>
  <c r="E84" i="46" s="1"/>
  <c r="E83" i="46" s="1"/>
  <c r="D85" i="46"/>
  <c r="D84" i="46" s="1"/>
  <c r="D83" i="46" s="1"/>
  <c r="I84" i="46"/>
  <c r="I83" i="46" s="1"/>
  <c r="J81" i="46"/>
  <c r="J80" i="46"/>
  <c r="J79" i="46" s="1"/>
  <c r="J78" i="46" s="1"/>
  <c r="J77" i="46" s="1"/>
  <c r="I80" i="46"/>
  <c r="I79" i="46" s="1"/>
  <c r="I78" i="46" s="1"/>
  <c r="I77" i="46" s="1"/>
  <c r="H80" i="46"/>
  <c r="H79" i="46" s="1"/>
  <c r="H78" i="46" s="1"/>
  <c r="H77" i="46" s="1"/>
  <c r="G80" i="46"/>
  <c r="G79" i="46" s="1"/>
  <c r="G78" i="46" s="1"/>
  <c r="G77" i="46" s="1"/>
  <c r="F80" i="46"/>
  <c r="E80" i="46"/>
  <c r="D80" i="46"/>
  <c r="D79" i="46" s="1"/>
  <c r="D78" i="46" s="1"/>
  <c r="D77" i="46" s="1"/>
  <c r="F79" i="46"/>
  <c r="F78" i="46" s="1"/>
  <c r="F77" i="46" s="1"/>
  <c r="E79" i="46"/>
  <c r="E78" i="46" s="1"/>
  <c r="E77" i="46" s="1"/>
  <c r="J76" i="46"/>
  <c r="J75" i="46" s="1"/>
  <c r="J74" i="46" s="1"/>
  <c r="J73" i="46" s="1"/>
  <c r="J72" i="46" s="1"/>
  <c r="I75" i="46"/>
  <c r="I74" i="46" s="1"/>
  <c r="I73" i="46" s="1"/>
  <c r="I72" i="46" s="1"/>
  <c r="H75" i="46"/>
  <c r="H74" i="46" s="1"/>
  <c r="H73" i="46" s="1"/>
  <c r="H72" i="46" s="1"/>
  <c r="G75" i="46"/>
  <c r="G74" i="46" s="1"/>
  <c r="G73" i="46" s="1"/>
  <c r="G72" i="46" s="1"/>
  <c r="F75" i="46"/>
  <c r="F74" i="46" s="1"/>
  <c r="F73" i="46" s="1"/>
  <c r="F72" i="46" s="1"/>
  <c r="E75" i="46"/>
  <c r="E74" i="46" s="1"/>
  <c r="E73" i="46" s="1"/>
  <c r="E72" i="46" s="1"/>
  <c r="D75" i="46"/>
  <c r="D74" i="46" s="1"/>
  <c r="D73" i="46" s="1"/>
  <c r="D72" i="46" s="1"/>
  <c r="J71" i="46"/>
  <c r="J70" i="46" s="1"/>
  <c r="J67" i="46" s="1"/>
  <c r="J66" i="46" s="1"/>
  <c r="I70" i="46"/>
  <c r="H70" i="46"/>
  <c r="G70" i="46"/>
  <c r="G67" i="46" s="1"/>
  <c r="G66" i="46" s="1"/>
  <c r="F70" i="46"/>
  <c r="E70" i="46"/>
  <c r="E67" i="46" s="1"/>
  <c r="E66" i="46" s="1"/>
  <c r="D70" i="46"/>
  <c r="J69" i="46"/>
  <c r="J68" i="46" s="1"/>
  <c r="I68" i="46"/>
  <c r="H68" i="46"/>
  <c r="G68" i="46"/>
  <c r="F68" i="46"/>
  <c r="E68" i="46"/>
  <c r="D68" i="46"/>
  <c r="H67" i="46"/>
  <c r="H66" i="46" s="1"/>
  <c r="J65" i="46"/>
  <c r="J64" i="46" s="1"/>
  <c r="J63" i="46" s="1"/>
  <c r="I64" i="46"/>
  <c r="I63" i="46" s="1"/>
  <c r="H64" i="46"/>
  <c r="H63" i="46" s="1"/>
  <c r="G64" i="46"/>
  <c r="G63" i="46" s="1"/>
  <c r="F64" i="46"/>
  <c r="F63" i="46" s="1"/>
  <c r="E64" i="46"/>
  <c r="E63" i="46" s="1"/>
  <c r="D64" i="46"/>
  <c r="D63" i="46" s="1"/>
  <c r="J62" i="46"/>
  <c r="J61" i="46" s="1"/>
  <c r="J60" i="46" s="1"/>
  <c r="I61" i="46"/>
  <c r="I60" i="46" s="1"/>
  <c r="H61" i="46"/>
  <c r="H60" i="46" s="1"/>
  <c r="G61" i="46"/>
  <c r="G60" i="46" s="1"/>
  <c r="F61" i="46"/>
  <c r="F60" i="46" s="1"/>
  <c r="E61" i="46"/>
  <c r="E60" i="46" s="1"/>
  <c r="E59" i="46" s="1"/>
  <c r="D61" i="46"/>
  <c r="D60" i="46" s="1"/>
  <c r="J57" i="46"/>
  <c r="J56" i="46" s="1"/>
  <c r="J55" i="46" s="1"/>
  <c r="J54" i="46" s="1"/>
  <c r="J53" i="46" s="1"/>
  <c r="I56" i="46"/>
  <c r="I55" i="46" s="1"/>
  <c r="I54" i="46" s="1"/>
  <c r="I53" i="46" s="1"/>
  <c r="H56" i="46"/>
  <c r="H55" i="46" s="1"/>
  <c r="H54" i="46" s="1"/>
  <c r="H53" i="46" s="1"/>
  <c r="G56" i="46"/>
  <c r="G55" i="46" s="1"/>
  <c r="G54" i="46" s="1"/>
  <c r="G53" i="46" s="1"/>
  <c r="F56" i="46"/>
  <c r="F55" i="46" s="1"/>
  <c r="F54" i="46" s="1"/>
  <c r="F53" i="46" s="1"/>
  <c r="E56" i="46"/>
  <c r="E55" i="46" s="1"/>
  <c r="E54" i="46" s="1"/>
  <c r="E53" i="46" s="1"/>
  <c r="D56" i="46"/>
  <c r="D55" i="46" s="1"/>
  <c r="D54" i="46" s="1"/>
  <c r="D53" i="46" s="1"/>
  <c r="J52" i="46"/>
  <c r="J51" i="46"/>
  <c r="J50" i="46"/>
  <c r="J49" i="46"/>
  <c r="J48" i="46"/>
  <c r="J47" i="46" s="1"/>
  <c r="I47" i="46"/>
  <c r="H47" i="46"/>
  <c r="G47" i="46"/>
  <c r="F47" i="46"/>
  <c r="E47" i="46"/>
  <c r="D47" i="46"/>
  <c r="J46" i="46"/>
  <c r="J45" i="46"/>
  <c r="J44" i="46" s="1"/>
  <c r="I44" i="46"/>
  <c r="H44" i="46"/>
  <c r="G44" i="46"/>
  <c r="F44" i="46"/>
  <c r="E44" i="46"/>
  <c r="D44" i="46"/>
  <c r="J43" i="46"/>
  <c r="J42" i="46"/>
  <c r="I41" i="46"/>
  <c r="H41" i="46"/>
  <c r="G41" i="46"/>
  <c r="F41" i="46"/>
  <c r="E41" i="46"/>
  <c r="D41" i="46"/>
  <c r="J40" i="46"/>
  <c r="J39" i="46" s="1"/>
  <c r="I39" i="46"/>
  <c r="H39" i="46"/>
  <c r="G39" i="46"/>
  <c r="F39" i="46"/>
  <c r="E39" i="46"/>
  <c r="D39" i="46"/>
  <c r="J38" i="46"/>
  <c r="J37" i="46"/>
  <c r="J36" i="46" s="1"/>
  <c r="I36" i="46"/>
  <c r="H36" i="46"/>
  <c r="G36" i="46"/>
  <c r="F36" i="46"/>
  <c r="E36" i="46"/>
  <c r="D36" i="46"/>
  <c r="J35" i="46"/>
  <c r="J34" i="46" s="1"/>
  <c r="I34" i="46"/>
  <c r="H34" i="46"/>
  <c r="G34" i="46"/>
  <c r="F34" i="46"/>
  <c r="E34" i="46"/>
  <c r="D34" i="46"/>
  <c r="J33" i="46"/>
  <c r="J32" i="46"/>
  <c r="J31" i="46"/>
  <c r="J30" i="46"/>
  <c r="J29" i="46"/>
  <c r="I28" i="46"/>
  <c r="H28" i="46"/>
  <c r="G28" i="46"/>
  <c r="F28" i="46"/>
  <c r="E28" i="46"/>
  <c r="D28" i="46"/>
  <c r="J27" i="46"/>
  <c r="J26" i="46"/>
  <c r="J25" i="46"/>
  <c r="I24" i="46"/>
  <c r="H24" i="46"/>
  <c r="G24" i="46"/>
  <c r="F24" i="46"/>
  <c r="E24" i="46"/>
  <c r="D24" i="46"/>
  <c r="J23" i="46"/>
  <c r="J22" i="46"/>
  <c r="J21" i="46"/>
  <c r="J20" i="46"/>
  <c r="J19" i="46"/>
  <c r="I19" i="46"/>
  <c r="H19" i="46"/>
  <c r="G19" i="46"/>
  <c r="F19" i="46"/>
  <c r="E19" i="46"/>
  <c r="D19" i="46"/>
  <c r="J18" i="46"/>
  <c r="J17" i="46"/>
  <c r="I17" i="46"/>
  <c r="H17" i="46"/>
  <c r="G17" i="46"/>
  <c r="F17" i="46"/>
  <c r="E17" i="46"/>
  <c r="D17" i="46"/>
  <c r="J16" i="46"/>
  <c r="J15" i="46"/>
  <c r="I15" i="46"/>
  <c r="H15" i="46"/>
  <c r="G15" i="46"/>
  <c r="F15" i="46"/>
  <c r="E15" i="46"/>
  <c r="D15" i="46"/>
  <c r="J14" i="46"/>
  <c r="J13" i="46"/>
  <c r="J12" i="46" s="1"/>
  <c r="I12" i="46"/>
  <c r="H12" i="46"/>
  <c r="G12" i="46"/>
  <c r="F12" i="46"/>
  <c r="E12" i="46"/>
  <c r="D12" i="46"/>
  <c r="J11" i="46"/>
  <c r="J10" i="46" s="1"/>
  <c r="I10" i="46"/>
  <c r="H10" i="46"/>
  <c r="G10" i="46"/>
  <c r="F10" i="46"/>
  <c r="E10" i="46"/>
  <c r="D10" i="46"/>
  <c r="C10" i="46"/>
  <c r="C9" i="46" s="1"/>
  <c r="C8" i="46" s="1"/>
  <c r="C7" i="46" s="1"/>
  <c r="C41" i="46"/>
  <c r="C56" i="46"/>
  <c r="C55" i="46" s="1"/>
  <c r="C54" i="46" s="1"/>
  <c r="C53" i="46" s="1"/>
  <c r="C61" i="46"/>
  <c r="C60" i="46" s="1"/>
  <c r="C64" i="46"/>
  <c r="C63" i="46" s="1"/>
  <c r="C68" i="46"/>
  <c r="C70" i="46"/>
  <c r="C67" i="46" s="1"/>
  <c r="C66" i="46" s="1"/>
  <c r="C74" i="46"/>
  <c r="C73" i="46" s="1"/>
  <c r="C72" i="46" s="1"/>
  <c r="C75" i="46"/>
  <c r="C80" i="46"/>
  <c r="C79" i="46" s="1"/>
  <c r="C78" i="46" s="1"/>
  <c r="C77" i="46" s="1"/>
  <c r="C85" i="46"/>
  <c r="C84" i="46" s="1"/>
  <c r="C83" i="46" s="1"/>
  <c r="C89" i="46"/>
  <c r="C88" i="46" s="1"/>
  <c r="C87" i="46" s="1"/>
  <c r="J59" i="19"/>
  <c r="J58" i="19"/>
  <c r="J57" i="19" s="1"/>
  <c r="J56" i="19" s="1"/>
  <c r="J55" i="19" s="1"/>
  <c r="I58" i="19"/>
  <c r="I57" i="19" s="1"/>
  <c r="I56" i="19" s="1"/>
  <c r="I55" i="19" s="1"/>
  <c r="H58" i="19"/>
  <c r="G58" i="19"/>
  <c r="G57" i="19" s="1"/>
  <c r="G56" i="19" s="1"/>
  <c r="G55" i="19" s="1"/>
  <c r="F58" i="19"/>
  <c r="E58" i="19"/>
  <c r="E57" i="19" s="1"/>
  <c r="E56" i="19" s="1"/>
  <c r="E55" i="19" s="1"/>
  <c r="D58" i="19"/>
  <c r="D57" i="19" s="1"/>
  <c r="D56" i="19" s="1"/>
  <c r="D55" i="19" s="1"/>
  <c r="H57" i="19"/>
  <c r="H56" i="19" s="1"/>
  <c r="H55" i="19" s="1"/>
  <c r="F57" i="19"/>
  <c r="F56" i="19" s="1"/>
  <c r="F55" i="19" s="1"/>
  <c r="J54" i="19"/>
  <c r="J53" i="19" s="1"/>
  <c r="J52" i="19" s="1"/>
  <c r="J51" i="19" s="1"/>
  <c r="J50" i="19" s="1"/>
  <c r="I53" i="19"/>
  <c r="I52" i="19" s="1"/>
  <c r="I51" i="19" s="1"/>
  <c r="I50" i="19" s="1"/>
  <c r="H53" i="19"/>
  <c r="G53" i="19"/>
  <c r="G52" i="19" s="1"/>
  <c r="G51" i="19" s="1"/>
  <c r="G50" i="19" s="1"/>
  <c r="F53" i="19"/>
  <c r="F52" i="19" s="1"/>
  <c r="F51" i="19" s="1"/>
  <c r="F50" i="19" s="1"/>
  <c r="E53" i="19"/>
  <c r="E52" i="19" s="1"/>
  <c r="E51" i="19" s="1"/>
  <c r="E50" i="19" s="1"/>
  <c r="D53" i="19"/>
  <c r="D52" i="19" s="1"/>
  <c r="D51" i="19" s="1"/>
  <c r="D50" i="19" s="1"/>
  <c r="H52" i="19"/>
  <c r="H51" i="19" s="1"/>
  <c r="H50" i="19" s="1"/>
  <c r="J49" i="19"/>
  <c r="J48" i="19" s="1"/>
  <c r="J47" i="19" s="1"/>
  <c r="J46" i="19" s="1"/>
  <c r="J45" i="19" s="1"/>
  <c r="I48" i="19"/>
  <c r="I47" i="19" s="1"/>
  <c r="I46" i="19" s="1"/>
  <c r="I45" i="19" s="1"/>
  <c r="H48" i="19"/>
  <c r="H47" i="19" s="1"/>
  <c r="H46" i="19" s="1"/>
  <c r="H45" i="19" s="1"/>
  <c r="G48" i="19"/>
  <c r="G47" i="19" s="1"/>
  <c r="G46" i="19" s="1"/>
  <c r="G45" i="19" s="1"/>
  <c r="F48" i="19"/>
  <c r="F47" i="19" s="1"/>
  <c r="F46" i="19" s="1"/>
  <c r="F45" i="19" s="1"/>
  <c r="E48" i="19"/>
  <c r="E47" i="19" s="1"/>
  <c r="E46" i="19" s="1"/>
  <c r="E45" i="19" s="1"/>
  <c r="D48" i="19"/>
  <c r="D47" i="19" s="1"/>
  <c r="D46" i="19" s="1"/>
  <c r="D45" i="19" s="1"/>
  <c r="J44" i="19"/>
  <c r="J43" i="19" s="1"/>
  <c r="J42" i="19" s="1"/>
  <c r="I43" i="19"/>
  <c r="I42" i="19" s="1"/>
  <c r="H43" i="19"/>
  <c r="H42" i="19" s="1"/>
  <c r="G43" i="19"/>
  <c r="G42" i="19" s="1"/>
  <c r="F43" i="19"/>
  <c r="F42" i="19" s="1"/>
  <c r="E43" i="19"/>
  <c r="E42" i="19" s="1"/>
  <c r="D43" i="19"/>
  <c r="D42" i="19" s="1"/>
  <c r="J41" i="19"/>
  <c r="J40" i="19"/>
  <c r="J39" i="19" s="1"/>
  <c r="I40" i="19"/>
  <c r="I39" i="19" s="1"/>
  <c r="H40" i="19"/>
  <c r="H39" i="19" s="1"/>
  <c r="G40" i="19"/>
  <c r="G39" i="19" s="1"/>
  <c r="F40" i="19"/>
  <c r="E40" i="19"/>
  <c r="E39" i="19" s="1"/>
  <c r="D40" i="19"/>
  <c r="D39" i="19" s="1"/>
  <c r="F39" i="19"/>
  <c r="J36" i="19"/>
  <c r="J35" i="19" s="1"/>
  <c r="I35" i="19"/>
  <c r="H35" i="19"/>
  <c r="G35" i="19"/>
  <c r="F35" i="19"/>
  <c r="E35" i="19"/>
  <c r="D35" i="19"/>
  <c r="J34" i="19"/>
  <c r="J33" i="19" s="1"/>
  <c r="I33" i="19"/>
  <c r="H33" i="19"/>
  <c r="H32" i="19" s="1"/>
  <c r="H31" i="19" s="1"/>
  <c r="H30" i="19" s="1"/>
  <c r="G33" i="19"/>
  <c r="G32" i="19" s="1"/>
  <c r="G31" i="19" s="1"/>
  <c r="G30" i="19" s="1"/>
  <c r="F33" i="19"/>
  <c r="F32" i="19" s="1"/>
  <c r="F31" i="19" s="1"/>
  <c r="F30" i="19" s="1"/>
  <c r="E33" i="19"/>
  <c r="E32" i="19" s="1"/>
  <c r="E31" i="19" s="1"/>
  <c r="E30" i="19" s="1"/>
  <c r="D33" i="19"/>
  <c r="D32" i="19" s="1"/>
  <c r="D31" i="19" s="1"/>
  <c r="D30" i="19" s="1"/>
  <c r="I32" i="19"/>
  <c r="I31" i="19" s="1"/>
  <c r="I30" i="19" s="1"/>
  <c r="J29" i="19"/>
  <c r="J28" i="19"/>
  <c r="J27" i="19"/>
  <c r="J26" i="19" s="1"/>
  <c r="I26" i="19"/>
  <c r="H26" i="19"/>
  <c r="G26" i="19"/>
  <c r="F26" i="19"/>
  <c r="E26" i="19"/>
  <c r="D26" i="19"/>
  <c r="J25" i="19"/>
  <c r="J24" i="19" s="1"/>
  <c r="I24" i="19"/>
  <c r="H24" i="19"/>
  <c r="G24" i="19"/>
  <c r="F24" i="19"/>
  <c r="E24" i="19"/>
  <c r="D24" i="19"/>
  <c r="J23" i="19"/>
  <c r="J22" i="19" s="1"/>
  <c r="I22" i="19"/>
  <c r="H22" i="19"/>
  <c r="G22" i="19"/>
  <c r="F22" i="19"/>
  <c r="E22" i="19"/>
  <c r="D22" i="19"/>
  <c r="J21" i="19"/>
  <c r="J20" i="19" s="1"/>
  <c r="I20" i="19"/>
  <c r="H20" i="19"/>
  <c r="G20" i="19"/>
  <c r="F20" i="19"/>
  <c r="E20" i="19"/>
  <c r="D20" i="19"/>
  <c r="J19" i="19"/>
  <c r="J18" i="19" s="1"/>
  <c r="I18" i="19"/>
  <c r="H18" i="19"/>
  <c r="G18" i="19"/>
  <c r="F18" i="19"/>
  <c r="E18" i="19"/>
  <c r="D18" i="19"/>
  <c r="J17" i="19"/>
  <c r="J16" i="19"/>
  <c r="I15" i="19"/>
  <c r="H15" i="19"/>
  <c r="G15" i="19"/>
  <c r="F15" i="19"/>
  <c r="E15" i="19"/>
  <c r="D15" i="19"/>
  <c r="J14" i="19"/>
  <c r="J13" i="19"/>
  <c r="J12" i="19" s="1"/>
  <c r="I12" i="19"/>
  <c r="H12" i="19"/>
  <c r="G12" i="19"/>
  <c r="F12" i="19"/>
  <c r="E12" i="19"/>
  <c r="D12" i="19"/>
  <c r="J11" i="19"/>
  <c r="J10" i="19" s="1"/>
  <c r="I10" i="19"/>
  <c r="H10" i="19"/>
  <c r="G10" i="19"/>
  <c r="G9" i="19" s="1"/>
  <c r="G8" i="19" s="1"/>
  <c r="G7" i="19" s="1"/>
  <c r="F10" i="19"/>
  <c r="E10" i="19"/>
  <c r="D10" i="19"/>
  <c r="N168" i="18"/>
  <c r="J168" i="18"/>
  <c r="J167" i="18" s="1"/>
  <c r="P167" i="18"/>
  <c r="O167" i="18"/>
  <c r="O164" i="18" s="1"/>
  <c r="O163" i="18" s="1"/>
  <c r="O162" i="18" s="1"/>
  <c r="M167" i="18"/>
  <c r="L167" i="18"/>
  <c r="I167" i="18"/>
  <c r="I164" i="18" s="1"/>
  <c r="I163" i="18" s="1"/>
  <c r="I162" i="18" s="1"/>
  <c r="H167" i="18"/>
  <c r="H164" i="18" s="1"/>
  <c r="H163" i="18" s="1"/>
  <c r="H162" i="18" s="1"/>
  <c r="G167" i="18"/>
  <c r="G164" i="18" s="1"/>
  <c r="G163" i="18" s="1"/>
  <c r="G162" i="18" s="1"/>
  <c r="F167" i="18"/>
  <c r="E167" i="18"/>
  <c r="D167" i="18"/>
  <c r="D164" i="18" s="1"/>
  <c r="D163" i="18" s="1"/>
  <c r="D162" i="18" s="1"/>
  <c r="C167" i="18"/>
  <c r="N166" i="18"/>
  <c r="Q166" i="18" s="1"/>
  <c r="Q165" i="18" s="1"/>
  <c r="J166" i="18"/>
  <c r="K166" i="18" s="1"/>
  <c r="P165" i="18"/>
  <c r="O165" i="18"/>
  <c r="M165" i="18"/>
  <c r="L165" i="18"/>
  <c r="I165" i="18"/>
  <c r="H165" i="18"/>
  <c r="G165" i="18"/>
  <c r="F165" i="18"/>
  <c r="F164" i="18" s="1"/>
  <c r="F163" i="18" s="1"/>
  <c r="F162" i="18" s="1"/>
  <c r="E165" i="18"/>
  <c r="D165" i="18"/>
  <c r="C165" i="18"/>
  <c r="M164" i="18"/>
  <c r="M163" i="18" s="1"/>
  <c r="M162" i="18" s="1"/>
  <c r="N161" i="18"/>
  <c r="Q161" i="18" s="1"/>
  <c r="R161" i="18" s="1"/>
  <c r="J161" i="18"/>
  <c r="K161" i="18" s="1"/>
  <c r="N160" i="18"/>
  <c r="Q160" i="18" s="1"/>
  <c r="J160" i="18"/>
  <c r="J159" i="18" s="1"/>
  <c r="P159" i="18"/>
  <c r="O159" i="18"/>
  <c r="M159" i="18"/>
  <c r="L159" i="18"/>
  <c r="I159" i="18"/>
  <c r="H159" i="18"/>
  <c r="G159" i="18"/>
  <c r="F159" i="18"/>
  <c r="E159" i="18"/>
  <c r="D159" i="18"/>
  <c r="C159" i="18"/>
  <c r="N158" i="18"/>
  <c r="J158" i="18"/>
  <c r="J157" i="18" s="1"/>
  <c r="P157" i="18"/>
  <c r="O157" i="18"/>
  <c r="M157" i="18"/>
  <c r="L157" i="18"/>
  <c r="I157" i="18"/>
  <c r="H157" i="18"/>
  <c r="G157" i="18"/>
  <c r="F157" i="18"/>
  <c r="E157" i="18"/>
  <c r="D157" i="18"/>
  <c r="C157" i="18"/>
  <c r="N156" i="18"/>
  <c r="N155" i="18" s="1"/>
  <c r="J156" i="18"/>
  <c r="P155" i="18"/>
  <c r="O155" i="18"/>
  <c r="M155" i="18"/>
  <c r="L155" i="18"/>
  <c r="I155" i="18"/>
  <c r="H155" i="18"/>
  <c r="G155" i="18"/>
  <c r="F155" i="18"/>
  <c r="E155" i="18"/>
  <c r="D155" i="18"/>
  <c r="C155" i="18"/>
  <c r="N154" i="18"/>
  <c r="Q154" i="18" s="1"/>
  <c r="J154" i="18"/>
  <c r="K154" i="18" s="1"/>
  <c r="R154" i="18" s="1"/>
  <c r="Q153" i="18"/>
  <c r="Q152" i="18" s="1"/>
  <c r="N153" i="18"/>
  <c r="N152" i="18" s="1"/>
  <c r="J153" i="18"/>
  <c r="K153" i="18" s="1"/>
  <c r="P152" i="18"/>
  <c r="O152" i="18"/>
  <c r="M152" i="18"/>
  <c r="L152" i="18"/>
  <c r="I152" i="18"/>
  <c r="H152" i="18"/>
  <c r="G152" i="18"/>
  <c r="F152" i="18"/>
  <c r="E152" i="18"/>
  <c r="D152" i="18"/>
  <c r="C152" i="18"/>
  <c r="N151" i="18"/>
  <c r="J151" i="18"/>
  <c r="J150" i="18" s="1"/>
  <c r="P150" i="18"/>
  <c r="O150" i="18"/>
  <c r="M150" i="18"/>
  <c r="L150" i="18"/>
  <c r="I150" i="18"/>
  <c r="H150" i="18"/>
  <c r="G150" i="18"/>
  <c r="F150" i="18"/>
  <c r="E150" i="18"/>
  <c r="D150" i="18"/>
  <c r="C150" i="18"/>
  <c r="N149" i="18"/>
  <c r="Q149" i="18" s="1"/>
  <c r="Q148" i="18" s="1"/>
  <c r="J149" i="18"/>
  <c r="K149" i="18" s="1"/>
  <c r="P148" i="18"/>
  <c r="O148" i="18"/>
  <c r="M148" i="18"/>
  <c r="L148" i="18"/>
  <c r="J148" i="18"/>
  <c r="I148" i="18"/>
  <c r="H148" i="18"/>
  <c r="G148" i="18"/>
  <c r="F148" i="18"/>
  <c r="E148" i="18"/>
  <c r="D148" i="18"/>
  <c r="C148" i="18"/>
  <c r="N147" i="18"/>
  <c r="J147" i="18"/>
  <c r="K147" i="18" s="1"/>
  <c r="P146" i="18"/>
  <c r="O146" i="18"/>
  <c r="M146" i="18"/>
  <c r="M145" i="18" s="1"/>
  <c r="M144" i="18" s="1"/>
  <c r="M143" i="18" s="1"/>
  <c r="L146" i="18"/>
  <c r="I146" i="18"/>
  <c r="H146" i="18"/>
  <c r="G146" i="18"/>
  <c r="F146" i="18"/>
  <c r="E146" i="18"/>
  <c r="D146" i="18"/>
  <c r="C146" i="18"/>
  <c r="N142" i="18"/>
  <c r="Q142" i="18" s="1"/>
  <c r="I142" i="18"/>
  <c r="N141" i="18"/>
  <c r="Q141" i="18" s="1"/>
  <c r="J141" i="18"/>
  <c r="K141" i="18" s="1"/>
  <c r="Q140" i="18"/>
  <c r="N140" i="18"/>
  <c r="J140" i="18"/>
  <c r="K140" i="18" s="1"/>
  <c r="P139" i="18"/>
  <c r="O139" i="18"/>
  <c r="M139" i="18"/>
  <c r="L139" i="18"/>
  <c r="H139" i="18"/>
  <c r="G139" i="18"/>
  <c r="F139" i="18"/>
  <c r="E139" i="18"/>
  <c r="D139" i="18"/>
  <c r="C139" i="18"/>
  <c r="N138" i="18"/>
  <c r="Q138" i="18" s="1"/>
  <c r="J138" i="18"/>
  <c r="K138" i="18" s="1"/>
  <c r="N137" i="18"/>
  <c r="J137" i="18"/>
  <c r="K137" i="18" s="1"/>
  <c r="P136" i="18"/>
  <c r="O136" i="18"/>
  <c r="M136" i="18"/>
  <c r="L136" i="18"/>
  <c r="I136" i="18"/>
  <c r="H136" i="18"/>
  <c r="G136" i="18"/>
  <c r="F136" i="18"/>
  <c r="E136" i="18"/>
  <c r="D136" i="18"/>
  <c r="C136" i="18"/>
  <c r="N135" i="18"/>
  <c r="J135" i="18"/>
  <c r="K135" i="18" s="1"/>
  <c r="K133" i="18" s="1"/>
  <c r="N134" i="18"/>
  <c r="Q134" i="18" s="1"/>
  <c r="R134" i="18" s="1"/>
  <c r="J134" i="18"/>
  <c r="K134" i="18" s="1"/>
  <c r="P133" i="18"/>
  <c r="O133" i="18"/>
  <c r="M133" i="18"/>
  <c r="L133" i="18"/>
  <c r="J133" i="18"/>
  <c r="I133" i="18"/>
  <c r="H133" i="18"/>
  <c r="G133" i="18"/>
  <c r="F133" i="18"/>
  <c r="E133" i="18"/>
  <c r="D133" i="18"/>
  <c r="C133" i="18"/>
  <c r="N132" i="18"/>
  <c r="Q132" i="18" s="1"/>
  <c r="Q131" i="18" s="1"/>
  <c r="J132" i="18"/>
  <c r="P131" i="18"/>
  <c r="O131" i="18"/>
  <c r="N131" i="18"/>
  <c r="M131" i="18"/>
  <c r="L131" i="18"/>
  <c r="I131" i="18"/>
  <c r="H131" i="18"/>
  <c r="G131" i="18"/>
  <c r="F131" i="18"/>
  <c r="E131" i="18"/>
  <c r="D131" i="18"/>
  <c r="C131" i="18"/>
  <c r="N130" i="18"/>
  <c r="J130" i="18"/>
  <c r="P129" i="18"/>
  <c r="O129" i="18"/>
  <c r="M129" i="18"/>
  <c r="L129" i="18"/>
  <c r="I129" i="18"/>
  <c r="H129" i="18"/>
  <c r="G129" i="18"/>
  <c r="F129" i="18"/>
  <c r="E129" i="18"/>
  <c r="D129" i="18"/>
  <c r="C129" i="18"/>
  <c r="N125" i="18"/>
  <c r="N124" i="18" s="1"/>
  <c r="N123" i="18" s="1"/>
  <c r="N122" i="18" s="1"/>
  <c r="N121" i="18" s="1"/>
  <c r="J125" i="18"/>
  <c r="K125" i="18" s="1"/>
  <c r="P124" i="18"/>
  <c r="P123" i="18" s="1"/>
  <c r="P122" i="18" s="1"/>
  <c r="P121" i="18" s="1"/>
  <c r="O124" i="18"/>
  <c r="M124" i="18"/>
  <c r="M123" i="18" s="1"/>
  <c r="L124" i="18"/>
  <c r="L123" i="18" s="1"/>
  <c r="L122" i="18" s="1"/>
  <c r="L121" i="18" s="1"/>
  <c r="I124" i="18"/>
  <c r="I123" i="18" s="1"/>
  <c r="H124" i="18"/>
  <c r="H123" i="18" s="1"/>
  <c r="H122" i="18" s="1"/>
  <c r="H121" i="18" s="1"/>
  <c r="G124" i="18"/>
  <c r="G123" i="18" s="1"/>
  <c r="G122" i="18" s="1"/>
  <c r="G121" i="18" s="1"/>
  <c r="F124" i="18"/>
  <c r="F123" i="18" s="1"/>
  <c r="F122" i="18" s="1"/>
  <c r="F121" i="18" s="1"/>
  <c r="E124" i="18"/>
  <c r="D124" i="18"/>
  <c r="C124" i="18"/>
  <c r="C123" i="18" s="1"/>
  <c r="C122" i="18" s="1"/>
  <c r="C121" i="18" s="1"/>
  <c r="O123" i="18"/>
  <c r="O122" i="18" s="1"/>
  <c r="O121" i="18" s="1"/>
  <c r="E123" i="18"/>
  <c r="E122" i="18" s="1"/>
  <c r="E121" i="18" s="1"/>
  <c r="D123" i="18"/>
  <c r="D122" i="18" s="1"/>
  <c r="D121" i="18" s="1"/>
  <c r="M122" i="18"/>
  <c r="M121" i="18" s="1"/>
  <c r="I122" i="18"/>
  <c r="I121" i="18" s="1"/>
  <c r="N120" i="18"/>
  <c r="J120" i="18"/>
  <c r="K120" i="18" s="1"/>
  <c r="K119" i="18" s="1"/>
  <c r="K118" i="18" s="1"/>
  <c r="K117" i="18" s="1"/>
  <c r="K116" i="18" s="1"/>
  <c r="P119" i="18"/>
  <c r="P118" i="18" s="1"/>
  <c r="P117" i="18" s="1"/>
  <c r="P116" i="18" s="1"/>
  <c r="O119" i="18"/>
  <c r="O118" i="18" s="1"/>
  <c r="O117" i="18" s="1"/>
  <c r="O116" i="18" s="1"/>
  <c r="M119" i="18"/>
  <c r="L119" i="18"/>
  <c r="I119" i="18"/>
  <c r="I118" i="18" s="1"/>
  <c r="I117" i="18" s="1"/>
  <c r="I116" i="18" s="1"/>
  <c r="H119" i="18"/>
  <c r="G119" i="18"/>
  <c r="G118" i="18" s="1"/>
  <c r="G117" i="18" s="1"/>
  <c r="G116" i="18" s="1"/>
  <c r="F119" i="18"/>
  <c r="F118" i="18" s="1"/>
  <c r="F117" i="18" s="1"/>
  <c r="F116" i="18" s="1"/>
  <c r="E119" i="18"/>
  <c r="E118" i="18" s="1"/>
  <c r="E117" i="18" s="1"/>
  <c r="E116" i="18" s="1"/>
  <c r="D119" i="18"/>
  <c r="D118" i="18" s="1"/>
  <c r="D117" i="18" s="1"/>
  <c r="D116" i="18" s="1"/>
  <c r="C119" i="18"/>
  <c r="C118" i="18" s="1"/>
  <c r="C117" i="18" s="1"/>
  <c r="C116" i="18" s="1"/>
  <c r="M118" i="18"/>
  <c r="M117" i="18" s="1"/>
  <c r="L118" i="18"/>
  <c r="L117" i="18" s="1"/>
  <c r="L116" i="18" s="1"/>
  <c r="H118" i="18"/>
  <c r="H117" i="18" s="1"/>
  <c r="H116" i="18" s="1"/>
  <c r="M116" i="18"/>
  <c r="N115" i="18"/>
  <c r="Q115" i="18" s="1"/>
  <c r="Q114" i="18" s="1"/>
  <c r="Q113" i="18" s="1"/>
  <c r="Q112" i="18" s="1"/>
  <c r="Q111" i="18" s="1"/>
  <c r="J115" i="18"/>
  <c r="K115" i="18" s="1"/>
  <c r="P114" i="18"/>
  <c r="P113" i="18" s="1"/>
  <c r="P112" i="18" s="1"/>
  <c r="P111" i="18" s="1"/>
  <c r="O114" i="18"/>
  <c r="O113" i="18" s="1"/>
  <c r="O112" i="18" s="1"/>
  <c r="O111" i="18" s="1"/>
  <c r="M114" i="18"/>
  <c r="M113" i="18" s="1"/>
  <c r="L114" i="18"/>
  <c r="L113" i="18" s="1"/>
  <c r="L112" i="18" s="1"/>
  <c r="L111" i="18" s="1"/>
  <c r="I114" i="18"/>
  <c r="H114" i="18"/>
  <c r="H113" i="18" s="1"/>
  <c r="H112" i="18" s="1"/>
  <c r="H111" i="18" s="1"/>
  <c r="G114" i="18"/>
  <c r="G113" i="18" s="1"/>
  <c r="G112" i="18" s="1"/>
  <c r="G111" i="18" s="1"/>
  <c r="F114" i="18"/>
  <c r="F113" i="18" s="1"/>
  <c r="F112" i="18" s="1"/>
  <c r="F111" i="18" s="1"/>
  <c r="E114" i="18"/>
  <c r="E113" i="18" s="1"/>
  <c r="E112" i="18" s="1"/>
  <c r="E111" i="18" s="1"/>
  <c r="D114" i="18"/>
  <c r="D113" i="18" s="1"/>
  <c r="C114" i="18"/>
  <c r="I113" i="18"/>
  <c r="I112" i="18" s="1"/>
  <c r="I111" i="18" s="1"/>
  <c r="C113" i="18"/>
  <c r="C112" i="18" s="1"/>
  <c r="C111" i="18" s="1"/>
  <c r="M112" i="18"/>
  <c r="M111" i="18" s="1"/>
  <c r="D112" i="18"/>
  <c r="D111" i="18" s="1"/>
  <c r="N110" i="18"/>
  <c r="J110" i="18"/>
  <c r="K110" i="18" s="1"/>
  <c r="P109" i="18"/>
  <c r="P108" i="18" s="1"/>
  <c r="P107" i="18" s="1"/>
  <c r="P106" i="18" s="1"/>
  <c r="O109" i="18"/>
  <c r="O108" i="18" s="1"/>
  <c r="O107" i="18" s="1"/>
  <c r="O106" i="18" s="1"/>
  <c r="M109" i="18"/>
  <c r="M108" i="18" s="1"/>
  <c r="M107" i="18" s="1"/>
  <c r="M106" i="18" s="1"/>
  <c r="L109" i="18"/>
  <c r="L108" i="18" s="1"/>
  <c r="L107" i="18" s="1"/>
  <c r="L106" i="18" s="1"/>
  <c r="J109" i="18"/>
  <c r="J108" i="18" s="1"/>
  <c r="J107" i="18" s="1"/>
  <c r="J106" i="18" s="1"/>
  <c r="I109" i="18"/>
  <c r="I108" i="18" s="1"/>
  <c r="I107" i="18" s="1"/>
  <c r="I106" i="18" s="1"/>
  <c r="H109" i="18"/>
  <c r="H108" i="18" s="1"/>
  <c r="G109" i="18"/>
  <c r="F109" i="18"/>
  <c r="F108" i="18" s="1"/>
  <c r="E109" i="18"/>
  <c r="E108" i="18" s="1"/>
  <c r="E107" i="18" s="1"/>
  <c r="E106" i="18" s="1"/>
  <c r="D109" i="18"/>
  <c r="D108" i="18" s="1"/>
  <c r="D107" i="18" s="1"/>
  <c r="D106" i="18" s="1"/>
  <c r="C109" i="18"/>
  <c r="C108" i="18" s="1"/>
  <c r="C107" i="18" s="1"/>
  <c r="C106" i="18" s="1"/>
  <c r="G108" i="18"/>
  <c r="G107" i="18" s="1"/>
  <c r="G106" i="18" s="1"/>
  <c r="H107" i="18"/>
  <c r="H106" i="18" s="1"/>
  <c r="F107" i="18"/>
  <c r="F106" i="18" s="1"/>
  <c r="N105" i="18"/>
  <c r="J105" i="18"/>
  <c r="K105" i="18" s="1"/>
  <c r="P104" i="18"/>
  <c r="O104" i="18"/>
  <c r="O103" i="18" s="1"/>
  <c r="M104" i="18"/>
  <c r="M103" i="18" s="1"/>
  <c r="L104" i="18"/>
  <c r="L103" i="18" s="1"/>
  <c r="J104" i="18"/>
  <c r="J103" i="18" s="1"/>
  <c r="I104" i="18"/>
  <c r="I103" i="18" s="1"/>
  <c r="H104" i="18"/>
  <c r="H103" i="18" s="1"/>
  <c r="G104" i="18"/>
  <c r="G103" i="18" s="1"/>
  <c r="F104" i="18"/>
  <c r="F103" i="18" s="1"/>
  <c r="E104" i="18"/>
  <c r="E103" i="18" s="1"/>
  <c r="D104" i="18"/>
  <c r="D103" i="18" s="1"/>
  <c r="C104" i="18"/>
  <c r="C103" i="18" s="1"/>
  <c r="P103" i="18"/>
  <c r="N102" i="18"/>
  <c r="Q102" i="18" s="1"/>
  <c r="Q101" i="18" s="1"/>
  <c r="Q100" i="18" s="1"/>
  <c r="J102" i="18"/>
  <c r="P101" i="18"/>
  <c r="P100" i="18" s="1"/>
  <c r="O101" i="18"/>
  <c r="O100" i="18" s="1"/>
  <c r="N101" i="18"/>
  <c r="N100" i="18" s="1"/>
  <c r="M101" i="18"/>
  <c r="L101" i="18"/>
  <c r="I101" i="18"/>
  <c r="I100" i="18" s="1"/>
  <c r="I99" i="18" s="1"/>
  <c r="H101" i="18"/>
  <c r="H100" i="18" s="1"/>
  <c r="G101" i="18"/>
  <c r="G100" i="18" s="1"/>
  <c r="F101" i="18"/>
  <c r="F100" i="18" s="1"/>
  <c r="E101" i="18"/>
  <c r="E100" i="18" s="1"/>
  <c r="D101" i="18"/>
  <c r="D100" i="18" s="1"/>
  <c r="C101" i="18"/>
  <c r="C100" i="18" s="1"/>
  <c r="M100" i="18"/>
  <c r="L100" i="18"/>
  <c r="N98" i="18"/>
  <c r="N97" i="18" s="1"/>
  <c r="J98" i="18"/>
  <c r="P97" i="18"/>
  <c r="O97" i="18"/>
  <c r="M97" i="18"/>
  <c r="L97" i="18"/>
  <c r="I97" i="18"/>
  <c r="I94" i="18" s="1"/>
  <c r="I93" i="18" s="1"/>
  <c r="H97" i="18"/>
  <c r="H94" i="18" s="1"/>
  <c r="H93" i="18" s="1"/>
  <c r="G97" i="18"/>
  <c r="G94" i="18" s="1"/>
  <c r="G93" i="18" s="1"/>
  <c r="F97" i="18"/>
  <c r="E97" i="18"/>
  <c r="D97" i="18"/>
  <c r="C97" i="18"/>
  <c r="C94" i="18" s="1"/>
  <c r="C93" i="18" s="1"/>
  <c r="N96" i="18"/>
  <c r="J96" i="18"/>
  <c r="P95" i="18"/>
  <c r="O95" i="18"/>
  <c r="M95" i="18"/>
  <c r="L95" i="18"/>
  <c r="L94" i="18" s="1"/>
  <c r="L93" i="18" s="1"/>
  <c r="I95" i="18"/>
  <c r="H95" i="18"/>
  <c r="G95" i="18"/>
  <c r="F95" i="18"/>
  <c r="E95" i="18"/>
  <c r="D95" i="18"/>
  <c r="D94" i="18" s="1"/>
  <c r="D93" i="18" s="1"/>
  <c r="C95" i="18"/>
  <c r="N91" i="18"/>
  <c r="N90" i="18" s="1"/>
  <c r="J91" i="18"/>
  <c r="K91" i="18" s="1"/>
  <c r="P90" i="18"/>
  <c r="O90" i="18"/>
  <c r="M90" i="18"/>
  <c r="L90" i="18"/>
  <c r="J90" i="18"/>
  <c r="I90" i="18"/>
  <c r="H90" i="18"/>
  <c r="G90" i="18"/>
  <c r="F90" i="18"/>
  <c r="E90" i="18"/>
  <c r="D90" i="18"/>
  <c r="C90" i="18"/>
  <c r="N89" i="18"/>
  <c r="N88" i="18" s="1"/>
  <c r="J89" i="18"/>
  <c r="K89" i="18" s="1"/>
  <c r="K88" i="18" s="1"/>
  <c r="P88" i="18"/>
  <c r="O88" i="18"/>
  <c r="M88" i="18"/>
  <c r="L88" i="18"/>
  <c r="J88" i="18"/>
  <c r="J87" i="18" s="1"/>
  <c r="J86" i="18" s="1"/>
  <c r="I88" i="18"/>
  <c r="H88" i="18"/>
  <c r="G88" i="18"/>
  <c r="G87" i="18" s="1"/>
  <c r="F88" i="18"/>
  <c r="F87" i="18" s="1"/>
  <c r="F86" i="18" s="1"/>
  <c r="E88" i="18"/>
  <c r="D88" i="18"/>
  <c r="D87" i="18" s="1"/>
  <c r="D86" i="18" s="1"/>
  <c r="C88" i="18"/>
  <c r="C87" i="18" s="1"/>
  <c r="C86" i="18" s="1"/>
  <c r="L87" i="18"/>
  <c r="L86" i="18" s="1"/>
  <c r="G86" i="18"/>
  <c r="N85" i="18"/>
  <c r="Q85" i="18" s="1"/>
  <c r="Q84" i="18" s="1"/>
  <c r="J85" i="18"/>
  <c r="P84" i="18"/>
  <c r="O84" i="18"/>
  <c r="M84" i="18"/>
  <c r="L84" i="18"/>
  <c r="I84" i="18"/>
  <c r="H84" i="18"/>
  <c r="G84" i="18"/>
  <c r="F84" i="18"/>
  <c r="F81" i="18" s="1"/>
  <c r="E84" i="18"/>
  <c r="D84" i="18"/>
  <c r="C84" i="18"/>
  <c r="N83" i="18"/>
  <c r="J83" i="18"/>
  <c r="J82" i="18" s="1"/>
  <c r="P82" i="18"/>
  <c r="O82" i="18"/>
  <c r="M82" i="18"/>
  <c r="M81" i="18" s="1"/>
  <c r="L82" i="18"/>
  <c r="I82" i="18"/>
  <c r="H82" i="18"/>
  <c r="G82" i="18"/>
  <c r="F82" i="18"/>
  <c r="E82" i="18"/>
  <c r="D82" i="18"/>
  <c r="C82" i="18"/>
  <c r="N80" i="18"/>
  <c r="J80" i="18"/>
  <c r="J79" i="18" s="1"/>
  <c r="P79" i="18"/>
  <c r="O79" i="18"/>
  <c r="M79" i="18"/>
  <c r="L79" i="18"/>
  <c r="I79" i="18"/>
  <c r="H79" i="18"/>
  <c r="G79" i="18"/>
  <c r="F79" i="18"/>
  <c r="E79" i="18"/>
  <c r="D79" i="18"/>
  <c r="C79" i="18"/>
  <c r="N78" i="18"/>
  <c r="Q78" i="18" s="1"/>
  <c r="Q77" i="18" s="1"/>
  <c r="J78" i="18"/>
  <c r="P77" i="18"/>
  <c r="O77" i="18"/>
  <c r="M77" i="18"/>
  <c r="L77" i="18"/>
  <c r="I77" i="18"/>
  <c r="H77" i="18"/>
  <c r="G77" i="18"/>
  <c r="F77" i="18"/>
  <c r="E77" i="18"/>
  <c r="D77" i="18"/>
  <c r="C77" i="18"/>
  <c r="N76" i="18"/>
  <c r="Q76" i="18" s="1"/>
  <c r="Q75" i="18" s="1"/>
  <c r="J76" i="18"/>
  <c r="P75" i="18"/>
  <c r="O75" i="18"/>
  <c r="O63" i="18" s="1"/>
  <c r="N75" i="18"/>
  <c r="M75" i="18"/>
  <c r="L75" i="18"/>
  <c r="I75" i="18"/>
  <c r="H75" i="18"/>
  <c r="G75" i="18"/>
  <c r="F75" i="18"/>
  <c r="E75" i="18"/>
  <c r="D75" i="18"/>
  <c r="C75" i="18"/>
  <c r="N74" i="18"/>
  <c r="Q74" i="18" s="1"/>
  <c r="J74" i="18"/>
  <c r="N73" i="18"/>
  <c r="Q73" i="18" s="1"/>
  <c r="J73" i="18"/>
  <c r="K73" i="18" s="1"/>
  <c r="N72" i="18"/>
  <c r="Q72" i="18" s="1"/>
  <c r="J72" i="18"/>
  <c r="K72" i="18" s="1"/>
  <c r="R72" i="18" s="1"/>
  <c r="P71" i="18"/>
  <c r="O71" i="18"/>
  <c r="M71" i="18"/>
  <c r="L71" i="18"/>
  <c r="I71" i="18"/>
  <c r="H71" i="18"/>
  <c r="G71" i="18"/>
  <c r="F71" i="18"/>
  <c r="E71" i="18"/>
  <c r="D71" i="18"/>
  <c r="C71" i="18"/>
  <c r="Q70" i="18"/>
  <c r="N70" i="18"/>
  <c r="N69" i="18" s="1"/>
  <c r="J70" i="18"/>
  <c r="Q69" i="18"/>
  <c r="P69" i="18"/>
  <c r="O69" i="18"/>
  <c r="M69" i="18"/>
  <c r="L69" i="18"/>
  <c r="I69" i="18"/>
  <c r="H69" i="18"/>
  <c r="G69" i="18"/>
  <c r="F69" i="18"/>
  <c r="E69" i="18"/>
  <c r="D69" i="18"/>
  <c r="C69" i="18"/>
  <c r="N68" i="18"/>
  <c r="Q68" i="18" s="1"/>
  <c r="J68" i="18"/>
  <c r="K68" i="18" s="1"/>
  <c r="N67" i="18"/>
  <c r="J67" i="18"/>
  <c r="K67" i="18" s="1"/>
  <c r="P66" i="18"/>
  <c r="O66" i="18"/>
  <c r="M66" i="18"/>
  <c r="L66" i="18"/>
  <c r="I66" i="18"/>
  <c r="H66" i="18"/>
  <c r="G66" i="18"/>
  <c r="F66" i="18"/>
  <c r="E66" i="18"/>
  <c r="D66" i="18"/>
  <c r="C66" i="18"/>
  <c r="N65" i="18"/>
  <c r="N64" i="18" s="1"/>
  <c r="J65" i="18"/>
  <c r="P64" i="18"/>
  <c r="O64" i="18"/>
  <c r="M64" i="18"/>
  <c r="L64" i="18"/>
  <c r="I64" i="18"/>
  <c r="H64" i="18"/>
  <c r="G64" i="18"/>
  <c r="F64" i="18"/>
  <c r="E64" i="18"/>
  <c r="D64" i="18"/>
  <c r="C64" i="18"/>
  <c r="N62" i="18"/>
  <c r="Q62" i="18" s="1"/>
  <c r="Q61" i="18" s="1"/>
  <c r="Q60" i="18" s="1"/>
  <c r="J62" i="18"/>
  <c r="J61" i="18" s="1"/>
  <c r="J60" i="18" s="1"/>
  <c r="P61" i="18"/>
  <c r="P60" i="18" s="1"/>
  <c r="O61" i="18"/>
  <c r="M61" i="18"/>
  <c r="M60" i="18" s="1"/>
  <c r="L61" i="18"/>
  <c r="L60" i="18" s="1"/>
  <c r="I61" i="18"/>
  <c r="I60" i="18" s="1"/>
  <c r="H61" i="18"/>
  <c r="H60" i="18" s="1"/>
  <c r="G61" i="18"/>
  <c r="G60" i="18" s="1"/>
  <c r="F61" i="18"/>
  <c r="F60" i="18" s="1"/>
  <c r="E61" i="18"/>
  <c r="E60" i="18" s="1"/>
  <c r="D61" i="18"/>
  <c r="D60" i="18" s="1"/>
  <c r="C61" i="18"/>
  <c r="C60" i="18" s="1"/>
  <c r="O60" i="18"/>
  <c r="N57" i="18"/>
  <c r="J57" i="18"/>
  <c r="P56" i="18"/>
  <c r="O56" i="18"/>
  <c r="M56" i="18"/>
  <c r="L56" i="18"/>
  <c r="I56" i="18"/>
  <c r="H56" i="18"/>
  <c r="G56" i="18"/>
  <c r="F56" i="18"/>
  <c r="E56" i="18"/>
  <c r="D56" i="18"/>
  <c r="C56" i="18"/>
  <c r="N55" i="18"/>
  <c r="Q55" i="18" s="1"/>
  <c r="I55" i="18"/>
  <c r="I50" i="18" s="1"/>
  <c r="F55" i="18"/>
  <c r="N54" i="18"/>
  <c r="Q54" i="18" s="1"/>
  <c r="J54" i="18"/>
  <c r="K54" i="18" s="1"/>
  <c r="F54" i="18"/>
  <c r="N53" i="18"/>
  <c r="Q53" i="18" s="1"/>
  <c r="K53" i="18"/>
  <c r="R53" i="18" s="1"/>
  <c r="J53" i="18"/>
  <c r="N52" i="18"/>
  <c r="Q52" i="18" s="1"/>
  <c r="J52" i="18"/>
  <c r="K52" i="18" s="1"/>
  <c r="Q51" i="18"/>
  <c r="N51" i="18"/>
  <c r="J51" i="18"/>
  <c r="K51" i="18" s="1"/>
  <c r="P50" i="18"/>
  <c r="O50" i="18"/>
  <c r="M50" i="18"/>
  <c r="L50" i="18"/>
  <c r="H50" i="18"/>
  <c r="G50" i="18"/>
  <c r="F50" i="18"/>
  <c r="E50" i="18"/>
  <c r="D50" i="18"/>
  <c r="C50" i="18"/>
  <c r="N49" i="18"/>
  <c r="J49" i="18"/>
  <c r="K49" i="18" s="1"/>
  <c r="P48" i="18"/>
  <c r="O48" i="18"/>
  <c r="M48" i="18"/>
  <c r="L48" i="18"/>
  <c r="I48" i="18"/>
  <c r="H48" i="18"/>
  <c r="G48" i="18"/>
  <c r="F48" i="18"/>
  <c r="E48" i="18"/>
  <c r="D48" i="18"/>
  <c r="C48" i="18"/>
  <c r="N47" i="18"/>
  <c r="Q47" i="18" s="1"/>
  <c r="J47" i="18"/>
  <c r="K47" i="18" s="1"/>
  <c r="N46" i="18"/>
  <c r="J46" i="18"/>
  <c r="K46" i="18" s="1"/>
  <c r="P45" i="18"/>
  <c r="O45" i="18"/>
  <c r="M45" i="18"/>
  <c r="L45" i="18"/>
  <c r="I45" i="18"/>
  <c r="H45" i="18"/>
  <c r="G45" i="18"/>
  <c r="F45" i="18"/>
  <c r="E45" i="18"/>
  <c r="D45" i="18"/>
  <c r="C45" i="18"/>
  <c r="N44" i="18"/>
  <c r="Q44" i="18" s="1"/>
  <c r="J44" i="18"/>
  <c r="K44" i="18" s="1"/>
  <c r="R44" i="18" s="1"/>
  <c r="N43" i="18"/>
  <c r="Q43" i="18" s="1"/>
  <c r="J43" i="18"/>
  <c r="K43" i="18" s="1"/>
  <c r="P42" i="18"/>
  <c r="O42" i="18"/>
  <c r="M42" i="18"/>
  <c r="L42" i="18"/>
  <c r="I42" i="18"/>
  <c r="H42" i="18"/>
  <c r="G42" i="18"/>
  <c r="F42" i="18"/>
  <c r="E42" i="18"/>
  <c r="D42" i="18"/>
  <c r="C42" i="18"/>
  <c r="N41" i="18"/>
  <c r="Q41" i="18" s="1"/>
  <c r="J41" i="18"/>
  <c r="K41" i="18" s="1"/>
  <c r="N40" i="18"/>
  <c r="Q40" i="18" s="1"/>
  <c r="J40" i="18"/>
  <c r="P39" i="18"/>
  <c r="O39" i="18"/>
  <c r="M39" i="18"/>
  <c r="L39" i="18"/>
  <c r="I39" i="18"/>
  <c r="H39" i="18"/>
  <c r="G39" i="18"/>
  <c r="F39" i="18"/>
  <c r="E39" i="18"/>
  <c r="D39" i="18"/>
  <c r="C39" i="18"/>
  <c r="N38" i="18"/>
  <c r="Q38" i="18" s="1"/>
  <c r="Q37" i="18" s="1"/>
  <c r="J38" i="18"/>
  <c r="J37" i="18" s="1"/>
  <c r="P37" i="18"/>
  <c r="O37" i="18"/>
  <c r="M37" i="18"/>
  <c r="L37" i="18"/>
  <c r="I37" i="18"/>
  <c r="H37" i="18"/>
  <c r="G37" i="18"/>
  <c r="F37" i="18"/>
  <c r="E37" i="18"/>
  <c r="D37" i="18"/>
  <c r="C37" i="18"/>
  <c r="N36" i="18"/>
  <c r="J36" i="18"/>
  <c r="F36" i="18"/>
  <c r="F35" i="18" s="1"/>
  <c r="P35" i="18"/>
  <c r="O35" i="18"/>
  <c r="M35" i="18"/>
  <c r="L35" i="18"/>
  <c r="I35" i="18"/>
  <c r="H35" i="18"/>
  <c r="G35" i="18"/>
  <c r="E35" i="18"/>
  <c r="D35" i="18"/>
  <c r="C35" i="18"/>
  <c r="N34" i="18"/>
  <c r="Q34" i="18" s="1"/>
  <c r="J34" i="18"/>
  <c r="K34" i="18" s="1"/>
  <c r="R34" i="18" s="1"/>
  <c r="N33" i="18"/>
  <c r="Q33" i="18" s="1"/>
  <c r="J33" i="18"/>
  <c r="N32" i="18"/>
  <c r="J32" i="18"/>
  <c r="K32" i="18" s="1"/>
  <c r="P31" i="18"/>
  <c r="O31" i="18"/>
  <c r="M31" i="18"/>
  <c r="L31" i="18"/>
  <c r="I31" i="18"/>
  <c r="H31" i="18"/>
  <c r="G31" i="18"/>
  <c r="F31" i="18"/>
  <c r="E31" i="18"/>
  <c r="D31" i="18"/>
  <c r="C31" i="18"/>
  <c r="N30" i="18"/>
  <c r="N29" i="18" s="1"/>
  <c r="J30" i="18"/>
  <c r="K30" i="18" s="1"/>
  <c r="P29" i="18"/>
  <c r="O29" i="18"/>
  <c r="M29" i="18"/>
  <c r="L29" i="18"/>
  <c r="I29" i="18"/>
  <c r="H29" i="18"/>
  <c r="G29" i="18"/>
  <c r="F29" i="18"/>
  <c r="E29" i="18"/>
  <c r="D29" i="18"/>
  <c r="C29" i="18"/>
  <c r="N28" i="18"/>
  <c r="J28" i="18"/>
  <c r="K28" i="18" s="1"/>
  <c r="N27" i="18"/>
  <c r="Q27" i="18" s="1"/>
  <c r="J27" i="18"/>
  <c r="K27" i="18" s="1"/>
  <c r="P26" i="18"/>
  <c r="O26" i="18"/>
  <c r="M26" i="18"/>
  <c r="L26" i="18"/>
  <c r="I26" i="18"/>
  <c r="H26" i="18"/>
  <c r="G26" i="18"/>
  <c r="F26" i="18"/>
  <c r="E26" i="18"/>
  <c r="D26" i="18"/>
  <c r="C26" i="18"/>
  <c r="N25" i="18"/>
  <c r="Q25" i="18" s="1"/>
  <c r="J25" i="18"/>
  <c r="K25" i="18" s="1"/>
  <c r="N24" i="18"/>
  <c r="Q24" i="18" s="1"/>
  <c r="J24" i="18"/>
  <c r="K24" i="18" s="1"/>
  <c r="R24" i="18" s="1"/>
  <c r="N23" i="18"/>
  <c r="Q23" i="18" s="1"/>
  <c r="J23" i="18"/>
  <c r="P22" i="18"/>
  <c r="O22" i="18"/>
  <c r="M22" i="18"/>
  <c r="L22" i="18"/>
  <c r="I22" i="18"/>
  <c r="H22" i="18"/>
  <c r="G22" i="18"/>
  <c r="F22" i="18"/>
  <c r="E22" i="18"/>
  <c r="D22" i="18"/>
  <c r="C22" i="18"/>
  <c r="N21" i="18"/>
  <c r="N20" i="18" s="1"/>
  <c r="J21" i="18"/>
  <c r="K21" i="18" s="1"/>
  <c r="P20" i="18"/>
  <c r="O20" i="18"/>
  <c r="M20" i="18"/>
  <c r="L20" i="18"/>
  <c r="I20" i="18"/>
  <c r="H20" i="18"/>
  <c r="G20" i="18"/>
  <c r="F20" i="18"/>
  <c r="E20" i="18"/>
  <c r="D20" i="18"/>
  <c r="C20" i="18"/>
  <c r="N19" i="18"/>
  <c r="Q19" i="18" s="1"/>
  <c r="Q18" i="18" s="1"/>
  <c r="F19" i="18"/>
  <c r="J19" i="18" s="1"/>
  <c r="P18" i="18"/>
  <c r="O18" i="18"/>
  <c r="M18" i="18"/>
  <c r="L18" i="18"/>
  <c r="I18" i="18"/>
  <c r="H18" i="18"/>
  <c r="G18" i="18"/>
  <c r="E18" i="18"/>
  <c r="D18" i="18"/>
  <c r="C18" i="18"/>
  <c r="N17" i="18"/>
  <c r="Q17" i="18" s="1"/>
  <c r="J17" i="18"/>
  <c r="K17" i="18" s="1"/>
  <c r="F17" i="18"/>
  <c r="N16" i="18"/>
  <c r="N15" i="18" s="1"/>
  <c r="J16" i="18"/>
  <c r="K16" i="18" s="1"/>
  <c r="P15" i="18"/>
  <c r="O15" i="18"/>
  <c r="M15" i="18"/>
  <c r="L15" i="18"/>
  <c r="I15" i="18"/>
  <c r="H15" i="18"/>
  <c r="G15" i="18"/>
  <c r="F15" i="18"/>
  <c r="E15" i="18"/>
  <c r="D15" i="18"/>
  <c r="C15" i="18"/>
  <c r="N14" i="18"/>
  <c r="Q14" i="18" s="1"/>
  <c r="J14" i="18"/>
  <c r="K14" i="18" s="1"/>
  <c r="N13" i="18"/>
  <c r="J13" i="18"/>
  <c r="K13" i="18" s="1"/>
  <c r="P12" i="18"/>
  <c r="O12" i="18"/>
  <c r="M12" i="18"/>
  <c r="L12" i="18"/>
  <c r="I12" i="18"/>
  <c r="H12" i="18"/>
  <c r="G12" i="18"/>
  <c r="F12" i="18"/>
  <c r="E12" i="18"/>
  <c r="D12" i="18"/>
  <c r="C12" i="18"/>
  <c r="N11" i="18"/>
  <c r="J11" i="18"/>
  <c r="J10" i="18" s="1"/>
  <c r="P10" i="18"/>
  <c r="O10" i="18"/>
  <c r="M10" i="18"/>
  <c r="L10" i="18"/>
  <c r="I10" i="18"/>
  <c r="H10" i="18"/>
  <c r="G10" i="18"/>
  <c r="F10" i="18"/>
  <c r="E10" i="18"/>
  <c r="D10" i="18"/>
  <c r="C10" i="18"/>
  <c r="J207" i="17"/>
  <c r="J206" i="17" s="1"/>
  <c r="I206" i="17"/>
  <c r="H206" i="17"/>
  <c r="H201" i="17" s="1"/>
  <c r="G206" i="17"/>
  <c r="F206" i="17"/>
  <c r="E206" i="17"/>
  <c r="D206" i="17"/>
  <c r="J205" i="17"/>
  <c r="J204" i="17" s="1"/>
  <c r="I204" i="17"/>
  <c r="H204" i="17"/>
  <c r="G204" i="17"/>
  <c r="F204" i="17"/>
  <c r="E204" i="17"/>
  <c r="D204" i="17"/>
  <c r="J203" i="17"/>
  <c r="J202" i="17" s="1"/>
  <c r="I202" i="17"/>
  <c r="I201" i="17" s="1"/>
  <c r="H202" i="17"/>
  <c r="G202" i="17"/>
  <c r="F202" i="17"/>
  <c r="F201" i="17" s="1"/>
  <c r="E202" i="17"/>
  <c r="E201" i="17" s="1"/>
  <c r="D202" i="17"/>
  <c r="J200" i="17"/>
  <c r="J199" i="17" s="1"/>
  <c r="I199" i="17"/>
  <c r="H199" i="17"/>
  <c r="G199" i="17"/>
  <c r="F199" i="17"/>
  <c r="E199" i="17"/>
  <c r="D199" i="17"/>
  <c r="J198" i="17"/>
  <c r="J197" i="17" s="1"/>
  <c r="I197" i="17"/>
  <c r="H197" i="17"/>
  <c r="G197" i="17"/>
  <c r="G194" i="17" s="1"/>
  <c r="F197" i="17"/>
  <c r="E197" i="17"/>
  <c r="D197" i="17"/>
  <c r="J196" i="17"/>
  <c r="J195" i="17" s="1"/>
  <c r="I195" i="17"/>
  <c r="H195" i="17"/>
  <c r="G195" i="17"/>
  <c r="F195" i="17"/>
  <c r="E195" i="17"/>
  <c r="D195" i="17"/>
  <c r="J192" i="17"/>
  <c r="J191" i="17" s="1"/>
  <c r="I191" i="17"/>
  <c r="H191" i="17"/>
  <c r="G191" i="17"/>
  <c r="F191" i="17"/>
  <c r="E191" i="17"/>
  <c r="D191" i="17"/>
  <c r="J190" i="17"/>
  <c r="J189" i="17" s="1"/>
  <c r="I189" i="17"/>
  <c r="H189" i="17"/>
  <c r="G189" i="17"/>
  <c r="F189" i="17"/>
  <c r="E189" i="17"/>
  <c r="D189" i="17"/>
  <c r="J188" i="17"/>
  <c r="J187" i="17" s="1"/>
  <c r="I187" i="17"/>
  <c r="H187" i="17"/>
  <c r="G187" i="17"/>
  <c r="F187" i="17"/>
  <c r="E187" i="17"/>
  <c r="D187" i="17"/>
  <c r="J186" i="17"/>
  <c r="J185" i="17" s="1"/>
  <c r="I185" i="17"/>
  <c r="H185" i="17"/>
  <c r="G185" i="17"/>
  <c r="F185" i="17"/>
  <c r="E185" i="17"/>
  <c r="D185" i="17"/>
  <c r="J184" i="17"/>
  <c r="J183" i="17" s="1"/>
  <c r="I183" i="17"/>
  <c r="H183" i="17"/>
  <c r="G183" i="17"/>
  <c r="F183" i="17"/>
  <c r="E183" i="17"/>
  <c r="D183" i="17"/>
  <c r="J182" i="17"/>
  <c r="J181" i="17"/>
  <c r="I180" i="17"/>
  <c r="H180" i="17"/>
  <c r="G180" i="17"/>
  <c r="F180" i="17"/>
  <c r="E180" i="17"/>
  <c r="D180" i="17"/>
  <c r="J179" i="17"/>
  <c r="J178" i="17"/>
  <c r="I178" i="17"/>
  <c r="H178" i="17"/>
  <c r="G178" i="17"/>
  <c r="F178" i="17"/>
  <c r="E178" i="17"/>
  <c r="D178" i="17"/>
  <c r="J177" i="17"/>
  <c r="J176" i="17"/>
  <c r="J175" i="17" s="1"/>
  <c r="I175" i="17"/>
  <c r="H175" i="17"/>
  <c r="G175" i="17"/>
  <c r="F175" i="17"/>
  <c r="E175" i="17"/>
  <c r="D175" i="17"/>
  <c r="J174" i="17"/>
  <c r="J173" i="17"/>
  <c r="I172" i="17"/>
  <c r="H172" i="17"/>
  <c r="G172" i="17"/>
  <c r="F172" i="17"/>
  <c r="E172" i="17"/>
  <c r="D172" i="17"/>
  <c r="J171" i="17"/>
  <c r="J170" i="17"/>
  <c r="J169" i="17"/>
  <c r="I169" i="17"/>
  <c r="H169" i="17"/>
  <c r="G169" i="17"/>
  <c r="F169" i="17"/>
  <c r="E169" i="17"/>
  <c r="D169" i="17"/>
  <c r="J168" i="17"/>
  <c r="J167" i="17"/>
  <c r="I167" i="17"/>
  <c r="H167" i="17"/>
  <c r="G167" i="17"/>
  <c r="F167" i="17"/>
  <c r="E167" i="17"/>
  <c r="D167" i="17"/>
  <c r="J166" i="17"/>
  <c r="J165" i="17"/>
  <c r="I165" i="17"/>
  <c r="H165" i="17"/>
  <c r="G165" i="17"/>
  <c r="G164" i="17" s="1"/>
  <c r="G163" i="17" s="1"/>
  <c r="F165" i="17"/>
  <c r="E165" i="17"/>
  <c r="D165" i="17"/>
  <c r="D164" i="17"/>
  <c r="D163" i="17" s="1"/>
  <c r="J161" i="17"/>
  <c r="J160" i="17" s="1"/>
  <c r="I160" i="17"/>
  <c r="H160" i="17"/>
  <c r="G160" i="17"/>
  <c r="F160" i="17"/>
  <c r="E160" i="17"/>
  <c r="D160" i="17"/>
  <c r="J159" i="17"/>
  <c r="J158" i="17"/>
  <c r="I157" i="17"/>
  <c r="H157" i="17"/>
  <c r="G157" i="17"/>
  <c r="F157" i="17"/>
  <c r="E157" i="17"/>
  <c r="D157" i="17"/>
  <c r="J156" i="17"/>
  <c r="J155" i="17" s="1"/>
  <c r="I155" i="17"/>
  <c r="H155" i="17"/>
  <c r="G155" i="17"/>
  <c r="F155" i="17"/>
  <c r="E155" i="17"/>
  <c r="D155" i="17"/>
  <c r="J154" i="17"/>
  <c r="J153" i="17" s="1"/>
  <c r="I153" i="17"/>
  <c r="H153" i="17"/>
  <c r="G153" i="17"/>
  <c r="F153" i="17"/>
  <c r="E153" i="17"/>
  <c r="D153" i="17"/>
  <c r="J152" i="17"/>
  <c r="J151" i="17"/>
  <c r="J150" i="17" s="1"/>
  <c r="I150" i="17"/>
  <c r="H150" i="17"/>
  <c r="G150" i="17"/>
  <c r="F150" i="17"/>
  <c r="E150" i="17"/>
  <c r="D150" i="17"/>
  <c r="J149" i="17"/>
  <c r="J148" i="17"/>
  <c r="J147" i="17"/>
  <c r="I146" i="17"/>
  <c r="H146" i="17"/>
  <c r="G146" i="17"/>
  <c r="F146" i="17"/>
  <c r="E146" i="17"/>
  <c r="D146" i="17"/>
  <c r="J145" i="17"/>
  <c r="J144" i="17" s="1"/>
  <c r="I144" i="17"/>
  <c r="H144" i="17"/>
  <c r="G144" i="17"/>
  <c r="F144" i="17"/>
  <c r="E144" i="17"/>
  <c r="D144" i="17"/>
  <c r="J143" i="17"/>
  <c r="J142" i="17"/>
  <c r="I141" i="17"/>
  <c r="H141" i="17"/>
  <c r="G141" i="17"/>
  <c r="F141" i="17"/>
  <c r="E141" i="17"/>
  <c r="D141" i="17"/>
  <c r="J140" i="17"/>
  <c r="J139" i="17"/>
  <c r="J138" i="17" s="1"/>
  <c r="I138" i="17"/>
  <c r="H138" i="17"/>
  <c r="G138" i="17"/>
  <c r="F138" i="17"/>
  <c r="E138" i="17"/>
  <c r="D138" i="17"/>
  <c r="J137" i="17"/>
  <c r="J136" i="17"/>
  <c r="J135" i="17" s="1"/>
  <c r="I135" i="17"/>
  <c r="I127" i="17" s="1"/>
  <c r="I126" i="17" s="1"/>
  <c r="I125" i="17" s="1"/>
  <c r="H135" i="17"/>
  <c r="G135" i="17"/>
  <c r="F135" i="17"/>
  <c r="E135" i="17"/>
  <c r="D135" i="17"/>
  <c r="J134" i="17"/>
  <c r="J133" i="17" s="1"/>
  <c r="I133" i="17"/>
  <c r="H133" i="17"/>
  <c r="G133" i="17"/>
  <c r="F133" i="17"/>
  <c r="E133" i="17"/>
  <c r="D133" i="17"/>
  <c r="J132" i="17"/>
  <c r="J131" i="17" s="1"/>
  <c r="I131" i="17"/>
  <c r="H131" i="17"/>
  <c r="G131" i="17"/>
  <c r="F131" i="17"/>
  <c r="E131" i="17"/>
  <c r="D131" i="17"/>
  <c r="J130" i="17"/>
  <c r="J129" i="17"/>
  <c r="J128" i="17" s="1"/>
  <c r="I128" i="17"/>
  <c r="H128" i="17"/>
  <c r="G128" i="17"/>
  <c r="F128" i="17"/>
  <c r="E128" i="17"/>
  <c r="D128" i="17"/>
  <c r="J124" i="17"/>
  <c r="J123" i="17" s="1"/>
  <c r="I123" i="17"/>
  <c r="H123" i="17"/>
  <c r="G123" i="17"/>
  <c r="F123" i="17"/>
  <c r="E123" i="17"/>
  <c r="D123" i="17"/>
  <c r="J122" i="17"/>
  <c r="J121" i="17" s="1"/>
  <c r="I121" i="17"/>
  <c r="H121" i="17"/>
  <c r="G121" i="17"/>
  <c r="F121" i="17"/>
  <c r="E121" i="17"/>
  <c r="D121" i="17"/>
  <c r="J117" i="17"/>
  <c r="J116" i="17" s="1"/>
  <c r="J115" i="17" s="1"/>
  <c r="J114" i="17" s="1"/>
  <c r="J113" i="17" s="1"/>
  <c r="I116" i="17"/>
  <c r="I115" i="17" s="1"/>
  <c r="I114" i="17" s="1"/>
  <c r="I113" i="17" s="1"/>
  <c r="H116" i="17"/>
  <c r="H115" i="17" s="1"/>
  <c r="H114" i="17" s="1"/>
  <c r="H113" i="17" s="1"/>
  <c r="G116" i="17"/>
  <c r="G115" i="17" s="1"/>
  <c r="G114" i="17" s="1"/>
  <c r="G113" i="17" s="1"/>
  <c r="F116" i="17"/>
  <c r="E116" i="17"/>
  <c r="E115" i="17" s="1"/>
  <c r="E114" i="17" s="1"/>
  <c r="E113" i="17" s="1"/>
  <c r="D116" i="17"/>
  <c r="D115" i="17" s="1"/>
  <c r="D114" i="17" s="1"/>
  <c r="D113" i="17" s="1"/>
  <c r="F115" i="17"/>
  <c r="F114" i="17" s="1"/>
  <c r="F113" i="17" s="1"/>
  <c r="J112" i="17"/>
  <c r="J111" i="17"/>
  <c r="J110" i="17" s="1"/>
  <c r="J109" i="17" s="1"/>
  <c r="J108" i="17" s="1"/>
  <c r="I111" i="17"/>
  <c r="I110" i="17" s="1"/>
  <c r="I109" i="17" s="1"/>
  <c r="I108" i="17" s="1"/>
  <c r="H111" i="17"/>
  <c r="H110" i="17" s="1"/>
  <c r="H109" i="17" s="1"/>
  <c r="H108" i="17" s="1"/>
  <c r="G111" i="17"/>
  <c r="G110" i="17" s="1"/>
  <c r="G109" i="17" s="1"/>
  <c r="G108" i="17" s="1"/>
  <c r="F111" i="17"/>
  <c r="F110" i="17" s="1"/>
  <c r="F109" i="17" s="1"/>
  <c r="F108" i="17" s="1"/>
  <c r="E111" i="17"/>
  <c r="E110" i="17" s="1"/>
  <c r="E109" i="17" s="1"/>
  <c r="E108" i="17" s="1"/>
  <c r="D111" i="17"/>
  <c r="D110" i="17" s="1"/>
  <c r="D109" i="17" s="1"/>
  <c r="D108" i="17" s="1"/>
  <c r="J107" i="17"/>
  <c r="J106" i="17" s="1"/>
  <c r="J105" i="17" s="1"/>
  <c r="J104" i="17" s="1"/>
  <c r="J103" i="17" s="1"/>
  <c r="I106" i="17"/>
  <c r="I105" i="17" s="1"/>
  <c r="I104" i="17" s="1"/>
  <c r="I103" i="17" s="1"/>
  <c r="H106" i="17"/>
  <c r="H105" i="17" s="1"/>
  <c r="H104" i="17" s="1"/>
  <c r="H103" i="17" s="1"/>
  <c r="G106" i="17"/>
  <c r="G105" i="17" s="1"/>
  <c r="G104" i="17" s="1"/>
  <c r="G103" i="17" s="1"/>
  <c r="F106" i="17"/>
  <c r="F105" i="17" s="1"/>
  <c r="F104" i="17" s="1"/>
  <c r="F103" i="17" s="1"/>
  <c r="E106" i="17"/>
  <c r="E105" i="17" s="1"/>
  <c r="E104" i="17" s="1"/>
  <c r="E103" i="17" s="1"/>
  <c r="D106" i="17"/>
  <c r="D105" i="17" s="1"/>
  <c r="D104" i="17" s="1"/>
  <c r="D103" i="17" s="1"/>
  <c r="J102" i="17"/>
  <c r="J101" i="17" s="1"/>
  <c r="J100" i="17" s="1"/>
  <c r="I101" i="17"/>
  <c r="I100" i="17" s="1"/>
  <c r="H101" i="17"/>
  <c r="H100" i="17" s="1"/>
  <c r="G101" i="17"/>
  <c r="F101" i="17"/>
  <c r="F100" i="17" s="1"/>
  <c r="E101" i="17"/>
  <c r="E100" i="17" s="1"/>
  <c r="D101" i="17"/>
  <c r="D100" i="17" s="1"/>
  <c r="G100" i="17"/>
  <c r="J99" i="17"/>
  <c r="J98" i="17" s="1"/>
  <c r="J97" i="17" s="1"/>
  <c r="I98" i="17"/>
  <c r="I97" i="17" s="1"/>
  <c r="H98" i="17"/>
  <c r="H97" i="17" s="1"/>
  <c r="G98" i="17"/>
  <c r="G97" i="17" s="1"/>
  <c r="F98" i="17"/>
  <c r="F97" i="17" s="1"/>
  <c r="E98" i="17"/>
  <c r="E97" i="17" s="1"/>
  <c r="D98" i="17"/>
  <c r="D97" i="17"/>
  <c r="J94" i="17"/>
  <c r="J93" i="17" s="1"/>
  <c r="I93" i="17"/>
  <c r="H93" i="17"/>
  <c r="G93" i="17"/>
  <c r="G87" i="17" s="1"/>
  <c r="F93" i="17"/>
  <c r="E93" i="17"/>
  <c r="D93" i="17"/>
  <c r="J92" i="17"/>
  <c r="J91" i="17" s="1"/>
  <c r="I91" i="17"/>
  <c r="H91" i="17"/>
  <c r="G91" i="17"/>
  <c r="F91" i="17"/>
  <c r="E91" i="17"/>
  <c r="D91" i="17"/>
  <c r="J90" i="17"/>
  <c r="J89" i="17"/>
  <c r="I88" i="17"/>
  <c r="H88" i="17"/>
  <c r="H87" i="17" s="1"/>
  <c r="G88" i="17"/>
  <c r="F88" i="17"/>
  <c r="E88" i="17"/>
  <c r="E87" i="17" s="1"/>
  <c r="D88" i="17"/>
  <c r="D87" i="17"/>
  <c r="J86" i="17"/>
  <c r="J85" i="17" s="1"/>
  <c r="I85" i="17"/>
  <c r="H85" i="17"/>
  <c r="G85" i="17"/>
  <c r="F85" i="17"/>
  <c r="E85" i="17"/>
  <c r="D85" i="17"/>
  <c r="J84" i="17"/>
  <c r="J83" i="17" s="1"/>
  <c r="I83" i="17"/>
  <c r="H83" i="17"/>
  <c r="G83" i="17"/>
  <c r="F83" i="17"/>
  <c r="E83" i="17"/>
  <c r="D83" i="17"/>
  <c r="J82" i="17"/>
  <c r="J81" i="17" s="1"/>
  <c r="I81" i="17"/>
  <c r="I80" i="17" s="1"/>
  <c r="H81" i="17"/>
  <c r="G81" i="17"/>
  <c r="G80" i="17" s="1"/>
  <c r="F81" i="17"/>
  <c r="E81" i="17"/>
  <c r="E80" i="17" s="1"/>
  <c r="D81" i="17"/>
  <c r="D80" i="17" s="1"/>
  <c r="J79" i="17"/>
  <c r="J78" i="17"/>
  <c r="J77" i="17"/>
  <c r="I77" i="17"/>
  <c r="H77" i="17"/>
  <c r="G77" i="17"/>
  <c r="F77" i="17"/>
  <c r="E77" i="17"/>
  <c r="D77" i="17"/>
  <c r="J76" i="17"/>
  <c r="J75" i="17"/>
  <c r="I75" i="17"/>
  <c r="H75" i="17"/>
  <c r="G75" i="17"/>
  <c r="F75" i="17"/>
  <c r="E75" i="17"/>
  <c r="D75" i="17"/>
  <c r="J74" i="17"/>
  <c r="J73" i="17"/>
  <c r="I73" i="17"/>
  <c r="H73" i="17"/>
  <c r="G73" i="17"/>
  <c r="F73" i="17"/>
  <c r="E73" i="17"/>
  <c r="D73" i="17"/>
  <c r="J72" i="17"/>
  <c r="J71" i="17"/>
  <c r="I71" i="17"/>
  <c r="H71" i="17"/>
  <c r="G71" i="17"/>
  <c r="F71" i="17"/>
  <c r="E71" i="17"/>
  <c r="D71" i="17"/>
  <c r="J70" i="17"/>
  <c r="J69" i="17"/>
  <c r="J68" i="17" s="1"/>
  <c r="I69" i="17"/>
  <c r="H69" i="17"/>
  <c r="H68" i="17" s="1"/>
  <c r="G69" i="17"/>
  <c r="G68" i="17" s="1"/>
  <c r="F69" i="17"/>
  <c r="E69" i="17"/>
  <c r="D69" i="17"/>
  <c r="D68" i="17" s="1"/>
  <c r="I68" i="17"/>
  <c r="F68" i="17"/>
  <c r="E68" i="17"/>
  <c r="J67" i="17"/>
  <c r="J66" i="17" s="1"/>
  <c r="I66" i="17"/>
  <c r="H66" i="17"/>
  <c r="G66" i="17"/>
  <c r="F66" i="17"/>
  <c r="E66" i="17"/>
  <c r="D66" i="17"/>
  <c r="J65" i="17"/>
  <c r="J64" i="17" s="1"/>
  <c r="I64" i="17"/>
  <c r="H64" i="17"/>
  <c r="G64" i="17"/>
  <c r="F64" i="17"/>
  <c r="E64" i="17"/>
  <c r="D64" i="17"/>
  <c r="J63" i="17"/>
  <c r="J62" i="17" s="1"/>
  <c r="I62" i="17"/>
  <c r="H62" i="17"/>
  <c r="G62" i="17"/>
  <c r="F62" i="17"/>
  <c r="E62" i="17"/>
  <c r="D62" i="17"/>
  <c r="J61" i="17"/>
  <c r="J60" i="17" s="1"/>
  <c r="I60" i="17"/>
  <c r="H60" i="17"/>
  <c r="G60" i="17"/>
  <c r="F60" i="17"/>
  <c r="E60" i="17"/>
  <c r="D60" i="17"/>
  <c r="J59" i="17"/>
  <c r="J58" i="17"/>
  <c r="I57" i="17"/>
  <c r="H57" i="17"/>
  <c r="G57" i="17"/>
  <c r="F57" i="17"/>
  <c r="E57" i="17"/>
  <c r="D57" i="17"/>
  <c r="J56" i="17"/>
  <c r="J55" i="17"/>
  <c r="I55" i="17"/>
  <c r="H55" i="17"/>
  <c r="G55" i="17"/>
  <c r="F55" i="17"/>
  <c r="E55" i="17"/>
  <c r="D55" i="17"/>
  <c r="J54" i="17"/>
  <c r="J53" i="17"/>
  <c r="I53" i="17"/>
  <c r="H53" i="17"/>
  <c r="G53" i="17"/>
  <c r="F53" i="17"/>
  <c r="E53" i="17"/>
  <c r="D53" i="17"/>
  <c r="J52" i="17"/>
  <c r="J51" i="17"/>
  <c r="I51" i="17"/>
  <c r="H51" i="17"/>
  <c r="G51" i="17"/>
  <c r="F51" i="17"/>
  <c r="E51" i="17"/>
  <c r="D51" i="17"/>
  <c r="J50" i="17"/>
  <c r="J49" i="17"/>
  <c r="J48" i="17" s="1"/>
  <c r="I48" i="17"/>
  <c r="H48" i="17"/>
  <c r="G48" i="17"/>
  <c r="F48" i="17"/>
  <c r="E48" i="17"/>
  <c r="D48" i="17"/>
  <c r="J46" i="17"/>
  <c r="J45" i="17"/>
  <c r="I45" i="17"/>
  <c r="H45" i="17"/>
  <c r="G45" i="17"/>
  <c r="F45" i="17"/>
  <c r="E45" i="17"/>
  <c r="D45" i="17"/>
  <c r="J44" i="17"/>
  <c r="J43" i="17"/>
  <c r="J42" i="17" s="1"/>
  <c r="I43" i="17"/>
  <c r="I42" i="17" s="1"/>
  <c r="H43" i="17"/>
  <c r="H42" i="17" s="1"/>
  <c r="G43" i="17"/>
  <c r="G42" i="17" s="1"/>
  <c r="F43" i="17"/>
  <c r="F42" i="17" s="1"/>
  <c r="E43" i="17"/>
  <c r="D43" i="17"/>
  <c r="D42" i="17" s="1"/>
  <c r="E42" i="17"/>
  <c r="J39" i="17"/>
  <c r="J38" i="17" s="1"/>
  <c r="I38" i="17"/>
  <c r="H38" i="17"/>
  <c r="G38" i="17"/>
  <c r="F38" i="17"/>
  <c r="E38" i="17"/>
  <c r="D38" i="17"/>
  <c r="J37" i="17"/>
  <c r="J36" i="17" s="1"/>
  <c r="I36" i="17"/>
  <c r="H36" i="17"/>
  <c r="G36" i="17"/>
  <c r="F36" i="17"/>
  <c r="E36" i="17"/>
  <c r="D36" i="17"/>
  <c r="J35" i="17"/>
  <c r="J34" i="17" s="1"/>
  <c r="I34" i="17"/>
  <c r="H34" i="17"/>
  <c r="G34" i="17"/>
  <c r="F34" i="17"/>
  <c r="E34" i="17"/>
  <c r="D34" i="17"/>
  <c r="J33" i="17"/>
  <c r="J32" i="17" s="1"/>
  <c r="I32" i="17"/>
  <c r="H32" i="17"/>
  <c r="G32" i="17"/>
  <c r="F32" i="17"/>
  <c r="E32" i="17"/>
  <c r="D32" i="17"/>
  <c r="J31" i="17"/>
  <c r="J30" i="17"/>
  <c r="J29" i="17" s="1"/>
  <c r="I29" i="17"/>
  <c r="H29" i="17"/>
  <c r="G29" i="17"/>
  <c r="F29" i="17"/>
  <c r="E29" i="17"/>
  <c r="D29" i="17"/>
  <c r="J28" i="17"/>
  <c r="J27" i="17" s="1"/>
  <c r="I27" i="17"/>
  <c r="H27" i="17"/>
  <c r="G27" i="17"/>
  <c r="F27" i="17"/>
  <c r="E27" i="17"/>
  <c r="D27" i="17"/>
  <c r="J26" i="17"/>
  <c r="J25" i="17" s="1"/>
  <c r="I25" i="17"/>
  <c r="H25" i="17"/>
  <c r="G25" i="17"/>
  <c r="F25" i="17"/>
  <c r="E25" i="17"/>
  <c r="D25" i="17"/>
  <c r="J24" i="17"/>
  <c r="J23" i="17"/>
  <c r="I22" i="17"/>
  <c r="H22" i="17"/>
  <c r="G22" i="17"/>
  <c r="F22" i="17"/>
  <c r="E22" i="17"/>
  <c r="D22" i="17"/>
  <c r="J21" i="17"/>
  <c r="J20" i="17" s="1"/>
  <c r="I20" i="17"/>
  <c r="H20" i="17"/>
  <c r="G20" i="17"/>
  <c r="F20" i="17"/>
  <c r="E20" i="17"/>
  <c r="D20" i="17"/>
  <c r="J19" i="17"/>
  <c r="J18" i="17"/>
  <c r="I17" i="17"/>
  <c r="H17" i="17"/>
  <c r="G17" i="17"/>
  <c r="F17" i="17"/>
  <c r="E17" i="17"/>
  <c r="D17" i="17"/>
  <c r="J16" i="17"/>
  <c r="J15" i="17"/>
  <c r="J14" i="17" s="1"/>
  <c r="I14" i="17"/>
  <c r="H14" i="17"/>
  <c r="G14" i="17"/>
  <c r="F14" i="17"/>
  <c r="E14" i="17"/>
  <c r="D14" i="17"/>
  <c r="J13" i="17"/>
  <c r="J12" i="17" s="1"/>
  <c r="I12" i="17"/>
  <c r="H12" i="17"/>
  <c r="G12" i="17"/>
  <c r="F12" i="17"/>
  <c r="E12" i="17"/>
  <c r="D12" i="17"/>
  <c r="J11" i="17"/>
  <c r="J10" i="17" s="1"/>
  <c r="I10" i="17"/>
  <c r="H10" i="17"/>
  <c r="G10" i="17"/>
  <c r="F10" i="17"/>
  <c r="E10" i="17"/>
  <c r="D10" i="17"/>
  <c r="J86" i="16"/>
  <c r="J85" i="16" s="1"/>
  <c r="J84" i="16" s="1"/>
  <c r="J83" i="16" s="1"/>
  <c r="J82" i="16" s="1"/>
  <c r="I85" i="16"/>
  <c r="I84" i="16" s="1"/>
  <c r="I83" i="16" s="1"/>
  <c r="I82" i="16" s="1"/>
  <c r="H85" i="16"/>
  <c r="H84" i="16" s="1"/>
  <c r="H83" i="16" s="1"/>
  <c r="H82" i="16" s="1"/>
  <c r="G85" i="16"/>
  <c r="F85" i="16"/>
  <c r="F84" i="16" s="1"/>
  <c r="F83" i="16" s="1"/>
  <c r="F82" i="16" s="1"/>
  <c r="E85" i="16"/>
  <c r="E84" i="16" s="1"/>
  <c r="E83" i="16" s="1"/>
  <c r="E82" i="16" s="1"/>
  <c r="D85" i="16"/>
  <c r="D84" i="16" s="1"/>
  <c r="D83" i="16" s="1"/>
  <c r="D82" i="16" s="1"/>
  <c r="G84" i="16"/>
  <c r="G83" i="16" s="1"/>
  <c r="G82" i="16" s="1"/>
  <c r="J81" i="16"/>
  <c r="J80" i="16" s="1"/>
  <c r="J79" i="16" s="1"/>
  <c r="J78" i="16" s="1"/>
  <c r="J77" i="16" s="1"/>
  <c r="I80" i="16"/>
  <c r="I79" i="16" s="1"/>
  <c r="I78" i="16" s="1"/>
  <c r="I77" i="16" s="1"/>
  <c r="H80" i="16"/>
  <c r="H79" i="16" s="1"/>
  <c r="H78" i="16" s="1"/>
  <c r="H77" i="16" s="1"/>
  <c r="G80" i="16"/>
  <c r="G79" i="16" s="1"/>
  <c r="G78" i="16" s="1"/>
  <c r="G77" i="16" s="1"/>
  <c r="F80" i="16"/>
  <c r="E80" i="16"/>
  <c r="E79" i="16" s="1"/>
  <c r="E78" i="16" s="1"/>
  <c r="E77" i="16" s="1"/>
  <c r="D80" i="16"/>
  <c r="F79" i="16"/>
  <c r="F78" i="16" s="1"/>
  <c r="F77" i="16" s="1"/>
  <c r="D79" i="16"/>
  <c r="D78" i="16" s="1"/>
  <c r="D77" i="16" s="1"/>
  <c r="J76" i="16"/>
  <c r="J75" i="16" s="1"/>
  <c r="J74" i="16" s="1"/>
  <c r="J73" i="16" s="1"/>
  <c r="J72" i="16" s="1"/>
  <c r="I75" i="16"/>
  <c r="I74" i="16" s="1"/>
  <c r="I73" i="16" s="1"/>
  <c r="I72" i="16" s="1"/>
  <c r="H75" i="16"/>
  <c r="H74" i="16" s="1"/>
  <c r="H73" i="16" s="1"/>
  <c r="H72" i="16" s="1"/>
  <c r="G75" i="16"/>
  <c r="G74" i="16" s="1"/>
  <c r="G73" i="16" s="1"/>
  <c r="G72" i="16" s="1"/>
  <c r="F75" i="16"/>
  <c r="F74" i="16" s="1"/>
  <c r="F73" i="16" s="1"/>
  <c r="F72" i="16" s="1"/>
  <c r="E75" i="16"/>
  <c r="D75" i="16"/>
  <c r="D74" i="16" s="1"/>
  <c r="D73" i="16" s="1"/>
  <c r="D72" i="16" s="1"/>
  <c r="E74" i="16"/>
  <c r="E73" i="16" s="1"/>
  <c r="E72" i="16" s="1"/>
  <c r="J71" i="16"/>
  <c r="J70" i="16" s="1"/>
  <c r="J69" i="16" s="1"/>
  <c r="J68" i="16" s="1"/>
  <c r="J67" i="16" s="1"/>
  <c r="I70" i="16"/>
  <c r="I69" i="16" s="1"/>
  <c r="I68" i="16" s="1"/>
  <c r="I67" i="16" s="1"/>
  <c r="H70" i="16"/>
  <c r="G70" i="16"/>
  <c r="G69" i="16" s="1"/>
  <c r="G68" i="16" s="1"/>
  <c r="G67" i="16" s="1"/>
  <c r="F70" i="16"/>
  <c r="F69" i="16" s="1"/>
  <c r="F68" i="16" s="1"/>
  <c r="F67" i="16" s="1"/>
  <c r="E70" i="16"/>
  <c r="E69" i="16" s="1"/>
  <c r="E68" i="16" s="1"/>
  <c r="E67" i="16" s="1"/>
  <c r="D70" i="16"/>
  <c r="D69" i="16" s="1"/>
  <c r="D68" i="16" s="1"/>
  <c r="D67" i="16" s="1"/>
  <c r="H69" i="16"/>
  <c r="H68" i="16" s="1"/>
  <c r="H67" i="16" s="1"/>
  <c r="J66" i="16"/>
  <c r="J65" i="16" s="1"/>
  <c r="J64" i="16" s="1"/>
  <c r="I65" i="16"/>
  <c r="I64" i="16" s="1"/>
  <c r="H65" i="16"/>
  <c r="H64" i="16" s="1"/>
  <c r="H60" i="16" s="1"/>
  <c r="H59" i="16" s="1"/>
  <c r="G65" i="16"/>
  <c r="G64" i="16" s="1"/>
  <c r="F65" i="16"/>
  <c r="F64" i="16" s="1"/>
  <c r="E65" i="16"/>
  <c r="E64" i="16" s="1"/>
  <c r="E60" i="16" s="1"/>
  <c r="E59" i="16" s="1"/>
  <c r="D65" i="16"/>
  <c r="D64" i="16" s="1"/>
  <c r="J63" i="16"/>
  <c r="J62" i="16" s="1"/>
  <c r="J61" i="16" s="1"/>
  <c r="I62" i="16"/>
  <c r="I61" i="16" s="1"/>
  <c r="H62" i="16"/>
  <c r="H61" i="16" s="1"/>
  <c r="G62" i="16"/>
  <c r="G61" i="16" s="1"/>
  <c r="F62" i="16"/>
  <c r="F61" i="16" s="1"/>
  <c r="E62" i="16"/>
  <c r="D62" i="16"/>
  <c r="E61" i="16"/>
  <c r="D61" i="16"/>
  <c r="J58" i="16"/>
  <c r="J57" i="16" s="1"/>
  <c r="I57" i="16"/>
  <c r="H57" i="16"/>
  <c r="G57" i="16"/>
  <c r="F57" i="16"/>
  <c r="E57" i="16"/>
  <c r="D57" i="16"/>
  <c r="J56" i="16"/>
  <c r="J55" i="16" s="1"/>
  <c r="I55" i="16"/>
  <c r="H55" i="16"/>
  <c r="G55" i="16"/>
  <c r="F55" i="16"/>
  <c r="E55" i="16"/>
  <c r="D55" i="16"/>
  <c r="J54" i="16"/>
  <c r="J53" i="16" s="1"/>
  <c r="I53" i="16"/>
  <c r="H53" i="16"/>
  <c r="G53" i="16"/>
  <c r="G50" i="16" s="1"/>
  <c r="G49" i="16" s="1"/>
  <c r="G48" i="16" s="1"/>
  <c r="F53" i="16"/>
  <c r="E53" i="16"/>
  <c r="D53" i="16"/>
  <c r="J52" i="16"/>
  <c r="J51" i="16" s="1"/>
  <c r="I51" i="16"/>
  <c r="H51" i="16"/>
  <c r="G51" i="16"/>
  <c r="F51" i="16"/>
  <c r="E51" i="16"/>
  <c r="D51" i="16"/>
  <c r="J47" i="16"/>
  <c r="J46" i="16"/>
  <c r="J45" i="16" s="1"/>
  <c r="I45" i="16"/>
  <c r="H45" i="16"/>
  <c r="G45" i="16"/>
  <c r="F45" i="16"/>
  <c r="E45" i="16"/>
  <c r="D45" i="16"/>
  <c r="J44" i="16"/>
  <c r="J43" i="16" s="1"/>
  <c r="I43" i="16"/>
  <c r="H43" i="16"/>
  <c r="G43" i="16"/>
  <c r="F43" i="16"/>
  <c r="E43" i="16"/>
  <c r="D43" i="16"/>
  <c r="J42" i="16"/>
  <c r="J41" i="16" s="1"/>
  <c r="I41" i="16"/>
  <c r="H41" i="16"/>
  <c r="G41" i="16"/>
  <c r="F41" i="16"/>
  <c r="E41" i="16"/>
  <c r="D41" i="16"/>
  <c r="J40" i="16"/>
  <c r="J39" i="16" s="1"/>
  <c r="I39" i="16"/>
  <c r="H39" i="16"/>
  <c r="G39" i="16"/>
  <c r="F39" i="16"/>
  <c r="E39" i="16"/>
  <c r="D39" i="16"/>
  <c r="J38" i="16"/>
  <c r="J37" i="16" s="1"/>
  <c r="I37" i="16"/>
  <c r="H37" i="16"/>
  <c r="G37" i="16"/>
  <c r="F37" i="16"/>
  <c r="E37" i="16"/>
  <c r="D37" i="16"/>
  <c r="J36" i="16"/>
  <c r="J35" i="16"/>
  <c r="I34" i="16"/>
  <c r="H34" i="16"/>
  <c r="G34" i="16"/>
  <c r="F34" i="16"/>
  <c r="E34" i="16"/>
  <c r="D34" i="16"/>
  <c r="J33" i="16"/>
  <c r="J32" i="16" s="1"/>
  <c r="I32" i="16"/>
  <c r="H32" i="16"/>
  <c r="G32" i="16"/>
  <c r="F32" i="16"/>
  <c r="E32" i="16"/>
  <c r="D32" i="16"/>
  <c r="J31" i="16"/>
  <c r="J30" i="16"/>
  <c r="J29" i="16" s="1"/>
  <c r="I29" i="16"/>
  <c r="H29" i="16"/>
  <c r="G29" i="16"/>
  <c r="F29" i="16"/>
  <c r="E29" i="16"/>
  <c r="D29" i="16"/>
  <c r="J28" i="16"/>
  <c r="J27" i="16"/>
  <c r="J25" i="16" s="1"/>
  <c r="J26" i="16"/>
  <c r="I25" i="16"/>
  <c r="H25" i="16"/>
  <c r="G25" i="16"/>
  <c r="F25" i="16"/>
  <c r="E25" i="16"/>
  <c r="D25" i="16"/>
  <c r="J24" i="16"/>
  <c r="J23" i="16" s="1"/>
  <c r="I23" i="16"/>
  <c r="H23" i="16"/>
  <c r="G23" i="16"/>
  <c r="F23" i="16"/>
  <c r="E23" i="16"/>
  <c r="D23" i="16"/>
  <c r="J22" i="16"/>
  <c r="J17" i="16" s="1"/>
  <c r="J21" i="16"/>
  <c r="J20" i="16"/>
  <c r="J19" i="16"/>
  <c r="J18" i="16"/>
  <c r="I17" i="16"/>
  <c r="H17" i="16"/>
  <c r="G17" i="16"/>
  <c r="F17" i="16"/>
  <c r="E17" i="16"/>
  <c r="D17" i="16"/>
  <c r="J16" i="16"/>
  <c r="J15" i="16"/>
  <c r="I15" i="16"/>
  <c r="H15" i="16"/>
  <c r="G15" i="16"/>
  <c r="F15" i="16"/>
  <c r="E15" i="16"/>
  <c r="D15" i="16"/>
  <c r="J14" i="16"/>
  <c r="J13" i="16"/>
  <c r="I13" i="16"/>
  <c r="H13" i="16"/>
  <c r="G13" i="16"/>
  <c r="F13" i="16"/>
  <c r="E13" i="16"/>
  <c r="D13" i="16"/>
  <c r="J12" i="16"/>
  <c r="J11" i="16"/>
  <c r="J10" i="16" s="1"/>
  <c r="I10" i="16"/>
  <c r="I9" i="16" s="1"/>
  <c r="I8" i="16" s="1"/>
  <c r="I7" i="16" s="1"/>
  <c r="H10" i="16"/>
  <c r="G10" i="16"/>
  <c r="F10" i="16"/>
  <c r="E10" i="16"/>
  <c r="D10" i="16"/>
  <c r="J88" i="15"/>
  <c r="J87" i="15" s="1"/>
  <c r="J86" i="15" s="1"/>
  <c r="I87" i="15"/>
  <c r="I86" i="15" s="1"/>
  <c r="I85" i="15" s="1"/>
  <c r="H87" i="15"/>
  <c r="H86" i="15" s="1"/>
  <c r="H85" i="15" s="1"/>
  <c r="H84" i="15" s="1"/>
  <c r="G87" i="15"/>
  <c r="G86" i="15" s="1"/>
  <c r="G85" i="15" s="1"/>
  <c r="G84" i="15" s="1"/>
  <c r="F87" i="15"/>
  <c r="F86" i="15" s="1"/>
  <c r="F85" i="15" s="1"/>
  <c r="F84" i="15" s="1"/>
  <c r="E87" i="15"/>
  <c r="E86" i="15" s="1"/>
  <c r="E85" i="15" s="1"/>
  <c r="E84" i="15" s="1"/>
  <c r="D87" i="15"/>
  <c r="D86" i="15" s="1"/>
  <c r="D85" i="15" s="1"/>
  <c r="D84" i="15" s="1"/>
  <c r="J85" i="15"/>
  <c r="J84" i="15" s="1"/>
  <c r="I84" i="15"/>
  <c r="J83" i="15"/>
  <c r="J82" i="15" s="1"/>
  <c r="J81" i="15" s="1"/>
  <c r="J80" i="15" s="1"/>
  <c r="J79" i="15" s="1"/>
  <c r="I82" i="15"/>
  <c r="I81" i="15" s="1"/>
  <c r="I80" i="15" s="1"/>
  <c r="I79" i="15" s="1"/>
  <c r="H82" i="15"/>
  <c r="H81" i="15" s="1"/>
  <c r="H80" i="15" s="1"/>
  <c r="H79" i="15" s="1"/>
  <c r="G82" i="15"/>
  <c r="G81" i="15" s="1"/>
  <c r="G80" i="15" s="1"/>
  <c r="G79" i="15" s="1"/>
  <c r="F82" i="15"/>
  <c r="F81" i="15" s="1"/>
  <c r="F80" i="15" s="1"/>
  <c r="F79" i="15" s="1"/>
  <c r="E82" i="15"/>
  <c r="E81" i="15" s="1"/>
  <c r="E80" i="15" s="1"/>
  <c r="E79" i="15" s="1"/>
  <c r="D82" i="15"/>
  <c r="D81" i="15" s="1"/>
  <c r="D80" i="15" s="1"/>
  <c r="D79" i="15" s="1"/>
  <c r="J78" i="15"/>
  <c r="J77" i="15" s="1"/>
  <c r="J76" i="15" s="1"/>
  <c r="J75" i="15" s="1"/>
  <c r="J74" i="15" s="1"/>
  <c r="I77" i="15"/>
  <c r="I76" i="15" s="1"/>
  <c r="I75" i="15" s="1"/>
  <c r="I74" i="15" s="1"/>
  <c r="H77" i="15"/>
  <c r="H76" i="15" s="1"/>
  <c r="H75" i="15" s="1"/>
  <c r="H74" i="15" s="1"/>
  <c r="G77" i="15"/>
  <c r="G76" i="15" s="1"/>
  <c r="G75" i="15" s="1"/>
  <c r="G74" i="15" s="1"/>
  <c r="F77" i="15"/>
  <c r="F76" i="15" s="1"/>
  <c r="F75" i="15" s="1"/>
  <c r="F74" i="15" s="1"/>
  <c r="E77" i="15"/>
  <c r="E76" i="15" s="1"/>
  <c r="E75" i="15" s="1"/>
  <c r="E74" i="15" s="1"/>
  <c r="D77" i="15"/>
  <c r="D76" i="15" s="1"/>
  <c r="D75" i="15" s="1"/>
  <c r="D74" i="15" s="1"/>
  <c r="J73" i="15"/>
  <c r="J72" i="15" s="1"/>
  <c r="J71" i="15" s="1"/>
  <c r="J70" i="15" s="1"/>
  <c r="J69" i="15" s="1"/>
  <c r="I72" i="15"/>
  <c r="I71" i="15" s="1"/>
  <c r="I70" i="15" s="1"/>
  <c r="I69" i="15" s="1"/>
  <c r="H72" i="15"/>
  <c r="H71" i="15" s="1"/>
  <c r="H70" i="15" s="1"/>
  <c r="H69" i="15" s="1"/>
  <c r="G72" i="15"/>
  <c r="F72" i="15"/>
  <c r="F71" i="15" s="1"/>
  <c r="F70" i="15" s="1"/>
  <c r="F69" i="15" s="1"/>
  <c r="E72" i="15"/>
  <c r="E71" i="15" s="1"/>
  <c r="E70" i="15" s="1"/>
  <c r="E69" i="15" s="1"/>
  <c r="D72" i="15"/>
  <c r="D71" i="15" s="1"/>
  <c r="D70" i="15" s="1"/>
  <c r="D69" i="15" s="1"/>
  <c r="G71" i="15"/>
  <c r="G70" i="15" s="1"/>
  <c r="G69" i="15" s="1"/>
  <c r="J68" i="15"/>
  <c r="J67" i="15" s="1"/>
  <c r="J66" i="15" s="1"/>
  <c r="J65" i="15" s="1"/>
  <c r="J64" i="15" s="1"/>
  <c r="I67" i="15"/>
  <c r="I66" i="15" s="1"/>
  <c r="I65" i="15" s="1"/>
  <c r="I64" i="15" s="1"/>
  <c r="H67" i="15"/>
  <c r="H66" i="15" s="1"/>
  <c r="H65" i="15" s="1"/>
  <c r="H64" i="15" s="1"/>
  <c r="G67" i="15"/>
  <c r="F67" i="15"/>
  <c r="F66" i="15" s="1"/>
  <c r="F65" i="15" s="1"/>
  <c r="F64" i="15" s="1"/>
  <c r="E67" i="15"/>
  <c r="E66" i="15" s="1"/>
  <c r="E65" i="15" s="1"/>
  <c r="E64" i="15" s="1"/>
  <c r="D67" i="15"/>
  <c r="G66" i="15"/>
  <c r="G65" i="15" s="1"/>
  <c r="G64" i="15" s="1"/>
  <c r="D66" i="15"/>
  <c r="D65" i="15" s="1"/>
  <c r="D64" i="15" s="1"/>
  <c r="J63" i="15"/>
  <c r="J62" i="15" s="1"/>
  <c r="J61" i="15" s="1"/>
  <c r="I62" i="15"/>
  <c r="I61" i="15" s="1"/>
  <c r="I57" i="15" s="1"/>
  <c r="H62" i="15"/>
  <c r="H61" i="15" s="1"/>
  <c r="G62" i="15"/>
  <c r="G61" i="15" s="1"/>
  <c r="F62" i="15"/>
  <c r="F61" i="15" s="1"/>
  <c r="E62" i="15"/>
  <c r="E61" i="15" s="1"/>
  <c r="D62" i="15"/>
  <c r="D61" i="15" s="1"/>
  <c r="D57" i="15" s="1"/>
  <c r="D52" i="15" s="1"/>
  <c r="J60" i="15"/>
  <c r="J59" i="15" s="1"/>
  <c r="J58" i="15" s="1"/>
  <c r="I59" i="15"/>
  <c r="I58" i="15" s="1"/>
  <c r="H59" i="15"/>
  <c r="G59" i="15"/>
  <c r="G58" i="15" s="1"/>
  <c r="F59" i="15"/>
  <c r="F58" i="15" s="1"/>
  <c r="E59" i="15"/>
  <c r="E58" i="15" s="1"/>
  <c r="D59" i="15"/>
  <c r="D58" i="15" s="1"/>
  <c r="H58" i="15"/>
  <c r="J56" i="15"/>
  <c r="J55" i="15" s="1"/>
  <c r="J54" i="15" s="1"/>
  <c r="J53" i="15" s="1"/>
  <c r="I55" i="15"/>
  <c r="H55" i="15"/>
  <c r="G55" i="15"/>
  <c r="G54" i="15" s="1"/>
  <c r="G53" i="15" s="1"/>
  <c r="F55" i="15"/>
  <c r="F54" i="15" s="1"/>
  <c r="F53" i="15" s="1"/>
  <c r="E55" i="15"/>
  <c r="E54" i="15" s="1"/>
  <c r="E53" i="15" s="1"/>
  <c r="D55" i="15"/>
  <c r="D54" i="15" s="1"/>
  <c r="D53" i="15" s="1"/>
  <c r="I54" i="15"/>
  <c r="I53" i="15" s="1"/>
  <c r="H54" i="15"/>
  <c r="H53" i="15" s="1"/>
  <c r="J51" i="15"/>
  <c r="J50" i="15"/>
  <c r="J49" i="15" s="1"/>
  <c r="J48" i="15" s="1"/>
  <c r="I50" i="15"/>
  <c r="I49" i="15" s="1"/>
  <c r="I48" i="15" s="1"/>
  <c r="H50" i="15"/>
  <c r="H49" i="15" s="1"/>
  <c r="H48" i="15" s="1"/>
  <c r="G50" i="15"/>
  <c r="G49" i="15" s="1"/>
  <c r="G48" i="15" s="1"/>
  <c r="F50" i="15"/>
  <c r="F49" i="15" s="1"/>
  <c r="F48" i="15" s="1"/>
  <c r="E50" i="15"/>
  <c r="E49" i="15" s="1"/>
  <c r="E48" i="15" s="1"/>
  <c r="D50" i="15"/>
  <c r="D49" i="15" s="1"/>
  <c r="D48" i="15" s="1"/>
  <c r="J47" i="15"/>
  <c r="J46" i="15" s="1"/>
  <c r="I46" i="15"/>
  <c r="H46" i="15"/>
  <c r="G46" i="15"/>
  <c r="F46" i="15"/>
  <c r="E46" i="15"/>
  <c r="D46" i="15"/>
  <c r="J45" i="15"/>
  <c r="J44" i="15" s="1"/>
  <c r="I44" i="15"/>
  <c r="H44" i="15"/>
  <c r="G44" i="15"/>
  <c r="F44" i="15"/>
  <c r="E44" i="15"/>
  <c r="D44" i="15"/>
  <c r="J43" i="15"/>
  <c r="J42" i="15" s="1"/>
  <c r="I42" i="15"/>
  <c r="I41" i="15" s="1"/>
  <c r="I40" i="15" s="1"/>
  <c r="H42" i="15"/>
  <c r="H41" i="15" s="1"/>
  <c r="H40" i="15" s="1"/>
  <c r="G42" i="15"/>
  <c r="G41" i="15" s="1"/>
  <c r="G40" i="15" s="1"/>
  <c r="F42" i="15"/>
  <c r="F41" i="15" s="1"/>
  <c r="F40" i="15" s="1"/>
  <c r="E42" i="15"/>
  <c r="E41" i="15" s="1"/>
  <c r="E40" i="15" s="1"/>
  <c r="D42" i="15"/>
  <c r="D41" i="15" s="1"/>
  <c r="D40" i="15" s="1"/>
  <c r="D39" i="15" s="1"/>
  <c r="J38" i="15"/>
  <c r="J37" i="15"/>
  <c r="J36" i="15" s="1"/>
  <c r="I36" i="15"/>
  <c r="H36" i="15"/>
  <c r="G36" i="15"/>
  <c r="F36" i="15"/>
  <c r="E36" i="15"/>
  <c r="D36" i="15"/>
  <c r="J35" i="15"/>
  <c r="J34" i="15" s="1"/>
  <c r="I34" i="15"/>
  <c r="H34" i="15"/>
  <c r="G34" i="15"/>
  <c r="F34" i="15"/>
  <c r="E34" i="15"/>
  <c r="D34" i="15"/>
  <c r="J33" i="15"/>
  <c r="J32" i="15"/>
  <c r="I31" i="15"/>
  <c r="H31" i="15"/>
  <c r="G31" i="15"/>
  <c r="F31" i="15"/>
  <c r="E31" i="15"/>
  <c r="D31" i="15"/>
  <c r="J30" i="15"/>
  <c r="J29" i="15"/>
  <c r="I28" i="15"/>
  <c r="H28" i="15"/>
  <c r="G28" i="15"/>
  <c r="F28" i="15"/>
  <c r="E28" i="15"/>
  <c r="D28" i="15"/>
  <c r="J27" i="15"/>
  <c r="J26" i="15"/>
  <c r="I26" i="15"/>
  <c r="H26" i="15"/>
  <c r="G26" i="15"/>
  <c r="F26" i="15"/>
  <c r="E26" i="15"/>
  <c r="D26" i="15"/>
  <c r="J25" i="15"/>
  <c r="J24" i="15"/>
  <c r="J23" i="15" s="1"/>
  <c r="I23" i="15"/>
  <c r="H23" i="15"/>
  <c r="G23" i="15"/>
  <c r="F23" i="15"/>
  <c r="E23" i="15"/>
  <c r="D23" i="15"/>
  <c r="J22" i="15"/>
  <c r="J21" i="15"/>
  <c r="J20" i="15"/>
  <c r="I20" i="15"/>
  <c r="H20" i="15"/>
  <c r="G20" i="15"/>
  <c r="F20" i="15"/>
  <c r="E20" i="15"/>
  <c r="D20" i="15"/>
  <c r="J19" i="15"/>
  <c r="J18" i="15"/>
  <c r="J17" i="15"/>
  <c r="J16" i="15" s="1"/>
  <c r="I16" i="15"/>
  <c r="H16" i="15"/>
  <c r="G16" i="15"/>
  <c r="F16" i="15"/>
  <c r="E16" i="15"/>
  <c r="D16" i="15"/>
  <c r="J15" i="15"/>
  <c r="J14" i="15" s="1"/>
  <c r="I14" i="15"/>
  <c r="H14" i="15"/>
  <c r="G14" i="15"/>
  <c r="F14" i="15"/>
  <c r="E14" i="15"/>
  <c r="D14" i="15"/>
  <c r="J13" i="15"/>
  <c r="J12" i="15" s="1"/>
  <c r="I12" i="15"/>
  <c r="H12" i="15"/>
  <c r="G12" i="15"/>
  <c r="F12" i="15"/>
  <c r="E12" i="15"/>
  <c r="D12" i="15"/>
  <c r="J11" i="15"/>
  <c r="J10" i="15"/>
  <c r="I10" i="15"/>
  <c r="H10" i="15"/>
  <c r="H9" i="15" s="1"/>
  <c r="H8" i="15" s="1"/>
  <c r="H7" i="15" s="1"/>
  <c r="G10" i="15"/>
  <c r="F10" i="15"/>
  <c r="E10" i="15"/>
  <c r="D10" i="15"/>
  <c r="J141" i="42"/>
  <c r="J140" i="42"/>
  <c r="J139" i="42" s="1"/>
  <c r="J138" i="42" s="1"/>
  <c r="I140" i="42"/>
  <c r="I139" i="42" s="1"/>
  <c r="I138" i="42" s="1"/>
  <c r="H140" i="42"/>
  <c r="H139" i="42" s="1"/>
  <c r="H138" i="42" s="1"/>
  <c r="G140" i="42"/>
  <c r="G139" i="42" s="1"/>
  <c r="G138" i="42" s="1"/>
  <c r="F140" i="42"/>
  <c r="E140" i="42"/>
  <c r="E139" i="42" s="1"/>
  <c r="E138" i="42" s="1"/>
  <c r="D140" i="42"/>
  <c r="D139" i="42" s="1"/>
  <c r="D138" i="42" s="1"/>
  <c r="F139" i="42"/>
  <c r="F138" i="42" s="1"/>
  <c r="J137" i="42"/>
  <c r="J136" i="42"/>
  <c r="I136" i="42"/>
  <c r="H136" i="42"/>
  <c r="G136" i="42"/>
  <c r="F136" i="42"/>
  <c r="E136" i="42"/>
  <c r="D136" i="42"/>
  <c r="J135" i="42"/>
  <c r="J134" i="42"/>
  <c r="I134" i="42"/>
  <c r="H134" i="42"/>
  <c r="G134" i="42"/>
  <c r="F134" i="42"/>
  <c r="E134" i="42"/>
  <c r="D134" i="42"/>
  <c r="J133" i="42"/>
  <c r="J132" i="42"/>
  <c r="I132" i="42"/>
  <c r="H132" i="42"/>
  <c r="G132" i="42"/>
  <c r="F132" i="42"/>
  <c r="E132" i="42"/>
  <c r="D132" i="42"/>
  <c r="J131" i="42"/>
  <c r="J130" i="42"/>
  <c r="J129" i="42" s="1"/>
  <c r="I129" i="42"/>
  <c r="H129" i="42"/>
  <c r="G129" i="42"/>
  <c r="F129" i="42"/>
  <c r="E129" i="42"/>
  <c r="D129" i="42"/>
  <c r="J128" i="42"/>
  <c r="J127" i="42" s="1"/>
  <c r="I127" i="42"/>
  <c r="H127" i="42"/>
  <c r="G127" i="42"/>
  <c r="F127" i="42"/>
  <c r="E127" i="42"/>
  <c r="D127" i="42"/>
  <c r="J126" i="42"/>
  <c r="J125" i="42" s="1"/>
  <c r="I125" i="42"/>
  <c r="H125" i="42"/>
  <c r="G125" i="42"/>
  <c r="F125" i="42"/>
  <c r="E125" i="42"/>
  <c r="D125" i="42"/>
  <c r="J124" i="42"/>
  <c r="J123" i="42" s="1"/>
  <c r="I123" i="42"/>
  <c r="H123" i="42"/>
  <c r="G123" i="42"/>
  <c r="F123" i="42"/>
  <c r="E123" i="42"/>
  <c r="D123" i="42"/>
  <c r="J122" i="42"/>
  <c r="J121" i="42" s="1"/>
  <c r="I121" i="42"/>
  <c r="H121" i="42"/>
  <c r="G121" i="42"/>
  <c r="F121" i="42"/>
  <c r="E121" i="42"/>
  <c r="D121" i="42"/>
  <c r="J120" i="42"/>
  <c r="J119" i="42"/>
  <c r="J118" i="42"/>
  <c r="I117" i="42"/>
  <c r="H117" i="42"/>
  <c r="G117" i="42"/>
  <c r="F117" i="42"/>
  <c r="E117" i="42"/>
  <c r="D117" i="42"/>
  <c r="J116" i="42"/>
  <c r="J115" i="42" s="1"/>
  <c r="I115" i="42"/>
  <c r="H115" i="42"/>
  <c r="G115" i="42"/>
  <c r="F115" i="42"/>
  <c r="E115" i="42"/>
  <c r="D115" i="42"/>
  <c r="J114" i="42"/>
  <c r="J113" i="42"/>
  <c r="J112" i="42"/>
  <c r="J111" i="42"/>
  <c r="I110" i="42"/>
  <c r="H110" i="42"/>
  <c r="G110" i="42"/>
  <c r="F110" i="42"/>
  <c r="E110" i="42"/>
  <c r="D110" i="42"/>
  <c r="J109" i="42"/>
  <c r="J108" i="42" s="1"/>
  <c r="I108" i="42"/>
  <c r="H108" i="42"/>
  <c r="G108" i="42"/>
  <c r="F108" i="42"/>
  <c r="E108" i="42"/>
  <c r="D108" i="42"/>
  <c r="J107" i="42"/>
  <c r="J106" i="42"/>
  <c r="J105" i="42" s="1"/>
  <c r="I105" i="42"/>
  <c r="H105" i="42"/>
  <c r="G105" i="42"/>
  <c r="F105" i="42"/>
  <c r="E105" i="42"/>
  <c r="D105" i="42"/>
  <c r="J104" i="42"/>
  <c r="J103" i="42" s="1"/>
  <c r="I103" i="42"/>
  <c r="H103" i="42"/>
  <c r="G103" i="42"/>
  <c r="F103" i="42"/>
  <c r="E103" i="42"/>
  <c r="D103" i="42"/>
  <c r="J102" i="42"/>
  <c r="J100" i="42" s="1"/>
  <c r="J101" i="42"/>
  <c r="I100" i="42"/>
  <c r="H100" i="42"/>
  <c r="G100" i="42"/>
  <c r="F100" i="42"/>
  <c r="E100" i="42"/>
  <c r="D100" i="42"/>
  <c r="J96" i="42"/>
  <c r="J95" i="42"/>
  <c r="J94" i="42" s="1"/>
  <c r="J93" i="42" s="1"/>
  <c r="J92" i="42" s="1"/>
  <c r="I95" i="42"/>
  <c r="I94" i="42" s="1"/>
  <c r="I93" i="42" s="1"/>
  <c r="I92" i="42" s="1"/>
  <c r="H95" i="42"/>
  <c r="H94" i="42" s="1"/>
  <c r="H93" i="42" s="1"/>
  <c r="H92" i="42" s="1"/>
  <c r="G95" i="42"/>
  <c r="G94" i="42" s="1"/>
  <c r="G93" i="42" s="1"/>
  <c r="G92" i="42" s="1"/>
  <c r="F95" i="42"/>
  <c r="E95" i="42"/>
  <c r="E94" i="42" s="1"/>
  <c r="E93" i="42" s="1"/>
  <c r="E92" i="42" s="1"/>
  <c r="D95" i="42"/>
  <c r="D94" i="42" s="1"/>
  <c r="D93" i="42" s="1"/>
  <c r="D92" i="42" s="1"/>
  <c r="F94" i="42"/>
  <c r="F93" i="42" s="1"/>
  <c r="F92" i="42" s="1"/>
  <c r="J91" i="42"/>
  <c r="J90" i="42"/>
  <c r="J89" i="42" s="1"/>
  <c r="I90" i="42"/>
  <c r="I89" i="42" s="1"/>
  <c r="I88" i="42" s="1"/>
  <c r="I87" i="42" s="1"/>
  <c r="H90" i="42"/>
  <c r="G90" i="42"/>
  <c r="G89" i="42" s="1"/>
  <c r="G88" i="42" s="1"/>
  <c r="G87" i="42" s="1"/>
  <c r="F90" i="42"/>
  <c r="F89" i="42" s="1"/>
  <c r="F88" i="42" s="1"/>
  <c r="F87" i="42" s="1"/>
  <c r="E90" i="42"/>
  <c r="E89" i="42" s="1"/>
  <c r="E88" i="42" s="1"/>
  <c r="E87" i="42" s="1"/>
  <c r="D90" i="42"/>
  <c r="D89" i="42" s="1"/>
  <c r="D88" i="42" s="1"/>
  <c r="D87" i="42" s="1"/>
  <c r="H89" i="42"/>
  <c r="H88" i="42" s="1"/>
  <c r="H87" i="42" s="1"/>
  <c r="J88" i="42"/>
  <c r="J87" i="42" s="1"/>
  <c r="J86" i="42"/>
  <c r="J85" i="42"/>
  <c r="J84" i="42" s="1"/>
  <c r="J83" i="42" s="1"/>
  <c r="J82" i="42" s="1"/>
  <c r="I85" i="42"/>
  <c r="I84" i="42" s="1"/>
  <c r="I83" i="42" s="1"/>
  <c r="I82" i="42" s="1"/>
  <c r="H85" i="42"/>
  <c r="H84" i="42" s="1"/>
  <c r="H83" i="42" s="1"/>
  <c r="H82" i="42" s="1"/>
  <c r="G85" i="42"/>
  <c r="G84" i="42" s="1"/>
  <c r="G83" i="42" s="1"/>
  <c r="G82" i="42" s="1"/>
  <c r="F85" i="42"/>
  <c r="F84" i="42" s="1"/>
  <c r="F83" i="42" s="1"/>
  <c r="F82" i="42" s="1"/>
  <c r="E85" i="42"/>
  <c r="E84" i="42" s="1"/>
  <c r="E83" i="42" s="1"/>
  <c r="E82" i="42" s="1"/>
  <c r="D85" i="42"/>
  <c r="D84" i="42" s="1"/>
  <c r="D83" i="42" s="1"/>
  <c r="D82" i="42" s="1"/>
  <c r="J81" i="42"/>
  <c r="J80" i="42"/>
  <c r="I79" i="42"/>
  <c r="H79" i="42"/>
  <c r="G79" i="42"/>
  <c r="F79" i="42"/>
  <c r="E79" i="42"/>
  <c r="D79" i="42"/>
  <c r="J78" i="42"/>
  <c r="J77" i="42"/>
  <c r="I77" i="42"/>
  <c r="H77" i="42"/>
  <c r="G77" i="42"/>
  <c r="F77" i="42"/>
  <c r="E77" i="42"/>
  <c r="D77" i="42"/>
  <c r="J76" i="42"/>
  <c r="J75" i="42"/>
  <c r="I75" i="42"/>
  <c r="I74" i="42" s="1"/>
  <c r="I73" i="42" s="1"/>
  <c r="I72" i="42" s="1"/>
  <c r="H75" i="42"/>
  <c r="H74" i="42" s="1"/>
  <c r="H73" i="42" s="1"/>
  <c r="H72" i="42" s="1"/>
  <c r="G75" i="42"/>
  <c r="G74" i="42" s="1"/>
  <c r="G73" i="42" s="1"/>
  <c r="G72" i="42" s="1"/>
  <c r="F75" i="42"/>
  <c r="E75" i="42"/>
  <c r="E74" i="42" s="1"/>
  <c r="E73" i="42" s="1"/>
  <c r="E72" i="42" s="1"/>
  <c r="D75" i="42"/>
  <c r="D74" i="42" s="1"/>
  <c r="D73" i="42" s="1"/>
  <c r="D72" i="42" s="1"/>
  <c r="F74" i="42"/>
  <c r="F73" i="42" s="1"/>
  <c r="F72" i="42" s="1"/>
  <c r="J71" i="42"/>
  <c r="J70" i="42" s="1"/>
  <c r="J69" i="42" s="1"/>
  <c r="I70" i="42"/>
  <c r="I69" i="42" s="1"/>
  <c r="H70" i="42"/>
  <c r="G70" i="42"/>
  <c r="G69" i="42" s="1"/>
  <c r="F70" i="42"/>
  <c r="F69" i="42" s="1"/>
  <c r="E70" i="42"/>
  <c r="E69" i="42" s="1"/>
  <c r="D70" i="42"/>
  <c r="D69" i="42" s="1"/>
  <c r="H69" i="42"/>
  <c r="J68" i="42"/>
  <c r="J67" i="42" s="1"/>
  <c r="J66" i="42" s="1"/>
  <c r="I67" i="42"/>
  <c r="I66" i="42" s="1"/>
  <c r="H67" i="42"/>
  <c r="H66" i="42" s="1"/>
  <c r="G67" i="42"/>
  <c r="G66" i="42" s="1"/>
  <c r="F67" i="42"/>
  <c r="F66" i="42" s="1"/>
  <c r="E67" i="42"/>
  <c r="E66" i="42" s="1"/>
  <c r="D67" i="42"/>
  <c r="D66" i="42" s="1"/>
  <c r="J65" i="42"/>
  <c r="J64" i="42" s="1"/>
  <c r="I64" i="42"/>
  <c r="H64" i="42"/>
  <c r="G64" i="42"/>
  <c r="F64" i="42"/>
  <c r="E64" i="42"/>
  <c r="D64" i="42"/>
  <c r="J63" i="42"/>
  <c r="J62" i="42" s="1"/>
  <c r="I62" i="42"/>
  <c r="H62" i="42"/>
  <c r="G62" i="42"/>
  <c r="F62" i="42"/>
  <c r="E62" i="42"/>
  <c r="D62" i="42"/>
  <c r="D61" i="42"/>
  <c r="J58" i="42"/>
  <c r="J57" i="42"/>
  <c r="J56" i="42" s="1"/>
  <c r="J55" i="42" s="1"/>
  <c r="I57" i="42"/>
  <c r="I56" i="42" s="1"/>
  <c r="I55" i="42" s="1"/>
  <c r="H57" i="42"/>
  <c r="H56" i="42" s="1"/>
  <c r="H55" i="42" s="1"/>
  <c r="G57" i="42"/>
  <c r="G56" i="42" s="1"/>
  <c r="G55" i="42" s="1"/>
  <c r="F57" i="42"/>
  <c r="E57" i="42"/>
  <c r="E56" i="42" s="1"/>
  <c r="E55" i="42" s="1"/>
  <c r="D57" i="42"/>
  <c r="D56" i="42" s="1"/>
  <c r="D55" i="42" s="1"/>
  <c r="F56" i="42"/>
  <c r="F55" i="42" s="1"/>
  <c r="J54" i="42"/>
  <c r="J53" i="42"/>
  <c r="I53" i="42"/>
  <c r="H53" i="42"/>
  <c r="G53" i="42"/>
  <c r="F53" i="42"/>
  <c r="E53" i="42"/>
  <c r="D53" i="42"/>
  <c r="J52" i="42"/>
  <c r="J51" i="42"/>
  <c r="I51" i="42"/>
  <c r="H51" i="42"/>
  <c r="G51" i="42"/>
  <c r="F51" i="42"/>
  <c r="E51" i="42"/>
  <c r="D51" i="42"/>
  <c r="J48" i="42"/>
  <c r="J47" i="42" s="1"/>
  <c r="J44" i="42" s="1"/>
  <c r="J43" i="42" s="1"/>
  <c r="I47" i="42"/>
  <c r="I44" i="42" s="1"/>
  <c r="I43" i="42" s="1"/>
  <c r="H47" i="42"/>
  <c r="G47" i="42"/>
  <c r="F47" i="42"/>
  <c r="F44" i="42" s="1"/>
  <c r="F43" i="42" s="1"/>
  <c r="E47" i="42"/>
  <c r="D47" i="42"/>
  <c r="J46" i="42"/>
  <c r="J45" i="42" s="1"/>
  <c r="I45" i="42"/>
  <c r="H45" i="42"/>
  <c r="G45" i="42"/>
  <c r="F45" i="42"/>
  <c r="E45" i="42"/>
  <c r="D45" i="42"/>
  <c r="J41" i="42"/>
  <c r="J40" i="42" s="1"/>
  <c r="I40" i="42"/>
  <c r="H40" i="42"/>
  <c r="G40" i="42"/>
  <c r="F40" i="42"/>
  <c r="E40" i="42"/>
  <c r="D40" i="42"/>
  <c r="J39" i="42"/>
  <c r="J38" i="42"/>
  <c r="J37" i="42"/>
  <c r="I36" i="42"/>
  <c r="H36" i="42"/>
  <c r="G36" i="42"/>
  <c r="F36" i="42"/>
  <c r="E36" i="42"/>
  <c r="D36" i="42"/>
  <c r="J35" i="42"/>
  <c r="J34" i="42"/>
  <c r="I34" i="42"/>
  <c r="H34" i="42"/>
  <c r="G34" i="42"/>
  <c r="F34" i="42"/>
  <c r="E34" i="42"/>
  <c r="D34" i="42"/>
  <c r="J33" i="42"/>
  <c r="J32" i="42"/>
  <c r="I32" i="42"/>
  <c r="H32" i="42"/>
  <c r="G32" i="42"/>
  <c r="F32" i="42"/>
  <c r="E32" i="42"/>
  <c r="D32" i="42"/>
  <c r="J31" i="42"/>
  <c r="J30" i="42"/>
  <c r="I30" i="42"/>
  <c r="H30" i="42"/>
  <c r="G30" i="42"/>
  <c r="F30" i="42"/>
  <c r="E30" i="42"/>
  <c r="D30" i="42"/>
  <c r="J29" i="42"/>
  <c r="J28" i="42"/>
  <c r="I28" i="42"/>
  <c r="H28" i="42"/>
  <c r="G28" i="42"/>
  <c r="F28" i="42"/>
  <c r="E28" i="42"/>
  <c r="D28" i="42"/>
  <c r="J27" i="42"/>
  <c r="J26" i="42"/>
  <c r="J25" i="42"/>
  <c r="I24" i="42"/>
  <c r="H24" i="42"/>
  <c r="G24" i="42"/>
  <c r="F24" i="42"/>
  <c r="E24" i="42"/>
  <c r="D24" i="42"/>
  <c r="J23" i="42"/>
  <c r="J22" i="42"/>
  <c r="J21" i="42"/>
  <c r="I20" i="42"/>
  <c r="H20" i="42"/>
  <c r="G20" i="42"/>
  <c r="F20" i="42"/>
  <c r="E20" i="42"/>
  <c r="D20" i="42"/>
  <c r="J19" i="42"/>
  <c r="J18" i="42"/>
  <c r="J17" i="42"/>
  <c r="I16" i="42"/>
  <c r="H16" i="42"/>
  <c r="G16" i="42"/>
  <c r="F16" i="42"/>
  <c r="E16" i="42"/>
  <c r="D16" i="42"/>
  <c r="J15" i="42"/>
  <c r="J14" i="42" s="1"/>
  <c r="I14" i="42"/>
  <c r="H14" i="42"/>
  <c r="G14" i="42"/>
  <c r="F14" i="42"/>
  <c r="E14" i="42"/>
  <c r="D14" i="42"/>
  <c r="J13" i="42"/>
  <c r="J12" i="42" s="1"/>
  <c r="I12" i="42"/>
  <c r="H12" i="42"/>
  <c r="G12" i="42"/>
  <c r="F12" i="42"/>
  <c r="E12" i="42"/>
  <c r="D12" i="42"/>
  <c r="J11" i="42"/>
  <c r="J10" i="42" s="1"/>
  <c r="I10" i="42"/>
  <c r="H10" i="42"/>
  <c r="G10" i="42"/>
  <c r="F10" i="42"/>
  <c r="E10" i="42"/>
  <c r="D10" i="42"/>
  <c r="J141" i="13"/>
  <c r="J140" i="13"/>
  <c r="I140" i="13"/>
  <c r="H140" i="13"/>
  <c r="G140" i="13"/>
  <c r="F140" i="13"/>
  <c r="E140" i="13"/>
  <c r="D140" i="13"/>
  <c r="J139" i="13"/>
  <c r="J138" i="13"/>
  <c r="I138" i="13"/>
  <c r="H138" i="13"/>
  <c r="G138" i="13"/>
  <c r="F138" i="13"/>
  <c r="E138" i="13"/>
  <c r="D138" i="13"/>
  <c r="J137" i="13"/>
  <c r="J136" i="13"/>
  <c r="J135" i="13" s="1"/>
  <c r="J134" i="13" s="1"/>
  <c r="J133" i="13" s="1"/>
  <c r="I136" i="13"/>
  <c r="H136" i="13"/>
  <c r="H135" i="13" s="1"/>
  <c r="H134" i="13" s="1"/>
  <c r="H133" i="13" s="1"/>
  <c r="G136" i="13"/>
  <c r="G135" i="13" s="1"/>
  <c r="G134" i="13" s="1"/>
  <c r="G133" i="13" s="1"/>
  <c r="F136" i="13"/>
  <c r="F135" i="13" s="1"/>
  <c r="F134" i="13" s="1"/>
  <c r="F133" i="13" s="1"/>
  <c r="E136" i="13"/>
  <c r="E135" i="13" s="1"/>
  <c r="E134" i="13" s="1"/>
  <c r="E133" i="13" s="1"/>
  <c r="D136" i="13"/>
  <c r="D135" i="13" s="1"/>
  <c r="D134" i="13" s="1"/>
  <c r="D133" i="13" s="1"/>
  <c r="J132" i="13"/>
  <c r="J131" i="13"/>
  <c r="I131" i="13"/>
  <c r="H131" i="13"/>
  <c r="G131" i="13"/>
  <c r="F131" i="13"/>
  <c r="E131" i="13"/>
  <c r="D131" i="13"/>
  <c r="J130" i="13"/>
  <c r="J129" i="13"/>
  <c r="I129" i="13"/>
  <c r="H129" i="13"/>
  <c r="G129" i="13"/>
  <c r="F129" i="13"/>
  <c r="E129" i="13"/>
  <c r="D129" i="13"/>
  <c r="J128" i="13"/>
  <c r="J127" i="13"/>
  <c r="I127" i="13"/>
  <c r="H127" i="13"/>
  <c r="G127" i="13"/>
  <c r="F127" i="13"/>
  <c r="E127" i="13"/>
  <c r="D127" i="13"/>
  <c r="J126" i="13"/>
  <c r="J125" i="13"/>
  <c r="J124" i="13" s="1"/>
  <c r="J123" i="13" s="1"/>
  <c r="J122" i="13" s="1"/>
  <c r="I125" i="13"/>
  <c r="I124" i="13" s="1"/>
  <c r="I123" i="13" s="1"/>
  <c r="I122" i="13" s="1"/>
  <c r="H125" i="13"/>
  <c r="G125" i="13"/>
  <c r="G124" i="13" s="1"/>
  <c r="G123" i="13" s="1"/>
  <c r="G122" i="13" s="1"/>
  <c r="F125" i="13"/>
  <c r="F124" i="13" s="1"/>
  <c r="F123" i="13" s="1"/>
  <c r="F122" i="13" s="1"/>
  <c r="E125" i="13"/>
  <c r="E124" i="13" s="1"/>
  <c r="E123" i="13" s="1"/>
  <c r="E122" i="13" s="1"/>
  <c r="D125" i="13"/>
  <c r="D124" i="13" s="1"/>
  <c r="D123" i="13" s="1"/>
  <c r="D122" i="13" s="1"/>
  <c r="H124" i="13"/>
  <c r="H123" i="13" s="1"/>
  <c r="H122" i="13" s="1"/>
  <c r="J121" i="13"/>
  <c r="J120" i="13" s="1"/>
  <c r="I120" i="13"/>
  <c r="H120" i="13"/>
  <c r="G120" i="13"/>
  <c r="F120" i="13"/>
  <c r="E120" i="13"/>
  <c r="D120" i="13"/>
  <c r="J119" i="13"/>
  <c r="J118" i="13" s="1"/>
  <c r="I118" i="13"/>
  <c r="I117" i="13" s="1"/>
  <c r="I116" i="13" s="1"/>
  <c r="I115" i="13" s="1"/>
  <c r="H118" i="13"/>
  <c r="G118" i="13"/>
  <c r="F118" i="13"/>
  <c r="E118" i="13"/>
  <c r="E117" i="13" s="1"/>
  <c r="E116" i="13" s="1"/>
  <c r="E115" i="13" s="1"/>
  <c r="D118" i="13"/>
  <c r="H117" i="13"/>
  <c r="H116" i="13" s="1"/>
  <c r="H115" i="13" s="1"/>
  <c r="J114" i="13"/>
  <c r="J113" i="13" s="1"/>
  <c r="J112" i="13" s="1"/>
  <c r="J111" i="13" s="1"/>
  <c r="J110" i="13" s="1"/>
  <c r="I113" i="13"/>
  <c r="I112" i="13" s="1"/>
  <c r="I111" i="13" s="1"/>
  <c r="I110" i="13" s="1"/>
  <c r="H113" i="13"/>
  <c r="H112" i="13" s="1"/>
  <c r="H111" i="13" s="1"/>
  <c r="H110" i="13" s="1"/>
  <c r="G113" i="13"/>
  <c r="F113" i="13"/>
  <c r="F112" i="13" s="1"/>
  <c r="F111" i="13" s="1"/>
  <c r="F110" i="13" s="1"/>
  <c r="E113" i="13"/>
  <c r="D113" i="13"/>
  <c r="D112" i="13" s="1"/>
  <c r="D111" i="13" s="1"/>
  <c r="D110" i="13" s="1"/>
  <c r="G112" i="13"/>
  <c r="G111" i="13" s="1"/>
  <c r="G110" i="13" s="1"/>
  <c r="E112" i="13"/>
  <c r="E111" i="13" s="1"/>
  <c r="E110" i="13" s="1"/>
  <c r="J109" i="13"/>
  <c r="J108" i="13" s="1"/>
  <c r="I108" i="13"/>
  <c r="H108" i="13"/>
  <c r="G108" i="13"/>
  <c r="F108" i="13"/>
  <c r="E108" i="13"/>
  <c r="D108" i="13"/>
  <c r="J107" i="13"/>
  <c r="J106" i="13" s="1"/>
  <c r="I106" i="13"/>
  <c r="H106" i="13"/>
  <c r="G106" i="13"/>
  <c r="F106" i="13"/>
  <c r="E106" i="13"/>
  <c r="D106" i="13"/>
  <c r="J105" i="13"/>
  <c r="J104" i="13" s="1"/>
  <c r="I104" i="13"/>
  <c r="H104" i="13"/>
  <c r="G104" i="13"/>
  <c r="F104" i="13"/>
  <c r="E104" i="13"/>
  <c r="D104" i="13"/>
  <c r="J103" i="13"/>
  <c r="J102" i="13" s="1"/>
  <c r="I102" i="13"/>
  <c r="H102" i="13"/>
  <c r="G102" i="13"/>
  <c r="F102" i="13"/>
  <c r="E102" i="13"/>
  <c r="D102" i="13"/>
  <c r="J101" i="13"/>
  <c r="J100" i="13" s="1"/>
  <c r="I100" i="13"/>
  <c r="H100" i="13"/>
  <c r="G100" i="13"/>
  <c r="F100" i="13"/>
  <c r="E100" i="13"/>
  <c r="D100" i="13"/>
  <c r="J99" i="13"/>
  <c r="J98" i="13"/>
  <c r="I97" i="13"/>
  <c r="H97" i="13"/>
  <c r="G97" i="13"/>
  <c r="F97" i="13"/>
  <c r="E97" i="13"/>
  <c r="D97" i="13"/>
  <c r="J96" i="13"/>
  <c r="J95" i="13" s="1"/>
  <c r="I95" i="13"/>
  <c r="H95" i="13"/>
  <c r="G95" i="13"/>
  <c r="F95" i="13"/>
  <c r="E95" i="13"/>
  <c r="D95" i="13"/>
  <c r="J94" i="13"/>
  <c r="J93" i="13" s="1"/>
  <c r="I93" i="13"/>
  <c r="H93" i="13"/>
  <c r="G93" i="13"/>
  <c r="F93" i="13"/>
  <c r="E93" i="13"/>
  <c r="D93" i="13"/>
  <c r="J92" i="13"/>
  <c r="J90" i="13" s="1"/>
  <c r="J91" i="13"/>
  <c r="I90" i="13"/>
  <c r="H90" i="13"/>
  <c r="G90" i="13"/>
  <c r="F90" i="13"/>
  <c r="E90" i="13"/>
  <c r="D90" i="13"/>
  <c r="J89" i="13"/>
  <c r="J88" i="13"/>
  <c r="I88" i="13"/>
  <c r="H88" i="13"/>
  <c r="G88" i="13"/>
  <c r="F88" i="13"/>
  <c r="E88" i="13"/>
  <c r="D88" i="13"/>
  <c r="J87" i="13"/>
  <c r="J86" i="13"/>
  <c r="J85" i="13" s="1"/>
  <c r="I85" i="13"/>
  <c r="H85" i="13"/>
  <c r="G85" i="13"/>
  <c r="F85" i="13"/>
  <c r="E85" i="13"/>
  <c r="D85" i="13"/>
  <c r="J84" i="13"/>
  <c r="J83" i="13" s="1"/>
  <c r="I83" i="13"/>
  <c r="H83" i="13"/>
  <c r="H82" i="13" s="1"/>
  <c r="H81" i="13" s="1"/>
  <c r="H80" i="13" s="1"/>
  <c r="G83" i="13"/>
  <c r="F83" i="13"/>
  <c r="E83" i="13"/>
  <c r="D83" i="13"/>
  <c r="J79" i="13"/>
  <c r="J78" i="13" s="1"/>
  <c r="J77" i="13" s="1"/>
  <c r="J76" i="13" s="1"/>
  <c r="J75" i="13" s="1"/>
  <c r="I78" i="13"/>
  <c r="I77" i="13" s="1"/>
  <c r="I76" i="13" s="1"/>
  <c r="I75" i="13" s="1"/>
  <c r="H78" i="13"/>
  <c r="H77" i="13" s="1"/>
  <c r="H76" i="13" s="1"/>
  <c r="H75" i="13" s="1"/>
  <c r="G78" i="13"/>
  <c r="G77" i="13" s="1"/>
  <c r="G76" i="13" s="1"/>
  <c r="G75" i="13" s="1"/>
  <c r="F78" i="13"/>
  <c r="F77" i="13" s="1"/>
  <c r="F76" i="13" s="1"/>
  <c r="F75" i="13" s="1"/>
  <c r="E78" i="13"/>
  <c r="E77" i="13" s="1"/>
  <c r="E76" i="13" s="1"/>
  <c r="E75" i="13" s="1"/>
  <c r="D78" i="13"/>
  <c r="D77" i="13" s="1"/>
  <c r="D76" i="13" s="1"/>
  <c r="D75" i="13" s="1"/>
  <c r="J74" i="13"/>
  <c r="J73" i="13"/>
  <c r="J72" i="13" s="1"/>
  <c r="J71" i="13" s="1"/>
  <c r="J70" i="13" s="1"/>
  <c r="I73" i="13"/>
  <c r="H73" i="13"/>
  <c r="H72" i="13" s="1"/>
  <c r="H71" i="13" s="1"/>
  <c r="H70" i="13" s="1"/>
  <c r="G73" i="13"/>
  <c r="F73" i="13"/>
  <c r="F72" i="13" s="1"/>
  <c r="F71" i="13" s="1"/>
  <c r="F70" i="13" s="1"/>
  <c r="E73" i="13"/>
  <c r="E72" i="13" s="1"/>
  <c r="E71" i="13" s="1"/>
  <c r="E70" i="13" s="1"/>
  <c r="D73" i="13"/>
  <c r="D72" i="13" s="1"/>
  <c r="D71" i="13" s="1"/>
  <c r="D70" i="13" s="1"/>
  <c r="I72" i="13"/>
  <c r="I71" i="13" s="1"/>
  <c r="I70" i="13" s="1"/>
  <c r="G72" i="13"/>
  <c r="G71" i="13" s="1"/>
  <c r="G70" i="13" s="1"/>
  <c r="J69" i="13"/>
  <c r="J68" i="13"/>
  <c r="I68" i="13"/>
  <c r="H68" i="13"/>
  <c r="G68" i="13"/>
  <c r="F68" i="13"/>
  <c r="F65" i="13" s="1"/>
  <c r="F64" i="13" s="1"/>
  <c r="E68" i="13"/>
  <c r="D68" i="13"/>
  <c r="J67" i="13"/>
  <c r="J66" i="13"/>
  <c r="I66" i="13"/>
  <c r="H66" i="13"/>
  <c r="G66" i="13"/>
  <c r="F66" i="13"/>
  <c r="E66" i="13"/>
  <c r="D66" i="13"/>
  <c r="D65" i="13"/>
  <c r="D64" i="13" s="1"/>
  <c r="J63" i="13"/>
  <c r="J62" i="13" s="1"/>
  <c r="J61" i="13" s="1"/>
  <c r="I62" i="13"/>
  <c r="I61" i="13" s="1"/>
  <c r="H62" i="13"/>
  <c r="H61" i="13" s="1"/>
  <c r="G62" i="13"/>
  <c r="G61" i="13" s="1"/>
  <c r="G57" i="13" s="1"/>
  <c r="F62" i="13"/>
  <c r="F61" i="13" s="1"/>
  <c r="E62" i="13"/>
  <c r="E61" i="13" s="1"/>
  <c r="D62" i="13"/>
  <c r="D61" i="13" s="1"/>
  <c r="J60" i="13"/>
  <c r="J59" i="13"/>
  <c r="J58" i="13" s="1"/>
  <c r="I59" i="13"/>
  <c r="I58" i="13" s="1"/>
  <c r="H59" i="13"/>
  <c r="H58" i="13" s="1"/>
  <c r="G59" i="13"/>
  <c r="G58" i="13" s="1"/>
  <c r="F59" i="13"/>
  <c r="F58" i="13" s="1"/>
  <c r="E59" i="13"/>
  <c r="E58" i="13" s="1"/>
  <c r="D59" i="13"/>
  <c r="D58" i="13" s="1"/>
  <c r="J55" i="13"/>
  <c r="J54" i="13" s="1"/>
  <c r="I54" i="13"/>
  <c r="H54" i="13"/>
  <c r="G54" i="13"/>
  <c r="F54" i="13"/>
  <c r="E54" i="13"/>
  <c r="D54" i="13"/>
  <c r="J53" i="13"/>
  <c r="J52" i="13" s="1"/>
  <c r="I52" i="13"/>
  <c r="H52" i="13"/>
  <c r="G52" i="13"/>
  <c r="F52" i="13"/>
  <c r="E52" i="13"/>
  <c r="D52" i="13"/>
  <c r="J51" i="13"/>
  <c r="J50" i="13"/>
  <c r="J49" i="13" s="1"/>
  <c r="I49" i="13"/>
  <c r="H49" i="13"/>
  <c r="G49" i="13"/>
  <c r="F49" i="13"/>
  <c r="E49" i="13"/>
  <c r="D49" i="13"/>
  <c r="J48" i="13"/>
  <c r="J47" i="13"/>
  <c r="I46" i="13"/>
  <c r="I45" i="13" s="1"/>
  <c r="I44" i="13" s="1"/>
  <c r="I43" i="13" s="1"/>
  <c r="H46" i="13"/>
  <c r="H45" i="13" s="1"/>
  <c r="H44" i="13" s="1"/>
  <c r="H43" i="13" s="1"/>
  <c r="G46" i="13"/>
  <c r="F46" i="13"/>
  <c r="E46" i="13"/>
  <c r="D46" i="13"/>
  <c r="D45" i="13" s="1"/>
  <c r="D44" i="13" s="1"/>
  <c r="D43" i="13" s="1"/>
  <c r="J42" i="13"/>
  <c r="J41" i="13"/>
  <c r="I40" i="13"/>
  <c r="H40" i="13"/>
  <c r="G40" i="13"/>
  <c r="F40" i="13"/>
  <c r="E40" i="13"/>
  <c r="D40" i="13"/>
  <c r="J39" i="13"/>
  <c r="J38" i="13"/>
  <c r="J37" i="13" s="1"/>
  <c r="I37" i="13"/>
  <c r="H37" i="13"/>
  <c r="G37" i="13"/>
  <c r="F37" i="13"/>
  <c r="E37" i="13"/>
  <c r="D37" i="13"/>
  <c r="J36" i="13"/>
  <c r="J35" i="13"/>
  <c r="I34" i="13"/>
  <c r="H34" i="13"/>
  <c r="G34" i="13"/>
  <c r="F34" i="13"/>
  <c r="E34" i="13"/>
  <c r="D34" i="13"/>
  <c r="J33" i="13"/>
  <c r="J32" i="13" s="1"/>
  <c r="I32" i="13"/>
  <c r="H32" i="13"/>
  <c r="G32" i="13"/>
  <c r="F32" i="13"/>
  <c r="E32" i="13"/>
  <c r="D32" i="13"/>
  <c r="J31" i="13"/>
  <c r="J30" i="13" s="1"/>
  <c r="I30" i="13"/>
  <c r="H30" i="13"/>
  <c r="G30" i="13"/>
  <c r="F30" i="13"/>
  <c r="E30" i="13"/>
  <c r="D30" i="13"/>
  <c r="J29" i="13"/>
  <c r="J28" i="13"/>
  <c r="I27" i="13"/>
  <c r="H27" i="13"/>
  <c r="G27" i="13"/>
  <c r="F27" i="13"/>
  <c r="E27" i="13"/>
  <c r="D27" i="13"/>
  <c r="J26" i="13"/>
  <c r="J25" i="13"/>
  <c r="J24" i="13" s="1"/>
  <c r="I24" i="13"/>
  <c r="H24" i="13"/>
  <c r="G24" i="13"/>
  <c r="F24" i="13"/>
  <c r="E24" i="13"/>
  <c r="D24" i="13"/>
  <c r="J23" i="13"/>
  <c r="J22" i="13"/>
  <c r="J21" i="13"/>
  <c r="I20" i="13"/>
  <c r="H20" i="13"/>
  <c r="G20" i="13"/>
  <c r="F20" i="13"/>
  <c r="E20" i="13"/>
  <c r="D20" i="13"/>
  <c r="J19" i="13"/>
  <c r="J18" i="13"/>
  <c r="J17" i="13"/>
  <c r="I16" i="13"/>
  <c r="H16" i="13"/>
  <c r="G16" i="13"/>
  <c r="F16" i="13"/>
  <c r="E16" i="13"/>
  <c r="D16" i="13"/>
  <c r="J15" i="13"/>
  <c r="J14" i="13"/>
  <c r="I14" i="13"/>
  <c r="H14" i="13"/>
  <c r="G14" i="13"/>
  <c r="F14" i="13"/>
  <c r="E14" i="13"/>
  <c r="D14" i="13"/>
  <c r="D9" i="13" s="1"/>
  <c r="D8" i="13" s="1"/>
  <c r="D7" i="13" s="1"/>
  <c r="J13" i="13"/>
  <c r="J12" i="13"/>
  <c r="I12" i="13"/>
  <c r="H12" i="13"/>
  <c r="G12" i="13"/>
  <c r="F12" i="13"/>
  <c r="E12" i="13"/>
  <c r="D12" i="13"/>
  <c r="J11" i="13"/>
  <c r="J10" i="13"/>
  <c r="I10" i="13"/>
  <c r="H10" i="13"/>
  <c r="G10" i="13"/>
  <c r="F10" i="13"/>
  <c r="E10" i="13"/>
  <c r="D10" i="13"/>
  <c r="J171" i="12"/>
  <c r="J170" i="12"/>
  <c r="J169" i="12"/>
  <c r="J168" i="12" s="1"/>
  <c r="J167" i="12" s="1"/>
  <c r="J166" i="12" s="1"/>
  <c r="I169" i="12"/>
  <c r="H169" i="12"/>
  <c r="H168" i="12" s="1"/>
  <c r="H167" i="12" s="1"/>
  <c r="H166" i="12" s="1"/>
  <c r="G169" i="12"/>
  <c r="G168" i="12" s="1"/>
  <c r="G167" i="12" s="1"/>
  <c r="G166" i="12" s="1"/>
  <c r="F169" i="12"/>
  <c r="F168" i="12" s="1"/>
  <c r="F167" i="12" s="1"/>
  <c r="F166" i="12" s="1"/>
  <c r="E169" i="12"/>
  <c r="E168" i="12" s="1"/>
  <c r="E167" i="12" s="1"/>
  <c r="E166" i="12" s="1"/>
  <c r="D169" i="12"/>
  <c r="I168" i="12"/>
  <c r="I167" i="12" s="1"/>
  <c r="I166" i="12" s="1"/>
  <c r="D168" i="12"/>
  <c r="D167" i="12" s="1"/>
  <c r="D166" i="12" s="1"/>
  <c r="J165" i="12"/>
  <c r="J164" i="12"/>
  <c r="J163" i="12" s="1"/>
  <c r="I164" i="12"/>
  <c r="I163" i="12" s="1"/>
  <c r="H164" i="12"/>
  <c r="H163" i="12" s="1"/>
  <c r="G164" i="12"/>
  <c r="G163" i="12" s="1"/>
  <c r="F164" i="12"/>
  <c r="F163" i="12" s="1"/>
  <c r="E164" i="12"/>
  <c r="E163" i="12" s="1"/>
  <c r="D164" i="12"/>
  <c r="D163" i="12" s="1"/>
  <c r="J162" i="12"/>
  <c r="J161" i="12"/>
  <c r="I161" i="12"/>
  <c r="H161" i="12"/>
  <c r="G161" i="12"/>
  <c r="F161" i="12"/>
  <c r="E161" i="12"/>
  <c r="D161" i="12"/>
  <c r="J160" i="12"/>
  <c r="J159" i="12"/>
  <c r="I159" i="12"/>
  <c r="H159" i="12"/>
  <c r="G159" i="12"/>
  <c r="F159" i="12"/>
  <c r="E159" i="12"/>
  <c r="D159" i="12"/>
  <c r="J158" i="12"/>
  <c r="J157" i="12"/>
  <c r="I157" i="12"/>
  <c r="H157" i="12"/>
  <c r="G157" i="12"/>
  <c r="F157" i="12"/>
  <c r="E157" i="12"/>
  <c r="D157" i="12"/>
  <c r="J156" i="12"/>
  <c r="J155" i="12"/>
  <c r="I155" i="12"/>
  <c r="H155" i="12"/>
  <c r="G155" i="12"/>
  <c r="F155" i="12"/>
  <c r="E155" i="12"/>
  <c r="D155" i="12"/>
  <c r="J154" i="12"/>
  <c r="J153" i="12"/>
  <c r="J152" i="12" s="1"/>
  <c r="I152" i="12"/>
  <c r="H152" i="12"/>
  <c r="G152" i="12"/>
  <c r="F152" i="12"/>
  <c r="E152" i="12"/>
  <c r="D152" i="12"/>
  <c r="J151" i="12"/>
  <c r="J150" i="12" s="1"/>
  <c r="I150" i="12"/>
  <c r="H150" i="12"/>
  <c r="G150" i="12"/>
  <c r="F150" i="12"/>
  <c r="E150" i="12"/>
  <c r="D150" i="12"/>
  <c r="J149" i="12"/>
  <c r="J148" i="12" s="1"/>
  <c r="I148" i="12"/>
  <c r="H148" i="12"/>
  <c r="G148" i="12"/>
  <c r="F148" i="12"/>
  <c r="E148" i="12"/>
  <c r="D148" i="12"/>
  <c r="J147" i="12"/>
  <c r="J146" i="12" s="1"/>
  <c r="I146" i="12"/>
  <c r="H146" i="12"/>
  <c r="H145" i="12" s="1"/>
  <c r="G146" i="12"/>
  <c r="F146" i="12"/>
  <c r="F145" i="12" s="1"/>
  <c r="E146" i="12"/>
  <c r="E145" i="12" s="1"/>
  <c r="D146" i="12"/>
  <c r="J142" i="12"/>
  <c r="J141" i="12"/>
  <c r="J140" i="12" s="1"/>
  <c r="J139" i="12" s="1"/>
  <c r="J138" i="12" s="1"/>
  <c r="I141" i="12"/>
  <c r="I140" i="12" s="1"/>
  <c r="I139" i="12" s="1"/>
  <c r="I138" i="12" s="1"/>
  <c r="H141" i="12"/>
  <c r="H140" i="12" s="1"/>
  <c r="H139" i="12" s="1"/>
  <c r="H138" i="12" s="1"/>
  <c r="G141" i="12"/>
  <c r="G140" i="12" s="1"/>
  <c r="G139" i="12" s="1"/>
  <c r="G138" i="12" s="1"/>
  <c r="F141" i="12"/>
  <c r="F140" i="12" s="1"/>
  <c r="F139" i="12" s="1"/>
  <c r="F138" i="12" s="1"/>
  <c r="E141" i="12"/>
  <c r="E140" i="12" s="1"/>
  <c r="E139" i="12" s="1"/>
  <c r="E138" i="12" s="1"/>
  <c r="D141" i="12"/>
  <c r="D140" i="12" s="1"/>
  <c r="D139" i="12" s="1"/>
  <c r="D138" i="12" s="1"/>
  <c r="J137" i="12"/>
  <c r="J136" i="12"/>
  <c r="J135" i="12" s="1"/>
  <c r="J134" i="12" s="1"/>
  <c r="J133" i="12" s="1"/>
  <c r="I136" i="12"/>
  <c r="I135" i="12" s="1"/>
  <c r="I134" i="12" s="1"/>
  <c r="I133" i="12" s="1"/>
  <c r="H136" i="12"/>
  <c r="G136" i="12"/>
  <c r="G135" i="12" s="1"/>
  <c r="G134" i="12" s="1"/>
  <c r="G133" i="12" s="1"/>
  <c r="F136" i="12"/>
  <c r="F135" i="12" s="1"/>
  <c r="F134" i="12" s="1"/>
  <c r="F133" i="12" s="1"/>
  <c r="E136" i="12"/>
  <c r="E135" i="12" s="1"/>
  <c r="E134" i="12" s="1"/>
  <c r="E133" i="12" s="1"/>
  <c r="D136" i="12"/>
  <c r="D135" i="12" s="1"/>
  <c r="D134" i="12" s="1"/>
  <c r="D133" i="12" s="1"/>
  <c r="H135" i="12"/>
  <c r="H134" i="12" s="1"/>
  <c r="H133" i="12" s="1"/>
  <c r="J132" i="12"/>
  <c r="J131" i="12" s="1"/>
  <c r="I131" i="12"/>
  <c r="H131" i="12"/>
  <c r="G131" i="12"/>
  <c r="F131" i="12"/>
  <c r="E131" i="12"/>
  <c r="D131" i="12"/>
  <c r="J130" i="12"/>
  <c r="J129" i="12" s="1"/>
  <c r="I129" i="12"/>
  <c r="H129" i="12"/>
  <c r="G129" i="12"/>
  <c r="F129" i="12"/>
  <c r="E129" i="12"/>
  <c r="D129" i="12"/>
  <c r="J128" i="12"/>
  <c r="J127" i="12" s="1"/>
  <c r="I127" i="12"/>
  <c r="H127" i="12"/>
  <c r="G127" i="12"/>
  <c r="F127" i="12"/>
  <c r="E127" i="12"/>
  <c r="D127" i="12"/>
  <c r="J126" i="12"/>
  <c r="J125" i="12" s="1"/>
  <c r="I125" i="12"/>
  <c r="H125" i="12"/>
  <c r="G125" i="12"/>
  <c r="F125" i="12"/>
  <c r="E125" i="12"/>
  <c r="D125" i="12"/>
  <c r="H124" i="12"/>
  <c r="J123" i="12"/>
  <c r="J122" i="12"/>
  <c r="J121" i="12" s="1"/>
  <c r="I122" i="12"/>
  <c r="I121" i="12" s="1"/>
  <c r="H122" i="12"/>
  <c r="H121" i="12" s="1"/>
  <c r="G122" i="12"/>
  <c r="G121" i="12" s="1"/>
  <c r="F122" i="12"/>
  <c r="F121" i="12" s="1"/>
  <c r="E122" i="12"/>
  <c r="E121" i="12" s="1"/>
  <c r="D122" i="12"/>
  <c r="D121" i="12" s="1"/>
  <c r="J119" i="12"/>
  <c r="J118" i="12"/>
  <c r="I117" i="12"/>
  <c r="I116" i="12" s="1"/>
  <c r="H117" i="12"/>
  <c r="H116" i="12" s="1"/>
  <c r="G117" i="12"/>
  <c r="G116" i="12" s="1"/>
  <c r="F117" i="12"/>
  <c r="F116" i="12" s="1"/>
  <c r="E117" i="12"/>
  <c r="E116" i="12" s="1"/>
  <c r="D117" i="12"/>
  <c r="D116" i="12" s="1"/>
  <c r="J115" i="12"/>
  <c r="J114" i="12" s="1"/>
  <c r="I114" i="12"/>
  <c r="I111" i="12" s="1"/>
  <c r="H114" i="12"/>
  <c r="H111" i="12" s="1"/>
  <c r="G114" i="12"/>
  <c r="F114" i="12"/>
  <c r="E114" i="12"/>
  <c r="E111" i="12" s="1"/>
  <c r="D114" i="12"/>
  <c r="J113" i="12"/>
  <c r="J112" i="12" s="1"/>
  <c r="I112" i="12"/>
  <c r="H112" i="12"/>
  <c r="G112" i="12"/>
  <c r="F112" i="12"/>
  <c r="E112" i="12"/>
  <c r="D112" i="12"/>
  <c r="J109" i="12"/>
  <c r="J108" i="12" s="1"/>
  <c r="I108" i="12"/>
  <c r="H108" i="12"/>
  <c r="G108" i="12"/>
  <c r="F108" i="12"/>
  <c r="E108" i="12"/>
  <c r="D108" i="12"/>
  <c r="J107" i="12"/>
  <c r="J106" i="12"/>
  <c r="I105" i="12"/>
  <c r="H105" i="12"/>
  <c r="G105" i="12"/>
  <c r="F105" i="12"/>
  <c r="E105" i="12"/>
  <c r="D105" i="12"/>
  <c r="J104" i="12"/>
  <c r="J103" i="12"/>
  <c r="J102" i="12" s="1"/>
  <c r="I102" i="12"/>
  <c r="H102" i="12"/>
  <c r="G102" i="12"/>
  <c r="F102" i="12"/>
  <c r="E102" i="12"/>
  <c r="D102" i="12"/>
  <c r="J101" i="12"/>
  <c r="J100" i="12"/>
  <c r="J99" i="12"/>
  <c r="I98" i="12"/>
  <c r="H98" i="12"/>
  <c r="G98" i="12"/>
  <c r="F98" i="12"/>
  <c r="E98" i="12"/>
  <c r="D98" i="12"/>
  <c r="J97" i="12"/>
  <c r="J96" i="12" s="1"/>
  <c r="I96" i="12"/>
  <c r="H96" i="12"/>
  <c r="G96" i="12"/>
  <c r="F96" i="12"/>
  <c r="E96" i="12"/>
  <c r="D96" i="12"/>
  <c r="J95" i="12"/>
  <c r="J94" i="12" s="1"/>
  <c r="I94" i="12"/>
  <c r="H94" i="12"/>
  <c r="G94" i="12"/>
  <c r="F94" i="12"/>
  <c r="F93" i="12" s="1"/>
  <c r="F92" i="12" s="1"/>
  <c r="E94" i="12"/>
  <c r="D94" i="12"/>
  <c r="J90" i="12"/>
  <c r="J89" i="12" s="1"/>
  <c r="I89" i="12"/>
  <c r="H89" i="12"/>
  <c r="G89" i="12"/>
  <c r="F89" i="12"/>
  <c r="E89" i="12"/>
  <c r="D89" i="12"/>
  <c r="J88" i="12"/>
  <c r="J87" i="12" s="1"/>
  <c r="I87" i="12"/>
  <c r="H87" i="12"/>
  <c r="G87" i="12"/>
  <c r="F87" i="12"/>
  <c r="E87" i="12"/>
  <c r="D87" i="12"/>
  <c r="J86" i="12"/>
  <c r="J85" i="12"/>
  <c r="I84" i="12"/>
  <c r="H84" i="12"/>
  <c r="G84" i="12"/>
  <c r="F84" i="12"/>
  <c r="E84" i="12"/>
  <c r="D84" i="12"/>
  <c r="J83" i="12"/>
  <c r="J82" i="12" s="1"/>
  <c r="I82" i="12"/>
  <c r="H82" i="12"/>
  <c r="G82" i="12"/>
  <c r="F82" i="12"/>
  <c r="E82" i="12"/>
  <c r="D82" i="12"/>
  <c r="J81" i="12"/>
  <c r="J80" i="12" s="1"/>
  <c r="I80" i="12"/>
  <c r="H80" i="12"/>
  <c r="G80" i="12"/>
  <c r="F80" i="12"/>
  <c r="E80" i="12"/>
  <c r="D80" i="12"/>
  <c r="J79" i="12"/>
  <c r="J78" i="12"/>
  <c r="J77" i="12" s="1"/>
  <c r="I77" i="12"/>
  <c r="H77" i="12"/>
  <c r="G77" i="12"/>
  <c r="F77" i="12"/>
  <c r="E77" i="12"/>
  <c r="D77" i="12"/>
  <c r="J76" i="12"/>
  <c r="J75" i="12"/>
  <c r="J74" i="12"/>
  <c r="J72" i="12" s="1"/>
  <c r="J73" i="12"/>
  <c r="I72" i="12"/>
  <c r="H72" i="12"/>
  <c r="G72" i="12"/>
  <c r="F72" i="12"/>
  <c r="E72" i="12"/>
  <c r="D72" i="12"/>
  <c r="J71" i="12"/>
  <c r="J70" i="12"/>
  <c r="J69" i="12"/>
  <c r="J68" i="12"/>
  <c r="J67" i="12"/>
  <c r="I66" i="12"/>
  <c r="H66" i="12"/>
  <c r="G66" i="12"/>
  <c r="F66" i="12"/>
  <c r="E66" i="12"/>
  <c r="D66" i="12"/>
  <c r="J65" i="12"/>
  <c r="J64" i="12" s="1"/>
  <c r="I64" i="12"/>
  <c r="H64" i="12"/>
  <c r="G64" i="12"/>
  <c r="F64" i="12"/>
  <c r="E64" i="12"/>
  <c r="D64" i="12"/>
  <c r="J63" i="12"/>
  <c r="J62" i="12" s="1"/>
  <c r="I62" i="12"/>
  <c r="H62" i="12"/>
  <c r="G62" i="12"/>
  <c r="F62" i="12"/>
  <c r="E62" i="12"/>
  <c r="D62" i="12"/>
  <c r="J61" i="12"/>
  <c r="J60" i="12" s="1"/>
  <c r="I60" i="12"/>
  <c r="H60" i="12"/>
  <c r="G60" i="12"/>
  <c r="F60" i="12"/>
  <c r="E60" i="12"/>
  <c r="D60" i="12"/>
  <c r="J57" i="12"/>
  <c r="J56" i="12" s="1"/>
  <c r="I56" i="12"/>
  <c r="H56" i="12"/>
  <c r="G56" i="12"/>
  <c r="F56" i="12"/>
  <c r="E56" i="12"/>
  <c r="D56" i="12"/>
  <c r="J55" i="12"/>
  <c r="J54" i="12"/>
  <c r="J53" i="12"/>
  <c r="I52" i="12"/>
  <c r="H52" i="12"/>
  <c r="G52" i="12"/>
  <c r="F52" i="12"/>
  <c r="E52" i="12"/>
  <c r="D52" i="12"/>
  <c r="J51" i="12"/>
  <c r="J50" i="12" s="1"/>
  <c r="I50" i="12"/>
  <c r="H50" i="12"/>
  <c r="G50" i="12"/>
  <c r="F50" i="12"/>
  <c r="E50" i="12"/>
  <c r="D50" i="12"/>
  <c r="J48" i="12"/>
  <c r="J47" i="12" s="1"/>
  <c r="I47" i="12"/>
  <c r="H47" i="12"/>
  <c r="G47" i="12"/>
  <c r="F47" i="12"/>
  <c r="E47" i="12"/>
  <c r="D47" i="12"/>
  <c r="J46" i="12"/>
  <c r="J45" i="12"/>
  <c r="J44" i="12"/>
  <c r="I43" i="12"/>
  <c r="H43" i="12"/>
  <c r="G43" i="12"/>
  <c r="F43" i="12"/>
  <c r="E43" i="12"/>
  <c r="D43" i="12"/>
  <c r="J42" i="12"/>
  <c r="J41" i="12" s="1"/>
  <c r="I41" i="12"/>
  <c r="H41" i="12"/>
  <c r="G41" i="12"/>
  <c r="F41" i="12"/>
  <c r="E41" i="12"/>
  <c r="D41" i="12"/>
  <c r="F40" i="12"/>
  <c r="J37" i="12"/>
  <c r="J36" i="12"/>
  <c r="J35" i="12" s="1"/>
  <c r="I35" i="12"/>
  <c r="H35" i="12"/>
  <c r="G35" i="12"/>
  <c r="F35" i="12"/>
  <c r="E35" i="12"/>
  <c r="D35" i="12"/>
  <c r="J34" i="12"/>
  <c r="J33" i="12"/>
  <c r="I32" i="12"/>
  <c r="H32" i="12"/>
  <c r="G32" i="12"/>
  <c r="F32" i="12"/>
  <c r="E32" i="12"/>
  <c r="D32" i="12"/>
  <c r="J31" i="12"/>
  <c r="J30" i="12" s="1"/>
  <c r="I30" i="12"/>
  <c r="H30" i="12"/>
  <c r="G30" i="12"/>
  <c r="F30" i="12"/>
  <c r="E30" i="12"/>
  <c r="D30" i="12"/>
  <c r="J29" i="12"/>
  <c r="J28" i="12" s="1"/>
  <c r="I28" i="12"/>
  <c r="H28" i="12"/>
  <c r="G28" i="12"/>
  <c r="F28" i="12"/>
  <c r="E28" i="12"/>
  <c r="D28" i="12"/>
  <c r="J27" i="12"/>
  <c r="J25" i="12" s="1"/>
  <c r="J26" i="12"/>
  <c r="I25" i="12"/>
  <c r="H25" i="12"/>
  <c r="G25" i="12"/>
  <c r="F25" i="12"/>
  <c r="E25" i="12"/>
  <c r="D25" i="12"/>
  <c r="J24" i="12"/>
  <c r="J22" i="12" s="1"/>
  <c r="J23" i="12"/>
  <c r="I22" i="12"/>
  <c r="H22" i="12"/>
  <c r="G22" i="12"/>
  <c r="F22" i="12"/>
  <c r="E22" i="12"/>
  <c r="D22" i="12"/>
  <c r="J21" i="12"/>
  <c r="J20" i="12"/>
  <c r="J19" i="12"/>
  <c r="J18" i="12"/>
  <c r="I17" i="12"/>
  <c r="H17" i="12"/>
  <c r="G17" i="12"/>
  <c r="F17" i="12"/>
  <c r="E17" i="12"/>
  <c r="D17" i="12"/>
  <c r="J16" i="12"/>
  <c r="J15" i="12"/>
  <c r="J14" i="12" s="1"/>
  <c r="I14" i="12"/>
  <c r="I9" i="12" s="1"/>
  <c r="I8" i="12" s="1"/>
  <c r="I7" i="12" s="1"/>
  <c r="H14" i="12"/>
  <c r="G14" i="12"/>
  <c r="G9" i="12" s="1"/>
  <c r="G8" i="12" s="1"/>
  <c r="G7" i="12" s="1"/>
  <c r="F14" i="12"/>
  <c r="E14" i="12"/>
  <c r="D14" i="12"/>
  <c r="J13" i="12"/>
  <c r="J12" i="12" s="1"/>
  <c r="I12" i="12"/>
  <c r="H12" i="12"/>
  <c r="G12" i="12"/>
  <c r="F12" i="12"/>
  <c r="E12" i="12"/>
  <c r="D12" i="12"/>
  <c r="J11" i="12"/>
  <c r="J10" i="12" s="1"/>
  <c r="I10" i="12"/>
  <c r="H10" i="12"/>
  <c r="G10" i="12"/>
  <c r="F10" i="12"/>
  <c r="E10" i="12"/>
  <c r="D10" i="12"/>
  <c r="I10" i="11"/>
  <c r="I9" i="11" s="1"/>
  <c r="I8" i="11" s="1"/>
  <c r="I7" i="11" s="1"/>
  <c r="I6" i="11" s="1"/>
  <c r="I12" i="11"/>
  <c r="I14" i="11"/>
  <c r="I16" i="11"/>
  <c r="I18" i="11"/>
  <c r="I22" i="11"/>
  <c r="I25" i="11"/>
  <c r="I29" i="11"/>
  <c r="I31" i="11"/>
  <c r="I33" i="11"/>
  <c r="I35" i="11"/>
  <c r="I38" i="11"/>
  <c r="I44" i="11"/>
  <c r="I46" i="11"/>
  <c r="I84" i="11"/>
  <c r="I86" i="11"/>
  <c r="I88" i="11"/>
  <c r="I51" i="11"/>
  <c r="I53" i="11"/>
  <c r="I57" i="11"/>
  <c r="I60" i="11"/>
  <c r="I65" i="11"/>
  <c r="I69" i="11"/>
  <c r="I74" i="11"/>
  <c r="I79" i="11"/>
  <c r="F51" i="11"/>
  <c r="G51" i="11"/>
  <c r="H51" i="11"/>
  <c r="F53" i="11"/>
  <c r="G53" i="11"/>
  <c r="H53" i="11"/>
  <c r="F57" i="11"/>
  <c r="G57" i="11"/>
  <c r="H57" i="11"/>
  <c r="F60" i="11"/>
  <c r="G60" i="11"/>
  <c r="H60" i="11"/>
  <c r="F65" i="11"/>
  <c r="G65" i="11"/>
  <c r="H65" i="11"/>
  <c r="F69" i="11"/>
  <c r="G69" i="11"/>
  <c r="H69" i="11"/>
  <c r="F74" i="11"/>
  <c r="G74" i="11"/>
  <c r="H74" i="11"/>
  <c r="F79" i="11"/>
  <c r="G79" i="11"/>
  <c r="H79" i="11"/>
  <c r="N89" i="11"/>
  <c r="Q89" i="11" s="1"/>
  <c r="Q88" i="11" s="1"/>
  <c r="J89" i="11"/>
  <c r="K89" i="11" s="1"/>
  <c r="P88" i="11"/>
  <c r="O88" i="11"/>
  <c r="M88" i="11"/>
  <c r="L88" i="11"/>
  <c r="J88" i="11"/>
  <c r="H88" i="11"/>
  <c r="G88" i="11"/>
  <c r="F88" i="11"/>
  <c r="E88" i="11"/>
  <c r="D88" i="11"/>
  <c r="C88" i="11"/>
  <c r="N87" i="11"/>
  <c r="Q87" i="11" s="1"/>
  <c r="J87" i="11"/>
  <c r="K87" i="11" s="1"/>
  <c r="M86" i="11"/>
  <c r="L86" i="11"/>
  <c r="H86" i="11"/>
  <c r="G86" i="11"/>
  <c r="F86" i="11"/>
  <c r="E86" i="11"/>
  <c r="D86" i="11"/>
  <c r="C86" i="11"/>
  <c r="N85" i="11"/>
  <c r="Q85" i="11" s="1"/>
  <c r="J85" i="11"/>
  <c r="K85" i="11" s="1"/>
  <c r="M84" i="11"/>
  <c r="L84" i="11"/>
  <c r="H84" i="11"/>
  <c r="G84" i="11"/>
  <c r="F84" i="11"/>
  <c r="E84" i="11"/>
  <c r="D84" i="11"/>
  <c r="C84" i="11"/>
  <c r="C83" i="11"/>
  <c r="C82" i="11"/>
  <c r="C81" i="11" s="1"/>
  <c r="N80" i="11"/>
  <c r="Q80" i="11" s="1"/>
  <c r="J80" i="11"/>
  <c r="J79" i="11" s="1"/>
  <c r="M79" i="11"/>
  <c r="L79" i="11"/>
  <c r="E79" i="11"/>
  <c r="D79" i="11"/>
  <c r="C79" i="11"/>
  <c r="C78" i="11" s="1"/>
  <c r="C77" i="11" s="1"/>
  <c r="C76" i="11" s="1"/>
  <c r="N75" i="11"/>
  <c r="Q75" i="11" s="1"/>
  <c r="J75" i="11"/>
  <c r="K75" i="11" s="1"/>
  <c r="M74" i="11"/>
  <c r="L74" i="11"/>
  <c r="E74" i="11"/>
  <c r="D74" i="11"/>
  <c r="C74" i="11"/>
  <c r="C73" i="11" s="1"/>
  <c r="C72" i="11" s="1"/>
  <c r="C71" i="11" s="1"/>
  <c r="N70" i="11"/>
  <c r="Q70" i="11" s="1"/>
  <c r="J70" i="11"/>
  <c r="K70" i="11" s="1"/>
  <c r="M69" i="11"/>
  <c r="L69" i="11"/>
  <c r="E69" i="11"/>
  <c r="D69" i="11"/>
  <c r="C69" i="11"/>
  <c r="Q66" i="11"/>
  <c r="N66" i="11"/>
  <c r="J66" i="11"/>
  <c r="K66" i="11" s="1"/>
  <c r="M65" i="11"/>
  <c r="L65" i="11"/>
  <c r="E65" i="11"/>
  <c r="D65" i="11"/>
  <c r="C65" i="11"/>
  <c r="C64" i="11"/>
  <c r="C63" i="11"/>
  <c r="C62" i="11" s="1"/>
  <c r="N61" i="11"/>
  <c r="Q61" i="11" s="1"/>
  <c r="J61" i="11"/>
  <c r="J60" i="11" s="1"/>
  <c r="M60" i="11"/>
  <c r="L60" i="11"/>
  <c r="E60" i="11"/>
  <c r="D60" i="11"/>
  <c r="C60" i="11"/>
  <c r="C59" i="11" s="1"/>
  <c r="N58" i="11"/>
  <c r="Q58" i="11" s="1"/>
  <c r="J58" i="11"/>
  <c r="J57" i="11" s="1"/>
  <c r="M57" i="11"/>
  <c r="L57" i="11"/>
  <c r="E57" i="11"/>
  <c r="D57" i="11"/>
  <c r="C57" i="11"/>
  <c r="C56" i="11" s="1"/>
  <c r="N54" i="11"/>
  <c r="Q54" i="11" s="1"/>
  <c r="J54" i="11"/>
  <c r="J53" i="11" s="1"/>
  <c r="M53" i="11"/>
  <c r="L53" i="11"/>
  <c r="E53" i="11"/>
  <c r="D53" i="11"/>
  <c r="C53" i="11"/>
  <c r="N52" i="11"/>
  <c r="Q52" i="11" s="1"/>
  <c r="J52" i="11"/>
  <c r="K52" i="11" s="1"/>
  <c r="K51" i="11" s="1"/>
  <c r="M51" i="11"/>
  <c r="L51" i="11"/>
  <c r="E51" i="11"/>
  <c r="D51" i="11"/>
  <c r="C51" i="11"/>
  <c r="C50" i="11"/>
  <c r="C49" i="11" s="1"/>
  <c r="N47" i="11"/>
  <c r="Q47" i="11" s="1"/>
  <c r="J47" i="11"/>
  <c r="K47" i="11" s="1"/>
  <c r="K46" i="11" s="1"/>
  <c r="M46" i="11"/>
  <c r="L46" i="11"/>
  <c r="H46" i="11"/>
  <c r="G46" i="11"/>
  <c r="F46" i="11"/>
  <c r="E46" i="11"/>
  <c r="D46" i="11"/>
  <c r="C46" i="11"/>
  <c r="N45" i="11"/>
  <c r="Q45" i="11" s="1"/>
  <c r="J45" i="11"/>
  <c r="J44" i="11" s="1"/>
  <c r="M44" i="11"/>
  <c r="L44" i="11"/>
  <c r="H44" i="11"/>
  <c r="G44" i="11"/>
  <c r="F44" i="11"/>
  <c r="E44" i="11"/>
  <c r="D44" i="11"/>
  <c r="C44" i="11"/>
  <c r="C43" i="11"/>
  <c r="C42" i="11" s="1"/>
  <c r="C41" i="11" s="1"/>
  <c r="N40" i="11"/>
  <c r="Q40" i="11" s="1"/>
  <c r="J40" i="11"/>
  <c r="K40" i="11" s="1"/>
  <c r="N39" i="11"/>
  <c r="Q39" i="11" s="1"/>
  <c r="J39" i="11"/>
  <c r="K39" i="11" s="1"/>
  <c r="M38" i="11"/>
  <c r="L38" i="11"/>
  <c r="H38" i="11"/>
  <c r="G38" i="11"/>
  <c r="F38" i="11"/>
  <c r="E38" i="11"/>
  <c r="D38" i="11"/>
  <c r="C38" i="11"/>
  <c r="N37" i="11"/>
  <c r="Q37" i="11" s="1"/>
  <c r="J37" i="11"/>
  <c r="J35" i="11" s="1"/>
  <c r="N36" i="11"/>
  <c r="Q36" i="11" s="1"/>
  <c r="J36" i="11"/>
  <c r="K36" i="11" s="1"/>
  <c r="M35" i="11"/>
  <c r="L35" i="11"/>
  <c r="H35" i="11"/>
  <c r="G35" i="11"/>
  <c r="F35" i="11"/>
  <c r="E35" i="11"/>
  <c r="D35" i="11"/>
  <c r="C35" i="11"/>
  <c r="N34" i="11"/>
  <c r="Q34" i="11" s="1"/>
  <c r="J34" i="11"/>
  <c r="J33" i="11" s="1"/>
  <c r="M33" i="11"/>
  <c r="L33" i="11"/>
  <c r="H33" i="11"/>
  <c r="G33" i="11"/>
  <c r="F33" i="11"/>
  <c r="E33" i="11"/>
  <c r="D33" i="11"/>
  <c r="C33" i="11"/>
  <c r="N32" i="11"/>
  <c r="Q32" i="11" s="1"/>
  <c r="J32" i="11"/>
  <c r="K32" i="11" s="1"/>
  <c r="K31" i="11" s="1"/>
  <c r="M31" i="11"/>
  <c r="L31" i="11"/>
  <c r="H31" i="11"/>
  <c r="G31" i="11"/>
  <c r="F31" i="11"/>
  <c r="E31" i="11"/>
  <c r="D31" i="11"/>
  <c r="C31" i="11"/>
  <c r="N30" i="11"/>
  <c r="Q30" i="11" s="1"/>
  <c r="J30" i="11"/>
  <c r="J29" i="11" s="1"/>
  <c r="M29" i="11"/>
  <c r="L29" i="11"/>
  <c r="H29" i="11"/>
  <c r="G29" i="11"/>
  <c r="F29" i="11"/>
  <c r="E29" i="11"/>
  <c r="D29" i="11"/>
  <c r="C29" i="11"/>
  <c r="N28" i="11"/>
  <c r="Q28" i="11" s="1"/>
  <c r="J28" i="11"/>
  <c r="K28" i="11" s="1"/>
  <c r="R28" i="11" s="1"/>
  <c r="N27" i="11"/>
  <c r="Q27" i="11" s="1"/>
  <c r="J27" i="11"/>
  <c r="K27" i="11" s="1"/>
  <c r="N26" i="11"/>
  <c r="Q26" i="11" s="1"/>
  <c r="J26" i="11"/>
  <c r="K26" i="11" s="1"/>
  <c r="F26" i="11"/>
  <c r="M25" i="11"/>
  <c r="L25" i="11"/>
  <c r="H25" i="11"/>
  <c r="G25" i="11"/>
  <c r="F25" i="11"/>
  <c r="E25" i="11"/>
  <c r="D25" i="11"/>
  <c r="C25" i="11"/>
  <c r="N24" i="11"/>
  <c r="Q24" i="11" s="1"/>
  <c r="J24" i="11"/>
  <c r="K24" i="11" s="1"/>
  <c r="N23" i="11"/>
  <c r="Q23" i="11" s="1"/>
  <c r="J23" i="11"/>
  <c r="K23" i="11" s="1"/>
  <c r="M22" i="11"/>
  <c r="L22" i="11"/>
  <c r="H22" i="11"/>
  <c r="G22" i="11"/>
  <c r="F22" i="11"/>
  <c r="E22" i="11"/>
  <c r="D22" i="11"/>
  <c r="C22" i="11"/>
  <c r="N21" i="11"/>
  <c r="Q21" i="11" s="1"/>
  <c r="J21" i="11"/>
  <c r="K21" i="11" s="1"/>
  <c r="N20" i="11"/>
  <c r="Q20" i="11" s="1"/>
  <c r="J20" i="11"/>
  <c r="K20" i="11" s="1"/>
  <c r="N19" i="11"/>
  <c r="Q19" i="11" s="1"/>
  <c r="J19" i="11"/>
  <c r="K19" i="11" s="1"/>
  <c r="F19" i="11"/>
  <c r="M18" i="11"/>
  <c r="L18" i="11"/>
  <c r="H18" i="11"/>
  <c r="G18" i="11"/>
  <c r="F18" i="11"/>
  <c r="E18" i="11"/>
  <c r="D18" i="11"/>
  <c r="C18" i="11"/>
  <c r="N17" i="11"/>
  <c r="Q17" i="11" s="1"/>
  <c r="J17" i="11"/>
  <c r="J16" i="11" s="1"/>
  <c r="M16" i="11"/>
  <c r="L16" i="11"/>
  <c r="H16" i="11"/>
  <c r="G16" i="11"/>
  <c r="F16" i="11"/>
  <c r="E16" i="11"/>
  <c r="D16" i="11"/>
  <c r="C16" i="11"/>
  <c r="N15" i="11"/>
  <c r="Q15" i="11" s="1"/>
  <c r="J15" i="11"/>
  <c r="K15" i="11" s="1"/>
  <c r="K14" i="11" s="1"/>
  <c r="M14" i="11"/>
  <c r="L14" i="11"/>
  <c r="H14" i="11"/>
  <c r="G14" i="11"/>
  <c r="F14" i="11"/>
  <c r="E14" i="11"/>
  <c r="D14" i="11"/>
  <c r="C14" i="11"/>
  <c r="N13" i="11"/>
  <c r="Q13" i="11" s="1"/>
  <c r="J13" i="11"/>
  <c r="K13" i="11" s="1"/>
  <c r="K12" i="11" s="1"/>
  <c r="M12" i="11"/>
  <c r="L12" i="11"/>
  <c r="H12" i="11"/>
  <c r="G12" i="11"/>
  <c r="F12" i="11"/>
  <c r="E12" i="11"/>
  <c r="D12" i="11"/>
  <c r="C12" i="11"/>
  <c r="N11" i="11"/>
  <c r="Q11" i="11" s="1"/>
  <c r="J11" i="11"/>
  <c r="J10" i="11" s="1"/>
  <c r="M10" i="11"/>
  <c r="L10" i="11"/>
  <c r="H10" i="11"/>
  <c r="G10" i="11"/>
  <c r="F10" i="11"/>
  <c r="E10" i="11"/>
  <c r="D10" i="11"/>
  <c r="C10" i="11"/>
  <c r="F6" i="11"/>
  <c r="J148" i="10"/>
  <c r="J147" i="10"/>
  <c r="J146" i="10"/>
  <c r="I145" i="10"/>
  <c r="H145" i="10"/>
  <c r="G145" i="10"/>
  <c r="F145" i="10"/>
  <c r="E145" i="10"/>
  <c r="D145" i="10"/>
  <c r="J144" i="10"/>
  <c r="J143" i="10" s="1"/>
  <c r="I143" i="10"/>
  <c r="H143" i="10"/>
  <c r="G143" i="10"/>
  <c r="F143" i="10"/>
  <c r="E143" i="10"/>
  <c r="D143" i="10"/>
  <c r="J142" i="10"/>
  <c r="J141" i="10"/>
  <c r="J140" i="10" s="1"/>
  <c r="I140" i="10"/>
  <c r="H140" i="10"/>
  <c r="G140" i="10"/>
  <c r="F140" i="10"/>
  <c r="E140" i="10"/>
  <c r="D140" i="10"/>
  <c r="J139" i="10"/>
  <c r="J138" i="10"/>
  <c r="J137" i="10" s="1"/>
  <c r="I137" i="10"/>
  <c r="H137" i="10"/>
  <c r="G137" i="10"/>
  <c r="F137" i="10"/>
  <c r="E137" i="10"/>
  <c r="D137" i="10"/>
  <c r="J136" i="10"/>
  <c r="J135" i="10" s="1"/>
  <c r="I135" i="10"/>
  <c r="H135" i="10"/>
  <c r="G135" i="10"/>
  <c r="F135" i="10"/>
  <c r="E135" i="10"/>
  <c r="D135" i="10"/>
  <c r="J134" i="10"/>
  <c r="J133" i="10" s="1"/>
  <c r="I133" i="10"/>
  <c r="H133" i="10"/>
  <c r="G133" i="10"/>
  <c r="F133" i="10"/>
  <c r="E133" i="10"/>
  <c r="D133" i="10"/>
  <c r="J132" i="10"/>
  <c r="J131" i="10" s="1"/>
  <c r="I131" i="10"/>
  <c r="H131" i="10"/>
  <c r="G131" i="10"/>
  <c r="F131" i="10"/>
  <c r="E131" i="10"/>
  <c r="D131" i="10"/>
  <c r="J130" i="10"/>
  <c r="J129" i="10" s="1"/>
  <c r="I129" i="10"/>
  <c r="H129" i="10"/>
  <c r="G129" i="10"/>
  <c r="F129" i="10"/>
  <c r="E129" i="10"/>
  <c r="D129" i="10"/>
  <c r="J128" i="10"/>
  <c r="J126" i="10" s="1"/>
  <c r="J127" i="10"/>
  <c r="I126" i="10"/>
  <c r="H126" i="10"/>
  <c r="G126" i="10"/>
  <c r="F126" i="10"/>
  <c r="E126" i="10"/>
  <c r="D126" i="10"/>
  <c r="J125" i="10"/>
  <c r="J124" i="10"/>
  <c r="J123" i="10"/>
  <c r="J121" i="10" s="1"/>
  <c r="J122" i="10"/>
  <c r="I121" i="10"/>
  <c r="H121" i="10"/>
  <c r="G121" i="10"/>
  <c r="F121" i="10"/>
  <c r="E121" i="10"/>
  <c r="D121" i="10"/>
  <c r="J120" i="10"/>
  <c r="J119" i="10" s="1"/>
  <c r="I119" i="10"/>
  <c r="H119" i="10"/>
  <c r="G119" i="10"/>
  <c r="F119" i="10"/>
  <c r="E119" i="10"/>
  <c r="D119" i="10"/>
  <c r="J118" i="10"/>
  <c r="J117" i="10" s="1"/>
  <c r="I117" i="10"/>
  <c r="H117" i="10"/>
  <c r="G117" i="10"/>
  <c r="F117" i="10"/>
  <c r="E117" i="10"/>
  <c r="D117" i="10"/>
  <c r="J116" i="10"/>
  <c r="J115" i="10"/>
  <c r="J114" i="10"/>
  <c r="J113" i="10"/>
  <c r="J112" i="10"/>
  <c r="I111" i="10"/>
  <c r="H111" i="10"/>
  <c r="G111" i="10"/>
  <c r="F111" i="10"/>
  <c r="E111" i="10"/>
  <c r="D111" i="10"/>
  <c r="J110" i="10"/>
  <c r="J109" i="10"/>
  <c r="I108" i="10"/>
  <c r="H108" i="10"/>
  <c r="G108" i="10"/>
  <c r="F108" i="10"/>
  <c r="E108" i="10"/>
  <c r="D108" i="10"/>
  <c r="J104" i="10"/>
  <c r="J103" i="10" s="1"/>
  <c r="J102" i="10" s="1"/>
  <c r="J101" i="10" s="1"/>
  <c r="J100" i="10" s="1"/>
  <c r="I103" i="10"/>
  <c r="I102" i="10" s="1"/>
  <c r="I101" i="10" s="1"/>
  <c r="I100" i="10" s="1"/>
  <c r="H103" i="10"/>
  <c r="H102" i="10" s="1"/>
  <c r="H101" i="10" s="1"/>
  <c r="H100" i="10" s="1"/>
  <c r="G103" i="10"/>
  <c r="G102" i="10" s="1"/>
  <c r="G101" i="10" s="1"/>
  <c r="G100" i="10" s="1"/>
  <c r="F103" i="10"/>
  <c r="F102" i="10" s="1"/>
  <c r="F101" i="10" s="1"/>
  <c r="F100" i="10" s="1"/>
  <c r="E103" i="10"/>
  <c r="E102" i="10" s="1"/>
  <c r="E101" i="10" s="1"/>
  <c r="E100" i="10" s="1"/>
  <c r="D103" i="10"/>
  <c r="D102" i="10" s="1"/>
  <c r="D101" i="10" s="1"/>
  <c r="D100" i="10" s="1"/>
  <c r="J99" i="10"/>
  <c r="J98" i="10" s="1"/>
  <c r="J97" i="10" s="1"/>
  <c r="J96" i="10" s="1"/>
  <c r="J95" i="10" s="1"/>
  <c r="I98" i="10"/>
  <c r="I97" i="10" s="1"/>
  <c r="I96" i="10" s="1"/>
  <c r="I95" i="10" s="1"/>
  <c r="H98" i="10"/>
  <c r="H97" i="10" s="1"/>
  <c r="H96" i="10" s="1"/>
  <c r="H95" i="10" s="1"/>
  <c r="G98" i="10"/>
  <c r="G97" i="10" s="1"/>
  <c r="G96" i="10" s="1"/>
  <c r="G95" i="10" s="1"/>
  <c r="F98" i="10"/>
  <c r="E98" i="10"/>
  <c r="E97" i="10" s="1"/>
  <c r="E96" i="10" s="1"/>
  <c r="E95" i="10" s="1"/>
  <c r="D98" i="10"/>
  <c r="D97" i="10" s="1"/>
  <c r="D96" i="10" s="1"/>
  <c r="D95" i="10" s="1"/>
  <c r="F97" i="10"/>
  <c r="F96" i="10" s="1"/>
  <c r="F95" i="10" s="1"/>
  <c r="J94" i="10"/>
  <c r="J93" i="10"/>
  <c r="J92" i="10"/>
  <c r="I91" i="10"/>
  <c r="H91" i="10"/>
  <c r="G91" i="10"/>
  <c r="F91" i="10"/>
  <c r="E91" i="10"/>
  <c r="D91" i="10"/>
  <c r="J90" i="10"/>
  <c r="J89" i="10"/>
  <c r="I89" i="10"/>
  <c r="H89" i="10"/>
  <c r="G89" i="10"/>
  <c r="F89" i="10"/>
  <c r="E89" i="10"/>
  <c r="D89" i="10"/>
  <c r="J88" i="10"/>
  <c r="J87" i="10"/>
  <c r="I87" i="10"/>
  <c r="H87" i="10"/>
  <c r="G87" i="10"/>
  <c r="F87" i="10"/>
  <c r="E87" i="10"/>
  <c r="D87" i="10"/>
  <c r="J86" i="10"/>
  <c r="J85" i="10"/>
  <c r="I85" i="10"/>
  <c r="I84" i="10" s="1"/>
  <c r="H85" i="10"/>
  <c r="H84" i="10" s="1"/>
  <c r="G85" i="10"/>
  <c r="G84" i="10" s="1"/>
  <c r="F85" i="10"/>
  <c r="F84" i="10" s="1"/>
  <c r="E85" i="10"/>
  <c r="E84" i="10" s="1"/>
  <c r="D85" i="10"/>
  <c r="D84" i="10" s="1"/>
  <c r="J83" i="10"/>
  <c r="J82" i="10"/>
  <c r="I81" i="10"/>
  <c r="H81" i="10"/>
  <c r="G81" i="10"/>
  <c r="F81" i="10"/>
  <c r="E81" i="10"/>
  <c r="D81" i="10"/>
  <c r="J80" i="10"/>
  <c r="J79" i="10"/>
  <c r="I79" i="10"/>
  <c r="I78" i="10" s="1"/>
  <c r="H79" i="10"/>
  <c r="H78" i="10" s="1"/>
  <c r="G79" i="10"/>
  <c r="G78" i="10" s="1"/>
  <c r="F79" i="10"/>
  <c r="F78" i="10" s="1"/>
  <c r="E79" i="10"/>
  <c r="E78" i="10" s="1"/>
  <c r="E77" i="10" s="1"/>
  <c r="E76" i="10" s="1"/>
  <c r="D79" i="10"/>
  <c r="D78" i="10" s="1"/>
  <c r="J75" i="10"/>
  <c r="J74" i="10" s="1"/>
  <c r="J73" i="10" s="1"/>
  <c r="J72" i="10" s="1"/>
  <c r="J71" i="10" s="1"/>
  <c r="I74" i="10"/>
  <c r="H74" i="10"/>
  <c r="H73" i="10" s="1"/>
  <c r="H72" i="10" s="1"/>
  <c r="H71" i="10" s="1"/>
  <c r="G74" i="10"/>
  <c r="G73" i="10" s="1"/>
  <c r="G72" i="10" s="1"/>
  <c r="G71" i="10" s="1"/>
  <c r="F74" i="10"/>
  <c r="F73" i="10" s="1"/>
  <c r="F72" i="10" s="1"/>
  <c r="F71" i="10" s="1"/>
  <c r="E74" i="10"/>
  <c r="E73" i="10" s="1"/>
  <c r="E72" i="10" s="1"/>
  <c r="E71" i="10" s="1"/>
  <c r="D74" i="10"/>
  <c r="D73" i="10" s="1"/>
  <c r="D72" i="10" s="1"/>
  <c r="D71" i="10" s="1"/>
  <c r="I73" i="10"/>
  <c r="I72" i="10" s="1"/>
  <c r="I71" i="10" s="1"/>
  <c r="J70" i="10"/>
  <c r="J69" i="10" s="1"/>
  <c r="J68" i="10" s="1"/>
  <c r="J67" i="10" s="1"/>
  <c r="J66" i="10" s="1"/>
  <c r="I69" i="10"/>
  <c r="I68" i="10" s="1"/>
  <c r="I67" i="10" s="1"/>
  <c r="I66" i="10" s="1"/>
  <c r="H69" i="10"/>
  <c r="H68" i="10" s="1"/>
  <c r="H67" i="10" s="1"/>
  <c r="H66" i="10" s="1"/>
  <c r="G69" i="10"/>
  <c r="G68" i="10" s="1"/>
  <c r="G67" i="10" s="1"/>
  <c r="G66" i="10" s="1"/>
  <c r="F69" i="10"/>
  <c r="F68" i="10" s="1"/>
  <c r="F67" i="10" s="1"/>
  <c r="F66" i="10" s="1"/>
  <c r="E69" i="10"/>
  <c r="E68" i="10" s="1"/>
  <c r="E67" i="10" s="1"/>
  <c r="E66" i="10" s="1"/>
  <c r="D69" i="10"/>
  <c r="D68" i="10" s="1"/>
  <c r="D67" i="10" s="1"/>
  <c r="D66" i="10" s="1"/>
  <c r="J65" i="10"/>
  <c r="J64" i="10" s="1"/>
  <c r="J63" i="10" s="1"/>
  <c r="I64" i="10"/>
  <c r="I63" i="10" s="1"/>
  <c r="I59" i="10" s="1"/>
  <c r="H64" i="10"/>
  <c r="H63" i="10" s="1"/>
  <c r="G64" i="10"/>
  <c r="G63" i="10" s="1"/>
  <c r="F64" i="10"/>
  <c r="F63" i="10" s="1"/>
  <c r="E64" i="10"/>
  <c r="E63" i="10" s="1"/>
  <c r="D64" i="10"/>
  <c r="D63" i="10"/>
  <c r="J62" i="10"/>
  <c r="J61" i="10" s="1"/>
  <c r="J60" i="10" s="1"/>
  <c r="I61" i="10"/>
  <c r="I60" i="10" s="1"/>
  <c r="H61" i="10"/>
  <c r="H60" i="10" s="1"/>
  <c r="G61" i="10"/>
  <c r="G60" i="10" s="1"/>
  <c r="F61" i="10"/>
  <c r="F60" i="10" s="1"/>
  <c r="E61" i="10"/>
  <c r="E60" i="10" s="1"/>
  <c r="D61" i="10"/>
  <c r="D60" i="10" s="1"/>
  <c r="D59" i="10" s="1"/>
  <c r="J58" i="10"/>
  <c r="J57" i="10"/>
  <c r="I56" i="10"/>
  <c r="H56" i="10"/>
  <c r="H47" i="10" s="1"/>
  <c r="H46" i="10" s="1"/>
  <c r="G56" i="10"/>
  <c r="F56" i="10"/>
  <c r="E56" i="10"/>
  <c r="D56" i="10"/>
  <c r="J55" i="10"/>
  <c r="J54" i="10"/>
  <c r="J53" i="10"/>
  <c r="I52" i="10"/>
  <c r="H52" i="10"/>
  <c r="G52" i="10"/>
  <c r="F52" i="10"/>
  <c r="E52" i="10"/>
  <c r="D52" i="10"/>
  <c r="J51" i="10"/>
  <c r="J50" i="10"/>
  <c r="I50" i="10"/>
  <c r="H50" i="10"/>
  <c r="G50" i="10"/>
  <c r="F50" i="10"/>
  <c r="E50" i="10"/>
  <c r="D50" i="10"/>
  <c r="J49" i="10"/>
  <c r="J48" i="10"/>
  <c r="I48" i="10"/>
  <c r="I47" i="10" s="1"/>
  <c r="I46" i="10" s="1"/>
  <c r="H48" i="10"/>
  <c r="G48" i="10"/>
  <c r="F48" i="10"/>
  <c r="E48" i="10"/>
  <c r="E47" i="10" s="1"/>
  <c r="E46" i="10" s="1"/>
  <c r="D48" i="10"/>
  <c r="J44" i="10"/>
  <c r="J43" i="10" s="1"/>
  <c r="I43" i="10"/>
  <c r="H43" i="10"/>
  <c r="G43" i="10"/>
  <c r="F43" i="10"/>
  <c r="E43" i="10"/>
  <c r="E40" i="10" s="1"/>
  <c r="E39" i="10" s="1"/>
  <c r="E38" i="10" s="1"/>
  <c r="D43" i="10"/>
  <c r="J42" i="10"/>
  <c r="J41" i="10" s="1"/>
  <c r="I41" i="10"/>
  <c r="H41" i="10"/>
  <c r="G41" i="10"/>
  <c r="F41" i="10"/>
  <c r="E41" i="10"/>
  <c r="D41" i="10"/>
  <c r="H40" i="10"/>
  <c r="H39" i="10" s="1"/>
  <c r="H38" i="10" s="1"/>
  <c r="J37" i="10"/>
  <c r="J36" i="10"/>
  <c r="J35" i="10"/>
  <c r="J34" i="10"/>
  <c r="I33" i="10"/>
  <c r="H33" i="10"/>
  <c r="G33" i="10"/>
  <c r="F33" i="10"/>
  <c r="E33" i="10"/>
  <c r="D33" i="10"/>
  <c r="J32" i="10"/>
  <c r="J31" i="10"/>
  <c r="J30" i="10" s="1"/>
  <c r="I30" i="10"/>
  <c r="H30" i="10"/>
  <c r="G30" i="10"/>
  <c r="F30" i="10"/>
  <c r="E30" i="10"/>
  <c r="D30" i="10"/>
  <c r="J29" i="10"/>
  <c r="J28" i="10"/>
  <c r="I28" i="10"/>
  <c r="H28" i="10"/>
  <c r="G28" i="10"/>
  <c r="F28" i="10"/>
  <c r="E28" i="10"/>
  <c r="D28" i="10"/>
  <c r="J27" i="10"/>
  <c r="J26" i="10"/>
  <c r="J25" i="10" s="1"/>
  <c r="I25" i="10"/>
  <c r="H25" i="10"/>
  <c r="G25" i="10"/>
  <c r="F25" i="10"/>
  <c r="E25" i="10"/>
  <c r="D25" i="10"/>
  <c r="J24" i="10"/>
  <c r="J23" i="10" s="1"/>
  <c r="I23" i="10"/>
  <c r="H23" i="10"/>
  <c r="G23" i="10"/>
  <c r="F23" i="10"/>
  <c r="E23" i="10"/>
  <c r="D23" i="10"/>
  <c r="J22" i="10"/>
  <c r="J20" i="10" s="1"/>
  <c r="J21" i="10"/>
  <c r="I20" i="10"/>
  <c r="H20" i="10"/>
  <c r="G20" i="10"/>
  <c r="F20" i="10"/>
  <c r="E20" i="10"/>
  <c r="D20" i="10"/>
  <c r="J19" i="10"/>
  <c r="J18" i="10"/>
  <c r="J17" i="10"/>
  <c r="I16" i="10"/>
  <c r="H16" i="10"/>
  <c r="G16" i="10"/>
  <c r="F16" i="10"/>
  <c r="E16" i="10"/>
  <c r="D16" i="10"/>
  <c r="J15" i="10"/>
  <c r="J14" i="10"/>
  <c r="J12" i="10" s="1"/>
  <c r="J13" i="10"/>
  <c r="I12" i="10"/>
  <c r="H12" i="10"/>
  <c r="G12" i="10"/>
  <c r="F12" i="10"/>
  <c r="E12" i="10"/>
  <c r="D12" i="10"/>
  <c r="J11" i="10"/>
  <c r="J10" i="10" s="1"/>
  <c r="I10" i="10"/>
  <c r="H10" i="10"/>
  <c r="G10" i="10"/>
  <c r="F10" i="10"/>
  <c r="E10" i="10"/>
  <c r="D10" i="10"/>
  <c r="I14" i="9"/>
  <c r="H14" i="9"/>
  <c r="I12" i="9"/>
  <c r="H12" i="9"/>
  <c r="I10" i="9"/>
  <c r="I9" i="9" s="1"/>
  <c r="I8" i="9" s="1"/>
  <c r="I7" i="9" s="1"/>
  <c r="I6" i="9" s="1"/>
  <c r="J17" i="9"/>
  <c r="J16" i="9"/>
  <c r="I16" i="9"/>
  <c r="H16" i="9"/>
  <c r="G16" i="9"/>
  <c r="F16" i="9"/>
  <c r="E16" i="9"/>
  <c r="D16" i="9"/>
  <c r="J15" i="9"/>
  <c r="J14" i="9"/>
  <c r="G14" i="9"/>
  <c r="F14" i="9"/>
  <c r="E14" i="9"/>
  <c r="D14" i="9"/>
  <c r="J13" i="9"/>
  <c r="J12" i="9"/>
  <c r="G12" i="9"/>
  <c r="F12" i="9"/>
  <c r="E12" i="9"/>
  <c r="D12" i="9"/>
  <c r="J11" i="9"/>
  <c r="J10" i="9"/>
  <c r="J9" i="9" s="1"/>
  <c r="J8" i="9" s="1"/>
  <c r="J7" i="9" s="1"/>
  <c r="J6" i="9" s="1"/>
  <c r="H10" i="9"/>
  <c r="G10" i="9"/>
  <c r="G9" i="9" s="1"/>
  <c r="G8" i="9" s="1"/>
  <c r="G7" i="9" s="1"/>
  <c r="G6" i="9" s="1"/>
  <c r="F10" i="9"/>
  <c r="E10" i="9"/>
  <c r="E9" i="9" s="1"/>
  <c r="E8" i="9" s="1"/>
  <c r="E7" i="9" s="1"/>
  <c r="E6" i="9" s="1"/>
  <c r="D10" i="9"/>
  <c r="D9" i="9" s="1"/>
  <c r="D8" i="9" s="1"/>
  <c r="D7" i="9" s="1"/>
  <c r="D6" i="9" s="1"/>
  <c r="F9" i="9"/>
  <c r="F8" i="9" s="1"/>
  <c r="F7" i="9" s="1"/>
  <c r="F6" i="9" s="1"/>
  <c r="N132" i="8"/>
  <c r="J132" i="8"/>
  <c r="K132" i="8" s="1"/>
  <c r="P131" i="8"/>
  <c r="O131" i="8"/>
  <c r="M131" i="8"/>
  <c r="L131" i="8"/>
  <c r="J131" i="8"/>
  <c r="I131" i="8"/>
  <c r="H131" i="8"/>
  <c r="G131" i="8"/>
  <c r="F131" i="8"/>
  <c r="E131" i="8"/>
  <c r="D131" i="8"/>
  <c r="C131" i="8"/>
  <c r="N130" i="8"/>
  <c r="Q130" i="8" s="1"/>
  <c r="J130" i="8"/>
  <c r="K130" i="8" s="1"/>
  <c r="K128" i="8" s="1"/>
  <c r="N129" i="8"/>
  <c r="J129" i="8"/>
  <c r="K129" i="8" s="1"/>
  <c r="P128" i="8"/>
  <c r="O128" i="8"/>
  <c r="M128" i="8"/>
  <c r="L128" i="8"/>
  <c r="I128" i="8"/>
  <c r="H128" i="8"/>
  <c r="G128" i="8"/>
  <c r="F128" i="8"/>
  <c r="E128" i="8"/>
  <c r="D128" i="8"/>
  <c r="C128" i="8"/>
  <c r="N127" i="8"/>
  <c r="Q127" i="8" s="1"/>
  <c r="Q126" i="8" s="1"/>
  <c r="J127" i="8"/>
  <c r="J126" i="8" s="1"/>
  <c r="P126" i="8"/>
  <c r="O126" i="8"/>
  <c r="M126" i="8"/>
  <c r="L126" i="8"/>
  <c r="I126" i="8"/>
  <c r="H126" i="8"/>
  <c r="G126" i="8"/>
  <c r="F126" i="8"/>
  <c r="E126" i="8"/>
  <c r="D126" i="8"/>
  <c r="C126" i="8"/>
  <c r="N125" i="8"/>
  <c r="Q125" i="8" s="1"/>
  <c r="J125" i="8"/>
  <c r="K125" i="8" s="1"/>
  <c r="N124" i="8"/>
  <c r="Q124" i="8" s="1"/>
  <c r="J124" i="8"/>
  <c r="K124" i="8" s="1"/>
  <c r="P123" i="8"/>
  <c r="O123" i="8"/>
  <c r="M123" i="8"/>
  <c r="L123" i="8"/>
  <c r="I123" i="8"/>
  <c r="H123" i="8"/>
  <c r="G123" i="8"/>
  <c r="F123" i="8"/>
  <c r="E123" i="8"/>
  <c r="D123" i="8"/>
  <c r="C123" i="8"/>
  <c r="N122" i="8"/>
  <c r="N121" i="8" s="1"/>
  <c r="J122" i="8"/>
  <c r="P121" i="8"/>
  <c r="O121" i="8"/>
  <c r="M121" i="8"/>
  <c r="L121" i="8"/>
  <c r="I121" i="8"/>
  <c r="H121" i="8"/>
  <c r="G121" i="8"/>
  <c r="F121" i="8"/>
  <c r="E121" i="8"/>
  <c r="D121" i="8"/>
  <c r="C121" i="8"/>
  <c r="N120" i="8"/>
  <c r="Q120" i="8" s="1"/>
  <c r="J120" i="8"/>
  <c r="K120" i="8" s="1"/>
  <c r="N119" i="8"/>
  <c r="Q119" i="8" s="1"/>
  <c r="J119" i="8"/>
  <c r="K119" i="8" s="1"/>
  <c r="R119" i="8" s="1"/>
  <c r="Q118" i="8"/>
  <c r="R118" i="8" s="1"/>
  <c r="N118" i="8"/>
  <c r="F118" i="8"/>
  <c r="J118" i="8" s="1"/>
  <c r="K118" i="8" s="1"/>
  <c r="N117" i="8"/>
  <c r="Q117" i="8" s="1"/>
  <c r="J117" i="8"/>
  <c r="P116" i="8"/>
  <c r="O116" i="8"/>
  <c r="M116" i="8"/>
  <c r="L116" i="8"/>
  <c r="I116" i="8"/>
  <c r="H116" i="8"/>
  <c r="G116" i="8"/>
  <c r="F116" i="8"/>
  <c r="E116" i="8"/>
  <c r="D116" i="8"/>
  <c r="C116" i="8"/>
  <c r="N115" i="8"/>
  <c r="J115" i="8"/>
  <c r="K115" i="8" s="1"/>
  <c r="P114" i="8"/>
  <c r="O114" i="8"/>
  <c r="M114" i="8"/>
  <c r="L114" i="8"/>
  <c r="K114" i="8"/>
  <c r="J114" i="8"/>
  <c r="I114" i="8"/>
  <c r="H114" i="8"/>
  <c r="G114" i="8"/>
  <c r="F114" i="8"/>
  <c r="E114" i="8"/>
  <c r="D114" i="8"/>
  <c r="C114" i="8"/>
  <c r="N113" i="8"/>
  <c r="J113" i="8"/>
  <c r="J112" i="8" s="1"/>
  <c r="P112" i="8"/>
  <c r="O112" i="8"/>
  <c r="M112" i="8"/>
  <c r="L112" i="8"/>
  <c r="I112" i="8"/>
  <c r="H112" i="8"/>
  <c r="G112" i="8"/>
  <c r="F112" i="8"/>
  <c r="E112" i="8"/>
  <c r="D112" i="8"/>
  <c r="C112" i="8"/>
  <c r="N111" i="8"/>
  <c r="J111" i="8"/>
  <c r="K111" i="8" s="1"/>
  <c r="K110" i="8" s="1"/>
  <c r="P110" i="8"/>
  <c r="O110" i="8"/>
  <c r="M110" i="8"/>
  <c r="L110" i="8"/>
  <c r="I110" i="8"/>
  <c r="H110" i="8"/>
  <c r="G110" i="8"/>
  <c r="G109" i="8" s="1"/>
  <c r="G108" i="8" s="1"/>
  <c r="F110" i="8"/>
  <c r="E110" i="8"/>
  <c r="D110" i="8"/>
  <c r="C110" i="8"/>
  <c r="N107" i="8"/>
  <c r="N106" i="8" s="1"/>
  <c r="N105" i="8" s="1"/>
  <c r="N104" i="8" s="1"/>
  <c r="J107" i="8"/>
  <c r="K107" i="8" s="1"/>
  <c r="P106" i="8"/>
  <c r="P105" i="8" s="1"/>
  <c r="P104" i="8" s="1"/>
  <c r="O106" i="8"/>
  <c r="O105" i="8" s="1"/>
  <c r="O104" i="8" s="1"/>
  <c r="M106" i="8"/>
  <c r="L106" i="8"/>
  <c r="L105" i="8" s="1"/>
  <c r="L104" i="8" s="1"/>
  <c r="I106" i="8"/>
  <c r="I105" i="8" s="1"/>
  <c r="I104" i="8" s="1"/>
  <c r="H106" i="8"/>
  <c r="H105" i="8" s="1"/>
  <c r="H104" i="8" s="1"/>
  <c r="G106" i="8"/>
  <c r="G105" i="8" s="1"/>
  <c r="G104" i="8" s="1"/>
  <c r="F106" i="8"/>
  <c r="F105" i="8" s="1"/>
  <c r="F104" i="8" s="1"/>
  <c r="E106" i="8"/>
  <c r="E105" i="8" s="1"/>
  <c r="E104" i="8" s="1"/>
  <c r="D106" i="8"/>
  <c r="D105" i="8" s="1"/>
  <c r="D104" i="8" s="1"/>
  <c r="C106" i="8"/>
  <c r="C105" i="8" s="1"/>
  <c r="C104" i="8" s="1"/>
  <c r="M105" i="8"/>
  <c r="M104" i="8" s="1"/>
  <c r="N102" i="8"/>
  <c r="N101" i="8" s="1"/>
  <c r="N100" i="8" s="1"/>
  <c r="J102" i="8"/>
  <c r="J101" i="8" s="1"/>
  <c r="J100" i="8" s="1"/>
  <c r="P101" i="8"/>
  <c r="P100" i="8" s="1"/>
  <c r="O101" i="8"/>
  <c r="O100" i="8" s="1"/>
  <c r="M101" i="8"/>
  <c r="M100" i="8" s="1"/>
  <c r="L101" i="8"/>
  <c r="L100" i="8" s="1"/>
  <c r="I101" i="8"/>
  <c r="H101" i="8"/>
  <c r="H100" i="8" s="1"/>
  <c r="G101" i="8"/>
  <c r="G100" i="8" s="1"/>
  <c r="F101" i="8"/>
  <c r="F100" i="8" s="1"/>
  <c r="E101" i="8"/>
  <c r="E100" i="8" s="1"/>
  <c r="D101" i="8"/>
  <c r="D100" i="8" s="1"/>
  <c r="C101" i="8"/>
  <c r="C100" i="8" s="1"/>
  <c r="I100" i="8"/>
  <c r="N99" i="8"/>
  <c r="Q99" i="8" s="1"/>
  <c r="Q98" i="8" s="1"/>
  <c r="Q97" i="8" s="1"/>
  <c r="J99" i="8"/>
  <c r="K99" i="8" s="1"/>
  <c r="P98" i="8"/>
  <c r="P97" i="8" s="1"/>
  <c r="O98" i="8"/>
  <c r="O97" i="8" s="1"/>
  <c r="N98" i="8"/>
  <c r="N97" i="8" s="1"/>
  <c r="M98" i="8"/>
  <c r="M97" i="8" s="1"/>
  <c r="L98" i="8"/>
  <c r="L97" i="8" s="1"/>
  <c r="I98" i="8"/>
  <c r="I97" i="8" s="1"/>
  <c r="H98" i="8"/>
  <c r="H97" i="8" s="1"/>
  <c r="G98" i="8"/>
  <c r="G97" i="8" s="1"/>
  <c r="F98" i="8"/>
  <c r="F97" i="8" s="1"/>
  <c r="E98" i="8"/>
  <c r="E97" i="8" s="1"/>
  <c r="D98" i="8"/>
  <c r="D97" i="8" s="1"/>
  <c r="C98" i="8"/>
  <c r="C97" i="8" s="1"/>
  <c r="N96" i="8"/>
  <c r="N95" i="8" s="1"/>
  <c r="J96" i="8"/>
  <c r="P95" i="8"/>
  <c r="O95" i="8"/>
  <c r="M95" i="8"/>
  <c r="L95" i="8"/>
  <c r="I95" i="8"/>
  <c r="H95" i="8"/>
  <c r="G95" i="8"/>
  <c r="F95" i="8"/>
  <c r="E95" i="8"/>
  <c r="D95" i="8"/>
  <c r="C95" i="8"/>
  <c r="N94" i="8"/>
  <c r="Q94" i="8" s="1"/>
  <c r="J94" i="8"/>
  <c r="K94" i="8" s="1"/>
  <c r="N93" i="8"/>
  <c r="J93" i="8"/>
  <c r="K93" i="8" s="1"/>
  <c r="P92" i="8"/>
  <c r="O92" i="8"/>
  <c r="M92" i="8"/>
  <c r="L92" i="8"/>
  <c r="I92" i="8"/>
  <c r="H92" i="8"/>
  <c r="G92" i="8"/>
  <c r="F92" i="8"/>
  <c r="E92" i="8"/>
  <c r="D92" i="8"/>
  <c r="C92" i="8"/>
  <c r="N91" i="8"/>
  <c r="Q91" i="8" s="1"/>
  <c r="J91" i="8"/>
  <c r="K91" i="8" s="1"/>
  <c r="N90" i="8"/>
  <c r="J90" i="8"/>
  <c r="K90" i="8" s="1"/>
  <c r="P89" i="8"/>
  <c r="O89" i="8"/>
  <c r="M89" i="8"/>
  <c r="L89" i="8"/>
  <c r="I89" i="8"/>
  <c r="H89" i="8"/>
  <c r="G89" i="8"/>
  <c r="F89" i="8"/>
  <c r="E89" i="8"/>
  <c r="D89" i="8"/>
  <c r="C89" i="8"/>
  <c r="N88" i="8"/>
  <c r="Q88" i="8" s="1"/>
  <c r="Q87" i="8" s="1"/>
  <c r="J88" i="8"/>
  <c r="K88" i="8" s="1"/>
  <c r="K87" i="8" s="1"/>
  <c r="P87" i="8"/>
  <c r="O87" i="8"/>
  <c r="N87" i="8"/>
  <c r="M87" i="8"/>
  <c r="L87" i="8"/>
  <c r="I87" i="8"/>
  <c r="H87" i="8"/>
  <c r="G87" i="8"/>
  <c r="F87" i="8"/>
  <c r="E87" i="8"/>
  <c r="D87" i="8"/>
  <c r="C87" i="8"/>
  <c r="N86" i="8"/>
  <c r="Q86" i="8" s="1"/>
  <c r="Q85" i="8" s="1"/>
  <c r="J86" i="8"/>
  <c r="J85" i="8" s="1"/>
  <c r="P85" i="8"/>
  <c r="O85" i="8"/>
  <c r="N85" i="8"/>
  <c r="M85" i="8"/>
  <c r="L85" i="8"/>
  <c r="I85" i="8"/>
  <c r="H85" i="8"/>
  <c r="G85" i="8"/>
  <c r="F85" i="8"/>
  <c r="E85" i="8"/>
  <c r="D85" i="8"/>
  <c r="C85" i="8"/>
  <c r="N84" i="8"/>
  <c r="Q84" i="8" s="1"/>
  <c r="J84" i="8"/>
  <c r="K84" i="8" s="1"/>
  <c r="N83" i="8"/>
  <c r="Q83" i="8" s="1"/>
  <c r="J83" i="8"/>
  <c r="P82" i="8"/>
  <c r="O82" i="8"/>
  <c r="M82" i="8"/>
  <c r="L82" i="8"/>
  <c r="I82" i="8"/>
  <c r="H82" i="8"/>
  <c r="G82" i="8"/>
  <c r="F82" i="8"/>
  <c r="E82" i="8"/>
  <c r="D82" i="8"/>
  <c r="C82" i="8"/>
  <c r="N81" i="8"/>
  <c r="N80" i="8" s="1"/>
  <c r="J81" i="8"/>
  <c r="J80" i="8" s="1"/>
  <c r="P80" i="8"/>
  <c r="O80" i="8"/>
  <c r="M80" i="8"/>
  <c r="L80" i="8"/>
  <c r="I80" i="8"/>
  <c r="H80" i="8"/>
  <c r="G80" i="8"/>
  <c r="F80" i="8"/>
  <c r="E80" i="8"/>
  <c r="D80" i="8"/>
  <c r="C80" i="8"/>
  <c r="N79" i="8"/>
  <c r="Q79" i="8" s="1"/>
  <c r="J79" i="8"/>
  <c r="K79" i="8" s="1"/>
  <c r="N78" i="8"/>
  <c r="Q78" i="8" s="1"/>
  <c r="J78" i="8"/>
  <c r="K78" i="8" s="1"/>
  <c r="N77" i="8"/>
  <c r="J77" i="8"/>
  <c r="K77" i="8" s="1"/>
  <c r="P76" i="8"/>
  <c r="O76" i="8"/>
  <c r="M76" i="8"/>
  <c r="L76" i="8"/>
  <c r="I76" i="8"/>
  <c r="H76" i="8"/>
  <c r="G76" i="8"/>
  <c r="F76" i="8"/>
  <c r="E76" i="8"/>
  <c r="D76" i="8"/>
  <c r="C76" i="8"/>
  <c r="N75" i="8"/>
  <c r="Q75" i="8" s="1"/>
  <c r="Q74" i="8" s="1"/>
  <c r="J75" i="8"/>
  <c r="K75" i="8" s="1"/>
  <c r="P74" i="8"/>
  <c r="O74" i="8"/>
  <c r="M74" i="8"/>
  <c r="L74" i="8"/>
  <c r="I74" i="8"/>
  <c r="H74" i="8"/>
  <c r="G74" i="8"/>
  <c r="F74" i="8"/>
  <c r="E74" i="8"/>
  <c r="D74" i="8"/>
  <c r="C74" i="8"/>
  <c r="N73" i="8"/>
  <c r="Q73" i="8" s="1"/>
  <c r="J73" i="8"/>
  <c r="K73" i="8" s="1"/>
  <c r="N72" i="8"/>
  <c r="Q72" i="8" s="1"/>
  <c r="J72" i="8"/>
  <c r="K72" i="8" s="1"/>
  <c r="N71" i="8"/>
  <c r="Q71" i="8" s="1"/>
  <c r="J71" i="8"/>
  <c r="K71" i="8" s="1"/>
  <c r="N70" i="8"/>
  <c r="J70" i="8"/>
  <c r="K70" i="8" s="1"/>
  <c r="P69" i="8"/>
  <c r="O69" i="8"/>
  <c r="M69" i="8"/>
  <c r="L69" i="8"/>
  <c r="I69" i="8"/>
  <c r="H69" i="8"/>
  <c r="G69" i="8"/>
  <c r="F69" i="8"/>
  <c r="E69" i="8"/>
  <c r="D69" i="8"/>
  <c r="C69" i="8"/>
  <c r="N68" i="8"/>
  <c r="Q68" i="8" s="1"/>
  <c r="J68" i="8"/>
  <c r="N67" i="8"/>
  <c r="Q67" i="8" s="1"/>
  <c r="J67" i="8"/>
  <c r="K67" i="8" s="1"/>
  <c r="P66" i="8"/>
  <c r="O66" i="8"/>
  <c r="N66" i="8"/>
  <c r="M66" i="8"/>
  <c r="L66" i="8"/>
  <c r="I66" i="8"/>
  <c r="H66" i="8"/>
  <c r="G66" i="8"/>
  <c r="F66" i="8"/>
  <c r="E66" i="8"/>
  <c r="D66" i="8"/>
  <c r="D58" i="8" s="1"/>
  <c r="C66" i="8"/>
  <c r="N65" i="8"/>
  <c r="J65" i="8"/>
  <c r="P64" i="8"/>
  <c r="O64" i="8"/>
  <c r="M64" i="8"/>
  <c r="L64" i="8"/>
  <c r="I64" i="8"/>
  <c r="H64" i="8"/>
  <c r="G64" i="8"/>
  <c r="F64" i="8"/>
  <c r="E64" i="8"/>
  <c r="D64" i="8"/>
  <c r="C64" i="8"/>
  <c r="N63" i="8"/>
  <c r="Q63" i="8" s="1"/>
  <c r="Q62" i="8" s="1"/>
  <c r="J63" i="8"/>
  <c r="J62" i="8" s="1"/>
  <c r="P62" i="8"/>
  <c r="O62" i="8"/>
  <c r="M62" i="8"/>
  <c r="L62" i="8"/>
  <c r="I62" i="8"/>
  <c r="H62" i="8"/>
  <c r="G62" i="8"/>
  <c r="F62" i="8"/>
  <c r="E62" i="8"/>
  <c r="D62" i="8"/>
  <c r="C62" i="8"/>
  <c r="N61" i="8"/>
  <c r="Q61" i="8" s="1"/>
  <c r="J61" i="8"/>
  <c r="K61" i="8" s="1"/>
  <c r="N60" i="8"/>
  <c r="Q60" i="8" s="1"/>
  <c r="J60" i="8"/>
  <c r="K60" i="8" s="1"/>
  <c r="P59" i="8"/>
  <c r="O59" i="8"/>
  <c r="M59" i="8"/>
  <c r="L59" i="8"/>
  <c r="I59" i="8"/>
  <c r="H59" i="8"/>
  <c r="G59" i="8"/>
  <c r="F59" i="8"/>
  <c r="E59" i="8"/>
  <c r="D59" i="8"/>
  <c r="C59" i="8"/>
  <c r="N55" i="8"/>
  <c r="Q55" i="8" s="1"/>
  <c r="Q54" i="8" s="1"/>
  <c r="J55" i="8"/>
  <c r="P54" i="8"/>
  <c r="O54" i="8"/>
  <c r="N54" i="8"/>
  <c r="M54" i="8"/>
  <c r="L54" i="8"/>
  <c r="I54" i="8"/>
  <c r="H54" i="8"/>
  <c r="G54" i="8"/>
  <c r="F54" i="8"/>
  <c r="E54" i="8"/>
  <c r="D54" i="8"/>
  <c r="C54" i="8"/>
  <c r="N53" i="8"/>
  <c r="Q53" i="8" s="1"/>
  <c r="Q52" i="8" s="1"/>
  <c r="J53" i="8"/>
  <c r="J52" i="8" s="1"/>
  <c r="P52" i="8"/>
  <c r="O52" i="8"/>
  <c r="N52" i="8"/>
  <c r="M52" i="8"/>
  <c r="L52" i="8"/>
  <c r="I52" i="8"/>
  <c r="H52" i="8"/>
  <c r="G52" i="8"/>
  <c r="F52" i="8"/>
  <c r="E52" i="8"/>
  <c r="D52" i="8"/>
  <c r="C52" i="8"/>
  <c r="N51" i="8"/>
  <c r="J51" i="8"/>
  <c r="K51" i="8" s="1"/>
  <c r="P50" i="8"/>
  <c r="O50" i="8"/>
  <c r="M50" i="8"/>
  <c r="L50" i="8"/>
  <c r="J50" i="8"/>
  <c r="I50" i="8"/>
  <c r="H50" i="8"/>
  <c r="G50" i="8"/>
  <c r="F50" i="8"/>
  <c r="E50" i="8"/>
  <c r="D50" i="8"/>
  <c r="C50" i="8"/>
  <c r="N49" i="8"/>
  <c r="N48" i="8" s="1"/>
  <c r="J49" i="8"/>
  <c r="K49" i="8" s="1"/>
  <c r="K48" i="8" s="1"/>
  <c r="P48" i="8"/>
  <c r="O48" i="8"/>
  <c r="M48" i="8"/>
  <c r="L48" i="8"/>
  <c r="I48" i="8"/>
  <c r="H48" i="8"/>
  <c r="G48" i="8"/>
  <c r="F48" i="8"/>
  <c r="E48" i="8"/>
  <c r="D48" i="8"/>
  <c r="C48" i="8"/>
  <c r="N47" i="8"/>
  <c r="Q47" i="8" s="1"/>
  <c r="J47" i="8"/>
  <c r="N46" i="8"/>
  <c r="Q46" i="8" s="1"/>
  <c r="J46" i="8"/>
  <c r="K46" i="8" s="1"/>
  <c r="R46" i="8" s="1"/>
  <c r="N45" i="8"/>
  <c r="J45" i="8"/>
  <c r="K45" i="8" s="1"/>
  <c r="N44" i="8"/>
  <c r="Q44" i="8" s="1"/>
  <c r="J44" i="8"/>
  <c r="K44" i="8" s="1"/>
  <c r="P43" i="8"/>
  <c r="O43" i="8"/>
  <c r="M43" i="8"/>
  <c r="L43" i="8"/>
  <c r="I43" i="8"/>
  <c r="H43" i="8"/>
  <c r="G43" i="8"/>
  <c r="F43" i="8"/>
  <c r="E43" i="8"/>
  <c r="D43" i="8"/>
  <c r="C43" i="8"/>
  <c r="N42" i="8"/>
  <c r="N41" i="8" s="1"/>
  <c r="J42" i="8"/>
  <c r="P41" i="8"/>
  <c r="O41" i="8"/>
  <c r="M41" i="8"/>
  <c r="L41" i="8"/>
  <c r="I41" i="8"/>
  <c r="H41" i="8"/>
  <c r="G41" i="8"/>
  <c r="F41" i="8"/>
  <c r="E41" i="8"/>
  <c r="D41" i="8"/>
  <c r="C41" i="8"/>
  <c r="N40" i="8"/>
  <c r="Q40" i="8" s="1"/>
  <c r="J40" i="8"/>
  <c r="K40" i="8" s="1"/>
  <c r="N39" i="8"/>
  <c r="J39" i="8"/>
  <c r="K39" i="8" s="1"/>
  <c r="P38" i="8"/>
  <c r="O38" i="8"/>
  <c r="M38" i="8"/>
  <c r="L38" i="8"/>
  <c r="I38" i="8"/>
  <c r="H38" i="8"/>
  <c r="G38" i="8"/>
  <c r="F38" i="8"/>
  <c r="E38" i="8"/>
  <c r="D38" i="8"/>
  <c r="C38" i="8"/>
  <c r="N36" i="8"/>
  <c r="N35" i="8" s="1"/>
  <c r="J36" i="8"/>
  <c r="K36" i="8" s="1"/>
  <c r="K35" i="8" s="1"/>
  <c r="P35" i="8"/>
  <c r="O35" i="8"/>
  <c r="M35" i="8"/>
  <c r="L35" i="8"/>
  <c r="J35" i="8"/>
  <c r="I35" i="8"/>
  <c r="H35" i="8"/>
  <c r="G35" i="8"/>
  <c r="F35" i="8"/>
  <c r="E35" i="8"/>
  <c r="D35" i="8"/>
  <c r="C35" i="8"/>
  <c r="N34" i="8"/>
  <c r="Q34" i="8" s="1"/>
  <c r="J34" i="8"/>
  <c r="K34" i="8" s="1"/>
  <c r="N33" i="8"/>
  <c r="Q33" i="8" s="1"/>
  <c r="J33" i="8"/>
  <c r="J32" i="8" s="1"/>
  <c r="P32" i="8"/>
  <c r="O32" i="8"/>
  <c r="M32" i="8"/>
  <c r="L32" i="8"/>
  <c r="I32" i="8"/>
  <c r="H32" i="8"/>
  <c r="G32" i="8"/>
  <c r="F32" i="8"/>
  <c r="E32" i="8"/>
  <c r="D32" i="8"/>
  <c r="C32" i="8"/>
  <c r="N31" i="8"/>
  <c r="J31" i="8"/>
  <c r="K31" i="8" s="1"/>
  <c r="N30" i="8"/>
  <c r="Q30" i="8" s="1"/>
  <c r="J30" i="8"/>
  <c r="K30" i="8" s="1"/>
  <c r="P29" i="8"/>
  <c r="O29" i="8"/>
  <c r="M29" i="8"/>
  <c r="L29" i="8"/>
  <c r="I29" i="8"/>
  <c r="H29" i="8"/>
  <c r="G29" i="8"/>
  <c r="F29" i="8"/>
  <c r="E29" i="8"/>
  <c r="D29" i="8"/>
  <c r="C29" i="8"/>
  <c r="N28" i="8"/>
  <c r="N27" i="8" s="1"/>
  <c r="J28" i="8"/>
  <c r="P27" i="8"/>
  <c r="O27" i="8"/>
  <c r="M27" i="8"/>
  <c r="L27" i="8"/>
  <c r="I27" i="8"/>
  <c r="H27" i="8"/>
  <c r="G27" i="8"/>
  <c r="F27" i="8"/>
  <c r="E27" i="8"/>
  <c r="D27" i="8"/>
  <c r="C27" i="8"/>
  <c r="N26" i="8"/>
  <c r="Q26" i="8" s="1"/>
  <c r="J26" i="8"/>
  <c r="K26" i="8" s="1"/>
  <c r="N25" i="8"/>
  <c r="J25" i="8"/>
  <c r="K25" i="8" s="1"/>
  <c r="P24" i="8"/>
  <c r="O24" i="8"/>
  <c r="M24" i="8"/>
  <c r="L24" i="8"/>
  <c r="I24" i="8"/>
  <c r="H24" i="8"/>
  <c r="G24" i="8"/>
  <c r="F24" i="8"/>
  <c r="E24" i="8"/>
  <c r="D24" i="8"/>
  <c r="D18" i="8" s="1"/>
  <c r="C24" i="8"/>
  <c r="N23" i="8"/>
  <c r="Q23" i="8" s="1"/>
  <c r="J23" i="8"/>
  <c r="K23" i="8" s="1"/>
  <c r="R23" i="8" s="1"/>
  <c r="N22" i="8"/>
  <c r="J22" i="8"/>
  <c r="K22" i="8" s="1"/>
  <c r="P21" i="8"/>
  <c r="O21" i="8"/>
  <c r="M21" i="8"/>
  <c r="L21" i="8"/>
  <c r="I21" i="8"/>
  <c r="H21" i="8"/>
  <c r="G21" i="8"/>
  <c r="F21" i="8"/>
  <c r="E21" i="8"/>
  <c r="D21" i="8"/>
  <c r="C21" i="8"/>
  <c r="N20" i="8"/>
  <c r="Q20" i="8" s="1"/>
  <c r="Q19" i="8" s="1"/>
  <c r="J20" i="8"/>
  <c r="J19" i="8" s="1"/>
  <c r="P19" i="8"/>
  <c r="O19" i="8"/>
  <c r="N19" i="8"/>
  <c r="M19" i="8"/>
  <c r="L19" i="8"/>
  <c r="I19" i="8"/>
  <c r="I18" i="8" s="1"/>
  <c r="H19" i="8"/>
  <c r="G19" i="8"/>
  <c r="F19" i="8"/>
  <c r="E19" i="8"/>
  <c r="D19" i="8"/>
  <c r="C19" i="8"/>
  <c r="N15" i="8"/>
  <c r="N14" i="8" s="1"/>
  <c r="K15" i="8"/>
  <c r="J15" i="8"/>
  <c r="P14" i="8"/>
  <c r="O14" i="8"/>
  <c r="M14" i="8"/>
  <c r="L14" i="8"/>
  <c r="J14" i="8"/>
  <c r="I14" i="8"/>
  <c r="H14" i="8"/>
  <c r="G14" i="8"/>
  <c r="F14" i="8"/>
  <c r="E14" i="8"/>
  <c r="D14" i="8"/>
  <c r="C14" i="8"/>
  <c r="N13" i="8"/>
  <c r="N12" i="8" s="1"/>
  <c r="J13" i="8"/>
  <c r="K13" i="8" s="1"/>
  <c r="P12" i="8"/>
  <c r="O12" i="8"/>
  <c r="M12" i="8"/>
  <c r="L12" i="8"/>
  <c r="I12" i="8"/>
  <c r="H12" i="8"/>
  <c r="G12" i="8"/>
  <c r="F12" i="8"/>
  <c r="E12" i="8"/>
  <c r="D12" i="8"/>
  <c r="C12" i="8"/>
  <c r="N11" i="8"/>
  <c r="Q11" i="8" s="1"/>
  <c r="Q10" i="8" s="1"/>
  <c r="J11" i="8"/>
  <c r="P10" i="8"/>
  <c r="P9" i="8" s="1"/>
  <c r="P8" i="8" s="1"/>
  <c r="P7" i="8" s="1"/>
  <c r="O10" i="8"/>
  <c r="N10" i="8"/>
  <c r="M10" i="8"/>
  <c r="L10" i="8"/>
  <c r="I10" i="8"/>
  <c r="H10" i="8"/>
  <c r="G10" i="8"/>
  <c r="F10" i="8"/>
  <c r="E10" i="8"/>
  <c r="D10" i="8"/>
  <c r="C10" i="8"/>
  <c r="C9" i="8" s="1"/>
  <c r="C8" i="8" s="1"/>
  <c r="C7" i="8" s="1"/>
  <c r="J99" i="7"/>
  <c r="J98" i="7" s="1"/>
  <c r="J97" i="7" s="1"/>
  <c r="I98" i="7"/>
  <c r="I97" i="7" s="1"/>
  <c r="H98" i="7"/>
  <c r="G98" i="7"/>
  <c r="G97" i="7" s="1"/>
  <c r="F98" i="7"/>
  <c r="F97" i="7" s="1"/>
  <c r="E98" i="7"/>
  <c r="E97" i="7" s="1"/>
  <c r="D98" i="7"/>
  <c r="D97" i="7" s="1"/>
  <c r="H97" i="7"/>
  <c r="J96" i="7"/>
  <c r="J95" i="7" s="1"/>
  <c r="J94" i="7" s="1"/>
  <c r="I95" i="7"/>
  <c r="I94" i="7" s="1"/>
  <c r="I93" i="7" s="1"/>
  <c r="I92" i="7" s="1"/>
  <c r="H95" i="7"/>
  <c r="H94" i="7" s="1"/>
  <c r="G95" i="7"/>
  <c r="F95" i="7"/>
  <c r="F94" i="7" s="1"/>
  <c r="F93" i="7" s="1"/>
  <c r="F92" i="7" s="1"/>
  <c r="E95" i="7"/>
  <c r="E94" i="7" s="1"/>
  <c r="E93" i="7" s="1"/>
  <c r="E92" i="7" s="1"/>
  <c r="D95" i="7"/>
  <c r="D94" i="7" s="1"/>
  <c r="D93" i="7" s="1"/>
  <c r="D92" i="7" s="1"/>
  <c r="G94" i="7"/>
  <c r="G93" i="7" s="1"/>
  <c r="G92" i="7" s="1"/>
  <c r="J91" i="7"/>
  <c r="J90" i="7"/>
  <c r="I90" i="7"/>
  <c r="H90" i="7"/>
  <c r="G90" i="7"/>
  <c r="F90" i="7"/>
  <c r="E90" i="7"/>
  <c r="D90" i="7"/>
  <c r="J89" i="7"/>
  <c r="J88" i="7"/>
  <c r="J87" i="7" s="1"/>
  <c r="I87" i="7"/>
  <c r="H87" i="7"/>
  <c r="G87" i="7"/>
  <c r="F87" i="7"/>
  <c r="E87" i="7"/>
  <c r="D87" i="7"/>
  <c r="J86" i="7"/>
  <c r="J85" i="7"/>
  <c r="I84" i="7"/>
  <c r="H84" i="7"/>
  <c r="G84" i="7"/>
  <c r="F84" i="7"/>
  <c r="E84" i="7"/>
  <c r="D84" i="7"/>
  <c r="J83" i="7"/>
  <c r="J82" i="7"/>
  <c r="I82" i="7"/>
  <c r="H82" i="7"/>
  <c r="G82" i="7"/>
  <c r="F82" i="7"/>
  <c r="E82" i="7"/>
  <c r="D82" i="7"/>
  <c r="J81" i="7"/>
  <c r="J80" i="7"/>
  <c r="I80" i="7"/>
  <c r="H80" i="7"/>
  <c r="G80" i="7"/>
  <c r="F80" i="7"/>
  <c r="E80" i="7"/>
  <c r="D80" i="7"/>
  <c r="J79" i="7"/>
  <c r="J78" i="7"/>
  <c r="J77" i="7"/>
  <c r="J76" i="7"/>
  <c r="I75" i="7"/>
  <c r="H75" i="7"/>
  <c r="G75" i="7"/>
  <c r="F75" i="7"/>
  <c r="E75" i="7"/>
  <c r="D75" i="7"/>
  <c r="J74" i="7"/>
  <c r="J73" i="7"/>
  <c r="I73" i="7"/>
  <c r="H73" i="7"/>
  <c r="G73" i="7"/>
  <c r="F73" i="7"/>
  <c r="E73" i="7"/>
  <c r="D73" i="7"/>
  <c r="J72" i="7"/>
  <c r="J71" i="7"/>
  <c r="I71" i="7"/>
  <c r="H71" i="7"/>
  <c r="G71" i="7"/>
  <c r="F71" i="7"/>
  <c r="E71" i="7"/>
  <c r="D71" i="7"/>
  <c r="J70" i="7"/>
  <c r="J69" i="7"/>
  <c r="I69" i="7"/>
  <c r="H69" i="7"/>
  <c r="G69" i="7"/>
  <c r="F69" i="7"/>
  <c r="E69" i="7"/>
  <c r="D69" i="7"/>
  <c r="J68" i="7"/>
  <c r="J67" i="7"/>
  <c r="I67" i="7"/>
  <c r="H67" i="7"/>
  <c r="H66" i="7" s="1"/>
  <c r="G67" i="7"/>
  <c r="G66" i="7" s="1"/>
  <c r="F67" i="7"/>
  <c r="E67" i="7"/>
  <c r="D67" i="7"/>
  <c r="D66" i="7" s="1"/>
  <c r="J65" i="7"/>
  <c r="J64" i="7"/>
  <c r="I64" i="7"/>
  <c r="H64" i="7"/>
  <c r="G64" i="7"/>
  <c r="F64" i="7"/>
  <c r="E64" i="7"/>
  <c r="D64" i="7"/>
  <c r="J63" i="7"/>
  <c r="J62" i="7"/>
  <c r="I62" i="7"/>
  <c r="H62" i="7"/>
  <c r="G62" i="7"/>
  <c r="F62" i="7"/>
  <c r="E62" i="7"/>
  <c r="D62" i="7"/>
  <c r="J61" i="7"/>
  <c r="J60" i="7"/>
  <c r="J59" i="7"/>
  <c r="J58" i="7" s="1"/>
  <c r="I58" i="7"/>
  <c r="H58" i="7"/>
  <c r="G58" i="7"/>
  <c r="F58" i="7"/>
  <c r="E58" i="7"/>
  <c r="D58" i="7"/>
  <c r="J57" i="7"/>
  <c r="J56" i="7" s="1"/>
  <c r="I56" i="7"/>
  <c r="H56" i="7"/>
  <c r="G56" i="7"/>
  <c r="F56" i="7"/>
  <c r="E56" i="7"/>
  <c r="D56" i="7"/>
  <c r="J55" i="7"/>
  <c r="J54" i="7" s="1"/>
  <c r="I54" i="7"/>
  <c r="H54" i="7"/>
  <c r="G54" i="7"/>
  <c r="F54" i="7"/>
  <c r="F53" i="7" s="1"/>
  <c r="E54" i="7"/>
  <c r="D54" i="7"/>
  <c r="J52" i="7"/>
  <c r="J51" i="7"/>
  <c r="I50" i="7"/>
  <c r="I47" i="7" s="1"/>
  <c r="H50" i="7"/>
  <c r="H47" i="7" s="1"/>
  <c r="G50" i="7"/>
  <c r="G47" i="7" s="1"/>
  <c r="F50" i="7"/>
  <c r="E50" i="7"/>
  <c r="E47" i="7" s="1"/>
  <c r="D50" i="7"/>
  <c r="J49" i="7"/>
  <c r="J48" i="7" s="1"/>
  <c r="I48" i="7"/>
  <c r="H48" i="7"/>
  <c r="G48" i="7"/>
  <c r="F48" i="7"/>
  <c r="E48" i="7"/>
  <c r="D48" i="7"/>
  <c r="J44" i="7"/>
  <c r="J43" i="7" s="1"/>
  <c r="J42" i="7" s="1"/>
  <c r="I43" i="7"/>
  <c r="I42" i="7" s="1"/>
  <c r="H43" i="7"/>
  <c r="H42" i="7" s="1"/>
  <c r="G43" i="7"/>
  <c r="G42" i="7" s="1"/>
  <c r="F43" i="7"/>
  <c r="F42" i="7" s="1"/>
  <c r="E43" i="7"/>
  <c r="E42" i="7" s="1"/>
  <c r="D43" i="7"/>
  <c r="D42" i="7" s="1"/>
  <c r="J41" i="7"/>
  <c r="J40" i="7"/>
  <c r="I40" i="7"/>
  <c r="H40" i="7"/>
  <c r="G40" i="7"/>
  <c r="F40" i="7"/>
  <c r="E40" i="7"/>
  <c r="D40" i="7"/>
  <c r="J39" i="7"/>
  <c r="J38" i="7"/>
  <c r="I38" i="7"/>
  <c r="H38" i="7"/>
  <c r="G38" i="7"/>
  <c r="F38" i="7"/>
  <c r="E38" i="7"/>
  <c r="D38" i="7"/>
  <c r="J37" i="7"/>
  <c r="J36" i="7"/>
  <c r="I36" i="7"/>
  <c r="H36" i="7"/>
  <c r="G36" i="7"/>
  <c r="F36" i="7"/>
  <c r="E36" i="7"/>
  <c r="D36" i="7"/>
  <c r="J35" i="7"/>
  <c r="J34" i="7"/>
  <c r="I34" i="7"/>
  <c r="H34" i="7"/>
  <c r="G34" i="7"/>
  <c r="F34" i="7"/>
  <c r="E34" i="7"/>
  <c r="D34" i="7"/>
  <c r="J33" i="7"/>
  <c r="J32" i="7"/>
  <c r="J31" i="7"/>
  <c r="I30" i="7"/>
  <c r="I29" i="7" s="1"/>
  <c r="H30" i="7"/>
  <c r="H29" i="7" s="1"/>
  <c r="H28" i="7" s="1"/>
  <c r="H27" i="7" s="1"/>
  <c r="G30" i="7"/>
  <c r="F30" i="7"/>
  <c r="F29" i="7" s="1"/>
  <c r="E30" i="7"/>
  <c r="D30" i="7"/>
  <c r="J26" i="7"/>
  <c r="J25" i="7" s="1"/>
  <c r="I25" i="7"/>
  <c r="H25" i="7"/>
  <c r="G25" i="7"/>
  <c r="F25" i="7"/>
  <c r="E25" i="7"/>
  <c r="D25" i="7"/>
  <c r="J24" i="7"/>
  <c r="J23" i="7"/>
  <c r="J22" i="7"/>
  <c r="I21" i="7"/>
  <c r="H21" i="7"/>
  <c r="G21" i="7"/>
  <c r="F21" i="7"/>
  <c r="E21" i="7"/>
  <c r="D21" i="7"/>
  <c r="J20" i="7"/>
  <c r="J19" i="7" s="1"/>
  <c r="I19" i="7"/>
  <c r="H19" i="7"/>
  <c r="G19" i="7"/>
  <c r="G18" i="7" s="1"/>
  <c r="F19" i="7"/>
  <c r="E19" i="7"/>
  <c r="D19" i="7"/>
  <c r="J17" i="7"/>
  <c r="J16" i="7"/>
  <c r="J15" i="7" s="1"/>
  <c r="I16" i="7"/>
  <c r="I15" i="7" s="1"/>
  <c r="H16" i="7"/>
  <c r="H15" i="7" s="1"/>
  <c r="G16" i="7"/>
  <c r="G15" i="7" s="1"/>
  <c r="F16" i="7"/>
  <c r="F15" i="7" s="1"/>
  <c r="E16" i="7"/>
  <c r="E15" i="7" s="1"/>
  <c r="D16" i="7"/>
  <c r="D15" i="7" s="1"/>
  <c r="J14" i="7"/>
  <c r="J13" i="7" s="1"/>
  <c r="J12" i="7" s="1"/>
  <c r="I13" i="7"/>
  <c r="I12" i="7" s="1"/>
  <c r="H13" i="7"/>
  <c r="H12" i="7" s="1"/>
  <c r="G13" i="7"/>
  <c r="G12" i="7" s="1"/>
  <c r="F13" i="7"/>
  <c r="F12" i="7" s="1"/>
  <c r="E13" i="7"/>
  <c r="E12" i="7" s="1"/>
  <c r="D13" i="7"/>
  <c r="D12" i="7" s="1"/>
  <c r="J11" i="7"/>
  <c r="J10" i="7"/>
  <c r="J9" i="7" s="1"/>
  <c r="I10" i="7"/>
  <c r="I9" i="7" s="1"/>
  <c r="H10" i="7"/>
  <c r="H9" i="7" s="1"/>
  <c r="G10" i="7"/>
  <c r="G9" i="7" s="1"/>
  <c r="F10" i="7"/>
  <c r="F9" i="7" s="1"/>
  <c r="E10" i="7"/>
  <c r="E9" i="7" s="1"/>
  <c r="D10" i="7"/>
  <c r="D9" i="7"/>
  <c r="N66" i="7"/>
  <c r="O66" i="7"/>
  <c r="P66" i="7"/>
  <c r="Q66" i="7"/>
  <c r="C66" i="7"/>
  <c r="J510" i="45"/>
  <c r="J509" i="45"/>
  <c r="J508" i="45"/>
  <c r="J507" i="45"/>
  <c r="J506" i="45"/>
  <c r="J505" i="45" s="1"/>
  <c r="I505" i="45"/>
  <c r="H505" i="45"/>
  <c r="G505" i="45"/>
  <c r="F505" i="45"/>
  <c r="E505" i="45"/>
  <c r="D505" i="45"/>
  <c r="J504" i="45"/>
  <c r="J503" i="45"/>
  <c r="I503" i="45"/>
  <c r="H503" i="45"/>
  <c r="G503" i="45"/>
  <c r="F503" i="45"/>
  <c r="E503" i="45"/>
  <c r="D503" i="45"/>
  <c r="J502" i="45"/>
  <c r="J501" i="45"/>
  <c r="I501" i="45"/>
  <c r="H501" i="45"/>
  <c r="G501" i="45"/>
  <c r="F501" i="45"/>
  <c r="E501" i="45"/>
  <c r="D501" i="45"/>
  <c r="J500" i="45"/>
  <c r="J499" i="45"/>
  <c r="J498" i="45"/>
  <c r="I498" i="45"/>
  <c r="H498" i="45"/>
  <c r="G498" i="45"/>
  <c r="F498" i="45"/>
  <c r="E498" i="45"/>
  <c r="D498" i="45"/>
  <c r="J497" i="45"/>
  <c r="J496" i="45"/>
  <c r="I496" i="45"/>
  <c r="H496" i="45"/>
  <c r="G496" i="45"/>
  <c r="F496" i="45"/>
  <c r="E496" i="45"/>
  <c r="D496" i="45"/>
  <c r="J495" i="45"/>
  <c r="J494" i="45"/>
  <c r="I494" i="45"/>
  <c r="H494" i="45"/>
  <c r="G494" i="45"/>
  <c r="F494" i="45"/>
  <c r="E494" i="45"/>
  <c r="D494" i="45"/>
  <c r="J493" i="45"/>
  <c r="J492" i="45"/>
  <c r="I492" i="45"/>
  <c r="H492" i="45"/>
  <c r="G492" i="45"/>
  <c r="F492" i="45"/>
  <c r="E492" i="45"/>
  <c r="D492" i="45"/>
  <c r="J491" i="45"/>
  <c r="J490" i="45"/>
  <c r="I490" i="45"/>
  <c r="H490" i="45"/>
  <c r="G490" i="45"/>
  <c r="F490" i="45"/>
  <c r="E490" i="45"/>
  <c r="D490" i="45"/>
  <c r="J489" i="45"/>
  <c r="J488" i="45"/>
  <c r="I488" i="45"/>
  <c r="H488" i="45"/>
  <c r="G488" i="45"/>
  <c r="F488" i="45"/>
  <c r="E488" i="45"/>
  <c r="D488" i="45"/>
  <c r="J487" i="45"/>
  <c r="J486" i="45"/>
  <c r="I486" i="45"/>
  <c r="H486" i="45"/>
  <c r="G486" i="45"/>
  <c r="F486" i="45"/>
  <c r="E486" i="45"/>
  <c r="D486" i="45"/>
  <c r="J484" i="45"/>
  <c r="J483" i="45"/>
  <c r="I483" i="45"/>
  <c r="H483" i="45"/>
  <c r="G483" i="45"/>
  <c r="F483" i="45"/>
  <c r="E483" i="45"/>
  <c r="D483" i="45"/>
  <c r="J482" i="45"/>
  <c r="J481" i="45"/>
  <c r="I481" i="45"/>
  <c r="H481" i="45"/>
  <c r="G481" i="45"/>
  <c r="F481" i="45"/>
  <c r="E481" i="45"/>
  <c r="D481" i="45"/>
  <c r="J480" i="45"/>
  <c r="J479" i="45"/>
  <c r="J478" i="45" s="1"/>
  <c r="I479" i="45"/>
  <c r="I478" i="45" s="1"/>
  <c r="H479" i="45"/>
  <c r="H478" i="45" s="1"/>
  <c r="G479" i="45"/>
  <c r="F479" i="45"/>
  <c r="F478" i="45" s="1"/>
  <c r="E479" i="45"/>
  <c r="E478" i="45" s="1"/>
  <c r="D479" i="45"/>
  <c r="D478" i="45" s="1"/>
  <c r="G478" i="45"/>
  <c r="J477" i="45"/>
  <c r="J476" i="45" s="1"/>
  <c r="I476" i="45"/>
  <c r="H476" i="45"/>
  <c r="G476" i="45"/>
  <c r="F476" i="45"/>
  <c r="E476" i="45"/>
  <c r="D476" i="45"/>
  <c r="J475" i="45"/>
  <c r="J474" i="45" s="1"/>
  <c r="I474" i="45"/>
  <c r="H474" i="45"/>
  <c r="G474" i="45"/>
  <c r="F474" i="45"/>
  <c r="E474" i="45"/>
  <c r="D474" i="45"/>
  <c r="J473" i="45"/>
  <c r="J472" i="45" s="1"/>
  <c r="I472" i="45"/>
  <c r="H472" i="45"/>
  <c r="G472" i="45"/>
  <c r="F472" i="45"/>
  <c r="F471" i="45" s="1"/>
  <c r="E472" i="45"/>
  <c r="D472" i="45"/>
  <c r="J468" i="45"/>
  <c r="J467" i="45" s="1"/>
  <c r="I467" i="45"/>
  <c r="H467" i="45"/>
  <c r="G467" i="45"/>
  <c r="F467" i="45"/>
  <c r="E467" i="45"/>
  <c r="D467" i="45"/>
  <c r="J466" i="45"/>
  <c r="J465" i="45" s="1"/>
  <c r="I465" i="45"/>
  <c r="H465" i="45"/>
  <c r="G465" i="45"/>
  <c r="F465" i="45"/>
  <c r="E465" i="45"/>
  <c r="D465" i="45"/>
  <c r="J464" i="45"/>
  <c r="J463" i="45" s="1"/>
  <c r="I463" i="45"/>
  <c r="H463" i="45"/>
  <c r="G463" i="45"/>
  <c r="F463" i="45"/>
  <c r="E463" i="45"/>
  <c r="D463" i="45"/>
  <c r="J462" i="45"/>
  <c r="J461" i="45"/>
  <c r="J460" i="45"/>
  <c r="I460" i="45"/>
  <c r="H460" i="45"/>
  <c r="G460" i="45"/>
  <c r="F460" i="45"/>
  <c r="E460" i="45"/>
  <c r="D460" i="45"/>
  <c r="J459" i="45"/>
  <c r="J458" i="45"/>
  <c r="J457" i="45"/>
  <c r="I456" i="45"/>
  <c r="H456" i="45"/>
  <c r="G456" i="45"/>
  <c r="F456" i="45"/>
  <c r="E456" i="45"/>
  <c r="D456" i="45"/>
  <c r="J455" i="45"/>
  <c r="J454" i="45"/>
  <c r="J453" i="45"/>
  <c r="J452" i="45"/>
  <c r="J451" i="45"/>
  <c r="I450" i="45"/>
  <c r="H450" i="45"/>
  <c r="G450" i="45"/>
  <c r="F450" i="45"/>
  <c r="E450" i="45"/>
  <c r="D450" i="45"/>
  <c r="J449" i="45"/>
  <c r="J448" i="45" s="1"/>
  <c r="I448" i="45"/>
  <c r="H448" i="45"/>
  <c r="G448" i="45"/>
  <c r="F448" i="45"/>
  <c r="E448" i="45"/>
  <c r="D448" i="45"/>
  <c r="J447" i="45"/>
  <c r="J446" i="45" s="1"/>
  <c r="I446" i="45"/>
  <c r="H446" i="45"/>
  <c r="G446" i="45"/>
  <c r="F446" i="45"/>
  <c r="E446" i="45"/>
  <c r="D446" i="45"/>
  <c r="J445" i="45"/>
  <c r="J444" i="45" s="1"/>
  <c r="I444" i="45"/>
  <c r="H444" i="45"/>
  <c r="G444" i="45"/>
  <c r="F444" i="45"/>
  <c r="E444" i="45"/>
  <c r="D444" i="45"/>
  <c r="J443" i="45"/>
  <c r="J442" i="45" s="1"/>
  <c r="I442" i="45"/>
  <c r="H442" i="45"/>
  <c r="G442" i="45"/>
  <c r="F442" i="45"/>
  <c r="E442" i="45"/>
  <c r="D442" i="45"/>
  <c r="J441" i="45"/>
  <c r="J440" i="45"/>
  <c r="I439" i="45"/>
  <c r="H439" i="45"/>
  <c r="G439" i="45"/>
  <c r="F439" i="45"/>
  <c r="E439" i="45"/>
  <c r="D439" i="45"/>
  <c r="J437" i="45"/>
  <c r="J436" i="45" s="1"/>
  <c r="I436" i="45"/>
  <c r="H436" i="45"/>
  <c r="G436" i="45"/>
  <c r="F436" i="45"/>
  <c r="E436" i="45"/>
  <c r="D436" i="45"/>
  <c r="J435" i="45"/>
  <c r="J434" i="45" s="1"/>
  <c r="I434" i="45"/>
  <c r="H434" i="45"/>
  <c r="G434" i="45"/>
  <c r="F434" i="45"/>
  <c r="E434" i="45"/>
  <c r="D434" i="45"/>
  <c r="J433" i="45"/>
  <c r="J432" i="45" s="1"/>
  <c r="I432" i="45"/>
  <c r="H432" i="45"/>
  <c r="G432" i="45"/>
  <c r="F432" i="45"/>
  <c r="E432" i="45"/>
  <c r="D432" i="45"/>
  <c r="J431" i="45"/>
  <c r="J430" i="45" s="1"/>
  <c r="I430" i="45"/>
  <c r="H430" i="45"/>
  <c r="G430" i="45"/>
  <c r="F430" i="45"/>
  <c r="E430" i="45"/>
  <c r="D430" i="45"/>
  <c r="J429" i="45"/>
  <c r="J427" i="45" s="1"/>
  <c r="J428" i="45"/>
  <c r="I427" i="45"/>
  <c r="H427" i="45"/>
  <c r="G427" i="45"/>
  <c r="F427" i="45"/>
  <c r="E427" i="45"/>
  <c r="D427" i="45"/>
  <c r="J426" i="45"/>
  <c r="J425" i="45" s="1"/>
  <c r="I425" i="45"/>
  <c r="H425" i="45"/>
  <c r="G425" i="45"/>
  <c r="F425" i="45"/>
  <c r="E425" i="45"/>
  <c r="D425" i="45"/>
  <c r="J424" i="45"/>
  <c r="J423" i="45" s="1"/>
  <c r="I423" i="45"/>
  <c r="H423" i="45"/>
  <c r="G423" i="45"/>
  <c r="F423" i="45"/>
  <c r="E423" i="45"/>
  <c r="D423" i="45"/>
  <c r="J419" i="45"/>
  <c r="J418" i="45"/>
  <c r="I418" i="45"/>
  <c r="H418" i="45"/>
  <c r="G418" i="45"/>
  <c r="F418" i="45"/>
  <c r="E418" i="45"/>
  <c r="D418" i="45"/>
  <c r="J417" i="45"/>
  <c r="J416" i="45"/>
  <c r="I416" i="45"/>
  <c r="H416" i="45"/>
  <c r="G416" i="45"/>
  <c r="F416" i="45"/>
  <c r="E416" i="45"/>
  <c r="D416" i="45"/>
  <c r="J415" i="45"/>
  <c r="J414" i="45"/>
  <c r="I414" i="45"/>
  <c r="H414" i="45"/>
  <c r="G414" i="45"/>
  <c r="F414" i="45"/>
  <c r="E414" i="45"/>
  <c r="D414" i="45"/>
  <c r="J413" i="45"/>
  <c r="J412" i="45"/>
  <c r="I412" i="45"/>
  <c r="I411" i="45" s="1"/>
  <c r="H412" i="45"/>
  <c r="H411" i="45" s="1"/>
  <c r="G412" i="45"/>
  <c r="G411" i="45" s="1"/>
  <c r="F412" i="45"/>
  <c r="F411" i="45" s="1"/>
  <c r="E412" i="45"/>
  <c r="E411" i="45" s="1"/>
  <c r="D412" i="45"/>
  <c r="D411" i="45"/>
  <c r="J410" i="45"/>
  <c r="J409" i="45"/>
  <c r="J408" i="45" s="1"/>
  <c r="I409" i="45"/>
  <c r="I408" i="45" s="1"/>
  <c r="H409" i="45"/>
  <c r="H408" i="45" s="1"/>
  <c r="G409" i="45"/>
  <c r="F409" i="45"/>
  <c r="F408" i="45" s="1"/>
  <c r="E409" i="45"/>
  <c r="E408" i="45" s="1"/>
  <c r="D409" i="45"/>
  <c r="D408" i="45" s="1"/>
  <c r="G408" i="45"/>
  <c r="J407" i="45"/>
  <c r="J406" i="45" s="1"/>
  <c r="I406" i="45"/>
  <c r="H406" i="45"/>
  <c r="G406" i="45"/>
  <c r="F406" i="45"/>
  <c r="E406" i="45"/>
  <c r="D406" i="45"/>
  <c r="J405" i="45"/>
  <c r="J404" i="45"/>
  <c r="J403" i="45"/>
  <c r="I402" i="45"/>
  <c r="H402" i="45"/>
  <c r="G402" i="45"/>
  <c r="F402" i="45"/>
  <c r="E402" i="45"/>
  <c r="D402" i="45"/>
  <c r="J401" i="45"/>
  <c r="J400" i="45" s="1"/>
  <c r="I400" i="45"/>
  <c r="H400" i="45"/>
  <c r="G400" i="45"/>
  <c r="F400" i="45"/>
  <c r="E400" i="45"/>
  <c r="D400" i="45"/>
  <c r="J399" i="45"/>
  <c r="J398" i="45" s="1"/>
  <c r="I398" i="45"/>
  <c r="H398" i="45"/>
  <c r="G398" i="45"/>
  <c r="F398" i="45"/>
  <c r="E398" i="45"/>
  <c r="D398" i="45"/>
  <c r="J397" i="45"/>
  <c r="J396" i="45" s="1"/>
  <c r="I396" i="45"/>
  <c r="H396" i="45"/>
  <c r="G396" i="45"/>
  <c r="F396" i="45"/>
  <c r="E396" i="45"/>
  <c r="D396" i="45"/>
  <c r="J395" i="45"/>
  <c r="J394" i="45"/>
  <c r="I393" i="45"/>
  <c r="H393" i="45"/>
  <c r="G393" i="45"/>
  <c r="F393" i="45"/>
  <c r="E393" i="45"/>
  <c r="D393" i="45"/>
  <c r="J392" i="45"/>
  <c r="J391" i="45" s="1"/>
  <c r="I391" i="45"/>
  <c r="H391" i="45"/>
  <c r="G391" i="45"/>
  <c r="F391" i="45"/>
  <c r="E391" i="45"/>
  <c r="D391" i="45"/>
  <c r="J390" i="45"/>
  <c r="J389" i="45" s="1"/>
  <c r="I389" i="45"/>
  <c r="H389" i="45"/>
  <c r="G389" i="45"/>
  <c r="F389" i="45"/>
  <c r="E389" i="45"/>
  <c r="D389" i="45"/>
  <c r="J388" i="45"/>
  <c r="J387" i="45" s="1"/>
  <c r="I387" i="45"/>
  <c r="H387" i="45"/>
  <c r="G387" i="45"/>
  <c r="F387" i="45"/>
  <c r="E387" i="45"/>
  <c r="D387" i="45"/>
  <c r="J386" i="45"/>
  <c r="J385" i="45" s="1"/>
  <c r="I385" i="45"/>
  <c r="H385" i="45"/>
  <c r="G385" i="45"/>
  <c r="F385" i="45"/>
  <c r="E385" i="45"/>
  <c r="D385" i="45"/>
  <c r="J384" i="45"/>
  <c r="J383" i="45"/>
  <c r="J382" i="45"/>
  <c r="I381" i="45"/>
  <c r="H381" i="45"/>
  <c r="G381" i="45"/>
  <c r="F381" i="45"/>
  <c r="E381" i="45"/>
  <c r="D381" i="45"/>
  <c r="J380" i="45"/>
  <c r="J379" i="45" s="1"/>
  <c r="I379" i="45"/>
  <c r="H379" i="45"/>
  <c r="G379" i="45"/>
  <c r="F379" i="45"/>
  <c r="E379" i="45"/>
  <c r="D379" i="45"/>
  <c r="J378" i="45"/>
  <c r="J377" i="45"/>
  <c r="J376" i="45"/>
  <c r="I375" i="45"/>
  <c r="H375" i="45"/>
  <c r="G375" i="45"/>
  <c r="F375" i="45"/>
  <c r="E375" i="45"/>
  <c r="D375" i="45"/>
  <c r="J374" i="45"/>
  <c r="J373" i="45"/>
  <c r="J372" i="45"/>
  <c r="J371" i="45"/>
  <c r="J370" i="45"/>
  <c r="I369" i="45"/>
  <c r="H369" i="45"/>
  <c r="G369" i="45"/>
  <c r="F369" i="45"/>
  <c r="E369" i="45"/>
  <c r="D369" i="45"/>
  <c r="J368" i="45"/>
  <c r="J367" i="45" s="1"/>
  <c r="I367" i="45"/>
  <c r="H367" i="45"/>
  <c r="G367" i="45"/>
  <c r="F367" i="45"/>
  <c r="E367" i="45"/>
  <c r="D367" i="45"/>
  <c r="J366" i="45"/>
  <c r="J365" i="45"/>
  <c r="I364" i="45"/>
  <c r="H364" i="45"/>
  <c r="G364" i="45"/>
  <c r="F364" i="45"/>
  <c r="E364" i="45"/>
  <c r="D364" i="45"/>
  <c r="J363" i="45"/>
  <c r="J362" i="45" s="1"/>
  <c r="I362" i="45"/>
  <c r="H362" i="45"/>
  <c r="G362" i="45"/>
  <c r="F362" i="45"/>
  <c r="E362" i="45"/>
  <c r="D362" i="45"/>
  <c r="J361" i="45"/>
  <c r="J360" i="45" s="1"/>
  <c r="I360" i="45"/>
  <c r="H360" i="45"/>
  <c r="G360" i="45"/>
  <c r="F360" i="45"/>
  <c r="E360" i="45"/>
  <c r="D360" i="45"/>
  <c r="J359" i="45"/>
  <c r="J358" i="45" s="1"/>
  <c r="I358" i="45"/>
  <c r="H358" i="45"/>
  <c r="G358" i="45"/>
  <c r="F358" i="45"/>
  <c r="E358" i="45"/>
  <c r="D358" i="45"/>
  <c r="J356" i="45"/>
  <c r="J355" i="45"/>
  <c r="I355" i="45"/>
  <c r="H355" i="45"/>
  <c r="G355" i="45"/>
  <c r="F355" i="45"/>
  <c r="E355" i="45"/>
  <c r="D355" i="45"/>
  <c r="J354" i="45"/>
  <c r="J353" i="45"/>
  <c r="J352" i="45"/>
  <c r="J351" i="45"/>
  <c r="J350" i="45"/>
  <c r="J349" i="45"/>
  <c r="I348" i="45"/>
  <c r="H348" i="45"/>
  <c r="G348" i="45"/>
  <c r="F348" i="45"/>
  <c r="E348" i="45"/>
  <c r="D348" i="45"/>
  <c r="J347" i="45"/>
  <c r="J346" i="45"/>
  <c r="J345" i="45"/>
  <c r="I344" i="45"/>
  <c r="H344" i="45"/>
  <c r="G344" i="45"/>
  <c r="F344" i="45"/>
  <c r="E344" i="45"/>
  <c r="D344" i="45"/>
  <c r="J343" i="45"/>
  <c r="J342" i="45"/>
  <c r="J341" i="45" s="1"/>
  <c r="I341" i="45"/>
  <c r="H341" i="45"/>
  <c r="G341" i="45"/>
  <c r="F341" i="45"/>
  <c r="E341" i="45"/>
  <c r="D341" i="45"/>
  <c r="J340" i="45"/>
  <c r="J339" i="45"/>
  <c r="J338" i="45" s="1"/>
  <c r="I338" i="45"/>
  <c r="H338" i="45"/>
  <c r="G338" i="45"/>
  <c r="F338" i="45"/>
  <c r="E338" i="45"/>
  <c r="D338" i="45"/>
  <c r="J337" i="45"/>
  <c r="J336" i="45"/>
  <c r="J335" i="45"/>
  <c r="I334" i="45"/>
  <c r="H334" i="45"/>
  <c r="G334" i="45"/>
  <c r="F334" i="45"/>
  <c r="E334" i="45"/>
  <c r="D334" i="45"/>
  <c r="J333" i="45"/>
  <c r="J332" i="45" s="1"/>
  <c r="I332" i="45"/>
  <c r="H332" i="45"/>
  <c r="G332" i="45"/>
  <c r="F332" i="45"/>
  <c r="E332" i="45"/>
  <c r="D332" i="45"/>
  <c r="J331" i="45"/>
  <c r="J330" i="45" s="1"/>
  <c r="I330" i="45"/>
  <c r="H330" i="45"/>
  <c r="G330" i="45"/>
  <c r="F330" i="45"/>
  <c r="E330" i="45"/>
  <c r="D330" i="45"/>
  <c r="J329" i="45"/>
  <c r="J328" i="45" s="1"/>
  <c r="I328" i="45"/>
  <c r="H328" i="45"/>
  <c r="G328" i="45"/>
  <c r="F328" i="45"/>
  <c r="E328" i="45"/>
  <c r="D328" i="45"/>
  <c r="J327" i="45"/>
  <c r="J326" i="45"/>
  <c r="I325" i="45"/>
  <c r="H325" i="45"/>
  <c r="G325" i="45"/>
  <c r="F325" i="45"/>
  <c r="E325" i="45"/>
  <c r="D325" i="45"/>
  <c r="J324" i="45"/>
  <c r="J323" i="45" s="1"/>
  <c r="I323" i="45"/>
  <c r="H323" i="45"/>
  <c r="G323" i="45"/>
  <c r="F323" i="45"/>
  <c r="E323" i="45"/>
  <c r="D323" i="45"/>
  <c r="J322" i="45"/>
  <c r="J321" i="45"/>
  <c r="J320" i="45"/>
  <c r="I319" i="45"/>
  <c r="H319" i="45"/>
  <c r="G319" i="45"/>
  <c r="F319" i="45"/>
  <c r="E319" i="45"/>
  <c r="D319" i="45"/>
  <c r="J318" i="45"/>
  <c r="J317" i="45"/>
  <c r="J316" i="45"/>
  <c r="J315" i="45"/>
  <c r="J314" i="45" s="1"/>
  <c r="I314" i="45"/>
  <c r="H314" i="45"/>
  <c r="G314" i="45"/>
  <c r="F314" i="45"/>
  <c r="E314" i="45"/>
  <c r="D314" i="45"/>
  <c r="J313" i="45"/>
  <c r="J312" i="45" s="1"/>
  <c r="I312" i="45"/>
  <c r="H312" i="45"/>
  <c r="G312" i="45"/>
  <c r="F312" i="45"/>
  <c r="E312" i="45"/>
  <c r="D312" i="45"/>
  <c r="J311" i="45"/>
  <c r="J310" i="45"/>
  <c r="J309" i="45"/>
  <c r="I308" i="45"/>
  <c r="H308" i="45"/>
  <c r="G308" i="45"/>
  <c r="F308" i="45"/>
  <c r="E308" i="45"/>
  <c r="D308" i="45"/>
  <c r="J307" i="45"/>
  <c r="J306" i="45"/>
  <c r="J305" i="45"/>
  <c r="J304" i="45"/>
  <c r="J303" i="45"/>
  <c r="I302" i="45"/>
  <c r="H302" i="45"/>
  <c r="G302" i="45"/>
  <c r="F302" i="45"/>
  <c r="E302" i="45"/>
  <c r="D302" i="45"/>
  <c r="J301" i="45"/>
  <c r="J300" i="45" s="1"/>
  <c r="I300" i="45"/>
  <c r="H300" i="45"/>
  <c r="G300" i="45"/>
  <c r="F300" i="45"/>
  <c r="E300" i="45"/>
  <c r="D300" i="45"/>
  <c r="J299" i="45"/>
  <c r="J298" i="45"/>
  <c r="J297" i="45" s="1"/>
  <c r="I297" i="45"/>
  <c r="H297" i="45"/>
  <c r="G297" i="45"/>
  <c r="F297" i="45"/>
  <c r="E297" i="45"/>
  <c r="D297" i="45"/>
  <c r="J296" i="45"/>
  <c r="J295" i="45" s="1"/>
  <c r="I295" i="45"/>
  <c r="H295" i="45"/>
  <c r="G295" i="45"/>
  <c r="F295" i="45"/>
  <c r="E295" i="45"/>
  <c r="D295" i="45"/>
  <c r="J294" i="45"/>
  <c r="J293" i="45" s="1"/>
  <c r="I293" i="45"/>
  <c r="H293" i="45"/>
  <c r="G293" i="45"/>
  <c r="F293" i="45"/>
  <c r="E293" i="45"/>
  <c r="D293" i="45"/>
  <c r="J292" i="45"/>
  <c r="J291" i="45" s="1"/>
  <c r="I291" i="45"/>
  <c r="H291" i="45"/>
  <c r="G291" i="45"/>
  <c r="F291" i="45"/>
  <c r="E291" i="45"/>
  <c r="D291" i="45"/>
  <c r="J289" i="45"/>
  <c r="J288" i="45"/>
  <c r="J287" i="45"/>
  <c r="I286" i="45"/>
  <c r="H286" i="45"/>
  <c r="G286" i="45"/>
  <c r="F286" i="45"/>
  <c r="E286" i="45"/>
  <c r="D286" i="45"/>
  <c r="J285" i="45"/>
  <c r="J284" i="45"/>
  <c r="J283" i="45"/>
  <c r="I282" i="45"/>
  <c r="H282" i="45"/>
  <c r="G282" i="45"/>
  <c r="F282" i="45"/>
  <c r="E282" i="45"/>
  <c r="D282" i="45"/>
  <c r="J281" i="45"/>
  <c r="J280" i="45"/>
  <c r="I280" i="45"/>
  <c r="H280" i="45"/>
  <c r="G280" i="45"/>
  <c r="F280" i="45"/>
  <c r="E280" i="45"/>
  <c r="D280" i="45"/>
  <c r="J279" i="45"/>
  <c r="J278" i="45"/>
  <c r="I278" i="45"/>
  <c r="H278" i="45"/>
  <c r="G278" i="45"/>
  <c r="F278" i="45"/>
  <c r="E278" i="45"/>
  <c r="D278" i="45"/>
  <c r="J277" i="45"/>
  <c r="J276" i="45"/>
  <c r="I276" i="45"/>
  <c r="H276" i="45"/>
  <c r="G276" i="45"/>
  <c r="F276" i="45"/>
  <c r="E276" i="45"/>
  <c r="D276" i="45"/>
  <c r="J275" i="45"/>
  <c r="J274" i="45"/>
  <c r="I274" i="45"/>
  <c r="H274" i="45"/>
  <c r="G274" i="45"/>
  <c r="F274" i="45"/>
  <c r="E274" i="45"/>
  <c r="D274" i="45"/>
  <c r="J273" i="45"/>
  <c r="J272" i="45"/>
  <c r="I272" i="45"/>
  <c r="H272" i="45"/>
  <c r="G272" i="45"/>
  <c r="F272" i="45"/>
  <c r="E272" i="45"/>
  <c r="D272" i="45"/>
  <c r="J271" i="45"/>
  <c r="J270" i="45"/>
  <c r="J269" i="45"/>
  <c r="J268" i="45"/>
  <c r="I267" i="45"/>
  <c r="H267" i="45"/>
  <c r="G267" i="45"/>
  <c r="F267" i="45"/>
  <c r="E267" i="45"/>
  <c r="D267" i="45"/>
  <c r="J266" i="45"/>
  <c r="J265" i="45"/>
  <c r="I265" i="45"/>
  <c r="H265" i="45"/>
  <c r="G265" i="45"/>
  <c r="F265" i="45"/>
  <c r="E265" i="45"/>
  <c r="D265" i="45"/>
  <c r="J264" i="45"/>
  <c r="J263" i="45"/>
  <c r="J262" i="45"/>
  <c r="J261" i="45"/>
  <c r="J260" i="45"/>
  <c r="I259" i="45"/>
  <c r="H259" i="45"/>
  <c r="G259" i="45"/>
  <c r="F259" i="45"/>
  <c r="E259" i="45"/>
  <c r="D259" i="45"/>
  <c r="J258" i="45"/>
  <c r="J257" i="45"/>
  <c r="J256" i="45" s="1"/>
  <c r="I256" i="45"/>
  <c r="H256" i="45"/>
  <c r="G256" i="45"/>
  <c r="F256" i="45"/>
  <c r="E256" i="45"/>
  <c r="D256" i="45"/>
  <c r="J254" i="45"/>
  <c r="J253" i="45" s="1"/>
  <c r="I253" i="45"/>
  <c r="H253" i="45"/>
  <c r="G253" i="45"/>
  <c r="F253" i="45"/>
  <c r="E253" i="45"/>
  <c r="D253" i="45"/>
  <c r="J252" i="45"/>
  <c r="J251" i="45"/>
  <c r="J250" i="45"/>
  <c r="I250" i="45"/>
  <c r="H250" i="45"/>
  <c r="G250" i="45"/>
  <c r="F250" i="45"/>
  <c r="E250" i="45"/>
  <c r="D250" i="45"/>
  <c r="J249" i="45"/>
  <c r="J248" i="45"/>
  <c r="J247" i="45" s="1"/>
  <c r="I247" i="45"/>
  <c r="H247" i="45"/>
  <c r="G247" i="45"/>
  <c r="F247" i="45"/>
  <c r="E247" i="45"/>
  <c r="D247" i="45"/>
  <c r="J246" i="45"/>
  <c r="J245" i="45" s="1"/>
  <c r="I245" i="45"/>
  <c r="H245" i="45"/>
  <c r="G245" i="45"/>
  <c r="F245" i="45"/>
  <c r="E245" i="45"/>
  <c r="D245" i="45"/>
  <c r="J244" i="45"/>
  <c r="J243" i="45"/>
  <c r="I243" i="45"/>
  <c r="I242" i="45"/>
  <c r="H242" i="45"/>
  <c r="G242" i="45"/>
  <c r="F242" i="45"/>
  <c r="E242" i="45"/>
  <c r="D242" i="45"/>
  <c r="J241" i="45"/>
  <c r="J240" i="45"/>
  <c r="I240" i="45"/>
  <c r="H240" i="45"/>
  <c r="G240" i="45"/>
  <c r="F240" i="45"/>
  <c r="E240" i="45"/>
  <c r="D240" i="45"/>
  <c r="J239" i="45"/>
  <c r="J238" i="45"/>
  <c r="I238" i="45"/>
  <c r="H238" i="45"/>
  <c r="G238" i="45"/>
  <c r="F238" i="45"/>
  <c r="E238" i="45"/>
  <c r="D238" i="45"/>
  <c r="J237" i="45"/>
  <c r="J236" i="45"/>
  <c r="J235" i="45"/>
  <c r="I235" i="45"/>
  <c r="H235" i="45"/>
  <c r="G235" i="45"/>
  <c r="F235" i="45"/>
  <c r="E235" i="45"/>
  <c r="D235" i="45"/>
  <c r="J234" i="45"/>
  <c r="I233" i="45"/>
  <c r="J233" i="45" s="1"/>
  <c r="F233" i="45"/>
  <c r="I232" i="45"/>
  <c r="F232" i="45"/>
  <c r="J231" i="45"/>
  <c r="J230" i="45"/>
  <c r="I229" i="45"/>
  <c r="H229" i="45"/>
  <c r="G229" i="45"/>
  <c r="E229" i="45"/>
  <c r="D229" i="45"/>
  <c r="J228" i="45"/>
  <c r="J227" i="45" s="1"/>
  <c r="I227" i="45"/>
  <c r="H227" i="45"/>
  <c r="G227" i="45"/>
  <c r="F227" i="45"/>
  <c r="E227" i="45"/>
  <c r="D227" i="45"/>
  <c r="J226" i="45"/>
  <c r="J225" i="45" s="1"/>
  <c r="I225" i="45"/>
  <c r="H225" i="45"/>
  <c r="G225" i="45"/>
  <c r="F225" i="45"/>
  <c r="E225" i="45"/>
  <c r="D225" i="45"/>
  <c r="J224" i="45"/>
  <c r="J223" i="45" s="1"/>
  <c r="I223" i="45"/>
  <c r="H223" i="45"/>
  <c r="G223" i="45"/>
  <c r="F223" i="45"/>
  <c r="E223" i="45"/>
  <c r="D223" i="45"/>
  <c r="J221" i="45"/>
  <c r="J220" i="45"/>
  <c r="J219" i="45"/>
  <c r="I219" i="45"/>
  <c r="H219" i="45"/>
  <c r="G219" i="45"/>
  <c r="F219" i="45"/>
  <c r="E219" i="45"/>
  <c r="D219" i="45"/>
  <c r="J218" i="45"/>
  <c r="J217" i="45"/>
  <c r="I217" i="45"/>
  <c r="H217" i="45"/>
  <c r="G217" i="45"/>
  <c r="F217" i="45"/>
  <c r="E217" i="45"/>
  <c r="D217" i="45"/>
  <c r="J216" i="45"/>
  <c r="J215" i="45"/>
  <c r="J214" i="45"/>
  <c r="I214" i="45"/>
  <c r="H214" i="45"/>
  <c r="G214" i="45"/>
  <c r="F214" i="45"/>
  <c r="E214" i="45"/>
  <c r="D214" i="45"/>
  <c r="J213" i="45"/>
  <c r="J212" i="45"/>
  <c r="I212" i="45"/>
  <c r="H212" i="45"/>
  <c r="G212" i="45"/>
  <c r="F212" i="45"/>
  <c r="E212" i="45"/>
  <c r="D212" i="45"/>
  <c r="J211" i="45"/>
  <c r="J210" i="45"/>
  <c r="I210" i="45"/>
  <c r="H210" i="45"/>
  <c r="G210" i="45"/>
  <c r="F210" i="45"/>
  <c r="E210" i="45"/>
  <c r="D210" i="45"/>
  <c r="J209" i="45"/>
  <c r="J208" i="45"/>
  <c r="I208" i="45"/>
  <c r="H208" i="45"/>
  <c r="G208" i="45"/>
  <c r="F208" i="45"/>
  <c r="E208" i="45"/>
  <c r="D208" i="45"/>
  <c r="J207" i="45"/>
  <c r="J206" i="45"/>
  <c r="I206" i="45"/>
  <c r="H206" i="45"/>
  <c r="G206" i="45"/>
  <c r="F206" i="45"/>
  <c r="E206" i="45"/>
  <c r="D206" i="45"/>
  <c r="J205" i="45"/>
  <c r="J204" i="45"/>
  <c r="I204" i="45"/>
  <c r="H204" i="45"/>
  <c r="G204" i="45"/>
  <c r="F204" i="45"/>
  <c r="E204" i="45"/>
  <c r="D204" i="45"/>
  <c r="J203" i="45"/>
  <c r="J202" i="45"/>
  <c r="I202" i="45"/>
  <c r="H202" i="45"/>
  <c r="G202" i="45"/>
  <c r="F202" i="45"/>
  <c r="E202" i="45"/>
  <c r="D202" i="45"/>
  <c r="J201" i="45"/>
  <c r="J200" i="45"/>
  <c r="H199" i="45"/>
  <c r="F199" i="45"/>
  <c r="J199" i="45" s="1"/>
  <c r="J198" i="45"/>
  <c r="I197" i="45"/>
  <c r="H197" i="45"/>
  <c r="G197" i="45"/>
  <c r="E197" i="45"/>
  <c r="D197" i="45"/>
  <c r="J196" i="45"/>
  <c r="J195" i="45" s="1"/>
  <c r="I195" i="45"/>
  <c r="H195" i="45"/>
  <c r="G195" i="45"/>
  <c r="F195" i="45"/>
  <c r="E195" i="45"/>
  <c r="D195" i="45"/>
  <c r="J194" i="45"/>
  <c r="J193" i="45"/>
  <c r="J192" i="45"/>
  <c r="J191" i="45"/>
  <c r="I190" i="45"/>
  <c r="H190" i="45"/>
  <c r="G190" i="45"/>
  <c r="F190" i="45"/>
  <c r="E190" i="45"/>
  <c r="D190" i="45"/>
  <c r="D176" i="45" s="1"/>
  <c r="J189" i="45"/>
  <c r="J188" i="45"/>
  <c r="J187" i="45"/>
  <c r="J186" i="45"/>
  <c r="J185" i="45"/>
  <c r="I184" i="45"/>
  <c r="H184" i="45"/>
  <c r="G184" i="45"/>
  <c r="F184" i="45"/>
  <c r="E184" i="45"/>
  <c r="D184" i="45"/>
  <c r="J183" i="45"/>
  <c r="J182" i="45"/>
  <c r="H182" i="45"/>
  <c r="F182" i="45"/>
  <c r="I181" i="45"/>
  <c r="H181" i="45"/>
  <c r="G181" i="45"/>
  <c r="F181" i="45"/>
  <c r="E181" i="45"/>
  <c r="D181" i="45"/>
  <c r="J180" i="45"/>
  <c r="J179" i="45"/>
  <c r="I179" i="45"/>
  <c r="H179" i="45"/>
  <c r="G179" i="45"/>
  <c r="F179" i="45"/>
  <c r="E179" i="45"/>
  <c r="D179" i="45"/>
  <c r="J178" i="45"/>
  <c r="J177" i="45"/>
  <c r="I177" i="45"/>
  <c r="H177" i="45"/>
  <c r="G177" i="45"/>
  <c r="F177" i="45"/>
  <c r="E177" i="45"/>
  <c r="D177" i="45"/>
  <c r="J173" i="45"/>
  <c r="J172" i="45" s="1"/>
  <c r="I172" i="45"/>
  <c r="H172" i="45"/>
  <c r="G172" i="45"/>
  <c r="F172" i="45"/>
  <c r="E172" i="45"/>
  <c r="D172" i="45"/>
  <c r="J171" i="45"/>
  <c r="J170" i="45" s="1"/>
  <c r="I170" i="45"/>
  <c r="I167" i="45" s="1"/>
  <c r="I166" i="45" s="1"/>
  <c r="I165" i="45" s="1"/>
  <c r="H170" i="45"/>
  <c r="G170" i="45"/>
  <c r="F170" i="45"/>
  <c r="E170" i="45"/>
  <c r="D170" i="45"/>
  <c r="J169" i="45"/>
  <c r="J168" i="45" s="1"/>
  <c r="I168" i="45"/>
  <c r="H168" i="45"/>
  <c r="G168" i="45"/>
  <c r="F168" i="45"/>
  <c r="E168" i="45"/>
  <c r="E167" i="45" s="1"/>
  <c r="E166" i="45" s="1"/>
  <c r="E165" i="45" s="1"/>
  <c r="D168" i="45"/>
  <c r="J164" i="45"/>
  <c r="J163" i="45"/>
  <c r="I162" i="45"/>
  <c r="H162" i="45"/>
  <c r="G162" i="45"/>
  <c r="F162" i="45"/>
  <c r="E162" i="45"/>
  <c r="D162" i="45"/>
  <c r="J161" i="45"/>
  <c r="J160" i="45" s="1"/>
  <c r="I160" i="45"/>
  <c r="H160" i="45"/>
  <c r="G160" i="45"/>
  <c r="F160" i="45"/>
  <c r="E160" i="45"/>
  <c r="D160" i="45"/>
  <c r="J159" i="45"/>
  <c r="J158" i="45" s="1"/>
  <c r="I158" i="45"/>
  <c r="H158" i="45"/>
  <c r="G158" i="45"/>
  <c r="F158" i="45"/>
  <c r="E158" i="45"/>
  <c r="D158" i="45"/>
  <c r="J157" i="45"/>
  <c r="J156" i="45"/>
  <c r="I156" i="45"/>
  <c r="H156" i="45"/>
  <c r="G156" i="45"/>
  <c r="F156" i="45"/>
  <c r="E156" i="45"/>
  <c r="D156" i="45"/>
  <c r="D155" i="45" s="1"/>
  <c r="J154" i="45"/>
  <c r="J153" i="45" s="1"/>
  <c r="I153" i="45"/>
  <c r="H153" i="45"/>
  <c r="G153" i="45"/>
  <c r="F153" i="45"/>
  <c r="E153" i="45"/>
  <c r="D153" i="45"/>
  <c r="J152" i="45"/>
  <c r="J151" i="45" s="1"/>
  <c r="I151" i="45"/>
  <c r="H151" i="45"/>
  <c r="G151" i="45"/>
  <c r="F151" i="45"/>
  <c r="E151" i="45"/>
  <c r="D151" i="45"/>
  <c r="J150" i="45"/>
  <c r="J149" i="45" s="1"/>
  <c r="I149" i="45"/>
  <c r="H149" i="45"/>
  <c r="G149" i="45"/>
  <c r="F149" i="45"/>
  <c r="E149" i="45"/>
  <c r="D149" i="45"/>
  <c r="J148" i="45"/>
  <c r="J147" i="45"/>
  <c r="I146" i="45"/>
  <c r="H146" i="45"/>
  <c r="G146" i="45"/>
  <c r="F146" i="45"/>
  <c r="E146" i="45"/>
  <c r="D146" i="45"/>
  <c r="J145" i="45"/>
  <c r="J144" i="45" s="1"/>
  <c r="I144" i="45"/>
  <c r="H144" i="45"/>
  <c r="G144" i="45"/>
  <c r="F144" i="45"/>
  <c r="E144" i="45"/>
  <c r="D144" i="45"/>
  <c r="J143" i="45"/>
  <c r="J142" i="45" s="1"/>
  <c r="I142" i="45"/>
  <c r="H142" i="45"/>
  <c r="G142" i="45"/>
  <c r="F142" i="45"/>
  <c r="E142" i="45"/>
  <c r="D142" i="45"/>
  <c r="J141" i="45"/>
  <c r="J140" i="45" s="1"/>
  <c r="I140" i="45"/>
  <c r="H140" i="45"/>
  <c r="G140" i="45"/>
  <c r="F140" i="45"/>
  <c r="E140" i="45"/>
  <c r="D140" i="45"/>
  <c r="J137" i="45"/>
  <c r="J136" i="45" s="1"/>
  <c r="I136" i="45"/>
  <c r="H136" i="45"/>
  <c r="G136" i="45"/>
  <c r="F136" i="45"/>
  <c r="E136" i="45"/>
  <c r="D136" i="45"/>
  <c r="J135" i="45"/>
  <c r="J134" i="45"/>
  <c r="I134" i="45"/>
  <c r="H134" i="45"/>
  <c r="H133" i="45" s="1"/>
  <c r="G134" i="45"/>
  <c r="G133" i="45" s="1"/>
  <c r="F134" i="45"/>
  <c r="F133" i="45" s="1"/>
  <c r="E134" i="45"/>
  <c r="E133" i="45" s="1"/>
  <c r="D134" i="45"/>
  <c r="D133" i="45" s="1"/>
  <c r="I133" i="45"/>
  <c r="J132" i="45"/>
  <c r="J131" i="45" s="1"/>
  <c r="I131" i="45"/>
  <c r="H131" i="45"/>
  <c r="G131" i="45"/>
  <c r="F131" i="45"/>
  <c r="E131" i="45"/>
  <c r="D131" i="45"/>
  <c r="J130" i="45"/>
  <c r="J129" i="45" s="1"/>
  <c r="I129" i="45"/>
  <c r="H129" i="45"/>
  <c r="G129" i="45"/>
  <c r="F129" i="45"/>
  <c r="E129" i="45"/>
  <c r="D129" i="45"/>
  <c r="J128" i="45"/>
  <c r="J127" i="45" s="1"/>
  <c r="I127" i="45"/>
  <c r="H127" i="45"/>
  <c r="G127" i="45"/>
  <c r="F127" i="45"/>
  <c r="E127" i="45"/>
  <c r="D127" i="45"/>
  <c r="F126" i="45"/>
  <c r="F124" i="45" s="1"/>
  <c r="F123" i="45" s="1"/>
  <c r="J125" i="45"/>
  <c r="I124" i="45"/>
  <c r="H124" i="45"/>
  <c r="G124" i="45"/>
  <c r="E124" i="45"/>
  <c r="D124" i="45"/>
  <c r="J122" i="45"/>
  <c r="J121" i="45"/>
  <c r="J120" i="45"/>
  <c r="J119" i="45"/>
  <c r="J118" i="45"/>
  <c r="J117" i="45" s="1"/>
  <c r="I117" i="45"/>
  <c r="H117" i="45"/>
  <c r="G117" i="45"/>
  <c r="F117" i="45"/>
  <c r="E117" i="45"/>
  <c r="D117" i="45"/>
  <c r="J116" i="45"/>
  <c r="J115" i="45" s="1"/>
  <c r="I115" i="45"/>
  <c r="H115" i="45"/>
  <c r="G115" i="45"/>
  <c r="F115" i="45"/>
  <c r="E115" i="45"/>
  <c r="D115" i="45"/>
  <c r="J114" i="45"/>
  <c r="J113" i="45" s="1"/>
  <c r="J112" i="45" s="1"/>
  <c r="I113" i="45"/>
  <c r="I112" i="45" s="1"/>
  <c r="H113" i="45"/>
  <c r="H112" i="45" s="1"/>
  <c r="G113" i="45"/>
  <c r="G112" i="45" s="1"/>
  <c r="F113" i="45"/>
  <c r="F112" i="45" s="1"/>
  <c r="E113" i="45"/>
  <c r="E112" i="45" s="1"/>
  <c r="D113" i="45"/>
  <c r="D112" i="45" s="1"/>
  <c r="J111" i="45"/>
  <c r="I110" i="45"/>
  <c r="F110" i="45"/>
  <c r="H109" i="45"/>
  <c r="G109" i="45"/>
  <c r="F109" i="45"/>
  <c r="E109" i="45"/>
  <c r="D109" i="45"/>
  <c r="F108" i="45"/>
  <c r="J108" i="45" s="1"/>
  <c r="J107" i="45" s="1"/>
  <c r="I107" i="45"/>
  <c r="H107" i="45"/>
  <c r="G107" i="45"/>
  <c r="F107" i="45"/>
  <c r="E107" i="45"/>
  <c r="D107" i="45"/>
  <c r="F106" i="45"/>
  <c r="J106" i="45" s="1"/>
  <c r="J105" i="45" s="1"/>
  <c r="I105" i="45"/>
  <c r="H105" i="45"/>
  <c r="G105" i="45"/>
  <c r="F105" i="45"/>
  <c r="E105" i="45"/>
  <c r="D105" i="45"/>
  <c r="I104" i="45"/>
  <c r="F104" i="45"/>
  <c r="H103" i="45"/>
  <c r="G103" i="45"/>
  <c r="F103" i="45"/>
  <c r="E103" i="45"/>
  <c r="D103" i="45"/>
  <c r="F102" i="45"/>
  <c r="J102" i="45" s="1"/>
  <c r="J101" i="45"/>
  <c r="J100" i="45"/>
  <c r="F100" i="45"/>
  <c r="J99" i="45"/>
  <c r="I98" i="45"/>
  <c r="H98" i="45"/>
  <c r="H97" i="45" s="1"/>
  <c r="G98" i="45"/>
  <c r="F98" i="45"/>
  <c r="E98" i="45"/>
  <c r="D98" i="45"/>
  <c r="J96" i="45"/>
  <c r="J95" i="45" s="1"/>
  <c r="J94" i="45" s="1"/>
  <c r="I95" i="45"/>
  <c r="I94" i="45" s="1"/>
  <c r="H95" i="45"/>
  <c r="H94" i="45" s="1"/>
  <c r="G95" i="45"/>
  <c r="G94" i="45" s="1"/>
  <c r="F95" i="45"/>
  <c r="F94" i="45" s="1"/>
  <c r="E95" i="45"/>
  <c r="E94" i="45" s="1"/>
  <c r="D95" i="45"/>
  <c r="D94" i="45" s="1"/>
  <c r="J92" i="45"/>
  <c r="J91" i="45"/>
  <c r="J90" i="45" s="1"/>
  <c r="I91" i="45"/>
  <c r="I90" i="45" s="1"/>
  <c r="H91" i="45"/>
  <c r="H90" i="45" s="1"/>
  <c r="G91" i="45"/>
  <c r="G90" i="45" s="1"/>
  <c r="F91" i="45"/>
  <c r="F90" i="45" s="1"/>
  <c r="E91" i="45"/>
  <c r="E90" i="45" s="1"/>
  <c r="D91" i="45"/>
  <c r="D90" i="45" s="1"/>
  <c r="J89" i="45"/>
  <c r="J88" i="45"/>
  <c r="J87" i="45" s="1"/>
  <c r="I88" i="45"/>
  <c r="I87" i="45" s="1"/>
  <c r="H88" i="45"/>
  <c r="H87" i="45" s="1"/>
  <c r="G88" i="45"/>
  <c r="G87" i="45" s="1"/>
  <c r="F88" i="45"/>
  <c r="F87" i="45" s="1"/>
  <c r="E88" i="45"/>
  <c r="E87" i="45" s="1"/>
  <c r="D88" i="45"/>
  <c r="D87" i="45"/>
  <c r="J86" i="45"/>
  <c r="J85" i="45" s="1"/>
  <c r="I85" i="45"/>
  <c r="H85" i="45"/>
  <c r="G85" i="45"/>
  <c r="F85" i="45"/>
  <c r="E85" i="45"/>
  <c r="D85" i="45"/>
  <c r="J84" i="45"/>
  <c r="J83" i="45" s="1"/>
  <c r="I83" i="45"/>
  <c r="H83" i="45"/>
  <c r="G83" i="45"/>
  <c r="F83" i="45"/>
  <c r="E83" i="45"/>
  <c r="D83" i="45"/>
  <c r="J82" i="45"/>
  <c r="I81" i="45"/>
  <c r="J81" i="45" s="1"/>
  <c r="H80" i="45"/>
  <c r="G80" i="45"/>
  <c r="F80" i="45"/>
  <c r="E80" i="45"/>
  <c r="D80" i="45"/>
  <c r="J79" i="45"/>
  <c r="J78" i="45" s="1"/>
  <c r="I78" i="45"/>
  <c r="H78" i="45"/>
  <c r="G78" i="45"/>
  <c r="F78" i="45"/>
  <c r="E78" i="45"/>
  <c r="D78" i="45"/>
  <c r="J77" i="45"/>
  <c r="J76" i="45" s="1"/>
  <c r="I76" i="45"/>
  <c r="H76" i="45"/>
  <c r="G76" i="45"/>
  <c r="F76" i="45"/>
  <c r="E76" i="45"/>
  <c r="D76" i="45"/>
  <c r="J75" i="45"/>
  <c r="J74" i="45"/>
  <c r="J73" i="45"/>
  <c r="I72" i="45"/>
  <c r="H72" i="45"/>
  <c r="G72" i="45"/>
  <c r="F72" i="45"/>
  <c r="E72" i="45"/>
  <c r="D72" i="45"/>
  <c r="J71" i="45"/>
  <c r="J70" i="45" s="1"/>
  <c r="I70" i="45"/>
  <c r="H70" i="45"/>
  <c r="G70" i="45"/>
  <c r="F70" i="45"/>
  <c r="E70" i="45"/>
  <c r="E69" i="45" s="1"/>
  <c r="D70" i="45"/>
  <c r="J66" i="45"/>
  <c r="J65" i="45"/>
  <c r="I65" i="45"/>
  <c r="H65" i="45"/>
  <c r="G65" i="45"/>
  <c r="F65" i="45"/>
  <c r="E65" i="45"/>
  <c r="D65" i="45"/>
  <c r="J61" i="45"/>
  <c r="J60" i="45" s="1"/>
  <c r="I60" i="45"/>
  <c r="H60" i="45"/>
  <c r="G60" i="45"/>
  <c r="F60" i="45"/>
  <c r="E60" i="45"/>
  <c r="D60" i="45"/>
  <c r="J59" i="45"/>
  <c r="J58" i="45" s="1"/>
  <c r="I58" i="45"/>
  <c r="H58" i="45"/>
  <c r="H57" i="45" s="1"/>
  <c r="H56" i="45" s="1"/>
  <c r="H55" i="45" s="1"/>
  <c r="G58" i="45"/>
  <c r="F58" i="45"/>
  <c r="E58" i="45"/>
  <c r="D58" i="45"/>
  <c r="D57" i="45"/>
  <c r="D56" i="45" s="1"/>
  <c r="D55" i="45" s="1"/>
  <c r="J54" i="45"/>
  <c r="J53" i="45"/>
  <c r="I53" i="45"/>
  <c r="H53" i="45"/>
  <c r="G53" i="45"/>
  <c r="F53" i="45"/>
  <c r="E53" i="45"/>
  <c r="D53" i="45"/>
  <c r="J52" i="45"/>
  <c r="J51" i="45"/>
  <c r="I51" i="45"/>
  <c r="H51" i="45"/>
  <c r="G51" i="45"/>
  <c r="F51" i="45"/>
  <c r="E51" i="45"/>
  <c r="D51" i="45"/>
  <c r="J50" i="45"/>
  <c r="J49" i="45"/>
  <c r="J48" i="45" s="1"/>
  <c r="I48" i="45"/>
  <c r="H48" i="45"/>
  <c r="G48" i="45"/>
  <c r="F48" i="45"/>
  <c r="E48" i="45"/>
  <c r="D48" i="45"/>
  <c r="J47" i="45"/>
  <c r="J46" i="45" s="1"/>
  <c r="I46" i="45"/>
  <c r="I45" i="45" s="1"/>
  <c r="I44" i="45" s="1"/>
  <c r="H46" i="45"/>
  <c r="G46" i="45"/>
  <c r="G45" i="45" s="1"/>
  <c r="G44" i="45" s="1"/>
  <c r="F46" i="45"/>
  <c r="F45" i="45" s="1"/>
  <c r="F44" i="45" s="1"/>
  <c r="E46" i="45"/>
  <c r="D46" i="45"/>
  <c r="J43" i="45"/>
  <c r="J42" i="45"/>
  <c r="I41" i="45"/>
  <c r="H41" i="45"/>
  <c r="G41" i="45"/>
  <c r="F41" i="45"/>
  <c r="E41" i="45"/>
  <c r="D41" i="45"/>
  <c r="J40" i="45"/>
  <c r="J39" i="45" s="1"/>
  <c r="I39" i="45"/>
  <c r="H39" i="45"/>
  <c r="G39" i="45"/>
  <c r="F39" i="45"/>
  <c r="E39" i="45"/>
  <c r="D39" i="45"/>
  <c r="J38" i="45"/>
  <c r="J37" i="45"/>
  <c r="I37" i="45"/>
  <c r="H37" i="45"/>
  <c r="G37" i="45"/>
  <c r="F37" i="45"/>
  <c r="E37" i="45"/>
  <c r="D37" i="45"/>
  <c r="J36" i="45"/>
  <c r="J35" i="45" s="1"/>
  <c r="I35" i="45"/>
  <c r="I34" i="45" s="1"/>
  <c r="H35" i="45"/>
  <c r="G35" i="45"/>
  <c r="F35" i="45"/>
  <c r="E35" i="45"/>
  <c r="D35" i="45"/>
  <c r="D34" i="45" s="1"/>
  <c r="J33" i="45"/>
  <c r="J32" i="45"/>
  <c r="I32" i="45"/>
  <c r="H32" i="45"/>
  <c r="G32" i="45"/>
  <c r="F32" i="45"/>
  <c r="E32" i="45"/>
  <c r="D32" i="45"/>
  <c r="J31" i="45"/>
  <c r="J30" i="45"/>
  <c r="I30" i="45"/>
  <c r="H30" i="45"/>
  <c r="G30" i="45"/>
  <c r="F30" i="45"/>
  <c r="E30" i="45"/>
  <c r="D30" i="45"/>
  <c r="J29" i="45"/>
  <c r="J28" i="45"/>
  <c r="I28" i="45"/>
  <c r="H28" i="45"/>
  <c r="G28" i="45"/>
  <c r="F28" i="45"/>
  <c r="E28" i="45"/>
  <c r="D28" i="45"/>
  <c r="J27" i="45"/>
  <c r="J26" i="45"/>
  <c r="J25" i="45" s="1"/>
  <c r="I25" i="45"/>
  <c r="H25" i="45"/>
  <c r="G25" i="45"/>
  <c r="F25" i="45"/>
  <c r="E25" i="45"/>
  <c r="D25" i="45"/>
  <c r="J24" i="45"/>
  <c r="J23" i="45" s="1"/>
  <c r="I23" i="45"/>
  <c r="I22" i="45" s="1"/>
  <c r="H23" i="45"/>
  <c r="G23" i="45"/>
  <c r="G22" i="45" s="1"/>
  <c r="F23" i="45"/>
  <c r="F22" i="45" s="1"/>
  <c r="E23" i="45"/>
  <c r="D23" i="45"/>
  <c r="D22" i="45" s="1"/>
  <c r="J21" i="45"/>
  <c r="J20" i="45"/>
  <c r="I19" i="45"/>
  <c r="H19" i="45"/>
  <c r="G19" i="45"/>
  <c r="F19" i="45"/>
  <c r="E19" i="45"/>
  <c r="D19" i="45"/>
  <c r="J18" i="45"/>
  <c r="J17" i="45" s="1"/>
  <c r="I17" i="45"/>
  <c r="H17" i="45"/>
  <c r="G17" i="45"/>
  <c r="F17" i="45"/>
  <c r="E17" i="45"/>
  <c r="D17" i="45"/>
  <c r="J16" i="45"/>
  <c r="J15" i="45" s="1"/>
  <c r="I15" i="45"/>
  <c r="H15" i="45"/>
  <c r="G15" i="45"/>
  <c r="F15" i="45"/>
  <c r="E15" i="45"/>
  <c r="D15" i="45"/>
  <c r="J14" i="45"/>
  <c r="J13" i="45"/>
  <c r="I12" i="45"/>
  <c r="H12" i="45"/>
  <c r="G12" i="45"/>
  <c r="F12" i="45"/>
  <c r="E12" i="45"/>
  <c r="D12" i="45"/>
  <c r="J11" i="45"/>
  <c r="J10" i="45" s="1"/>
  <c r="I10" i="45"/>
  <c r="H10" i="45"/>
  <c r="G10" i="45"/>
  <c r="F10" i="45"/>
  <c r="F9" i="45" s="1"/>
  <c r="E10" i="45"/>
  <c r="D10" i="45"/>
  <c r="G9" i="45"/>
  <c r="C505" i="45"/>
  <c r="J365" i="54"/>
  <c r="J364" i="54" s="1"/>
  <c r="I364" i="54"/>
  <c r="H364" i="54"/>
  <c r="G364" i="54"/>
  <c r="F364" i="54"/>
  <c r="E364" i="54"/>
  <c r="D364" i="54"/>
  <c r="J363" i="54"/>
  <c r="J362" i="54" s="1"/>
  <c r="I362" i="54"/>
  <c r="H362" i="54"/>
  <c r="G362" i="54"/>
  <c r="F362" i="54"/>
  <c r="E362" i="54"/>
  <c r="D362" i="54"/>
  <c r="J361" i="54"/>
  <c r="J360" i="54" s="1"/>
  <c r="I360" i="54"/>
  <c r="H360" i="54"/>
  <c r="G360" i="54"/>
  <c r="F360" i="54"/>
  <c r="E360" i="54"/>
  <c r="D360" i="54"/>
  <c r="J359" i="54"/>
  <c r="J358" i="54" s="1"/>
  <c r="I358" i="54"/>
  <c r="H358" i="54"/>
  <c r="G358" i="54"/>
  <c r="F358" i="54"/>
  <c r="E358" i="54"/>
  <c r="D358" i="54"/>
  <c r="J357" i="54"/>
  <c r="J356" i="54"/>
  <c r="J355" i="54"/>
  <c r="I355" i="54"/>
  <c r="H355" i="54"/>
  <c r="G355" i="54"/>
  <c r="F355" i="54"/>
  <c r="E355" i="54"/>
  <c r="D355" i="54"/>
  <c r="J354" i="54"/>
  <c r="J353" i="54"/>
  <c r="I353" i="54"/>
  <c r="H353" i="54"/>
  <c r="G353" i="54"/>
  <c r="F353" i="54"/>
  <c r="E353" i="54"/>
  <c r="D353" i="54"/>
  <c r="J352" i="54"/>
  <c r="J351" i="54"/>
  <c r="J350" i="54"/>
  <c r="I349" i="54"/>
  <c r="H349" i="54"/>
  <c r="G349" i="54"/>
  <c r="F349" i="54"/>
  <c r="E349" i="54"/>
  <c r="D349" i="54"/>
  <c r="J348" i="54"/>
  <c r="J347" i="54"/>
  <c r="J346" i="54"/>
  <c r="J345" i="54"/>
  <c r="J344" i="54"/>
  <c r="I343" i="54"/>
  <c r="H343" i="54"/>
  <c r="G343" i="54"/>
  <c r="F343" i="54"/>
  <c r="E343" i="54"/>
  <c r="D343" i="54"/>
  <c r="J342" i="54"/>
  <c r="J341" i="54" s="1"/>
  <c r="I341" i="54"/>
  <c r="H341" i="54"/>
  <c r="G341" i="54"/>
  <c r="F341" i="54"/>
  <c r="E341" i="54"/>
  <c r="D341" i="54"/>
  <c r="J340" i="54"/>
  <c r="J339" i="54" s="1"/>
  <c r="I339" i="54"/>
  <c r="H339" i="54"/>
  <c r="G339" i="54"/>
  <c r="F339" i="54"/>
  <c r="E339" i="54"/>
  <c r="D339" i="54"/>
  <c r="J338" i="54"/>
  <c r="J337" i="54" s="1"/>
  <c r="I337" i="54"/>
  <c r="H337" i="54"/>
  <c r="G337" i="54"/>
  <c r="F337" i="54"/>
  <c r="E337" i="54"/>
  <c r="D337" i="54"/>
  <c r="J334" i="54"/>
  <c r="J333" i="54"/>
  <c r="J332" i="54" s="1"/>
  <c r="I333" i="54"/>
  <c r="I332" i="54" s="1"/>
  <c r="H333" i="54"/>
  <c r="H332" i="54" s="1"/>
  <c r="G333" i="54"/>
  <c r="G332" i="54" s="1"/>
  <c r="F333" i="54"/>
  <c r="F332" i="54" s="1"/>
  <c r="E333" i="54"/>
  <c r="D333" i="54"/>
  <c r="D332" i="54" s="1"/>
  <c r="E332" i="54"/>
  <c r="J331" i="54"/>
  <c r="J330" i="54" s="1"/>
  <c r="I330" i="54"/>
  <c r="H330" i="54"/>
  <c r="G330" i="54"/>
  <c r="F330" i="54"/>
  <c r="E330" i="54"/>
  <c r="D330" i="54"/>
  <c r="J329" i="54"/>
  <c r="J328" i="54" s="1"/>
  <c r="I328" i="54"/>
  <c r="H328" i="54"/>
  <c r="G328" i="54"/>
  <c r="F328" i="54"/>
  <c r="E328" i="54"/>
  <c r="D328" i="54"/>
  <c r="D327" i="54"/>
  <c r="D326" i="54" s="1"/>
  <c r="J324" i="54"/>
  <c r="J323" i="54"/>
  <c r="J322" i="54" s="1"/>
  <c r="I323" i="54"/>
  <c r="I322" i="54" s="1"/>
  <c r="H323" i="54"/>
  <c r="H322" i="54" s="1"/>
  <c r="G323" i="54"/>
  <c r="G322" i="54" s="1"/>
  <c r="F323" i="54"/>
  <c r="F322" i="54" s="1"/>
  <c r="E323" i="54"/>
  <c r="E322" i="54" s="1"/>
  <c r="D323" i="54"/>
  <c r="D322" i="54"/>
  <c r="J321" i="54"/>
  <c r="J320" i="54"/>
  <c r="J319" i="54"/>
  <c r="I319" i="54"/>
  <c r="H319" i="54"/>
  <c r="G319" i="54"/>
  <c r="F319" i="54"/>
  <c r="E319" i="54"/>
  <c r="D319" i="54"/>
  <c r="J318" i="54"/>
  <c r="J317" i="54"/>
  <c r="I317" i="54"/>
  <c r="H317" i="54"/>
  <c r="G317" i="54"/>
  <c r="F317" i="54"/>
  <c r="E317" i="54"/>
  <c r="D317" i="54"/>
  <c r="J316" i="54"/>
  <c r="J315" i="54"/>
  <c r="I315" i="54"/>
  <c r="H315" i="54"/>
  <c r="G315" i="54"/>
  <c r="F315" i="54"/>
  <c r="E315" i="54"/>
  <c r="D315" i="54"/>
  <c r="J314" i="54"/>
  <c r="J313" i="54"/>
  <c r="I313" i="54"/>
  <c r="H313" i="54"/>
  <c r="G313" i="54"/>
  <c r="F313" i="54"/>
  <c r="E313" i="54"/>
  <c r="D313" i="54"/>
  <c r="J312" i="54"/>
  <c r="J311" i="54"/>
  <c r="I311" i="54"/>
  <c r="H311" i="54"/>
  <c r="G311" i="54"/>
  <c r="F311" i="54"/>
  <c r="E311" i="54"/>
  <c r="D311" i="54"/>
  <c r="J310" i="54"/>
  <c r="J309" i="54"/>
  <c r="I309" i="54"/>
  <c r="H309" i="54"/>
  <c r="G309" i="54"/>
  <c r="F309" i="54"/>
  <c r="E309" i="54"/>
  <c r="D309" i="54"/>
  <c r="J308" i="54"/>
  <c r="J307" i="54"/>
  <c r="I307" i="54"/>
  <c r="H307" i="54"/>
  <c r="G307" i="54"/>
  <c r="F307" i="54"/>
  <c r="E307" i="54"/>
  <c r="D307" i="54"/>
  <c r="J306" i="54"/>
  <c r="J305" i="54"/>
  <c r="J304" i="54" s="1"/>
  <c r="I304" i="54"/>
  <c r="H304" i="54"/>
  <c r="G304" i="54"/>
  <c r="F304" i="54"/>
  <c r="E304" i="54"/>
  <c r="D304" i="54"/>
  <c r="J303" i="54"/>
  <c r="J302" i="54"/>
  <c r="J299" i="54" s="1"/>
  <c r="J301" i="54"/>
  <c r="J300" i="54"/>
  <c r="I299" i="54"/>
  <c r="H299" i="54"/>
  <c r="G299" i="54"/>
  <c r="F299" i="54"/>
  <c r="E299" i="54"/>
  <c r="D299" i="54"/>
  <c r="J298" i="54"/>
  <c r="J297" i="54"/>
  <c r="I297" i="54"/>
  <c r="H297" i="54"/>
  <c r="G297" i="54"/>
  <c r="F297" i="54"/>
  <c r="E297" i="54"/>
  <c r="D297" i="54"/>
  <c r="J296" i="54"/>
  <c r="J295" i="54"/>
  <c r="J294" i="54"/>
  <c r="I294" i="54"/>
  <c r="H294" i="54"/>
  <c r="G294" i="54"/>
  <c r="F294" i="54"/>
  <c r="E294" i="54"/>
  <c r="D294" i="54"/>
  <c r="J293" i="54"/>
  <c r="J292" i="54"/>
  <c r="I292" i="54"/>
  <c r="H292" i="54"/>
  <c r="G292" i="54"/>
  <c r="F292" i="54"/>
  <c r="E292" i="54"/>
  <c r="D292" i="54"/>
  <c r="J291" i="54"/>
  <c r="J290" i="54"/>
  <c r="J289" i="54" s="1"/>
  <c r="I289" i="54"/>
  <c r="I288" i="54" s="1"/>
  <c r="I287" i="54" s="1"/>
  <c r="I286" i="54" s="1"/>
  <c r="H289" i="54"/>
  <c r="G289" i="54"/>
  <c r="G288" i="54" s="1"/>
  <c r="F289" i="54"/>
  <c r="E289" i="54"/>
  <c r="D289" i="54"/>
  <c r="D288" i="54" s="1"/>
  <c r="J285" i="54"/>
  <c r="J284" i="54" s="1"/>
  <c r="I284" i="54"/>
  <c r="H284" i="54"/>
  <c r="G284" i="54"/>
  <c r="F284" i="54"/>
  <c r="E284" i="54"/>
  <c r="D284" i="54"/>
  <c r="J283" i="54"/>
  <c r="J282" i="54" s="1"/>
  <c r="I282" i="54"/>
  <c r="H282" i="54"/>
  <c r="G282" i="54"/>
  <c r="F282" i="54"/>
  <c r="E282" i="54"/>
  <c r="D282" i="54"/>
  <c r="J281" i="54"/>
  <c r="J280" i="54" s="1"/>
  <c r="I280" i="54"/>
  <c r="H280" i="54"/>
  <c r="G280" i="54"/>
  <c r="F280" i="54"/>
  <c r="E280" i="54"/>
  <c r="D280" i="54"/>
  <c r="J279" i="54"/>
  <c r="J278" i="54" s="1"/>
  <c r="I278" i="54"/>
  <c r="H278" i="54"/>
  <c r="G278" i="54"/>
  <c r="F278" i="54"/>
  <c r="E278" i="54"/>
  <c r="D278" i="54"/>
  <c r="J277" i="54"/>
  <c r="J276" i="54" s="1"/>
  <c r="I276" i="54"/>
  <c r="H276" i="54"/>
  <c r="G276" i="54"/>
  <c r="F276" i="54"/>
  <c r="E276" i="54"/>
  <c r="D276" i="54"/>
  <c r="J275" i="54"/>
  <c r="J274" i="54"/>
  <c r="J273" i="54" s="1"/>
  <c r="I273" i="54"/>
  <c r="H273" i="54"/>
  <c r="G273" i="54"/>
  <c r="F273" i="54"/>
  <c r="E273" i="54"/>
  <c r="D273" i="54"/>
  <c r="J272" i="54"/>
  <c r="J271" i="54" s="1"/>
  <c r="I271" i="54"/>
  <c r="H271" i="54"/>
  <c r="G271" i="54"/>
  <c r="F271" i="54"/>
  <c r="E271" i="54"/>
  <c r="D271" i="54"/>
  <c r="J270" i="54"/>
  <c r="J269" i="54"/>
  <c r="J268" i="54"/>
  <c r="I267" i="54"/>
  <c r="H267" i="54"/>
  <c r="G267" i="54"/>
  <c r="F267" i="54"/>
  <c r="E267" i="54"/>
  <c r="D267" i="54"/>
  <c r="J266" i="54"/>
  <c r="J265" i="54"/>
  <c r="J264" i="54"/>
  <c r="J263" i="54"/>
  <c r="J262" i="54"/>
  <c r="I261" i="54"/>
  <c r="H261" i="54"/>
  <c r="G261" i="54"/>
  <c r="F261" i="54"/>
  <c r="E261" i="54"/>
  <c r="D261" i="54"/>
  <c r="J260" i="54"/>
  <c r="J259" i="54"/>
  <c r="I259" i="54"/>
  <c r="H259" i="54"/>
  <c r="G259" i="54"/>
  <c r="F259" i="54"/>
  <c r="E259" i="54"/>
  <c r="D259" i="54"/>
  <c r="J258" i="54"/>
  <c r="J257" i="54"/>
  <c r="I257" i="54"/>
  <c r="H257" i="54"/>
  <c r="G257" i="54"/>
  <c r="F257" i="54"/>
  <c r="E257" i="54"/>
  <c r="D257" i="54"/>
  <c r="J256" i="54"/>
  <c r="J255" i="54"/>
  <c r="I255" i="54"/>
  <c r="H255" i="54"/>
  <c r="G255" i="54"/>
  <c r="F255" i="54"/>
  <c r="E255" i="54"/>
  <c r="D255" i="54"/>
  <c r="J253" i="54"/>
  <c r="J252" i="54"/>
  <c r="I251" i="54"/>
  <c r="H251" i="54"/>
  <c r="G251" i="54"/>
  <c r="F251" i="54"/>
  <c r="E251" i="54"/>
  <c r="D251" i="54"/>
  <c r="J250" i="54"/>
  <c r="J249" i="54"/>
  <c r="I249" i="54"/>
  <c r="H249" i="54"/>
  <c r="G249" i="54"/>
  <c r="F249" i="54"/>
  <c r="E249" i="54"/>
  <c r="D249" i="54"/>
  <c r="J248" i="54"/>
  <c r="J247" i="54"/>
  <c r="I247" i="54"/>
  <c r="H247" i="54"/>
  <c r="H246" i="54" s="1"/>
  <c r="G247" i="54"/>
  <c r="G246" i="54" s="1"/>
  <c r="F247" i="54"/>
  <c r="F246" i="54" s="1"/>
  <c r="E247" i="54"/>
  <c r="E246" i="54" s="1"/>
  <c r="D247" i="54"/>
  <c r="D246" i="54" s="1"/>
  <c r="I246" i="54"/>
  <c r="J245" i="54"/>
  <c r="J244" i="54" s="1"/>
  <c r="I244" i="54"/>
  <c r="H244" i="54"/>
  <c r="G244" i="54"/>
  <c r="F244" i="54"/>
  <c r="E244" i="54"/>
  <c r="D244" i="54"/>
  <c r="J243" i="54"/>
  <c r="J242" i="54"/>
  <c r="I241" i="54"/>
  <c r="H241" i="54"/>
  <c r="G241" i="54"/>
  <c r="F241" i="54"/>
  <c r="E241" i="54"/>
  <c r="D241" i="54"/>
  <c r="J240" i="54"/>
  <c r="J239" i="54"/>
  <c r="J238" i="54" s="1"/>
  <c r="I238" i="54"/>
  <c r="I237" i="54" s="1"/>
  <c r="H238" i="54"/>
  <c r="H237" i="54" s="1"/>
  <c r="G238" i="54"/>
  <c r="G237" i="54" s="1"/>
  <c r="F238" i="54"/>
  <c r="E238" i="54"/>
  <c r="E237" i="54" s="1"/>
  <c r="D238" i="54"/>
  <c r="D237" i="54"/>
  <c r="J236" i="54"/>
  <c r="J235" i="54" s="1"/>
  <c r="I235" i="54"/>
  <c r="H235" i="54"/>
  <c r="G235" i="54"/>
  <c r="F235" i="54"/>
  <c r="E235" i="54"/>
  <c r="D235" i="54"/>
  <c r="J234" i="54"/>
  <c r="J233" i="54" s="1"/>
  <c r="I233" i="54"/>
  <c r="H233" i="54"/>
  <c r="G233" i="54"/>
  <c r="F233" i="54"/>
  <c r="E233" i="54"/>
  <c r="D233" i="54"/>
  <c r="J232" i="54"/>
  <c r="J231" i="54" s="1"/>
  <c r="I231" i="54"/>
  <c r="H231" i="54"/>
  <c r="G231" i="54"/>
  <c r="F231" i="54"/>
  <c r="E231" i="54"/>
  <c r="D231" i="54"/>
  <c r="J230" i="54"/>
  <c r="J229" i="54"/>
  <c r="J228" i="54"/>
  <c r="I227" i="54"/>
  <c r="H227" i="54"/>
  <c r="G227" i="54"/>
  <c r="F227" i="54"/>
  <c r="E227" i="54"/>
  <c r="D227" i="54"/>
  <c r="J226" i="54"/>
  <c r="J225" i="54" s="1"/>
  <c r="I225" i="54"/>
  <c r="H225" i="54"/>
  <c r="H222" i="54" s="1"/>
  <c r="G225" i="54"/>
  <c r="F225" i="54"/>
  <c r="E225" i="54"/>
  <c r="D225" i="54"/>
  <c r="J224" i="54"/>
  <c r="J223" i="54" s="1"/>
  <c r="I223" i="54"/>
  <c r="H223" i="54"/>
  <c r="G223" i="54"/>
  <c r="F223" i="54"/>
  <c r="E223" i="54"/>
  <c r="D223" i="54"/>
  <c r="J221" i="54"/>
  <c r="J220" i="54" s="1"/>
  <c r="J219" i="54" s="1"/>
  <c r="I220" i="54"/>
  <c r="I219" i="54" s="1"/>
  <c r="H220" i="54"/>
  <c r="H219" i="54" s="1"/>
  <c r="G220" i="54"/>
  <c r="G219" i="54" s="1"/>
  <c r="F220" i="54"/>
  <c r="F219" i="54" s="1"/>
  <c r="E220" i="54"/>
  <c r="E219" i="54" s="1"/>
  <c r="D220" i="54"/>
  <c r="D219" i="54" s="1"/>
  <c r="J218" i="54"/>
  <c r="J217" i="54"/>
  <c r="I217" i="54"/>
  <c r="H217" i="54"/>
  <c r="G217" i="54"/>
  <c r="F217" i="54"/>
  <c r="E217" i="54"/>
  <c r="D217" i="54"/>
  <c r="J216" i="54"/>
  <c r="J215" i="54"/>
  <c r="I215" i="54"/>
  <c r="H215" i="54"/>
  <c r="H210" i="54" s="1"/>
  <c r="G215" i="54"/>
  <c r="G210" i="54" s="1"/>
  <c r="F215" i="54"/>
  <c r="E215" i="54"/>
  <c r="D215" i="54"/>
  <c r="J214" i="54"/>
  <c r="J213" i="54"/>
  <c r="J211" i="54" s="1"/>
  <c r="J210" i="54" s="1"/>
  <c r="J212" i="54"/>
  <c r="I211" i="54"/>
  <c r="I210" i="54" s="1"/>
  <c r="H211" i="54"/>
  <c r="G211" i="54"/>
  <c r="F211" i="54"/>
  <c r="F210" i="54" s="1"/>
  <c r="E211" i="54"/>
  <c r="E210" i="54" s="1"/>
  <c r="D211" i="54"/>
  <c r="D210" i="54" s="1"/>
  <c r="J207" i="54"/>
  <c r="J206" i="54" s="1"/>
  <c r="J205" i="54" s="1"/>
  <c r="J204" i="54" s="1"/>
  <c r="J203" i="54" s="1"/>
  <c r="I206" i="54"/>
  <c r="I205" i="54" s="1"/>
  <c r="I204" i="54" s="1"/>
  <c r="I203" i="54" s="1"/>
  <c r="H206" i="54"/>
  <c r="G206" i="54"/>
  <c r="G205" i="54" s="1"/>
  <c r="G204" i="54" s="1"/>
  <c r="G203" i="54" s="1"/>
  <c r="F206" i="54"/>
  <c r="F205" i="54" s="1"/>
  <c r="F204" i="54" s="1"/>
  <c r="F203" i="54" s="1"/>
  <c r="E206" i="54"/>
  <c r="E205" i="54" s="1"/>
  <c r="E204" i="54" s="1"/>
  <c r="E203" i="54" s="1"/>
  <c r="D206" i="54"/>
  <c r="D205" i="54" s="1"/>
  <c r="D204" i="54" s="1"/>
  <c r="D203" i="54" s="1"/>
  <c r="H205" i="54"/>
  <c r="H204" i="54" s="1"/>
  <c r="H203" i="54" s="1"/>
  <c r="J202" i="54"/>
  <c r="J201" i="54" s="1"/>
  <c r="I201" i="54"/>
  <c r="H201" i="54"/>
  <c r="G201" i="54"/>
  <c r="F201" i="54"/>
  <c r="E201" i="54"/>
  <c r="D201" i="54"/>
  <c r="J200" i="54"/>
  <c r="J199" i="54" s="1"/>
  <c r="I199" i="54"/>
  <c r="H199" i="54"/>
  <c r="G199" i="54"/>
  <c r="F199" i="54"/>
  <c r="E199" i="54"/>
  <c r="D199" i="54"/>
  <c r="J198" i="54"/>
  <c r="J197" i="54" s="1"/>
  <c r="I197" i="54"/>
  <c r="H197" i="54"/>
  <c r="G197" i="54"/>
  <c r="F197" i="54"/>
  <c r="E197" i="54"/>
  <c r="D197" i="54"/>
  <c r="J196" i="54"/>
  <c r="J195" i="54" s="1"/>
  <c r="I195" i="54"/>
  <c r="H195" i="54"/>
  <c r="G195" i="54"/>
  <c r="F195" i="54"/>
  <c r="E195" i="54"/>
  <c r="D195" i="54"/>
  <c r="J194" i="54"/>
  <c r="J193" i="54" s="1"/>
  <c r="I193" i="54"/>
  <c r="H193" i="54"/>
  <c r="G193" i="54"/>
  <c r="G190" i="54" s="1"/>
  <c r="F193" i="54"/>
  <c r="E193" i="54"/>
  <c r="D193" i="54"/>
  <c r="J192" i="54"/>
  <c r="J191" i="54" s="1"/>
  <c r="I191" i="54"/>
  <c r="H191" i="54"/>
  <c r="H190" i="54" s="1"/>
  <c r="H178" i="54" s="1"/>
  <c r="G191" i="54"/>
  <c r="F191" i="54"/>
  <c r="E191" i="54"/>
  <c r="E190" i="54" s="1"/>
  <c r="D191" i="54"/>
  <c r="J189" i="54"/>
  <c r="J188" i="54"/>
  <c r="I188" i="54"/>
  <c r="H188" i="54"/>
  <c r="G188" i="54"/>
  <c r="F188" i="54"/>
  <c r="E188" i="54"/>
  <c r="D188" i="54"/>
  <c r="J187" i="54"/>
  <c r="J186" i="54"/>
  <c r="I186" i="54"/>
  <c r="H186" i="54"/>
  <c r="G186" i="54"/>
  <c r="F186" i="54"/>
  <c r="E186" i="54"/>
  <c r="D186" i="54"/>
  <c r="J185" i="54"/>
  <c r="J184" i="54"/>
  <c r="I184" i="54"/>
  <c r="H184" i="54"/>
  <c r="G184" i="54"/>
  <c r="F184" i="54"/>
  <c r="E184" i="54"/>
  <c r="D184" i="54"/>
  <c r="J183" i="54"/>
  <c r="J182" i="54"/>
  <c r="I182" i="54"/>
  <c r="H182" i="54"/>
  <c r="G182" i="54"/>
  <c r="F182" i="54"/>
  <c r="E182" i="54"/>
  <c r="D182" i="54"/>
  <c r="J181" i="54"/>
  <c r="J180" i="54"/>
  <c r="J179" i="54" s="1"/>
  <c r="I180" i="54"/>
  <c r="I179" i="54" s="1"/>
  <c r="H180" i="54"/>
  <c r="G180" i="54"/>
  <c r="G179" i="54" s="1"/>
  <c r="F180" i="54"/>
  <c r="F179" i="54" s="1"/>
  <c r="E180" i="54"/>
  <c r="E179" i="54" s="1"/>
  <c r="D180" i="54"/>
  <c r="D179" i="54" s="1"/>
  <c r="H179" i="54"/>
  <c r="J177" i="54"/>
  <c r="J176" i="54" s="1"/>
  <c r="J175" i="54" s="1"/>
  <c r="I176" i="54"/>
  <c r="I175" i="54" s="1"/>
  <c r="H176" i="54"/>
  <c r="H175" i="54" s="1"/>
  <c r="G176" i="54"/>
  <c r="G175" i="54" s="1"/>
  <c r="F176" i="54"/>
  <c r="E176" i="54"/>
  <c r="E175" i="54" s="1"/>
  <c r="D176" i="54"/>
  <c r="F175" i="54"/>
  <c r="D175" i="54"/>
  <c r="J174" i="54"/>
  <c r="J173" i="54"/>
  <c r="I173" i="54"/>
  <c r="H173" i="54"/>
  <c r="G173" i="54"/>
  <c r="F173" i="54"/>
  <c r="E173" i="54"/>
  <c r="D173" i="54"/>
  <c r="J172" i="54"/>
  <c r="J171" i="54"/>
  <c r="I171" i="54"/>
  <c r="H171" i="54"/>
  <c r="G171" i="54"/>
  <c r="F171" i="54"/>
  <c r="E171" i="54"/>
  <c r="D171" i="54"/>
  <c r="J170" i="54"/>
  <c r="J169" i="54"/>
  <c r="I169" i="54"/>
  <c r="H169" i="54"/>
  <c r="G169" i="54"/>
  <c r="F169" i="54"/>
  <c r="E169" i="54"/>
  <c r="D169" i="54"/>
  <c r="J168" i="54"/>
  <c r="J167" i="54"/>
  <c r="J166" i="54" s="1"/>
  <c r="I167" i="54"/>
  <c r="I166" i="54" s="1"/>
  <c r="H167" i="54"/>
  <c r="H166" i="54" s="1"/>
  <c r="G167" i="54"/>
  <c r="F167" i="54"/>
  <c r="E167" i="54"/>
  <c r="E166" i="54" s="1"/>
  <c r="D167" i="54"/>
  <c r="D166" i="54" s="1"/>
  <c r="G166" i="54"/>
  <c r="F166" i="54"/>
  <c r="J165" i="54"/>
  <c r="J164" i="54" s="1"/>
  <c r="J163" i="54" s="1"/>
  <c r="I164" i="54"/>
  <c r="I163" i="54" s="1"/>
  <c r="H164" i="54"/>
  <c r="H163" i="54" s="1"/>
  <c r="G164" i="54"/>
  <c r="G163" i="54" s="1"/>
  <c r="F164" i="54"/>
  <c r="F163" i="54" s="1"/>
  <c r="E164" i="54"/>
  <c r="E163" i="54" s="1"/>
  <c r="D164" i="54"/>
  <c r="D163" i="54" s="1"/>
  <c r="J162" i="54"/>
  <c r="J161" i="54" s="1"/>
  <c r="J160" i="54" s="1"/>
  <c r="I161" i="54"/>
  <c r="I160" i="54" s="1"/>
  <c r="H161" i="54"/>
  <c r="H160" i="54" s="1"/>
  <c r="G161" i="54"/>
  <c r="F161" i="54"/>
  <c r="F160" i="54" s="1"/>
  <c r="E161" i="54"/>
  <c r="D161" i="54"/>
  <c r="D160" i="54" s="1"/>
  <c r="G160" i="54"/>
  <c r="E160" i="54"/>
  <c r="J158" i="54"/>
  <c r="J157" i="54" s="1"/>
  <c r="J156" i="54" s="1"/>
  <c r="I157" i="54"/>
  <c r="I156" i="54" s="1"/>
  <c r="H157" i="54"/>
  <c r="H156" i="54" s="1"/>
  <c r="G157" i="54"/>
  <c r="F157" i="54"/>
  <c r="F156" i="54" s="1"/>
  <c r="E157" i="54"/>
  <c r="E156" i="54" s="1"/>
  <c r="D157" i="54"/>
  <c r="D156" i="54" s="1"/>
  <c r="G156" i="54"/>
  <c r="J155" i="54"/>
  <c r="J154" i="54" s="1"/>
  <c r="J153" i="54" s="1"/>
  <c r="I154" i="54"/>
  <c r="I153" i="54" s="1"/>
  <c r="H154" i="54"/>
  <c r="H153" i="54" s="1"/>
  <c r="G154" i="54"/>
  <c r="G153" i="54" s="1"/>
  <c r="F154" i="54"/>
  <c r="F153" i="54" s="1"/>
  <c r="E154" i="54"/>
  <c r="E153" i="54" s="1"/>
  <c r="D154" i="54"/>
  <c r="D153" i="54"/>
  <c r="J152" i="54"/>
  <c r="J151" i="54"/>
  <c r="J150" i="54" s="1"/>
  <c r="I151" i="54"/>
  <c r="I150" i="54" s="1"/>
  <c r="H151" i="54"/>
  <c r="G151" i="54"/>
  <c r="F151" i="54"/>
  <c r="F150" i="54" s="1"/>
  <c r="E151" i="54"/>
  <c r="E150" i="54" s="1"/>
  <c r="D151" i="54"/>
  <c r="D150" i="54" s="1"/>
  <c r="H150" i="54"/>
  <c r="G150" i="54"/>
  <c r="J149" i="54"/>
  <c r="J148" i="54" s="1"/>
  <c r="J147" i="54" s="1"/>
  <c r="I148" i="54"/>
  <c r="I147" i="54" s="1"/>
  <c r="H148" i="54"/>
  <c r="G148" i="54"/>
  <c r="G147" i="54" s="1"/>
  <c r="F148" i="54"/>
  <c r="F147" i="54" s="1"/>
  <c r="E148" i="54"/>
  <c r="E147" i="54" s="1"/>
  <c r="D148" i="54"/>
  <c r="D147" i="54" s="1"/>
  <c r="H147" i="54"/>
  <c r="J146" i="54"/>
  <c r="J145" i="54"/>
  <c r="I145" i="54"/>
  <c r="H145" i="54"/>
  <c r="G145" i="54"/>
  <c r="F145" i="54"/>
  <c r="E145" i="54"/>
  <c r="D145" i="54"/>
  <c r="J144" i="54"/>
  <c r="J143" i="54"/>
  <c r="I142" i="54"/>
  <c r="I139" i="54" s="1"/>
  <c r="I138" i="54" s="1"/>
  <c r="F142" i="54"/>
  <c r="I141" i="54"/>
  <c r="F141" i="54"/>
  <c r="J141" i="54" s="1"/>
  <c r="F140" i="54"/>
  <c r="H139" i="54"/>
  <c r="H138" i="54" s="1"/>
  <c r="G139" i="54"/>
  <c r="E139" i="54"/>
  <c r="D139" i="54"/>
  <c r="J137" i="54"/>
  <c r="J136" i="54"/>
  <c r="J135" i="54" s="1"/>
  <c r="I136" i="54"/>
  <c r="I135" i="54" s="1"/>
  <c r="H136" i="54"/>
  <c r="H135" i="54" s="1"/>
  <c r="G136" i="54"/>
  <c r="G135" i="54" s="1"/>
  <c r="F136" i="54"/>
  <c r="F135" i="54" s="1"/>
  <c r="E136" i="54"/>
  <c r="E135" i="54" s="1"/>
  <c r="D136" i="54"/>
  <c r="D135" i="54" s="1"/>
  <c r="J134" i="54"/>
  <c r="J133" i="54" s="1"/>
  <c r="J132" i="54" s="1"/>
  <c r="I133" i="54"/>
  <c r="I132" i="54" s="1"/>
  <c r="H133" i="54"/>
  <c r="H132" i="54" s="1"/>
  <c r="G133" i="54"/>
  <c r="G132" i="54" s="1"/>
  <c r="F133" i="54"/>
  <c r="F132" i="54" s="1"/>
  <c r="E133" i="54"/>
  <c r="E132" i="54" s="1"/>
  <c r="D133" i="54"/>
  <c r="D132" i="54"/>
  <c r="J130" i="54"/>
  <c r="J129" i="54" s="1"/>
  <c r="I129" i="54"/>
  <c r="H129" i="54"/>
  <c r="G129" i="54"/>
  <c r="F129" i="54"/>
  <c r="E129" i="54"/>
  <c r="D129" i="54"/>
  <c r="J128" i="54"/>
  <c r="J127" i="54"/>
  <c r="J126" i="54"/>
  <c r="I125" i="54"/>
  <c r="H125" i="54"/>
  <c r="G125" i="54"/>
  <c r="F125" i="54"/>
  <c r="F124" i="54" s="1"/>
  <c r="E125" i="54"/>
  <c r="D125" i="54"/>
  <c r="J123" i="54"/>
  <c r="J122" i="54" s="1"/>
  <c r="I122" i="54"/>
  <c r="H122" i="54"/>
  <c r="G122" i="54"/>
  <c r="F122" i="54"/>
  <c r="E122" i="54"/>
  <c r="D122" i="54"/>
  <c r="J121" i="54"/>
  <c r="J120" i="54" s="1"/>
  <c r="I120" i="54"/>
  <c r="H120" i="54"/>
  <c r="G120" i="54"/>
  <c r="F120" i="54"/>
  <c r="E120" i="54"/>
  <c r="D120" i="54"/>
  <c r="J119" i="54"/>
  <c r="J118" i="54" s="1"/>
  <c r="I118" i="54"/>
  <c r="H118" i="54"/>
  <c r="G118" i="54"/>
  <c r="F118" i="54"/>
  <c r="E118" i="54"/>
  <c r="D118" i="54"/>
  <c r="J117" i="54"/>
  <c r="J116" i="54" s="1"/>
  <c r="I116" i="54"/>
  <c r="H116" i="54"/>
  <c r="G116" i="54"/>
  <c r="F116" i="54"/>
  <c r="E116" i="54"/>
  <c r="D116" i="54"/>
  <c r="J115" i="54"/>
  <c r="J114" i="54" s="1"/>
  <c r="I114" i="54"/>
  <c r="H114" i="54"/>
  <c r="G114" i="54"/>
  <c r="F114" i="54"/>
  <c r="E114" i="54"/>
  <c r="D114" i="54"/>
  <c r="J113" i="54"/>
  <c r="J112" i="54" s="1"/>
  <c r="I112" i="54"/>
  <c r="H112" i="54"/>
  <c r="G112" i="54"/>
  <c r="F112" i="54"/>
  <c r="E112" i="54"/>
  <c r="D112" i="54"/>
  <c r="J111" i="54"/>
  <c r="J110" i="54"/>
  <c r="J109" i="54"/>
  <c r="J108" i="54"/>
  <c r="I107" i="54"/>
  <c r="H107" i="54"/>
  <c r="G107" i="54"/>
  <c r="F107" i="54"/>
  <c r="E107" i="54"/>
  <c r="D107" i="54"/>
  <c r="J106" i="54"/>
  <c r="J105" i="54" s="1"/>
  <c r="I105" i="54"/>
  <c r="H105" i="54"/>
  <c r="G105" i="54"/>
  <c r="F105" i="54"/>
  <c r="E105" i="54"/>
  <c r="D105" i="54"/>
  <c r="D104" i="54" s="1"/>
  <c r="J101" i="54"/>
  <c r="J100" i="54"/>
  <c r="I100" i="54"/>
  <c r="H100" i="54"/>
  <c r="G100" i="54"/>
  <c r="F100" i="54"/>
  <c r="E100" i="54"/>
  <c r="D100" i="54"/>
  <c r="J99" i="54"/>
  <c r="J98" i="54"/>
  <c r="I98" i="54"/>
  <c r="H98" i="54"/>
  <c r="G98" i="54"/>
  <c r="F98" i="54"/>
  <c r="E98" i="54"/>
  <c r="D98" i="54"/>
  <c r="J97" i="54"/>
  <c r="J96" i="54"/>
  <c r="I96" i="54"/>
  <c r="H96" i="54"/>
  <c r="G96" i="54"/>
  <c r="F96" i="54"/>
  <c r="E96" i="54"/>
  <c r="D96" i="54"/>
  <c r="J95" i="54"/>
  <c r="J94" i="54"/>
  <c r="I94" i="54"/>
  <c r="H94" i="54"/>
  <c r="G94" i="54"/>
  <c r="F94" i="54"/>
  <c r="E94" i="54"/>
  <c r="D94" i="54"/>
  <c r="J93" i="54"/>
  <c r="J92" i="54"/>
  <c r="I92" i="54"/>
  <c r="H92" i="54"/>
  <c r="G92" i="54"/>
  <c r="F92" i="54"/>
  <c r="E92" i="54"/>
  <c r="D92" i="54"/>
  <c r="J91" i="54"/>
  <c r="J90" i="54"/>
  <c r="J89" i="54" s="1"/>
  <c r="J88" i="54" s="1"/>
  <c r="J87" i="54" s="1"/>
  <c r="I90" i="54"/>
  <c r="I89" i="54" s="1"/>
  <c r="I88" i="54" s="1"/>
  <c r="I87" i="54" s="1"/>
  <c r="H90" i="54"/>
  <c r="H89" i="54" s="1"/>
  <c r="H88" i="54" s="1"/>
  <c r="H87" i="54" s="1"/>
  <c r="G90" i="54"/>
  <c r="F90" i="54"/>
  <c r="F89" i="54" s="1"/>
  <c r="F88" i="54" s="1"/>
  <c r="F87" i="54" s="1"/>
  <c r="E90" i="54"/>
  <c r="E89" i="54" s="1"/>
  <c r="E88" i="54" s="1"/>
  <c r="E87" i="54" s="1"/>
  <c r="D90" i="54"/>
  <c r="D89" i="54" s="1"/>
  <c r="D88" i="54" s="1"/>
  <c r="D87" i="54" s="1"/>
  <c r="G89" i="54"/>
  <c r="G88" i="54" s="1"/>
  <c r="G87" i="54" s="1"/>
  <c r="J86" i="54"/>
  <c r="J85" i="54" s="1"/>
  <c r="I85" i="54"/>
  <c r="H85" i="54"/>
  <c r="G85" i="54"/>
  <c r="F85" i="54"/>
  <c r="E85" i="54"/>
  <c r="D85" i="54"/>
  <c r="J84" i="54"/>
  <c r="J83" i="54" s="1"/>
  <c r="I83" i="54"/>
  <c r="H83" i="54"/>
  <c r="G83" i="54"/>
  <c r="F83" i="54"/>
  <c r="E83" i="54"/>
  <c r="D83" i="54"/>
  <c r="J82" i="54"/>
  <c r="J81" i="54" s="1"/>
  <c r="I81" i="54"/>
  <c r="H81" i="54"/>
  <c r="G81" i="54"/>
  <c r="F81" i="54"/>
  <c r="E81" i="54"/>
  <c r="D81" i="54"/>
  <c r="J80" i="54"/>
  <c r="J79" i="54" s="1"/>
  <c r="I79" i="54"/>
  <c r="H79" i="54"/>
  <c r="G79" i="54"/>
  <c r="F79" i="54"/>
  <c r="E79" i="54"/>
  <c r="D79" i="54"/>
  <c r="J78" i="54"/>
  <c r="J77" i="54" s="1"/>
  <c r="I77" i="54"/>
  <c r="H77" i="54"/>
  <c r="G77" i="54"/>
  <c r="F77" i="54"/>
  <c r="E77" i="54"/>
  <c r="D77" i="54"/>
  <c r="J76" i="54"/>
  <c r="J75" i="54" s="1"/>
  <c r="I75" i="54"/>
  <c r="H75" i="54"/>
  <c r="G75" i="54"/>
  <c r="F75" i="54"/>
  <c r="E75" i="54"/>
  <c r="D75" i="54"/>
  <c r="J74" i="54"/>
  <c r="J73" i="54" s="1"/>
  <c r="I73" i="54"/>
  <c r="H73" i="54"/>
  <c r="G73" i="54"/>
  <c r="F73" i="54"/>
  <c r="E73" i="54"/>
  <c r="D73" i="54"/>
  <c r="J72" i="54"/>
  <c r="J71" i="54" s="1"/>
  <c r="I71" i="54"/>
  <c r="I70" i="54" s="1"/>
  <c r="H71" i="54"/>
  <c r="H70" i="54" s="1"/>
  <c r="G71" i="54"/>
  <c r="G70" i="54" s="1"/>
  <c r="F71" i="54"/>
  <c r="F70" i="54" s="1"/>
  <c r="E71" i="54"/>
  <c r="E70" i="54" s="1"/>
  <c r="D71" i="54"/>
  <c r="D70" i="54" s="1"/>
  <c r="J69" i="54"/>
  <c r="J68" i="54"/>
  <c r="I68" i="54"/>
  <c r="H68" i="54"/>
  <c r="G68" i="54"/>
  <c r="F68" i="54"/>
  <c r="E68" i="54"/>
  <c r="D68" i="54"/>
  <c r="J67" i="54"/>
  <c r="J66" i="54"/>
  <c r="J65" i="54" s="1"/>
  <c r="I66" i="54"/>
  <c r="I65" i="54" s="1"/>
  <c r="H66" i="54"/>
  <c r="H65" i="54" s="1"/>
  <c r="G66" i="54"/>
  <c r="G65" i="54" s="1"/>
  <c r="F66" i="54"/>
  <c r="F65" i="54" s="1"/>
  <c r="E66" i="54"/>
  <c r="E65" i="54" s="1"/>
  <c r="D66" i="54"/>
  <c r="D65" i="54" s="1"/>
  <c r="J64" i="54"/>
  <c r="J63" i="54" s="1"/>
  <c r="I63" i="54"/>
  <c r="H63" i="54"/>
  <c r="G63" i="54"/>
  <c r="F63" i="54"/>
  <c r="E63" i="54"/>
  <c r="D63" i="54"/>
  <c r="J62" i="54"/>
  <c r="J61" i="54" s="1"/>
  <c r="I61" i="54"/>
  <c r="H61" i="54"/>
  <c r="G61" i="54"/>
  <c r="F61" i="54"/>
  <c r="E61" i="54"/>
  <c r="D61" i="54"/>
  <c r="J60" i="54"/>
  <c r="J59" i="54" s="1"/>
  <c r="I59" i="54"/>
  <c r="H59" i="54"/>
  <c r="G59" i="54"/>
  <c r="F59" i="54"/>
  <c r="E59" i="54"/>
  <c r="D59" i="54"/>
  <c r="J58" i="54"/>
  <c r="J57" i="54"/>
  <c r="I56" i="54"/>
  <c r="H56" i="54"/>
  <c r="G56" i="54"/>
  <c r="F56" i="54"/>
  <c r="E56" i="54"/>
  <c r="D56" i="54"/>
  <c r="J55" i="54"/>
  <c r="J54" i="54"/>
  <c r="J53" i="54"/>
  <c r="I53" i="54"/>
  <c r="H53" i="54"/>
  <c r="G53" i="54"/>
  <c r="F53" i="54"/>
  <c r="E53" i="54"/>
  <c r="D53" i="54"/>
  <c r="J52" i="54"/>
  <c r="J51" i="54"/>
  <c r="I51" i="54"/>
  <c r="H51" i="54"/>
  <c r="G51" i="54"/>
  <c r="F51" i="54"/>
  <c r="E51" i="54"/>
  <c r="D51" i="54"/>
  <c r="J49" i="54"/>
  <c r="J48" i="54"/>
  <c r="I48" i="54"/>
  <c r="H48" i="54"/>
  <c r="G48" i="54"/>
  <c r="F48" i="54"/>
  <c r="E48" i="54"/>
  <c r="D48" i="54"/>
  <c r="J47" i="54"/>
  <c r="J46" i="54"/>
  <c r="I46" i="54"/>
  <c r="H46" i="54"/>
  <c r="G46" i="54"/>
  <c r="F46" i="54"/>
  <c r="E46" i="54"/>
  <c r="D46" i="54"/>
  <c r="J45" i="54"/>
  <c r="J44" i="54"/>
  <c r="I44" i="54"/>
  <c r="H44" i="54"/>
  <c r="G44" i="54"/>
  <c r="F44" i="54"/>
  <c r="E44" i="54"/>
  <c r="D44" i="54"/>
  <c r="J43" i="54"/>
  <c r="J42" i="54"/>
  <c r="I42" i="54"/>
  <c r="H42" i="54"/>
  <c r="G42" i="54"/>
  <c r="F42" i="54"/>
  <c r="E42" i="54"/>
  <c r="D42" i="54"/>
  <c r="J41" i="54"/>
  <c r="J40" i="54"/>
  <c r="J39" i="54" s="1"/>
  <c r="J38" i="54" s="1"/>
  <c r="I39" i="54"/>
  <c r="I38" i="54" s="1"/>
  <c r="H39" i="54"/>
  <c r="G39" i="54"/>
  <c r="F39" i="54"/>
  <c r="E39" i="54"/>
  <c r="E38" i="54" s="1"/>
  <c r="D39" i="54"/>
  <c r="J37" i="54"/>
  <c r="J36" i="54"/>
  <c r="I36" i="54"/>
  <c r="H36" i="54"/>
  <c r="G36" i="54"/>
  <c r="F36" i="54"/>
  <c r="E36" i="54"/>
  <c r="D36" i="54"/>
  <c r="J35" i="54"/>
  <c r="J34" i="54"/>
  <c r="I34" i="54"/>
  <c r="H34" i="54"/>
  <c r="G34" i="54"/>
  <c r="F34" i="54"/>
  <c r="E34" i="54"/>
  <c r="D34" i="54"/>
  <c r="J33" i="54"/>
  <c r="J32" i="54"/>
  <c r="I32" i="54"/>
  <c r="H32" i="54"/>
  <c r="G32" i="54"/>
  <c r="F32" i="54"/>
  <c r="E32" i="54"/>
  <c r="D32" i="54"/>
  <c r="J31" i="54"/>
  <c r="J30" i="54"/>
  <c r="I30" i="54"/>
  <c r="H30" i="54"/>
  <c r="G30" i="54"/>
  <c r="F30" i="54"/>
  <c r="E30" i="54"/>
  <c r="D30" i="54"/>
  <c r="J29" i="54"/>
  <c r="J28" i="54"/>
  <c r="J27" i="54" s="1"/>
  <c r="I28" i="54"/>
  <c r="I27" i="54" s="1"/>
  <c r="H28" i="54"/>
  <c r="H27" i="54" s="1"/>
  <c r="G28" i="54"/>
  <c r="G27" i="54" s="1"/>
  <c r="F28" i="54"/>
  <c r="F27" i="54" s="1"/>
  <c r="E28" i="54"/>
  <c r="E27" i="54" s="1"/>
  <c r="D28" i="54"/>
  <c r="D27" i="54" s="1"/>
  <c r="J25" i="54"/>
  <c r="J24" i="54"/>
  <c r="I24" i="54"/>
  <c r="H24" i="54"/>
  <c r="G24" i="54"/>
  <c r="F24" i="54"/>
  <c r="E24" i="54"/>
  <c r="D24" i="54"/>
  <c r="J23" i="54"/>
  <c r="J22" i="54"/>
  <c r="I22" i="54"/>
  <c r="H22" i="54"/>
  <c r="G22" i="54"/>
  <c r="F22" i="54"/>
  <c r="E22" i="54"/>
  <c r="D22" i="54"/>
  <c r="J21" i="54"/>
  <c r="J20" i="54"/>
  <c r="I20" i="54"/>
  <c r="H20" i="54"/>
  <c r="G20" i="54"/>
  <c r="F20" i="54"/>
  <c r="E20" i="54"/>
  <c r="D20" i="54"/>
  <c r="J19" i="54"/>
  <c r="J18" i="54"/>
  <c r="I18" i="54"/>
  <c r="H18" i="54"/>
  <c r="G18" i="54"/>
  <c r="F18" i="54"/>
  <c r="E18" i="54"/>
  <c r="D18" i="54"/>
  <c r="J17" i="54"/>
  <c r="J16" i="54"/>
  <c r="J15" i="54" s="1"/>
  <c r="I15" i="54"/>
  <c r="H15" i="54"/>
  <c r="G15" i="54"/>
  <c r="F15" i="54"/>
  <c r="E15" i="54"/>
  <c r="D15" i="54"/>
  <c r="J14" i="54"/>
  <c r="J13" i="54"/>
  <c r="J12" i="54"/>
  <c r="I12" i="54"/>
  <c r="H12" i="54"/>
  <c r="G12" i="54"/>
  <c r="F12" i="54"/>
  <c r="E12" i="54"/>
  <c r="D12" i="54"/>
  <c r="J11" i="54"/>
  <c r="J10" i="54"/>
  <c r="J9" i="54" s="1"/>
  <c r="J8" i="54" s="1"/>
  <c r="I10" i="54"/>
  <c r="H10" i="54"/>
  <c r="G10" i="54"/>
  <c r="F10" i="54"/>
  <c r="E10" i="54"/>
  <c r="D10" i="54"/>
  <c r="E9" i="54"/>
  <c r="E8" i="54" s="1"/>
  <c r="L227" i="54"/>
  <c r="M227" i="54"/>
  <c r="O227" i="54"/>
  <c r="P227" i="54"/>
  <c r="C227" i="54"/>
  <c r="J257" i="3"/>
  <c r="J256" i="3"/>
  <c r="I256" i="3"/>
  <c r="H256" i="3"/>
  <c r="G256" i="3"/>
  <c r="F256" i="3"/>
  <c r="E256" i="3"/>
  <c r="D256" i="3"/>
  <c r="J255" i="3"/>
  <c r="J254" i="3"/>
  <c r="J253" i="3" s="1"/>
  <c r="J252" i="3" s="1"/>
  <c r="J251" i="3" s="1"/>
  <c r="I254" i="3"/>
  <c r="I253" i="3" s="1"/>
  <c r="I252" i="3" s="1"/>
  <c r="H254" i="3"/>
  <c r="G254" i="3"/>
  <c r="G253" i="3" s="1"/>
  <c r="G252" i="3" s="1"/>
  <c r="G251" i="3" s="1"/>
  <c r="F254" i="3"/>
  <c r="E254" i="3"/>
  <c r="D254" i="3"/>
  <c r="D253" i="3" s="1"/>
  <c r="D252" i="3" s="1"/>
  <c r="D251" i="3" s="1"/>
  <c r="H253" i="3"/>
  <c r="H252" i="3" s="1"/>
  <c r="H251" i="3" s="1"/>
  <c r="I251" i="3"/>
  <c r="J250" i="3"/>
  <c r="J249" i="3"/>
  <c r="J248" i="3" s="1"/>
  <c r="J247" i="3" s="1"/>
  <c r="I249" i="3"/>
  <c r="I248" i="3" s="1"/>
  <c r="I247" i="3" s="1"/>
  <c r="H249" i="3"/>
  <c r="H248" i="3" s="1"/>
  <c r="H247" i="3" s="1"/>
  <c r="G249" i="3"/>
  <c r="G248" i="3" s="1"/>
  <c r="G247" i="3" s="1"/>
  <c r="F249" i="3"/>
  <c r="F248" i="3" s="1"/>
  <c r="F247" i="3" s="1"/>
  <c r="E249" i="3"/>
  <c r="E248" i="3" s="1"/>
  <c r="E247" i="3" s="1"/>
  <c r="D249" i="3"/>
  <c r="D248" i="3" s="1"/>
  <c r="D247" i="3" s="1"/>
  <c r="F246" i="3"/>
  <c r="J246" i="3" s="1"/>
  <c r="J245" i="3"/>
  <c r="I244" i="3"/>
  <c r="H244" i="3"/>
  <c r="G244" i="3"/>
  <c r="F244" i="3"/>
  <c r="E244" i="3"/>
  <c r="D244" i="3"/>
  <c r="J243" i="3"/>
  <c r="J242" i="3" s="1"/>
  <c r="I242" i="3"/>
  <c r="H242" i="3"/>
  <c r="G242" i="3"/>
  <c r="F242" i="3"/>
  <c r="E242" i="3"/>
  <c r="D242" i="3"/>
  <c r="J241" i="3"/>
  <c r="J240" i="3" s="1"/>
  <c r="I240" i="3"/>
  <c r="H240" i="3"/>
  <c r="G240" i="3"/>
  <c r="F240" i="3"/>
  <c r="E240" i="3"/>
  <c r="D240" i="3"/>
  <c r="J239" i="3"/>
  <c r="J238" i="3" s="1"/>
  <c r="I238" i="3"/>
  <c r="H238" i="3"/>
  <c r="G238" i="3"/>
  <c r="F238" i="3"/>
  <c r="E238" i="3"/>
  <c r="D238" i="3"/>
  <c r="J237" i="3"/>
  <c r="J236" i="3" s="1"/>
  <c r="I236" i="3"/>
  <c r="H236" i="3"/>
  <c r="G236" i="3"/>
  <c r="F236" i="3"/>
  <c r="E236" i="3"/>
  <c r="D236" i="3"/>
  <c r="J235" i="3"/>
  <c r="J234" i="3" s="1"/>
  <c r="I234" i="3"/>
  <c r="H234" i="3"/>
  <c r="G234" i="3"/>
  <c r="F234" i="3"/>
  <c r="E234" i="3"/>
  <c r="D234" i="3"/>
  <c r="J233" i="3"/>
  <c r="J232" i="3" s="1"/>
  <c r="I232" i="3"/>
  <c r="H232" i="3"/>
  <c r="G232" i="3"/>
  <c r="F232" i="3"/>
  <c r="E232" i="3"/>
  <c r="D232" i="3"/>
  <c r="J228" i="3"/>
  <c r="J227" i="3" s="1"/>
  <c r="I227" i="3"/>
  <c r="H227" i="3"/>
  <c r="G227" i="3"/>
  <c r="F227" i="3"/>
  <c r="E227" i="3"/>
  <c r="D227" i="3"/>
  <c r="J226" i="3"/>
  <c r="J225" i="3" s="1"/>
  <c r="I225" i="3"/>
  <c r="H225" i="3"/>
  <c r="G225" i="3"/>
  <c r="G224" i="3" s="1"/>
  <c r="F225" i="3"/>
  <c r="F224" i="3" s="1"/>
  <c r="E225" i="3"/>
  <c r="D225" i="3"/>
  <c r="E224" i="3"/>
  <c r="J223" i="3"/>
  <c r="J222" i="3"/>
  <c r="I222" i="3"/>
  <c r="H222" i="3"/>
  <c r="G222" i="3"/>
  <c r="F222" i="3"/>
  <c r="E222" i="3"/>
  <c r="D222" i="3"/>
  <c r="J221" i="3"/>
  <c r="J220" i="3"/>
  <c r="I220" i="3"/>
  <c r="H220" i="3"/>
  <c r="G220" i="3"/>
  <c r="F220" i="3"/>
  <c r="E220" i="3"/>
  <c r="D220" i="3"/>
  <c r="J219" i="3"/>
  <c r="J218" i="3"/>
  <c r="J217" i="3" s="1"/>
  <c r="I217" i="3"/>
  <c r="H217" i="3"/>
  <c r="G217" i="3"/>
  <c r="F217" i="3"/>
  <c r="E217" i="3"/>
  <c r="D217" i="3"/>
  <c r="J216" i="3"/>
  <c r="J215" i="3" s="1"/>
  <c r="I215" i="3"/>
  <c r="H215" i="3"/>
  <c r="H211" i="3" s="1"/>
  <c r="G215" i="3"/>
  <c r="F215" i="3"/>
  <c r="E215" i="3"/>
  <c r="D215" i="3"/>
  <c r="J214" i="3"/>
  <c r="J213" i="3"/>
  <c r="I212" i="3"/>
  <c r="H212" i="3"/>
  <c r="G212" i="3"/>
  <c r="F212" i="3"/>
  <c r="E212" i="3"/>
  <c r="D212" i="3"/>
  <c r="G211" i="3"/>
  <c r="J208" i="3"/>
  <c r="J207" i="3"/>
  <c r="J206" i="3" s="1"/>
  <c r="I207" i="3"/>
  <c r="I206" i="3" s="1"/>
  <c r="H207" i="3"/>
  <c r="G207" i="3"/>
  <c r="G206" i="3" s="1"/>
  <c r="F207" i="3"/>
  <c r="F206" i="3" s="1"/>
  <c r="E207" i="3"/>
  <c r="E206" i="3" s="1"/>
  <c r="D207" i="3"/>
  <c r="H206" i="3"/>
  <c r="D206" i="3"/>
  <c r="J205" i="3"/>
  <c r="J204" i="3" s="1"/>
  <c r="I204" i="3"/>
  <c r="H204" i="3"/>
  <c r="G204" i="3"/>
  <c r="F204" i="3"/>
  <c r="E204" i="3"/>
  <c r="D204" i="3"/>
  <c r="J203" i="3"/>
  <c r="J202" i="3" s="1"/>
  <c r="I202" i="3"/>
  <c r="H202" i="3"/>
  <c r="G202" i="3"/>
  <c r="F202" i="3"/>
  <c r="E202" i="3"/>
  <c r="D202" i="3"/>
  <c r="J201" i="3"/>
  <c r="J200" i="3" s="1"/>
  <c r="I200" i="3"/>
  <c r="I195" i="3" s="1"/>
  <c r="H200" i="3"/>
  <c r="G200" i="3"/>
  <c r="F200" i="3"/>
  <c r="E200" i="3"/>
  <c r="D200" i="3"/>
  <c r="J199" i="3"/>
  <c r="J198" i="3"/>
  <c r="J197" i="3"/>
  <c r="J196" i="3" s="1"/>
  <c r="I196" i="3"/>
  <c r="H196" i="3"/>
  <c r="G196" i="3"/>
  <c r="G195" i="3" s="1"/>
  <c r="F196" i="3"/>
  <c r="E196" i="3"/>
  <c r="D196" i="3"/>
  <c r="J194" i="3"/>
  <c r="J193" i="3" s="1"/>
  <c r="I193" i="3"/>
  <c r="H193" i="3"/>
  <c r="G193" i="3"/>
  <c r="F193" i="3"/>
  <c r="E193" i="3"/>
  <c r="D193" i="3"/>
  <c r="J192" i="3"/>
  <c r="F191" i="3"/>
  <c r="J191" i="3" s="1"/>
  <c r="I190" i="3"/>
  <c r="H190" i="3"/>
  <c r="G190" i="3"/>
  <c r="F190" i="3"/>
  <c r="E190" i="3"/>
  <c r="D190" i="3"/>
  <c r="J189" i="3"/>
  <c r="J188" i="3" s="1"/>
  <c r="I188" i="3"/>
  <c r="H188" i="3"/>
  <c r="G188" i="3"/>
  <c r="F188" i="3"/>
  <c r="E188" i="3"/>
  <c r="D188" i="3"/>
  <c r="J187" i="3"/>
  <c r="J186" i="3" s="1"/>
  <c r="I186" i="3"/>
  <c r="H186" i="3"/>
  <c r="G186" i="3"/>
  <c r="F186" i="3"/>
  <c r="E186" i="3"/>
  <c r="D186" i="3"/>
  <c r="J185" i="3"/>
  <c r="J184" i="3" s="1"/>
  <c r="I184" i="3"/>
  <c r="H184" i="3"/>
  <c r="G184" i="3"/>
  <c r="F184" i="3"/>
  <c r="E184" i="3"/>
  <c r="D184" i="3"/>
  <c r="J183" i="3"/>
  <c r="F183" i="3"/>
  <c r="F182" i="3"/>
  <c r="J182" i="3" s="1"/>
  <c r="J181" i="3"/>
  <c r="F181" i="3"/>
  <c r="F180" i="3"/>
  <c r="J180" i="3" s="1"/>
  <c r="I179" i="3"/>
  <c r="H179" i="3"/>
  <c r="G179" i="3"/>
  <c r="F179" i="3"/>
  <c r="E179" i="3"/>
  <c r="D179" i="3"/>
  <c r="J178" i="3"/>
  <c r="J177" i="3"/>
  <c r="I177" i="3"/>
  <c r="H177" i="3"/>
  <c r="G177" i="3"/>
  <c r="F177" i="3"/>
  <c r="E177" i="3"/>
  <c r="D177" i="3"/>
  <c r="J176" i="3"/>
  <c r="J175" i="3"/>
  <c r="J174" i="3"/>
  <c r="J173" i="3"/>
  <c r="J172" i="3"/>
  <c r="J171" i="3" s="1"/>
  <c r="I171" i="3"/>
  <c r="H171" i="3"/>
  <c r="G171" i="3"/>
  <c r="F171" i="3"/>
  <c r="E171" i="3"/>
  <c r="D171" i="3"/>
  <c r="I170" i="3"/>
  <c r="I169" i="3" s="1"/>
  <c r="H169" i="3"/>
  <c r="G169" i="3"/>
  <c r="F169" i="3"/>
  <c r="E169" i="3"/>
  <c r="D169" i="3"/>
  <c r="J168" i="3"/>
  <c r="J167" i="3"/>
  <c r="I167" i="3"/>
  <c r="H167" i="3"/>
  <c r="G167" i="3"/>
  <c r="F167" i="3"/>
  <c r="E167" i="3"/>
  <c r="D167" i="3"/>
  <c r="F166" i="3"/>
  <c r="F165" i="3" s="1"/>
  <c r="I165" i="3"/>
  <c r="H165" i="3"/>
  <c r="G165" i="3"/>
  <c r="E165" i="3"/>
  <c r="D165" i="3"/>
  <c r="J164" i="3"/>
  <c r="J163" i="3" s="1"/>
  <c r="I163" i="3"/>
  <c r="H163" i="3"/>
  <c r="G163" i="3"/>
  <c r="F163" i="3"/>
  <c r="E163" i="3"/>
  <c r="D163" i="3"/>
  <c r="J159" i="3"/>
  <c r="J158" i="3"/>
  <c r="J157" i="3" s="1"/>
  <c r="I158" i="3"/>
  <c r="I157" i="3" s="1"/>
  <c r="H158" i="3"/>
  <c r="G158" i="3"/>
  <c r="F158" i="3"/>
  <c r="F157" i="3" s="1"/>
  <c r="E158" i="3"/>
  <c r="E157" i="3" s="1"/>
  <c r="D158" i="3"/>
  <c r="D157" i="3" s="1"/>
  <c r="H157" i="3"/>
  <c r="G157" i="3"/>
  <c r="J156" i="3"/>
  <c r="J155" i="3"/>
  <c r="I155" i="3"/>
  <c r="H155" i="3"/>
  <c r="G155" i="3"/>
  <c r="F155" i="3"/>
  <c r="E155" i="3"/>
  <c r="D155" i="3"/>
  <c r="J154" i="3"/>
  <c r="J153" i="3"/>
  <c r="J152" i="3" s="1"/>
  <c r="I152" i="3"/>
  <c r="H152" i="3"/>
  <c r="G152" i="3"/>
  <c r="F152" i="3"/>
  <c r="E152" i="3"/>
  <c r="D152" i="3"/>
  <c r="J151" i="3"/>
  <c r="J150" i="3" s="1"/>
  <c r="I150" i="3"/>
  <c r="H150" i="3"/>
  <c r="G150" i="3"/>
  <c r="F150" i="3"/>
  <c r="E150" i="3"/>
  <c r="D150" i="3"/>
  <c r="J149" i="3"/>
  <c r="J148" i="3" s="1"/>
  <c r="I148" i="3"/>
  <c r="H148" i="3"/>
  <c r="G148" i="3"/>
  <c r="F148" i="3"/>
  <c r="E148" i="3"/>
  <c r="D148" i="3"/>
  <c r="J147" i="3"/>
  <c r="J146" i="3"/>
  <c r="J145" i="3"/>
  <c r="J144" i="3"/>
  <c r="I143" i="3"/>
  <c r="H143" i="3"/>
  <c r="G143" i="3"/>
  <c r="F143" i="3"/>
  <c r="E143" i="3"/>
  <c r="D143" i="3"/>
  <c r="J142" i="3"/>
  <c r="J141" i="3" s="1"/>
  <c r="I141" i="3"/>
  <c r="H141" i="3"/>
  <c r="G141" i="3"/>
  <c r="F141" i="3"/>
  <c r="E141" i="3"/>
  <c r="D141" i="3"/>
  <c r="J139" i="3"/>
  <c r="J138" i="3" s="1"/>
  <c r="J137" i="3" s="1"/>
  <c r="I138" i="3"/>
  <c r="I137" i="3" s="1"/>
  <c r="H138" i="3"/>
  <c r="H137" i="3" s="1"/>
  <c r="G138" i="3"/>
  <c r="G137" i="3" s="1"/>
  <c r="F138" i="3"/>
  <c r="F137" i="3" s="1"/>
  <c r="E138" i="3"/>
  <c r="E137" i="3" s="1"/>
  <c r="D138" i="3"/>
  <c r="D137" i="3" s="1"/>
  <c r="F134" i="3"/>
  <c r="F133" i="3" s="1"/>
  <c r="I133" i="3"/>
  <c r="H133" i="3"/>
  <c r="G133" i="3"/>
  <c r="E133" i="3"/>
  <c r="D133" i="3"/>
  <c r="J132" i="3"/>
  <c r="J131" i="3"/>
  <c r="I131" i="3"/>
  <c r="H131" i="3"/>
  <c r="G131" i="3"/>
  <c r="F131" i="3"/>
  <c r="E131" i="3"/>
  <c r="D131" i="3"/>
  <c r="J130" i="3"/>
  <c r="J129" i="3"/>
  <c r="I129" i="3"/>
  <c r="H129" i="3"/>
  <c r="G129" i="3"/>
  <c r="F129" i="3"/>
  <c r="E129" i="3"/>
  <c r="D129" i="3"/>
  <c r="J128" i="3"/>
  <c r="J127" i="3" s="1"/>
  <c r="I127" i="3"/>
  <c r="H127" i="3"/>
  <c r="G127" i="3"/>
  <c r="F127" i="3"/>
  <c r="E127" i="3"/>
  <c r="D127" i="3"/>
  <c r="F126" i="3"/>
  <c r="J126" i="3" s="1"/>
  <c r="J125" i="3"/>
  <c r="I125" i="3"/>
  <c r="H125" i="3"/>
  <c r="G125" i="3"/>
  <c r="F125" i="3"/>
  <c r="E125" i="3"/>
  <c r="D125" i="3"/>
  <c r="F124" i="3"/>
  <c r="F123" i="3" s="1"/>
  <c r="I123" i="3"/>
  <c r="H123" i="3"/>
  <c r="G123" i="3"/>
  <c r="E123" i="3"/>
  <c r="D123" i="3"/>
  <c r="J119" i="3"/>
  <c r="J118" i="3" s="1"/>
  <c r="J117" i="3" s="1"/>
  <c r="I118" i="3"/>
  <c r="I117" i="3" s="1"/>
  <c r="H118" i="3"/>
  <c r="H117" i="3" s="1"/>
  <c r="G118" i="3"/>
  <c r="G117" i="3" s="1"/>
  <c r="F118" i="3"/>
  <c r="F117" i="3" s="1"/>
  <c r="E118" i="3"/>
  <c r="E117" i="3" s="1"/>
  <c r="D118" i="3"/>
  <c r="D117" i="3" s="1"/>
  <c r="J116" i="3"/>
  <c r="J115" i="3"/>
  <c r="I114" i="3"/>
  <c r="H114" i="3"/>
  <c r="G114" i="3"/>
  <c r="F114" i="3"/>
  <c r="E114" i="3"/>
  <c r="D114" i="3"/>
  <c r="J113" i="3"/>
  <c r="J112" i="3" s="1"/>
  <c r="I112" i="3"/>
  <c r="H112" i="3"/>
  <c r="G112" i="3"/>
  <c r="F112" i="3"/>
  <c r="E112" i="3"/>
  <c r="D112" i="3"/>
  <c r="J111" i="3"/>
  <c r="J110" i="3" s="1"/>
  <c r="I110" i="3"/>
  <c r="H110" i="3"/>
  <c r="G110" i="3"/>
  <c r="F110" i="3"/>
  <c r="E110" i="3"/>
  <c r="D110" i="3"/>
  <c r="J109" i="3"/>
  <c r="J108" i="3" s="1"/>
  <c r="I108" i="3"/>
  <c r="H108" i="3"/>
  <c r="G108" i="3"/>
  <c r="F108" i="3"/>
  <c r="F107" i="3" s="1"/>
  <c r="E108" i="3"/>
  <c r="D108" i="3"/>
  <c r="J106" i="3"/>
  <c r="J105" i="3" s="1"/>
  <c r="I105" i="3"/>
  <c r="H105" i="3"/>
  <c r="G105" i="3"/>
  <c r="G102" i="3" s="1"/>
  <c r="F105" i="3"/>
  <c r="E105" i="3"/>
  <c r="D105" i="3"/>
  <c r="J104" i="3"/>
  <c r="J103" i="3" s="1"/>
  <c r="I103" i="3"/>
  <c r="H103" i="3"/>
  <c r="G103" i="3"/>
  <c r="F103" i="3"/>
  <c r="E103" i="3"/>
  <c r="E102" i="3" s="1"/>
  <c r="D103" i="3"/>
  <c r="D102" i="3" s="1"/>
  <c r="J101" i="3"/>
  <c r="J100" i="3"/>
  <c r="J99" i="3" s="1"/>
  <c r="I100" i="3"/>
  <c r="I99" i="3" s="1"/>
  <c r="H100" i="3"/>
  <c r="H99" i="3" s="1"/>
  <c r="G100" i="3"/>
  <c r="G99" i="3" s="1"/>
  <c r="F100" i="3"/>
  <c r="F99" i="3" s="1"/>
  <c r="E100" i="3"/>
  <c r="E99" i="3" s="1"/>
  <c r="D100" i="3"/>
  <c r="D99" i="3" s="1"/>
  <c r="J98" i="3"/>
  <c r="J97" i="3"/>
  <c r="I97" i="3"/>
  <c r="H97" i="3"/>
  <c r="G97" i="3"/>
  <c r="F97" i="3"/>
  <c r="E97" i="3"/>
  <c r="D97" i="3"/>
  <c r="J96" i="3"/>
  <c r="J95" i="3"/>
  <c r="J94" i="3"/>
  <c r="J93" i="3"/>
  <c r="I92" i="3"/>
  <c r="H92" i="3"/>
  <c r="G92" i="3"/>
  <c r="F92" i="3"/>
  <c r="E92" i="3"/>
  <c r="D92" i="3"/>
  <c r="G91" i="3"/>
  <c r="J90" i="3"/>
  <c r="J89" i="3" s="1"/>
  <c r="I89" i="3"/>
  <c r="H89" i="3"/>
  <c r="G89" i="3"/>
  <c r="F89" i="3"/>
  <c r="E89" i="3"/>
  <c r="D89" i="3"/>
  <c r="J88" i="3"/>
  <c r="J87" i="3" s="1"/>
  <c r="I87" i="3"/>
  <c r="H87" i="3"/>
  <c r="G87" i="3"/>
  <c r="F87" i="3"/>
  <c r="E87" i="3"/>
  <c r="D87" i="3"/>
  <c r="J86" i="3"/>
  <c r="J85" i="3" s="1"/>
  <c r="I85" i="3"/>
  <c r="H85" i="3"/>
  <c r="H84" i="3" s="1"/>
  <c r="G85" i="3"/>
  <c r="F85" i="3"/>
  <c r="E85" i="3"/>
  <c r="D85" i="3"/>
  <c r="J82" i="3"/>
  <c r="J81" i="3"/>
  <c r="I81" i="3"/>
  <c r="H81" i="3"/>
  <c r="G81" i="3"/>
  <c r="F81" i="3"/>
  <c r="E81" i="3"/>
  <c r="D81" i="3"/>
  <c r="J80" i="3"/>
  <c r="J79" i="3"/>
  <c r="I79" i="3"/>
  <c r="H79" i="3"/>
  <c r="G79" i="3"/>
  <c r="F79" i="3"/>
  <c r="E79" i="3"/>
  <c r="D79" i="3"/>
  <c r="J78" i="3"/>
  <c r="J77" i="3"/>
  <c r="J76" i="3" s="1"/>
  <c r="I77" i="3"/>
  <c r="I76" i="3" s="1"/>
  <c r="H77" i="3"/>
  <c r="H76" i="3" s="1"/>
  <c r="G77" i="3"/>
  <c r="G76" i="3" s="1"/>
  <c r="F77" i="3"/>
  <c r="F76" i="3" s="1"/>
  <c r="E77" i="3"/>
  <c r="E76" i="3" s="1"/>
  <c r="D77" i="3"/>
  <c r="D76" i="3"/>
  <c r="J75" i="3"/>
  <c r="J74" i="3" s="1"/>
  <c r="I74" i="3"/>
  <c r="H74" i="3"/>
  <c r="G74" i="3"/>
  <c r="F74" i="3"/>
  <c r="E74" i="3"/>
  <c r="D74" i="3"/>
  <c r="J73" i="3"/>
  <c r="J72" i="3"/>
  <c r="J71" i="3"/>
  <c r="I70" i="3"/>
  <c r="H70" i="3"/>
  <c r="G70" i="3"/>
  <c r="F70" i="3"/>
  <c r="E70" i="3"/>
  <c r="E69" i="3" s="1"/>
  <c r="E68" i="3" s="1"/>
  <c r="D70" i="3"/>
  <c r="D69" i="3" s="1"/>
  <c r="D68" i="3" s="1"/>
  <c r="G69" i="3"/>
  <c r="F69" i="3"/>
  <c r="J66" i="3"/>
  <c r="J65" i="3" s="1"/>
  <c r="I65" i="3"/>
  <c r="H65" i="3"/>
  <c r="G65" i="3"/>
  <c r="F65" i="3"/>
  <c r="E65" i="3"/>
  <c r="D65" i="3"/>
  <c r="J64" i="3"/>
  <c r="J63" i="3" s="1"/>
  <c r="I63" i="3"/>
  <c r="H63" i="3"/>
  <c r="G63" i="3"/>
  <c r="G58" i="3" s="1"/>
  <c r="F63" i="3"/>
  <c r="E63" i="3"/>
  <c r="D63" i="3"/>
  <c r="J62" i="3"/>
  <c r="J61" i="3" s="1"/>
  <c r="I61" i="3"/>
  <c r="H61" i="3"/>
  <c r="G61" i="3"/>
  <c r="F61" i="3"/>
  <c r="E61" i="3"/>
  <c r="D61" i="3"/>
  <c r="J60" i="3"/>
  <c r="J59" i="3" s="1"/>
  <c r="I59" i="3"/>
  <c r="H59" i="3"/>
  <c r="G59" i="3"/>
  <c r="F59" i="3"/>
  <c r="E59" i="3"/>
  <c r="D59" i="3"/>
  <c r="J57" i="3"/>
  <c r="J56" i="3"/>
  <c r="J55" i="3"/>
  <c r="I55" i="3"/>
  <c r="H55" i="3"/>
  <c r="G55" i="3"/>
  <c r="F55" i="3"/>
  <c r="E55" i="3"/>
  <c r="D55" i="3"/>
  <c r="J54" i="3"/>
  <c r="J53" i="3"/>
  <c r="I53" i="3"/>
  <c r="H53" i="3"/>
  <c r="G53" i="3"/>
  <c r="F53" i="3"/>
  <c r="E53" i="3"/>
  <c r="D53" i="3"/>
  <c r="J52" i="3"/>
  <c r="J51" i="3"/>
  <c r="I51" i="3"/>
  <c r="H51" i="3"/>
  <c r="G51" i="3"/>
  <c r="F51" i="3"/>
  <c r="E51" i="3"/>
  <c r="D51" i="3"/>
  <c r="J50" i="3"/>
  <c r="J49" i="3"/>
  <c r="J48" i="3" s="1"/>
  <c r="I48" i="3"/>
  <c r="H48" i="3"/>
  <c r="G48" i="3"/>
  <c r="F48" i="3"/>
  <c r="E48" i="3"/>
  <c r="D48" i="3"/>
  <c r="D45" i="3" s="1"/>
  <c r="J47" i="3"/>
  <c r="J46" i="3" s="1"/>
  <c r="I46" i="3"/>
  <c r="H46" i="3"/>
  <c r="H45" i="3" s="1"/>
  <c r="G46" i="3"/>
  <c r="G45" i="3" s="1"/>
  <c r="F46" i="3"/>
  <c r="E46" i="3"/>
  <c r="E45" i="3" s="1"/>
  <c r="D46" i="3"/>
  <c r="J44" i="3"/>
  <c r="J43" i="3"/>
  <c r="I43" i="3"/>
  <c r="H43" i="3"/>
  <c r="G43" i="3"/>
  <c r="F43" i="3"/>
  <c r="E43" i="3"/>
  <c r="D43" i="3"/>
  <c r="J42" i="3"/>
  <c r="J41" i="3"/>
  <c r="I41" i="3"/>
  <c r="H41" i="3"/>
  <c r="G41" i="3"/>
  <c r="F41" i="3"/>
  <c r="E41" i="3"/>
  <c r="D41" i="3"/>
  <c r="J40" i="3"/>
  <c r="J39" i="3"/>
  <c r="I39" i="3"/>
  <c r="H39" i="3"/>
  <c r="G39" i="3"/>
  <c r="F39" i="3"/>
  <c r="E39" i="3"/>
  <c r="D39" i="3"/>
  <c r="J38" i="3"/>
  <c r="J37" i="3"/>
  <c r="I37" i="3"/>
  <c r="H37" i="3"/>
  <c r="G37" i="3"/>
  <c r="F37" i="3"/>
  <c r="E37" i="3"/>
  <c r="D37" i="3"/>
  <c r="J36" i="3"/>
  <c r="J35" i="3"/>
  <c r="J34" i="3" s="1"/>
  <c r="I34" i="3"/>
  <c r="H34" i="3"/>
  <c r="G34" i="3"/>
  <c r="F34" i="3"/>
  <c r="E34" i="3"/>
  <c r="D34" i="3"/>
  <c r="J33" i="3"/>
  <c r="J32" i="3" s="1"/>
  <c r="I32" i="3"/>
  <c r="H32" i="3"/>
  <c r="G32" i="3"/>
  <c r="F32" i="3"/>
  <c r="E32" i="3"/>
  <c r="D32" i="3"/>
  <c r="J28" i="3"/>
  <c r="J27" i="3"/>
  <c r="H26" i="3"/>
  <c r="J26" i="3" s="1"/>
  <c r="H25" i="3"/>
  <c r="J25" i="3" s="1"/>
  <c r="J24" i="3"/>
  <c r="I23" i="3"/>
  <c r="I22" i="3" s="1"/>
  <c r="H23" i="3"/>
  <c r="H22" i="3" s="1"/>
  <c r="G23" i="3"/>
  <c r="G22" i="3" s="1"/>
  <c r="F23" i="3"/>
  <c r="F22" i="3" s="1"/>
  <c r="E23" i="3"/>
  <c r="E22" i="3" s="1"/>
  <c r="D23" i="3"/>
  <c r="D22" i="3" s="1"/>
  <c r="J21" i="3"/>
  <c r="J20" i="3" s="1"/>
  <c r="J19" i="3" s="1"/>
  <c r="I20" i="3"/>
  <c r="I19" i="3" s="1"/>
  <c r="H20" i="3"/>
  <c r="H19" i="3" s="1"/>
  <c r="G20" i="3"/>
  <c r="G19" i="3" s="1"/>
  <c r="F20" i="3"/>
  <c r="F19" i="3" s="1"/>
  <c r="E20" i="3"/>
  <c r="E19" i="3" s="1"/>
  <c r="D20" i="3"/>
  <c r="D19" i="3" s="1"/>
  <c r="J18" i="3"/>
  <c r="J17" i="3"/>
  <c r="J16" i="3"/>
  <c r="J15" i="3"/>
  <c r="J14" i="3"/>
  <c r="I13" i="3"/>
  <c r="I12" i="3" s="1"/>
  <c r="H13" i="3"/>
  <c r="H12" i="3" s="1"/>
  <c r="G13" i="3"/>
  <c r="G12" i="3" s="1"/>
  <c r="F13" i="3"/>
  <c r="F12" i="3" s="1"/>
  <c r="E13" i="3"/>
  <c r="E12" i="3" s="1"/>
  <c r="D13" i="3"/>
  <c r="D12" i="3" s="1"/>
  <c r="J11" i="3"/>
  <c r="J10" i="3"/>
  <c r="J9" i="3" s="1"/>
  <c r="I10" i="3"/>
  <c r="I9" i="3" s="1"/>
  <c r="H10" i="3"/>
  <c r="H9" i="3" s="1"/>
  <c r="G10" i="3"/>
  <c r="G9" i="3" s="1"/>
  <c r="F10" i="3"/>
  <c r="F9" i="3" s="1"/>
  <c r="E10" i="3"/>
  <c r="E9" i="3" s="1"/>
  <c r="D10" i="3"/>
  <c r="D9" i="3" s="1"/>
  <c r="J423" i="2"/>
  <c r="J422" i="2" s="1"/>
  <c r="J421" i="2" s="1"/>
  <c r="J420" i="2" s="1"/>
  <c r="I422" i="2"/>
  <c r="I421" i="2" s="1"/>
  <c r="I420" i="2" s="1"/>
  <c r="H422" i="2"/>
  <c r="H421" i="2" s="1"/>
  <c r="H420" i="2" s="1"/>
  <c r="G422" i="2"/>
  <c r="G421" i="2" s="1"/>
  <c r="G420" i="2" s="1"/>
  <c r="F422" i="2"/>
  <c r="F421" i="2" s="1"/>
  <c r="F420" i="2" s="1"/>
  <c r="E422" i="2"/>
  <c r="E421" i="2" s="1"/>
  <c r="E420" i="2" s="1"/>
  <c r="D422" i="2"/>
  <c r="D421" i="2" s="1"/>
  <c r="D420" i="2" s="1"/>
  <c r="J419" i="2"/>
  <c r="J418" i="2" s="1"/>
  <c r="I418" i="2"/>
  <c r="H418" i="2"/>
  <c r="G418" i="2"/>
  <c r="F418" i="2"/>
  <c r="E418" i="2"/>
  <c r="D418" i="2"/>
  <c r="J417" i="2"/>
  <c r="J416" i="2" s="1"/>
  <c r="I416" i="2"/>
  <c r="H416" i="2"/>
  <c r="G416" i="2"/>
  <c r="F416" i="2"/>
  <c r="E416" i="2"/>
  <c r="D416" i="2"/>
  <c r="J414" i="2"/>
  <c r="J413" i="2" s="1"/>
  <c r="J412" i="2" s="1"/>
  <c r="I413" i="2"/>
  <c r="I412" i="2" s="1"/>
  <c r="H413" i="2"/>
  <c r="H412" i="2" s="1"/>
  <c r="G413" i="2"/>
  <c r="G412" i="2" s="1"/>
  <c r="F413" i="2"/>
  <c r="F412" i="2" s="1"/>
  <c r="E413" i="2"/>
  <c r="E412" i="2" s="1"/>
  <c r="D413" i="2"/>
  <c r="D412" i="2" s="1"/>
  <c r="J411" i="2"/>
  <c r="J410" i="2" s="1"/>
  <c r="J409" i="2" s="1"/>
  <c r="I410" i="2"/>
  <c r="I409" i="2" s="1"/>
  <c r="H410" i="2"/>
  <c r="H409" i="2" s="1"/>
  <c r="G410" i="2"/>
  <c r="G409" i="2" s="1"/>
  <c r="F410" i="2"/>
  <c r="F409" i="2" s="1"/>
  <c r="E410" i="2"/>
  <c r="E409" i="2" s="1"/>
  <c r="D410" i="2"/>
  <c r="D409" i="2" s="1"/>
  <c r="J406" i="2"/>
  <c r="J405" i="2" s="1"/>
  <c r="J404" i="2" s="1"/>
  <c r="J403" i="2" s="1"/>
  <c r="J402" i="2" s="1"/>
  <c r="I405" i="2"/>
  <c r="I404" i="2" s="1"/>
  <c r="I403" i="2" s="1"/>
  <c r="I402" i="2" s="1"/>
  <c r="H405" i="2"/>
  <c r="H404" i="2" s="1"/>
  <c r="H403" i="2" s="1"/>
  <c r="H402" i="2" s="1"/>
  <c r="G405" i="2"/>
  <c r="G404" i="2" s="1"/>
  <c r="G403" i="2" s="1"/>
  <c r="G402" i="2" s="1"/>
  <c r="F405" i="2"/>
  <c r="F404" i="2" s="1"/>
  <c r="F403" i="2" s="1"/>
  <c r="F402" i="2" s="1"/>
  <c r="E405" i="2"/>
  <c r="E404" i="2" s="1"/>
  <c r="E403" i="2" s="1"/>
  <c r="E402" i="2" s="1"/>
  <c r="D405" i="2"/>
  <c r="D404" i="2" s="1"/>
  <c r="D403" i="2" s="1"/>
  <c r="D402" i="2" s="1"/>
  <c r="J401" i="2"/>
  <c r="J400" i="2" s="1"/>
  <c r="I400" i="2"/>
  <c r="H400" i="2"/>
  <c r="G400" i="2"/>
  <c r="F400" i="2"/>
  <c r="E400" i="2"/>
  <c r="D400" i="2"/>
  <c r="J399" i="2"/>
  <c r="J398" i="2" s="1"/>
  <c r="I398" i="2"/>
  <c r="H398" i="2"/>
  <c r="G398" i="2"/>
  <c r="F398" i="2"/>
  <c r="E398" i="2"/>
  <c r="D398" i="2"/>
  <c r="J397" i="2"/>
  <c r="J396" i="2" s="1"/>
  <c r="I396" i="2"/>
  <c r="H396" i="2"/>
  <c r="G396" i="2"/>
  <c r="F396" i="2"/>
  <c r="E396" i="2"/>
  <c r="D396" i="2"/>
  <c r="J394" i="2"/>
  <c r="J393" i="2" s="1"/>
  <c r="I393" i="2"/>
  <c r="H393" i="2"/>
  <c r="G393" i="2"/>
  <c r="F393" i="2"/>
  <c r="E393" i="2"/>
  <c r="D393" i="2"/>
  <c r="F392" i="2"/>
  <c r="I391" i="2"/>
  <c r="H391" i="2"/>
  <c r="G391" i="2"/>
  <c r="E391" i="2"/>
  <c r="D391" i="2"/>
  <c r="J390" i="2"/>
  <c r="J389" i="2" s="1"/>
  <c r="I389" i="2"/>
  <c r="H389" i="2"/>
  <c r="G389" i="2"/>
  <c r="F389" i="2"/>
  <c r="E389" i="2"/>
  <c r="D389" i="2"/>
  <c r="J388" i="2"/>
  <c r="J387" i="2" s="1"/>
  <c r="I387" i="2"/>
  <c r="H387" i="2"/>
  <c r="G387" i="2"/>
  <c r="F387" i="2"/>
  <c r="E387" i="2"/>
  <c r="D387" i="2"/>
  <c r="J386" i="2"/>
  <c r="J385" i="2" s="1"/>
  <c r="I385" i="2"/>
  <c r="H385" i="2"/>
  <c r="G385" i="2"/>
  <c r="F385" i="2"/>
  <c r="E385" i="2"/>
  <c r="D385" i="2"/>
  <c r="J384" i="2"/>
  <c r="J383" i="2" s="1"/>
  <c r="I383" i="2"/>
  <c r="H383" i="2"/>
  <c r="G383" i="2"/>
  <c r="F383" i="2"/>
  <c r="E383" i="2"/>
  <c r="D383" i="2"/>
  <c r="J382" i="2"/>
  <c r="J381" i="2" s="1"/>
  <c r="I381" i="2"/>
  <c r="H381" i="2"/>
  <c r="G381" i="2"/>
  <c r="F381" i="2"/>
  <c r="E381" i="2"/>
  <c r="D381" i="2"/>
  <c r="J380" i="2"/>
  <c r="J379" i="2"/>
  <c r="J378" i="2"/>
  <c r="J377" i="2"/>
  <c r="J376" i="2"/>
  <c r="I375" i="2"/>
  <c r="H375" i="2"/>
  <c r="G375" i="2"/>
  <c r="F375" i="2"/>
  <c r="E375" i="2"/>
  <c r="D375" i="2"/>
  <c r="J374" i="2"/>
  <c r="J373" i="2"/>
  <c r="I372" i="2"/>
  <c r="H372" i="2"/>
  <c r="G372" i="2"/>
  <c r="F372" i="2"/>
  <c r="E372" i="2"/>
  <c r="D372" i="2"/>
  <c r="J371" i="2"/>
  <c r="J370" i="2"/>
  <c r="I370" i="2"/>
  <c r="H370" i="2"/>
  <c r="G370" i="2"/>
  <c r="F370" i="2"/>
  <c r="E370" i="2"/>
  <c r="D370" i="2"/>
  <c r="J369" i="2"/>
  <c r="J368" i="2"/>
  <c r="J367" i="2" s="1"/>
  <c r="I367" i="2"/>
  <c r="H367" i="2"/>
  <c r="G367" i="2"/>
  <c r="F367" i="2"/>
  <c r="E367" i="2"/>
  <c r="D367" i="2"/>
  <c r="J364" i="2"/>
  <c r="J363" i="2" s="1"/>
  <c r="J362" i="2" s="1"/>
  <c r="J361" i="2" s="1"/>
  <c r="I363" i="2"/>
  <c r="I362" i="2" s="1"/>
  <c r="I361" i="2" s="1"/>
  <c r="H363" i="2"/>
  <c r="H362" i="2" s="1"/>
  <c r="H361" i="2" s="1"/>
  <c r="G363" i="2"/>
  <c r="G362" i="2" s="1"/>
  <c r="G361" i="2" s="1"/>
  <c r="F363" i="2"/>
  <c r="F362" i="2" s="1"/>
  <c r="F361" i="2" s="1"/>
  <c r="E363" i="2"/>
  <c r="E362" i="2" s="1"/>
  <c r="E361" i="2" s="1"/>
  <c r="D363" i="2"/>
  <c r="D362" i="2" s="1"/>
  <c r="D361" i="2" s="1"/>
  <c r="J359" i="2"/>
  <c r="J358" i="2" s="1"/>
  <c r="I358" i="2"/>
  <c r="H358" i="2"/>
  <c r="G358" i="2"/>
  <c r="F358" i="2"/>
  <c r="E358" i="2"/>
  <c r="D358" i="2"/>
  <c r="J357" i="2"/>
  <c r="J356" i="2"/>
  <c r="J355" i="2"/>
  <c r="J354" i="2"/>
  <c r="I353" i="2"/>
  <c r="H353" i="2"/>
  <c r="G353" i="2"/>
  <c r="F353" i="2"/>
  <c r="E353" i="2"/>
  <c r="D353" i="2"/>
  <c r="J351" i="2"/>
  <c r="J350" i="2" s="1"/>
  <c r="J349" i="2" s="1"/>
  <c r="I350" i="2"/>
  <c r="I349" i="2" s="1"/>
  <c r="H350" i="2"/>
  <c r="H349" i="2" s="1"/>
  <c r="G350" i="2"/>
  <c r="G349" i="2" s="1"/>
  <c r="F350" i="2"/>
  <c r="F349" i="2" s="1"/>
  <c r="E350" i="2"/>
  <c r="E349" i="2" s="1"/>
  <c r="D350" i="2"/>
  <c r="D349" i="2" s="1"/>
  <c r="J348" i="2"/>
  <c r="J347" i="2" s="1"/>
  <c r="J346" i="2" s="1"/>
  <c r="I347" i="2"/>
  <c r="I346" i="2" s="1"/>
  <c r="H347" i="2"/>
  <c r="H346" i="2" s="1"/>
  <c r="G347" i="2"/>
  <c r="G346" i="2" s="1"/>
  <c r="F347" i="2"/>
  <c r="F346" i="2" s="1"/>
  <c r="E347" i="2"/>
  <c r="E346" i="2" s="1"/>
  <c r="D347" i="2"/>
  <c r="D346" i="2" s="1"/>
  <c r="J345" i="2"/>
  <c r="J344" i="2" s="1"/>
  <c r="J343" i="2" s="1"/>
  <c r="I344" i="2"/>
  <c r="I343" i="2" s="1"/>
  <c r="H344" i="2"/>
  <c r="H343" i="2" s="1"/>
  <c r="G344" i="2"/>
  <c r="G343" i="2" s="1"/>
  <c r="F344" i="2"/>
  <c r="F343" i="2" s="1"/>
  <c r="E344" i="2"/>
  <c r="E343" i="2" s="1"/>
  <c r="D344" i="2"/>
  <c r="D343" i="2" s="1"/>
  <c r="J342" i="2"/>
  <c r="J341" i="2" s="1"/>
  <c r="J340" i="2" s="1"/>
  <c r="I341" i="2"/>
  <c r="I340" i="2" s="1"/>
  <c r="H341" i="2"/>
  <c r="H340" i="2" s="1"/>
  <c r="G341" i="2"/>
  <c r="G340" i="2" s="1"/>
  <c r="F341" i="2"/>
  <c r="F340" i="2" s="1"/>
  <c r="E341" i="2"/>
  <c r="E340" i="2" s="1"/>
  <c r="D341" i="2"/>
  <c r="D340" i="2" s="1"/>
  <c r="J337" i="2"/>
  <c r="J336" i="2" s="1"/>
  <c r="I336" i="2"/>
  <c r="H336" i="2"/>
  <c r="G336" i="2"/>
  <c r="F336" i="2"/>
  <c r="E336" i="2"/>
  <c r="D336" i="2"/>
  <c r="J335" i="2"/>
  <c r="J334" i="2" s="1"/>
  <c r="I334" i="2"/>
  <c r="H334" i="2"/>
  <c r="G334" i="2"/>
  <c r="F334" i="2"/>
  <c r="E334" i="2"/>
  <c r="D334" i="2"/>
  <c r="J331" i="2"/>
  <c r="J330" i="2" s="1"/>
  <c r="I330" i="2"/>
  <c r="H330" i="2"/>
  <c r="G330" i="2"/>
  <c r="F330" i="2"/>
  <c r="E330" i="2"/>
  <c r="D330" i="2"/>
  <c r="J329" i="2"/>
  <c r="J328" i="2" s="1"/>
  <c r="I328" i="2"/>
  <c r="H328" i="2"/>
  <c r="G328" i="2"/>
  <c r="F328" i="2"/>
  <c r="E328" i="2"/>
  <c r="D328" i="2"/>
  <c r="J327" i="2"/>
  <c r="J326" i="2" s="1"/>
  <c r="I326" i="2"/>
  <c r="H326" i="2"/>
  <c r="G326" i="2"/>
  <c r="F326" i="2"/>
  <c r="E326" i="2"/>
  <c r="D326" i="2"/>
  <c r="J324" i="2"/>
  <c r="J323" i="2"/>
  <c r="J322" i="2"/>
  <c r="J321" i="2"/>
  <c r="I320" i="2"/>
  <c r="I319" i="2" s="1"/>
  <c r="H320" i="2"/>
  <c r="H319" i="2" s="1"/>
  <c r="G320" i="2"/>
  <c r="G319" i="2" s="1"/>
  <c r="F320" i="2"/>
  <c r="F319" i="2" s="1"/>
  <c r="E320" i="2"/>
  <c r="E319" i="2" s="1"/>
  <c r="D320" i="2"/>
  <c r="D319" i="2" s="1"/>
  <c r="J318" i="2"/>
  <c r="J317" i="2" s="1"/>
  <c r="I317" i="2"/>
  <c r="H317" i="2"/>
  <c r="G317" i="2"/>
  <c r="F317" i="2"/>
  <c r="E317" i="2"/>
  <c r="D317" i="2"/>
  <c r="J316" i="2"/>
  <c r="J315" i="2"/>
  <c r="J314" i="2"/>
  <c r="J313" i="2"/>
  <c r="I312" i="2"/>
  <c r="H312" i="2"/>
  <c r="G312" i="2"/>
  <c r="F312" i="2"/>
  <c r="E312" i="2"/>
  <c r="D312" i="2"/>
  <c r="J311" i="2"/>
  <c r="J310" i="2" s="1"/>
  <c r="I310" i="2"/>
  <c r="H310" i="2"/>
  <c r="G310" i="2"/>
  <c r="F310" i="2"/>
  <c r="E310" i="2"/>
  <c r="D310" i="2"/>
  <c r="J308" i="2"/>
  <c r="J307" i="2" s="1"/>
  <c r="J306" i="2" s="1"/>
  <c r="I307" i="2"/>
  <c r="I306" i="2" s="1"/>
  <c r="H307" i="2"/>
  <c r="H306" i="2" s="1"/>
  <c r="G307" i="2"/>
  <c r="G306" i="2" s="1"/>
  <c r="F307" i="2"/>
  <c r="F306" i="2" s="1"/>
  <c r="E307" i="2"/>
  <c r="E306" i="2" s="1"/>
  <c r="D307" i="2"/>
  <c r="D306" i="2" s="1"/>
  <c r="J305" i="2"/>
  <c r="J304" i="2" s="1"/>
  <c r="I304" i="2"/>
  <c r="H304" i="2"/>
  <c r="G304" i="2"/>
  <c r="F304" i="2"/>
  <c r="E304" i="2"/>
  <c r="D304" i="2"/>
  <c r="J303" i="2"/>
  <c r="J302" i="2" s="1"/>
  <c r="I302" i="2"/>
  <c r="H302" i="2"/>
  <c r="G302" i="2"/>
  <c r="F302" i="2"/>
  <c r="E302" i="2"/>
  <c r="D302" i="2"/>
  <c r="J300" i="2"/>
  <c r="J299" i="2" s="1"/>
  <c r="I299" i="2"/>
  <c r="H299" i="2"/>
  <c r="G299" i="2"/>
  <c r="F299" i="2"/>
  <c r="E299" i="2"/>
  <c r="D299" i="2"/>
  <c r="H298" i="2"/>
  <c r="J298" i="2" s="1"/>
  <c r="J297" i="2"/>
  <c r="J296" i="2"/>
  <c r="J295" i="2"/>
  <c r="I294" i="2"/>
  <c r="G294" i="2"/>
  <c r="F294" i="2"/>
  <c r="E294" i="2"/>
  <c r="D294" i="2"/>
  <c r="J293" i="2"/>
  <c r="J292" i="2" s="1"/>
  <c r="I292" i="2"/>
  <c r="H292" i="2"/>
  <c r="G292" i="2"/>
  <c r="F292" i="2"/>
  <c r="E292" i="2"/>
  <c r="D292" i="2"/>
  <c r="J291" i="2"/>
  <c r="J290" i="2" s="1"/>
  <c r="I290" i="2"/>
  <c r="H290" i="2"/>
  <c r="G290" i="2"/>
  <c r="F290" i="2"/>
  <c r="E290" i="2"/>
  <c r="D290" i="2"/>
  <c r="J289" i="2"/>
  <c r="J288" i="2" s="1"/>
  <c r="I288" i="2"/>
  <c r="H288" i="2"/>
  <c r="G288" i="2"/>
  <c r="F288" i="2"/>
  <c r="E288" i="2"/>
  <c r="D288" i="2"/>
  <c r="J287" i="2"/>
  <c r="J286" i="2"/>
  <c r="I285" i="2"/>
  <c r="H285" i="2"/>
  <c r="G285" i="2"/>
  <c r="F285" i="2"/>
  <c r="E285" i="2"/>
  <c r="D285" i="2"/>
  <c r="J284" i="2"/>
  <c r="J283" i="2" s="1"/>
  <c r="I283" i="2"/>
  <c r="H283" i="2"/>
  <c r="G283" i="2"/>
  <c r="F283" i="2"/>
  <c r="E283" i="2"/>
  <c r="D283" i="2"/>
  <c r="J282" i="2"/>
  <c r="J281" i="2" s="1"/>
  <c r="J280" i="2"/>
  <c r="J279" i="2" s="1"/>
  <c r="I279" i="2"/>
  <c r="H279" i="2"/>
  <c r="G279" i="2"/>
  <c r="F279" i="2"/>
  <c r="E279" i="2"/>
  <c r="D279" i="2"/>
  <c r="J278" i="2"/>
  <c r="J277" i="2"/>
  <c r="I276" i="2"/>
  <c r="H276" i="2"/>
  <c r="G276" i="2"/>
  <c r="F276" i="2"/>
  <c r="E276" i="2"/>
  <c r="D276" i="2"/>
  <c r="J275" i="2"/>
  <c r="J274" i="2"/>
  <c r="J273" i="2" s="1"/>
  <c r="J271" i="2"/>
  <c r="J270" i="2" s="1"/>
  <c r="I270" i="2"/>
  <c r="H270" i="2"/>
  <c r="G270" i="2"/>
  <c r="F270" i="2"/>
  <c r="E270" i="2"/>
  <c r="D270" i="2"/>
  <c r="J269" i="2"/>
  <c r="J268" i="2" s="1"/>
  <c r="I268" i="2"/>
  <c r="G268" i="2"/>
  <c r="F268" i="2"/>
  <c r="E268" i="2"/>
  <c r="D268" i="2"/>
  <c r="J267" i="2"/>
  <c r="J266" i="2"/>
  <c r="I265" i="2"/>
  <c r="H265" i="2"/>
  <c r="G265" i="2"/>
  <c r="F265" i="2"/>
  <c r="E265" i="2"/>
  <c r="D265" i="2"/>
  <c r="J264" i="2"/>
  <c r="J263" i="2" s="1"/>
  <c r="I263" i="2"/>
  <c r="H263" i="2"/>
  <c r="G263" i="2"/>
  <c r="F263" i="2"/>
  <c r="E263" i="2"/>
  <c r="D263" i="2"/>
  <c r="J262" i="2"/>
  <c r="J261" i="2" s="1"/>
  <c r="I261" i="2"/>
  <c r="H261" i="2"/>
  <c r="G261" i="2"/>
  <c r="F261" i="2"/>
  <c r="E261" i="2"/>
  <c r="D261" i="2"/>
  <c r="J259" i="2"/>
  <c r="J258" i="2" s="1"/>
  <c r="I258" i="2"/>
  <c r="H258" i="2"/>
  <c r="G258" i="2"/>
  <c r="F258" i="2"/>
  <c r="E258" i="2"/>
  <c r="D258" i="2"/>
  <c r="J257" i="2"/>
  <c r="J256" i="2"/>
  <c r="I255" i="2"/>
  <c r="I254" i="2" s="1"/>
  <c r="H255" i="2"/>
  <c r="H254" i="2" s="1"/>
  <c r="G255" i="2"/>
  <c r="F255" i="2"/>
  <c r="F254" i="2" s="1"/>
  <c r="E255" i="2"/>
  <c r="E254" i="2" s="1"/>
  <c r="D255" i="2"/>
  <c r="D254" i="2" s="1"/>
  <c r="J251" i="2"/>
  <c r="J250" i="2"/>
  <c r="I249" i="2"/>
  <c r="I248" i="2" s="1"/>
  <c r="I247" i="2" s="1"/>
  <c r="H249" i="2"/>
  <c r="H248" i="2" s="1"/>
  <c r="H247" i="2" s="1"/>
  <c r="G249" i="2"/>
  <c r="G248" i="2" s="1"/>
  <c r="G247" i="2" s="1"/>
  <c r="F249" i="2"/>
  <c r="F248" i="2" s="1"/>
  <c r="F247" i="2" s="1"/>
  <c r="E249" i="2"/>
  <c r="E248" i="2" s="1"/>
  <c r="E247" i="2" s="1"/>
  <c r="D249" i="2"/>
  <c r="D248" i="2" s="1"/>
  <c r="D247" i="2" s="1"/>
  <c r="J246" i="2"/>
  <c r="J245" i="2" s="1"/>
  <c r="J244" i="2" s="1"/>
  <c r="I245" i="2"/>
  <c r="I244" i="2" s="1"/>
  <c r="H245" i="2"/>
  <c r="H244" i="2" s="1"/>
  <c r="G245" i="2"/>
  <c r="G244" i="2" s="1"/>
  <c r="F245" i="2"/>
  <c r="F244" i="2" s="1"/>
  <c r="E245" i="2"/>
  <c r="E244" i="2" s="1"/>
  <c r="D245" i="2"/>
  <c r="D244" i="2" s="1"/>
  <c r="J243" i="2"/>
  <c r="J242" i="2" s="1"/>
  <c r="J241" i="2" s="1"/>
  <c r="I242" i="2"/>
  <c r="I241" i="2" s="1"/>
  <c r="H242" i="2"/>
  <c r="H241" i="2" s="1"/>
  <c r="G242" i="2"/>
  <c r="G241" i="2" s="1"/>
  <c r="F242" i="2"/>
  <c r="F241" i="2" s="1"/>
  <c r="E242" i="2"/>
  <c r="E241" i="2" s="1"/>
  <c r="D242" i="2"/>
  <c r="D241" i="2" s="1"/>
  <c r="J240" i="2"/>
  <c r="J239" i="2"/>
  <c r="I238" i="2"/>
  <c r="I237" i="2" s="1"/>
  <c r="H238" i="2"/>
  <c r="H237" i="2" s="1"/>
  <c r="G238" i="2"/>
  <c r="G237" i="2" s="1"/>
  <c r="F238" i="2"/>
  <c r="F237" i="2" s="1"/>
  <c r="E238" i="2"/>
  <c r="E237" i="2" s="1"/>
  <c r="D238" i="2"/>
  <c r="D237" i="2" s="1"/>
  <c r="J236" i="2"/>
  <c r="J235" i="2" s="1"/>
  <c r="J234" i="2" s="1"/>
  <c r="I235" i="2"/>
  <c r="I234" i="2" s="1"/>
  <c r="H235" i="2"/>
  <c r="H234" i="2" s="1"/>
  <c r="G235" i="2"/>
  <c r="G234" i="2" s="1"/>
  <c r="F235" i="2"/>
  <c r="F234" i="2" s="1"/>
  <c r="E235" i="2"/>
  <c r="E234" i="2" s="1"/>
  <c r="D235" i="2"/>
  <c r="D234" i="2" s="1"/>
  <c r="J233" i="2"/>
  <c r="J232" i="2" s="1"/>
  <c r="I232" i="2"/>
  <c r="H232" i="2"/>
  <c r="G232" i="2"/>
  <c r="F232" i="2"/>
  <c r="E232" i="2"/>
  <c r="D232" i="2"/>
  <c r="J231" i="2"/>
  <c r="J230" i="2" s="1"/>
  <c r="I230" i="2"/>
  <c r="H230" i="2"/>
  <c r="G230" i="2"/>
  <c r="F230" i="2"/>
  <c r="E230" i="2"/>
  <c r="D230" i="2"/>
  <c r="J229" i="2"/>
  <c r="J228" i="2"/>
  <c r="I227" i="2"/>
  <c r="H227" i="2"/>
  <c r="G227" i="2"/>
  <c r="F227" i="2"/>
  <c r="E227" i="2"/>
  <c r="D227" i="2"/>
  <c r="J226" i="2"/>
  <c r="J225" i="2" s="1"/>
  <c r="I225" i="2"/>
  <c r="H225" i="2"/>
  <c r="G225" i="2"/>
  <c r="F225" i="2"/>
  <c r="E225" i="2"/>
  <c r="D225" i="2"/>
  <c r="F223" i="2"/>
  <c r="J223" i="2" s="1"/>
  <c r="J222" i="2" s="1"/>
  <c r="I222" i="2"/>
  <c r="H222" i="2"/>
  <c r="G222" i="2"/>
  <c r="E222" i="2"/>
  <c r="D222" i="2"/>
  <c r="F221" i="2"/>
  <c r="F220" i="2" s="1"/>
  <c r="I220" i="2"/>
  <c r="H220" i="2"/>
  <c r="G220" i="2"/>
  <c r="E220" i="2"/>
  <c r="D220" i="2"/>
  <c r="J219" i="2"/>
  <c r="J218" i="2" s="1"/>
  <c r="I218" i="2"/>
  <c r="H218" i="2"/>
  <c r="G218" i="2"/>
  <c r="F218" i="2"/>
  <c r="E218" i="2"/>
  <c r="D218" i="2"/>
  <c r="J217" i="2"/>
  <c r="H217" i="2"/>
  <c r="H215" i="2" s="1"/>
  <c r="J216" i="2"/>
  <c r="I215" i="2"/>
  <c r="G215" i="2"/>
  <c r="F215" i="2"/>
  <c r="E215" i="2"/>
  <c r="D215" i="2"/>
  <c r="J214" i="2"/>
  <c r="J213" i="2" s="1"/>
  <c r="I213" i="2"/>
  <c r="H213" i="2"/>
  <c r="G213" i="2"/>
  <c r="F213" i="2"/>
  <c r="E213" i="2"/>
  <c r="D213" i="2"/>
  <c r="J211" i="2"/>
  <c r="J210" i="2"/>
  <c r="J209" i="2" s="1"/>
  <c r="I209" i="2"/>
  <c r="H209" i="2"/>
  <c r="G209" i="2"/>
  <c r="F209" i="2"/>
  <c r="E209" i="2"/>
  <c r="D209" i="2"/>
  <c r="J208" i="2"/>
  <c r="J207" i="2" s="1"/>
  <c r="I207" i="2"/>
  <c r="H207" i="2"/>
  <c r="G207" i="2"/>
  <c r="F207" i="2"/>
  <c r="E207" i="2"/>
  <c r="D207" i="2"/>
  <c r="J206" i="2"/>
  <c r="J205" i="2"/>
  <c r="J204" i="2"/>
  <c r="I203" i="2"/>
  <c r="H203" i="2"/>
  <c r="G203" i="2"/>
  <c r="F203" i="2"/>
  <c r="E203" i="2"/>
  <c r="D203" i="2"/>
  <c r="J202" i="2"/>
  <c r="J201" i="2" s="1"/>
  <c r="I201" i="2"/>
  <c r="H201" i="2"/>
  <c r="G201" i="2"/>
  <c r="F201" i="2"/>
  <c r="E201" i="2"/>
  <c r="D201" i="2"/>
  <c r="J197" i="2"/>
  <c r="J196" i="2" s="1"/>
  <c r="I196" i="2"/>
  <c r="H196" i="2"/>
  <c r="G196" i="2"/>
  <c r="F196" i="2"/>
  <c r="E196" i="2"/>
  <c r="D196" i="2"/>
  <c r="J195" i="2"/>
  <c r="J194" i="2" s="1"/>
  <c r="I194" i="2"/>
  <c r="H194" i="2"/>
  <c r="G194" i="2"/>
  <c r="F194" i="2"/>
  <c r="E194" i="2"/>
  <c r="D194" i="2"/>
  <c r="J193" i="2"/>
  <c r="J192" i="2" s="1"/>
  <c r="I192" i="2"/>
  <c r="H192" i="2"/>
  <c r="G192" i="2"/>
  <c r="F192" i="2"/>
  <c r="E192" i="2"/>
  <c r="D192" i="2"/>
  <c r="H189" i="2"/>
  <c r="J189" i="2" s="1"/>
  <c r="J188" i="2"/>
  <c r="H187" i="2"/>
  <c r="J187" i="2" s="1"/>
  <c r="I186" i="2"/>
  <c r="G186" i="2"/>
  <c r="F186" i="2"/>
  <c r="E186" i="2"/>
  <c r="D186" i="2"/>
  <c r="J185" i="2"/>
  <c r="J184" i="2" s="1"/>
  <c r="I184" i="2"/>
  <c r="H184" i="2"/>
  <c r="G184" i="2"/>
  <c r="F184" i="2"/>
  <c r="E184" i="2"/>
  <c r="D184" i="2"/>
  <c r="D183" i="2" s="1"/>
  <c r="J182" i="2"/>
  <c r="J181" i="2" s="1"/>
  <c r="I181" i="2"/>
  <c r="H181" i="2"/>
  <c r="G181" i="2"/>
  <c r="F181" i="2"/>
  <c r="E181" i="2"/>
  <c r="D181" i="2"/>
  <c r="J180" i="2"/>
  <c r="J179" i="2" s="1"/>
  <c r="I179" i="2"/>
  <c r="H179" i="2"/>
  <c r="G179" i="2"/>
  <c r="F179" i="2"/>
  <c r="E179" i="2"/>
  <c r="D179" i="2"/>
  <c r="J177" i="2"/>
  <c r="J176" i="2" s="1"/>
  <c r="I176" i="2"/>
  <c r="H176" i="2"/>
  <c r="G176" i="2"/>
  <c r="F176" i="2"/>
  <c r="E176" i="2"/>
  <c r="D176" i="2"/>
  <c r="J175" i="2"/>
  <c r="J174" i="2" s="1"/>
  <c r="I174" i="2"/>
  <c r="H174" i="2"/>
  <c r="G174" i="2"/>
  <c r="F174" i="2"/>
  <c r="E174" i="2"/>
  <c r="D174" i="2"/>
  <c r="H171" i="2"/>
  <c r="H170" i="2" s="1"/>
  <c r="I170" i="2"/>
  <c r="G170" i="2"/>
  <c r="F170" i="2"/>
  <c r="E170" i="2"/>
  <c r="D170" i="2"/>
  <c r="J169" i="2"/>
  <c r="J168" i="2" s="1"/>
  <c r="I168" i="2"/>
  <c r="H168" i="2"/>
  <c r="G168" i="2"/>
  <c r="F168" i="2"/>
  <c r="E168" i="2"/>
  <c r="D168" i="2"/>
  <c r="J165" i="2"/>
  <c r="J164" i="2" s="1"/>
  <c r="J163" i="2" s="1"/>
  <c r="J162" i="2" s="1"/>
  <c r="I164" i="2"/>
  <c r="I163" i="2" s="1"/>
  <c r="I162" i="2" s="1"/>
  <c r="H164" i="2"/>
  <c r="H163" i="2" s="1"/>
  <c r="H162" i="2" s="1"/>
  <c r="G164" i="2"/>
  <c r="G163" i="2" s="1"/>
  <c r="G162" i="2" s="1"/>
  <c r="F164" i="2"/>
  <c r="F163" i="2" s="1"/>
  <c r="F162" i="2" s="1"/>
  <c r="E164" i="2"/>
  <c r="E163" i="2" s="1"/>
  <c r="E162" i="2" s="1"/>
  <c r="D164" i="2"/>
  <c r="D163" i="2" s="1"/>
  <c r="D162" i="2" s="1"/>
  <c r="F160" i="2"/>
  <c r="F159" i="2" s="1"/>
  <c r="I159" i="2"/>
  <c r="H159" i="2"/>
  <c r="G159" i="2"/>
  <c r="E159" i="2"/>
  <c r="D159" i="2"/>
  <c r="J158" i="2"/>
  <c r="J157" i="2" s="1"/>
  <c r="F158" i="2"/>
  <c r="I157" i="2"/>
  <c r="H157" i="2"/>
  <c r="G157" i="2"/>
  <c r="F157" i="2"/>
  <c r="E157" i="2"/>
  <c r="D157" i="2"/>
  <c r="J156" i="2"/>
  <c r="J155" i="2" s="1"/>
  <c r="I155" i="2"/>
  <c r="H155" i="2"/>
  <c r="G155" i="2"/>
  <c r="F155" i="2"/>
  <c r="E155" i="2"/>
  <c r="D155" i="2"/>
  <c r="J154" i="2"/>
  <c r="J153" i="2" s="1"/>
  <c r="I153" i="2"/>
  <c r="H153" i="2"/>
  <c r="G153" i="2"/>
  <c r="F153" i="2"/>
  <c r="E153" i="2"/>
  <c r="D153" i="2"/>
  <c r="J149" i="2"/>
  <c r="J148" i="2" s="1"/>
  <c r="J147" i="2" s="1"/>
  <c r="J146" i="2" s="1"/>
  <c r="I148" i="2"/>
  <c r="I147" i="2" s="1"/>
  <c r="I146" i="2" s="1"/>
  <c r="H148" i="2"/>
  <c r="H147" i="2" s="1"/>
  <c r="H146" i="2" s="1"/>
  <c r="G148" i="2"/>
  <c r="G147" i="2" s="1"/>
  <c r="G146" i="2" s="1"/>
  <c r="F148" i="2"/>
  <c r="F147" i="2" s="1"/>
  <c r="F146" i="2" s="1"/>
  <c r="E148" i="2"/>
  <c r="E147" i="2" s="1"/>
  <c r="E146" i="2" s="1"/>
  <c r="D148" i="2"/>
  <c r="D147" i="2" s="1"/>
  <c r="D146" i="2" s="1"/>
  <c r="J145" i="2"/>
  <c r="J144" i="2" s="1"/>
  <c r="J143" i="2" s="1"/>
  <c r="J142" i="2" s="1"/>
  <c r="I144" i="2"/>
  <c r="I143" i="2" s="1"/>
  <c r="I142" i="2" s="1"/>
  <c r="H144" i="2"/>
  <c r="H143" i="2" s="1"/>
  <c r="H142" i="2" s="1"/>
  <c r="G144" i="2"/>
  <c r="G143" i="2" s="1"/>
  <c r="G142" i="2" s="1"/>
  <c r="F144" i="2"/>
  <c r="F143" i="2" s="1"/>
  <c r="F142" i="2" s="1"/>
  <c r="F141" i="2" s="1"/>
  <c r="E144" i="2"/>
  <c r="E143" i="2" s="1"/>
  <c r="E142" i="2" s="1"/>
  <c r="D144" i="2"/>
  <c r="D143" i="2" s="1"/>
  <c r="D142" i="2" s="1"/>
  <c r="J140" i="2"/>
  <c r="J139" i="2" s="1"/>
  <c r="I139" i="2"/>
  <c r="H139" i="2"/>
  <c r="G139" i="2"/>
  <c r="F139" i="2"/>
  <c r="E139" i="2"/>
  <c r="D139" i="2"/>
  <c r="J138" i="2"/>
  <c r="J137" i="2" s="1"/>
  <c r="I137" i="2"/>
  <c r="H137" i="2"/>
  <c r="G137" i="2"/>
  <c r="F137" i="2"/>
  <c r="E137" i="2"/>
  <c r="D137" i="2"/>
  <c r="J136" i="2"/>
  <c r="J135" i="2" s="1"/>
  <c r="I135" i="2"/>
  <c r="H135" i="2"/>
  <c r="G135" i="2"/>
  <c r="F135" i="2"/>
  <c r="E135" i="2"/>
  <c r="D135" i="2"/>
  <c r="J134" i="2"/>
  <c r="J133" i="2" s="1"/>
  <c r="I133" i="2"/>
  <c r="H133" i="2"/>
  <c r="G133" i="2"/>
  <c r="F133" i="2"/>
  <c r="E133" i="2"/>
  <c r="D133" i="2"/>
  <c r="J132" i="2"/>
  <c r="J131" i="2" s="1"/>
  <c r="I131" i="2"/>
  <c r="H131" i="2"/>
  <c r="G131" i="2"/>
  <c r="F131" i="2"/>
  <c r="E131" i="2"/>
  <c r="D131" i="2"/>
  <c r="J130" i="2"/>
  <c r="J129" i="2" s="1"/>
  <c r="I129" i="2"/>
  <c r="H129" i="2"/>
  <c r="G129" i="2"/>
  <c r="F129" i="2"/>
  <c r="E129" i="2"/>
  <c r="D129" i="2"/>
  <c r="J128" i="2"/>
  <c r="J127" i="2" s="1"/>
  <c r="I127" i="2"/>
  <c r="H127" i="2"/>
  <c r="G127" i="2"/>
  <c r="F127" i="2"/>
  <c r="E127" i="2"/>
  <c r="D127" i="2"/>
  <c r="J126" i="2"/>
  <c r="J125" i="2" s="1"/>
  <c r="I125" i="2"/>
  <c r="H125" i="2"/>
  <c r="G125" i="2"/>
  <c r="F125" i="2"/>
  <c r="E125" i="2"/>
  <c r="D125" i="2"/>
  <c r="J123" i="2"/>
  <c r="J122" i="2" s="1"/>
  <c r="I122" i="2"/>
  <c r="H122" i="2"/>
  <c r="G122" i="2"/>
  <c r="F122" i="2"/>
  <c r="E122" i="2"/>
  <c r="D122" i="2"/>
  <c r="J121" i="2"/>
  <c r="J120" i="2" s="1"/>
  <c r="I120" i="2"/>
  <c r="H120" i="2"/>
  <c r="G120" i="2"/>
  <c r="F120" i="2"/>
  <c r="E120" i="2"/>
  <c r="D120" i="2"/>
  <c r="J117" i="2"/>
  <c r="J116" i="2" s="1"/>
  <c r="I116" i="2"/>
  <c r="H116" i="2"/>
  <c r="G116" i="2"/>
  <c r="F116" i="2"/>
  <c r="E116" i="2"/>
  <c r="D116" i="2"/>
  <c r="J115" i="2"/>
  <c r="J114" i="2"/>
  <c r="I113" i="2"/>
  <c r="I112" i="2" s="1"/>
  <c r="H113" i="2"/>
  <c r="G113" i="2"/>
  <c r="G112" i="2" s="1"/>
  <c r="F113" i="2"/>
  <c r="F112" i="2" s="1"/>
  <c r="E113" i="2"/>
  <c r="E112" i="2" s="1"/>
  <c r="D113" i="2"/>
  <c r="J111" i="2"/>
  <c r="J110" i="2" s="1"/>
  <c r="J109" i="2" s="1"/>
  <c r="I110" i="2"/>
  <c r="I109" i="2" s="1"/>
  <c r="H110" i="2"/>
  <c r="H109" i="2" s="1"/>
  <c r="G110" i="2"/>
  <c r="G109" i="2" s="1"/>
  <c r="F110" i="2"/>
  <c r="F109" i="2" s="1"/>
  <c r="E110" i="2"/>
  <c r="E109" i="2" s="1"/>
  <c r="D110" i="2"/>
  <c r="D109" i="2" s="1"/>
  <c r="F108" i="2"/>
  <c r="J108" i="2" s="1"/>
  <c r="J107" i="2" s="1"/>
  <c r="J106" i="2" s="1"/>
  <c r="I107" i="2"/>
  <c r="I106" i="2" s="1"/>
  <c r="H107" i="2"/>
  <c r="H106" i="2" s="1"/>
  <c r="G107" i="2"/>
  <c r="G106" i="2" s="1"/>
  <c r="E107" i="2"/>
  <c r="E106" i="2" s="1"/>
  <c r="D107" i="2"/>
  <c r="D106" i="2" s="1"/>
  <c r="J103" i="2"/>
  <c r="J102" i="2" s="1"/>
  <c r="J101" i="2" s="1"/>
  <c r="J100" i="2" s="1"/>
  <c r="J99" i="2" s="1"/>
  <c r="I102" i="2"/>
  <c r="I101" i="2" s="1"/>
  <c r="I100" i="2" s="1"/>
  <c r="I99" i="2" s="1"/>
  <c r="H102" i="2"/>
  <c r="H101" i="2" s="1"/>
  <c r="H100" i="2" s="1"/>
  <c r="H99" i="2" s="1"/>
  <c r="G102" i="2"/>
  <c r="G101" i="2" s="1"/>
  <c r="G100" i="2" s="1"/>
  <c r="G99" i="2" s="1"/>
  <c r="F102" i="2"/>
  <c r="F101" i="2" s="1"/>
  <c r="F100" i="2" s="1"/>
  <c r="F99" i="2" s="1"/>
  <c r="E102" i="2"/>
  <c r="E101" i="2" s="1"/>
  <c r="E100" i="2" s="1"/>
  <c r="E99" i="2" s="1"/>
  <c r="D102" i="2"/>
  <c r="D101" i="2" s="1"/>
  <c r="D100" i="2" s="1"/>
  <c r="D99" i="2" s="1"/>
  <c r="J98" i="2"/>
  <c r="J97" i="2" s="1"/>
  <c r="I97" i="2"/>
  <c r="H97" i="2"/>
  <c r="G97" i="2"/>
  <c r="F97" i="2"/>
  <c r="E97" i="2"/>
  <c r="D97" i="2"/>
  <c r="J96" i="2"/>
  <c r="J95" i="2" s="1"/>
  <c r="I95" i="2"/>
  <c r="H95" i="2"/>
  <c r="G95" i="2"/>
  <c r="F95" i="2"/>
  <c r="E95" i="2"/>
  <c r="D95" i="2"/>
  <c r="J94" i="2"/>
  <c r="J93" i="2" s="1"/>
  <c r="I93" i="2"/>
  <c r="H93" i="2"/>
  <c r="G93" i="2"/>
  <c r="F93" i="2"/>
  <c r="E93" i="2"/>
  <c r="D93" i="2"/>
  <c r="J92" i="2"/>
  <c r="J91" i="2" s="1"/>
  <c r="I91" i="2"/>
  <c r="H91" i="2"/>
  <c r="G91" i="2"/>
  <c r="F91" i="2"/>
  <c r="E91" i="2"/>
  <c r="D91" i="2"/>
  <c r="J90" i="2"/>
  <c r="J89" i="2"/>
  <c r="I88" i="2"/>
  <c r="H88" i="2"/>
  <c r="G88" i="2"/>
  <c r="F88" i="2"/>
  <c r="E88" i="2"/>
  <c r="D88" i="2"/>
  <c r="J87" i="2"/>
  <c r="J86" i="2" s="1"/>
  <c r="I86" i="2"/>
  <c r="H86" i="2"/>
  <c r="G86" i="2"/>
  <c r="F86" i="2"/>
  <c r="E86" i="2"/>
  <c r="D86" i="2"/>
  <c r="J85" i="2"/>
  <c r="J84" i="2" s="1"/>
  <c r="I84" i="2"/>
  <c r="H84" i="2"/>
  <c r="G84" i="2"/>
  <c r="F84" i="2"/>
  <c r="E84" i="2"/>
  <c r="D84" i="2"/>
  <c r="J81" i="2"/>
  <c r="J80" i="2" s="1"/>
  <c r="I80" i="2"/>
  <c r="H80" i="2"/>
  <c r="G80" i="2"/>
  <c r="F80" i="2"/>
  <c r="E80" i="2"/>
  <c r="D80" i="2"/>
  <c r="J79" i="2"/>
  <c r="J78" i="2" s="1"/>
  <c r="I78" i="2"/>
  <c r="H78" i="2"/>
  <c r="G78" i="2"/>
  <c r="F78" i="2"/>
  <c r="E78" i="2"/>
  <c r="D78" i="2"/>
  <c r="J77" i="2"/>
  <c r="J76" i="2" s="1"/>
  <c r="I76" i="2"/>
  <c r="H76" i="2"/>
  <c r="G76" i="2"/>
  <c r="F76" i="2"/>
  <c r="E76" i="2"/>
  <c r="D76" i="2"/>
  <c r="J75" i="2"/>
  <c r="J74" i="2"/>
  <c r="J73" i="2" s="1"/>
  <c r="I73" i="2"/>
  <c r="H73" i="2"/>
  <c r="G73" i="2"/>
  <c r="F73" i="2"/>
  <c r="E73" i="2"/>
  <c r="D73" i="2"/>
  <c r="J72" i="2"/>
  <c r="J71" i="2" s="1"/>
  <c r="I71" i="2"/>
  <c r="H71" i="2"/>
  <c r="G71" i="2"/>
  <c r="F71" i="2"/>
  <c r="E71" i="2"/>
  <c r="D71" i="2"/>
  <c r="J69" i="2"/>
  <c r="J68" i="2" s="1"/>
  <c r="I68" i="2"/>
  <c r="H68" i="2"/>
  <c r="G68" i="2"/>
  <c r="F68" i="2"/>
  <c r="E68" i="2"/>
  <c r="D68" i="2"/>
  <c r="J67" i="2"/>
  <c r="J66" i="2" s="1"/>
  <c r="I66" i="2"/>
  <c r="H66" i="2"/>
  <c r="G66" i="2"/>
  <c r="F66" i="2"/>
  <c r="E66" i="2"/>
  <c r="D66" i="2"/>
  <c r="J65" i="2"/>
  <c r="J64" i="2" s="1"/>
  <c r="I64" i="2"/>
  <c r="H64" i="2"/>
  <c r="G64" i="2"/>
  <c r="F64" i="2"/>
  <c r="E64" i="2"/>
  <c r="D64" i="2"/>
  <c r="J63" i="2"/>
  <c r="J62" i="2" s="1"/>
  <c r="I62" i="2"/>
  <c r="H62" i="2"/>
  <c r="G62" i="2"/>
  <c r="F62" i="2"/>
  <c r="E62" i="2"/>
  <c r="D62" i="2"/>
  <c r="J61" i="2"/>
  <c r="J60" i="2" s="1"/>
  <c r="I60" i="2"/>
  <c r="H60" i="2"/>
  <c r="G60" i="2"/>
  <c r="F60" i="2"/>
  <c r="E60" i="2"/>
  <c r="D60" i="2"/>
  <c r="J58" i="2"/>
  <c r="J57" i="2"/>
  <c r="I56" i="2"/>
  <c r="H56" i="2"/>
  <c r="G56" i="2"/>
  <c r="F56" i="2"/>
  <c r="E56" i="2"/>
  <c r="D56" i="2"/>
  <c r="J55" i="2"/>
  <c r="J54" i="2" s="1"/>
  <c r="I54" i="2"/>
  <c r="H54" i="2"/>
  <c r="G54" i="2"/>
  <c r="F54" i="2"/>
  <c r="E54" i="2"/>
  <c r="D54" i="2"/>
  <c r="J53" i="2"/>
  <c r="J52" i="2" s="1"/>
  <c r="I52" i="2"/>
  <c r="H52" i="2"/>
  <c r="G52" i="2"/>
  <c r="F52" i="2"/>
  <c r="E52" i="2"/>
  <c r="D52" i="2"/>
  <c r="J51" i="2"/>
  <c r="J50" i="2" s="1"/>
  <c r="I50" i="2"/>
  <c r="H50" i="2"/>
  <c r="G50" i="2"/>
  <c r="F50" i="2"/>
  <c r="E50" i="2"/>
  <c r="D50" i="2"/>
  <c r="J49" i="2"/>
  <c r="J48" i="2" s="1"/>
  <c r="I48" i="2"/>
  <c r="H48" i="2"/>
  <c r="G48" i="2"/>
  <c r="F48" i="2"/>
  <c r="E48" i="2"/>
  <c r="D48" i="2"/>
  <c r="J44" i="2"/>
  <c r="J43" i="2" s="1"/>
  <c r="J42" i="2" s="1"/>
  <c r="I43" i="2"/>
  <c r="I42" i="2" s="1"/>
  <c r="H43" i="2"/>
  <c r="H42" i="2" s="1"/>
  <c r="G43" i="2"/>
  <c r="G42" i="2" s="1"/>
  <c r="F43" i="2"/>
  <c r="F42" i="2" s="1"/>
  <c r="E43" i="2"/>
  <c r="E42" i="2" s="1"/>
  <c r="D43" i="2"/>
  <c r="D42" i="2" s="1"/>
  <c r="J41" i="2"/>
  <c r="J40" i="2" s="1"/>
  <c r="J39" i="2" s="1"/>
  <c r="I40" i="2"/>
  <c r="I39" i="2" s="1"/>
  <c r="H40" i="2"/>
  <c r="H39" i="2" s="1"/>
  <c r="G40" i="2"/>
  <c r="G39" i="2" s="1"/>
  <c r="F40" i="2"/>
  <c r="F39" i="2" s="1"/>
  <c r="E40" i="2"/>
  <c r="E39" i="2" s="1"/>
  <c r="D40" i="2"/>
  <c r="D39" i="2" s="1"/>
  <c r="J38" i="2"/>
  <c r="J37" i="2"/>
  <c r="I36" i="2"/>
  <c r="I35" i="2" s="1"/>
  <c r="H36" i="2"/>
  <c r="H35" i="2" s="1"/>
  <c r="G36" i="2"/>
  <c r="G35" i="2" s="1"/>
  <c r="F36" i="2"/>
  <c r="F35" i="2" s="1"/>
  <c r="E36" i="2"/>
  <c r="E35" i="2" s="1"/>
  <c r="D36" i="2"/>
  <c r="D35" i="2" s="1"/>
  <c r="J34" i="2"/>
  <c r="J33" i="2"/>
  <c r="J32" i="2"/>
  <c r="J31" i="2"/>
  <c r="I30" i="2"/>
  <c r="I29" i="2" s="1"/>
  <c r="H30" i="2"/>
  <c r="H29" i="2" s="1"/>
  <c r="G30" i="2"/>
  <c r="G29" i="2" s="1"/>
  <c r="F30" i="2"/>
  <c r="F29" i="2" s="1"/>
  <c r="E30" i="2"/>
  <c r="E29" i="2" s="1"/>
  <c r="D30" i="2"/>
  <c r="D29" i="2" s="1"/>
  <c r="J28" i="2"/>
  <c r="J27" i="2" s="1"/>
  <c r="J26" i="2" s="1"/>
  <c r="I27" i="2"/>
  <c r="I26" i="2" s="1"/>
  <c r="H27" i="2"/>
  <c r="H26" i="2" s="1"/>
  <c r="G27" i="2"/>
  <c r="G26" i="2" s="1"/>
  <c r="F27" i="2"/>
  <c r="F26" i="2" s="1"/>
  <c r="E27" i="2"/>
  <c r="E26" i="2" s="1"/>
  <c r="D27" i="2"/>
  <c r="D26" i="2" s="1"/>
  <c r="J25" i="2"/>
  <c r="J24" i="2" s="1"/>
  <c r="J23" i="2" s="1"/>
  <c r="I24" i="2"/>
  <c r="I23" i="2" s="1"/>
  <c r="H24" i="2"/>
  <c r="H23" i="2" s="1"/>
  <c r="G24" i="2"/>
  <c r="G23" i="2" s="1"/>
  <c r="F24" i="2"/>
  <c r="F23" i="2" s="1"/>
  <c r="E24" i="2"/>
  <c r="E23" i="2" s="1"/>
  <c r="D24" i="2"/>
  <c r="D23" i="2" s="1"/>
  <c r="J22" i="2"/>
  <c r="J21" i="2" s="1"/>
  <c r="J20" i="2" s="1"/>
  <c r="I21" i="2"/>
  <c r="I20" i="2" s="1"/>
  <c r="H21" i="2"/>
  <c r="H20" i="2" s="1"/>
  <c r="G21" i="2"/>
  <c r="G20" i="2" s="1"/>
  <c r="F21" i="2"/>
  <c r="F20" i="2" s="1"/>
  <c r="E21" i="2"/>
  <c r="E20" i="2" s="1"/>
  <c r="D21" i="2"/>
  <c r="D20" i="2" s="1"/>
  <c r="J19" i="2"/>
  <c r="J18" i="2" s="1"/>
  <c r="J17" i="2" s="1"/>
  <c r="I18" i="2"/>
  <c r="I17" i="2" s="1"/>
  <c r="H18" i="2"/>
  <c r="H17" i="2" s="1"/>
  <c r="G18" i="2"/>
  <c r="G17" i="2" s="1"/>
  <c r="F18" i="2"/>
  <c r="F17" i="2" s="1"/>
  <c r="E18" i="2"/>
  <c r="E17" i="2" s="1"/>
  <c r="D18" i="2"/>
  <c r="D17" i="2" s="1"/>
  <c r="J16" i="2"/>
  <c r="J15" i="2"/>
  <c r="I14" i="2"/>
  <c r="I13" i="2" s="1"/>
  <c r="H14" i="2"/>
  <c r="H13" i="2" s="1"/>
  <c r="G14" i="2"/>
  <c r="G13" i="2" s="1"/>
  <c r="F14" i="2"/>
  <c r="F13" i="2" s="1"/>
  <c r="E14" i="2"/>
  <c r="E13" i="2" s="1"/>
  <c r="D14" i="2"/>
  <c r="D13" i="2" s="1"/>
  <c r="J12" i="2"/>
  <c r="J11" i="2" s="1"/>
  <c r="J10" i="2" s="1"/>
  <c r="I11" i="2"/>
  <c r="I10" i="2" s="1"/>
  <c r="H11" i="2"/>
  <c r="H10" i="2" s="1"/>
  <c r="G11" i="2"/>
  <c r="G10" i="2" s="1"/>
  <c r="F11" i="2"/>
  <c r="F10" i="2" s="1"/>
  <c r="E11" i="2"/>
  <c r="E10" i="2" s="1"/>
  <c r="D11" i="2"/>
  <c r="D10" i="2" s="1"/>
  <c r="T181" i="2"/>
  <c r="S181" i="2"/>
  <c r="P181" i="2"/>
  <c r="O181" i="2"/>
  <c r="M181" i="2"/>
  <c r="L181" i="2"/>
  <c r="C181" i="2"/>
  <c r="H167" i="2" l="1"/>
  <c r="H166" i="2" s="1"/>
  <c r="F183" i="2"/>
  <c r="G183" i="2"/>
  <c r="E183" i="2"/>
  <c r="G119" i="2"/>
  <c r="E119" i="2"/>
  <c r="E118" i="2" s="1"/>
  <c r="E224" i="2"/>
  <c r="F260" i="2"/>
  <c r="J56" i="2"/>
  <c r="D178" i="2"/>
  <c r="I70" i="2"/>
  <c r="J215" i="2"/>
  <c r="G352" i="2"/>
  <c r="G339" i="2" s="1"/>
  <c r="G338" i="2" s="1"/>
  <c r="E173" i="2"/>
  <c r="D70" i="2"/>
  <c r="J276" i="2"/>
  <c r="G395" i="2"/>
  <c r="F124" i="2"/>
  <c r="F415" i="2"/>
  <c r="F408" i="2" s="1"/>
  <c r="F407" i="2" s="1"/>
  <c r="G173" i="2"/>
  <c r="D191" i="2"/>
  <c r="D190" i="2" s="1"/>
  <c r="M25" i="39"/>
  <c r="M24" i="39" s="1"/>
  <c r="R73" i="39"/>
  <c r="C25" i="39"/>
  <c r="C24" i="39" s="1"/>
  <c r="R30" i="39"/>
  <c r="R29" i="39" s="1"/>
  <c r="R13" i="39"/>
  <c r="R12" i="39" s="1"/>
  <c r="E25" i="39"/>
  <c r="E24" i="39" s="1"/>
  <c r="E6" i="39" s="1"/>
  <c r="R53" i="39"/>
  <c r="R52" i="39" s="1"/>
  <c r="H6" i="39"/>
  <c r="M6" i="39"/>
  <c r="Q57" i="39"/>
  <c r="L25" i="39"/>
  <c r="L24" i="39" s="1"/>
  <c r="L6" i="39" s="1"/>
  <c r="J26" i="39"/>
  <c r="R23" i="39"/>
  <c r="R22" i="39" s="1"/>
  <c r="J9" i="39"/>
  <c r="J8" i="39" s="1"/>
  <c r="J7" i="39" s="1"/>
  <c r="R28" i="39"/>
  <c r="R27" i="39" s="1"/>
  <c r="N26" i="39"/>
  <c r="N25" i="39" s="1"/>
  <c r="N24" i="39" s="1"/>
  <c r="N6" i="39" s="1"/>
  <c r="R14" i="39"/>
  <c r="D25" i="39"/>
  <c r="D24" i="39" s="1"/>
  <c r="D6" i="39" s="1"/>
  <c r="H25" i="39"/>
  <c r="H24" i="39" s="1"/>
  <c r="I25" i="39"/>
  <c r="I24" i="39" s="1"/>
  <c r="I6" i="39" s="1"/>
  <c r="Q26" i="39"/>
  <c r="N57" i="39"/>
  <c r="R38" i="39"/>
  <c r="R37" i="39" s="1"/>
  <c r="K37" i="39"/>
  <c r="J57" i="39"/>
  <c r="J25" i="39" s="1"/>
  <c r="J24" i="39" s="1"/>
  <c r="R32" i="39"/>
  <c r="R31" i="39" s="1"/>
  <c r="K31" i="39"/>
  <c r="R51" i="39"/>
  <c r="R50" i="39" s="1"/>
  <c r="R67" i="39"/>
  <c r="R66" i="39" s="1"/>
  <c r="K66" i="39"/>
  <c r="K57" i="39" s="1"/>
  <c r="R57" i="39"/>
  <c r="R19" i="39"/>
  <c r="R18" i="39" s="1"/>
  <c r="K18" i="39"/>
  <c r="K9" i="39" s="1"/>
  <c r="K8" i="39" s="1"/>
  <c r="K7" i="39" s="1"/>
  <c r="C6" i="39"/>
  <c r="J45" i="51"/>
  <c r="K61" i="51"/>
  <c r="K42" i="51"/>
  <c r="K34" i="51" s="1"/>
  <c r="K33" i="51" s="1"/>
  <c r="F59" i="51"/>
  <c r="F58" i="51" s="1"/>
  <c r="K17" i="51"/>
  <c r="K16" i="51" s="1"/>
  <c r="K27" i="51"/>
  <c r="K26" i="51" s="1"/>
  <c r="K25" i="51" s="1"/>
  <c r="J34" i="51"/>
  <c r="J33" i="51" s="1"/>
  <c r="J32" i="51" s="1"/>
  <c r="J60" i="51"/>
  <c r="E32" i="51"/>
  <c r="J9" i="51"/>
  <c r="J8" i="51" s="1"/>
  <c r="J7" i="51" s="1"/>
  <c r="O32" i="51"/>
  <c r="O6" i="51" s="1"/>
  <c r="K157" i="51"/>
  <c r="F32" i="51"/>
  <c r="J85" i="51"/>
  <c r="K113" i="51"/>
  <c r="N15" i="51"/>
  <c r="N14" i="51" s="1"/>
  <c r="E6" i="51"/>
  <c r="H59" i="51"/>
  <c r="H58" i="51" s="1"/>
  <c r="H6" i="51" s="1"/>
  <c r="G59" i="51"/>
  <c r="G58" i="51" s="1"/>
  <c r="G6" i="51" s="1"/>
  <c r="R148" i="51"/>
  <c r="R147" i="51" s="1"/>
  <c r="J76" i="51"/>
  <c r="R36" i="51"/>
  <c r="R35" i="51" s="1"/>
  <c r="R38" i="51"/>
  <c r="R37" i="51" s="1"/>
  <c r="K37" i="51"/>
  <c r="N32" i="51"/>
  <c r="F6" i="51"/>
  <c r="R127" i="51"/>
  <c r="R126" i="51" s="1"/>
  <c r="Q126" i="51"/>
  <c r="C59" i="51"/>
  <c r="C58" i="51" s="1"/>
  <c r="C6" i="51" s="1"/>
  <c r="N99" i="51"/>
  <c r="N59" i="51" s="1"/>
  <c r="N58" i="51" s="1"/>
  <c r="L6" i="51"/>
  <c r="I6" i="51"/>
  <c r="P6" i="51"/>
  <c r="R29" i="51"/>
  <c r="R28" i="51" s="1"/>
  <c r="R78" i="51"/>
  <c r="R77" i="51" s="1"/>
  <c r="R41" i="51"/>
  <c r="R40" i="51" s="1"/>
  <c r="O59" i="51"/>
  <c r="O58" i="51" s="1"/>
  <c r="K52" i="51"/>
  <c r="D59" i="51"/>
  <c r="D58" i="51" s="1"/>
  <c r="R98" i="51"/>
  <c r="R97" i="51" s="1"/>
  <c r="R96" i="51" s="1"/>
  <c r="Q97" i="51"/>
  <c r="Q96" i="51" s="1"/>
  <c r="R143" i="51"/>
  <c r="R142" i="51" s="1"/>
  <c r="R31" i="51"/>
  <c r="R30" i="51" s="1"/>
  <c r="R27" i="51" s="1"/>
  <c r="R26" i="51" s="1"/>
  <c r="R25" i="51" s="1"/>
  <c r="Q42" i="51"/>
  <c r="Q34" i="51" s="1"/>
  <c r="Q33" i="51" s="1"/>
  <c r="Q32" i="51" s="1"/>
  <c r="R43" i="51"/>
  <c r="R42" i="51" s="1"/>
  <c r="N112" i="51"/>
  <c r="N111" i="51" s="1"/>
  <c r="N110" i="51" s="1"/>
  <c r="D32" i="51"/>
  <c r="D6" i="51" s="1"/>
  <c r="R128" i="51"/>
  <c r="R165" i="51"/>
  <c r="R164" i="51" s="1"/>
  <c r="R109" i="51"/>
  <c r="R108" i="51" s="1"/>
  <c r="K108" i="51"/>
  <c r="Q64" i="51"/>
  <c r="Q60" i="51" s="1"/>
  <c r="R65" i="51"/>
  <c r="R64" i="51" s="1"/>
  <c r="K153" i="51"/>
  <c r="R150" i="51"/>
  <c r="R82" i="51"/>
  <c r="R81" i="51" s="1"/>
  <c r="R76" i="51" s="1"/>
  <c r="K81" i="51"/>
  <c r="K76" i="51" s="1"/>
  <c r="R117" i="51"/>
  <c r="R116" i="51" s="1"/>
  <c r="R101" i="51"/>
  <c r="R100" i="51" s="1"/>
  <c r="K100" i="51"/>
  <c r="R146" i="51"/>
  <c r="R145" i="51" s="1"/>
  <c r="Q153" i="51"/>
  <c r="R154" i="51"/>
  <c r="R153" i="51" s="1"/>
  <c r="R55" i="51"/>
  <c r="R54" i="51" s="1"/>
  <c r="R49" i="51" s="1"/>
  <c r="R45" i="51" s="1"/>
  <c r="K54" i="51"/>
  <c r="Q27" i="51"/>
  <c r="Q26" i="51" s="1"/>
  <c r="Q25" i="51" s="1"/>
  <c r="J112" i="51"/>
  <c r="J111" i="51" s="1"/>
  <c r="J110" i="51" s="1"/>
  <c r="R115" i="51"/>
  <c r="R113" i="51" s="1"/>
  <c r="K20" i="51"/>
  <c r="K19" i="51" s="1"/>
  <c r="K15" i="51" s="1"/>
  <c r="K14" i="51" s="1"/>
  <c r="R21" i="51"/>
  <c r="R20" i="51" s="1"/>
  <c r="R19" i="51" s="1"/>
  <c r="R15" i="51" s="1"/>
  <c r="R14" i="51" s="1"/>
  <c r="R73" i="51"/>
  <c r="R72" i="51" s="1"/>
  <c r="K72" i="51"/>
  <c r="R91" i="51"/>
  <c r="R90" i="51" s="1"/>
  <c r="K90" i="51"/>
  <c r="R89" i="51"/>
  <c r="R88" i="51" s="1"/>
  <c r="R85" i="51" s="1"/>
  <c r="K88" i="51"/>
  <c r="K85" i="51" s="1"/>
  <c r="R124" i="51"/>
  <c r="R123" i="51" s="1"/>
  <c r="K123" i="51"/>
  <c r="K166" i="51"/>
  <c r="R167" i="51"/>
  <c r="R166" i="51" s="1"/>
  <c r="K137" i="51"/>
  <c r="R138" i="51"/>
  <c r="R137" i="51" s="1"/>
  <c r="R71" i="51"/>
  <c r="R70" i="51" s="1"/>
  <c r="K70" i="51"/>
  <c r="Q99" i="51"/>
  <c r="Q76" i="51"/>
  <c r="K118" i="51"/>
  <c r="R119" i="51"/>
  <c r="R118" i="51" s="1"/>
  <c r="R161" i="51"/>
  <c r="R160" i="51" s="1"/>
  <c r="K160" i="51"/>
  <c r="J33" i="37"/>
  <c r="J82" i="37"/>
  <c r="R70" i="37"/>
  <c r="R69" i="37" s="1"/>
  <c r="R114" i="37"/>
  <c r="R113" i="37" s="1"/>
  <c r="R15" i="37"/>
  <c r="R14" i="37" s="1"/>
  <c r="N26" i="37"/>
  <c r="N25" i="37" s="1"/>
  <c r="N24" i="37" s="1"/>
  <c r="Q9" i="37"/>
  <c r="Q8" i="37" s="1"/>
  <c r="Q7" i="37" s="1"/>
  <c r="J127" i="37"/>
  <c r="J111" i="37" s="1"/>
  <c r="J110" i="37" s="1"/>
  <c r="N33" i="37"/>
  <c r="R62" i="37"/>
  <c r="R61" i="37" s="1"/>
  <c r="R124" i="37"/>
  <c r="R123" i="37" s="1"/>
  <c r="R35" i="37"/>
  <c r="R34" i="37" s="1"/>
  <c r="M32" i="37"/>
  <c r="M31" i="37" s="1"/>
  <c r="M6" i="37" s="1"/>
  <c r="J9" i="37"/>
  <c r="J8" i="37" s="1"/>
  <c r="J7" i="37" s="1"/>
  <c r="R11" i="37"/>
  <c r="R10" i="37" s="1"/>
  <c r="P111" i="37"/>
  <c r="P110" i="37" s="1"/>
  <c r="L6" i="37"/>
  <c r="R134" i="37"/>
  <c r="I32" i="37"/>
  <c r="I31" i="37" s="1"/>
  <c r="R88" i="37"/>
  <c r="R87" i="37" s="1"/>
  <c r="O32" i="37"/>
  <c r="O31" i="37" s="1"/>
  <c r="O6" i="37" s="1"/>
  <c r="K134" i="37"/>
  <c r="R38" i="37"/>
  <c r="R37" i="37" s="1"/>
  <c r="R92" i="37"/>
  <c r="R91" i="37" s="1"/>
  <c r="R21" i="37"/>
  <c r="R20" i="37" s="1"/>
  <c r="N9" i="37"/>
  <c r="N8" i="37" s="1"/>
  <c r="N7" i="37" s="1"/>
  <c r="R105" i="37"/>
  <c r="R104" i="37" s="1"/>
  <c r="I6" i="37"/>
  <c r="R145" i="37"/>
  <c r="R144" i="37" s="1"/>
  <c r="K10" i="37"/>
  <c r="H32" i="37"/>
  <c r="H31" i="37" s="1"/>
  <c r="H6" i="37" s="1"/>
  <c r="H111" i="37"/>
  <c r="H110" i="37" s="1"/>
  <c r="R90" i="37"/>
  <c r="R89" i="37" s="1"/>
  <c r="Q89" i="37"/>
  <c r="Q82" i="37" s="1"/>
  <c r="R40" i="37"/>
  <c r="R39" i="37" s="1"/>
  <c r="K39" i="37"/>
  <c r="K33" i="37" s="1"/>
  <c r="R51" i="37"/>
  <c r="R50" i="37" s="1"/>
  <c r="G32" i="37"/>
  <c r="G31" i="37" s="1"/>
  <c r="G6" i="37" s="1"/>
  <c r="R81" i="37"/>
  <c r="R80" i="37" s="1"/>
  <c r="K80" i="37"/>
  <c r="K60" i="37" s="1"/>
  <c r="R64" i="37"/>
  <c r="R63" i="37" s="1"/>
  <c r="Q47" i="37"/>
  <c r="Q33" i="37" s="1"/>
  <c r="R48" i="37"/>
  <c r="R47" i="37" s="1"/>
  <c r="R120" i="37"/>
  <c r="R119" i="37" s="1"/>
  <c r="K119" i="37"/>
  <c r="K112" i="37" s="1"/>
  <c r="R17" i="37"/>
  <c r="R16" i="37" s="1"/>
  <c r="R30" i="37"/>
  <c r="R29" i="37" s="1"/>
  <c r="R26" i="37" s="1"/>
  <c r="R25" i="37" s="1"/>
  <c r="R24" i="37" s="1"/>
  <c r="K29" i="37"/>
  <c r="K26" i="37" s="1"/>
  <c r="K25" i="37" s="1"/>
  <c r="K24" i="37" s="1"/>
  <c r="J60" i="37"/>
  <c r="K93" i="37"/>
  <c r="K82" i="37" s="1"/>
  <c r="R94" i="37"/>
  <c r="R93" i="37" s="1"/>
  <c r="R13" i="37"/>
  <c r="R12" i="37" s="1"/>
  <c r="K12" i="37"/>
  <c r="R142" i="37"/>
  <c r="R141" i="37" s="1"/>
  <c r="K141" i="37"/>
  <c r="K41" i="37"/>
  <c r="R42" i="37"/>
  <c r="R41" i="37" s="1"/>
  <c r="J32" i="37"/>
  <c r="J31" i="37" s="1"/>
  <c r="R109" i="37"/>
  <c r="R108" i="37" s="1"/>
  <c r="R107" i="37" s="1"/>
  <c r="R106" i="37" s="1"/>
  <c r="K108" i="37"/>
  <c r="K107" i="37" s="1"/>
  <c r="K106" i="37" s="1"/>
  <c r="N82" i="37"/>
  <c r="R118" i="37"/>
  <c r="R117" i="37" s="1"/>
  <c r="P32" i="37"/>
  <c r="P31" i="37" s="1"/>
  <c r="R57" i="37"/>
  <c r="R56" i="37" s="1"/>
  <c r="R74" i="37"/>
  <c r="R73" i="37" s="1"/>
  <c r="Q73" i="37"/>
  <c r="Q60" i="37" s="1"/>
  <c r="D6" i="37"/>
  <c r="N127" i="37"/>
  <c r="N111" i="37" s="1"/>
  <c r="N110" i="37" s="1"/>
  <c r="E32" i="37"/>
  <c r="E31" i="37" s="1"/>
  <c r="E6" i="37" s="1"/>
  <c r="N60" i="37"/>
  <c r="R23" i="37"/>
  <c r="R22" i="37" s="1"/>
  <c r="K22" i="37"/>
  <c r="R126" i="37"/>
  <c r="R125" i="37" s="1"/>
  <c r="R122" i="37" s="1"/>
  <c r="R140" i="37"/>
  <c r="R139" i="37" s="1"/>
  <c r="R103" i="37"/>
  <c r="R102" i="37" s="1"/>
  <c r="Q128" i="37"/>
  <c r="Q127" i="37" s="1"/>
  <c r="Q111" i="37" s="1"/>
  <c r="Q110" i="37" s="1"/>
  <c r="R129" i="37"/>
  <c r="R128" i="37" s="1"/>
  <c r="R21" i="36"/>
  <c r="K49" i="36"/>
  <c r="K48" i="36" s="1"/>
  <c r="N52" i="36"/>
  <c r="Q75" i="36"/>
  <c r="J34" i="36"/>
  <c r="J62" i="36"/>
  <c r="J85" i="36"/>
  <c r="R96" i="36"/>
  <c r="Q34" i="36"/>
  <c r="N44" i="36"/>
  <c r="E67" i="36"/>
  <c r="R24" i="36"/>
  <c r="R47" i="36"/>
  <c r="Q74" i="36"/>
  <c r="Q73" i="36" s="1"/>
  <c r="J75" i="36"/>
  <c r="K90" i="36"/>
  <c r="R23" i="36"/>
  <c r="K16" i="36"/>
  <c r="K15" i="36" s="1"/>
  <c r="J23" i="36"/>
  <c r="R51" i="36"/>
  <c r="R50" i="36" s="1"/>
  <c r="R89" i="36"/>
  <c r="L9" i="36"/>
  <c r="L8" i="36" s="1"/>
  <c r="L7" i="36" s="1"/>
  <c r="R40" i="36"/>
  <c r="J65" i="36"/>
  <c r="J101" i="36"/>
  <c r="Q86" i="36"/>
  <c r="Q85" i="36" s="1"/>
  <c r="J87" i="36"/>
  <c r="J99" i="36"/>
  <c r="J10" i="36"/>
  <c r="K34" i="36"/>
  <c r="R37" i="36"/>
  <c r="R46" i="36"/>
  <c r="R78" i="36"/>
  <c r="R91" i="36"/>
  <c r="F8" i="36"/>
  <c r="F7" i="36" s="1"/>
  <c r="R18" i="36"/>
  <c r="G9" i="36"/>
  <c r="N58" i="36"/>
  <c r="N60" i="36"/>
  <c r="Q98" i="36"/>
  <c r="Q97" i="36" s="1"/>
  <c r="R22" i="36"/>
  <c r="C9" i="36"/>
  <c r="J52" i="36"/>
  <c r="J54" i="36"/>
  <c r="M67" i="36"/>
  <c r="R12" i="36"/>
  <c r="O9" i="36"/>
  <c r="Q23" i="36"/>
  <c r="D9" i="36"/>
  <c r="Q45" i="36"/>
  <c r="J68" i="36"/>
  <c r="Q11" i="36"/>
  <c r="J107" i="36"/>
  <c r="K57" i="36"/>
  <c r="R57" i="36" s="1"/>
  <c r="R56" i="36" s="1"/>
  <c r="R104" i="36"/>
  <c r="R103" i="36" s="1"/>
  <c r="Q68" i="36"/>
  <c r="Q79" i="36"/>
  <c r="R84" i="36"/>
  <c r="K75" i="36"/>
  <c r="R76" i="36"/>
  <c r="N87" i="36"/>
  <c r="Q88" i="36"/>
  <c r="Q87" i="36" s="1"/>
  <c r="H9" i="36"/>
  <c r="N34" i="36"/>
  <c r="K38" i="36"/>
  <c r="K13" i="36"/>
  <c r="J17" i="36"/>
  <c r="O67" i="36"/>
  <c r="N75" i="36"/>
  <c r="R81" i="36"/>
  <c r="R79" i="36" s="1"/>
  <c r="N105" i="36"/>
  <c r="K11" i="36"/>
  <c r="N13" i="36"/>
  <c r="Q14" i="36"/>
  <c r="Q13" i="36" s="1"/>
  <c r="K17" i="36"/>
  <c r="Q17" i="36"/>
  <c r="K23" i="36"/>
  <c r="K33" i="36"/>
  <c r="R36" i="36"/>
  <c r="J58" i="36"/>
  <c r="K59" i="36"/>
  <c r="R69" i="36"/>
  <c r="K68" i="36"/>
  <c r="P67" i="36"/>
  <c r="G67" i="36"/>
  <c r="R77" i="36"/>
  <c r="J90" i="36"/>
  <c r="Q90" i="36"/>
  <c r="Q27" i="36"/>
  <c r="N26" i="36"/>
  <c r="N68" i="36"/>
  <c r="Q108" i="36"/>
  <c r="Q107" i="36" s="1"/>
  <c r="N107" i="36"/>
  <c r="Q38" i="36"/>
  <c r="C67" i="36"/>
  <c r="C8" i="36" s="1"/>
  <c r="C7" i="36" s="1"/>
  <c r="C6" i="36" s="1"/>
  <c r="I9" i="36"/>
  <c r="Q16" i="36"/>
  <c r="Q15" i="36" s="1"/>
  <c r="N15" i="36"/>
  <c r="R20" i="36"/>
  <c r="D67" i="36"/>
  <c r="K79" i="36"/>
  <c r="M9" i="36"/>
  <c r="M8" i="36" s="1"/>
  <c r="M7" i="36" s="1"/>
  <c r="K93" i="36"/>
  <c r="K97" i="36"/>
  <c r="Q10" i="36"/>
  <c r="E9" i="36"/>
  <c r="R19" i="36"/>
  <c r="R41" i="36"/>
  <c r="K43" i="36"/>
  <c r="R49" i="36"/>
  <c r="R48" i="36" s="1"/>
  <c r="J50" i="36"/>
  <c r="R53" i="36"/>
  <c r="R52" i="36" s="1"/>
  <c r="K52" i="36"/>
  <c r="K54" i="36"/>
  <c r="K65" i="36"/>
  <c r="H67" i="36"/>
  <c r="K72" i="36"/>
  <c r="K85" i="36"/>
  <c r="R92" i="36"/>
  <c r="R90" i="36" s="1"/>
  <c r="Q94" i="36"/>
  <c r="Q93" i="36" s="1"/>
  <c r="N93" i="36"/>
  <c r="K99" i="36"/>
  <c r="K110" i="36"/>
  <c r="R30" i="36"/>
  <c r="K62" i="36"/>
  <c r="J38" i="36"/>
  <c r="Q63" i="36"/>
  <c r="Q62" i="36" s="1"/>
  <c r="N62" i="36"/>
  <c r="L67" i="36"/>
  <c r="J79" i="36"/>
  <c r="J26" i="36"/>
  <c r="K28" i="36"/>
  <c r="R28" i="36" s="1"/>
  <c r="R35" i="36"/>
  <c r="R29" i="36"/>
  <c r="J44" i="36"/>
  <c r="K45" i="36"/>
  <c r="J73" i="36"/>
  <c r="K74" i="36"/>
  <c r="P9" i="36"/>
  <c r="N17" i="36"/>
  <c r="N23" i="36"/>
  <c r="Q44" i="36"/>
  <c r="K50" i="36"/>
  <c r="Q55" i="36"/>
  <c r="Q54" i="36" s="1"/>
  <c r="N54" i="36"/>
  <c r="K60" i="36"/>
  <c r="R61" i="36"/>
  <c r="R60" i="36" s="1"/>
  <c r="R70" i="36"/>
  <c r="I67" i="36"/>
  <c r="K87" i="36"/>
  <c r="J93" i="36"/>
  <c r="Q100" i="36"/>
  <c r="Q99" i="36" s="1"/>
  <c r="N99" i="36"/>
  <c r="R102" i="36"/>
  <c r="R101" i="36" s="1"/>
  <c r="J103" i="36"/>
  <c r="R106" i="36"/>
  <c r="R105" i="36" s="1"/>
  <c r="K105" i="36"/>
  <c r="K107" i="36"/>
  <c r="N48" i="36"/>
  <c r="N101" i="36"/>
  <c r="N42" i="36"/>
  <c r="N56" i="36"/>
  <c r="N71" i="36"/>
  <c r="N109" i="36"/>
  <c r="N38" i="36"/>
  <c r="N50" i="36"/>
  <c r="N79" i="36"/>
  <c r="N90" i="36"/>
  <c r="N103" i="36"/>
  <c r="J32" i="35"/>
  <c r="H36" i="35"/>
  <c r="H35" i="35" s="1"/>
  <c r="H34" i="35" s="1"/>
  <c r="J58" i="35"/>
  <c r="D9" i="35"/>
  <c r="D8" i="35" s="1"/>
  <c r="D7" i="35" s="1"/>
  <c r="Q20" i="35"/>
  <c r="Q19" i="35" s="1"/>
  <c r="I36" i="35"/>
  <c r="I35" i="35" s="1"/>
  <c r="I34" i="35" s="1"/>
  <c r="N41" i="35"/>
  <c r="E45" i="35"/>
  <c r="E44" i="35" s="1"/>
  <c r="E43" i="35" s="1"/>
  <c r="J48" i="35"/>
  <c r="M9" i="35"/>
  <c r="M8" i="35" s="1"/>
  <c r="M7" i="35" s="1"/>
  <c r="P45" i="35"/>
  <c r="P44" i="35" s="1"/>
  <c r="P43" i="35" s="1"/>
  <c r="E23" i="35"/>
  <c r="E22" i="35" s="1"/>
  <c r="E21" i="35" s="1"/>
  <c r="N30" i="35"/>
  <c r="N54" i="35"/>
  <c r="J65" i="35"/>
  <c r="O9" i="35"/>
  <c r="O8" i="35" s="1"/>
  <c r="O7" i="35" s="1"/>
  <c r="M23" i="35"/>
  <c r="M22" i="35" s="1"/>
  <c r="M21" i="35" s="1"/>
  <c r="F45" i="35"/>
  <c r="F44" i="35" s="1"/>
  <c r="F43" i="35" s="1"/>
  <c r="O23" i="35"/>
  <c r="O22" i="35" s="1"/>
  <c r="O21" i="35" s="1"/>
  <c r="C36" i="35"/>
  <c r="C35" i="35" s="1"/>
  <c r="C34" i="35" s="1"/>
  <c r="O45" i="35"/>
  <c r="O44" i="35" s="1"/>
  <c r="O43" i="35" s="1"/>
  <c r="J15" i="35"/>
  <c r="J24" i="35"/>
  <c r="D23" i="35"/>
  <c r="D22" i="35" s="1"/>
  <c r="D21" i="35" s="1"/>
  <c r="D6" i="35" s="1"/>
  <c r="G23" i="35"/>
  <c r="G22" i="35" s="1"/>
  <c r="G21" i="35" s="1"/>
  <c r="F36" i="35"/>
  <c r="F35" i="35" s="1"/>
  <c r="F34" i="35" s="1"/>
  <c r="H45" i="35"/>
  <c r="H44" i="35" s="1"/>
  <c r="H43" i="35" s="1"/>
  <c r="N58" i="35"/>
  <c r="K66" i="35"/>
  <c r="K65" i="35" s="1"/>
  <c r="C23" i="35"/>
  <c r="C22" i="35" s="1"/>
  <c r="C21" i="35" s="1"/>
  <c r="C6" i="35" s="1"/>
  <c r="F23" i="35"/>
  <c r="F22" i="35" s="1"/>
  <c r="F21" i="35" s="1"/>
  <c r="F6" i="35" s="1"/>
  <c r="K49" i="35"/>
  <c r="K48" i="35" s="1"/>
  <c r="F9" i="35"/>
  <c r="F8" i="35" s="1"/>
  <c r="F7" i="35" s="1"/>
  <c r="L9" i="35"/>
  <c r="L8" i="35" s="1"/>
  <c r="L7" i="35" s="1"/>
  <c r="L6" i="35" s="1"/>
  <c r="N17" i="35"/>
  <c r="P23" i="35"/>
  <c r="P22" i="35" s="1"/>
  <c r="P21" i="35" s="1"/>
  <c r="O36" i="35"/>
  <c r="O35" i="35" s="1"/>
  <c r="O34" i="35" s="1"/>
  <c r="R50" i="35"/>
  <c r="G45" i="35"/>
  <c r="G44" i="35" s="1"/>
  <c r="G43" i="35" s="1"/>
  <c r="H9" i="35"/>
  <c r="H8" i="35" s="1"/>
  <c r="H7" i="35" s="1"/>
  <c r="Q36" i="35"/>
  <c r="Q35" i="35" s="1"/>
  <c r="Q34" i="35" s="1"/>
  <c r="I23" i="35"/>
  <c r="I22" i="35" s="1"/>
  <c r="I21" i="35" s="1"/>
  <c r="E9" i="35"/>
  <c r="E8" i="35" s="1"/>
  <c r="E7" i="35" s="1"/>
  <c r="K27" i="35"/>
  <c r="K26" i="35" s="1"/>
  <c r="C45" i="35"/>
  <c r="C44" i="35" s="1"/>
  <c r="C43" i="35" s="1"/>
  <c r="I9" i="35"/>
  <c r="I8" i="35" s="1"/>
  <c r="I7" i="35" s="1"/>
  <c r="P9" i="35"/>
  <c r="P8" i="35" s="1"/>
  <c r="P7" i="35" s="1"/>
  <c r="P6" i="35" s="1"/>
  <c r="G9" i="35"/>
  <c r="G8" i="35" s="1"/>
  <c r="G7" i="35" s="1"/>
  <c r="H23" i="35"/>
  <c r="H22" i="35" s="1"/>
  <c r="H21" i="35" s="1"/>
  <c r="J41" i="35"/>
  <c r="J36" i="35" s="1"/>
  <c r="J35" i="35" s="1"/>
  <c r="J34" i="35" s="1"/>
  <c r="D45" i="35"/>
  <c r="D44" i="35" s="1"/>
  <c r="D43" i="35" s="1"/>
  <c r="R51" i="35"/>
  <c r="K11" i="35"/>
  <c r="J10" i="35"/>
  <c r="J9" i="35" s="1"/>
  <c r="J8" i="35" s="1"/>
  <c r="J7" i="35" s="1"/>
  <c r="R13" i="35"/>
  <c r="K12" i="35"/>
  <c r="R59" i="35"/>
  <c r="K58" i="35"/>
  <c r="Q12" i="35"/>
  <c r="Q9" i="35" s="1"/>
  <c r="Q8" i="35" s="1"/>
  <c r="Q7" i="35" s="1"/>
  <c r="K19" i="35"/>
  <c r="R20" i="35"/>
  <c r="R19" i="35" s="1"/>
  <c r="Q48" i="35"/>
  <c r="R52" i="35"/>
  <c r="K56" i="35"/>
  <c r="R57" i="35"/>
  <c r="R56" i="35" s="1"/>
  <c r="K61" i="35"/>
  <c r="R62" i="35"/>
  <c r="R61" i="35" s="1"/>
  <c r="R64" i="35"/>
  <c r="R63" i="35" s="1"/>
  <c r="K63" i="35"/>
  <c r="R16" i="35"/>
  <c r="R15" i="35" s="1"/>
  <c r="K15" i="35"/>
  <c r="K28" i="35"/>
  <c r="R29" i="35"/>
  <c r="R28" i="35" s="1"/>
  <c r="R31" i="35"/>
  <c r="R30" i="35" s="1"/>
  <c r="K30" i="35"/>
  <c r="R47" i="35"/>
  <c r="R46" i="35" s="1"/>
  <c r="R14" i="35"/>
  <c r="K41" i="35"/>
  <c r="R42" i="35"/>
  <c r="R41" i="35" s="1"/>
  <c r="R60" i="35"/>
  <c r="Q23" i="35"/>
  <c r="Q22" i="35" s="1"/>
  <c r="Q21" i="35" s="1"/>
  <c r="M6" i="35"/>
  <c r="R25" i="35"/>
  <c r="R24" i="35" s="1"/>
  <c r="K24" i="35"/>
  <c r="R38" i="35"/>
  <c r="R37" i="35" s="1"/>
  <c r="K18" i="35"/>
  <c r="N32" i="35"/>
  <c r="K40" i="35"/>
  <c r="K55" i="35"/>
  <c r="Q66" i="35"/>
  <c r="Q65" i="35" s="1"/>
  <c r="N26" i="35"/>
  <c r="R33" i="35"/>
  <c r="R32" i="35" s="1"/>
  <c r="K46" i="35"/>
  <c r="N48" i="35"/>
  <c r="J28" i="35"/>
  <c r="J23" i="35" s="1"/>
  <c r="J22" i="35" s="1"/>
  <c r="J21" i="35" s="1"/>
  <c r="K37" i="35"/>
  <c r="J61" i="35"/>
  <c r="N24" i="35"/>
  <c r="N46" i="35"/>
  <c r="Q59" i="35"/>
  <c r="Q58" i="35" s="1"/>
  <c r="N15" i="35"/>
  <c r="N37" i="35"/>
  <c r="Q33" i="34"/>
  <c r="L44" i="34"/>
  <c r="L43" i="34" s="1"/>
  <c r="L42" i="34" s="1"/>
  <c r="I9" i="34"/>
  <c r="I8" i="34" s="1"/>
  <c r="I7" i="34" s="1"/>
  <c r="I6" i="34" s="1"/>
  <c r="F9" i="34"/>
  <c r="F8" i="34" s="1"/>
  <c r="F7" i="34" s="1"/>
  <c r="F6" i="34" s="1"/>
  <c r="J13" i="34"/>
  <c r="C9" i="34"/>
  <c r="C8" i="34" s="1"/>
  <c r="C7" i="34" s="1"/>
  <c r="R36" i="34"/>
  <c r="R35" i="34" s="1"/>
  <c r="Q10" i="34"/>
  <c r="Q32" i="34"/>
  <c r="Q23" i="34"/>
  <c r="R39" i="34"/>
  <c r="L9" i="34"/>
  <c r="L8" i="34" s="1"/>
  <c r="L7" i="34" s="1"/>
  <c r="N21" i="34"/>
  <c r="D9" i="34"/>
  <c r="D8" i="34" s="1"/>
  <c r="D7" i="34" s="1"/>
  <c r="M9" i="34"/>
  <c r="M8" i="34" s="1"/>
  <c r="M7" i="34" s="1"/>
  <c r="M6" i="34" s="1"/>
  <c r="P9" i="34"/>
  <c r="P8" i="34" s="1"/>
  <c r="P7" i="34" s="1"/>
  <c r="P6" i="34" s="1"/>
  <c r="J35" i="34"/>
  <c r="J40" i="34"/>
  <c r="J45" i="34"/>
  <c r="C44" i="34"/>
  <c r="C43" i="34" s="1"/>
  <c r="C42" i="34" s="1"/>
  <c r="C6" i="34" s="1"/>
  <c r="N10" i="34"/>
  <c r="R34" i="34"/>
  <c r="O9" i="34"/>
  <c r="O8" i="34" s="1"/>
  <c r="O7" i="34" s="1"/>
  <c r="O6" i="34" s="1"/>
  <c r="E9" i="34"/>
  <c r="E8" i="34" s="1"/>
  <c r="E7" i="34" s="1"/>
  <c r="E6" i="34" s="1"/>
  <c r="J15" i="34"/>
  <c r="R26" i="34"/>
  <c r="D44" i="34"/>
  <c r="D43" i="34" s="1"/>
  <c r="D42" i="34" s="1"/>
  <c r="O44" i="34"/>
  <c r="O43" i="34" s="1"/>
  <c r="O42" i="34" s="1"/>
  <c r="G9" i="34"/>
  <c r="G8" i="34" s="1"/>
  <c r="G7" i="34" s="1"/>
  <c r="R27" i="34"/>
  <c r="H9" i="34"/>
  <c r="H8" i="34" s="1"/>
  <c r="H7" i="34" s="1"/>
  <c r="H6" i="34" s="1"/>
  <c r="J32" i="34"/>
  <c r="J37" i="34"/>
  <c r="R12" i="34"/>
  <c r="R17" i="34"/>
  <c r="J23" i="34"/>
  <c r="K38" i="34"/>
  <c r="K37" i="34" s="1"/>
  <c r="G44" i="34"/>
  <c r="G43" i="34" s="1"/>
  <c r="G42" i="34" s="1"/>
  <c r="R29" i="34"/>
  <c r="R28" i="34" s="1"/>
  <c r="K28" i="34"/>
  <c r="K23" i="34"/>
  <c r="R24" i="34"/>
  <c r="R23" i="34" s="1"/>
  <c r="Q28" i="34"/>
  <c r="Q15" i="34"/>
  <c r="R16" i="34"/>
  <c r="R48" i="34"/>
  <c r="R47" i="34" s="1"/>
  <c r="K47" i="34"/>
  <c r="K44" i="34" s="1"/>
  <c r="K43" i="34" s="1"/>
  <c r="K42" i="34" s="1"/>
  <c r="Q37" i="34"/>
  <c r="R38" i="34"/>
  <c r="K40" i="34"/>
  <c r="K15" i="34"/>
  <c r="R14" i="34"/>
  <c r="R13" i="34" s="1"/>
  <c r="R20" i="34"/>
  <c r="N23" i="34"/>
  <c r="J28" i="34"/>
  <c r="K11" i="34"/>
  <c r="K22" i="34"/>
  <c r="K33" i="34"/>
  <c r="N45" i="34"/>
  <c r="K13" i="34"/>
  <c r="N15" i="34"/>
  <c r="K35" i="34"/>
  <c r="N37" i="34"/>
  <c r="R46" i="34"/>
  <c r="R45" i="34" s="1"/>
  <c r="J47" i="34"/>
  <c r="N28" i="34"/>
  <c r="Q41" i="34"/>
  <c r="Q40" i="34" s="1"/>
  <c r="N35" i="34"/>
  <c r="N47" i="34"/>
  <c r="N13" i="34"/>
  <c r="R14" i="50"/>
  <c r="Q19" i="50"/>
  <c r="Q18" i="50" s="1"/>
  <c r="M9" i="50"/>
  <c r="M8" i="50" s="1"/>
  <c r="M7" i="50" s="1"/>
  <c r="K23" i="50"/>
  <c r="K22" i="50" s="1"/>
  <c r="G33" i="50"/>
  <c r="G32" i="50" s="1"/>
  <c r="G31" i="50" s="1"/>
  <c r="J42" i="50"/>
  <c r="J47" i="50"/>
  <c r="J10" i="50"/>
  <c r="J24" i="50"/>
  <c r="J12" i="50"/>
  <c r="Q35" i="50"/>
  <c r="Q34" i="50" s="1"/>
  <c r="N36" i="50"/>
  <c r="C33" i="50"/>
  <c r="C32" i="50" s="1"/>
  <c r="C31" i="50" s="1"/>
  <c r="K18" i="50"/>
  <c r="J20" i="50"/>
  <c r="J49" i="50"/>
  <c r="O9" i="50"/>
  <c r="O8" i="50" s="1"/>
  <c r="O7" i="50" s="1"/>
  <c r="O6" i="50" s="1"/>
  <c r="M33" i="50"/>
  <c r="M32" i="50" s="1"/>
  <c r="M31" i="50" s="1"/>
  <c r="M6" i="50" s="1"/>
  <c r="F33" i="50"/>
  <c r="F32" i="50" s="1"/>
  <c r="F31" i="50" s="1"/>
  <c r="I9" i="50"/>
  <c r="I8" i="50" s="1"/>
  <c r="I7" i="50" s="1"/>
  <c r="G9" i="50"/>
  <c r="G8" i="50" s="1"/>
  <c r="G7" i="50" s="1"/>
  <c r="G6" i="50" s="1"/>
  <c r="P9" i="50"/>
  <c r="P8" i="50" s="1"/>
  <c r="P7" i="50" s="1"/>
  <c r="P6" i="50" s="1"/>
  <c r="I33" i="50"/>
  <c r="I32" i="50" s="1"/>
  <c r="I31" i="50" s="1"/>
  <c r="N40" i="50"/>
  <c r="F9" i="50"/>
  <c r="F8" i="50" s="1"/>
  <c r="F7" i="50" s="1"/>
  <c r="F6" i="50" s="1"/>
  <c r="L9" i="50"/>
  <c r="L8" i="50" s="1"/>
  <c r="L7" i="50" s="1"/>
  <c r="L6" i="50" s="1"/>
  <c r="J15" i="50"/>
  <c r="H9" i="50"/>
  <c r="H8" i="50" s="1"/>
  <c r="H7" i="50" s="1"/>
  <c r="L33" i="50"/>
  <c r="L32" i="50" s="1"/>
  <c r="L31" i="50" s="1"/>
  <c r="E33" i="50"/>
  <c r="E32" i="50" s="1"/>
  <c r="E31" i="50" s="1"/>
  <c r="J45" i="50"/>
  <c r="P33" i="50"/>
  <c r="P32" i="50" s="1"/>
  <c r="P31" i="50" s="1"/>
  <c r="D9" i="50"/>
  <c r="D8" i="50" s="1"/>
  <c r="D7" i="50" s="1"/>
  <c r="J18" i="50"/>
  <c r="K43" i="50"/>
  <c r="K42" i="50" s="1"/>
  <c r="E9" i="50"/>
  <c r="E8" i="50" s="1"/>
  <c r="E7" i="50" s="1"/>
  <c r="Q42" i="50"/>
  <c r="H33" i="50"/>
  <c r="H32" i="50" s="1"/>
  <c r="H31" i="50" s="1"/>
  <c r="K38" i="50"/>
  <c r="J36" i="50"/>
  <c r="R25" i="50"/>
  <c r="R24" i="50" s="1"/>
  <c r="K24" i="50"/>
  <c r="D33" i="50"/>
  <c r="D32" i="50" s="1"/>
  <c r="D31" i="50" s="1"/>
  <c r="K13" i="50"/>
  <c r="R39" i="50"/>
  <c r="R16" i="50"/>
  <c r="K15" i="50"/>
  <c r="Q48" i="50"/>
  <c r="R11" i="50"/>
  <c r="R10" i="50" s="1"/>
  <c r="K10" i="50"/>
  <c r="N15" i="50"/>
  <c r="Q17" i="50"/>
  <c r="Q15" i="50" s="1"/>
  <c r="R21" i="50"/>
  <c r="R20" i="50" s="1"/>
  <c r="K20" i="50"/>
  <c r="Q23" i="50"/>
  <c r="N22" i="50"/>
  <c r="R37" i="50"/>
  <c r="K36" i="50"/>
  <c r="R50" i="50"/>
  <c r="R49" i="50" s="1"/>
  <c r="K49" i="50"/>
  <c r="R46" i="50"/>
  <c r="R45" i="50" s="1"/>
  <c r="K45" i="50"/>
  <c r="Q12" i="50"/>
  <c r="J29" i="50"/>
  <c r="J28" i="50" s="1"/>
  <c r="J27" i="50" s="1"/>
  <c r="J26" i="50" s="1"/>
  <c r="K30" i="50"/>
  <c r="R41" i="50"/>
  <c r="R40" i="50" s="1"/>
  <c r="K40" i="50"/>
  <c r="C9" i="50"/>
  <c r="C8" i="50" s="1"/>
  <c r="C7" i="50" s="1"/>
  <c r="C6" i="50" s="1"/>
  <c r="K34" i="50"/>
  <c r="N12" i="50"/>
  <c r="N29" i="50"/>
  <c r="N28" i="50" s="1"/>
  <c r="N27" i="50" s="1"/>
  <c r="N26" i="50" s="1"/>
  <c r="Q38" i="50"/>
  <c r="Q36" i="50" s="1"/>
  <c r="N20" i="50"/>
  <c r="J34" i="50"/>
  <c r="N45" i="50"/>
  <c r="N42" i="50"/>
  <c r="N10" i="50"/>
  <c r="N24" i="50"/>
  <c r="N49" i="50"/>
  <c r="L9" i="32"/>
  <c r="L8" i="32" s="1"/>
  <c r="L7" i="32" s="1"/>
  <c r="I9" i="32"/>
  <c r="I8" i="32" s="1"/>
  <c r="I7" i="32" s="1"/>
  <c r="G24" i="32"/>
  <c r="G23" i="32" s="1"/>
  <c r="G22" i="32" s="1"/>
  <c r="J27" i="32"/>
  <c r="Q45" i="32"/>
  <c r="Q44" i="32" s="1"/>
  <c r="Q43" i="32" s="1"/>
  <c r="Q42" i="32" s="1"/>
  <c r="Q41" i="32" s="1"/>
  <c r="L43" i="32"/>
  <c r="L42" i="32" s="1"/>
  <c r="L41" i="32" s="1"/>
  <c r="L50" i="32"/>
  <c r="L49" i="32" s="1"/>
  <c r="L48" i="32" s="1"/>
  <c r="D49" i="32"/>
  <c r="D48" i="32" s="1"/>
  <c r="M43" i="32"/>
  <c r="M42" i="32" s="1"/>
  <c r="M41" i="32" s="1"/>
  <c r="E50" i="32"/>
  <c r="E49" i="32" s="1"/>
  <c r="E48" i="32" s="1"/>
  <c r="R45" i="32"/>
  <c r="R44" i="32" s="1"/>
  <c r="I50" i="32"/>
  <c r="P24" i="32"/>
  <c r="P23" i="32" s="1"/>
  <c r="D43" i="32"/>
  <c r="D42" i="32" s="1"/>
  <c r="D41" i="32" s="1"/>
  <c r="D9" i="32"/>
  <c r="D8" i="32" s="1"/>
  <c r="D7" i="32" s="1"/>
  <c r="D6" i="32" s="1"/>
  <c r="E43" i="32"/>
  <c r="E42" i="32" s="1"/>
  <c r="E41" i="32" s="1"/>
  <c r="I24" i="32"/>
  <c r="I23" i="32" s="1"/>
  <c r="E24" i="32"/>
  <c r="E23" i="32" s="1"/>
  <c r="P43" i="32"/>
  <c r="P42" i="32" s="1"/>
  <c r="P41" i="32" s="1"/>
  <c r="G50" i="32"/>
  <c r="R28" i="32"/>
  <c r="E22" i="32"/>
  <c r="I22" i="32"/>
  <c r="Q36" i="32"/>
  <c r="Q35" i="32" s="1"/>
  <c r="G9" i="32"/>
  <c r="G8" i="32" s="1"/>
  <c r="G7" i="32" s="1"/>
  <c r="J16" i="32"/>
  <c r="L24" i="32"/>
  <c r="L23" i="32" s="1"/>
  <c r="L22" i="32" s="1"/>
  <c r="H24" i="32"/>
  <c r="H23" i="32" s="1"/>
  <c r="H22" i="32" s="1"/>
  <c r="K11" i="32"/>
  <c r="R11" i="32" s="1"/>
  <c r="R10" i="32" s="1"/>
  <c r="K13" i="32"/>
  <c r="K12" i="32" s="1"/>
  <c r="D24" i="32"/>
  <c r="D23" i="32" s="1"/>
  <c r="D22" i="32" s="1"/>
  <c r="Q40" i="32"/>
  <c r="Q39" i="32" s="1"/>
  <c r="Q38" i="32" s="1"/>
  <c r="Q37" i="32" s="1"/>
  <c r="J44" i="32"/>
  <c r="J43" i="32" s="1"/>
  <c r="J42" i="32" s="1"/>
  <c r="J41" i="32" s="1"/>
  <c r="K47" i="32"/>
  <c r="K46" i="32" s="1"/>
  <c r="J56" i="32"/>
  <c r="F9" i="32"/>
  <c r="F8" i="32" s="1"/>
  <c r="F7" i="32" s="1"/>
  <c r="J14" i="32"/>
  <c r="N25" i="32"/>
  <c r="G49" i="32"/>
  <c r="G48" i="32" s="1"/>
  <c r="P55" i="32"/>
  <c r="P49" i="32" s="1"/>
  <c r="P48" i="32" s="1"/>
  <c r="P22" i="32"/>
  <c r="H49" i="32"/>
  <c r="H48" i="32" s="1"/>
  <c r="O9" i="32"/>
  <c r="O8" i="32" s="1"/>
  <c r="O7" i="32" s="1"/>
  <c r="O43" i="32"/>
  <c r="O42" i="32" s="1"/>
  <c r="O41" i="32" s="1"/>
  <c r="O6" i="32" s="1"/>
  <c r="I49" i="32"/>
  <c r="I48" i="32" s="1"/>
  <c r="C24" i="32"/>
  <c r="C23" i="32" s="1"/>
  <c r="C22" i="32" s="1"/>
  <c r="C9" i="32"/>
  <c r="C8" i="32" s="1"/>
  <c r="C7" i="32" s="1"/>
  <c r="C6" i="32" s="1"/>
  <c r="M24" i="32"/>
  <c r="M23" i="32" s="1"/>
  <c r="M22" i="32" s="1"/>
  <c r="H9" i="32"/>
  <c r="H8" i="32" s="1"/>
  <c r="H7" i="32" s="1"/>
  <c r="G43" i="32"/>
  <c r="G42" i="32" s="1"/>
  <c r="G41" i="32" s="1"/>
  <c r="M9" i="32"/>
  <c r="M8" i="32" s="1"/>
  <c r="M7" i="32" s="1"/>
  <c r="F24" i="32"/>
  <c r="F23" i="32" s="1"/>
  <c r="F22" i="32" s="1"/>
  <c r="J50" i="32"/>
  <c r="Q17" i="32"/>
  <c r="Q16" i="32" s="1"/>
  <c r="N16" i="32"/>
  <c r="R34" i="32"/>
  <c r="R33" i="32" s="1"/>
  <c r="K33" i="32"/>
  <c r="K10" i="32"/>
  <c r="R15" i="32"/>
  <c r="R14" i="32" s="1"/>
  <c r="K14" i="32"/>
  <c r="R31" i="32"/>
  <c r="K56" i="32"/>
  <c r="Q57" i="32"/>
  <c r="Q56" i="32" s="1"/>
  <c r="Q55" i="32" s="1"/>
  <c r="Q49" i="32" s="1"/>
  <c r="Q48" i="32" s="1"/>
  <c r="N56" i="32"/>
  <c r="J20" i="32"/>
  <c r="K21" i="32"/>
  <c r="R32" i="32"/>
  <c r="R19" i="32"/>
  <c r="R18" i="32" s="1"/>
  <c r="K18" i="32"/>
  <c r="N27" i="32"/>
  <c r="Q32" i="32"/>
  <c r="Q27" i="32" s="1"/>
  <c r="Q24" i="32" s="1"/>
  <c r="Q23" i="32" s="1"/>
  <c r="Q22" i="32" s="1"/>
  <c r="R54" i="32"/>
  <c r="R53" i="32" s="1"/>
  <c r="K53" i="32"/>
  <c r="K50" i="32" s="1"/>
  <c r="M6" i="32"/>
  <c r="R47" i="32"/>
  <c r="R46" i="32" s="1"/>
  <c r="R43" i="32" s="1"/>
  <c r="R42" i="32" s="1"/>
  <c r="R41" i="32" s="1"/>
  <c r="E9" i="32"/>
  <c r="E8" i="32" s="1"/>
  <c r="E7" i="32" s="1"/>
  <c r="K25" i="32"/>
  <c r="R26" i="32"/>
  <c r="R25" i="32" s="1"/>
  <c r="K39" i="32"/>
  <c r="K38" i="32" s="1"/>
  <c r="K37" i="32" s="1"/>
  <c r="R40" i="32"/>
  <c r="R39" i="32" s="1"/>
  <c r="R38" i="32" s="1"/>
  <c r="R37" i="32" s="1"/>
  <c r="R52" i="32"/>
  <c r="R51" i="32" s="1"/>
  <c r="R59" i="32"/>
  <c r="R58" i="32" s="1"/>
  <c r="K58" i="32"/>
  <c r="Q9" i="32"/>
  <c r="Q8" i="32" s="1"/>
  <c r="Q7" i="32" s="1"/>
  <c r="P9" i="32"/>
  <c r="P8" i="32" s="1"/>
  <c r="P7" i="32" s="1"/>
  <c r="P6" i="32" s="1"/>
  <c r="K16" i="32"/>
  <c r="J35" i="32"/>
  <c r="K36" i="32"/>
  <c r="C49" i="32"/>
  <c r="C48" i="32" s="1"/>
  <c r="N10" i="32"/>
  <c r="J18" i="32"/>
  <c r="K27" i="32"/>
  <c r="J33" i="32"/>
  <c r="K44" i="32"/>
  <c r="N46" i="32"/>
  <c r="N43" i="32" s="1"/>
  <c r="N42" i="32" s="1"/>
  <c r="N41" i="32" s="1"/>
  <c r="J58" i="32"/>
  <c r="J55" i="32" s="1"/>
  <c r="N14" i="32"/>
  <c r="J25" i="32"/>
  <c r="J39" i="32"/>
  <c r="J38" i="32" s="1"/>
  <c r="J37" i="32" s="1"/>
  <c r="N53" i="32"/>
  <c r="N18" i="32"/>
  <c r="N33" i="32"/>
  <c r="N58" i="32"/>
  <c r="N51" i="32"/>
  <c r="K29" i="31"/>
  <c r="K28" i="31" s="1"/>
  <c r="J30" i="31"/>
  <c r="N10" i="31"/>
  <c r="R17" i="31"/>
  <c r="R21" i="31"/>
  <c r="N36" i="31"/>
  <c r="D9" i="31"/>
  <c r="D8" i="31" s="1"/>
  <c r="D7" i="31" s="1"/>
  <c r="D6" i="31" s="1"/>
  <c r="J36" i="31"/>
  <c r="F9" i="31"/>
  <c r="F8" i="31" s="1"/>
  <c r="F7" i="31" s="1"/>
  <c r="F6" i="31" s="1"/>
  <c r="P9" i="31"/>
  <c r="P8" i="31" s="1"/>
  <c r="P7" i="31" s="1"/>
  <c r="P6" i="31" s="1"/>
  <c r="J15" i="31"/>
  <c r="O9" i="31"/>
  <c r="O8" i="31" s="1"/>
  <c r="O7" i="31" s="1"/>
  <c r="O6" i="31" s="1"/>
  <c r="J34" i="31"/>
  <c r="I9" i="31"/>
  <c r="I8" i="31" s="1"/>
  <c r="I7" i="31" s="1"/>
  <c r="I6" i="31" s="1"/>
  <c r="G9" i="31"/>
  <c r="G8" i="31" s="1"/>
  <c r="G7" i="31" s="1"/>
  <c r="G6" i="31" s="1"/>
  <c r="J10" i="31"/>
  <c r="J13" i="31"/>
  <c r="Q29" i="31"/>
  <c r="Q28" i="31" s="1"/>
  <c r="N13" i="31"/>
  <c r="E9" i="31"/>
  <c r="E8" i="31" s="1"/>
  <c r="E7" i="31" s="1"/>
  <c r="E6" i="31" s="1"/>
  <c r="N24" i="31"/>
  <c r="K33" i="31"/>
  <c r="K32" i="31" s="1"/>
  <c r="H9" i="31"/>
  <c r="H8" i="31" s="1"/>
  <c r="H7" i="31" s="1"/>
  <c r="H6" i="31" s="1"/>
  <c r="Q15" i="31"/>
  <c r="R22" i="31"/>
  <c r="R40" i="31"/>
  <c r="L9" i="31"/>
  <c r="L8" i="31" s="1"/>
  <c r="L7" i="31" s="1"/>
  <c r="L6" i="31" s="1"/>
  <c r="J24" i="31"/>
  <c r="C9" i="31"/>
  <c r="C8" i="31" s="1"/>
  <c r="C7" i="31" s="1"/>
  <c r="C6" i="31" s="1"/>
  <c r="M9" i="31"/>
  <c r="M8" i="31" s="1"/>
  <c r="M7" i="31" s="1"/>
  <c r="M6" i="31" s="1"/>
  <c r="J18" i="31"/>
  <c r="R11" i="31"/>
  <c r="K10" i="31"/>
  <c r="R31" i="31"/>
  <c r="R30" i="31" s="1"/>
  <c r="K30" i="31"/>
  <c r="R14" i="31"/>
  <c r="R13" i="31" s="1"/>
  <c r="K13" i="31"/>
  <c r="R19" i="31"/>
  <c r="K18" i="31"/>
  <c r="Q18" i="31"/>
  <c r="R23" i="31"/>
  <c r="R25" i="31"/>
  <c r="R24" i="31" s="1"/>
  <c r="K24" i="31"/>
  <c r="R37" i="31"/>
  <c r="R36" i="31" s="1"/>
  <c r="K36" i="31"/>
  <c r="K38" i="31"/>
  <c r="R20" i="31"/>
  <c r="K34" i="31"/>
  <c r="R35" i="31"/>
  <c r="R34" i="31" s="1"/>
  <c r="Q12" i="31"/>
  <c r="R12" i="31" s="1"/>
  <c r="K16" i="31"/>
  <c r="K27" i="31"/>
  <c r="Q39" i="31"/>
  <c r="Q38" i="31" s="1"/>
  <c r="N32" i="31"/>
  <c r="N15" i="31"/>
  <c r="N26" i="31"/>
  <c r="N18" i="31"/>
  <c r="N30" i="31"/>
  <c r="J38" i="31"/>
  <c r="N34" i="31"/>
  <c r="J16" i="49"/>
  <c r="R26" i="49"/>
  <c r="Q30" i="49"/>
  <c r="Q29" i="49" s="1"/>
  <c r="R15" i="49"/>
  <c r="R14" i="49" s="1"/>
  <c r="J31" i="49"/>
  <c r="I13" i="49"/>
  <c r="I12" i="49" s="1"/>
  <c r="I7" i="49" s="1"/>
  <c r="I6" i="49" s="1"/>
  <c r="Q21" i="49"/>
  <c r="E7" i="49"/>
  <c r="E6" i="49" s="1"/>
  <c r="P13" i="49"/>
  <c r="P12" i="49" s="1"/>
  <c r="P7" i="49" s="1"/>
  <c r="P6" i="49" s="1"/>
  <c r="Q11" i="49"/>
  <c r="Q10" i="49" s="1"/>
  <c r="Q9" i="49" s="1"/>
  <c r="Q8" i="49" s="1"/>
  <c r="F13" i="49"/>
  <c r="F12" i="49" s="1"/>
  <c r="F7" i="49" s="1"/>
  <c r="F6" i="49" s="1"/>
  <c r="K17" i="49"/>
  <c r="J14" i="49"/>
  <c r="Q16" i="49"/>
  <c r="H13" i="49"/>
  <c r="H12" i="49" s="1"/>
  <c r="H7" i="49" s="1"/>
  <c r="H6" i="49" s="1"/>
  <c r="R23" i="49"/>
  <c r="Q25" i="49"/>
  <c r="Q24" i="49" s="1"/>
  <c r="K34" i="49"/>
  <c r="K33" i="49" s="1"/>
  <c r="C13" i="49"/>
  <c r="C12" i="49" s="1"/>
  <c r="C7" i="49" s="1"/>
  <c r="C6" i="49" s="1"/>
  <c r="M13" i="49"/>
  <c r="M12" i="49" s="1"/>
  <c r="M7" i="49" s="1"/>
  <c r="M6" i="49" s="1"/>
  <c r="G13" i="49"/>
  <c r="G12" i="49" s="1"/>
  <c r="G7" i="49" s="1"/>
  <c r="G6" i="49" s="1"/>
  <c r="L13" i="49"/>
  <c r="L12" i="49" s="1"/>
  <c r="L7" i="49" s="1"/>
  <c r="L6" i="49" s="1"/>
  <c r="D13" i="49"/>
  <c r="D12" i="49" s="1"/>
  <c r="D7" i="49" s="1"/>
  <c r="D6" i="49" s="1"/>
  <c r="O13" i="49"/>
  <c r="O12" i="49" s="1"/>
  <c r="O7" i="49" s="1"/>
  <c r="O6" i="49" s="1"/>
  <c r="R22" i="49"/>
  <c r="K21" i="49"/>
  <c r="K16" i="49"/>
  <c r="K24" i="49"/>
  <c r="R20" i="49"/>
  <c r="R32" i="49"/>
  <c r="R31" i="49" s="1"/>
  <c r="K31" i="49"/>
  <c r="R39" i="49"/>
  <c r="R38" i="49" s="1"/>
  <c r="R37" i="49" s="1"/>
  <c r="R36" i="49" s="1"/>
  <c r="R35" i="49" s="1"/>
  <c r="K38" i="49"/>
  <c r="K37" i="49" s="1"/>
  <c r="K36" i="49" s="1"/>
  <c r="K35" i="49" s="1"/>
  <c r="K10" i="49"/>
  <c r="K9" i="49" s="1"/>
  <c r="K8" i="49" s="1"/>
  <c r="R11" i="49"/>
  <c r="R10" i="49" s="1"/>
  <c r="R9" i="49" s="1"/>
  <c r="R8" i="49" s="1"/>
  <c r="N33" i="49"/>
  <c r="K14" i="49"/>
  <c r="N16" i="49"/>
  <c r="J21" i="49"/>
  <c r="N27" i="49"/>
  <c r="R34" i="49"/>
  <c r="R33" i="49" s="1"/>
  <c r="J38" i="49"/>
  <c r="J37" i="49" s="1"/>
  <c r="J36" i="49" s="1"/>
  <c r="J35" i="49" s="1"/>
  <c r="R17" i="49"/>
  <c r="R28" i="49"/>
  <c r="R27" i="49" s="1"/>
  <c r="J10" i="49"/>
  <c r="J9" i="49" s="1"/>
  <c r="J8" i="49" s="1"/>
  <c r="J24" i="49"/>
  <c r="N31" i="49"/>
  <c r="N21" i="49"/>
  <c r="N38" i="49"/>
  <c r="N37" i="49" s="1"/>
  <c r="N36" i="49" s="1"/>
  <c r="N35" i="49" s="1"/>
  <c r="O9" i="48"/>
  <c r="P34" i="48"/>
  <c r="L22" i="48"/>
  <c r="F34" i="48"/>
  <c r="G9" i="48"/>
  <c r="G8" i="48" s="1"/>
  <c r="G7" i="48" s="1"/>
  <c r="H34" i="48"/>
  <c r="J14" i="48"/>
  <c r="F9" i="48"/>
  <c r="F8" i="48" s="1"/>
  <c r="F7" i="48" s="1"/>
  <c r="G42" i="48"/>
  <c r="M34" i="48"/>
  <c r="O34" i="48"/>
  <c r="F22" i="48"/>
  <c r="G34" i="48"/>
  <c r="J45" i="48"/>
  <c r="J42" i="48" s="1"/>
  <c r="J61" i="48"/>
  <c r="J56" i="48" s="1"/>
  <c r="J55" i="48" s="1"/>
  <c r="J90" i="48"/>
  <c r="J77" i="48" s="1"/>
  <c r="J100" i="48"/>
  <c r="N35" i="48"/>
  <c r="E22" i="48"/>
  <c r="M22" i="48"/>
  <c r="N16" i="48"/>
  <c r="L124" i="48"/>
  <c r="D22" i="48"/>
  <c r="Q13" i="48"/>
  <c r="Q12" i="48" s="1"/>
  <c r="N12" i="48"/>
  <c r="Q11" i="48"/>
  <c r="Q10" i="48" s="1"/>
  <c r="N10" i="48"/>
  <c r="K24" i="48"/>
  <c r="K23" i="48" s="1"/>
  <c r="K22" i="48" s="1"/>
  <c r="J23" i="48"/>
  <c r="K38" i="48"/>
  <c r="J37" i="48"/>
  <c r="J34" i="48" s="1"/>
  <c r="Q19" i="48"/>
  <c r="R19" i="48" s="1"/>
  <c r="N25" i="48"/>
  <c r="P124" i="48"/>
  <c r="J16" i="48"/>
  <c r="J9" i="48" s="1"/>
  <c r="J8" i="48" s="1"/>
  <c r="J7" i="48" s="1"/>
  <c r="N37" i="48"/>
  <c r="D56" i="48"/>
  <c r="D55" i="48" s="1"/>
  <c r="F77" i="48"/>
  <c r="H77" i="48"/>
  <c r="O77" i="48"/>
  <c r="G77" i="48"/>
  <c r="G76" i="48" s="1"/>
  <c r="G75" i="48" s="1"/>
  <c r="I42" i="48"/>
  <c r="P42" i="48"/>
  <c r="H42" i="48"/>
  <c r="H9" i="48"/>
  <c r="H8" i="48" s="1"/>
  <c r="H7" i="48" s="1"/>
  <c r="E124" i="48"/>
  <c r="G124" i="48"/>
  <c r="F124" i="48"/>
  <c r="P77" i="48"/>
  <c r="P56" i="48"/>
  <c r="H56" i="48"/>
  <c r="H55" i="48" s="1"/>
  <c r="O56" i="48"/>
  <c r="G56" i="48"/>
  <c r="G55" i="48" s="1"/>
  <c r="P9" i="48"/>
  <c r="P8" i="48" s="1"/>
  <c r="P7" i="48" s="1"/>
  <c r="Q38" i="48"/>
  <c r="Q37" i="48" s="1"/>
  <c r="Q34" i="48" s="1"/>
  <c r="E34" i="48"/>
  <c r="L34" i="48"/>
  <c r="D34" i="48"/>
  <c r="J25" i="48"/>
  <c r="I22" i="48"/>
  <c r="E77" i="48"/>
  <c r="D77" i="48"/>
  <c r="D76" i="48" s="1"/>
  <c r="D75" i="48" s="1"/>
  <c r="I56" i="48"/>
  <c r="I55" i="48" s="1"/>
  <c r="F42" i="48"/>
  <c r="E42" i="48"/>
  <c r="E9" i="48"/>
  <c r="L9" i="48"/>
  <c r="L8" i="48" s="1"/>
  <c r="L7" i="48" s="1"/>
  <c r="O124" i="48"/>
  <c r="M77" i="48"/>
  <c r="E56" i="48"/>
  <c r="E55" i="48" s="1"/>
  <c r="H22" i="48"/>
  <c r="H21" i="48" s="1"/>
  <c r="G22" i="48"/>
  <c r="M9" i="48"/>
  <c r="O42" i="48"/>
  <c r="D42" i="48"/>
  <c r="I34" i="48"/>
  <c r="P22" i="48"/>
  <c r="N23" i="48"/>
  <c r="N14" i="48"/>
  <c r="L77" i="48"/>
  <c r="L56" i="48"/>
  <c r="F56" i="48"/>
  <c r="F55" i="48" s="1"/>
  <c r="M42" i="48"/>
  <c r="D9" i="48"/>
  <c r="D8" i="48" s="1"/>
  <c r="D7" i="48" s="1"/>
  <c r="M56" i="48"/>
  <c r="O22" i="48"/>
  <c r="H124" i="48"/>
  <c r="M124" i="48"/>
  <c r="D124" i="48"/>
  <c r="J124" i="48"/>
  <c r="I124" i="48"/>
  <c r="I77" i="48"/>
  <c r="I76" i="48" s="1"/>
  <c r="I75" i="48" s="1"/>
  <c r="L42" i="48"/>
  <c r="J32" i="48"/>
  <c r="I9" i="48"/>
  <c r="I8" i="48" s="1"/>
  <c r="I7" i="48" s="1"/>
  <c r="K31" i="48"/>
  <c r="R18" i="48"/>
  <c r="E76" i="48"/>
  <c r="E75" i="48" s="1"/>
  <c r="R29" i="48"/>
  <c r="K11" i="48"/>
  <c r="K10" i="48" s="1"/>
  <c r="K9" i="48" s="1"/>
  <c r="K8" i="48" s="1"/>
  <c r="K7" i="48" s="1"/>
  <c r="R41" i="48"/>
  <c r="R15" i="48"/>
  <c r="R14" i="48" s="1"/>
  <c r="K13" i="48"/>
  <c r="H76" i="48"/>
  <c r="H75" i="48" s="1"/>
  <c r="R28" i="48"/>
  <c r="R27" i="48"/>
  <c r="R33" i="48"/>
  <c r="R32" i="48" s="1"/>
  <c r="O8" i="48"/>
  <c r="O7" i="48" s="1"/>
  <c r="E8" i="48"/>
  <c r="E7" i="48" s="1"/>
  <c r="M8" i="48"/>
  <c r="M7" i="48" s="1"/>
  <c r="R40" i="48"/>
  <c r="F76" i="48"/>
  <c r="F75" i="48" s="1"/>
  <c r="R39" i="48"/>
  <c r="K36" i="48"/>
  <c r="K35" i="48" s="1"/>
  <c r="K34" i="48" s="1"/>
  <c r="Q31" i="48"/>
  <c r="Q30" i="48" s="1"/>
  <c r="Q26" i="48"/>
  <c r="Q25" i="48" s="1"/>
  <c r="R24" i="48"/>
  <c r="R23" i="48" s="1"/>
  <c r="Q17" i="48"/>
  <c r="K31" i="28"/>
  <c r="M29" i="28"/>
  <c r="M28" i="28" s="1"/>
  <c r="M27" i="28" s="1"/>
  <c r="I13" i="28"/>
  <c r="I12" i="28" s="1"/>
  <c r="K48" i="28"/>
  <c r="J48" i="28"/>
  <c r="L13" i="28"/>
  <c r="L12" i="28" s="1"/>
  <c r="C13" i="28"/>
  <c r="C12" i="28" s="1"/>
  <c r="M13" i="28"/>
  <c r="M12" i="28" s="1"/>
  <c r="M6" i="28" s="1"/>
  <c r="P13" i="28"/>
  <c r="P12" i="28" s="1"/>
  <c r="D29" i="28"/>
  <c r="D28" i="28" s="1"/>
  <c r="D27" i="28" s="1"/>
  <c r="K11" i="28"/>
  <c r="K10" i="28" s="1"/>
  <c r="K9" i="28" s="1"/>
  <c r="K8" i="28" s="1"/>
  <c r="K7" i="28" s="1"/>
  <c r="E29" i="28"/>
  <c r="E28" i="28" s="1"/>
  <c r="E27" i="28" s="1"/>
  <c r="K45" i="28"/>
  <c r="F29" i="28"/>
  <c r="F28" i="28" s="1"/>
  <c r="F27" i="28" s="1"/>
  <c r="R41" i="28"/>
  <c r="J46" i="28"/>
  <c r="N51" i="28"/>
  <c r="E22" i="28"/>
  <c r="E21" i="28" s="1"/>
  <c r="E20" i="28" s="1"/>
  <c r="J38" i="28"/>
  <c r="K22" i="28"/>
  <c r="K21" i="28" s="1"/>
  <c r="K20" i="28" s="1"/>
  <c r="I29" i="28"/>
  <c r="I28" i="28" s="1"/>
  <c r="I27" i="28" s="1"/>
  <c r="J15" i="28"/>
  <c r="J14" i="28" s="1"/>
  <c r="J13" i="28" s="1"/>
  <c r="J12" i="28" s="1"/>
  <c r="D13" i="28"/>
  <c r="D12" i="28" s="1"/>
  <c r="O13" i="28"/>
  <c r="O12" i="28" s="1"/>
  <c r="O6" i="28" s="1"/>
  <c r="I22" i="28"/>
  <c r="I21" i="28" s="1"/>
  <c r="I20" i="28" s="1"/>
  <c r="J32" i="28"/>
  <c r="J42" i="28"/>
  <c r="E13" i="28"/>
  <c r="E12" i="28" s="1"/>
  <c r="J22" i="28"/>
  <c r="J21" i="28" s="1"/>
  <c r="J20" i="28" s="1"/>
  <c r="F13" i="28"/>
  <c r="F12" i="28" s="1"/>
  <c r="F6" i="28" s="1"/>
  <c r="C22" i="28"/>
  <c r="C21" i="28" s="1"/>
  <c r="C20" i="28" s="1"/>
  <c r="L29" i="28"/>
  <c r="L28" i="28" s="1"/>
  <c r="L27" i="28" s="1"/>
  <c r="R50" i="28"/>
  <c r="D22" i="28"/>
  <c r="D21" i="28" s="1"/>
  <c r="D20" i="28" s="1"/>
  <c r="L22" i="28"/>
  <c r="L21" i="28" s="1"/>
  <c r="L20" i="28" s="1"/>
  <c r="L6" i="28" s="1"/>
  <c r="K37" i="28"/>
  <c r="K36" i="28" s="1"/>
  <c r="R35" i="28"/>
  <c r="R34" i="28" s="1"/>
  <c r="K34" i="28"/>
  <c r="H6" i="28"/>
  <c r="Q48" i="28"/>
  <c r="Q22" i="28"/>
  <c r="Q21" i="28" s="1"/>
  <c r="Q20" i="28" s="1"/>
  <c r="O29" i="28"/>
  <c r="O28" i="28" s="1"/>
  <c r="O27" i="28" s="1"/>
  <c r="K42" i="28"/>
  <c r="Q45" i="28"/>
  <c r="Q44" i="28" s="1"/>
  <c r="N38" i="28"/>
  <c r="Q40" i="28"/>
  <c r="Q38" i="28" s="1"/>
  <c r="Q31" i="28"/>
  <c r="Q30" i="28" s="1"/>
  <c r="Q11" i="28"/>
  <c r="D6" i="28"/>
  <c r="K19" i="28"/>
  <c r="C29" i="28"/>
  <c r="C28" i="28" s="1"/>
  <c r="C27" i="28" s="1"/>
  <c r="Q19" i="28"/>
  <c r="Q18" i="28" s="1"/>
  <c r="Q17" i="28" s="1"/>
  <c r="Q13" i="28" s="1"/>
  <c r="Q12" i="28" s="1"/>
  <c r="N18" i="28"/>
  <c r="N17" i="28" s="1"/>
  <c r="R33" i="28"/>
  <c r="R32" i="28" s="1"/>
  <c r="J34" i="28"/>
  <c r="K44" i="28"/>
  <c r="R45" i="28"/>
  <c r="R44" i="28" s="1"/>
  <c r="Q37" i="28"/>
  <c r="R39" i="28"/>
  <c r="K38" i="28"/>
  <c r="R24" i="28"/>
  <c r="R23" i="28" s="1"/>
  <c r="R26" i="28"/>
  <c r="R25" i="28" s="1"/>
  <c r="G29" i="28"/>
  <c r="G28" i="28" s="1"/>
  <c r="G27" i="28" s="1"/>
  <c r="G6" i="28" s="1"/>
  <c r="P29" i="28"/>
  <c r="P28" i="28" s="1"/>
  <c r="P27" i="28" s="1"/>
  <c r="P6" i="28" s="1"/>
  <c r="R52" i="28"/>
  <c r="R51" i="28" s="1"/>
  <c r="R16" i="28"/>
  <c r="R15" i="28" s="1"/>
  <c r="R14" i="28" s="1"/>
  <c r="K15" i="28"/>
  <c r="K14" i="28" s="1"/>
  <c r="K30" i="28"/>
  <c r="H29" i="28"/>
  <c r="H28" i="28" s="1"/>
  <c r="H27" i="28" s="1"/>
  <c r="R47" i="28"/>
  <c r="R46" i="28" s="1"/>
  <c r="R49" i="28"/>
  <c r="R48" i="28" s="1"/>
  <c r="N34" i="28"/>
  <c r="N25" i="28"/>
  <c r="N22" i="28" s="1"/>
  <c r="N21" i="28" s="1"/>
  <c r="N20" i="28" s="1"/>
  <c r="N42" i="28"/>
  <c r="N48" i="28"/>
  <c r="N15" i="28"/>
  <c r="N14" i="28" s="1"/>
  <c r="K68" i="27"/>
  <c r="R69" i="27"/>
  <c r="R68" i="27" s="1"/>
  <c r="K37" i="27"/>
  <c r="K47" i="27"/>
  <c r="J52" i="27"/>
  <c r="L8" i="27"/>
  <c r="L7" i="27" s="1"/>
  <c r="N20" i="27"/>
  <c r="N19" i="27" s="1"/>
  <c r="N54" i="27"/>
  <c r="J68" i="27"/>
  <c r="N75" i="27"/>
  <c r="P24" i="27"/>
  <c r="P23" i="27" s="1"/>
  <c r="P22" i="27" s="1"/>
  <c r="N35" i="27"/>
  <c r="J50" i="27"/>
  <c r="L63" i="27"/>
  <c r="L62" i="27" s="1"/>
  <c r="L61" i="27" s="1"/>
  <c r="J70" i="27"/>
  <c r="N81" i="27"/>
  <c r="F85" i="27"/>
  <c r="F84" i="27" s="1"/>
  <c r="F83" i="27" s="1"/>
  <c r="H49" i="27"/>
  <c r="H48" i="27" s="1"/>
  <c r="G49" i="27"/>
  <c r="G48" i="27" s="1"/>
  <c r="Q34" i="27"/>
  <c r="Q33" i="27" s="1"/>
  <c r="G41" i="27"/>
  <c r="G40" i="27" s="1"/>
  <c r="G39" i="27" s="1"/>
  <c r="E49" i="27"/>
  <c r="E48" i="27" s="1"/>
  <c r="F49" i="27"/>
  <c r="F48" i="27" s="1"/>
  <c r="F41" i="27"/>
  <c r="F40" i="27" s="1"/>
  <c r="F39" i="27" s="1"/>
  <c r="I24" i="27"/>
  <c r="I23" i="27" s="1"/>
  <c r="I22" i="27" s="1"/>
  <c r="O24" i="27"/>
  <c r="O23" i="27" s="1"/>
  <c r="O22" i="27" s="1"/>
  <c r="L41" i="27"/>
  <c r="L40" i="27" s="1"/>
  <c r="M63" i="27"/>
  <c r="M62" i="27" s="1"/>
  <c r="M61" i="27" s="1"/>
  <c r="R73" i="27"/>
  <c r="M85" i="27"/>
  <c r="M84" i="27" s="1"/>
  <c r="M83" i="27" s="1"/>
  <c r="P8" i="27"/>
  <c r="P7" i="27" s="1"/>
  <c r="K44" i="27"/>
  <c r="K25" i="27"/>
  <c r="R26" i="27"/>
  <c r="R25" i="27" s="1"/>
  <c r="L39" i="27"/>
  <c r="D8" i="27"/>
  <c r="D7" i="27" s="1"/>
  <c r="J25" i="27"/>
  <c r="G24" i="27"/>
  <c r="G23" i="27" s="1"/>
  <c r="G22" i="27" s="1"/>
  <c r="Q45" i="27"/>
  <c r="Q44" i="27" s="1"/>
  <c r="Q41" i="27" s="1"/>
  <c r="Q40" i="27" s="1"/>
  <c r="C49" i="27"/>
  <c r="C48" i="27" s="1"/>
  <c r="C39" i="27" s="1"/>
  <c r="C6" i="27" s="1"/>
  <c r="E63" i="27"/>
  <c r="E62" i="27" s="1"/>
  <c r="E61" i="27" s="1"/>
  <c r="R72" i="27"/>
  <c r="D85" i="27"/>
  <c r="D84" i="27" s="1"/>
  <c r="D83" i="27" s="1"/>
  <c r="E85" i="27"/>
  <c r="E84" i="27" s="1"/>
  <c r="E83" i="27" s="1"/>
  <c r="E8" i="27"/>
  <c r="E7" i="27" s="1"/>
  <c r="E6" i="27" s="1"/>
  <c r="K30" i="27"/>
  <c r="K29" i="27" s="1"/>
  <c r="F8" i="27"/>
  <c r="F7" i="27" s="1"/>
  <c r="K28" i="27"/>
  <c r="K27" i="27" s="1"/>
  <c r="J31" i="27"/>
  <c r="N37" i="27"/>
  <c r="O41" i="27"/>
  <c r="O40" i="27" s="1"/>
  <c r="M49" i="27"/>
  <c r="M48" i="27" s="1"/>
  <c r="G63" i="27"/>
  <c r="G62" i="27" s="1"/>
  <c r="G61" i="27" s="1"/>
  <c r="P63" i="27"/>
  <c r="P62" i="27" s="1"/>
  <c r="P61" i="27" s="1"/>
  <c r="K80" i="27"/>
  <c r="K79" i="27" s="1"/>
  <c r="G85" i="27"/>
  <c r="G84" i="27" s="1"/>
  <c r="G83" i="27" s="1"/>
  <c r="J100" i="27"/>
  <c r="C8" i="27"/>
  <c r="C7" i="27" s="1"/>
  <c r="R17" i="27"/>
  <c r="H24" i="27"/>
  <c r="H23" i="27" s="1"/>
  <c r="H22" i="27" s="1"/>
  <c r="O8" i="27"/>
  <c r="O7" i="27" s="1"/>
  <c r="H8" i="27"/>
  <c r="H7" i="27" s="1"/>
  <c r="N25" i="27"/>
  <c r="C24" i="27"/>
  <c r="C23" i="27" s="1"/>
  <c r="C22" i="27" s="1"/>
  <c r="F24" i="27"/>
  <c r="F23" i="27" s="1"/>
  <c r="F22" i="27" s="1"/>
  <c r="P41" i="27"/>
  <c r="P40" i="27" s="1"/>
  <c r="D41" i="27"/>
  <c r="D40" i="27" s="1"/>
  <c r="D39" i="27" s="1"/>
  <c r="M41" i="27"/>
  <c r="M40" i="27" s="1"/>
  <c r="M39" i="27" s="1"/>
  <c r="O49" i="27"/>
  <c r="O48" i="27" s="1"/>
  <c r="I85" i="27"/>
  <c r="I84" i="27" s="1"/>
  <c r="I83" i="27" s="1"/>
  <c r="J98" i="27"/>
  <c r="K11" i="27"/>
  <c r="K10" i="27" s="1"/>
  <c r="K9" i="27" s="1"/>
  <c r="R18" i="27"/>
  <c r="K21" i="27"/>
  <c r="K43" i="27"/>
  <c r="K42" i="27" s="1"/>
  <c r="H41" i="27"/>
  <c r="H40" i="27" s="1"/>
  <c r="H39" i="27" s="1"/>
  <c r="E41" i="27"/>
  <c r="E40" i="27" s="1"/>
  <c r="Q60" i="27"/>
  <c r="Q59" i="27" s="1"/>
  <c r="Q58" i="27" s="1"/>
  <c r="Q57" i="27" s="1"/>
  <c r="Q56" i="27" s="1"/>
  <c r="I63" i="27"/>
  <c r="I62" i="27" s="1"/>
  <c r="I61" i="27" s="1"/>
  <c r="K67" i="27"/>
  <c r="K66" i="27" s="1"/>
  <c r="H63" i="27"/>
  <c r="H62" i="27" s="1"/>
  <c r="H61" i="27" s="1"/>
  <c r="J75" i="27"/>
  <c r="Q80" i="27"/>
  <c r="Q79" i="27" s="1"/>
  <c r="J81" i="27"/>
  <c r="K87" i="27"/>
  <c r="C85" i="27"/>
  <c r="C84" i="27" s="1"/>
  <c r="C83" i="27" s="1"/>
  <c r="J96" i="27"/>
  <c r="L85" i="27"/>
  <c r="L84" i="27" s="1"/>
  <c r="L83" i="27" s="1"/>
  <c r="L24" i="27"/>
  <c r="L23" i="27" s="1"/>
  <c r="L22" i="27" s="1"/>
  <c r="I41" i="27"/>
  <c r="I40" i="27" s="1"/>
  <c r="J88" i="27"/>
  <c r="D24" i="27"/>
  <c r="D23" i="27" s="1"/>
  <c r="D22" i="27" s="1"/>
  <c r="D6" i="27" s="1"/>
  <c r="M24" i="27"/>
  <c r="M23" i="27" s="1"/>
  <c r="M22" i="27" s="1"/>
  <c r="J44" i="27"/>
  <c r="I49" i="27"/>
  <c r="I48" i="27" s="1"/>
  <c r="C63" i="27"/>
  <c r="C62" i="27" s="1"/>
  <c r="C61" i="27" s="1"/>
  <c r="N77" i="27"/>
  <c r="R94" i="27"/>
  <c r="O39" i="27"/>
  <c r="M8" i="27"/>
  <c r="M7" i="27" s="1"/>
  <c r="J13" i="27"/>
  <c r="J12" i="27" s="1"/>
  <c r="J8" i="27" s="1"/>
  <c r="J7" i="27" s="1"/>
  <c r="K15" i="27"/>
  <c r="R15" i="27" s="1"/>
  <c r="E39" i="27"/>
  <c r="K75" i="27"/>
  <c r="R76" i="27"/>
  <c r="R75" i="27" s="1"/>
  <c r="R91" i="27"/>
  <c r="K90" i="27"/>
  <c r="Q47" i="27"/>
  <c r="Q46" i="27" s="1"/>
  <c r="N46" i="27"/>
  <c r="N41" i="27" s="1"/>
  <c r="N40" i="27" s="1"/>
  <c r="R97" i="27"/>
  <c r="R96" i="27" s="1"/>
  <c r="J33" i="27"/>
  <c r="K34" i="27"/>
  <c r="K35" i="27"/>
  <c r="R36" i="27"/>
  <c r="R35" i="27" s="1"/>
  <c r="R43" i="27"/>
  <c r="R42" i="27" s="1"/>
  <c r="J41" i="27"/>
  <c r="J40" i="27" s="1"/>
  <c r="R74" i="27"/>
  <c r="K78" i="27"/>
  <c r="J77" i="27"/>
  <c r="H85" i="27"/>
  <c r="H84" i="27" s="1"/>
  <c r="H83" i="27" s="1"/>
  <c r="Q89" i="27"/>
  <c r="Q88" i="27" s="1"/>
  <c r="N88" i="27"/>
  <c r="J49" i="27"/>
  <c r="J48" i="27" s="1"/>
  <c r="R16" i="27"/>
  <c r="Q11" i="27"/>
  <c r="Q10" i="27" s="1"/>
  <c r="Q9" i="27" s="1"/>
  <c r="N10" i="27"/>
  <c r="N9" i="27" s="1"/>
  <c r="Q30" i="27"/>
  <c r="N29" i="27"/>
  <c r="R32" i="27"/>
  <c r="R31" i="27" s="1"/>
  <c r="K59" i="27"/>
  <c r="K58" i="27" s="1"/>
  <c r="K57" i="27" s="1"/>
  <c r="K56" i="27" s="1"/>
  <c r="R71" i="27"/>
  <c r="R70" i="27" s="1"/>
  <c r="K70" i="27"/>
  <c r="R87" i="27"/>
  <c r="R86" i="27" s="1"/>
  <c r="K86" i="27"/>
  <c r="J90" i="27"/>
  <c r="R99" i="27"/>
  <c r="R98" i="27" s="1"/>
  <c r="K98" i="27"/>
  <c r="P39" i="27"/>
  <c r="P6" i="27" s="1"/>
  <c r="K65" i="27"/>
  <c r="P85" i="27"/>
  <c r="P84" i="27" s="1"/>
  <c r="P83" i="27" s="1"/>
  <c r="Q14" i="27"/>
  <c r="N13" i="27"/>
  <c r="N12" i="27" s="1"/>
  <c r="Q28" i="27"/>
  <c r="Q27" i="27" s="1"/>
  <c r="N27" i="27"/>
  <c r="J54" i="27"/>
  <c r="K55" i="27"/>
  <c r="N63" i="27"/>
  <c r="N62" i="27" s="1"/>
  <c r="N61" i="27" s="1"/>
  <c r="Q70" i="27"/>
  <c r="Q63" i="27" s="1"/>
  <c r="Q62" i="27" s="1"/>
  <c r="Q61" i="27" s="1"/>
  <c r="N90" i="27"/>
  <c r="Q92" i="27"/>
  <c r="R92" i="27" s="1"/>
  <c r="R95" i="27"/>
  <c r="R103" i="27"/>
  <c r="R102" i="27" s="1"/>
  <c r="K102" i="27"/>
  <c r="G8" i="27"/>
  <c r="G7" i="27" s="1"/>
  <c r="K31" i="27"/>
  <c r="R47" i="27"/>
  <c r="R46" i="27" s="1"/>
  <c r="K46" i="27"/>
  <c r="Q51" i="27"/>
  <c r="N50" i="27"/>
  <c r="R53" i="27"/>
  <c r="R52" i="27" s="1"/>
  <c r="F63" i="27"/>
  <c r="F62" i="27" s="1"/>
  <c r="F61" i="27" s="1"/>
  <c r="O63" i="27"/>
  <c r="O62" i="27" s="1"/>
  <c r="O61" i="27" s="1"/>
  <c r="O6" i="27" s="1"/>
  <c r="R82" i="27"/>
  <c r="R81" i="27" s="1"/>
  <c r="R93" i="27"/>
  <c r="Q101" i="27"/>
  <c r="N100" i="27"/>
  <c r="J35" i="27"/>
  <c r="J59" i="27"/>
  <c r="J58" i="27" s="1"/>
  <c r="J57" i="27" s="1"/>
  <c r="J56" i="27" s="1"/>
  <c r="N70" i="27"/>
  <c r="N86" i="27"/>
  <c r="N98" i="27"/>
  <c r="N31" i="27"/>
  <c r="N52" i="27"/>
  <c r="N102" i="27"/>
  <c r="N68" i="27"/>
  <c r="P40" i="26"/>
  <c r="O9" i="26"/>
  <c r="O8" i="26" s="1"/>
  <c r="O7" i="26" s="1"/>
  <c r="R22" i="26"/>
  <c r="C30" i="26"/>
  <c r="N30" i="26"/>
  <c r="Q32" i="26"/>
  <c r="Q31" i="26" s="1"/>
  <c r="J33" i="26"/>
  <c r="O40" i="26"/>
  <c r="O29" i="26" s="1"/>
  <c r="O28" i="26" s="1"/>
  <c r="O6" i="26" s="1"/>
  <c r="O30" i="26"/>
  <c r="P9" i="26"/>
  <c r="P8" i="26" s="1"/>
  <c r="P7" i="26" s="1"/>
  <c r="J35" i="26"/>
  <c r="C29" i="26"/>
  <c r="C28" i="26" s="1"/>
  <c r="N10" i="26"/>
  <c r="N12" i="26"/>
  <c r="E9" i="26"/>
  <c r="E8" i="26" s="1"/>
  <c r="E7" i="26" s="1"/>
  <c r="M30" i="26"/>
  <c r="L30" i="26"/>
  <c r="L29" i="26" s="1"/>
  <c r="L28" i="26" s="1"/>
  <c r="L9" i="26"/>
  <c r="L8" i="26" s="1"/>
  <c r="L7" i="26" s="1"/>
  <c r="L6" i="26" s="1"/>
  <c r="N18" i="26"/>
  <c r="I40" i="26"/>
  <c r="D9" i="26"/>
  <c r="D8" i="26" s="1"/>
  <c r="D7" i="26" s="1"/>
  <c r="D6" i="26" s="1"/>
  <c r="Q34" i="26"/>
  <c r="Q33" i="26" s="1"/>
  <c r="J43" i="26"/>
  <c r="J40" i="26" s="1"/>
  <c r="J46" i="26"/>
  <c r="J45" i="26" s="1"/>
  <c r="G9" i="26"/>
  <c r="G8" i="26" s="1"/>
  <c r="G7" i="26" s="1"/>
  <c r="E30" i="26"/>
  <c r="D30" i="26"/>
  <c r="D29" i="26" s="1"/>
  <c r="D28" i="26" s="1"/>
  <c r="M40" i="26"/>
  <c r="F29" i="26"/>
  <c r="F28" i="26" s="1"/>
  <c r="F6" i="26" s="1"/>
  <c r="E40" i="26"/>
  <c r="E29" i="26" s="1"/>
  <c r="E28" i="26" s="1"/>
  <c r="K15" i="26"/>
  <c r="R15" i="26" s="1"/>
  <c r="R14" i="26" s="1"/>
  <c r="R17" i="26"/>
  <c r="R16" i="26" s="1"/>
  <c r="J20" i="26"/>
  <c r="F40" i="26"/>
  <c r="J12" i="26"/>
  <c r="I30" i="26"/>
  <c r="I29" i="26" s="1"/>
  <c r="I28" i="26" s="1"/>
  <c r="G29" i="26"/>
  <c r="G28" i="26" s="1"/>
  <c r="K39" i="26"/>
  <c r="C6" i="26"/>
  <c r="K33" i="26"/>
  <c r="K35" i="26"/>
  <c r="R21" i="26"/>
  <c r="R20" i="26" s="1"/>
  <c r="K20" i="26"/>
  <c r="J10" i="26"/>
  <c r="K11" i="26"/>
  <c r="K18" i="26"/>
  <c r="R19" i="26"/>
  <c r="R18" i="26" s="1"/>
  <c r="Q21" i="26"/>
  <c r="Q20" i="26" s="1"/>
  <c r="N20" i="26"/>
  <c r="K43" i="26"/>
  <c r="K27" i="26"/>
  <c r="J26" i="26"/>
  <c r="J25" i="26" s="1"/>
  <c r="J24" i="26" s="1"/>
  <c r="J23" i="26" s="1"/>
  <c r="K50" i="26"/>
  <c r="J49" i="26"/>
  <c r="J48" i="26" s="1"/>
  <c r="K12" i="26"/>
  <c r="R13" i="26"/>
  <c r="R12" i="26" s="1"/>
  <c r="K41" i="26"/>
  <c r="R42" i="26"/>
  <c r="R41" i="26" s="1"/>
  <c r="Q44" i="26"/>
  <c r="Q43" i="26" s="1"/>
  <c r="Q40" i="26" s="1"/>
  <c r="N43" i="26"/>
  <c r="N40" i="26" s="1"/>
  <c r="I9" i="26"/>
  <c r="I8" i="26" s="1"/>
  <c r="I7" i="26" s="1"/>
  <c r="P29" i="26"/>
  <c r="P28" i="26" s="1"/>
  <c r="P6" i="26" s="1"/>
  <c r="M9" i="26"/>
  <c r="M8" i="26" s="1"/>
  <c r="M7" i="26" s="1"/>
  <c r="H29" i="26"/>
  <c r="H28" i="26" s="1"/>
  <c r="H6" i="26" s="1"/>
  <c r="K32" i="26"/>
  <c r="N46" i="26"/>
  <c r="N45" i="26" s="1"/>
  <c r="N16" i="26"/>
  <c r="N38" i="26"/>
  <c r="N37" i="26" s="1"/>
  <c r="R47" i="26"/>
  <c r="R46" i="26" s="1"/>
  <c r="R45" i="26" s="1"/>
  <c r="Q15" i="26"/>
  <c r="Q14" i="26" s="1"/>
  <c r="Q36" i="26"/>
  <c r="Q35" i="26" s="1"/>
  <c r="N26" i="26"/>
  <c r="N25" i="26" s="1"/>
  <c r="N24" i="26" s="1"/>
  <c r="N23" i="26" s="1"/>
  <c r="N49" i="26"/>
  <c r="N48" i="26" s="1"/>
  <c r="M30" i="25"/>
  <c r="K61" i="25"/>
  <c r="D84" i="25"/>
  <c r="D83" i="25" s="1"/>
  <c r="D82" i="25" s="1"/>
  <c r="K13" i="25"/>
  <c r="R16" i="25"/>
  <c r="N41" i="25"/>
  <c r="N65" i="25"/>
  <c r="C74" i="25"/>
  <c r="C73" i="25" s="1"/>
  <c r="C72" i="25" s="1"/>
  <c r="I84" i="25"/>
  <c r="I83" i="25" s="1"/>
  <c r="I82" i="25" s="1"/>
  <c r="F84" i="25"/>
  <c r="F83" i="25" s="1"/>
  <c r="F82" i="25" s="1"/>
  <c r="R64" i="25"/>
  <c r="I74" i="25"/>
  <c r="I73" i="25" s="1"/>
  <c r="I72" i="25" s="1"/>
  <c r="J77" i="25"/>
  <c r="O84" i="25"/>
  <c r="O83" i="25" s="1"/>
  <c r="O82" i="25" s="1"/>
  <c r="K11" i="25"/>
  <c r="K10" i="25" s="1"/>
  <c r="J26" i="25"/>
  <c r="N75" i="25"/>
  <c r="E74" i="25"/>
  <c r="E73" i="25" s="1"/>
  <c r="E72" i="25" s="1"/>
  <c r="G84" i="25"/>
  <c r="G83" i="25" s="1"/>
  <c r="G82" i="25" s="1"/>
  <c r="H30" i="25"/>
  <c r="J80" i="25"/>
  <c r="I40" i="25"/>
  <c r="C84" i="25"/>
  <c r="C83" i="25" s="1"/>
  <c r="C82" i="25" s="1"/>
  <c r="P84" i="25"/>
  <c r="P83" i="25" s="1"/>
  <c r="P82" i="25" s="1"/>
  <c r="R37" i="25"/>
  <c r="K35" i="25"/>
  <c r="R56" i="25"/>
  <c r="R42" i="25"/>
  <c r="R41" i="25" s="1"/>
  <c r="K41" i="25"/>
  <c r="G47" i="25"/>
  <c r="C40" i="25"/>
  <c r="Q34" i="25"/>
  <c r="Q33" i="25" s="1"/>
  <c r="K71" i="25"/>
  <c r="K70" i="25" s="1"/>
  <c r="K69" i="25" s="1"/>
  <c r="K68" i="25" s="1"/>
  <c r="K67" i="25" s="1"/>
  <c r="M84" i="25"/>
  <c r="M83" i="25" s="1"/>
  <c r="M82" i="25" s="1"/>
  <c r="J17" i="25"/>
  <c r="N23" i="25"/>
  <c r="J35" i="25"/>
  <c r="J30" i="25" s="1"/>
  <c r="Q35" i="25"/>
  <c r="L40" i="25"/>
  <c r="D47" i="25"/>
  <c r="O47" i="25"/>
  <c r="N50" i="25"/>
  <c r="E47" i="25"/>
  <c r="M47" i="25"/>
  <c r="M74" i="25"/>
  <c r="M73" i="25" s="1"/>
  <c r="M72" i="25" s="1"/>
  <c r="N85" i="25"/>
  <c r="E84" i="25"/>
  <c r="E83" i="25" s="1"/>
  <c r="E82" i="25" s="1"/>
  <c r="N77" i="25"/>
  <c r="N74" i="25" s="1"/>
  <c r="N73" i="25" s="1"/>
  <c r="N72" i="25" s="1"/>
  <c r="F74" i="25"/>
  <c r="F73" i="25" s="1"/>
  <c r="F72" i="25" s="1"/>
  <c r="F9" i="25"/>
  <c r="F8" i="25" s="1"/>
  <c r="F7" i="25" s="1"/>
  <c r="M9" i="25"/>
  <c r="M8" i="25" s="1"/>
  <c r="M7" i="25" s="1"/>
  <c r="F30" i="25"/>
  <c r="Q39" i="25"/>
  <c r="Q38" i="25" s="1"/>
  <c r="O40" i="25"/>
  <c r="G74" i="25"/>
  <c r="G73" i="25" s="1"/>
  <c r="G72" i="25" s="1"/>
  <c r="G9" i="25"/>
  <c r="G8" i="25" s="1"/>
  <c r="G7" i="25" s="1"/>
  <c r="P9" i="25"/>
  <c r="P8" i="25" s="1"/>
  <c r="P7" i="25" s="1"/>
  <c r="K20" i="25"/>
  <c r="K19" i="25" s="1"/>
  <c r="O30" i="25"/>
  <c r="O29" i="25" s="1"/>
  <c r="O28" i="25" s="1"/>
  <c r="O6" i="25" s="1"/>
  <c r="N35" i="25"/>
  <c r="H47" i="25"/>
  <c r="J50" i="25"/>
  <c r="J58" i="25"/>
  <c r="H74" i="25"/>
  <c r="H73" i="25" s="1"/>
  <c r="H72" i="25" s="1"/>
  <c r="K88" i="25"/>
  <c r="K87" i="25" s="1"/>
  <c r="K90" i="25"/>
  <c r="R90" i="25" s="1"/>
  <c r="R89" i="25" s="1"/>
  <c r="R25" i="25"/>
  <c r="R79" i="25"/>
  <c r="J65" i="25"/>
  <c r="O9" i="25"/>
  <c r="O8" i="25" s="1"/>
  <c r="O7" i="25" s="1"/>
  <c r="J14" i="25"/>
  <c r="K23" i="25"/>
  <c r="L30" i="25"/>
  <c r="P40" i="25"/>
  <c r="K49" i="25"/>
  <c r="K48" i="25" s="1"/>
  <c r="J23" i="25"/>
  <c r="E30" i="25"/>
  <c r="P30" i="25"/>
  <c r="D30" i="25"/>
  <c r="J41" i="25"/>
  <c r="J40" i="25" s="1"/>
  <c r="G40" i="25"/>
  <c r="G29" i="25" s="1"/>
  <c r="G28" i="25" s="1"/>
  <c r="H40" i="25"/>
  <c r="H29" i="25" s="1"/>
  <c r="H28" i="25" s="1"/>
  <c r="J52" i="25"/>
  <c r="J47" i="25" s="1"/>
  <c r="Q53" i="25"/>
  <c r="Q52" i="25" s="1"/>
  <c r="Q58" i="25"/>
  <c r="R59" i="25"/>
  <c r="R58" i="25" s="1"/>
  <c r="Q46" i="25"/>
  <c r="Q45" i="25" s="1"/>
  <c r="N45" i="25"/>
  <c r="Q43" i="25"/>
  <c r="R44" i="25"/>
  <c r="R43" i="25" s="1"/>
  <c r="K14" i="25"/>
  <c r="I9" i="25"/>
  <c r="I8" i="25" s="1"/>
  <c r="I7" i="25" s="1"/>
  <c r="Q15" i="25"/>
  <c r="Q14" i="25" s="1"/>
  <c r="N14" i="25"/>
  <c r="J21" i="25"/>
  <c r="K22" i="25"/>
  <c r="L47" i="25"/>
  <c r="L29" i="25" s="1"/>
  <c r="L28" i="25" s="1"/>
  <c r="K12" i="25"/>
  <c r="C47" i="25"/>
  <c r="R78" i="25"/>
  <c r="K77" i="25"/>
  <c r="N54" i="25"/>
  <c r="Q55" i="25"/>
  <c r="Q54" i="25" s="1"/>
  <c r="N19" i="25"/>
  <c r="Q20" i="25"/>
  <c r="Q19" i="25" s="1"/>
  <c r="R11" i="25"/>
  <c r="R10" i="25" s="1"/>
  <c r="E9" i="25"/>
  <c r="E8" i="25" s="1"/>
  <c r="E7" i="25" s="1"/>
  <c r="Q18" i="25"/>
  <c r="Q17" i="25" s="1"/>
  <c r="R24" i="25"/>
  <c r="R36" i="25"/>
  <c r="R35" i="25" s="1"/>
  <c r="Q61" i="25"/>
  <c r="Q60" i="25" s="1"/>
  <c r="N60" i="25"/>
  <c r="Q87" i="25"/>
  <c r="Q84" i="25" s="1"/>
  <c r="Q83" i="25" s="1"/>
  <c r="Q82" i="25" s="1"/>
  <c r="I47" i="25"/>
  <c r="R71" i="25"/>
  <c r="R70" i="25" s="1"/>
  <c r="R69" i="25" s="1"/>
  <c r="R68" i="25" s="1"/>
  <c r="R67" i="25" s="1"/>
  <c r="L9" i="25"/>
  <c r="L8" i="25" s="1"/>
  <c r="L7" i="25" s="1"/>
  <c r="Q13" i="25"/>
  <c r="Q12" i="25" s="1"/>
  <c r="N12" i="25"/>
  <c r="R51" i="25"/>
  <c r="R50" i="25" s="1"/>
  <c r="R66" i="25"/>
  <c r="R65" i="25" s="1"/>
  <c r="K76" i="25"/>
  <c r="J75" i="25"/>
  <c r="J74" i="25" s="1"/>
  <c r="J73" i="25" s="1"/>
  <c r="J72" i="25" s="1"/>
  <c r="R81" i="25"/>
  <c r="R80" i="25" s="1"/>
  <c r="K80" i="25"/>
  <c r="H84" i="25"/>
  <c r="H83" i="25" s="1"/>
  <c r="H82" i="25" s="1"/>
  <c r="D9" i="25"/>
  <c r="D8" i="25" s="1"/>
  <c r="D7" i="25" s="1"/>
  <c r="C9" i="25"/>
  <c r="C8" i="25" s="1"/>
  <c r="C7" i="25" s="1"/>
  <c r="K32" i="25"/>
  <c r="N43" i="25"/>
  <c r="F47" i="25"/>
  <c r="F29" i="25" s="1"/>
  <c r="F28" i="25" s="1"/>
  <c r="R53" i="25"/>
  <c r="R52" i="25" s="1"/>
  <c r="J54" i="25"/>
  <c r="N58" i="25"/>
  <c r="K63" i="25"/>
  <c r="J86" i="25"/>
  <c r="Q32" i="25"/>
  <c r="Q31" i="25" s="1"/>
  <c r="N31" i="25"/>
  <c r="N30" i="25" s="1"/>
  <c r="K45" i="25"/>
  <c r="K54" i="25"/>
  <c r="K60" i="25"/>
  <c r="Q63" i="25"/>
  <c r="Q62" i="25" s="1"/>
  <c r="N62" i="25"/>
  <c r="K26" i="25"/>
  <c r="M40" i="25"/>
  <c r="M29" i="25" s="1"/>
  <c r="M28" i="25" s="1"/>
  <c r="Q49" i="25"/>
  <c r="Q48" i="25" s="1"/>
  <c r="N48" i="25"/>
  <c r="H9" i="25"/>
  <c r="H8" i="25" s="1"/>
  <c r="H7" i="25" s="1"/>
  <c r="Q27" i="25"/>
  <c r="Q26" i="25" s="1"/>
  <c r="N26" i="25"/>
  <c r="I30" i="25"/>
  <c r="K39" i="25"/>
  <c r="E40" i="25"/>
  <c r="D74" i="25"/>
  <c r="D73" i="25" s="1"/>
  <c r="D72" i="25" s="1"/>
  <c r="L74" i="25"/>
  <c r="L73" i="25" s="1"/>
  <c r="L72" i="25" s="1"/>
  <c r="Q77" i="25"/>
  <c r="Q74" i="25" s="1"/>
  <c r="Q73" i="25" s="1"/>
  <c r="Q72" i="25" s="1"/>
  <c r="N80" i="25"/>
  <c r="N89" i="25"/>
  <c r="N84" i="25" s="1"/>
  <c r="N83" i="25" s="1"/>
  <c r="N82" i="25" s="1"/>
  <c r="M21" i="24"/>
  <c r="M20" i="24" s="1"/>
  <c r="J14" i="24"/>
  <c r="O21" i="24"/>
  <c r="O20" i="24" s="1"/>
  <c r="C9" i="24"/>
  <c r="C8" i="24" s="1"/>
  <c r="C7" i="24" s="1"/>
  <c r="L21" i="24"/>
  <c r="L20" i="24" s="1"/>
  <c r="J16" i="24"/>
  <c r="H21" i="24"/>
  <c r="H20" i="24" s="1"/>
  <c r="I9" i="24"/>
  <c r="I8" i="24" s="1"/>
  <c r="I7" i="24" s="1"/>
  <c r="G21" i="24"/>
  <c r="G20" i="24" s="1"/>
  <c r="M9" i="24"/>
  <c r="M8" i="24" s="1"/>
  <c r="M7" i="24" s="1"/>
  <c r="M6" i="24" s="1"/>
  <c r="E9" i="24"/>
  <c r="E8" i="24" s="1"/>
  <c r="E7" i="24" s="1"/>
  <c r="E6" i="24" s="1"/>
  <c r="P9" i="24"/>
  <c r="P8" i="24" s="1"/>
  <c r="P7" i="24" s="1"/>
  <c r="Q11" i="24"/>
  <c r="Q10" i="24" s="1"/>
  <c r="J12" i="24"/>
  <c r="L9" i="24"/>
  <c r="L8" i="24" s="1"/>
  <c r="L7" i="24" s="1"/>
  <c r="L6" i="24" s="1"/>
  <c r="I21" i="24"/>
  <c r="I20" i="24" s="1"/>
  <c r="N12" i="24"/>
  <c r="D9" i="24"/>
  <c r="D8" i="24" s="1"/>
  <c r="D7" i="24" s="1"/>
  <c r="D6" i="24" s="1"/>
  <c r="J26" i="24"/>
  <c r="J25" i="24" s="1"/>
  <c r="G9" i="24"/>
  <c r="G8" i="24" s="1"/>
  <c r="G7" i="24" s="1"/>
  <c r="G6" i="24" s="1"/>
  <c r="C6" i="24"/>
  <c r="F6" i="24"/>
  <c r="J23" i="24"/>
  <c r="J22" i="24" s="1"/>
  <c r="O9" i="24"/>
  <c r="O8" i="24" s="1"/>
  <c r="O7" i="24" s="1"/>
  <c r="H9" i="24"/>
  <c r="H8" i="24" s="1"/>
  <c r="H7" i="24" s="1"/>
  <c r="P6" i="24"/>
  <c r="R19" i="24"/>
  <c r="R18" i="24" s="1"/>
  <c r="K18" i="24"/>
  <c r="K10" i="24"/>
  <c r="R11" i="24"/>
  <c r="R10" i="24" s="1"/>
  <c r="R13" i="24"/>
  <c r="R12" i="24" s="1"/>
  <c r="K12" i="24"/>
  <c r="Q16" i="24"/>
  <c r="Q9" i="24" s="1"/>
  <c r="Q8" i="24" s="1"/>
  <c r="Q7" i="24" s="1"/>
  <c r="R17" i="24"/>
  <c r="R16" i="24" s="1"/>
  <c r="K23" i="24"/>
  <c r="K22" i="24" s="1"/>
  <c r="R24" i="24"/>
  <c r="R23" i="24" s="1"/>
  <c r="R22" i="24" s="1"/>
  <c r="R27" i="24"/>
  <c r="R26" i="24" s="1"/>
  <c r="R25" i="24" s="1"/>
  <c r="K26" i="24"/>
  <c r="K25" i="24" s="1"/>
  <c r="Q21" i="24"/>
  <c r="Q20" i="24" s="1"/>
  <c r="N23" i="24"/>
  <c r="N22" i="24" s="1"/>
  <c r="N14" i="24"/>
  <c r="R15" i="24"/>
  <c r="R14" i="24" s="1"/>
  <c r="J10" i="24"/>
  <c r="N18" i="24"/>
  <c r="N26" i="24"/>
  <c r="N25" i="24" s="1"/>
  <c r="N16" i="24"/>
  <c r="D43" i="23"/>
  <c r="D42" i="23" s="1"/>
  <c r="L43" i="23"/>
  <c r="L42" i="23" s="1"/>
  <c r="I43" i="23"/>
  <c r="I42" i="23" s="1"/>
  <c r="J21" i="23"/>
  <c r="N12" i="23"/>
  <c r="R28" i="23"/>
  <c r="I34" i="23"/>
  <c r="I33" i="23" s="1"/>
  <c r="I32" i="23" s="1"/>
  <c r="N21" i="23"/>
  <c r="G43" i="23"/>
  <c r="G42" i="23" s="1"/>
  <c r="R31" i="23"/>
  <c r="H43" i="23"/>
  <c r="H42" i="23" s="1"/>
  <c r="H6" i="23" s="1"/>
  <c r="O43" i="23"/>
  <c r="O42" i="23" s="1"/>
  <c r="D34" i="23"/>
  <c r="D33" i="23" s="1"/>
  <c r="D32" i="23" s="1"/>
  <c r="J45" i="23"/>
  <c r="J44" i="23" s="1"/>
  <c r="O9" i="23"/>
  <c r="O8" i="23" s="1"/>
  <c r="O7" i="23" s="1"/>
  <c r="J29" i="23"/>
  <c r="E34" i="23"/>
  <c r="E33" i="23" s="1"/>
  <c r="E32" i="23" s="1"/>
  <c r="O34" i="23"/>
  <c r="O33" i="23" s="1"/>
  <c r="O32" i="23" s="1"/>
  <c r="C43" i="23"/>
  <c r="C42" i="23" s="1"/>
  <c r="C6" i="23" s="1"/>
  <c r="J48" i="23"/>
  <c r="J47" i="23" s="1"/>
  <c r="R20" i="23"/>
  <c r="R19" i="23" s="1"/>
  <c r="K11" i="23"/>
  <c r="R11" i="23" s="1"/>
  <c r="R10" i="23" s="1"/>
  <c r="H33" i="23"/>
  <c r="H32" i="23" s="1"/>
  <c r="K41" i="23"/>
  <c r="N19" i="23"/>
  <c r="L34" i="23"/>
  <c r="L33" i="23" s="1"/>
  <c r="L32" i="23" s="1"/>
  <c r="R23" i="23"/>
  <c r="M34" i="23"/>
  <c r="M33" i="23" s="1"/>
  <c r="M32" i="23" s="1"/>
  <c r="F9" i="23"/>
  <c r="F8" i="23" s="1"/>
  <c r="F7" i="23" s="1"/>
  <c r="F6" i="23" s="1"/>
  <c r="P9" i="23"/>
  <c r="P8" i="23" s="1"/>
  <c r="P7" i="23" s="1"/>
  <c r="K30" i="23"/>
  <c r="K29" i="23" s="1"/>
  <c r="F34" i="23"/>
  <c r="F33" i="23" s="1"/>
  <c r="F32" i="23" s="1"/>
  <c r="H9" i="23"/>
  <c r="H8" i="23" s="1"/>
  <c r="H7" i="23" s="1"/>
  <c r="K19" i="23"/>
  <c r="J26" i="23"/>
  <c r="J35" i="23"/>
  <c r="J34" i="23" s="1"/>
  <c r="J33" i="23" s="1"/>
  <c r="J32" i="23" s="1"/>
  <c r="F43" i="23"/>
  <c r="F42" i="23" s="1"/>
  <c r="J12" i="23"/>
  <c r="Q36" i="23"/>
  <c r="Q35" i="23" s="1"/>
  <c r="L9" i="23"/>
  <c r="L8" i="23" s="1"/>
  <c r="L7" i="23" s="1"/>
  <c r="C9" i="23"/>
  <c r="C8" i="23" s="1"/>
  <c r="C7" i="23" s="1"/>
  <c r="P33" i="23"/>
  <c r="P32" i="23" s="1"/>
  <c r="P6" i="23" s="1"/>
  <c r="M43" i="23"/>
  <c r="M42" i="23" s="1"/>
  <c r="D9" i="23"/>
  <c r="D8" i="23" s="1"/>
  <c r="D7" i="23" s="1"/>
  <c r="D6" i="23" s="1"/>
  <c r="G9" i="23"/>
  <c r="G8" i="23" s="1"/>
  <c r="G7" i="23" s="1"/>
  <c r="J19" i="23"/>
  <c r="R25" i="23"/>
  <c r="R24" i="23" s="1"/>
  <c r="K24" i="23"/>
  <c r="Q26" i="23"/>
  <c r="R27" i="23"/>
  <c r="R26" i="23" s="1"/>
  <c r="K21" i="23"/>
  <c r="Q30" i="23"/>
  <c r="Q29" i="23" s="1"/>
  <c r="N29" i="23"/>
  <c r="K12" i="23"/>
  <c r="Q22" i="23"/>
  <c r="Q21" i="23" s="1"/>
  <c r="N26" i="23"/>
  <c r="K48" i="23"/>
  <c r="K47" i="23" s="1"/>
  <c r="K43" i="23" s="1"/>
  <c r="K42" i="23" s="1"/>
  <c r="Q13" i="23"/>
  <c r="Q49" i="23"/>
  <c r="Q48" i="23" s="1"/>
  <c r="Q47" i="23" s="1"/>
  <c r="Q43" i="23" s="1"/>
  <c r="Q42" i="23" s="1"/>
  <c r="M9" i="23"/>
  <c r="M8" i="23" s="1"/>
  <c r="M7" i="23" s="1"/>
  <c r="I9" i="23"/>
  <c r="I8" i="23" s="1"/>
  <c r="I7" i="23" s="1"/>
  <c r="Q16" i="23"/>
  <c r="Q15" i="23" s="1"/>
  <c r="N15" i="23"/>
  <c r="R18" i="23"/>
  <c r="R17" i="23" s="1"/>
  <c r="J24" i="23"/>
  <c r="K35" i="23"/>
  <c r="K37" i="23"/>
  <c r="R46" i="23"/>
  <c r="R45" i="23" s="1"/>
  <c r="R44" i="23" s="1"/>
  <c r="R54" i="23"/>
  <c r="R53" i="23" s="1"/>
  <c r="R52" i="23" s="1"/>
  <c r="R51" i="23" s="1"/>
  <c r="R50" i="23" s="1"/>
  <c r="K53" i="23"/>
  <c r="K52" i="23" s="1"/>
  <c r="K51" i="23" s="1"/>
  <c r="K50" i="23" s="1"/>
  <c r="K26" i="23"/>
  <c r="G33" i="23"/>
  <c r="G32" i="23" s="1"/>
  <c r="G6" i="23" s="1"/>
  <c r="E9" i="23"/>
  <c r="E8" i="23" s="1"/>
  <c r="E7" i="23" s="1"/>
  <c r="E6" i="23" s="1"/>
  <c r="K15" i="23"/>
  <c r="Q38" i="23"/>
  <c r="Q37" i="23" s="1"/>
  <c r="N37" i="23"/>
  <c r="N34" i="23" s="1"/>
  <c r="N10" i="23"/>
  <c r="J17" i="23"/>
  <c r="N24" i="23"/>
  <c r="N45" i="23"/>
  <c r="N44" i="23" s="1"/>
  <c r="N43" i="23" s="1"/>
  <c r="N42" i="23" s="1"/>
  <c r="N53" i="23"/>
  <c r="N52" i="23" s="1"/>
  <c r="N51" i="23" s="1"/>
  <c r="N50" i="23" s="1"/>
  <c r="N40" i="23"/>
  <c r="N39" i="23" s="1"/>
  <c r="J54" i="22"/>
  <c r="J53" i="22" s="1"/>
  <c r="G48" i="22"/>
  <c r="G47" i="22" s="1"/>
  <c r="H48" i="22"/>
  <c r="H47" i="22" s="1"/>
  <c r="H46" i="22" s="1"/>
  <c r="G66" i="22"/>
  <c r="G65" i="22" s="1"/>
  <c r="I48" i="22"/>
  <c r="I47" i="22" s="1"/>
  <c r="I54" i="22"/>
  <c r="I53" i="22" s="1"/>
  <c r="I46" i="22" s="1"/>
  <c r="J24" i="22"/>
  <c r="D48" i="22"/>
  <c r="D47" i="22" s="1"/>
  <c r="E48" i="22"/>
  <c r="E47" i="22" s="1"/>
  <c r="E46" i="22" s="1"/>
  <c r="D66" i="22"/>
  <c r="D65" i="22" s="1"/>
  <c r="J48" i="22"/>
  <c r="J47" i="22" s="1"/>
  <c r="J46" i="22" s="1"/>
  <c r="H66" i="22"/>
  <c r="H65" i="22" s="1"/>
  <c r="J16" i="22"/>
  <c r="I66" i="22"/>
  <c r="I65" i="22" s="1"/>
  <c r="I9" i="22"/>
  <c r="I8" i="22" s="1"/>
  <c r="I7" i="22" s="1"/>
  <c r="D9" i="22"/>
  <c r="D8" i="22" s="1"/>
  <c r="D7" i="22" s="1"/>
  <c r="F9" i="22"/>
  <c r="F8" i="22" s="1"/>
  <c r="F7" i="22" s="1"/>
  <c r="D54" i="22"/>
  <c r="D53" i="22" s="1"/>
  <c r="D46" i="22" s="1"/>
  <c r="J66" i="22"/>
  <c r="J65" i="22" s="1"/>
  <c r="I71" i="22"/>
  <c r="E9" i="22"/>
  <c r="E8" i="22" s="1"/>
  <c r="E7" i="22" s="1"/>
  <c r="F54" i="22"/>
  <c r="F53" i="22" s="1"/>
  <c r="F46" i="22" s="1"/>
  <c r="J37" i="22"/>
  <c r="G54" i="22"/>
  <c r="G53" i="22" s="1"/>
  <c r="G46" i="22" s="1"/>
  <c r="G6" i="22" s="1"/>
  <c r="E66" i="22"/>
  <c r="E65" i="22" s="1"/>
  <c r="E64" i="22" s="1"/>
  <c r="D71" i="22"/>
  <c r="H9" i="22"/>
  <c r="H8" i="22" s="1"/>
  <c r="H7" i="22" s="1"/>
  <c r="F66" i="22"/>
  <c r="F65" i="22" s="1"/>
  <c r="F64" i="22" s="1"/>
  <c r="G71" i="22"/>
  <c r="G64" i="22" s="1"/>
  <c r="H71" i="22"/>
  <c r="H64" i="22" s="1"/>
  <c r="J71" i="22"/>
  <c r="J64" i="22" s="1"/>
  <c r="J23" i="22"/>
  <c r="J20" i="22" s="1"/>
  <c r="J14" i="47"/>
  <c r="J36" i="47"/>
  <c r="E67" i="47"/>
  <c r="E66" i="47" s="1"/>
  <c r="E65" i="47" s="1"/>
  <c r="D67" i="47"/>
  <c r="D66" i="47" s="1"/>
  <c r="D65" i="47" s="1"/>
  <c r="J18" i="47"/>
  <c r="J31" i="47"/>
  <c r="G67" i="47"/>
  <c r="G66" i="47" s="1"/>
  <c r="G65" i="47" s="1"/>
  <c r="E9" i="47"/>
  <c r="E8" i="47" s="1"/>
  <c r="E7" i="47" s="1"/>
  <c r="E6" i="47" s="1"/>
  <c r="I9" i="47"/>
  <c r="I8" i="47" s="1"/>
  <c r="I7" i="47" s="1"/>
  <c r="H9" i="47"/>
  <c r="H8" i="47" s="1"/>
  <c r="H7" i="47" s="1"/>
  <c r="D9" i="47"/>
  <c r="D8" i="47" s="1"/>
  <c r="D7" i="47" s="1"/>
  <c r="D6" i="47" s="1"/>
  <c r="F67" i="47"/>
  <c r="F66" i="47" s="1"/>
  <c r="F65" i="47" s="1"/>
  <c r="E43" i="47"/>
  <c r="E42" i="47" s="1"/>
  <c r="F9" i="47"/>
  <c r="F8" i="47" s="1"/>
  <c r="F7" i="47" s="1"/>
  <c r="I67" i="47"/>
  <c r="I66" i="47" s="1"/>
  <c r="I65" i="47" s="1"/>
  <c r="G9" i="47"/>
  <c r="G8" i="47" s="1"/>
  <c r="G7" i="47" s="1"/>
  <c r="G6" i="47" s="1"/>
  <c r="G43" i="47"/>
  <c r="G42" i="47" s="1"/>
  <c r="H6" i="47"/>
  <c r="J9" i="47"/>
  <c r="J8" i="47" s="1"/>
  <c r="J7" i="47" s="1"/>
  <c r="J43" i="47"/>
  <c r="J42" i="47" s="1"/>
  <c r="D43" i="47"/>
  <c r="D42" i="47" s="1"/>
  <c r="I43" i="47"/>
  <c r="I42" i="47" s="1"/>
  <c r="I6" i="47" s="1"/>
  <c r="J67" i="47"/>
  <c r="J66" i="47" s="1"/>
  <c r="J65" i="47" s="1"/>
  <c r="C59" i="46"/>
  <c r="C58" i="46" s="1"/>
  <c r="H9" i="46"/>
  <c r="H8" i="46" s="1"/>
  <c r="H7" i="46" s="1"/>
  <c r="J24" i="46"/>
  <c r="J9" i="46" s="1"/>
  <c r="J8" i="46" s="1"/>
  <c r="J7" i="46" s="1"/>
  <c r="I9" i="46"/>
  <c r="I8" i="46" s="1"/>
  <c r="I7" i="46" s="1"/>
  <c r="E9" i="46"/>
  <c r="E8" i="46" s="1"/>
  <c r="E7" i="46" s="1"/>
  <c r="J41" i="46"/>
  <c r="G59" i="46"/>
  <c r="G58" i="46" s="1"/>
  <c r="D67" i="46"/>
  <c r="D66" i="46" s="1"/>
  <c r="E58" i="46"/>
  <c r="F67" i="46"/>
  <c r="F66" i="46" s="1"/>
  <c r="F82" i="46"/>
  <c r="F6" i="46" s="1"/>
  <c r="D9" i="46"/>
  <c r="D8" i="46" s="1"/>
  <c r="D7" i="46" s="1"/>
  <c r="H82" i="46"/>
  <c r="H6" i="46" s="1"/>
  <c r="D59" i="46"/>
  <c r="G9" i="46"/>
  <c r="G8" i="46" s="1"/>
  <c r="G7" i="46" s="1"/>
  <c r="F9" i="46"/>
  <c r="F8" i="46" s="1"/>
  <c r="F7" i="46" s="1"/>
  <c r="I67" i="46"/>
  <c r="I66" i="46" s="1"/>
  <c r="I82" i="46"/>
  <c r="J28" i="46"/>
  <c r="I59" i="46"/>
  <c r="E82" i="46"/>
  <c r="E6" i="46" s="1"/>
  <c r="J59" i="46"/>
  <c r="J58" i="46" s="1"/>
  <c r="F59" i="46"/>
  <c r="F58" i="46" s="1"/>
  <c r="G82" i="46"/>
  <c r="H59" i="46"/>
  <c r="H58" i="46" s="1"/>
  <c r="D82" i="46"/>
  <c r="J82" i="46"/>
  <c r="C82" i="46"/>
  <c r="C6" i="46" s="1"/>
  <c r="J32" i="19"/>
  <c r="J31" i="19" s="1"/>
  <c r="J30" i="19" s="1"/>
  <c r="G38" i="19"/>
  <c r="G37" i="19" s="1"/>
  <c r="D9" i="19"/>
  <c r="D8" i="19" s="1"/>
  <c r="D7" i="19" s="1"/>
  <c r="D6" i="19" s="1"/>
  <c r="H38" i="19"/>
  <c r="H37" i="19" s="1"/>
  <c r="H6" i="19" s="1"/>
  <c r="I38" i="19"/>
  <c r="I37" i="19" s="1"/>
  <c r="E9" i="19"/>
  <c r="E8" i="19" s="1"/>
  <c r="E7" i="19" s="1"/>
  <c r="F9" i="19"/>
  <c r="F8" i="19" s="1"/>
  <c r="F7" i="19" s="1"/>
  <c r="E38" i="19"/>
  <c r="E37" i="19" s="1"/>
  <c r="E6" i="19" s="1"/>
  <c r="D38" i="19"/>
  <c r="D37" i="19" s="1"/>
  <c r="H9" i="19"/>
  <c r="H8" i="19" s="1"/>
  <c r="H7" i="19" s="1"/>
  <c r="I9" i="19"/>
  <c r="I8" i="19" s="1"/>
  <c r="I7" i="19" s="1"/>
  <c r="I6" i="19" s="1"/>
  <c r="F38" i="19"/>
  <c r="F37" i="19" s="1"/>
  <c r="F6" i="19" s="1"/>
  <c r="J15" i="19"/>
  <c r="J38" i="19"/>
  <c r="J37" i="19" s="1"/>
  <c r="G6" i="19"/>
  <c r="J9" i="19"/>
  <c r="J8" i="19" s="1"/>
  <c r="J7" i="19" s="1"/>
  <c r="K45" i="18"/>
  <c r="P99" i="18"/>
  <c r="G63" i="18"/>
  <c r="Q156" i="18"/>
  <c r="Q155" i="18" s="1"/>
  <c r="N42" i="18"/>
  <c r="N66" i="18"/>
  <c r="M87" i="18"/>
  <c r="M86" i="18" s="1"/>
  <c r="Q98" i="18"/>
  <c r="Q97" i="18" s="1"/>
  <c r="K11" i="18"/>
  <c r="K10" i="18" s="1"/>
  <c r="J15" i="18"/>
  <c r="I63" i="18"/>
  <c r="R68" i="18"/>
  <c r="E87" i="18"/>
  <c r="E86" i="18" s="1"/>
  <c r="O87" i="18"/>
  <c r="O86" i="18" s="1"/>
  <c r="G99" i="18"/>
  <c r="G92" i="18" s="1"/>
  <c r="E99" i="18"/>
  <c r="E92" i="18" s="1"/>
  <c r="L9" i="18"/>
  <c r="L8" i="18" s="1"/>
  <c r="L7" i="18" s="1"/>
  <c r="J66" i="18"/>
  <c r="G81" i="18"/>
  <c r="J124" i="18"/>
  <c r="J123" i="18" s="1"/>
  <c r="J122" i="18" s="1"/>
  <c r="J121" i="18" s="1"/>
  <c r="J165" i="18"/>
  <c r="N37" i="18"/>
  <c r="K62" i="18"/>
  <c r="K61" i="18" s="1"/>
  <c r="K60" i="18" s="1"/>
  <c r="N77" i="18"/>
  <c r="K160" i="18"/>
  <c r="K159" i="18" s="1"/>
  <c r="N84" i="18"/>
  <c r="N87" i="18"/>
  <c r="N86" i="18" s="1"/>
  <c r="N114" i="18"/>
  <c r="N113" i="18" s="1"/>
  <c r="N112" i="18" s="1"/>
  <c r="N111" i="18" s="1"/>
  <c r="K158" i="18"/>
  <c r="I9" i="18"/>
  <c r="I8" i="18" s="1"/>
  <c r="I7" i="18" s="1"/>
  <c r="N18" i="18"/>
  <c r="Q30" i="18"/>
  <c r="Q29" i="18" s="1"/>
  <c r="J45" i="18"/>
  <c r="E128" i="18"/>
  <c r="E127" i="18" s="1"/>
  <c r="E126" i="18" s="1"/>
  <c r="P164" i="18"/>
  <c r="P163" i="18" s="1"/>
  <c r="P162" i="18" s="1"/>
  <c r="J26" i="18"/>
  <c r="R41" i="18"/>
  <c r="R43" i="18"/>
  <c r="L81" i="18"/>
  <c r="E81" i="18"/>
  <c r="O81" i="18"/>
  <c r="P94" i="18"/>
  <c r="P93" i="18" s="1"/>
  <c r="P92" i="18" s="1"/>
  <c r="O9" i="18"/>
  <c r="O8" i="18" s="1"/>
  <c r="O7" i="18" s="1"/>
  <c r="J29" i="18"/>
  <c r="N61" i="18"/>
  <c r="N60" i="18" s="1"/>
  <c r="K80" i="18"/>
  <c r="K79" i="18" s="1"/>
  <c r="K83" i="18"/>
  <c r="K82" i="18" s="1"/>
  <c r="J114" i="18"/>
  <c r="J113" i="18" s="1"/>
  <c r="J112" i="18" s="1"/>
  <c r="J111" i="18" s="1"/>
  <c r="D128" i="18"/>
  <c r="D127" i="18" s="1"/>
  <c r="D126" i="18" s="1"/>
  <c r="J131" i="18"/>
  <c r="K132" i="18"/>
  <c r="K131" i="18" s="1"/>
  <c r="D99" i="18"/>
  <c r="D92" i="18" s="1"/>
  <c r="M99" i="18"/>
  <c r="M92" i="18" s="1"/>
  <c r="Q135" i="18"/>
  <c r="Q133" i="18" s="1"/>
  <c r="N133" i="18"/>
  <c r="J155" i="18"/>
  <c r="K156" i="18"/>
  <c r="K155" i="18" s="1"/>
  <c r="R27" i="18"/>
  <c r="K38" i="18"/>
  <c r="K37" i="18" s="1"/>
  <c r="Q67" i="18"/>
  <c r="Q66" i="18" s="1"/>
  <c r="J97" i="18"/>
  <c r="K98" i="18"/>
  <c r="Q89" i="18"/>
  <c r="Q88" i="18" s="1"/>
  <c r="Q87" i="18" s="1"/>
  <c r="Q86" i="18" s="1"/>
  <c r="Q91" i="18"/>
  <c r="Q90" i="18" s="1"/>
  <c r="J95" i="18"/>
  <c r="K96" i="18"/>
  <c r="K95" i="18" s="1"/>
  <c r="R115" i="18"/>
  <c r="R114" i="18" s="1"/>
  <c r="R113" i="18" s="1"/>
  <c r="R112" i="18" s="1"/>
  <c r="R111" i="18" s="1"/>
  <c r="K114" i="18"/>
  <c r="K113" i="18" s="1"/>
  <c r="K112" i="18" s="1"/>
  <c r="K111" i="18" s="1"/>
  <c r="E9" i="18"/>
  <c r="E8" i="18" s="1"/>
  <c r="E7" i="18" s="1"/>
  <c r="C63" i="18"/>
  <c r="C128" i="18"/>
  <c r="C127" i="18" s="1"/>
  <c r="C126" i="18" s="1"/>
  <c r="M128" i="18"/>
  <c r="M127" i="18" s="1"/>
  <c r="M126" i="18" s="1"/>
  <c r="F128" i="18"/>
  <c r="F127" i="18" s="1"/>
  <c r="F126" i="18" s="1"/>
  <c r="N139" i="18"/>
  <c r="R14" i="18"/>
  <c r="J42" i="18"/>
  <c r="R54" i="18"/>
  <c r="H81" i="18"/>
  <c r="F145" i="18"/>
  <c r="F144" i="18" s="1"/>
  <c r="F143" i="18" s="1"/>
  <c r="R47" i="18"/>
  <c r="Q39" i="18"/>
  <c r="P63" i="18"/>
  <c r="P59" i="18" s="1"/>
  <c r="K78" i="18"/>
  <c r="J77" i="18"/>
  <c r="H99" i="18"/>
  <c r="R138" i="18"/>
  <c r="G145" i="18"/>
  <c r="G144" i="18" s="1"/>
  <c r="G143" i="18" s="1"/>
  <c r="K36" i="18"/>
  <c r="K35" i="18" s="1"/>
  <c r="J35" i="18"/>
  <c r="Q65" i="18"/>
  <c r="Q64" i="18" s="1"/>
  <c r="D81" i="18"/>
  <c r="I87" i="18"/>
  <c r="I86" i="18" s="1"/>
  <c r="H92" i="18"/>
  <c r="C99" i="18"/>
  <c r="C92" i="18" s="1"/>
  <c r="M9" i="18"/>
  <c r="M8" i="18" s="1"/>
  <c r="M7" i="18" s="1"/>
  <c r="J31" i="18"/>
  <c r="N71" i="18"/>
  <c r="P87" i="18"/>
  <c r="P86" i="18" s="1"/>
  <c r="O99" i="18"/>
  <c r="L164" i="18"/>
  <c r="L163" i="18" s="1"/>
  <c r="L162" i="18" s="1"/>
  <c r="D9" i="18"/>
  <c r="D8" i="18" s="1"/>
  <c r="D7" i="18" s="1"/>
  <c r="R17" i="18"/>
  <c r="Q22" i="18"/>
  <c r="K33" i="18"/>
  <c r="R33" i="18" s="1"/>
  <c r="N50" i="18"/>
  <c r="P81" i="18"/>
  <c r="H87" i="18"/>
  <c r="H86" i="18" s="1"/>
  <c r="F99" i="18"/>
  <c r="J119" i="18"/>
  <c r="J118" i="18" s="1"/>
  <c r="J117" i="18" s="1"/>
  <c r="J116" i="18" s="1"/>
  <c r="O128" i="18"/>
  <c r="O127" i="18" s="1"/>
  <c r="O126" i="18" s="1"/>
  <c r="J136" i="18"/>
  <c r="E145" i="18"/>
  <c r="E144" i="18" s="1"/>
  <c r="E143" i="18" s="1"/>
  <c r="C164" i="18"/>
  <c r="C163" i="18" s="1"/>
  <c r="C162" i="18" s="1"/>
  <c r="G9" i="18"/>
  <c r="G8" i="18" s="1"/>
  <c r="G7" i="18" s="1"/>
  <c r="L63" i="18"/>
  <c r="L59" i="18" s="1"/>
  <c r="L58" i="18" s="1"/>
  <c r="I81" i="18"/>
  <c r="M94" i="18"/>
  <c r="M93" i="18" s="1"/>
  <c r="P128" i="18"/>
  <c r="P127" i="18" s="1"/>
  <c r="P126" i="18" s="1"/>
  <c r="H128" i="18"/>
  <c r="H127" i="18" s="1"/>
  <c r="H126" i="18" s="1"/>
  <c r="H145" i="18"/>
  <c r="H144" i="18" s="1"/>
  <c r="H143" i="18" s="1"/>
  <c r="J164" i="18"/>
  <c r="J163" i="18" s="1"/>
  <c r="J162" i="18" s="1"/>
  <c r="K15" i="18"/>
  <c r="R25" i="18"/>
  <c r="C81" i="18"/>
  <c r="C59" i="18" s="1"/>
  <c r="C58" i="18" s="1"/>
  <c r="E94" i="18"/>
  <c r="E93" i="18" s="1"/>
  <c r="F94" i="18"/>
  <c r="F93" i="18" s="1"/>
  <c r="O94" i="18"/>
  <c r="O93" i="18" s="1"/>
  <c r="L99" i="18"/>
  <c r="L92" i="18" s="1"/>
  <c r="N159" i="18"/>
  <c r="E164" i="18"/>
  <c r="E163" i="18" s="1"/>
  <c r="E162" i="18" s="1"/>
  <c r="K19" i="18"/>
  <c r="J18" i="18"/>
  <c r="R42" i="18"/>
  <c r="P9" i="18"/>
  <c r="P8" i="18" s="1"/>
  <c r="P7" i="18" s="1"/>
  <c r="J75" i="18"/>
  <c r="K76" i="18"/>
  <c r="Q139" i="18"/>
  <c r="R140" i="18"/>
  <c r="C9" i="18"/>
  <c r="C8" i="18" s="1"/>
  <c r="C7" i="18" s="1"/>
  <c r="N39" i="18"/>
  <c r="Q42" i="18"/>
  <c r="J48" i="18"/>
  <c r="F63" i="18"/>
  <c r="F59" i="18" s="1"/>
  <c r="F58" i="18" s="1"/>
  <c r="K104" i="18"/>
  <c r="K103" i="18" s="1"/>
  <c r="J129" i="18"/>
  <c r="K130" i="18"/>
  <c r="K146" i="18"/>
  <c r="H9" i="18"/>
  <c r="H8" i="18" s="1"/>
  <c r="H7" i="18" s="1"/>
  <c r="Q16" i="18"/>
  <c r="Q15" i="18" s="1"/>
  <c r="F18" i="18"/>
  <c r="F9" i="18" s="1"/>
  <c r="F8" i="18" s="1"/>
  <c r="F7" i="18" s="1"/>
  <c r="N22" i="18"/>
  <c r="K29" i="18"/>
  <c r="H63" i="18"/>
  <c r="H59" i="18" s="1"/>
  <c r="R78" i="18"/>
  <c r="R77" i="18" s="1"/>
  <c r="K77" i="18"/>
  <c r="I92" i="18"/>
  <c r="Q147" i="18"/>
  <c r="Q146" i="18" s="1"/>
  <c r="N146" i="18"/>
  <c r="R21" i="18"/>
  <c r="R20" i="18" s="1"/>
  <c r="K20" i="18"/>
  <c r="K23" i="18"/>
  <c r="J22" i="18"/>
  <c r="R51" i="18"/>
  <c r="K50" i="18"/>
  <c r="R89" i="18"/>
  <c r="R88" i="18" s="1"/>
  <c r="J20" i="18"/>
  <c r="K148" i="18"/>
  <c r="R149" i="18"/>
  <c r="R148" i="18" s="1"/>
  <c r="K165" i="18"/>
  <c r="R166" i="18"/>
  <c r="R165" i="18" s="1"/>
  <c r="Q11" i="18"/>
  <c r="Q10" i="18" s="1"/>
  <c r="N10" i="18"/>
  <c r="K12" i="18"/>
  <c r="Q28" i="18"/>
  <c r="Q26" i="18" s="1"/>
  <c r="N26" i="18"/>
  <c r="Q32" i="18"/>
  <c r="N31" i="18"/>
  <c r="Q36" i="18"/>
  <c r="Q35" i="18" s="1"/>
  <c r="N35" i="18"/>
  <c r="K42" i="18"/>
  <c r="Q57" i="18"/>
  <c r="Q56" i="18" s="1"/>
  <c r="N56" i="18"/>
  <c r="O59" i="18"/>
  <c r="D63" i="18"/>
  <c r="D59" i="18" s="1"/>
  <c r="D58" i="18" s="1"/>
  <c r="M63" i="18"/>
  <c r="M59" i="18" s="1"/>
  <c r="M58" i="18" s="1"/>
  <c r="K70" i="18"/>
  <c r="J69" i="18"/>
  <c r="Q120" i="18"/>
  <c r="Q119" i="18" s="1"/>
  <c r="Q118" i="18" s="1"/>
  <c r="Q117" i="18" s="1"/>
  <c r="Q116" i="18" s="1"/>
  <c r="N119" i="18"/>
  <c r="N118" i="18" s="1"/>
  <c r="N117" i="18" s="1"/>
  <c r="N116" i="18" s="1"/>
  <c r="J12" i="18"/>
  <c r="Q13" i="18"/>
  <c r="N12" i="18"/>
  <c r="K31" i="18"/>
  <c r="R38" i="18"/>
  <c r="R37" i="18" s="1"/>
  <c r="K90" i="18"/>
  <c r="K87" i="18" s="1"/>
  <c r="K86" i="18" s="1"/>
  <c r="K109" i="18"/>
  <c r="K108" i="18" s="1"/>
  <c r="K107" i="18" s="1"/>
  <c r="K106" i="18" s="1"/>
  <c r="J146" i="18"/>
  <c r="K48" i="18"/>
  <c r="K65" i="18"/>
  <c r="J64" i="18"/>
  <c r="K168" i="18"/>
  <c r="Q21" i="18"/>
  <c r="Q20" i="18" s="1"/>
  <c r="Q49" i="18"/>
  <c r="Q48" i="18" s="1"/>
  <c r="N48" i="18"/>
  <c r="Q50" i="18"/>
  <c r="K85" i="18"/>
  <c r="J84" i="18"/>
  <c r="J81" i="18" s="1"/>
  <c r="K157" i="18"/>
  <c r="Q105" i="18"/>
  <c r="Q104" i="18" s="1"/>
  <c r="Q103" i="18" s="1"/>
  <c r="Q99" i="18" s="1"/>
  <c r="N104" i="18"/>
  <c r="N103" i="18" s="1"/>
  <c r="N99" i="18" s="1"/>
  <c r="N92" i="18" s="1"/>
  <c r="Q137" i="18"/>
  <c r="N136" i="18"/>
  <c r="I139" i="18"/>
  <c r="I128" i="18" s="1"/>
  <c r="I127" i="18" s="1"/>
  <c r="I126" i="18" s="1"/>
  <c r="J142" i="18"/>
  <c r="R156" i="18"/>
  <c r="R155" i="18" s="1"/>
  <c r="K26" i="18"/>
  <c r="Q71" i="18"/>
  <c r="Q125" i="18"/>
  <c r="Q124" i="18" s="1"/>
  <c r="Q123" i="18" s="1"/>
  <c r="Q122" i="18" s="1"/>
  <c r="Q121" i="18" s="1"/>
  <c r="N148" i="18"/>
  <c r="J152" i="18"/>
  <c r="Q96" i="18"/>
  <c r="Q95" i="18" s="1"/>
  <c r="Q94" i="18" s="1"/>
  <c r="Q93" i="18" s="1"/>
  <c r="N95" i="18"/>
  <c r="N94" i="18" s="1"/>
  <c r="N93" i="18" s="1"/>
  <c r="K102" i="18"/>
  <c r="J101" i="18"/>
  <c r="J100" i="18" s="1"/>
  <c r="J99" i="18" s="1"/>
  <c r="O145" i="18"/>
  <c r="O144" i="18" s="1"/>
  <c r="O143" i="18" s="1"/>
  <c r="R153" i="18"/>
  <c r="R152" i="18" s="1"/>
  <c r="K152" i="18"/>
  <c r="R160" i="18"/>
  <c r="R159" i="18" s="1"/>
  <c r="K40" i="18"/>
  <c r="J39" i="18"/>
  <c r="Q46" i="18"/>
  <c r="N45" i="18"/>
  <c r="R52" i="18"/>
  <c r="E63" i="18"/>
  <c r="R73" i="18"/>
  <c r="Q80" i="18"/>
  <c r="Q79" i="18" s="1"/>
  <c r="N79" i="18"/>
  <c r="L128" i="18"/>
  <c r="L127" i="18" s="1"/>
  <c r="L126" i="18" s="1"/>
  <c r="P145" i="18"/>
  <c r="P144" i="18" s="1"/>
  <c r="P143" i="18" s="1"/>
  <c r="K151" i="18"/>
  <c r="N165" i="18"/>
  <c r="J56" i="18"/>
  <c r="K57" i="18"/>
  <c r="K74" i="18"/>
  <c r="J71" i="18"/>
  <c r="Q110" i="18"/>
  <c r="Q109" i="18" s="1"/>
  <c r="Q108" i="18" s="1"/>
  <c r="Q107" i="18" s="1"/>
  <c r="Q106" i="18" s="1"/>
  <c r="N109" i="18"/>
  <c r="N108" i="18" s="1"/>
  <c r="N107" i="18" s="1"/>
  <c r="N106" i="18" s="1"/>
  <c r="R141" i="18"/>
  <c r="C145" i="18"/>
  <c r="C144" i="18" s="1"/>
  <c r="C143" i="18" s="1"/>
  <c r="L145" i="18"/>
  <c r="L144" i="18" s="1"/>
  <c r="L143" i="18" s="1"/>
  <c r="J55" i="18"/>
  <c r="K55" i="18" s="1"/>
  <c r="R55" i="18" s="1"/>
  <c r="Q151" i="18"/>
  <c r="Q150" i="18" s="1"/>
  <c r="N150" i="18"/>
  <c r="Q158" i="18"/>
  <c r="Q157" i="18" s="1"/>
  <c r="N157" i="18"/>
  <c r="G128" i="18"/>
  <c r="G127" i="18" s="1"/>
  <c r="G126" i="18" s="1"/>
  <c r="D145" i="18"/>
  <c r="D144" i="18" s="1"/>
  <c r="D143" i="18" s="1"/>
  <c r="Q159" i="18"/>
  <c r="K66" i="18"/>
  <c r="Q83" i="18"/>
  <c r="Q82" i="18" s="1"/>
  <c r="Q81" i="18" s="1"/>
  <c r="N82" i="18"/>
  <c r="K124" i="18"/>
  <c r="K123" i="18" s="1"/>
  <c r="K122" i="18" s="1"/>
  <c r="K121" i="18" s="1"/>
  <c r="R125" i="18"/>
  <c r="R124" i="18" s="1"/>
  <c r="R123" i="18" s="1"/>
  <c r="R122" i="18" s="1"/>
  <c r="R121" i="18" s="1"/>
  <c r="Q130" i="18"/>
  <c r="Q129" i="18" s="1"/>
  <c r="N129" i="18"/>
  <c r="K136" i="18"/>
  <c r="I145" i="18"/>
  <c r="I144" i="18" s="1"/>
  <c r="I143" i="18" s="1"/>
  <c r="Q168" i="18"/>
  <c r="Q167" i="18" s="1"/>
  <c r="Q164" i="18" s="1"/>
  <c r="Q163" i="18" s="1"/>
  <c r="Q162" i="18" s="1"/>
  <c r="N167" i="18"/>
  <c r="I120" i="17"/>
  <c r="I119" i="17" s="1"/>
  <c r="I118" i="17" s="1"/>
  <c r="J180" i="17"/>
  <c r="H194" i="17"/>
  <c r="G127" i="17"/>
  <c r="G126" i="17" s="1"/>
  <c r="G125" i="17" s="1"/>
  <c r="I87" i="17"/>
  <c r="D47" i="17"/>
  <c r="G96" i="17"/>
  <c r="G95" i="17" s="1"/>
  <c r="J120" i="17"/>
  <c r="J119" i="17" s="1"/>
  <c r="J118" i="17" s="1"/>
  <c r="E164" i="17"/>
  <c r="E163" i="17" s="1"/>
  <c r="I194" i="17"/>
  <c r="I193" i="17" s="1"/>
  <c r="I162" i="17" s="1"/>
  <c r="H80" i="17"/>
  <c r="G9" i="17"/>
  <c r="G8" i="17" s="1"/>
  <c r="G7" i="17" s="1"/>
  <c r="E96" i="17"/>
  <c r="E95" i="17" s="1"/>
  <c r="D96" i="17"/>
  <c r="D95" i="17" s="1"/>
  <c r="F164" i="17"/>
  <c r="F163" i="17" s="1"/>
  <c r="F87" i="17"/>
  <c r="D194" i="17"/>
  <c r="F80" i="17"/>
  <c r="F120" i="17"/>
  <c r="F119" i="17" s="1"/>
  <c r="F118" i="17" s="1"/>
  <c r="E194" i="17"/>
  <c r="E193" i="17" s="1"/>
  <c r="J80" i="17"/>
  <c r="J57" i="17"/>
  <c r="I9" i="17"/>
  <c r="I8" i="17" s="1"/>
  <c r="I7" i="17" s="1"/>
  <c r="I96" i="17"/>
  <c r="I95" i="17" s="1"/>
  <c r="H127" i="17"/>
  <c r="H126" i="17" s="1"/>
  <c r="H125" i="17" s="1"/>
  <c r="J157" i="17"/>
  <c r="H164" i="17"/>
  <c r="H163" i="17" s="1"/>
  <c r="D201" i="17"/>
  <c r="F47" i="17"/>
  <c r="E120" i="17"/>
  <c r="E119" i="17" s="1"/>
  <c r="E118" i="17" s="1"/>
  <c r="I47" i="17"/>
  <c r="I41" i="17" s="1"/>
  <c r="I40" i="17" s="1"/>
  <c r="I6" i="17" s="1"/>
  <c r="F96" i="17"/>
  <c r="F95" i="17" s="1"/>
  <c r="H120" i="17"/>
  <c r="H119" i="17" s="1"/>
  <c r="H118" i="17" s="1"/>
  <c r="H193" i="17"/>
  <c r="J17" i="17"/>
  <c r="F127" i="17"/>
  <c r="F126" i="17" s="1"/>
  <c r="F125" i="17" s="1"/>
  <c r="E47" i="17"/>
  <c r="E41" i="17" s="1"/>
  <c r="E40" i="17" s="1"/>
  <c r="J96" i="17"/>
  <c r="J95" i="17" s="1"/>
  <c r="D120" i="17"/>
  <c r="D119" i="17" s="1"/>
  <c r="D118" i="17" s="1"/>
  <c r="J146" i="17"/>
  <c r="D193" i="17"/>
  <c r="D162" i="17" s="1"/>
  <c r="G47" i="17"/>
  <c r="E127" i="17"/>
  <c r="E126" i="17" s="1"/>
  <c r="E125" i="17" s="1"/>
  <c r="J141" i="17"/>
  <c r="I164" i="17"/>
  <c r="I163" i="17" s="1"/>
  <c r="F194" i="17"/>
  <c r="F193" i="17" s="1"/>
  <c r="F162" i="17" s="1"/>
  <c r="G201" i="17"/>
  <c r="G193" i="17" s="1"/>
  <c r="G162" i="17" s="1"/>
  <c r="J22" i="17"/>
  <c r="J9" i="17" s="1"/>
  <c r="J8" i="17" s="1"/>
  <c r="J7" i="17" s="1"/>
  <c r="H47" i="17"/>
  <c r="H41" i="17" s="1"/>
  <c r="H40" i="17" s="1"/>
  <c r="J88" i="17"/>
  <c r="J87" i="17" s="1"/>
  <c r="G120" i="17"/>
  <c r="G119" i="17" s="1"/>
  <c r="G118" i="17" s="1"/>
  <c r="D127" i="17"/>
  <c r="D126" i="17" s="1"/>
  <c r="D125" i="17" s="1"/>
  <c r="J172" i="17"/>
  <c r="D9" i="17"/>
  <c r="D8" i="17" s="1"/>
  <c r="D7" i="17" s="1"/>
  <c r="D41" i="17"/>
  <c r="D40" i="17" s="1"/>
  <c r="J47" i="17"/>
  <c r="J41" i="17" s="1"/>
  <c r="J40" i="17" s="1"/>
  <c r="E162" i="17"/>
  <c r="F9" i="17"/>
  <c r="F8" i="17" s="1"/>
  <c r="F7" i="17" s="1"/>
  <c r="H96" i="17"/>
  <c r="H95" i="17" s="1"/>
  <c r="J194" i="17"/>
  <c r="J201" i="17"/>
  <c r="E9" i="17"/>
  <c r="E8" i="17" s="1"/>
  <c r="E7" i="17" s="1"/>
  <c r="G41" i="17"/>
  <c r="G40" i="17" s="1"/>
  <c r="H9" i="17"/>
  <c r="H8" i="17" s="1"/>
  <c r="H7" i="17" s="1"/>
  <c r="F41" i="17"/>
  <c r="F40" i="17" s="1"/>
  <c r="F60" i="16"/>
  <c r="F59" i="16" s="1"/>
  <c r="F9" i="16"/>
  <c r="F8" i="16" s="1"/>
  <c r="F7" i="16" s="1"/>
  <c r="I50" i="16"/>
  <c r="I49" i="16" s="1"/>
  <c r="I48" i="16" s="1"/>
  <c r="D50" i="16"/>
  <c r="D49" i="16" s="1"/>
  <c r="D48" i="16" s="1"/>
  <c r="D9" i="16"/>
  <c r="D8" i="16" s="1"/>
  <c r="D7" i="16" s="1"/>
  <c r="H9" i="16"/>
  <c r="H8" i="16" s="1"/>
  <c r="H7" i="16" s="1"/>
  <c r="H6" i="16" s="1"/>
  <c r="E50" i="16"/>
  <c r="E49" i="16" s="1"/>
  <c r="E48" i="16" s="1"/>
  <c r="E9" i="16"/>
  <c r="E8" i="16" s="1"/>
  <c r="E7" i="16" s="1"/>
  <c r="E6" i="16" s="1"/>
  <c r="F50" i="16"/>
  <c r="F49" i="16" s="1"/>
  <c r="F48" i="16" s="1"/>
  <c r="D60" i="16"/>
  <c r="D59" i="16" s="1"/>
  <c r="G9" i="16"/>
  <c r="G8" i="16" s="1"/>
  <c r="G7" i="16" s="1"/>
  <c r="G6" i="16" s="1"/>
  <c r="J34" i="16"/>
  <c r="H50" i="16"/>
  <c r="H49" i="16" s="1"/>
  <c r="H48" i="16" s="1"/>
  <c r="J50" i="16"/>
  <c r="J49" i="16" s="1"/>
  <c r="J48" i="16" s="1"/>
  <c r="J9" i="16"/>
  <c r="J8" i="16" s="1"/>
  <c r="J7" i="16" s="1"/>
  <c r="F6" i="16"/>
  <c r="I60" i="16"/>
  <c r="I59" i="16" s="1"/>
  <c r="I6" i="16" s="1"/>
  <c r="J60" i="16"/>
  <c r="J59" i="16" s="1"/>
  <c r="G60" i="16"/>
  <c r="G59" i="16" s="1"/>
  <c r="I52" i="15"/>
  <c r="J28" i="15"/>
  <c r="G57" i="15"/>
  <c r="G52" i="15" s="1"/>
  <c r="G6" i="15" s="1"/>
  <c r="I9" i="15"/>
  <c r="I8" i="15" s="1"/>
  <c r="I7" i="15" s="1"/>
  <c r="I6" i="15" s="1"/>
  <c r="G9" i="15"/>
  <c r="G8" i="15" s="1"/>
  <c r="G7" i="15" s="1"/>
  <c r="E9" i="15"/>
  <c r="E8" i="15" s="1"/>
  <c r="E7" i="15" s="1"/>
  <c r="J41" i="15"/>
  <c r="J40" i="15" s="1"/>
  <c r="J39" i="15" s="1"/>
  <c r="E39" i="15"/>
  <c r="H57" i="15"/>
  <c r="H52" i="15" s="1"/>
  <c r="J57" i="15"/>
  <c r="J52" i="15" s="1"/>
  <c r="J31" i="15"/>
  <c r="H39" i="15"/>
  <c r="H6" i="15" s="1"/>
  <c r="F9" i="15"/>
  <c r="F8" i="15" s="1"/>
  <c r="F7" i="15" s="1"/>
  <c r="F39" i="15"/>
  <c r="G39" i="15"/>
  <c r="J9" i="15"/>
  <c r="J8" i="15" s="1"/>
  <c r="J7" i="15" s="1"/>
  <c r="J6" i="15" s="1"/>
  <c r="I39" i="15"/>
  <c r="E57" i="15"/>
  <c r="E52" i="15" s="1"/>
  <c r="D9" i="15"/>
  <c r="D8" i="15" s="1"/>
  <c r="D7" i="15" s="1"/>
  <c r="D6" i="15" s="1"/>
  <c r="F57" i="15"/>
  <c r="F52" i="15" s="1"/>
  <c r="F9" i="42"/>
  <c r="F8" i="42" s="1"/>
  <c r="F7" i="42" s="1"/>
  <c r="G9" i="42"/>
  <c r="G8" i="42" s="1"/>
  <c r="G7" i="42" s="1"/>
  <c r="E44" i="42"/>
  <c r="E43" i="42" s="1"/>
  <c r="G50" i="42"/>
  <c r="G49" i="42" s="1"/>
  <c r="G44" i="42"/>
  <c r="G43" i="42" s="1"/>
  <c r="H50" i="42"/>
  <c r="H49" i="42" s="1"/>
  <c r="D50" i="42"/>
  <c r="D49" i="42" s="1"/>
  <c r="I61" i="42"/>
  <c r="I60" i="42" s="1"/>
  <c r="I59" i="42" s="1"/>
  <c r="I50" i="42"/>
  <c r="I49" i="42" s="1"/>
  <c r="I42" i="42" s="1"/>
  <c r="F61" i="42"/>
  <c r="F60" i="42" s="1"/>
  <c r="F59" i="42" s="1"/>
  <c r="F99" i="42"/>
  <c r="F98" i="42" s="1"/>
  <c r="F97" i="42" s="1"/>
  <c r="J36" i="42"/>
  <c r="D44" i="42"/>
  <c r="D43" i="42" s="1"/>
  <c r="J24" i="42"/>
  <c r="G61" i="42"/>
  <c r="G60" i="42" s="1"/>
  <c r="G59" i="42" s="1"/>
  <c r="E99" i="42"/>
  <c r="E98" i="42" s="1"/>
  <c r="E97" i="42" s="1"/>
  <c r="J117" i="42"/>
  <c r="G99" i="42"/>
  <c r="G98" i="42" s="1"/>
  <c r="G97" i="42" s="1"/>
  <c r="E9" i="42"/>
  <c r="E8" i="42" s="1"/>
  <c r="E7" i="42" s="1"/>
  <c r="D9" i="42"/>
  <c r="D8" i="42" s="1"/>
  <c r="D7" i="42" s="1"/>
  <c r="H44" i="42"/>
  <c r="H43" i="42" s="1"/>
  <c r="H42" i="42" s="1"/>
  <c r="F50" i="42"/>
  <c r="F49" i="42" s="1"/>
  <c r="F42" i="42" s="1"/>
  <c r="D42" i="42"/>
  <c r="H61" i="42"/>
  <c r="H60" i="42" s="1"/>
  <c r="H59" i="42" s="1"/>
  <c r="D99" i="42"/>
  <c r="D98" i="42" s="1"/>
  <c r="D97" i="42" s="1"/>
  <c r="J110" i="42"/>
  <c r="J99" i="42" s="1"/>
  <c r="J98" i="42" s="1"/>
  <c r="J97" i="42" s="1"/>
  <c r="I9" i="42"/>
  <c r="I8" i="42" s="1"/>
  <c r="I7" i="42" s="1"/>
  <c r="J16" i="42"/>
  <c r="J50" i="42"/>
  <c r="J49" i="42" s="1"/>
  <c r="J42" i="42" s="1"/>
  <c r="J79" i="42"/>
  <c r="J74" i="42" s="1"/>
  <c r="J73" i="42" s="1"/>
  <c r="J72" i="42" s="1"/>
  <c r="I99" i="42"/>
  <c r="I98" i="42" s="1"/>
  <c r="I97" i="42" s="1"/>
  <c r="H9" i="42"/>
  <c r="H8" i="42" s="1"/>
  <c r="H7" i="42" s="1"/>
  <c r="J20" i="42"/>
  <c r="E61" i="42"/>
  <c r="E60" i="42" s="1"/>
  <c r="E59" i="42" s="1"/>
  <c r="D60" i="42"/>
  <c r="D59" i="42" s="1"/>
  <c r="E50" i="42"/>
  <c r="E49" i="42" s="1"/>
  <c r="G42" i="42"/>
  <c r="J61" i="42"/>
  <c r="J60" i="42" s="1"/>
  <c r="J59" i="42" s="1"/>
  <c r="H99" i="42"/>
  <c r="H98" i="42" s="1"/>
  <c r="H97" i="42" s="1"/>
  <c r="E45" i="13"/>
  <c r="E44" i="13" s="1"/>
  <c r="E43" i="13" s="1"/>
  <c r="D82" i="13"/>
  <c r="D81" i="13" s="1"/>
  <c r="D80" i="13" s="1"/>
  <c r="F117" i="13"/>
  <c r="F116" i="13" s="1"/>
  <c r="F115" i="13" s="1"/>
  <c r="F45" i="13"/>
  <c r="F44" i="13" s="1"/>
  <c r="F43" i="13" s="1"/>
  <c r="H9" i="13"/>
  <c r="H8" i="13" s="1"/>
  <c r="H7" i="13" s="1"/>
  <c r="I65" i="13"/>
  <c r="I64" i="13" s="1"/>
  <c r="G82" i="13"/>
  <c r="G81" i="13" s="1"/>
  <c r="G80" i="13" s="1"/>
  <c r="J65" i="13"/>
  <c r="J64" i="13" s="1"/>
  <c r="J20" i="13"/>
  <c r="J40" i="13"/>
  <c r="E82" i="13"/>
  <c r="E81" i="13" s="1"/>
  <c r="E80" i="13" s="1"/>
  <c r="G117" i="13"/>
  <c r="G116" i="13" s="1"/>
  <c r="G115" i="13" s="1"/>
  <c r="J27" i="13"/>
  <c r="J46" i="13"/>
  <c r="J45" i="13" s="1"/>
  <c r="J44" i="13" s="1"/>
  <c r="J43" i="13" s="1"/>
  <c r="F82" i="13"/>
  <c r="F81" i="13" s="1"/>
  <c r="F80" i="13" s="1"/>
  <c r="E9" i="13"/>
  <c r="E8" i="13" s="1"/>
  <c r="E7" i="13" s="1"/>
  <c r="G9" i="13"/>
  <c r="G8" i="13" s="1"/>
  <c r="G7" i="13" s="1"/>
  <c r="F57" i="13"/>
  <c r="E65" i="13"/>
  <c r="E64" i="13" s="1"/>
  <c r="I9" i="13"/>
  <c r="I8" i="13" s="1"/>
  <c r="I7" i="13" s="1"/>
  <c r="F9" i="13"/>
  <c r="F8" i="13" s="1"/>
  <c r="F7" i="13" s="1"/>
  <c r="I135" i="13"/>
  <c r="I134" i="13" s="1"/>
  <c r="I133" i="13" s="1"/>
  <c r="I57" i="13"/>
  <c r="I56" i="13" s="1"/>
  <c r="I6" i="13" s="1"/>
  <c r="G65" i="13"/>
  <c r="G64" i="13" s="1"/>
  <c r="G56" i="13" s="1"/>
  <c r="D117" i="13"/>
  <c r="D116" i="13" s="1"/>
  <c r="D115" i="13" s="1"/>
  <c r="I82" i="13"/>
  <c r="I81" i="13" s="1"/>
  <c r="I80" i="13" s="1"/>
  <c r="J16" i="13"/>
  <c r="J9" i="13" s="1"/>
  <c r="J8" i="13" s="1"/>
  <c r="J7" i="13" s="1"/>
  <c r="J34" i="13"/>
  <c r="G45" i="13"/>
  <c r="G44" i="13" s="1"/>
  <c r="G43" i="13" s="1"/>
  <c r="H65" i="13"/>
  <c r="H64" i="13" s="1"/>
  <c r="J97" i="13"/>
  <c r="J82" i="13" s="1"/>
  <c r="J81" i="13" s="1"/>
  <c r="J80" i="13" s="1"/>
  <c r="F6" i="13"/>
  <c r="E57" i="13"/>
  <c r="J117" i="13"/>
  <c r="J116" i="13" s="1"/>
  <c r="J115" i="13" s="1"/>
  <c r="F56" i="13"/>
  <c r="H57" i="13"/>
  <c r="D57" i="13"/>
  <c r="D56" i="13" s="1"/>
  <c r="D6" i="13" s="1"/>
  <c r="J57" i="13"/>
  <c r="J56" i="13" s="1"/>
  <c r="F124" i="12"/>
  <c r="G93" i="12"/>
  <c r="G92" i="12" s="1"/>
  <c r="H120" i="12"/>
  <c r="G124" i="12"/>
  <c r="J32" i="12"/>
  <c r="H40" i="12"/>
  <c r="H39" i="12" s="1"/>
  <c r="H49" i="12"/>
  <c r="I59" i="12"/>
  <c r="I58" i="12" s="1"/>
  <c r="H93" i="12"/>
  <c r="H92" i="12" s="1"/>
  <c r="J98" i="12"/>
  <c r="J93" i="12" s="1"/>
  <c r="J92" i="12" s="1"/>
  <c r="J117" i="12"/>
  <c r="J116" i="12" s="1"/>
  <c r="I145" i="12"/>
  <c r="I144" i="12" s="1"/>
  <c r="I143" i="12" s="1"/>
  <c r="G120" i="12"/>
  <c r="J43" i="12"/>
  <c r="J40" i="12" s="1"/>
  <c r="J39" i="12" s="1"/>
  <c r="J52" i="12"/>
  <c r="I124" i="12"/>
  <c r="I120" i="12" s="1"/>
  <c r="J84" i="12"/>
  <c r="J59" i="12" s="1"/>
  <c r="J58" i="12" s="1"/>
  <c r="J105" i="12"/>
  <c r="D111" i="12"/>
  <c r="D145" i="12"/>
  <c r="D40" i="12"/>
  <c r="D124" i="12"/>
  <c r="D120" i="12" s="1"/>
  <c r="E49" i="12"/>
  <c r="E124" i="12"/>
  <c r="G145" i="12"/>
  <c r="G144" i="12" s="1"/>
  <c r="G143" i="12" s="1"/>
  <c r="J124" i="12"/>
  <c r="J120" i="12" s="1"/>
  <c r="J145" i="12"/>
  <c r="J144" i="12" s="1"/>
  <c r="J143" i="12" s="1"/>
  <c r="D39" i="12"/>
  <c r="D38" i="12" s="1"/>
  <c r="I49" i="12"/>
  <c r="J17" i="12"/>
  <c r="H9" i="12"/>
  <c r="H8" i="12" s="1"/>
  <c r="H7" i="12" s="1"/>
  <c r="I93" i="12"/>
  <c r="I92" i="12" s="1"/>
  <c r="F111" i="12"/>
  <c r="F110" i="12" s="1"/>
  <c r="E144" i="12"/>
  <c r="E143" i="12" s="1"/>
  <c r="F39" i="12"/>
  <c r="D93" i="12"/>
  <c r="D92" i="12" s="1"/>
  <c r="E110" i="12"/>
  <c r="G40" i="12"/>
  <c r="E40" i="12"/>
  <c r="E39" i="12" s="1"/>
  <c r="D49" i="12"/>
  <c r="G111" i="12"/>
  <c r="G110" i="12" s="1"/>
  <c r="D9" i="12"/>
  <c r="D8" i="12" s="1"/>
  <c r="D7" i="12" s="1"/>
  <c r="F59" i="12"/>
  <c r="F58" i="12" s="1"/>
  <c r="E9" i="12"/>
  <c r="E8" i="12" s="1"/>
  <c r="E7" i="12" s="1"/>
  <c r="I40" i="12"/>
  <c r="F49" i="12"/>
  <c r="G59" i="12"/>
  <c r="G58" i="12" s="1"/>
  <c r="J66" i="12"/>
  <c r="D59" i="12"/>
  <c r="D58" i="12" s="1"/>
  <c r="E59" i="12"/>
  <c r="E58" i="12" s="1"/>
  <c r="F144" i="12"/>
  <c r="F143" i="12" s="1"/>
  <c r="E120" i="12"/>
  <c r="F9" i="12"/>
  <c r="F8" i="12" s="1"/>
  <c r="F7" i="12" s="1"/>
  <c r="G49" i="12"/>
  <c r="H59" i="12"/>
  <c r="H58" i="12" s="1"/>
  <c r="E93" i="12"/>
  <c r="E92" i="12" s="1"/>
  <c r="D110" i="12"/>
  <c r="J49" i="12"/>
  <c r="D144" i="12"/>
  <c r="D143" i="12" s="1"/>
  <c r="G39" i="12"/>
  <c r="I110" i="12"/>
  <c r="F120" i="12"/>
  <c r="H144" i="12"/>
  <c r="H143" i="12" s="1"/>
  <c r="H110" i="12"/>
  <c r="H91" i="12" s="1"/>
  <c r="J111" i="12"/>
  <c r="J110" i="12" s="1"/>
  <c r="J51" i="11"/>
  <c r="K30" i="11"/>
  <c r="K29" i="11" s="1"/>
  <c r="K45" i="11"/>
  <c r="K44" i="11" s="1"/>
  <c r="K17" i="11"/>
  <c r="K16" i="11" s="1"/>
  <c r="J31" i="11"/>
  <c r="J84" i="11"/>
  <c r="R24" i="11"/>
  <c r="J25" i="11"/>
  <c r="R20" i="11"/>
  <c r="J14" i="11"/>
  <c r="J46" i="11"/>
  <c r="J22" i="11"/>
  <c r="J12" i="11"/>
  <c r="J69" i="11"/>
  <c r="F9" i="11"/>
  <c r="F8" i="11" s="1"/>
  <c r="F7" i="11" s="1"/>
  <c r="K22" i="11"/>
  <c r="R13" i="11"/>
  <c r="R39" i="11"/>
  <c r="C55" i="11"/>
  <c r="C48" i="11" s="1"/>
  <c r="G9" i="11"/>
  <c r="G8" i="11" s="1"/>
  <c r="G7" i="11" s="1"/>
  <c r="G6" i="11" s="1"/>
  <c r="K11" i="11"/>
  <c r="K10" i="11" s="1"/>
  <c r="H9" i="11"/>
  <c r="H8" i="11" s="1"/>
  <c r="H7" i="11" s="1"/>
  <c r="H6" i="11" s="1"/>
  <c r="K34" i="11"/>
  <c r="K33" i="11" s="1"/>
  <c r="K37" i="11"/>
  <c r="K35" i="11" s="1"/>
  <c r="K54" i="11"/>
  <c r="K53" i="11" s="1"/>
  <c r="C9" i="11"/>
  <c r="C8" i="11" s="1"/>
  <c r="C7" i="11" s="1"/>
  <c r="J38" i="11"/>
  <c r="J18" i="11"/>
  <c r="R15" i="11"/>
  <c r="J65" i="11"/>
  <c r="J86" i="11"/>
  <c r="R27" i="11"/>
  <c r="R47" i="11"/>
  <c r="K86" i="11"/>
  <c r="R87" i="11"/>
  <c r="R26" i="11"/>
  <c r="K25" i="11"/>
  <c r="R85" i="11"/>
  <c r="K84" i="11"/>
  <c r="K69" i="11"/>
  <c r="R70" i="11"/>
  <c r="R89" i="11"/>
  <c r="R88" i="11" s="1"/>
  <c r="K88" i="11"/>
  <c r="R19" i="11"/>
  <c r="K18" i="11"/>
  <c r="R40" i="11"/>
  <c r="K38" i="11"/>
  <c r="K65" i="11"/>
  <c r="R66" i="11"/>
  <c r="K74" i="11"/>
  <c r="R75" i="11"/>
  <c r="R21" i="11"/>
  <c r="R23" i="11"/>
  <c r="R30" i="11"/>
  <c r="R32" i="11"/>
  <c r="R36" i="11"/>
  <c r="R52" i="11"/>
  <c r="K61" i="11"/>
  <c r="J74" i="11"/>
  <c r="K80" i="11"/>
  <c r="N88" i="11"/>
  <c r="K58" i="11"/>
  <c r="D40" i="10"/>
  <c r="D39" i="10" s="1"/>
  <c r="D38" i="10" s="1"/>
  <c r="E107" i="10"/>
  <c r="E106" i="10" s="1"/>
  <c r="E105" i="10" s="1"/>
  <c r="J16" i="10"/>
  <c r="I9" i="10"/>
  <c r="I8" i="10" s="1"/>
  <c r="I7" i="10" s="1"/>
  <c r="G40" i="10"/>
  <c r="G39" i="10" s="1"/>
  <c r="G38" i="10" s="1"/>
  <c r="I77" i="10"/>
  <c r="I76" i="10" s="1"/>
  <c r="H107" i="10"/>
  <c r="H106" i="10" s="1"/>
  <c r="H105" i="10" s="1"/>
  <c r="I40" i="10"/>
  <c r="I39" i="10" s="1"/>
  <c r="I38" i="10" s="1"/>
  <c r="I6" i="10" s="1"/>
  <c r="J81" i="10"/>
  <c r="J52" i="10"/>
  <c r="J47" i="10" s="1"/>
  <c r="J46" i="10" s="1"/>
  <c r="J45" i="10" s="1"/>
  <c r="J91" i="10"/>
  <c r="J84" i="10" s="1"/>
  <c r="J108" i="10"/>
  <c r="D77" i="10"/>
  <c r="D76" i="10" s="1"/>
  <c r="E9" i="10"/>
  <c r="E8" i="10" s="1"/>
  <c r="E7" i="10" s="1"/>
  <c r="J33" i="10"/>
  <c r="J59" i="10"/>
  <c r="F77" i="10"/>
  <c r="F76" i="10" s="1"/>
  <c r="J78" i="10"/>
  <c r="F9" i="10"/>
  <c r="F8" i="10" s="1"/>
  <c r="F7" i="10" s="1"/>
  <c r="F107" i="10"/>
  <c r="F106" i="10" s="1"/>
  <c r="F105" i="10" s="1"/>
  <c r="F40" i="10"/>
  <c r="F39" i="10" s="1"/>
  <c r="F38" i="10" s="1"/>
  <c r="F47" i="10"/>
  <c r="F46" i="10" s="1"/>
  <c r="D47" i="10"/>
  <c r="D46" i="10" s="1"/>
  <c r="F59" i="10"/>
  <c r="I107" i="10"/>
  <c r="I106" i="10" s="1"/>
  <c r="I105" i="10" s="1"/>
  <c r="J145" i="10"/>
  <c r="H9" i="10"/>
  <c r="H8" i="10" s="1"/>
  <c r="H7" i="10" s="1"/>
  <c r="G9" i="10"/>
  <c r="G8" i="10" s="1"/>
  <c r="G7" i="10" s="1"/>
  <c r="G47" i="10"/>
  <c r="G46" i="10" s="1"/>
  <c r="G59" i="10"/>
  <c r="D9" i="10"/>
  <c r="D8" i="10" s="1"/>
  <c r="D7" i="10" s="1"/>
  <c r="G107" i="10"/>
  <c r="G106" i="10" s="1"/>
  <c r="G105" i="10" s="1"/>
  <c r="J56" i="10"/>
  <c r="D107" i="10"/>
  <c r="D106" i="10" s="1"/>
  <c r="D105" i="10" s="1"/>
  <c r="J111" i="10"/>
  <c r="I45" i="10"/>
  <c r="J40" i="10"/>
  <c r="J39" i="10" s="1"/>
  <c r="J38" i="10" s="1"/>
  <c r="E59" i="10"/>
  <c r="E45" i="10" s="1"/>
  <c r="H59" i="10"/>
  <c r="H45" i="10" s="1"/>
  <c r="D45" i="10"/>
  <c r="G45" i="10"/>
  <c r="G6" i="10" s="1"/>
  <c r="G77" i="10"/>
  <c r="G76" i="10" s="1"/>
  <c r="H77" i="10"/>
  <c r="H76" i="10" s="1"/>
  <c r="H9" i="9"/>
  <c r="H8" i="9" s="1"/>
  <c r="H7" i="9" s="1"/>
  <c r="H6" i="9" s="1"/>
  <c r="Q82" i="8"/>
  <c r="J76" i="8"/>
  <c r="J123" i="8"/>
  <c r="K127" i="8"/>
  <c r="K126" i="8" s="1"/>
  <c r="J74" i="8"/>
  <c r="Q96" i="8"/>
  <c r="Q95" i="8" s="1"/>
  <c r="G9" i="8"/>
  <c r="G8" i="8" s="1"/>
  <c r="G7" i="8" s="1"/>
  <c r="J43" i="8"/>
  <c r="N59" i="8"/>
  <c r="D57" i="8"/>
  <c r="D56" i="8" s="1"/>
  <c r="R125" i="8"/>
  <c r="O9" i="8"/>
  <c r="O8" i="8" s="1"/>
  <c r="O7" i="8" s="1"/>
  <c r="P37" i="8"/>
  <c r="N126" i="8"/>
  <c r="Q123" i="8"/>
  <c r="R130" i="8"/>
  <c r="K69" i="8"/>
  <c r="Q59" i="8"/>
  <c r="K74" i="8"/>
  <c r="R75" i="8"/>
  <c r="R74" i="8" s="1"/>
  <c r="R44" i="8"/>
  <c r="G103" i="8"/>
  <c r="H9" i="8"/>
  <c r="H8" i="8" s="1"/>
  <c r="H7" i="8" s="1"/>
  <c r="K20" i="8"/>
  <c r="K19" i="8" s="1"/>
  <c r="M37" i="8"/>
  <c r="K63" i="8"/>
  <c r="Q81" i="8"/>
  <c r="Q80" i="8" s="1"/>
  <c r="K86" i="8"/>
  <c r="K85" i="8" s="1"/>
  <c r="K89" i="8"/>
  <c r="C109" i="8"/>
  <c r="C108" i="8" s="1"/>
  <c r="C103" i="8" s="1"/>
  <c r="L109" i="8"/>
  <c r="L108" i="8" s="1"/>
  <c r="J116" i="8"/>
  <c r="Q122" i="8"/>
  <c r="Q121" i="8" s="1"/>
  <c r="I9" i="8"/>
  <c r="I8" i="8" s="1"/>
  <c r="I7" i="8" s="1"/>
  <c r="Q13" i="8"/>
  <c r="Q12" i="8" s="1"/>
  <c r="H18" i="8"/>
  <c r="K33" i="8"/>
  <c r="Q42" i="8"/>
  <c r="Q41" i="8" s="1"/>
  <c r="J48" i="8"/>
  <c r="Q49" i="8"/>
  <c r="Q48" i="8" s="1"/>
  <c r="O58" i="8"/>
  <c r="O57" i="8" s="1"/>
  <c r="O56" i="8" s="1"/>
  <c r="M109" i="8"/>
  <c r="M108" i="8" s="1"/>
  <c r="M103" i="8" s="1"/>
  <c r="Q116" i="8"/>
  <c r="L18" i="8"/>
  <c r="J24" i="8"/>
  <c r="Q28" i="8"/>
  <c r="Q27" i="8" s="1"/>
  <c r="Q32" i="8"/>
  <c r="F58" i="8"/>
  <c r="F57" i="8" s="1"/>
  <c r="F56" i="8" s="1"/>
  <c r="N82" i="8"/>
  <c r="J87" i="8"/>
  <c r="E109" i="8"/>
  <c r="E108" i="8" s="1"/>
  <c r="E103" i="8" s="1"/>
  <c r="O109" i="8"/>
  <c r="O108" i="8" s="1"/>
  <c r="O103" i="8" s="1"/>
  <c r="H109" i="8"/>
  <c r="H108" i="8" s="1"/>
  <c r="H103" i="8" s="1"/>
  <c r="N29" i="8"/>
  <c r="R34" i="8"/>
  <c r="I58" i="8"/>
  <c r="I57" i="8" s="1"/>
  <c r="I56" i="8" s="1"/>
  <c r="K102" i="8"/>
  <c r="K101" i="8" s="1"/>
  <c r="K100" i="8" s="1"/>
  <c r="J106" i="8"/>
  <c r="J105" i="8" s="1"/>
  <c r="J104" i="8" s="1"/>
  <c r="K113" i="8"/>
  <c r="K112" i="8" s="1"/>
  <c r="N123" i="8"/>
  <c r="R91" i="8"/>
  <c r="F18" i="8"/>
  <c r="N69" i="8"/>
  <c r="Q107" i="8"/>
  <c r="Q106" i="8" s="1"/>
  <c r="Q105" i="8" s="1"/>
  <c r="Q104" i="8" s="1"/>
  <c r="N116" i="8"/>
  <c r="F9" i="8"/>
  <c r="F8" i="8" s="1"/>
  <c r="F7" i="8" s="1"/>
  <c r="P18" i="8"/>
  <c r="P17" i="8" s="1"/>
  <c r="P16" i="8" s="1"/>
  <c r="P6" i="8" s="1"/>
  <c r="G18" i="8"/>
  <c r="R30" i="8"/>
  <c r="J59" i="8"/>
  <c r="R71" i="8"/>
  <c r="R78" i="8"/>
  <c r="K81" i="8"/>
  <c r="R60" i="8"/>
  <c r="K59" i="8"/>
  <c r="H17" i="8"/>
  <c r="H16" i="8" s="1"/>
  <c r="K76" i="8"/>
  <c r="K65" i="8"/>
  <c r="J64" i="8"/>
  <c r="K96" i="8"/>
  <c r="J95" i="8"/>
  <c r="R99" i="8"/>
  <c r="R98" i="8" s="1"/>
  <c r="R97" i="8" s="1"/>
  <c r="K98" i="8"/>
  <c r="K97" i="8" s="1"/>
  <c r="Q36" i="8"/>
  <c r="N43" i="8"/>
  <c r="Q45" i="8"/>
  <c r="Q43" i="8" s="1"/>
  <c r="E58" i="8"/>
  <c r="E57" i="8" s="1"/>
  <c r="E56" i="8" s="1"/>
  <c r="K106" i="8"/>
  <c r="K105" i="8" s="1"/>
  <c r="K104" i="8" s="1"/>
  <c r="P58" i="8"/>
  <c r="P57" i="8" s="1"/>
  <c r="P56" i="8" s="1"/>
  <c r="H37" i="8"/>
  <c r="L58" i="8"/>
  <c r="L57" i="8" s="1"/>
  <c r="L56" i="8" s="1"/>
  <c r="G58" i="8"/>
  <c r="G57" i="8" s="1"/>
  <c r="G56" i="8" s="1"/>
  <c r="R72" i="8"/>
  <c r="R79" i="8"/>
  <c r="K83" i="8"/>
  <c r="J82" i="8"/>
  <c r="D109" i="8"/>
  <c r="D108" i="8" s="1"/>
  <c r="D103" i="8" s="1"/>
  <c r="K12" i="8"/>
  <c r="K14" i="8"/>
  <c r="K68" i="8"/>
  <c r="R68" i="8" s="1"/>
  <c r="J66" i="8"/>
  <c r="K21" i="8"/>
  <c r="J29" i="8"/>
  <c r="Q77" i="8"/>
  <c r="Q76" i="8" s="1"/>
  <c r="N76" i="8"/>
  <c r="K29" i="8"/>
  <c r="R61" i="8"/>
  <c r="N9" i="8"/>
  <c r="N8" i="8" s="1"/>
  <c r="N7" i="8" s="1"/>
  <c r="C58" i="8"/>
  <c r="C57" i="8" s="1"/>
  <c r="C56" i="8" s="1"/>
  <c r="C6" i="8" s="1"/>
  <c r="K24" i="8"/>
  <c r="I37" i="8"/>
  <c r="I17" i="8" s="1"/>
  <c r="I16" i="8" s="1"/>
  <c r="R40" i="8"/>
  <c r="K38" i="8"/>
  <c r="K42" i="8"/>
  <c r="J41" i="8"/>
  <c r="E37" i="8"/>
  <c r="Q66" i="8"/>
  <c r="K80" i="8"/>
  <c r="R94" i="8"/>
  <c r="P109" i="8"/>
  <c r="P108" i="8" s="1"/>
  <c r="P103" i="8" s="1"/>
  <c r="R120" i="8"/>
  <c r="Q129" i="8"/>
  <c r="N128" i="8"/>
  <c r="K11" i="8"/>
  <c r="J10" i="8"/>
  <c r="O18" i="8"/>
  <c r="Q31" i="8"/>
  <c r="K32" i="8"/>
  <c r="R33" i="8"/>
  <c r="Q70" i="8"/>
  <c r="Q69" i="8" s="1"/>
  <c r="R84" i="8"/>
  <c r="L103" i="8"/>
  <c r="R124" i="8"/>
  <c r="K123" i="8"/>
  <c r="Q15" i="8"/>
  <c r="Q14" i="8" s="1"/>
  <c r="C37" i="8"/>
  <c r="K47" i="8"/>
  <c r="R47" i="8" s="1"/>
  <c r="K62" i="8"/>
  <c r="R63" i="8"/>
  <c r="R62" i="8" s="1"/>
  <c r="R73" i="8"/>
  <c r="Q111" i="8"/>
  <c r="N110" i="8"/>
  <c r="N112" i="8"/>
  <c r="Q113" i="8"/>
  <c r="Q25" i="8"/>
  <c r="Q24" i="8" s="1"/>
  <c r="N24" i="8"/>
  <c r="H58" i="8"/>
  <c r="H57" i="8" s="1"/>
  <c r="H56" i="8" s="1"/>
  <c r="I109" i="8"/>
  <c r="I108" i="8" s="1"/>
  <c r="I103" i="8" s="1"/>
  <c r="J12" i="8"/>
  <c r="J21" i="8"/>
  <c r="J38" i="8"/>
  <c r="K43" i="8"/>
  <c r="Q65" i="8"/>
  <c r="Q64" i="8" s="1"/>
  <c r="N64" i="8"/>
  <c r="K66" i="8"/>
  <c r="J98" i="8"/>
  <c r="J97" i="8" s="1"/>
  <c r="K117" i="8"/>
  <c r="C18" i="8"/>
  <c r="C17" i="8" s="1"/>
  <c r="C16" i="8" s="1"/>
  <c r="Q22" i="8"/>
  <c r="Q21" i="8" s="1"/>
  <c r="N21" i="8"/>
  <c r="Q39" i="8"/>
  <c r="Q38" i="8" s="1"/>
  <c r="N38" i="8"/>
  <c r="O37" i="8"/>
  <c r="L37" i="8"/>
  <c r="F109" i="8"/>
  <c r="F108" i="8" s="1"/>
  <c r="F103" i="8" s="1"/>
  <c r="D9" i="8"/>
  <c r="D8" i="8" s="1"/>
  <c r="D7" i="8" s="1"/>
  <c r="L9" i="8"/>
  <c r="L8" i="8" s="1"/>
  <c r="L7" i="8" s="1"/>
  <c r="K28" i="8"/>
  <c r="J27" i="8"/>
  <c r="G37" i="8"/>
  <c r="G17" i="8" s="1"/>
  <c r="G16" i="8" s="1"/>
  <c r="G6" i="8" s="1"/>
  <c r="K53" i="8"/>
  <c r="R88" i="8"/>
  <c r="R87" i="8" s="1"/>
  <c r="J89" i="8"/>
  <c r="K92" i="8"/>
  <c r="Q93" i="8"/>
  <c r="Q92" i="8" s="1"/>
  <c r="N92" i="8"/>
  <c r="Q102" i="8"/>
  <c r="Q101" i="8" s="1"/>
  <c r="Q100" i="8" s="1"/>
  <c r="R26" i="8"/>
  <c r="F37" i="8"/>
  <c r="F17" i="8" s="1"/>
  <c r="F16" i="8" s="1"/>
  <c r="D37" i="8"/>
  <c r="D17" i="8" s="1"/>
  <c r="D16" i="8" s="1"/>
  <c r="J92" i="8"/>
  <c r="Q115" i="8"/>
  <c r="Q114" i="8" s="1"/>
  <c r="N114" i="8"/>
  <c r="E9" i="8"/>
  <c r="E8" i="8" s="1"/>
  <c r="E7" i="8" s="1"/>
  <c r="M9" i="8"/>
  <c r="M8" i="8" s="1"/>
  <c r="M7" i="8" s="1"/>
  <c r="E18" i="8"/>
  <c r="M18" i="8"/>
  <c r="M17" i="8" s="1"/>
  <c r="M16" i="8" s="1"/>
  <c r="K50" i="8"/>
  <c r="Q51" i="8"/>
  <c r="Q50" i="8" s="1"/>
  <c r="N50" i="8"/>
  <c r="K55" i="8"/>
  <c r="J54" i="8"/>
  <c r="M58" i="8"/>
  <c r="M57" i="8" s="1"/>
  <c r="M56" i="8" s="1"/>
  <c r="R67" i="8"/>
  <c r="J69" i="8"/>
  <c r="Q90" i="8"/>
  <c r="Q89" i="8" s="1"/>
  <c r="N89" i="8"/>
  <c r="J110" i="8"/>
  <c r="K122" i="8"/>
  <c r="J121" i="8"/>
  <c r="R127" i="8"/>
  <c r="R126" i="8" s="1"/>
  <c r="J128" i="8"/>
  <c r="K131" i="8"/>
  <c r="Q132" i="8"/>
  <c r="Q131" i="8" s="1"/>
  <c r="N131" i="8"/>
  <c r="N32" i="8"/>
  <c r="N62" i="8"/>
  <c r="N74" i="8"/>
  <c r="I18" i="7"/>
  <c r="J21" i="7"/>
  <c r="H18" i="7"/>
  <c r="H8" i="7" s="1"/>
  <c r="H7" i="7" s="1"/>
  <c r="J50" i="7"/>
  <c r="J47" i="7" s="1"/>
  <c r="D29" i="7"/>
  <c r="D28" i="7" s="1"/>
  <c r="D27" i="7" s="1"/>
  <c r="D47" i="7"/>
  <c r="J84" i="7"/>
  <c r="J93" i="7"/>
  <c r="J92" i="7" s="1"/>
  <c r="E29" i="7"/>
  <c r="E28" i="7" s="1"/>
  <c r="E27" i="7" s="1"/>
  <c r="E53" i="7"/>
  <c r="F66" i="7"/>
  <c r="F18" i="7"/>
  <c r="F8" i="7"/>
  <c r="F7" i="7" s="1"/>
  <c r="G53" i="7"/>
  <c r="G46" i="7" s="1"/>
  <c r="G45" i="7" s="1"/>
  <c r="H53" i="7"/>
  <c r="H46" i="7" s="1"/>
  <c r="H45" i="7" s="1"/>
  <c r="J30" i="7"/>
  <c r="J29" i="7" s="1"/>
  <c r="J28" i="7" s="1"/>
  <c r="J27" i="7" s="1"/>
  <c r="E18" i="7"/>
  <c r="D53" i="7"/>
  <c r="D46" i="7" s="1"/>
  <c r="D45" i="7" s="1"/>
  <c r="J75" i="7"/>
  <c r="J66" i="7" s="1"/>
  <c r="J46" i="7" s="1"/>
  <c r="J45" i="7" s="1"/>
  <c r="I66" i="7"/>
  <c r="D18" i="7"/>
  <c r="I53" i="7"/>
  <c r="I46" i="7" s="1"/>
  <c r="I45" i="7" s="1"/>
  <c r="G29" i="7"/>
  <c r="G28" i="7" s="1"/>
  <c r="G27" i="7" s="1"/>
  <c r="F47" i="7"/>
  <c r="E66" i="7"/>
  <c r="E46" i="7" s="1"/>
  <c r="E45" i="7" s="1"/>
  <c r="H93" i="7"/>
  <c r="H92" i="7" s="1"/>
  <c r="I8" i="7"/>
  <c r="I7" i="7" s="1"/>
  <c r="D8" i="7"/>
  <c r="D7" i="7" s="1"/>
  <c r="J53" i="7"/>
  <c r="G8" i="7"/>
  <c r="G7" i="7" s="1"/>
  <c r="F28" i="7"/>
  <c r="F27" i="7" s="1"/>
  <c r="E8" i="7"/>
  <c r="E7" i="7" s="1"/>
  <c r="J18" i="7"/>
  <c r="J8" i="7" s="1"/>
  <c r="J7" i="7" s="1"/>
  <c r="I28" i="7"/>
  <c r="I27" i="7" s="1"/>
  <c r="J22" i="45"/>
  <c r="E68" i="45"/>
  <c r="E34" i="45"/>
  <c r="I176" i="45"/>
  <c r="G69" i="45"/>
  <c r="G68" i="45" s="1"/>
  <c r="D123" i="45"/>
  <c r="J146" i="45"/>
  <c r="J139" i="45" s="1"/>
  <c r="J138" i="45" s="1"/>
  <c r="H176" i="45"/>
  <c r="G34" i="45"/>
  <c r="G8" i="45" s="1"/>
  <c r="G7" i="45" s="1"/>
  <c r="F57" i="45"/>
  <c r="F56" i="45" s="1"/>
  <c r="F55" i="45" s="1"/>
  <c r="H69" i="45"/>
  <c r="J80" i="45"/>
  <c r="G155" i="45"/>
  <c r="H167" i="45"/>
  <c r="H166" i="45" s="1"/>
  <c r="H165" i="45" s="1"/>
  <c r="J375" i="45"/>
  <c r="I471" i="45"/>
  <c r="J19" i="45"/>
  <c r="H34" i="45"/>
  <c r="J41" i="45"/>
  <c r="H45" i="45"/>
  <c r="H44" i="45" s="1"/>
  <c r="G57" i="45"/>
  <c r="G56" i="45" s="1"/>
  <c r="G55" i="45" s="1"/>
  <c r="D97" i="45"/>
  <c r="G123" i="45"/>
  <c r="H155" i="45"/>
  <c r="J181" i="45"/>
  <c r="J325" i="45"/>
  <c r="E422" i="45"/>
  <c r="I9" i="45"/>
  <c r="I57" i="45"/>
  <c r="I56" i="45" s="1"/>
  <c r="I55" i="45" s="1"/>
  <c r="I123" i="45"/>
  <c r="D139" i="45"/>
  <c r="D138" i="45" s="1"/>
  <c r="H255" i="45"/>
  <c r="J286" i="45"/>
  <c r="J348" i="45"/>
  <c r="D471" i="45"/>
  <c r="F69" i="45"/>
  <c r="F68" i="45" s="1"/>
  <c r="E155" i="45"/>
  <c r="F167" i="45"/>
  <c r="F166" i="45" s="1"/>
  <c r="F165" i="45" s="1"/>
  <c r="J302" i="45"/>
  <c r="J411" i="45"/>
  <c r="I485" i="45"/>
  <c r="I470" i="45" s="1"/>
  <c r="I469" i="45" s="1"/>
  <c r="F34" i="45"/>
  <c r="E57" i="45"/>
  <c r="E56" i="45" s="1"/>
  <c r="E55" i="45" s="1"/>
  <c r="F155" i="45"/>
  <c r="G167" i="45"/>
  <c r="G166" i="45" s="1"/>
  <c r="G165" i="45" s="1"/>
  <c r="D255" i="45"/>
  <c r="E97" i="45"/>
  <c r="H123" i="45"/>
  <c r="I155" i="45"/>
  <c r="J167" i="45"/>
  <c r="J166" i="45" s="1"/>
  <c r="J165" i="45" s="1"/>
  <c r="F422" i="45"/>
  <c r="G97" i="45"/>
  <c r="G93" i="45" s="1"/>
  <c r="D167" i="45"/>
  <c r="D166" i="45" s="1"/>
  <c r="D165" i="45" s="1"/>
  <c r="J190" i="45"/>
  <c r="J242" i="45"/>
  <c r="J364" i="45"/>
  <c r="J393" i="45"/>
  <c r="E471" i="45"/>
  <c r="J34" i="45"/>
  <c r="J57" i="45"/>
  <c r="J56" i="45" s="1"/>
  <c r="J55" i="45" s="1"/>
  <c r="G222" i="45"/>
  <c r="G422" i="45"/>
  <c r="H485" i="45"/>
  <c r="J308" i="45"/>
  <c r="I422" i="45"/>
  <c r="E438" i="45"/>
  <c r="E421" i="45" s="1"/>
  <c r="E420" i="45" s="1"/>
  <c r="F438" i="45"/>
  <c r="F421" i="45" s="1"/>
  <c r="F420" i="45" s="1"/>
  <c r="J485" i="45"/>
  <c r="J470" i="45" s="1"/>
  <c r="J469" i="45" s="1"/>
  <c r="E45" i="45"/>
  <c r="E44" i="45" s="1"/>
  <c r="H139" i="45"/>
  <c r="H138" i="45" s="1"/>
  <c r="J319" i="45"/>
  <c r="J369" i="45"/>
  <c r="J471" i="45"/>
  <c r="F8" i="45"/>
  <c r="F7" i="45" s="1"/>
  <c r="E139" i="45"/>
  <c r="E138" i="45" s="1"/>
  <c r="F139" i="45"/>
  <c r="F138" i="45" s="1"/>
  <c r="J267" i="45"/>
  <c r="J402" i="45"/>
  <c r="E9" i="45"/>
  <c r="D222" i="45"/>
  <c r="G438" i="45"/>
  <c r="E22" i="45"/>
  <c r="I139" i="45"/>
  <c r="J162" i="45"/>
  <c r="J155" i="45" s="1"/>
  <c r="J282" i="45"/>
  <c r="I290" i="45"/>
  <c r="F357" i="45"/>
  <c r="D485" i="45"/>
  <c r="D470" i="45" s="1"/>
  <c r="D469" i="45" s="1"/>
  <c r="F255" i="45"/>
  <c r="J344" i="45"/>
  <c r="J439" i="45"/>
  <c r="H471" i="45"/>
  <c r="J133" i="45"/>
  <c r="J184" i="45"/>
  <c r="D357" i="45"/>
  <c r="D175" i="45" s="1"/>
  <c r="D174" i="45" s="1"/>
  <c r="D422" i="45"/>
  <c r="H438" i="45"/>
  <c r="F485" i="45"/>
  <c r="F470" i="45" s="1"/>
  <c r="F469" i="45" s="1"/>
  <c r="J45" i="45"/>
  <c r="J44" i="45" s="1"/>
  <c r="E290" i="45"/>
  <c r="H422" i="45"/>
  <c r="G139" i="45"/>
  <c r="I8" i="45"/>
  <c r="I7" i="45" s="1"/>
  <c r="J12" i="45"/>
  <c r="H22" i="45"/>
  <c r="J72" i="45"/>
  <c r="J69" i="45" s="1"/>
  <c r="J68" i="45" s="1"/>
  <c r="J98" i="45"/>
  <c r="J197" i="45"/>
  <c r="H222" i="45"/>
  <c r="J259" i="45"/>
  <c r="J255" i="45" s="1"/>
  <c r="D290" i="45"/>
  <c r="J334" i="45"/>
  <c r="E357" i="45"/>
  <c r="J381" i="45"/>
  <c r="I438" i="45"/>
  <c r="I421" i="45" s="1"/>
  <c r="I420" i="45" s="1"/>
  <c r="J456" i="45"/>
  <c r="G485" i="45"/>
  <c r="I103" i="45"/>
  <c r="J104" i="45"/>
  <c r="J103" i="45" s="1"/>
  <c r="F290" i="45"/>
  <c r="D9" i="45"/>
  <c r="D8" i="45" s="1"/>
  <c r="H68" i="45"/>
  <c r="H93" i="45"/>
  <c r="F97" i="45"/>
  <c r="F93" i="45" s="1"/>
  <c r="E123" i="45"/>
  <c r="I138" i="45"/>
  <c r="F229" i="45"/>
  <c r="F222" i="45" s="1"/>
  <c r="J232" i="45"/>
  <c r="J229" i="45" s="1"/>
  <c r="I255" i="45"/>
  <c r="G290" i="45"/>
  <c r="H421" i="45"/>
  <c r="H420" i="45" s="1"/>
  <c r="E93" i="45"/>
  <c r="G176" i="45"/>
  <c r="G255" i="45"/>
  <c r="J222" i="45"/>
  <c r="D45" i="45"/>
  <c r="D44" i="45" s="1"/>
  <c r="H290" i="45"/>
  <c r="G357" i="45"/>
  <c r="D438" i="45"/>
  <c r="I357" i="45"/>
  <c r="J450" i="45"/>
  <c r="J110" i="45"/>
  <c r="J109" i="45" s="1"/>
  <c r="I109" i="45"/>
  <c r="I222" i="45"/>
  <c r="E222" i="45"/>
  <c r="H357" i="45"/>
  <c r="J422" i="45"/>
  <c r="E485" i="45"/>
  <c r="E470" i="45" s="1"/>
  <c r="E469" i="45" s="1"/>
  <c r="H9" i="45"/>
  <c r="D69" i="45"/>
  <c r="D68" i="45" s="1"/>
  <c r="D93" i="45"/>
  <c r="E176" i="45"/>
  <c r="E255" i="45"/>
  <c r="G471" i="45"/>
  <c r="J126" i="45"/>
  <c r="J124" i="45" s="1"/>
  <c r="J123" i="45" s="1"/>
  <c r="I80" i="45"/>
  <c r="I69" i="45" s="1"/>
  <c r="I68" i="45" s="1"/>
  <c r="F197" i="45"/>
  <c r="F176" i="45" s="1"/>
  <c r="J70" i="54"/>
  <c r="E288" i="54"/>
  <c r="E287" i="54" s="1"/>
  <c r="E286" i="54" s="1"/>
  <c r="I50" i="54"/>
  <c r="I190" i="54"/>
  <c r="I178" i="54" s="1"/>
  <c r="J288" i="54"/>
  <c r="J287" i="54" s="1"/>
  <c r="J286" i="54" s="1"/>
  <c r="J349" i="54"/>
  <c r="J190" i="54"/>
  <c r="J178" i="54" s="1"/>
  <c r="D222" i="54"/>
  <c r="G104" i="54"/>
  <c r="G103" i="54" s="1"/>
  <c r="I159" i="54"/>
  <c r="E222" i="54"/>
  <c r="J267" i="54"/>
  <c r="H38" i="54"/>
  <c r="D254" i="54"/>
  <c r="F9" i="54"/>
  <c r="F8" i="54" s="1"/>
  <c r="F222" i="54"/>
  <c r="G222" i="54"/>
  <c r="F254" i="54"/>
  <c r="F336" i="54"/>
  <c r="F335" i="54" s="1"/>
  <c r="E336" i="54"/>
  <c r="E335" i="54" s="1"/>
  <c r="D138" i="54"/>
  <c r="J343" i="54"/>
  <c r="H124" i="54"/>
  <c r="E138" i="54"/>
  <c r="J227" i="54"/>
  <c r="J222" i="54" s="1"/>
  <c r="G327" i="54"/>
  <c r="H9" i="54"/>
  <c r="H8" i="54" s="1"/>
  <c r="F178" i="54"/>
  <c r="G209" i="54"/>
  <c r="G208" i="54" s="1"/>
  <c r="D131" i="54"/>
  <c r="J336" i="54"/>
  <c r="J335" i="54" s="1"/>
  <c r="I9" i="54"/>
  <c r="I8" i="54" s="1"/>
  <c r="D124" i="54"/>
  <c r="D103" i="54" s="1"/>
  <c r="E178" i="54"/>
  <c r="I254" i="54"/>
  <c r="I209" i="54" s="1"/>
  <c r="I208" i="54" s="1"/>
  <c r="H327" i="54"/>
  <c r="H326" i="54" s="1"/>
  <c r="G336" i="54"/>
  <c r="G335" i="54" s="1"/>
  <c r="E131" i="54"/>
  <c r="H336" i="54"/>
  <c r="H335" i="54" s="1"/>
  <c r="J56" i="54"/>
  <c r="J50" i="54" s="1"/>
  <c r="J26" i="54" s="1"/>
  <c r="J7" i="54" s="1"/>
  <c r="G178" i="54"/>
  <c r="G254" i="54"/>
  <c r="I336" i="54"/>
  <c r="I335" i="54" s="1"/>
  <c r="I325" i="54" s="1"/>
  <c r="G38" i="54"/>
  <c r="F38" i="54"/>
  <c r="E50" i="54"/>
  <c r="E26" i="54" s="1"/>
  <c r="E7" i="54" s="1"/>
  <c r="D50" i="54"/>
  <c r="J241" i="54"/>
  <c r="J237" i="54" s="1"/>
  <c r="D159" i="54"/>
  <c r="D38" i="54"/>
  <c r="G50" i="54"/>
  <c r="F50" i="54"/>
  <c r="J125" i="54"/>
  <c r="J124" i="54" s="1"/>
  <c r="F190" i="54"/>
  <c r="I222" i="54"/>
  <c r="J251" i="54"/>
  <c r="J246" i="54" s="1"/>
  <c r="E254" i="54"/>
  <c r="E209" i="54" s="1"/>
  <c r="E208" i="54" s="1"/>
  <c r="E327" i="54"/>
  <c r="E326" i="54" s="1"/>
  <c r="E325" i="54" s="1"/>
  <c r="D336" i="54"/>
  <c r="D335" i="54" s="1"/>
  <c r="D325" i="54" s="1"/>
  <c r="H159" i="54"/>
  <c r="H104" i="54"/>
  <c r="E124" i="54"/>
  <c r="G287" i="54"/>
  <c r="G286" i="54" s="1"/>
  <c r="I327" i="54"/>
  <c r="I326" i="54" s="1"/>
  <c r="E104" i="54"/>
  <c r="E103" i="54" s="1"/>
  <c r="G138" i="54"/>
  <c r="G131" i="54" s="1"/>
  <c r="F237" i="54"/>
  <c r="F209" i="54" s="1"/>
  <c r="F208" i="54" s="1"/>
  <c r="H288" i="54"/>
  <c r="H287" i="54" s="1"/>
  <c r="H286" i="54" s="1"/>
  <c r="F327" i="54"/>
  <c r="F326" i="54" s="1"/>
  <c r="F325" i="54" s="1"/>
  <c r="I131" i="54"/>
  <c r="I26" i="54"/>
  <c r="D9" i="54"/>
  <c r="D8" i="54" s="1"/>
  <c r="G124" i="54"/>
  <c r="J254" i="54"/>
  <c r="F288" i="54"/>
  <c r="F287" i="54" s="1"/>
  <c r="F286" i="54" s="1"/>
  <c r="J327" i="54"/>
  <c r="J326" i="54" s="1"/>
  <c r="H50" i="54"/>
  <c r="F159" i="54"/>
  <c r="J261" i="54"/>
  <c r="G326" i="54"/>
  <c r="F131" i="54"/>
  <c r="H254" i="54"/>
  <c r="H209" i="54" s="1"/>
  <c r="H208" i="54" s="1"/>
  <c r="D287" i="54"/>
  <c r="D286" i="54" s="1"/>
  <c r="F104" i="54"/>
  <c r="F103" i="54" s="1"/>
  <c r="I124" i="54"/>
  <c r="F139" i="54"/>
  <c r="F138" i="54" s="1"/>
  <c r="J140" i="54"/>
  <c r="G9" i="54"/>
  <c r="G8" i="54" s="1"/>
  <c r="H131" i="54"/>
  <c r="E159" i="54"/>
  <c r="D190" i="54"/>
  <c r="D178" i="54" s="1"/>
  <c r="I104" i="54"/>
  <c r="I103" i="54" s="1"/>
  <c r="J107" i="54"/>
  <c r="J104" i="54" s="1"/>
  <c r="J142" i="54"/>
  <c r="G159" i="54"/>
  <c r="J159" i="54"/>
  <c r="D209" i="54"/>
  <c r="D208" i="54" s="1"/>
  <c r="I107" i="3"/>
  <c r="D58" i="3"/>
  <c r="F195" i="3"/>
  <c r="E231" i="3"/>
  <c r="E230" i="3" s="1"/>
  <c r="J58" i="3"/>
  <c r="E84" i="3"/>
  <c r="J92" i="3"/>
  <c r="J91" i="3" s="1"/>
  <c r="H107" i="3"/>
  <c r="H83" i="3" s="1"/>
  <c r="H67" i="3" s="1"/>
  <c r="E122" i="3"/>
  <c r="E121" i="3" s="1"/>
  <c r="E120" i="3" s="1"/>
  <c r="F58" i="3"/>
  <c r="F68" i="3"/>
  <c r="H91" i="3"/>
  <c r="F91" i="3"/>
  <c r="D107" i="3"/>
  <c r="H195" i="3"/>
  <c r="H31" i="3"/>
  <c r="H30" i="3" s="1"/>
  <c r="H29" i="3" s="1"/>
  <c r="I58" i="3"/>
  <c r="G107" i="3"/>
  <c r="E253" i="3"/>
  <c r="E252" i="3" s="1"/>
  <c r="E251" i="3" s="1"/>
  <c r="I31" i="3"/>
  <c r="J114" i="3"/>
  <c r="D195" i="3"/>
  <c r="J212" i="3"/>
  <c r="J224" i="3"/>
  <c r="G84" i="3"/>
  <c r="I91" i="3"/>
  <c r="E107" i="3"/>
  <c r="F140" i="3"/>
  <c r="D140" i="3"/>
  <c r="J190" i="3"/>
  <c r="H231" i="3"/>
  <c r="H230" i="3" s="1"/>
  <c r="H229" i="3" s="1"/>
  <c r="E229" i="3"/>
  <c r="E58" i="3"/>
  <c r="I102" i="3"/>
  <c r="G122" i="3"/>
  <c r="G121" i="3" s="1"/>
  <c r="G120" i="3" s="1"/>
  <c r="E195" i="3"/>
  <c r="D211" i="3"/>
  <c r="D210" i="3" s="1"/>
  <c r="D209" i="3" s="1"/>
  <c r="E211" i="3"/>
  <c r="E210" i="3" s="1"/>
  <c r="E209" i="3" s="1"/>
  <c r="I231" i="3"/>
  <c r="I230" i="3" s="1"/>
  <c r="I229" i="3" s="1"/>
  <c r="G8" i="3"/>
  <c r="G7" i="3" s="1"/>
  <c r="J102" i="3"/>
  <c r="H122" i="3"/>
  <c r="H121" i="3" s="1"/>
  <c r="H120" i="3" s="1"/>
  <c r="F253" i="3"/>
  <c r="F252" i="3" s="1"/>
  <c r="F251" i="3" s="1"/>
  <c r="H8" i="3"/>
  <c r="H7" i="3" s="1"/>
  <c r="D31" i="3"/>
  <c r="D30" i="3" s="1"/>
  <c r="D29" i="3" s="1"/>
  <c r="J84" i="3"/>
  <c r="I140" i="3"/>
  <c r="I136" i="3" s="1"/>
  <c r="I135" i="3" s="1"/>
  <c r="J143" i="3"/>
  <c r="G140" i="3"/>
  <c r="G136" i="3" s="1"/>
  <c r="G135" i="3" s="1"/>
  <c r="D162" i="3"/>
  <c r="F211" i="3"/>
  <c r="F210" i="3" s="1"/>
  <c r="F209" i="3" s="1"/>
  <c r="J31" i="3"/>
  <c r="J30" i="3" s="1"/>
  <c r="J29" i="3" s="1"/>
  <c r="J45" i="3"/>
  <c r="I122" i="3"/>
  <c r="I121" i="3" s="1"/>
  <c r="I120" i="3" s="1"/>
  <c r="J179" i="3"/>
  <c r="D224" i="3"/>
  <c r="D8" i="3"/>
  <c r="D7" i="3" s="1"/>
  <c r="H58" i="3"/>
  <c r="H69" i="3"/>
  <c r="H68" i="3" s="1"/>
  <c r="D91" i="3"/>
  <c r="E83" i="3"/>
  <c r="E67" i="3" s="1"/>
  <c r="J140" i="3"/>
  <c r="J136" i="3" s="1"/>
  <c r="J135" i="3" s="1"/>
  <c r="D231" i="3"/>
  <c r="D230" i="3" s="1"/>
  <c r="D229" i="3" s="1"/>
  <c r="J244" i="3"/>
  <c r="J231" i="3" s="1"/>
  <c r="J230" i="3" s="1"/>
  <c r="J229" i="3" s="1"/>
  <c r="E8" i="3"/>
  <c r="E7" i="3" s="1"/>
  <c r="G31" i="3"/>
  <c r="G30" i="3" s="1"/>
  <c r="G29" i="3" s="1"/>
  <c r="E91" i="3"/>
  <c r="G162" i="3"/>
  <c r="G161" i="3" s="1"/>
  <c r="G160" i="3" s="1"/>
  <c r="J70" i="3"/>
  <c r="J69" i="3" s="1"/>
  <c r="J68" i="3" s="1"/>
  <c r="I69" i="3"/>
  <c r="I68" i="3" s="1"/>
  <c r="F84" i="3"/>
  <c r="F83" i="3" s="1"/>
  <c r="F67" i="3" s="1"/>
  <c r="F102" i="3"/>
  <c r="I211" i="3"/>
  <c r="F231" i="3"/>
  <c r="F230" i="3" s="1"/>
  <c r="F229" i="3" s="1"/>
  <c r="H102" i="3"/>
  <c r="D122" i="3"/>
  <c r="D121" i="3" s="1"/>
  <c r="D120" i="3" s="1"/>
  <c r="F122" i="3"/>
  <c r="F121" i="3" s="1"/>
  <c r="F120" i="3" s="1"/>
  <c r="J211" i="3"/>
  <c r="I224" i="3"/>
  <c r="G231" i="3"/>
  <c r="G230" i="3" s="1"/>
  <c r="G229" i="3" s="1"/>
  <c r="E31" i="3"/>
  <c r="E30" i="3" s="1"/>
  <c r="E29" i="3" s="1"/>
  <c r="J13" i="3"/>
  <c r="J12" i="3" s="1"/>
  <c r="I8" i="3"/>
  <c r="I7" i="3" s="1"/>
  <c r="F8" i="3"/>
  <c r="F7" i="3" s="1"/>
  <c r="G210" i="3"/>
  <c r="G209" i="3" s="1"/>
  <c r="I45" i="3"/>
  <c r="I30" i="3" s="1"/>
  <c r="I29" i="3" s="1"/>
  <c r="H140" i="3"/>
  <c r="H136" i="3" s="1"/>
  <c r="H135" i="3" s="1"/>
  <c r="H224" i="3"/>
  <c r="H210" i="3" s="1"/>
  <c r="H209" i="3" s="1"/>
  <c r="F31" i="3"/>
  <c r="D84" i="3"/>
  <c r="D83" i="3" s="1"/>
  <c r="D67" i="3" s="1"/>
  <c r="D136" i="3"/>
  <c r="D135" i="3" s="1"/>
  <c r="I162" i="3"/>
  <c r="I161" i="3" s="1"/>
  <c r="I160" i="3" s="1"/>
  <c r="J166" i="3"/>
  <c r="J165" i="3" s="1"/>
  <c r="J170" i="3"/>
  <c r="J169" i="3" s="1"/>
  <c r="J23" i="3"/>
  <c r="J22" i="3" s="1"/>
  <c r="J195" i="3"/>
  <c r="J107" i="3"/>
  <c r="H162" i="3"/>
  <c r="H161" i="3" s="1"/>
  <c r="H160" i="3" s="1"/>
  <c r="F45" i="3"/>
  <c r="G68" i="3"/>
  <c r="E140" i="3"/>
  <c r="E136" i="3" s="1"/>
  <c r="E135" i="3" s="1"/>
  <c r="E162" i="3"/>
  <c r="I84" i="3"/>
  <c r="J124" i="3"/>
  <c r="J123" i="3" s="1"/>
  <c r="F136" i="3"/>
  <c r="F135" i="3" s="1"/>
  <c r="F162" i="3"/>
  <c r="F161" i="3" s="1"/>
  <c r="F160" i="3" s="1"/>
  <c r="J134" i="3"/>
  <c r="J133" i="3" s="1"/>
  <c r="J285" i="2"/>
  <c r="H178" i="2"/>
  <c r="I183" i="2"/>
  <c r="E200" i="2"/>
  <c r="E167" i="2"/>
  <c r="E166" i="2" s="1"/>
  <c r="H173" i="2"/>
  <c r="G415" i="2"/>
  <c r="G408" i="2" s="1"/>
  <c r="G407" i="2" s="1"/>
  <c r="J113" i="2"/>
  <c r="J112" i="2" s="1"/>
  <c r="J105" i="2" s="1"/>
  <c r="F167" i="2"/>
  <c r="F166" i="2" s="1"/>
  <c r="G200" i="2"/>
  <c r="H309" i="2"/>
  <c r="D124" i="2"/>
  <c r="H395" i="2"/>
  <c r="E70" i="2"/>
  <c r="E124" i="2"/>
  <c r="I173" i="2"/>
  <c r="D309" i="2"/>
  <c r="I395" i="2"/>
  <c r="F70" i="2"/>
  <c r="G70" i="2"/>
  <c r="G46" i="2" s="1"/>
  <c r="H152" i="2"/>
  <c r="H151" i="2" s="1"/>
  <c r="H150" i="2" s="1"/>
  <c r="J173" i="2"/>
  <c r="G260" i="2"/>
  <c r="E309" i="2"/>
  <c r="D333" i="2"/>
  <c r="D332" i="2" s="1"/>
  <c r="I47" i="2"/>
  <c r="H124" i="2"/>
  <c r="D173" i="2"/>
  <c r="J238" i="2"/>
  <c r="J237" i="2" s="1"/>
  <c r="F301" i="2"/>
  <c r="G366" i="2"/>
  <c r="D395" i="2"/>
  <c r="G47" i="2"/>
  <c r="E83" i="2"/>
  <c r="E82" i="2" s="1"/>
  <c r="I124" i="2"/>
  <c r="G224" i="2"/>
  <c r="G301" i="2"/>
  <c r="E395" i="2"/>
  <c r="J415" i="2"/>
  <c r="J408" i="2" s="1"/>
  <c r="J407" i="2" s="1"/>
  <c r="G124" i="2"/>
  <c r="I119" i="2"/>
  <c r="F173" i="2"/>
  <c r="H191" i="2"/>
  <c r="H190" i="2" s="1"/>
  <c r="I260" i="2"/>
  <c r="F395" i="2"/>
  <c r="J395" i="2"/>
  <c r="J124" i="2"/>
  <c r="J30" i="2"/>
  <c r="J29" i="2" s="1"/>
  <c r="G59" i="2"/>
  <c r="J70" i="2"/>
  <c r="E260" i="2"/>
  <c r="J14" i="2"/>
  <c r="J13" i="2" s="1"/>
  <c r="J36" i="2"/>
  <c r="J35" i="2" s="1"/>
  <c r="D47" i="2"/>
  <c r="H59" i="2"/>
  <c r="E141" i="2"/>
  <c r="G167" i="2"/>
  <c r="G166" i="2" s="1"/>
  <c r="E272" i="2"/>
  <c r="D325" i="2"/>
  <c r="D415" i="2"/>
  <c r="D408" i="2" s="1"/>
  <c r="D407" i="2" s="1"/>
  <c r="J191" i="2"/>
  <c r="J190" i="2" s="1"/>
  <c r="J255" i="2"/>
  <c r="J254" i="2" s="1"/>
  <c r="H415" i="2"/>
  <c r="H408" i="2" s="1"/>
  <c r="H407" i="2" s="1"/>
  <c r="F59" i="2"/>
  <c r="D152" i="2"/>
  <c r="D151" i="2" s="1"/>
  <c r="D150" i="2" s="1"/>
  <c r="D260" i="2"/>
  <c r="E191" i="2"/>
  <c r="E190" i="2" s="1"/>
  <c r="D224" i="2"/>
  <c r="E333" i="2"/>
  <c r="E332" i="2" s="1"/>
  <c r="E47" i="2"/>
  <c r="I59" i="2"/>
  <c r="G152" i="2"/>
  <c r="G151" i="2" s="1"/>
  <c r="G150" i="2" s="1"/>
  <c r="F152" i="2"/>
  <c r="F151" i="2" s="1"/>
  <c r="F150" i="2" s="1"/>
  <c r="H186" i="2"/>
  <c r="H183" i="2" s="1"/>
  <c r="G191" i="2"/>
  <c r="G190" i="2" s="1"/>
  <c r="E212" i="2"/>
  <c r="H294" i="2"/>
  <c r="D301" i="2"/>
  <c r="E415" i="2"/>
  <c r="E408" i="2" s="1"/>
  <c r="E407" i="2" s="1"/>
  <c r="H47" i="2"/>
  <c r="D59" i="2"/>
  <c r="E152" i="2"/>
  <c r="E151" i="2" s="1"/>
  <c r="E150" i="2" s="1"/>
  <c r="F178" i="2"/>
  <c r="J221" i="2"/>
  <c r="J220" i="2" s="1"/>
  <c r="F47" i="2"/>
  <c r="F222" i="2"/>
  <c r="F212" i="2" s="1"/>
  <c r="H260" i="2"/>
  <c r="J265" i="2"/>
  <c r="J260" i="2" s="1"/>
  <c r="F325" i="2"/>
  <c r="E59" i="2"/>
  <c r="H70" i="2"/>
  <c r="I83" i="2"/>
  <c r="I82" i="2" s="1"/>
  <c r="D167" i="2"/>
  <c r="D166" i="2" s="1"/>
  <c r="E178" i="2"/>
  <c r="J186" i="2"/>
  <c r="J183" i="2" s="1"/>
  <c r="F200" i="2"/>
  <c r="I212" i="2"/>
  <c r="J294" i="2"/>
  <c r="I325" i="2"/>
  <c r="I415" i="2"/>
  <c r="I408" i="2" s="1"/>
  <c r="I407" i="2" s="1"/>
  <c r="G105" i="2"/>
  <c r="D141" i="2"/>
  <c r="J59" i="2"/>
  <c r="D9" i="2"/>
  <c r="D8" i="2" s="1"/>
  <c r="H141" i="2"/>
  <c r="F191" i="2"/>
  <c r="F190" i="2" s="1"/>
  <c r="E325" i="2"/>
  <c r="I152" i="2"/>
  <c r="I151" i="2" s="1"/>
  <c r="I150" i="2" s="1"/>
  <c r="I224" i="2"/>
  <c r="D83" i="2"/>
  <c r="D82" i="2" s="1"/>
  <c r="F83" i="2"/>
  <c r="F82" i="2" s="1"/>
  <c r="D119" i="2"/>
  <c r="J178" i="2"/>
  <c r="G325" i="2"/>
  <c r="I366" i="2"/>
  <c r="H366" i="2"/>
  <c r="J119" i="2"/>
  <c r="H224" i="2"/>
  <c r="J88" i="2"/>
  <c r="J83" i="2" s="1"/>
  <c r="J82" i="2" s="1"/>
  <c r="H212" i="2"/>
  <c r="J249" i="2"/>
  <c r="J248" i="2" s="1"/>
  <c r="J247" i="2" s="1"/>
  <c r="H112" i="2"/>
  <c r="H105" i="2" s="1"/>
  <c r="I191" i="2"/>
  <c r="I190" i="2" s="1"/>
  <c r="D200" i="2"/>
  <c r="J227" i="2"/>
  <c r="J224" i="2" s="1"/>
  <c r="H325" i="2"/>
  <c r="E9" i="2"/>
  <c r="E8" i="2" s="1"/>
  <c r="G254" i="2"/>
  <c r="G83" i="2"/>
  <c r="G82" i="2" s="1"/>
  <c r="I141" i="2"/>
  <c r="I167" i="2"/>
  <c r="I166" i="2" s="1"/>
  <c r="H301" i="2"/>
  <c r="D352" i="2"/>
  <c r="D339" i="2" s="1"/>
  <c r="D338" i="2" s="1"/>
  <c r="J372" i="2"/>
  <c r="D112" i="2"/>
  <c r="D105" i="2" s="1"/>
  <c r="H200" i="2"/>
  <c r="I272" i="2"/>
  <c r="H83" i="2"/>
  <c r="H82" i="2" s="1"/>
  <c r="G141" i="2"/>
  <c r="F224" i="2"/>
  <c r="E366" i="2"/>
  <c r="I9" i="2"/>
  <c r="I8" i="2" s="1"/>
  <c r="I105" i="2"/>
  <c r="J47" i="2"/>
  <c r="F9" i="2"/>
  <c r="F8" i="2" s="1"/>
  <c r="J325" i="2"/>
  <c r="F107" i="2"/>
  <c r="F106" i="2" s="1"/>
  <c r="F105" i="2" s="1"/>
  <c r="F309" i="2"/>
  <c r="H352" i="2"/>
  <c r="H339" i="2" s="1"/>
  <c r="H338" i="2" s="1"/>
  <c r="E105" i="2"/>
  <c r="F119" i="2"/>
  <c r="J171" i="2"/>
  <c r="J170" i="2" s="1"/>
  <c r="J167" i="2" s="1"/>
  <c r="J166" i="2" s="1"/>
  <c r="G178" i="2"/>
  <c r="J320" i="2"/>
  <c r="J319" i="2" s="1"/>
  <c r="I352" i="2"/>
  <c r="I339" i="2" s="1"/>
  <c r="I338" i="2" s="1"/>
  <c r="G9" i="2"/>
  <c r="G8" i="2" s="1"/>
  <c r="J141" i="2"/>
  <c r="J353" i="2"/>
  <c r="J352" i="2" s="1"/>
  <c r="J339" i="2" s="1"/>
  <c r="J338" i="2" s="1"/>
  <c r="H119" i="2"/>
  <c r="J160" i="2"/>
  <c r="J159" i="2" s="1"/>
  <c r="J152" i="2" s="1"/>
  <c r="J151" i="2" s="1"/>
  <c r="J150" i="2" s="1"/>
  <c r="I178" i="2"/>
  <c r="D212" i="2"/>
  <c r="G272" i="2"/>
  <c r="I301" i="2"/>
  <c r="I309" i="2"/>
  <c r="D366" i="2"/>
  <c r="J301" i="2"/>
  <c r="F391" i="2"/>
  <c r="F366" i="2" s="1"/>
  <c r="J392" i="2"/>
  <c r="J391" i="2" s="1"/>
  <c r="H9" i="2"/>
  <c r="H8" i="2" s="1"/>
  <c r="I200" i="2"/>
  <c r="J203" i="2"/>
  <c r="J200" i="2" s="1"/>
  <c r="D272" i="2"/>
  <c r="J312" i="2"/>
  <c r="J309" i="2" s="1"/>
  <c r="E352" i="2"/>
  <c r="E339" i="2" s="1"/>
  <c r="E338" i="2" s="1"/>
  <c r="G212" i="2"/>
  <c r="F272" i="2"/>
  <c r="E301" i="2"/>
  <c r="G309" i="2"/>
  <c r="F352" i="2"/>
  <c r="F339" i="2" s="1"/>
  <c r="F338" i="2" s="1"/>
  <c r="J375" i="2"/>
  <c r="I118" i="2" l="1"/>
  <c r="D118" i="2"/>
  <c r="G118" i="2"/>
  <c r="J212" i="2"/>
  <c r="E199" i="2"/>
  <c r="E198" i="2" s="1"/>
  <c r="D172" i="2"/>
  <c r="D161" i="2" s="1"/>
  <c r="H118" i="2"/>
  <c r="H104" i="2" s="1"/>
  <c r="G172" i="2"/>
  <c r="E172" i="2"/>
  <c r="E161" i="2" s="1"/>
  <c r="D253" i="2"/>
  <c r="D252" i="2" s="1"/>
  <c r="F118" i="2"/>
  <c r="H272" i="2"/>
  <c r="H253" i="2" s="1"/>
  <c r="H252" i="2" s="1"/>
  <c r="G365" i="2"/>
  <c r="G360" i="2" s="1"/>
  <c r="D46" i="2"/>
  <c r="D45" i="2" s="1"/>
  <c r="G199" i="2"/>
  <c r="G198" i="2" s="1"/>
  <c r="Q25" i="39"/>
  <c r="Q24" i="39" s="1"/>
  <c r="Q6" i="39" s="1"/>
  <c r="K26" i="39"/>
  <c r="K25" i="39" s="1"/>
  <c r="K24" i="39" s="1"/>
  <c r="R26" i="39"/>
  <c r="R25" i="39" s="1"/>
  <c r="R24" i="39" s="1"/>
  <c r="R9" i="39"/>
  <c r="R8" i="39" s="1"/>
  <c r="R7" i="39" s="1"/>
  <c r="J6" i="39"/>
  <c r="K6" i="39"/>
  <c r="K60" i="51"/>
  <c r="R112" i="51"/>
  <c r="R111" i="51" s="1"/>
  <c r="R110" i="51" s="1"/>
  <c r="N6" i="51"/>
  <c r="R34" i="51"/>
  <c r="R33" i="51" s="1"/>
  <c r="J59" i="51"/>
  <c r="J58" i="51" s="1"/>
  <c r="K49" i="51"/>
  <c r="K45" i="51" s="1"/>
  <c r="K32" i="51" s="1"/>
  <c r="Q112" i="51"/>
  <c r="Q111" i="51" s="1"/>
  <c r="Q110" i="51" s="1"/>
  <c r="J6" i="51"/>
  <c r="K112" i="51"/>
  <c r="K111" i="51" s="1"/>
  <c r="K110" i="51" s="1"/>
  <c r="R60" i="51"/>
  <c r="K99" i="51"/>
  <c r="K59" i="51" s="1"/>
  <c r="K58" i="51" s="1"/>
  <c r="R99" i="51"/>
  <c r="R32" i="51"/>
  <c r="Q59" i="51"/>
  <c r="Q58" i="51" s="1"/>
  <c r="R82" i="37"/>
  <c r="J6" i="37"/>
  <c r="N32" i="37"/>
  <c r="N31" i="37" s="1"/>
  <c r="N6" i="37" s="1"/>
  <c r="P6" i="37"/>
  <c r="R60" i="37"/>
  <c r="R127" i="37"/>
  <c r="K127" i="37"/>
  <c r="K111" i="37" s="1"/>
  <c r="K110" i="37" s="1"/>
  <c r="R33" i="37"/>
  <c r="R32" i="37" s="1"/>
  <c r="R31" i="37" s="1"/>
  <c r="R9" i="37"/>
  <c r="R8" i="37" s="1"/>
  <c r="R7" i="37" s="1"/>
  <c r="K9" i="37"/>
  <c r="K8" i="37" s="1"/>
  <c r="K7" i="37" s="1"/>
  <c r="K32" i="37"/>
  <c r="K31" i="37" s="1"/>
  <c r="R112" i="37"/>
  <c r="Q32" i="37"/>
  <c r="Q31" i="37" s="1"/>
  <c r="Q6" i="37" s="1"/>
  <c r="R38" i="36"/>
  <c r="R100" i="36"/>
  <c r="R99" i="36" s="1"/>
  <c r="O8" i="36"/>
  <c r="O7" i="36" s="1"/>
  <c r="E8" i="36"/>
  <c r="E7" i="36" s="1"/>
  <c r="K26" i="36"/>
  <c r="R98" i="36"/>
  <c r="R97" i="36" s="1"/>
  <c r="R34" i="36"/>
  <c r="R86" i="36"/>
  <c r="R85" i="36" s="1"/>
  <c r="R14" i="36"/>
  <c r="R13" i="36" s="1"/>
  <c r="K56" i="36"/>
  <c r="Q67" i="36"/>
  <c r="R88" i="36"/>
  <c r="R87" i="36" s="1"/>
  <c r="R55" i="36"/>
  <c r="R54" i="36" s="1"/>
  <c r="R17" i="36"/>
  <c r="D8" i="36"/>
  <c r="D7" i="36" s="1"/>
  <c r="H8" i="36"/>
  <c r="H7" i="36" s="1"/>
  <c r="G8" i="36"/>
  <c r="G7" i="36" s="1"/>
  <c r="J9" i="36"/>
  <c r="N67" i="36"/>
  <c r="R63" i="36"/>
  <c r="R62" i="36" s="1"/>
  <c r="R68" i="36"/>
  <c r="R16" i="36"/>
  <c r="R15" i="36" s="1"/>
  <c r="R33" i="36"/>
  <c r="R32" i="36" s="1"/>
  <c r="K32" i="36"/>
  <c r="P8" i="36"/>
  <c r="P7" i="36" s="1"/>
  <c r="Q26" i="36"/>
  <c r="Q9" i="36" s="1"/>
  <c r="R27" i="36"/>
  <c r="R26" i="36" s="1"/>
  <c r="R59" i="36"/>
  <c r="R58" i="36" s="1"/>
  <c r="K58" i="36"/>
  <c r="R75" i="36"/>
  <c r="R108" i="36"/>
  <c r="R107" i="36" s="1"/>
  <c r="K73" i="36"/>
  <c r="R74" i="36"/>
  <c r="R73" i="36" s="1"/>
  <c r="R110" i="36"/>
  <c r="R109" i="36" s="1"/>
  <c r="K109" i="36"/>
  <c r="R72" i="36"/>
  <c r="R71" i="36" s="1"/>
  <c r="K71" i="36"/>
  <c r="R94" i="36"/>
  <c r="R93" i="36" s="1"/>
  <c r="I8" i="36"/>
  <c r="I7" i="36" s="1"/>
  <c r="R11" i="36"/>
  <c r="R10" i="36" s="1"/>
  <c r="K10" i="36"/>
  <c r="K44" i="36"/>
  <c r="R45" i="36"/>
  <c r="R44" i="36" s="1"/>
  <c r="N9" i="36"/>
  <c r="J67" i="36"/>
  <c r="R43" i="36"/>
  <c r="R42" i="36" s="1"/>
  <c r="K42" i="36"/>
  <c r="N36" i="35"/>
  <c r="N35" i="35" s="1"/>
  <c r="N34" i="35" s="1"/>
  <c r="E6" i="35"/>
  <c r="O6" i="35"/>
  <c r="N45" i="35"/>
  <c r="N44" i="35" s="1"/>
  <c r="N43" i="35" s="1"/>
  <c r="H6" i="35"/>
  <c r="J45" i="35"/>
  <c r="J44" i="35" s="1"/>
  <c r="J43" i="35" s="1"/>
  <c r="J6" i="35" s="1"/>
  <c r="R12" i="35"/>
  <c r="I6" i="35"/>
  <c r="N9" i="35"/>
  <c r="N8" i="35" s="1"/>
  <c r="N7" i="35" s="1"/>
  <c r="R27" i="35"/>
  <c r="R26" i="35" s="1"/>
  <c r="R23" i="35" s="1"/>
  <c r="R22" i="35" s="1"/>
  <c r="R21" i="35" s="1"/>
  <c r="K23" i="35"/>
  <c r="K22" i="35" s="1"/>
  <c r="K21" i="35" s="1"/>
  <c r="Q45" i="35"/>
  <c r="Q44" i="35" s="1"/>
  <c r="Q43" i="35" s="1"/>
  <c r="R66" i="35"/>
  <c r="R65" i="35" s="1"/>
  <c r="R58" i="35"/>
  <c r="R49" i="35"/>
  <c r="R48" i="35" s="1"/>
  <c r="R45" i="35" s="1"/>
  <c r="R44" i="35" s="1"/>
  <c r="R43" i="35" s="1"/>
  <c r="G6" i="35"/>
  <c r="R55" i="35"/>
  <c r="R54" i="35" s="1"/>
  <c r="K54" i="35"/>
  <c r="R40" i="35"/>
  <c r="R39" i="35" s="1"/>
  <c r="R36" i="35" s="1"/>
  <c r="R35" i="35" s="1"/>
  <c r="R34" i="35" s="1"/>
  <c r="K39" i="35"/>
  <c r="K36" i="35" s="1"/>
  <c r="K35" i="35" s="1"/>
  <c r="K34" i="35" s="1"/>
  <c r="K17" i="35"/>
  <c r="R18" i="35"/>
  <c r="R17" i="35" s="1"/>
  <c r="K45" i="35"/>
  <c r="K44" i="35" s="1"/>
  <c r="K43" i="35" s="1"/>
  <c r="N23" i="35"/>
  <c r="N22" i="35" s="1"/>
  <c r="N21" i="35" s="1"/>
  <c r="Q6" i="35"/>
  <c r="R11" i="35"/>
  <c r="R10" i="35" s="1"/>
  <c r="K10" i="35"/>
  <c r="J9" i="34"/>
  <c r="J8" i="34" s="1"/>
  <c r="J7" i="34" s="1"/>
  <c r="L6" i="34"/>
  <c r="J6" i="34"/>
  <c r="J44" i="34"/>
  <c r="J43" i="34" s="1"/>
  <c r="J42" i="34" s="1"/>
  <c r="D6" i="34"/>
  <c r="G6" i="34"/>
  <c r="R37" i="34"/>
  <c r="N9" i="34"/>
  <c r="N8" i="34" s="1"/>
  <c r="N7" i="34" s="1"/>
  <c r="Q9" i="34"/>
  <c r="Q8" i="34" s="1"/>
  <c r="Q7" i="34" s="1"/>
  <c r="Q6" i="34" s="1"/>
  <c r="R22" i="34"/>
  <c r="R21" i="34" s="1"/>
  <c r="K21" i="34"/>
  <c r="R44" i="34"/>
  <c r="R43" i="34" s="1"/>
  <c r="R42" i="34" s="1"/>
  <c r="R11" i="34"/>
  <c r="R10" i="34" s="1"/>
  <c r="K10" i="34"/>
  <c r="R41" i="34"/>
  <c r="R40" i="34" s="1"/>
  <c r="N44" i="34"/>
  <c r="N43" i="34" s="1"/>
  <c r="N42" i="34" s="1"/>
  <c r="R15" i="34"/>
  <c r="R33" i="34"/>
  <c r="R32" i="34" s="1"/>
  <c r="K32" i="34"/>
  <c r="H6" i="50"/>
  <c r="I6" i="50"/>
  <c r="R35" i="50"/>
  <c r="R34" i="50" s="1"/>
  <c r="N33" i="50"/>
  <c r="N32" i="50" s="1"/>
  <c r="N31" i="50" s="1"/>
  <c r="R19" i="50"/>
  <c r="R18" i="50" s="1"/>
  <c r="D6" i="50"/>
  <c r="J9" i="50"/>
  <c r="J8" i="50" s="1"/>
  <c r="J7" i="50" s="1"/>
  <c r="R43" i="50"/>
  <c r="R42" i="50" s="1"/>
  <c r="J33" i="50"/>
  <c r="J32" i="50" s="1"/>
  <c r="J31" i="50" s="1"/>
  <c r="E6" i="50"/>
  <c r="Q9" i="50"/>
  <c r="Q8" i="50" s="1"/>
  <c r="Q7" i="50" s="1"/>
  <c r="R23" i="50"/>
  <c r="R22" i="50" s="1"/>
  <c r="Q22" i="50"/>
  <c r="K33" i="50"/>
  <c r="K32" i="50" s="1"/>
  <c r="K31" i="50" s="1"/>
  <c r="R38" i="50"/>
  <c r="R36" i="50" s="1"/>
  <c r="R30" i="50"/>
  <c r="R29" i="50" s="1"/>
  <c r="R28" i="50" s="1"/>
  <c r="R27" i="50" s="1"/>
  <c r="R26" i="50" s="1"/>
  <c r="K29" i="50"/>
  <c r="K28" i="50" s="1"/>
  <c r="K27" i="50" s="1"/>
  <c r="K26" i="50" s="1"/>
  <c r="R17" i="50"/>
  <c r="R15" i="50" s="1"/>
  <c r="N9" i="50"/>
  <c r="N8" i="50" s="1"/>
  <c r="N7" i="50" s="1"/>
  <c r="N6" i="50" s="1"/>
  <c r="Q47" i="50"/>
  <c r="Q33" i="50" s="1"/>
  <c r="Q32" i="50" s="1"/>
  <c r="Q31" i="50" s="1"/>
  <c r="R48" i="50"/>
  <c r="R47" i="50" s="1"/>
  <c r="R13" i="50"/>
  <c r="R12" i="50" s="1"/>
  <c r="K12" i="50"/>
  <c r="K9" i="50" s="1"/>
  <c r="K8" i="50" s="1"/>
  <c r="K7" i="50" s="1"/>
  <c r="J24" i="32"/>
  <c r="J23" i="32" s="1"/>
  <c r="N9" i="32"/>
  <c r="N8" i="32" s="1"/>
  <c r="N7" i="32" s="1"/>
  <c r="I6" i="32"/>
  <c r="L6" i="32"/>
  <c r="E6" i="32"/>
  <c r="R17" i="32"/>
  <c r="R16" i="32" s="1"/>
  <c r="R13" i="32"/>
  <c r="R12" i="32" s="1"/>
  <c r="R9" i="32" s="1"/>
  <c r="R8" i="32" s="1"/>
  <c r="R7" i="32" s="1"/>
  <c r="N55" i="32"/>
  <c r="F6" i="32"/>
  <c r="R27" i="32"/>
  <c r="N24" i="32"/>
  <c r="N23" i="32" s="1"/>
  <c r="N22" i="32" s="1"/>
  <c r="K43" i="32"/>
  <c r="K42" i="32" s="1"/>
  <c r="K41" i="32" s="1"/>
  <c r="H6" i="32"/>
  <c r="G6" i="32"/>
  <c r="K49" i="32"/>
  <c r="K48" i="32" s="1"/>
  <c r="J9" i="32"/>
  <c r="J8" i="32" s="1"/>
  <c r="J7" i="32" s="1"/>
  <c r="J49" i="32"/>
  <c r="J48" i="32" s="1"/>
  <c r="K55" i="32"/>
  <c r="J22" i="32"/>
  <c r="Q6" i="32"/>
  <c r="N50" i="32"/>
  <c r="R36" i="32"/>
  <c r="R35" i="32" s="1"/>
  <c r="R24" i="32" s="1"/>
  <c r="R23" i="32" s="1"/>
  <c r="R22" i="32" s="1"/>
  <c r="K35" i="32"/>
  <c r="K24" i="32" s="1"/>
  <c r="K23" i="32" s="1"/>
  <c r="K22" i="32" s="1"/>
  <c r="R21" i="32"/>
  <c r="R20" i="32" s="1"/>
  <c r="K20" i="32"/>
  <c r="K9" i="32" s="1"/>
  <c r="K8" i="32" s="1"/>
  <c r="K7" i="32" s="1"/>
  <c r="R57" i="32"/>
  <c r="R56" i="32" s="1"/>
  <c r="R55" i="32" s="1"/>
  <c r="R50" i="32"/>
  <c r="J9" i="31"/>
  <c r="J8" i="31" s="1"/>
  <c r="J7" i="31" s="1"/>
  <c r="J6" i="31" s="1"/>
  <c r="R29" i="31"/>
  <c r="R28" i="31" s="1"/>
  <c r="R33" i="31"/>
  <c r="R32" i="31" s="1"/>
  <c r="N9" i="31"/>
  <c r="N8" i="31" s="1"/>
  <c r="N7" i="31" s="1"/>
  <c r="N6" i="31" s="1"/>
  <c r="R27" i="31"/>
  <c r="R26" i="31" s="1"/>
  <c r="K26" i="31"/>
  <c r="Q10" i="31"/>
  <c r="Q9" i="31" s="1"/>
  <c r="Q8" i="31" s="1"/>
  <c r="Q7" i="31" s="1"/>
  <c r="Q6" i="31" s="1"/>
  <c r="R39" i="31"/>
  <c r="R38" i="31" s="1"/>
  <c r="R16" i="31"/>
  <c r="R15" i="31" s="1"/>
  <c r="K15" i="31"/>
  <c r="K9" i="31" s="1"/>
  <c r="K8" i="31" s="1"/>
  <c r="K7" i="31" s="1"/>
  <c r="K6" i="31" s="1"/>
  <c r="R18" i="31"/>
  <c r="R10" i="31"/>
  <c r="R25" i="49"/>
  <c r="R24" i="49" s="1"/>
  <c r="R16" i="49"/>
  <c r="R30" i="49"/>
  <c r="R29" i="49" s="1"/>
  <c r="Q13" i="49"/>
  <c r="Q12" i="49" s="1"/>
  <c r="Q7" i="49" s="1"/>
  <c r="Q6" i="49" s="1"/>
  <c r="J13" i="49"/>
  <c r="J12" i="49" s="1"/>
  <c r="R21" i="49"/>
  <c r="R13" i="49" s="1"/>
  <c r="R12" i="49" s="1"/>
  <c r="R7" i="49" s="1"/>
  <c r="R6" i="49" s="1"/>
  <c r="N13" i="49"/>
  <c r="N12" i="49" s="1"/>
  <c r="N7" i="49" s="1"/>
  <c r="N6" i="49" s="1"/>
  <c r="J7" i="49"/>
  <c r="J6" i="49" s="1"/>
  <c r="K13" i="49"/>
  <c r="K12" i="49" s="1"/>
  <c r="K7" i="49" s="1"/>
  <c r="K6" i="49" s="1"/>
  <c r="H20" i="48"/>
  <c r="D21" i="48"/>
  <c r="D20" i="48" s="1"/>
  <c r="O21" i="48"/>
  <c r="L21" i="48"/>
  <c r="N34" i="48"/>
  <c r="R38" i="48"/>
  <c r="R37" i="48" s="1"/>
  <c r="M21" i="48"/>
  <c r="F21" i="48"/>
  <c r="F20" i="48" s="1"/>
  <c r="F6" i="48" s="1"/>
  <c r="I21" i="48"/>
  <c r="I20" i="48" s="1"/>
  <c r="J22" i="48"/>
  <c r="J21" i="48" s="1"/>
  <c r="J20" i="48" s="1"/>
  <c r="G21" i="48"/>
  <c r="G20" i="48" s="1"/>
  <c r="G6" i="48" s="1"/>
  <c r="E21" i="48"/>
  <c r="E20" i="48" s="1"/>
  <c r="R11" i="48"/>
  <c r="R10" i="48" s="1"/>
  <c r="N22" i="48"/>
  <c r="Q22" i="48"/>
  <c r="P21" i="48"/>
  <c r="Q16" i="48"/>
  <c r="Q9" i="48" s="1"/>
  <c r="Q8" i="48" s="1"/>
  <c r="Q7" i="48" s="1"/>
  <c r="N9" i="48"/>
  <c r="N8" i="48" s="1"/>
  <c r="N7" i="48" s="1"/>
  <c r="R13" i="48"/>
  <c r="R12" i="48" s="1"/>
  <c r="J76" i="48"/>
  <c r="J75" i="48" s="1"/>
  <c r="R36" i="48"/>
  <c r="R35" i="48" s="1"/>
  <c r="R34" i="48" s="1"/>
  <c r="R31" i="48"/>
  <c r="R30" i="48" s="1"/>
  <c r="R26" i="48"/>
  <c r="R25" i="48" s="1"/>
  <c r="R17" i="48"/>
  <c r="I6" i="28"/>
  <c r="E6" i="28"/>
  <c r="J29" i="28"/>
  <c r="J28" i="28" s="1"/>
  <c r="J27" i="28" s="1"/>
  <c r="J6" i="28" s="1"/>
  <c r="C6" i="28"/>
  <c r="N29" i="28"/>
  <c r="N28" i="28" s="1"/>
  <c r="N27" i="28" s="1"/>
  <c r="R40" i="28"/>
  <c r="R38" i="28" s="1"/>
  <c r="N13" i="28"/>
  <c r="N12" i="28" s="1"/>
  <c r="R31" i="28"/>
  <c r="R30" i="28" s="1"/>
  <c r="K29" i="28"/>
  <c r="K28" i="28" s="1"/>
  <c r="K27" i="28" s="1"/>
  <c r="R22" i="28"/>
  <c r="R21" i="28" s="1"/>
  <c r="R20" i="28" s="1"/>
  <c r="Q36" i="28"/>
  <c r="Q29" i="28" s="1"/>
  <c r="Q28" i="28" s="1"/>
  <c r="Q27" i="28" s="1"/>
  <c r="R37" i="28"/>
  <c r="R36" i="28" s="1"/>
  <c r="R19" i="28"/>
  <c r="R18" i="28" s="1"/>
  <c r="R17" i="28" s="1"/>
  <c r="R13" i="28" s="1"/>
  <c r="R12" i="28" s="1"/>
  <c r="K18" i="28"/>
  <c r="K17" i="28" s="1"/>
  <c r="K13" i="28" s="1"/>
  <c r="K12" i="28" s="1"/>
  <c r="Q10" i="28"/>
  <c r="Q9" i="28" s="1"/>
  <c r="Q8" i="28" s="1"/>
  <c r="Q7" i="28" s="1"/>
  <c r="R11" i="28"/>
  <c r="R10" i="28" s="1"/>
  <c r="R9" i="28" s="1"/>
  <c r="R8" i="28" s="1"/>
  <c r="R7" i="28" s="1"/>
  <c r="F6" i="27"/>
  <c r="I39" i="27"/>
  <c r="I6" i="27" s="1"/>
  <c r="L6" i="27"/>
  <c r="N49" i="27"/>
  <c r="N48" i="27" s="1"/>
  <c r="K41" i="27"/>
  <c r="K40" i="27" s="1"/>
  <c r="H6" i="27"/>
  <c r="G6" i="27"/>
  <c r="N39" i="27"/>
  <c r="K20" i="27"/>
  <c r="K19" i="27" s="1"/>
  <c r="R21" i="27"/>
  <c r="R20" i="27" s="1"/>
  <c r="R19" i="27" s="1"/>
  <c r="R67" i="27"/>
  <c r="R66" i="27" s="1"/>
  <c r="R80" i="27"/>
  <c r="R79" i="27" s="1"/>
  <c r="J24" i="27"/>
  <c r="J23" i="27" s="1"/>
  <c r="J22" i="27" s="1"/>
  <c r="R60" i="27"/>
  <c r="R59" i="27" s="1"/>
  <c r="R58" i="27" s="1"/>
  <c r="R57" i="27" s="1"/>
  <c r="R56" i="27" s="1"/>
  <c r="J85" i="27"/>
  <c r="J84" i="27" s="1"/>
  <c r="J83" i="27" s="1"/>
  <c r="J63" i="27"/>
  <c r="J62" i="27" s="1"/>
  <c r="J61" i="27" s="1"/>
  <c r="R45" i="27"/>
  <c r="R44" i="27" s="1"/>
  <c r="R89" i="27"/>
  <c r="R88" i="27" s="1"/>
  <c r="R41" i="27"/>
  <c r="R40" i="27" s="1"/>
  <c r="Q50" i="27"/>
  <c r="Q49" i="27" s="1"/>
  <c r="Q48" i="27" s="1"/>
  <c r="Q39" i="27" s="1"/>
  <c r="R51" i="27"/>
  <c r="R50" i="27" s="1"/>
  <c r="Q29" i="27"/>
  <c r="Q24" i="27" s="1"/>
  <c r="Q23" i="27" s="1"/>
  <c r="Q22" i="27" s="1"/>
  <c r="R30" i="27"/>
  <c r="R29" i="27" s="1"/>
  <c r="R78" i="27"/>
  <c r="R77" i="27" s="1"/>
  <c r="K77" i="27"/>
  <c r="Q90" i="27"/>
  <c r="R90" i="27"/>
  <c r="Q100" i="27"/>
  <c r="R101" i="27"/>
  <c r="R100" i="27" s="1"/>
  <c r="R85" i="27" s="1"/>
  <c r="R84" i="27" s="1"/>
  <c r="R83" i="27" s="1"/>
  <c r="N24" i="27"/>
  <c r="N23" i="27" s="1"/>
  <c r="N22" i="27" s="1"/>
  <c r="R28" i="27"/>
  <c r="R27" i="27" s="1"/>
  <c r="J39" i="27"/>
  <c r="J6" i="27" s="1"/>
  <c r="R11" i="27"/>
  <c r="R10" i="27" s="1"/>
  <c r="R9" i="27" s="1"/>
  <c r="R65" i="27"/>
  <c r="R64" i="27" s="1"/>
  <c r="K64" i="27"/>
  <c r="K63" i="27" s="1"/>
  <c r="K62" i="27" s="1"/>
  <c r="K61" i="27" s="1"/>
  <c r="R55" i="27"/>
  <c r="R54" i="27" s="1"/>
  <c r="K54" i="27"/>
  <c r="K49" i="27" s="1"/>
  <c r="K48" i="27" s="1"/>
  <c r="N85" i="27"/>
  <c r="N84" i="27" s="1"/>
  <c r="N83" i="27" s="1"/>
  <c r="K13" i="27"/>
  <c r="K12" i="27" s="1"/>
  <c r="K8" i="27" s="1"/>
  <c r="K7" i="27" s="1"/>
  <c r="M6" i="27"/>
  <c r="N8" i="27"/>
  <c r="N7" i="27" s="1"/>
  <c r="Q13" i="27"/>
  <c r="Q12" i="27" s="1"/>
  <c r="Q8" i="27" s="1"/>
  <c r="Q7" i="27" s="1"/>
  <c r="R14" i="27"/>
  <c r="R13" i="27" s="1"/>
  <c r="R12" i="27" s="1"/>
  <c r="K85" i="27"/>
  <c r="K84" i="27" s="1"/>
  <c r="K83" i="27" s="1"/>
  <c r="R34" i="27"/>
  <c r="R33" i="27" s="1"/>
  <c r="K33" i="27"/>
  <c r="K24" i="27" s="1"/>
  <c r="K23" i="27" s="1"/>
  <c r="K22" i="27" s="1"/>
  <c r="K14" i="26"/>
  <c r="J30" i="26"/>
  <c r="J29" i="26" s="1"/>
  <c r="J28" i="26" s="1"/>
  <c r="E6" i="26"/>
  <c r="I6" i="26"/>
  <c r="G6" i="26"/>
  <c r="M29" i="26"/>
  <c r="M28" i="26" s="1"/>
  <c r="K38" i="26"/>
  <c r="K37" i="26" s="1"/>
  <c r="R39" i="26"/>
  <c r="R38" i="26" s="1"/>
  <c r="R37" i="26" s="1"/>
  <c r="Q9" i="26"/>
  <c r="Q8" i="26" s="1"/>
  <c r="Q7" i="26" s="1"/>
  <c r="M6" i="26"/>
  <c r="Q30" i="26"/>
  <c r="Q29" i="26" s="1"/>
  <c r="Q28" i="26" s="1"/>
  <c r="Q6" i="26" s="1"/>
  <c r="R34" i="26"/>
  <c r="R33" i="26" s="1"/>
  <c r="J9" i="26"/>
  <c r="J8" i="26" s="1"/>
  <c r="J7" i="26" s="1"/>
  <c r="R11" i="26"/>
  <c r="R10" i="26" s="1"/>
  <c r="R9" i="26" s="1"/>
  <c r="R8" i="26" s="1"/>
  <c r="R7" i="26" s="1"/>
  <c r="K10" i="26"/>
  <c r="K9" i="26" s="1"/>
  <c r="K8" i="26" s="1"/>
  <c r="K7" i="26" s="1"/>
  <c r="N29" i="26"/>
  <c r="N28" i="26" s="1"/>
  <c r="N9" i="26"/>
  <c r="N8" i="26" s="1"/>
  <c r="N7" i="26" s="1"/>
  <c r="K40" i="26"/>
  <c r="R27" i="26"/>
  <c r="R26" i="26" s="1"/>
  <c r="R25" i="26" s="1"/>
  <c r="R24" i="26" s="1"/>
  <c r="R23" i="26" s="1"/>
  <c r="K26" i="26"/>
  <c r="K25" i="26" s="1"/>
  <c r="K24" i="26" s="1"/>
  <c r="K23" i="26" s="1"/>
  <c r="R32" i="26"/>
  <c r="R31" i="26" s="1"/>
  <c r="K31" i="26"/>
  <c r="K30" i="26" s="1"/>
  <c r="R50" i="26"/>
  <c r="R49" i="26" s="1"/>
  <c r="R48" i="26" s="1"/>
  <c r="K49" i="26"/>
  <c r="K48" i="26" s="1"/>
  <c r="R36" i="26"/>
  <c r="R35" i="26" s="1"/>
  <c r="R44" i="26"/>
  <c r="R43" i="26" s="1"/>
  <c r="R40" i="26" s="1"/>
  <c r="D29" i="25"/>
  <c r="D28" i="25" s="1"/>
  <c r="G6" i="25"/>
  <c r="C29" i="25"/>
  <c r="C28" i="25" s="1"/>
  <c r="C6" i="25" s="1"/>
  <c r="I29" i="25"/>
  <c r="I28" i="25" s="1"/>
  <c r="K40" i="25"/>
  <c r="K89" i="25"/>
  <c r="Q9" i="25"/>
  <c r="Q8" i="25" s="1"/>
  <c r="Q7" i="25" s="1"/>
  <c r="R55" i="25"/>
  <c r="R54" i="25" s="1"/>
  <c r="D6" i="25"/>
  <c r="J29" i="25"/>
  <c r="J28" i="25" s="1"/>
  <c r="I6" i="25"/>
  <c r="E29" i="25"/>
  <c r="E28" i="25" s="1"/>
  <c r="R88" i="25"/>
  <c r="R87" i="25" s="1"/>
  <c r="R34" i="25"/>
  <c r="R33" i="25" s="1"/>
  <c r="R13" i="25"/>
  <c r="R12" i="25" s="1"/>
  <c r="M6" i="25"/>
  <c r="N9" i="25"/>
  <c r="N8" i="25" s="1"/>
  <c r="N7" i="25" s="1"/>
  <c r="R46" i="25"/>
  <c r="R45" i="25" s="1"/>
  <c r="R40" i="25" s="1"/>
  <c r="F6" i="25"/>
  <c r="R23" i="25"/>
  <c r="J9" i="25"/>
  <c r="J8" i="25" s="1"/>
  <c r="J7" i="25" s="1"/>
  <c r="J6" i="25" s="1"/>
  <c r="R49" i="25"/>
  <c r="R48" i="25" s="1"/>
  <c r="H6" i="25"/>
  <c r="Q30" i="25"/>
  <c r="R77" i="25"/>
  <c r="P29" i="25"/>
  <c r="P28" i="25" s="1"/>
  <c r="P6" i="25" s="1"/>
  <c r="L6" i="25"/>
  <c r="R20" i="25"/>
  <c r="R19" i="25" s="1"/>
  <c r="K38" i="25"/>
  <c r="R39" i="25"/>
  <c r="R38" i="25" s="1"/>
  <c r="N47" i="25"/>
  <c r="K31" i="25"/>
  <c r="R32" i="25"/>
  <c r="R31" i="25" s="1"/>
  <c r="K75" i="25"/>
  <c r="K74" i="25" s="1"/>
  <c r="K73" i="25" s="1"/>
  <c r="K72" i="25" s="1"/>
  <c r="R76" i="25"/>
  <c r="R75" i="25" s="1"/>
  <c r="R74" i="25" s="1"/>
  <c r="R73" i="25" s="1"/>
  <c r="R72" i="25" s="1"/>
  <c r="Q47" i="25"/>
  <c r="R61" i="25"/>
  <c r="R60" i="25" s="1"/>
  <c r="J85" i="25"/>
  <c r="J84" i="25" s="1"/>
  <c r="J83" i="25" s="1"/>
  <c r="J82" i="25" s="1"/>
  <c r="K86" i="25"/>
  <c r="K62" i="25"/>
  <c r="K47" i="25" s="1"/>
  <c r="R63" i="25"/>
  <c r="R62" i="25" s="1"/>
  <c r="K21" i="25"/>
  <c r="K9" i="25" s="1"/>
  <c r="K8" i="25" s="1"/>
  <c r="K7" i="25" s="1"/>
  <c r="R22" i="25"/>
  <c r="R21" i="25" s="1"/>
  <c r="R15" i="25"/>
  <c r="R14" i="25" s="1"/>
  <c r="E6" i="25"/>
  <c r="N40" i="25"/>
  <c r="R18" i="25"/>
  <c r="R17" i="25" s="1"/>
  <c r="R27" i="25"/>
  <c r="R26" i="25" s="1"/>
  <c r="Q40" i="25"/>
  <c r="I6" i="24"/>
  <c r="O6" i="24"/>
  <c r="H6" i="24"/>
  <c r="J9" i="24"/>
  <c r="J8" i="24" s="1"/>
  <c r="J7" i="24" s="1"/>
  <c r="J21" i="24"/>
  <c r="J20" i="24" s="1"/>
  <c r="Q6" i="24"/>
  <c r="K21" i="24"/>
  <c r="K20" i="24" s="1"/>
  <c r="N21" i="24"/>
  <c r="N20" i="24" s="1"/>
  <c r="R21" i="24"/>
  <c r="R20" i="24" s="1"/>
  <c r="R9" i="24"/>
  <c r="R8" i="24" s="1"/>
  <c r="R7" i="24" s="1"/>
  <c r="R6" i="24" s="1"/>
  <c r="K9" i="24"/>
  <c r="K8" i="24" s="1"/>
  <c r="K7" i="24" s="1"/>
  <c r="N9" i="24"/>
  <c r="N8" i="24" s="1"/>
  <c r="N7" i="24" s="1"/>
  <c r="I6" i="23"/>
  <c r="M6" i="23"/>
  <c r="J9" i="23"/>
  <c r="J8" i="23" s="1"/>
  <c r="J7" i="23" s="1"/>
  <c r="J6" i="23" s="1"/>
  <c r="R16" i="23"/>
  <c r="R15" i="23" s="1"/>
  <c r="O6" i="23"/>
  <c r="J43" i="23"/>
  <c r="J42" i="23" s="1"/>
  <c r="R30" i="23"/>
  <c r="R29" i="23" s="1"/>
  <c r="Q34" i="23"/>
  <c r="Q33" i="23" s="1"/>
  <c r="Q32" i="23" s="1"/>
  <c r="R36" i="23"/>
  <c r="R35" i="23" s="1"/>
  <c r="K10" i="23"/>
  <c r="K9" i="23" s="1"/>
  <c r="K8" i="23" s="1"/>
  <c r="K7" i="23" s="1"/>
  <c r="L6" i="23"/>
  <c r="K40" i="23"/>
  <c r="K39" i="23" s="1"/>
  <c r="R41" i="23"/>
  <c r="R40" i="23" s="1"/>
  <c r="R39" i="23" s="1"/>
  <c r="N9" i="23"/>
  <c r="N8" i="23" s="1"/>
  <c r="N7" i="23" s="1"/>
  <c r="N33" i="23"/>
  <c r="N32" i="23" s="1"/>
  <c r="R49" i="23"/>
  <c r="R48" i="23" s="1"/>
  <c r="R47" i="23" s="1"/>
  <c r="R43" i="23" s="1"/>
  <c r="R42" i="23" s="1"/>
  <c r="R38" i="23"/>
  <c r="R37" i="23" s="1"/>
  <c r="K34" i="23"/>
  <c r="K33" i="23" s="1"/>
  <c r="K32" i="23" s="1"/>
  <c r="R22" i="23"/>
  <c r="R21" i="23" s="1"/>
  <c r="Q12" i="23"/>
  <c r="Q9" i="23" s="1"/>
  <c r="Q8" i="23" s="1"/>
  <c r="Q7" i="23" s="1"/>
  <c r="Q6" i="23" s="1"/>
  <c r="R13" i="23"/>
  <c r="R12" i="23" s="1"/>
  <c r="F6" i="22"/>
  <c r="D64" i="22"/>
  <c r="D6" i="22" s="1"/>
  <c r="E6" i="22"/>
  <c r="J9" i="22"/>
  <c r="J8" i="22" s="1"/>
  <c r="J7" i="22" s="1"/>
  <c r="J6" i="22" s="1"/>
  <c r="H6" i="22"/>
  <c r="I64" i="22"/>
  <c r="I6" i="22" s="1"/>
  <c r="F6" i="47"/>
  <c r="J6" i="47"/>
  <c r="J6" i="46"/>
  <c r="D58" i="46"/>
  <c r="D6" i="46" s="1"/>
  <c r="I58" i="46"/>
  <c r="I6" i="46" s="1"/>
  <c r="G6" i="46"/>
  <c r="J6" i="19"/>
  <c r="R36" i="18"/>
  <c r="R35" i="18" s="1"/>
  <c r="I59" i="18"/>
  <c r="I58" i="18" s="1"/>
  <c r="R135" i="18"/>
  <c r="R133" i="18" s="1"/>
  <c r="R67" i="18"/>
  <c r="R66" i="18" s="1"/>
  <c r="R30" i="18"/>
  <c r="R29" i="18" s="1"/>
  <c r="R62" i="18"/>
  <c r="R61" i="18" s="1"/>
  <c r="R60" i="18" s="1"/>
  <c r="E59" i="18"/>
  <c r="E58" i="18" s="1"/>
  <c r="E6" i="18" s="1"/>
  <c r="J63" i="18"/>
  <c r="J59" i="18" s="1"/>
  <c r="J58" i="18" s="1"/>
  <c r="N63" i="18"/>
  <c r="J94" i="18"/>
  <c r="J93" i="18" s="1"/>
  <c r="G6" i="18"/>
  <c r="G59" i="18"/>
  <c r="G58" i="18" s="1"/>
  <c r="N81" i="18"/>
  <c r="O58" i="18"/>
  <c r="O6" i="18" s="1"/>
  <c r="H58" i="18"/>
  <c r="H6" i="18" s="1"/>
  <c r="R28" i="18"/>
  <c r="R26" i="18" s="1"/>
  <c r="L6" i="18"/>
  <c r="R96" i="18"/>
  <c r="R95" i="18" s="1"/>
  <c r="R83" i="18"/>
  <c r="R82" i="18" s="1"/>
  <c r="F92" i="18"/>
  <c r="F6" i="18" s="1"/>
  <c r="N128" i="18"/>
  <c r="N127" i="18" s="1"/>
  <c r="N126" i="18" s="1"/>
  <c r="R80" i="18"/>
  <c r="R79" i="18" s="1"/>
  <c r="Q92" i="18"/>
  <c r="R11" i="18"/>
  <c r="R10" i="18" s="1"/>
  <c r="R132" i="18"/>
  <c r="R131" i="18" s="1"/>
  <c r="R105" i="18"/>
  <c r="R104" i="18" s="1"/>
  <c r="R103" i="18" s="1"/>
  <c r="J92" i="18"/>
  <c r="R110" i="18"/>
  <c r="R109" i="18" s="1"/>
  <c r="R108" i="18" s="1"/>
  <c r="R107" i="18" s="1"/>
  <c r="R106" i="18" s="1"/>
  <c r="D6" i="18"/>
  <c r="K97" i="18"/>
  <c r="R98" i="18"/>
  <c r="R97" i="18" s="1"/>
  <c r="Q63" i="18"/>
  <c r="Q59" i="18" s="1"/>
  <c r="Q58" i="18" s="1"/>
  <c r="I6" i="18"/>
  <c r="R91" i="18"/>
  <c r="R90" i="18" s="1"/>
  <c r="R87" i="18" s="1"/>
  <c r="R86" i="18" s="1"/>
  <c r="O92" i="18"/>
  <c r="P58" i="18"/>
  <c r="K94" i="18"/>
  <c r="K93" i="18" s="1"/>
  <c r="R147" i="18"/>
  <c r="R146" i="18" s="1"/>
  <c r="M6" i="18"/>
  <c r="C6" i="18"/>
  <c r="N9" i="18"/>
  <c r="N8" i="18" s="1"/>
  <c r="N7" i="18" s="1"/>
  <c r="R49" i="18"/>
  <c r="R48" i="18" s="1"/>
  <c r="R16" i="18"/>
  <c r="R15" i="18" s="1"/>
  <c r="R23" i="18"/>
  <c r="R22" i="18" s="1"/>
  <c r="K22" i="18"/>
  <c r="R130" i="18"/>
  <c r="R129" i="18" s="1"/>
  <c r="K129" i="18"/>
  <c r="P6" i="18"/>
  <c r="R151" i="18"/>
  <c r="R150" i="18" s="1"/>
  <c r="R145" i="18" s="1"/>
  <c r="R144" i="18" s="1"/>
  <c r="R143" i="18" s="1"/>
  <c r="K150" i="18"/>
  <c r="K145" i="18" s="1"/>
  <c r="K144" i="18" s="1"/>
  <c r="K143" i="18" s="1"/>
  <c r="R158" i="18"/>
  <c r="R157" i="18" s="1"/>
  <c r="R168" i="18"/>
  <c r="R167" i="18" s="1"/>
  <c r="R164" i="18" s="1"/>
  <c r="R163" i="18" s="1"/>
  <c r="R162" i="18" s="1"/>
  <c r="K167" i="18"/>
  <c r="K164" i="18" s="1"/>
  <c r="K163" i="18" s="1"/>
  <c r="K162" i="18" s="1"/>
  <c r="J145" i="18"/>
  <c r="J144" i="18" s="1"/>
  <c r="J143" i="18" s="1"/>
  <c r="R70" i="18"/>
  <c r="R69" i="18" s="1"/>
  <c r="K69" i="18"/>
  <c r="R74" i="18"/>
  <c r="R71" i="18" s="1"/>
  <c r="K71" i="18"/>
  <c r="R40" i="18"/>
  <c r="R39" i="18" s="1"/>
  <c r="K39" i="18"/>
  <c r="R120" i="18"/>
  <c r="R119" i="18" s="1"/>
  <c r="R118" i="18" s="1"/>
  <c r="R117" i="18" s="1"/>
  <c r="R116" i="18" s="1"/>
  <c r="R76" i="18"/>
  <c r="R75" i="18" s="1"/>
  <c r="K75" i="18"/>
  <c r="Q12" i="18"/>
  <c r="R13" i="18"/>
  <c r="R12" i="18" s="1"/>
  <c r="Q45" i="18"/>
  <c r="R46" i="18"/>
  <c r="R45" i="18" s="1"/>
  <c r="J139" i="18"/>
  <c r="J128" i="18" s="1"/>
  <c r="J127" i="18" s="1"/>
  <c r="J126" i="18" s="1"/>
  <c r="K142" i="18"/>
  <c r="Q31" i="18"/>
  <c r="R32" i="18"/>
  <c r="R31" i="18" s="1"/>
  <c r="N145" i="18"/>
  <c r="N144" i="18" s="1"/>
  <c r="N143" i="18" s="1"/>
  <c r="K101" i="18"/>
  <c r="K100" i="18" s="1"/>
  <c r="K99" i="18" s="1"/>
  <c r="R102" i="18"/>
  <c r="R101" i="18" s="1"/>
  <c r="R100" i="18" s="1"/>
  <c r="R85" i="18"/>
  <c r="R84" i="18" s="1"/>
  <c r="K84" i="18"/>
  <c r="K81" i="18" s="1"/>
  <c r="K64" i="18"/>
  <c r="R65" i="18"/>
  <c r="R64" i="18" s="1"/>
  <c r="Q145" i="18"/>
  <c r="Q144" i="18" s="1"/>
  <c r="Q143" i="18" s="1"/>
  <c r="N164" i="18"/>
  <c r="N163" i="18" s="1"/>
  <c r="N162" i="18" s="1"/>
  <c r="R57" i="18"/>
  <c r="R56" i="18" s="1"/>
  <c r="K56" i="18"/>
  <c r="R137" i="18"/>
  <c r="R136" i="18" s="1"/>
  <c r="Q136" i="18"/>
  <c r="Q128" i="18" s="1"/>
  <c r="Q127" i="18" s="1"/>
  <c r="Q126" i="18" s="1"/>
  <c r="J50" i="18"/>
  <c r="J9" i="18" s="1"/>
  <c r="J8" i="18" s="1"/>
  <c r="J7" i="18" s="1"/>
  <c r="R50" i="18"/>
  <c r="K18" i="18"/>
  <c r="R19" i="18"/>
  <c r="R18" i="18" s="1"/>
  <c r="J164" i="17"/>
  <c r="J163" i="17" s="1"/>
  <c r="J127" i="17"/>
  <c r="J126" i="17" s="1"/>
  <c r="J125" i="17" s="1"/>
  <c r="G6" i="17"/>
  <c r="H162" i="17"/>
  <c r="H6" i="17" s="1"/>
  <c r="D6" i="17"/>
  <c r="F6" i="17"/>
  <c r="E6" i="17"/>
  <c r="J193" i="17"/>
  <c r="D6" i="16"/>
  <c r="J6" i="16"/>
  <c r="E6" i="15"/>
  <c r="F6" i="15"/>
  <c r="E42" i="42"/>
  <c r="H6" i="42"/>
  <c r="J9" i="42"/>
  <c r="J8" i="42" s="1"/>
  <c r="J7" i="42" s="1"/>
  <c r="J6" i="42" s="1"/>
  <c r="G6" i="42"/>
  <c r="E6" i="42"/>
  <c r="I6" i="42"/>
  <c r="D6" i="42"/>
  <c r="F6" i="42"/>
  <c r="H56" i="13"/>
  <c r="H6" i="13" s="1"/>
  <c r="G6" i="13"/>
  <c r="J6" i="13"/>
  <c r="E56" i="13"/>
  <c r="E6" i="13" s="1"/>
  <c r="I91" i="12"/>
  <c r="D91" i="12"/>
  <c r="D6" i="12" s="1"/>
  <c r="E38" i="12"/>
  <c r="E6" i="12" s="1"/>
  <c r="F38" i="12"/>
  <c r="G91" i="12"/>
  <c r="E91" i="12"/>
  <c r="F91" i="12"/>
  <c r="I39" i="12"/>
  <c r="I38" i="12" s="1"/>
  <c r="I6" i="12" s="1"/>
  <c r="J9" i="12"/>
  <c r="J8" i="12" s="1"/>
  <c r="J7" i="12" s="1"/>
  <c r="F6" i="12"/>
  <c r="J38" i="12"/>
  <c r="H38" i="12"/>
  <c r="H6" i="12" s="1"/>
  <c r="G38" i="12"/>
  <c r="G6" i="12" s="1"/>
  <c r="J91" i="12"/>
  <c r="R45" i="11"/>
  <c r="R17" i="11"/>
  <c r="C6" i="11"/>
  <c r="R34" i="11"/>
  <c r="R37" i="11"/>
  <c r="R54" i="11"/>
  <c r="R11" i="11"/>
  <c r="R80" i="11"/>
  <c r="K79" i="11"/>
  <c r="K60" i="11"/>
  <c r="R61" i="11"/>
  <c r="R58" i="11"/>
  <c r="K57" i="11"/>
  <c r="F45" i="10"/>
  <c r="F6" i="10"/>
  <c r="J9" i="10"/>
  <c r="J8" i="10" s="1"/>
  <c r="J7" i="10" s="1"/>
  <c r="J107" i="10"/>
  <c r="J106" i="10" s="1"/>
  <c r="J105" i="10" s="1"/>
  <c r="D6" i="10"/>
  <c r="H6" i="10"/>
  <c r="J77" i="10"/>
  <c r="J76" i="10" s="1"/>
  <c r="E6" i="10"/>
  <c r="N18" i="8"/>
  <c r="H6" i="8"/>
  <c r="R20" i="8"/>
  <c r="R19" i="8" s="1"/>
  <c r="R115" i="8"/>
  <c r="R114" i="8" s="1"/>
  <c r="R123" i="8"/>
  <c r="R25" i="8"/>
  <c r="R24" i="8" s="1"/>
  <c r="R107" i="8"/>
  <c r="R106" i="8" s="1"/>
  <c r="R105" i="8" s="1"/>
  <c r="R104" i="8" s="1"/>
  <c r="F6" i="8"/>
  <c r="L17" i="8"/>
  <c r="L16" i="8" s="1"/>
  <c r="L6" i="8" s="1"/>
  <c r="J18" i="8"/>
  <c r="N109" i="8"/>
  <c r="N108" i="8" s="1"/>
  <c r="N103" i="8" s="1"/>
  <c r="Q9" i="8"/>
  <c r="Q8" i="8" s="1"/>
  <c r="Q7" i="8" s="1"/>
  <c r="R13" i="8"/>
  <c r="R12" i="8" s="1"/>
  <c r="R66" i="8"/>
  <c r="R49" i="8"/>
  <c r="R48" i="8" s="1"/>
  <c r="I6" i="8"/>
  <c r="R81" i="8"/>
  <c r="R80" i="8" s="1"/>
  <c r="N58" i="8"/>
  <c r="N57" i="8" s="1"/>
  <c r="N56" i="8" s="1"/>
  <c r="R39" i="8"/>
  <c r="R38" i="8" s="1"/>
  <c r="R32" i="8"/>
  <c r="R86" i="8"/>
  <c r="R85" i="8" s="1"/>
  <c r="R90" i="8"/>
  <c r="R89" i="8" s="1"/>
  <c r="D6" i="8"/>
  <c r="J9" i="8"/>
  <c r="J8" i="8" s="1"/>
  <c r="J7" i="8" s="1"/>
  <c r="J58" i="8"/>
  <c r="J57" i="8" s="1"/>
  <c r="J56" i="8" s="1"/>
  <c r="R83" i="8"/>
  <c r="R82" i="8" s="1"/>
  <c r="K82" i="8"/>
  <c r="R65" i="8"/>
  <c r="R64" i="8" s="1"/>
  <c r="K64" i="8"/>
  <c r="E17" i="8"/>
  <c r="E16" i="8" s="1"/>
  <c r="E6" i="8" s="1"/>
  <c r="R53" i="8"/>
  <c r="R52" i="8" s="1"/>
  <c r="K52" i="8"/>
  <c r="Q112" i="8"/>
  <c r="R113" i="8"/>
  <c r="R112" i="8" s="1"/>
  <c r="R11" i="8"/>
  <c r="R10" i="8" s="1"/>
  <c r="K10" i="8"/>
  <c r="K9" i="8" s="1"/>
  <c r="K8" i="8" s="1"/>
  <c r="K7" i="8" s="1"/>
  <c r="Q35" i="8"/>
  <c r="R36" i="8"/>
  <c r="R35" i="8" s="1"/>
  <c r="M6" i="8"/>
  <c r="R132" i="8"/>
  <c r="R131" i="8" s="1"/>
  <c r="R51" i="8"/>
  <c r="R50" i="8" s="1"/>
  <c r="R93" i="8"/>
  <c r="R92" i="8" s="1"/>
  <c r="R117" i="8"/>
  <c r="R116" i="8" s="1"/>
  <c r="K116" i="8"/>
  <c r="K109" i="8" s="1"/>
  <c r="K108" i="8" s="1"/>
  <c r="K103" i="8" s="1"/>
  <c r="J37" i="8"/>
  <c r="R70" i="8"/>
  <c r="R69" i="8" s="1"/>
  <c r="R58" i="8" s="1"/>
  <c r="R57" i="8" s="1"/>
  <c r="R56" i="8" s="1"/>
  <c r="R15" i="8"/>
  <c r="R14" i="8" s="1"/>
  <c r="R122" i="8"/>
  <c r="R121" i="8" s="1"/>
  <c r="K121" i="8"/>
  <c r="Q58" i="8"/>
  <c r="Q57" i="8" s="1"/>
  <c r="Q56" i="8" s="1"/>
  <c r="J109" i="8"/>
  <c r="J108" i="8" s="1"/>
  <c r="J103" i="8" s="1"/>
  <c r="R55" i="8"/>
  <c r="R54" i="8" s="1"/>
  <c r="K54" i="8"/>
  <c r="Q110" i="8"/>
  <c r="R111" i="8"/>
  <c r="R110" i="8" s="1"/>
  <c r="Q128" i="8"/>
  <c r="R129" i="8"/>
  <c r="R128" i="8" s="1"/>
  <c r="R45" i="8"/>
  <c r="R43" i="8" s="1"/>
  <c r="R102" i="8"/>
  <c r="R101" i="8" s="1"/>
  <c r="R100" i="8" s="1"/>
  <c r="N37" i="8"/>
  <c r="R31" i="8"/>
  <c r="R29" i="8" s="1"/>
  <c r="Q29" i="8"/>
  <c r="Q18" i="8" s="1"/>
  <c r="K27" i="8"/>
  <c r="K18" i="8" s="1"/>
  <c r="R28" i="8"/>
  <c r="R27" i="8" s="1"/>
  <c r="Q37" i="8"/>
  <c r="O17" i="8"/>
  <c r="O16" i="8" s="1"/>
  <c r="O6" i="8" s="1"/>
  <c r="R42" i="8"/>
  <c r="R41" i="8" s="1"/>
  <c r="K41" i="8"/>
  <c r="R22" i="8"/>
  <c r="R21" i="8" s="1"/>
  <c r="R96" i="8"/>
  <c r="R95" i="8" s="1"/>
  <c r="K95" i="8"/>
  <c r="R77" i="8"/>
  <c r="R76" i="8" s="1"/>
  <c r="R59" i="8"/>
  <c r="F46" i="7"/>
  <c r="F45" i="7" s="1"/>
  <c r="H6" i="7"/>
  <c r="F6" i="7"/>
  <c r="E6" i="7"/>
  <c r="J6" i="7"/>
  <c r="I6" i="7"/>
  <c r="D6" i="7"/>
  <c r="G6" i="7"/>
  <c r="J290" i="45"/>
  <c r="I97" i="45"/>
  <c r="I93" i="45" s="1"/>
  <c r="I67" i="45" s="1"/>
  <c r="I6" i="45" s="1"/>
  <c r="J9" i="45"/>
  <c r="J8" i="45" s="1"/>
  <c r="J7" i="45" s="1"/>
  <c r="D421" i="45"/>
  <c r="D420" i="45" s="1"/>
  <c r="E67" i="45"/>
  <c r="G138" i="45"/>
  <c r="G67" i="45" s="1"/>
  <c r="J176" i="45"/>
  <c r="J175" i="45" s="1"/>
  <c r="J174" i="45" s="1"/>
  <c r="H470" i="45"/>
  <c r="H469" i="45" s="1"/>
  <c r="F67" i="45"/>
  <c r="G470" i="45"/>
  <c r="G469" i="45" s="1"/>
  <c r="G421" i="45"/>
  <c r="G420" i="45" s="1"/>
  <c r="J438" i="45"/>
  <c r="D7" i="45"/>
  <c r="D6" i="45" s="1"/>
  <c r="F6" i="45"/>
  <c r="D67" i="45"/>
  <c r="H8" i="45"/>
  <c r="H7" i="45" s="1"/>
  <c r="I175" i="45"/>
  <c r="I174" i="45" s="1"/>
  <c r="H175" i="45"/>
  <c r="H174" i="45" s="1"/>
  <c r="J97" i="45"/>
  <c r="J93" i="45" s="1"/>
  <c r="J67" i="45" s="1"/>
  <c r="E8" i="45"/>
  <c r="E7" i="45" s="1"/>
  <c r="F175" i="45"/>
  <c r="F174" i="45" s="1"/>
  <c r="J357" i="45"/>
  <c r="H67" i="45"/>
  <c r="G175" i="45"/>
  <c r="G174" i="45" s="1"/>
  <c r="J421" i="45"/>
  <c r="J420" i="45" s="1"/>
  <c r="E175" i="45"/>
  <c r="E174" i="45" s="1"/>
  <c r="G325" i="54"/>
  <c r="F26" i="54"/>
  <c r="F7" i="54" s="1"/>
  <c r="J103" i="54"/>
  <c r="J102" i="54" s="1"/>
  <c r="H26" i="54"/>
  <c r="H7" i="54" s="1"/>
  <c r="J325" i="54"/>
  <c r="H103" i="54"/>
  <c r="J209" i="54"/>
  <c r="J208" i="54" s="1"/>
  <c r="G102" i="54"/>
  <c r="I102" i="54"/>
  <c r="J139" i="54"/>
  <c r="J138" i="54" s="1"/>
  <c r="J131" i="54" s="1"/>
  <c r="I7" i="54"/>
  <c r="I6" i="54" s="1"/>
  <c r="G26" i="54"/>
  <c r="G7" i="54" s="1"/>
  <c r="H325" i="54"/>
  <c r="H102" i="54"/>
  <c r="H6" i="54" s="1"/>
  <c r="D26" i="54"/>
  <c r="D7" i="54" s="1"/>
  <c r="D6" i="54" s="1"/>
  <c r="D102" i="54"/>
  <c r="F102" i="54"/>
  <c r="F6" i="54" s="1"/>
  <c r="E102" i="54"/>
  <c r="E6" i="54" s="1"/>
  <c r="E161" i="3"/>
  <c r="E160" i="3" s="1"/>
  <c r="E6" i="3"/>
  <c r="J210" i="3"/>
  <c r="J209" i="3" s="1"/>
  <c r="J83" i="3"/>
  <c r="J67" i="3" s="1"/>
  <c r="J162" i="3"/>
  <c r="J161" i="3" s="1"/>
  <c r="J160" i="3" s="1"/>
  <c r="D161" i="3"/>
  <c r="D160" i="3" s="1"/>
  <c r="G67" i="3"/>
  <c r="G6" i="3" s="1"/>
  <c r="I210" i="3"/>
  <c r="I209" i="3" s="1"/>
  <c r="G83" i="3"/>
  <c r="H6" i="3"/>
  <c r="D6" i="3"/>
  <c r="I83" i="3"/>
  <c r="I67" i="3" s="1"/>
  <c r="J122" i="3"/>
  <c r="J121" i="3" s="1"/>
  <c r="J120" i="3" s="1"/>
  <c r="F30" i="3"/>
  <c r="F29" i="3" s="1"/>
  <c r="F6" i="3"/>
  <c r="J8" i="3"/>
  <c r="J7" i="3" s="1"/>
  <c r="D365" i="2"/>
  <c r="D360" i="2" s="1"/>
  <c r="F46" i="2"/>
  <c r="F45" i="2" s="1"/>
  <c r="G45" i="2"/>
  <c r="J118" i="2"/>
  <c r="J104" i="2" s="1"/>
  <c r="I172" i="2"/>
  <c r="I161" i="2" s="1"/>
  <c r="H172" i="2"/>
  <c r="H161" i="2" s="1"/>
  <c r="I46" i="2"/>
  <c r="I45" i="2" s="1"/>
  <c r="I365" i="2"/>
  <c r="I360" i="2" s="1"/>
  <c r="G104" i="2"/>
  <c r="E365" i="2"/>
  <c r="E360" i="2" s="1"/>
  <c r="H365" i="2"/>
  <c r="H360" i="2" s="1"/>
  <c r="F365" i="2"/>
  <c r="F360" i="2" s="1"/>
  <c r="H46" i="2"/>
  <c r="H45" i="2" s="1"/>
  <c r="F199" i="2"/>
  <c r="F198" i="2" s="1"/>
  <c r="J272" i="2"/>
  <c r="J253" i="2" s="1"/>
  <c r="J252" i="2" s="1"/>
  <c r="E46" i="2"/>
  <c r="E45" i="2" s="1"/>
  <c r="F172" i="2"/>
  <c r="F161" i="2" s="1"/>
  <c r="J9" i="2"/>
  <c r="J8" i="2" s="1"/>
  <c r="E253" i="2"/>
  <c r="E252" i="2" s="1"/>
  <c r="I199" i="2"/>
  <c r="I198" i="2" s="1"/>
  <c r="G161" i="2"/>
  <c r="E104" i="2"/>
  <c r="H199" i="2"/>
  <c r="H198" i="2" s="1"/>
  <c r="I104" i="2"/>
  <c r="G253" i="2"/>
  <c r="G252" i="2" s="1"/>
  <c r="D199" i="2"/>
  <c r="D198" i="2" s="1"/>
  <c r="J172" i="2"/>
  <c r="J161" i="2" s="1"/>
  <c r="D104" i="2"/>
  <c r="J46" i="2"/>
  <c r="J45" i="2" s="1"/>
  <c r="J366" i="2"/>
  <c r="J365" i="2" s="1"/>
  <c r="J360" i="2" s="1"/>
  <c r="F253" i="2"/>
  <c r="F252" i="2" s="1"/>
  <c r="I253" i="2"/>
  <c r="I252" i="2" s="1"/>
  <c r="J199" i="2"/>
  <c r="J198" i="2" s="1"/>
  <c r="F104" i="2"/>
  <c r="E7" i="2" l="1"/>
  <c r="R6" i="39"/>
  <c r="Q6" i="51"/>
  <c r="R59" i="51"/>
  <c r="R58" i="51" s="1"/>
  <c r="R6" i="51"/>
  <c r="K6" i="51"/>
  <c r="R111" i="37"/>
  <c r="R110" i="37" s="1"/>
  <c r="R6" i="37" s="1"/>
  <c r="K6" i="37"/>
  <c r="J8" i="36"/>
  <c r="J7" i="36" s="1"/>
  <c r="K67" i="36"/>
  <c r="R67" i="36"/>
  <c r="N8" i="36"/>
  <c r="N7" i="36" s="1"/>
  <c r="R9" i="36"/>
  <c r="Q8" i="36"/>
  <c r="Q7" i="36" s="1"/>
  <c r="K9" i="36"/>
  <c r="N6" i="35"/>
  <c r="K9" i="35"/>
  <c r="K8" i="35" s="1"/>
  <c r="K7" i="35" s="1"/>
  <c r="K6" i="35" s="1"/>
  <c r="R9" i="35"/>
  <c r="R8" i="35" s="1"/>
  <c r="R7" i="35" s="1"/>
  <c r="R6" i="35" s="1"/>
  <c r="N6" i="34"/>
  <c r="K9" i="34"/>
  <c r="K8" i="34" s="1"/>
  <c r="K7" i="34" s="1"/>
  <c r="K6" i="34" s="1"/>
  <c r="R9" i="34"/>
  <c r="R8" i="34" s="1"/>
  <c r="R7" i="34" s="1"/>
  <c r="R6" i="34" s="1"/>
  <c r="J6" i="50"/>
  <c r="R33" i="50"/>
  <c r="R32" i="50" s="1"/>
  <c r="R31" i="50" s="1"/>
  <c r="Q6" i="50"/>
  <c r="K6" i="50"/>
  <c r="R9" i="50"/>
  <c r="R8" i="50" s="1"/>
  <c r="R7" i="50" s="1"/>
  <c r="N49" i="32"/>
  <c r="N48" i="32" s="1"/>
  <c r="N6" i="32" s="1"/>
  <c r="R49" i="32"/>
  <c r="R48" i="32" s="1"/>
  <c r="R6" i="32"/>
  <c r="J6" i="32"/>
  <c r="K6" i="32"/>
  <c r="R9" i="31"/>
  <c r="R8" i="31" s="1"/>
  <c r="R7" i="31" s="1"/>
  <c r="R6" i="31" s="1"/>
  <c r="R16" i="48"/>
  <c r="R9" i="48" s="1"/>
  <c r="R8" i="48" s="1"/>
  <c r="R7" i="48" s="1"/>
  <c r="R22" i="48"/>
  <c r="N6" i="28"/>
  <c r="K6" i="28"/>
  <c r="Q6" i="28"/>
  <c r="R29" i="28"/>
  <c r="R28" i="28" s="1"/>
  <c r="R27" i="28" s="1"/>
  <c r="R6" i="28" s="1"/>
  <c r="K39" i="27"/>
  <c r="K6" i="27" s="1"/>
  <c r="R49" i="27"/>
  <c r="R48" i="27" s="1"/>
  <c r="R39" i="27" s="1"/>
  <c r="R24" i="27"/>
  <c r="R23" i="27" s="1"/>
  <c r="R22" i="27" s="1"/>
  <c r="N6" i="27"/>
  <c r="R63" i="27"/>
  <c r="R62" i="27" s="1"/>
  <c r="R61" i="27" s="1"/>
  <c r="R8" i="27"/>
  <c r="R7" i="27" s="1"/>
  <c r="Q85" i="27"/>
  <c r="Q84" i="27" s="1"/>
  <c r="Q83" i="27" s="1"/>
  <c r="Q6" i="27" s="1"/>
  <c r="J6" i="26"/>
  <c r="R30" i="26"/>
  <c r="R29" i="26" s="1"/>
  <c r="R28" i="26" s="1"/>
  <c r="N6" i="26"/>
  <c r="K29" i="26"/>
  <c r="K28" i="26" s="1"/>
  <c r="K6" i="26" s="1"/>
  <c r="R6" i="26"/>
  <c r="R47" i="25"/>
  <c r="N29" i="25"/>
  <c r="N28" i="25" s="1"/>
  <c r="N6" i="25" s="1"/>
  <c r="R30" i="25"/>
  <c r="Q29" i="25"/>
  <c r="Q28" i="25" s="1"/>
  <c r="Q6" i="25" s="1"/>
  <c r="R9" i="25"/>
  <c r="R8" i="25" s="1"/>
  <c r="R7" i="25" s="1"/>
  <c r="R86" i="25"/>
  <c r="R85" i="25" s="1"/>
  <c r="R84" i="25" s="1"/>
  <c r="R83" i="25" s="1"/>
  <c r="R82" i="25" s="1"/>
  <c r="K85" i="25"/>
  <c r="K84" i="25" s="1"/>
  <c r="K83" i="25" s="1"/>
  <c r="K82" i="25" s="1"/>
  <c r="K30" i="25"/>
  <c r="K29" i="25" s="1"/>
  <c r="K28" i="25" s="1"/>
  <c r="N6" i="24"/>
  <c r="J6" i="24"/>
  <c r="K6" i="24"/>
  <c r="R34" i="23"/>
  <c r="R33" i="23" s="1"/>
  <c r="R32" i="23" s="1"/>
  <c r="K6" i="23"/>
  <c r="R9" i="23"/>
  <c r="R8" i="23" s="1"/>
  <c r="R7" i="23" s="1"/>
  <c r="R6" i="23" s="1"/>
  <c r="N6" i="23"/>
  <c r="R81" i="18"/>
  <c r="R99" i="18"/>
  <c r="R92" i="18" s="1"/>
  <c r="Q9" i="18"/>
  <c r="Q8" i="18" s="1"/>
  <c r="Q7" i="18" s="1"/>
  <c r="N59" i="18"/>
  <c r="N58" i="18" s="1"/>
  <c r="K92" i="18"/>
  <c r="K63" i="18"/>
  <c r="K59" i="18" s="1"/>
  <c r="K58" i="18" s="1"/>
  <c r="R9" i="18"/>
  <c r="R8" i="18" s="1"/>
  <c r="R7" i="18" s="1"/>
  <c r="R63" i="18"/>
  <c r="R59" i="18" s="1"/>
  <c r="R58" i="18" s="1"/>
  <c r="R94" i="18"/>
  <c r="R93" i="18" s="1"/>
  <c r="Q6" i="18"/>
  <c r="K9" i="18"/>
  <c r="K8" i="18" s="1"/>
  <c r="K7" i="18" s="1"/>
  <c r="J6" i="18"/>
  <c r="R142" i="18"/>
  <c r="R139" i="18" s="1"/>
  <c r="R128" i="18" s="1"/>
  <c r="R127" i="18" s="1"/>
  <c r="R126" i="18" s="1"/>
  <c r="K139" i="18"/>
  <c r="K128" i="18" s="1"/>
  <c r="K127" i="18" s="1"/>
  <c r="K126" i="18" s="1"/>
  <c r="N6" i="18"/>
  <c r="J162" i="17"/>
  <c r="J6" i="17" s="1"/>
  <c r="J6" i="12"/>
  <c r="J6" i="10"/>
  <c r="N17" i="8"/>
  <c r="N16" i="8" s="1"/>
  <c r="N6" i="8" s="1"/>
  <c r="R18" i="8"/>
  <c r="K58" i="8"/>
  <c r="K57" i="8" s="1"/>
  <c r="K56" i="8" s="1"/>
  <c r="R37" i="8"/>
  <c r="Q109" i="8"/>
  <c r="Q108" i="8" s="1"/>
  <c r="Q103" i="8" s="1"/>
  <c r="K37" i="8"/>
  <c r="K17" i="8" s="1"/>
  <c r="K16" i="8" s="1"/>
  <c r="J17" i="8"/>
  <c r="J16" i="8" s="1"/>
  <c r="R9" i="8"/>
  <c r="R8" i="8" s="1"/>
  <c r="R7" i="8" s="1"/>
  <c r="Q17" i="8"/>
  <c r="Q16" i="8" s="1"/>
  <c r="R109" i="8"/>
  <c r="R108" i="8" s="1"/>
  <c r="R103" i="8" s="1"/>
  <c r="J6" i="8"/>
  <c r="E6" i="45"/>
  <c r="J6" i="45"/>
  <c r="G6" i="45"/>
  <c r="H6" i="45"/>
  <c r="G6" i="54"/>
  <c r="J6" i="54"/>
  <c r="I6" i="3"/>
  <c r="J6" i="3"/>
  <c r="G7" i="2"/>
  <c r="I7" i="2"/>
  <c r="H7" i="2"/>
  <c r="F7" i="2"/>
  <c r="D7" i="2"/>
  <c r="J7" i="2"/>
  <c r="K8" i="36" l="1"/>
  <c r="K7" i="36" s="1"/>
  <c r="R8" i="36"/>
  <c r="R7" i="36" s="1"/>
  <c r="R6" i="50"/>
  <c r="R6" i="27"/>
  <c r="R29" i="25"/>
  <c r="R28" i="25" s="1"/>
  <c r="R6" i="25" s="1"/>
  <c r="K6" i="25"/>
  <c r="R6" i="18"/>
  <c r="K6" i="18"/>
  <c r="K6" i="8"/>
  <c r="R17" i="8"/>
  <c r="R16" i="8" s="1"/>
  <c r="Q6" i="8"/>
  <c r="R6" i="8"/>
  <c r="Q217" i="2" l="1"/>
  <c r="L11" i="2" l="1"/>
  <c r="L10" i="2" s="1"/>
  <c r="L14" i="2"/>
  <c r="L13" i="2" s="1"/>
  <c r="L18" i="2"/>
  <c r="L17" i="2" s="1"/>
  <c r="L21" i="2"/>
  <c r="L20" i="2" s="1"/>
  <c r="L24" i="2"/>
  <c r="L23" i="2" s="1"/>
  <c r="L27" i="2"/>
  <c r="L26" i="2" s="1"/>
  <c r="L30" i="2"/>
  <c r="L29" i="2" s="1"/>
  <c r="L36" i="2"/>
  <c r="L35" i="2" s="1"/>
  <c r="L40" i="2"/>
  <c r="L39" i="2" s="1"/>
  <c r="L43" i="2"/>
  <c r="L42" i="2" s="1"/>
  <c r="L48" i="2"/>
  <c r="L50" i="2"/>
  <c r="L52" i="2"/>
  <c r="L54" i="2"/>
  <c r="L56" i="2"/>
  <c r="L60" i="2"/>
  <c r="L62" i="2"/>
  <c r="L64" i="2"/>
  <c r="L66" i="2"/>
  <c r="L68" i="2"/>
  <c r="L71" i="2"/>
  <c r="L73" i="2"/>
  <c r="L76" i="2"/>
  <c r="L78" i="2"/>
  <c r="L80" i="2"/>
  <c r="L84" i="2"/>
  <c r="L86" i="2"/>
  <c r="L88" i="2"/>
  <c r="L91" i="2"/>
  <c r="L93" i="2"/>
  <c r="L95" i="2"/>
  <c r="L97" i="2"/>
  <c r="L102" i="2"/>
  <c r="L101" i="2" s="1"/>
  <c r="L100" i="2" s="1"/>
  <c r="L99" i="2" s="1"/>
  <c r="L107" i="2"/>
  <c r="L106" i="2" s="1"/>
  <c r="L110" i="2"/>
  <c r="L109" i="2" s="1"/>
  <c r="L113" i="2"/>
  <c r="L116" i="2"/>
  <c r="L120" i="2"/>
  <c r="L122" i="2"/>
  <c r="L125" i="2"/>
  <c r="L127" i="2"/>
  <c r="L129" i="2"/>
  <c r="L131" i="2"/>
  <c r="L133" i="2"/>
  <c r="L135" i="2"/>
  <c r="L137" i="2"/>
  <c r="L139" i="2"/>
  <c r="L144" i="2"/>
  <c r="L143" i="2" s="1"/>
  <c r="L142" i="2" s="1"/>
  <c r="L148" i="2"/>
  <c r="L147" i="2" s="1"/>
  <c r="L146" i="2" s="1"/>
  <c r="L153" i="2"/>
  <c r="L155" i="2"/>
  <c r="L157" i="2"/>
  <c r="L159" i="2"/>
  <c r="L164" i="2"/>
  <c r="L163" i="2" s="1"/>
  <c r="L162" i="2" s="1"/>
  <c r="L168" i="2"/>
  <c r="L170" i="2"/>
  <c r="L174" i="2"/>
  <c r="L176" i="2"/>
  <c r="L179" i="2"/>
  <c r="L184" i="2"/>
  <c r="L186" i="2"/>
  <c r="L192" i="2"/>
  <c r="L194" i="2"/>
  <c r="L196" i="2"/>
  <c r="L201" i="2"/>
  <c r="L203" i="2"/>
  <c r="L207" i="2"/>
  <c r="L209" i="2"/>
  <c r="L213" i="2"/>
  <c r="L215" i="2"/>
  <c r="L218" i="2"/>
  <c r="L220" i="2"/>
  <c r="L222" i="2"/>
  <c r="L225" i="2"/>
  <c r="L227" i="2"/>
  <c r="L230" i="2"/>
  <c r="L232" i="2"/>
  <c r="L235" i="2"/>
  <c r="L234" i="2" s="1"/>
  <c r="L238" i="2"/>
  <c r="L237" i="2" s="1"/>
  <c r="L242" i="2"/>
  <c r="L241" i="2" s="1"/>
  <c r="L245" i="2"/>
  <c r="L244" i="2" s="1"/>
  <c r="L249" i="2"/>
  <c r="L248" i="2" s="1"/>
  <c r="L247" i="2" s="1"/>
  <c r="L255" i="2"/>
  <c r="L258" i="2"/>
  <c r="L261" i="2"/>
  <c r="L263" i="2"/>
  <c r="L265" i="2"/>
  <c r="L268" i="2"/>
  <c r="L270" i="2"/>
  <c r="L276" i="2"/>
  <c r="L279" i="2"/>
  <c r="L283" i="2"/>
  <c r="L285" i="2"/>
  <c r="L288" i="2"/>
  <c r="L290" i="2"/>
  <c r="L292" i="2"/>
  <c r="L294" i="2"/>
  <c r="L299" i="2"/>
  <c r="L302" i="2"/>
  <c r="L304" i="2"/>
  <c r="L307" i="2"/>
  <c r="L306" i="2" s="1"/>
  <c r="L310" i="2"/>
  <c r="L312" i="2"/>
  <c r="L317" i="2"/>
  <c r="L320" i="2"/>
  <c r="L319" i="2" s="1"/>
  <c r="L326" i="2"/>
  <c r="L328" i="2"/>
  <c r="L330" i="2"/>
  <c r="L334" i="2"/>
  <c r="L336" i="2"/>
  <c r="L341" i="2"/>
  <c r="L340" i="2" s="1"/>
  <c r="L344" i="2"/>
  <c r="L343" i="2" s="1"/>
  <c r="L347" i="2"/>
  <c r="L346" i="2" s="1"/>
  <c r="L350" i="2"/>
  <c r="L349" i="2" s="1"/>
  <c r="L353" i="2"/>
  <c r="L358" i="2"/>
  <c r="L363" i="2"/>
  <c r="L362" i="2" s="1"/>
  <c r="L361" i="2" s="1"/>
  <c r="L367" i="2"/>
  <c r="L370" i="2"/>
  <c r="L372" i="2"/>
  <c r="L375" i="2"/>
  <c r="L381" i="2"/>
  <c r="L383" i="2"/>
  <c r="L385" i="2"/>
  <c r="L387" i="2"/>
  <c r="L389" i="2"/>
  <c r="L391" i="2"/>
  <c r="L393" i="2"/>
  <c r="L396" i="2"/>
  <c r="L398" i="2"/>
  <c r="L400" i="2"/>
  <c r="L405" i="2"/>
  <c r="L404" i="2" s="1"/>
  <c r="L403" i="2" s="1"/>
  <c r="L402" i="2" s="1"/>
  <c r="L410" i="2"/>
  <c r="L409" i="2" s="1"/>
  <c r="L413" i="2"/>
  <c r="L412" i="2" s="1"/>
  <c r="L416" i="2"/>
  <c r="L418" i="2"/>
  <c r="L422" i="2"/>
  <c r="L421" i="2" s="1"/>
  <c r="L420" i="2" s="1"/>
  <c r="L395" i="2" l="1"/>
  <c r="L301" i="2"/>
  <c r="L141" i="2"/>
  <c r="L59" i="2"/>
  <c r="L415" i="2"/>
  <c r="L408" i="2" s="1"/>
  <c r="L407" i="2" s="1"/>
  <c r="L112" i="2"/>
  <c r="L105" i="2" s="1"/>
  <c r="L178" i="2"/>
  <c r="L254" i="2"/>
  <c r="L119" i="2"/>
  <c r="L309" i="2"/>
  <c r="L152" i="2"/>
  <c r="L151" i="2" s="1"/>
  <c r="L150" i="2" s="1"/>
  <c r="L70" i="2"/>
  <c r="L325" i="2"/>
  <c r="L167" i="2"/>
  <c r="L166" i="2" s="1"/>
  <c r="L47" i="2"/>
  <c r="L333" i="2"/>
  <c r="L332" i="2" s="1"/>
  <c r="L200" i="2"/>
  <c r="L212" i="2"/>
  <c r="L366" i="2"/>
  <c r="L365" i="2" s="1"/>
  <c r="L360" i="2" s="1"/>
  <c r="L224" i="2"/>
  <c r="L183" i="2"/>
  <c r="L124" i="2"/>
  <c r="L83" i="2"/>
  <c r="L82" i="2" s="1"/>
  <c r="L352" i="2"/>
  <c r="L339" i="2" s="1"/>
  <c r="L338" i="2" s="1"/>
  <c r="L173" i="2"/>
  <c r="L260" i="2"/>
  <c r="L191" i="2"/>
  <c r="L190" i="2" s="1"/>
  <c r="L272" i="2"/>
  <c r="L9" i="2"/>
  <c r="L8" i="2" s="1"/>
  <c r="L46" i="2" l="1"/>
  <c r="L45" i="2" s="1"/>
  <c r="L172" i="2"/>
  <c r="L161" i="2" s="1"/>
  <c r="L199" i="2"/>
  <c r="L198" i="2" s="1"/>
  <c r="L118" i="2"/>
  <c r="L104" i="2" s="1"/>
  <c r="L253" i="2"/>
  <c r="L252" i="2" s="1"/>
  <c r="L4" i="2" l="1"/>
  <c r="L7" i="2"/>
  <c r="C49" i="13"/>
  <c r="C46" i="13"/>
  <c r="K10" i="13"/>
  <c r="K9" i="13" s="1"/>
  <c r="K8" i="13" s="1"/>
  <c r="K7" i="13" s="1"/>
  <c r="L10" i="13"/>
  <c r="M10" i="13"/>
  <c r="O10" i="13"/>
  <c r="P10" i="13"/>
  <c r="L12" i="13"/>
  <c r="M12" i="13"/>
  <c r="O12" i="13"/>
  <c r="P12" i="13"/>
  <c r="L14" i="13"/>
  <c r="M14" i="13"/>
  <c r="O14" i="13"/>
  <c r="P14" i="13"/>
  <c r="L16" i="13"/>
  <c r="M16" i="13"/>
  <c r="O16" i="13"/>
  <c r="P16" i="13"/>
  <c r="L20" i="13"/>
  <c r="M20" i="13"/>
  <c r="O20" i="13"/>
  <c r="P20" i="13"/>
  <c r="L24" i="13"/>
  <c r="M24" i="13"/>
  <c r="O24" i="13"/>
  <c r="P24" i="13"/>
  <c r="L27" i="13"/>
  <c r="M27" i="13"/>
  <c r="O27" i="13"/>
  <c r="P27" i="13"/>
  <c r="L30" i="13"/>
  <c r="M30" i="13"/>
  <c r="O30" i="13"/>
  <c r="P30" i="13"/>
  <c r="L32" i="13"/>
  <c r="M32" i="13"/>
  <c r="O32" i="13"/>
  <c r="P32" i="13"/>
  <c r="L34" i="13"/>
  <c r="M34" i="13"/>
  <c r="O34" i="13"/>
  <c r="P34" i="13"/>
  <c r="L37" i="13"/>
  <c r="M37" i="13"/>
  <c r="O37" i="13"/>
  <c r="P37" i="13"/>
  <c r="L40" i="13"/>
  <c r="M40" i="13"/>
  <c r="O40" i="13"/>
  <c r="P40" i="13"/>
  <c r="K46" i="13"/>
  <c r="L46" i="13"/>
  <c r="M46" i="13"/>
  <c r="O46" i="13"/>
  <c r="P46" i="13"/>
  <c r="K49" i="13"/>
  <c r="L49" i="13"/>
  <c r="M49" i="13"/>
  <c r="O49" i="13"/>
  <c r="P49" i="13"/>
  <c r="L52" i="13"/>
  <c r="M52" i="13"/>
  <c r="O52" i="13"/>
  <c r="P52" i="13"/>
  <c r="L54" i="13"/>
  <c r="M54" i="13"/>
  <c r="O54" i="13"/>
  <c r="P54" i="13"/>
  <c r="K59" i="13"/>
  <c r="K58" i="13" s="1"/>
  <c r="L59" i="13"/>
  <c r="L58" i="13" s="1"/>
  <c r="M59" i="13"/>
  <c r="M58" i="13" s="1"/>
  <c r="O59" i="13"/>
  <c r="O58" i="13" s="1"/>
  <c r="P59" i="13"/>
  <c r="P58" i="13" s="1"/>
  <c r="K62" i="13"/>
  <c r="K61" i="13" s="1"/>
  <c r="L62" i="13"/>
  <c r="L61" i="13" s="1"/>
  <c r="M62" i="13"/>
  <c r="M61" i="13" s="1"/>
  <c r="M57" i="13" s="1"/>
  <c r="O62" i="13"/>
  <c r="O61" i="13" s="1"/>
  <c r="P62" i="13"/>
  <c r="P61" i="13" s="1"/>
  <c r="K66" i="13"/>
  <c r="L66" i="13"/>
  <c r="M66" i="13"/>
  <c r="O66" i="13"/>
  <c r="P66" i="13"/>
  <c r="K68" i="13"/>
  <c r="L68" i="13"/>
  <c r="M68" i="13"/>
  <c r="O68" i="13"/>
  <c r="P68" i="13"/>
  <c r="K73" i="13"/>
  <c r="K72" i="13" s="1"/>
  <c r="K71" i="13" s="1"/>
  <c r="K70" i="13" s="1"/>
  <c r="L73" i="13"/>
  <c r="L72" i="13" s="1"/>
  <c r="L71" i="13" s="1"/>
  <c r="L70" i="13" s="1"/>
  <c r="M73" i="13"/>
  <c r="M72" i="13" s="1"/>
  <c r="M71" i="13" s="1"/>
  <c r="M70" i="13" s="1"/>
  <c r="O73" i="13"/>
  <c r="O72" i="13" s="1"/>
  <c r="O71" i="13" s="1"/>
  <c r="O70" i="13" s="1"/>
  <c r="P73" i="13"/>
  <c r="P72" i="13" s="1"/>
  <c r="P71" i="13" s="1"/>
  <c r="P70" i="13" s="1"/>
  <c r="K78" i="13"/>
  <c r="K77" i="13" s="1"/>
  <c r="K76" i="13" s="1"/>
  <c r="K75" i="13" s="1"/>
  <c r="L78" i="13"/>
  <c r="L77" i="13" s="1"/>
  <c r="L76" i="13" s="1"/>
  <c r="L75" i="13" s="1"/>
  <c r="M78" i="13"/>
  <c r="M77" i="13" s="1"/>
  <c r="M76" i="13" s="1"/>
  <c r="M75" i="13" s="1"/>
  <c r="O78" i="13"/>
  <c r="O77" i="13" s="1"/>
  <c r="O76" i="13" s="1"/>
  <c r="O75" i="13" s="1"/>
  <c r="P78" i="13"/>
  <c r="P77" i="13" s="1"/>
  <c r="P76" i="13" s="1"/>
  <c r="P75" i="13" s="1"/>
  <c r="K83" i="13"/>
  <c r="K82" i="13" s="1"/>
  <c r="K81" i="13" s="1"/>
  <c r="K80" i="13" s="1"/>
  <c r="L83" i="13"/>
  <c r="M83" i="13"/>
  <c r="O83" i="13"/>
  <c r="P83" i="13"/>
  <c r="L85" i="13"/>
  <c r="M85" i="13"/>
  <c r="O85" i="13"/>
  <c r="P85" i="13"/>
  <c r="L88" i="13"/>
  <c r="M88" i="13"/>
  <c r="O88" i="13"/>
  <c r="P88" i="13"/>
  <c r="L90" i="13"/>
  <c r="M90" i="13"/>
  <c r="O90" i="13"/>
  <c r="P90" i="13"/>
  <c r="L93" i="13"/>
  <c r="M93" i="13"/>
  <c r="O93" i="13"/>
  <c r="P93" i="13"/>
  <c r="L95" i="13"/>
  <c r="M95" i="13"/>
  <c r="O95" i="13"/>
  <c r="P95" i="13"/>
  <c r="L97" i="13"/>
  <c r="M97" i="13"/>
  <c r="O97" i="13"/>
  <c r="P97" i="13"/>
  <c r="L100" i="13"/>
  <c r="M100" i="13"/>
  <c r="O100" i="13"/>
  <c r="P100" i="13"/>
  <c r="L102" i="13"/>
  <c r="M102" i="13"/>
  <c r="O102" i="13"/>
  <c r="P102" i="13"/>
  <c r="L104" i="13"/>
  <c r="M104" i="13"/>
  <c r="O104" i="13"/>
  <c r="P104" i="13"/>
  <c r="L106" i="13"/>
  <c r="M106" i="13"/>
  <c r="O106" i="13"/>
  <c r="P106" i="13"/>
  <c r="L108" i="13"/>
  <c r="M108" i="13"/>
  <c r="O108" i="13"/>
  <c r="P108" i="13"/>
  <c r="K113" i="13"/>
  <c r="K112" i="13" s="1"/>
  <c r="K111" i="13" s="1"/>
  <c r="K110" i="13" s="1"/>
  <c r="L113" i="13"/>
  <c r="L112" i="13" s="1"/>
  <c r="L111" i="13" s="1"/>
  <c r="L110" i="13" s="1"/>
  <c r="M113" i="13"/>
  <c r="M112" i="13" s="1"/>
  <c r="M111" i="13" s="1"/>
  <c r="M110" i="13" s="1"/>
  <c r="O113" i="13"/>
  <c r="O112" i="13" s="1"/>
  <c r="O111" i="13" s="1"/>
  <c r="O110" i="13" s="1"/>
  <c r="P113" i="13"/>
  <c r="P112" i="13" s="1"/>
  <c r="P111" i="13" s="1"/>
  <c r="P110" i="13" s="1"/>
  <c r="K118" i="13"/>
  <c r="L118" i="13"/>
  <c r="M118" i="13"/>
  <c r="O118" i="13"/>
  <c r="P118" i="13"/>
  <c r="K120" i="13"/>
  <c r="L120" i="13"/>
  <c r="M120" i="13"/>
  <c r="O120" i="13"/>
  <c r="P120" i="13"/>
  <c r="K125" i="13"/>
  <c r="K124" i="13" s="1"/>
  <c r="K123" i="13" s="1"/>
  <c r="K122" i="13" s="1"/>
  <c r="L125" i="13"/>
  <c r="M125" i="13"/>
  <c r="O125" i="13"/>
  <c r="P125" i="13"/>
  <c r="L127" i="13"/>
  <c r="M127" i="13"/>
  <c r="O127" i="13"/>
  <c r="P127" i="13"/>
  <c r="L129" i="13"/>
  <c r="M129" i="13"/>
  <c r="O129" i="13"/>
  <c r="P129" i="13"/>
  <c r="L131" i="13"/>
  <c r="M131" i="13"/>
  <c r="O131" i="13"/>
  <c r="P131" i="13"/>
  <c r="K136" i="13"/>
  <c r="K135" i="13" s="1"/>
  <c r="K134" i="13" s="1"/>
  <c r="K133" i="13" s="1"/>
  <c r="L136" i="13"/>
  <c r="M136" i="13"/>
  <c r="O136" i="13"/>
  <c r="P136" i="13"/>
  <c r="L138" i="13"/>
  <c r="M138" i="13"/>
  <c r="O138" i="13"/>
  <c r="P138" i="13"/>
  <c r="L140" i="13"/>
  <c r="M140" i="13"/>
  <c r="O140" i="13"/>
  <c r="P140" i="13"/>
  <c r="C100" i="13"/>
  <c r="C102" i="13"/>
  <c r="C104" i="13"/>
  <c r="C106" i="13"/>
  <c r="C108" i="13"/>
  <c r="C113" i="13"/>
  <c r="C118" i="13"/>
  <c r="C120" i="13"/>
  <c r="C125" i="13"/>
  <c r="C127" i="13"/>
  <c r="C129" i="13"/>
  <c r="C131" i="13"/>
  <c r="C140" i="13"/>
  <c r="C138" i="13"/>
  <c r="C20" i="13"/>
  <c r="C16" i="13"/>
  <c r="C32" i="13"/>
  <c r="C30" i="13"/>
  <c r="C14" i="13"/>
  <c r="C12" i="13"/>
  <c r="O57" i="13" l="1"/>
  <c r="O56" i="13" s="1"/>
  <c r="O65" i="13"/>
  <c r="O64" i="13" s="1"/>
  <c r="O135" i="13"/>
  <c r="O134" i="13" s="1"/>
  <c r="O133" i="13" s="1"/>
  <c r="M124" i="13"/>
  <c r="M123" i="13" s="1"/>
  <c r="M122" i="13" s="1"/>
  <c r="K117" i="13"/>
  <c r="K116" i="13" s="1"/>
  <c r="K115" i="13" s="1"/>
  <c r="L135" i="13"/>
  <c r="L134" i="13" s="1"/>
  <c r="L133" i="13" s="1"/>
  <c r="P124" i="13"/>
  <c r="P123" i="13" s="1"/>
  <c r="P122" i="13" s="1"/>
  <c r="M117" i="13"/>
  <c r="M116" i="13" s="1"/>
  <c r="M115" i="13" s="1"/>
  <c r="M65" i="13"/>
  <c r="M64" i="13" s="1"/>
  <c r="M56" i="13" s="1"/>
  <c r="O45" i="13"/>
  <c r="O44" i="13" s="1"/>
  <c r="O43" i="13" s="1"/>
  <c r="O117" i="13"/>
  <c r="O116" i="13" s="1"/>
  <c r="O115" i="13" s="1"/>
  <c r="M45" i="13"/>
  <c r="M44" i="13" s="1"/>
  <c r="M43" i="13" s="1"/>
  <c r="K57" i="13"/>
  <c r="L9" i="13"/>
  <c r="L8" i="13" s="1"/>
  <c r="L7" i="13" s="1"/>
  <c r="L124" i="13"/>
  <c r="L123" i="13" s="1"/>
  <c r="L122" i="13" s="1"/>
  <c r="L65" i="13"/>
  <c r="L64" i="13" s="1"/>
  <c r="M135" i="13"/>
  <c r="M134" i="13" s="1"/>
  <c r="M133" i="13" s="1"/>
  <c r="P135" i="13"/>
  <c r="P134" i="13" s="1"/>
  <c r="P133" i="13" s="1"/>
  <c r="P82" i="13"/>
  <c r="P81" i="13" s="1"/>
  <c r="P80" i="13" s="1"/>
  <c r="K65" i="13"/>
  <c r="K64" i="13" s="1"/>
  <c r="O124" i="13"/>
  <c r="O123" i="13" s="1"/>
  <c r="O122" i="13" s="1"/>
  <c r="P117" i="13"/>
  <c r="P116" i="13" s="1"/>
  <c r="P115" i="13" s="1"/>
  <c r="L117" i="13"/>
  <c r="L116" i="13" s="1"/>
  <c r="L115" i="13" s="1"/>
  <c r="L45" i="13"/>
  <c r="L44" i="13" s="1"/>
  <c r="L43" i="13" s="1"/>
  <c r="P45" i="13"/>
  <c r="P44" i="13" s="1"/>
  <c r="P43" i="13" s="1"/>
  <c r="L57" i="13"/>
  <c r="K45" i="13"/>
  <c r="K44" i="13" s="1"/>
  <c r="K43" i="13" s="1"/>
  <c r="M9" i="13"/>
  <c r="M8" i="13" s="1"/>
  <c r="M7" i="13" s="1"/>
  <c r="O82" i="13"/>
  <c r="O81" i="13" s="1"/>
  <c r="O80" i="13" s="1"/>
  <c r="P57" i="13"/>
  <c r="P65" i="13"/>
  <c r="P64" i="13" s="1"/>
  <c r="P9" i="13"/>
  <c r="P8" i="13" s="1"/>
  <c r="P7" i="13" s="1"/>
  <c r="L82" i="13"/>
  <c r="L81" i="13" s="1"/>
  <c r="L80" i="13" s="1"/>
  <c r="O9" i="13"/>
  <c r="O8" i="13" s="1"/>
  <c r="O7" i="13" s="1"/>
  <c r="M82" i="13"/>
  <c r="M81" i="13" s="1"/>
  <c r="M80" i="13" s="1"/>
  <c r="M6" i="13" l="1"/>
  <c r="K56" i="13"/>
  <c r="K6" i="13" s="1"/>
  <c r="L56" i="13"/>
  <c r="L6" i="13" s="1"/>
  <c r="O6" i="13"/>
  <c r="P56" i="13"/>
  <c r="P6" i="13" s="1"/>
  <c r="I3" i="39"/>
  <c r="J3" i="39"/>
  <c r="C67" i="48" l="1"/>
  <c r="C61" i="48"/>
  <c r="C59" i="48"/>
  <c r="L64" i="7"/>
  <c r="M64" i="7"/>
  <c r="O64" i="7"/>
  <c r="P64" i="7"/>
  <c r="C64" i="7"/>
  <c r="P50" i="7"/>
  <c r="O50" i="7"/>
  <c r="M50" i="7"/>
  <c r="L50" i="7"/>
  <c r="C50" i="7"/>
  <c r="K99" i="7"/>
  <c r="K96" i="7"/>
  <c r="K91" i="7"/>
  <c r="K89" i="7"/>
  <c r="K88" i="7"/>
  <c r="K86" i="7"/>
  <c r="K85" i="7"/>
  <c r="K83" i="7"/>
  <c r="K81" i="7"/>
  <c r="K79" i="7"/>
  <c r="K78" i="7"/>
  <c r="K77" i="7"/>
  <c r="K76" i="7"/>
  <c r="K74" i="7"/>
  <c r="K72" i="7"/>
  <c r="K70" i="7"/>
  <c r="K68" i="7"/>
  <c r="K65" i="7"/>
  <c r="K64" i="7" s="1"/>
  <c r="K63" i="7"/>
  <c r="K61" i="7"/>
  <c r="K60" i="7"/>
  <c r="K59" i="7"/>
  <c r="K57" i="7"/>
  <c r="K55" i="7"/>
  <c r="K52" i="7"/>
  <c r="K51" i="7"/>
  <c r="K49" i="7"/>
  <c r="K44" i="7"/>
  <c r="K41" i="7"/>
  <c r="K39" i="7"/>
  <c r="K37" i="7"/>
  <c r="K35" i="7"/>
  <c r="K33" i="7"/>
  <c r="K32" i="7"/>
  <c r="K31" i="7"/>
  <c r="K26" i="7"/>
  <c r="K24" i="7"/>
  <c r="K23" i="7"/>
  <c r="K22" i="7"/>
  <c r="K20" i="7"/>
  <c r="K17" i="7"/>
  <c r="K14" i="7"/>
  <c r="K11" i="7"/>
  <c r="N99" i="7"/>
  <c r="Q99" i="7" s="1"/>
  <c r="N96" i="7"/>
  <c r="Q96" i="7" s="1"/>
  <c r="N91" i="7"/>
  <c r="Q91" i="7" s="1"/>
  <c r="N89" i="7"/>
  <c r="Q89" i="7" s="1"/>
  <c r="N88" i="7"/>
  <c r="Q88" i="7" s="1"/>
  <c r="N86" i="7"/>
  <c r="Q86" i="7" s="1"/>
  <c r="N85" i="7"/>
  <c r="Q85" i="7" s="1"/>
  <c r="N83" i="7"/>
  <c r="Q83" i="7" s="1"/>
  <c r="N81" i="7"/>
  <c r="Q81" i="7" s="1"/>
  <c r="N79" i="7"/>
  <c r="Q79" i="7" s="1"/>
  <c r="N78" i="7"/>
  <c r="Q78" i="7" s="1"/>
  <c r="N77" i="7"/>
  <c r="Q77" i="7" s="1"/>
  <c r="N76" i="7"/>
  <c r="Q76" i="7" s="1"/>
  <c r="N74" i="7"/>
  <c r="Q74" i="7" s="1"/>
  <c r="N72" i="7"/>
  <c r="Q72" i="7" s="1"/>
  <c r="N70" i="7"/>
  <c r="Q70" i="7" s="1"/>
  <c r="N68" i="7"/>
  <c r="Q68" i="7" s="1"/>
  <c r="N65" i="7"/>
  <c r="Q65" i="7" s="1"/>
  <c r="Q64" i="7" s="1"/>
  <c r="N63" i="7"/>
  <c r="Q63" i="7" s="1"/>
  <c r="N61" i="7"/>
  <c r="Q61" i="7" s="1"/>
  <c r="N60" i="7"/>
  <c r="Q60" i="7" s="1"/>
  <c r="N59" i="7"/>
  <c r="Q59" i="7" s="1"/>
  <c r="N57" i="7"/>
  <c r="Q57" i="7" s="1"/>
  <c r="N55" i="7"/>
  <c r="N52" i="7"/>
  <c r="Q52" i="7" s="1"/>
  <c r="N51" i="7"/>
  <c r="Q51" i="7" s="1"/>
  <c r="N49" i="7"/>
  <c r="Q49" i="7" s="1"/>
  <c r="N44" i="7"/>
  <c r="Q44" i="7" s="1"/>
  <c r="N41" i="7"/>
  <c r="Q41" i="7" s="1"/>
  <c r="N39" i="7"/>
  <c r="Q39" i="7" s="1"/>
  <c r="N37" i="7"/>
  <c r="Q37" i="7" s="1"/>
  <c r="N35" i="7"/>
  <c r="Q35" i="7" s="1"/>
  <c r="N33" i="7"/>
  <c r="Q33" i="7" s="1"/>
  <c r="N32" i="7"/>
  <c r="Q32" i="7" s="1"/>
  <c r="N31" i="7"/>
  <c r="Q31" i="7" s="1"/>
  <c r="N26" i="7"/>
  <c r="Q26" i="7" s="1"/>
  <c r="N24" i="7"/>
  <c r="Q24" i="7" s="1"/>
  <c r="N23" i="7"/>
  <c r="Q23" i="7" s="1"/>
  <c r="N22" i="7"/>
  <c r="Q22" i="7" s="1"/>
  <c r="N20" i="7"/>
  <c r="Q20" i="7" s="1"/>
  <c r="N17" i="7"/>
  <c r="Q17" i="7" s="1"/>
  <c r="N14" i="7"/>
  <c r="Q14" i="7" s="1"/>
  <c r="N11" i="7"/>
  <c r="Q11" i="7" s="1"/>
  <c r="Q50" i="7" l="1"/>
  <c r="K50" i="7"/>
  <c r="N50" i="7"/>
  <c r="N64" i="7"/>
  <c r="K365" i="54"/>
  <c r="K363" i="54"/>
  <c r="K361" i="54"/>
  <c r="K359" i="54"/>
  <c r="K357" i="54"/>
  <c r="K356" i="54"/>
  <c r="K354" i="54"/>
  <c r="K352" i="54"/>
  <c r="K351" i="54"/>
  <c r="K350" i="54"/>
  <c r="K348" i="54"/>
  <c r="K347" i="54"/>
  <c r="K346" i="54"/>
  <c r="K345" i="54"/>
  <c r="K344" i="54"/>
  <c r="K342" i="54"/>
  <c r="K340" i="54"/>
  <c r="K338" i="54"/>
  <c r="K334" i="54"/>
  <c r="K331" i="54"/>
  <c r="K329" i="54"/>
  <c r="K324" i="54"/>
  <c r="K321" i="54"/>
  <c r="K320" i="54"/>
  <c r="K318" i="54"/>
  <c r="K316" i="54"/>
  <c r="K314" i="54"/>
  <c r="K312" i="54"/>
  <c r="K310" i="54"/>
  <c r="K308" i="54"/>
  <c r="K306" i="54"/>
  <c r="K305" i="54"/>
  <c r="K303" i="54"/>
  <c r="K302" i="54"/>
  <c r="K301" i="54"/>
  <c r="K300" i="54"/>
  <c r="K298" i="54"/>
  <c r="K296" i="54"/>
  <c r="K295" i="54"/>
  <c r="K293" i="54"/>
  <c r="K291" i="54"/>
  <c r="K290" i="54"/>
  <c r="K285" i="54"/>
  <c r="K283" i="54"/>
  <c r="K281" i="54"/>
  <c r="K279" i="54"/>
  <c r="K277" i="54"/>
  <c r="K275" i="54"/>
  <c r="K274" i="54"/>
  <c r="K272" i="54"/>
  <c r="K270" i="54"/>
  <c r="K269" i="54"/>
  <c r="K268" i="54"/>
  <c r="K266" i="54"/>
  <c r="K265" i="54"/>
  <c r="K264" i="54"/>
  <c r="K263" i="54"/>
  <c r="K262" i="54"/>
  <c r="K260" i="54"/>
  <c r="K258" i="54"/>
  <c r="K256" i="54"/>
  <c r="K253" i="54"/>
  <c r="K252" i="54"/>
  <c r="K250" i="54"/>
  <c r="K248" i="54"/>
  <c r="K245" i="54"/>
  <c r="K243" i="54"/>
  <c r="K242" i="54"/>
  <c r="K240" i="54"/>
  <c r="K239" i="54"/>
  <c r="K236" i="54"/>
  <c r="K234" i="54"/>
  <c r="K232" i="54"/>
  <c r="K230" i="54"/>
  <c r="K229" i="54"/>
  <c r="K228" i="54"/>
  <c r="K227" i="54" s="1"/>
  <c r="K226" i="54"/>
  <c r="K224" i="54"/>
  <c r="K221" i="54"/>
  <c r="K216" i="54"/>
  <c r="K214" i="54"/>
  <c r="K213" i="54"/>
  <c r="K212" i="54"/>
  <c r="K207" i="54"/>
  <c r="K202" i="54"/>
  <c r="K200" i="54"/>
  <c r="K198" i="54"/>
  <c r="K196" i="54"/>
  <c r="K194" i="54"/>
  <c r="K192" i="54"/>
  <c r="K189" i="54"/>
  <c r="K187" i="54"/>
  <c r="K185" i="54"/>
  <c r="K183" i="54"/>
  <c r="K181" i="54"/>
  <c r="K177" i="54"/>
  <c r="K174" i="54"/>
  <c r="K172" i="54"/>
  <c r="K170" i="54"/>
  <c r="K168" i="54"/>
  <c r="K165" i="54"/>
  <c r="L220" i="3"/>
  <c r="M220" i="3"/>
  <c r="O220" i="3"/>
  <c r="P220" i="3"/>
  <c r="C220" i="3"/>
  <c r="K91" i="10" l="1"/>
  <c r="L91" i="10"/>
  <c r="M91" i="10"/>
  <c r="O91" i="10"/>
  <c r="P91" i="10"/>
  <c r="C91" i="10"/>
  <c r="P145" i="10"/>
  <c r="O145" i="10"/>
  <c r="M145" i="10"/>
  <c r="L145" i="10"/>
  <c r="K145" i="10"/>
  <c r="C145" i="10"/>
  <c r="P81" i="10"/>
  <c r="O81" i="10"/>
  <c r="M81" i="10"/>
  <c r="L81" i="10"/>
  <c r="K81" i="10"/>
  <c r="C81" i="10"/>
  <c r="P56" i="10"/>
  <c r="O56" i="10"/>
  <c r="M56" i="10"/>
  <c r="L56" i="10"/>
  <c r="K56" i="10"/>
  <c r="C56" i="10"/>
  <c r="P52" i="10"/>
  <c r="O52" i="10"/>
  <c r="M52" i="10"/>
  <c r="L52" i="10"/>
  <c r="K52" i="10"/>
  <c r="C52" i="10"/>
  <c r="P33" i="10"/>
  <c r="O33" i="10"/>
  <c r="M33" i="10"/>
  <c r="L33" i="10"/>
  <c r="K33" i="10"/>
  <c r="C33" i="10"/>
  <c r="P30" i="10"/>
  <c r="O30" i="10"/>
  <c r="M30" i="10"/>
  <c r="L30" i="10"/>
  <c r="K30" i="10"/>
  <c r="C30" i="10"/>
  <c r="P25" i="10"/>
  <c r="O25" i="10"/>
  <c r="M25" i="10"/>
  <c r="L25" i="10"/>
  <c r="K25" i="10"/>
  <c r="C25" i="10"/>
  <c r="P20" i="10"/>
  <c r="O20" i="10"/>
  <c r="M20" i="10"/>
  <c r="L20" i="10"/>
  <c r="K20" i="10"/>
  <c r="C20" i="10"/>
  <c r="P16" i="10"/>
  <c r="O16" i="10"/>
  <c r="M16" i="10"/>
  <c r="L16" i="10"/>
  <c r="K16" i="10"/>
  <c r="C16" i="10"/>
  <c r="P12" i="10"/>
  <c r="O12" i="10"/>
  <c r="M12" i="10"/>
  <c r="L12" i="10"/>
  <c r="K12" i="10"/>
  <c r="C12" i="10"/>
  <c r="P143" i="10"/>
  <c r="O143" i="10"/>
  <c r="M143" i="10"/>
  <c r="L143" i="10"/>
  <c r="K143" i="10"/>
  <c r="P140" i="10"/>
  <c r="O140" i="10"/>
  <c r="M140" i="10"/>
  <c r="L140" i="10"/>
  <c r="K140" i="10"/>
  <c r="P137" i="10"/>
  <c r="O137" i="10"/>
  <c r="M137" i="10"/>
  <c r="L137" i="10"/>
  <c r="K137" i="10"/>
  <c r="P135" i="10"/>
  <c r="O135" i="10"/>
  <c r="M135" i="10"/>
  <c r="L135" i="10"/>
  <c r="K135" i="10"/>
  <c r="P133" i="10"/>
  <c r="O133" i="10"/>
  <c r="M133" i="10"/>
  <c r="L133" i="10"/>
  <c r="K133" i="10"/>
  <c r="P131" i="10"/>
  <c r="O131" i="10"/>
  <c r="M131" i="10"/>
  <c r="L131" i="10"/>
  <c r="K131" i="10"/>
  <c r="P129" i="10"/>
  <c r="O129" i="10"/>
  <c r="M129" i="10"/>
  <c r="L129" i="10"/>
  <c r="K129" i="10"/>
  <c r="P126" i="10"/>
  <c r="O126" i="10"/>
  <c r="M126" i="10"/>
  <c r="L126" i="10"/>
  <c r="K126" i="10"/>
  <c r="P121" i="10"/>
  <c r="O121" i="10"/>
  <c r="M121" i="10"/>
  <c r="L121" i="10"/>
  <c r="K121" i="10"/>
  <c r="P119" i="10"/>
  <c r="O119" i="10"/>
  <c r="M119" i="10"/>
  <c r="L119" i="10"/>
  <c r="K119" i="10"/>
  <c r="P117" i="10"/>
  <c r="O117" i="10"/>
  <c r="M117" i="10"/>
  <c r="L117" i="10"/>
  <c r="K117" i="10"/>
  <c r="P111" i="10"/>
  <c r="O111" i="10"/>
  <c r="M111" i="10"/>
  <c r="L111" i="10"/>
  <c r="K111" i="10"/>
  <c r="P108" i="10"/>
  <c r="O108" i="10"/>
  <c r="M108" i="10"/>
  <c r="L108" i="10"/>
  <c r="K108" i="10"/>
  <c r="P103" i="10"/>
  <c r="O103" i="10"/>
  <c r="M103" i="10"/>
  <c r="L103" i="10"/>
  <c r="K103" i="10"/>
  <c r="P98" i="10"/>
  <c r="O98" i="10"/>
  <c r="M98" i="10"/>
  <c r="L98" i="10"/>
  <c r="K98" i="10"/>
  <c r="P89" i="10"/>
  <c r="O89" i="10"/>
  <c r="M89" i="10"/>
  <c r="L89" i="10"/>
  <c r="K89" i="10"/>
  <c r="P87" i="10"/>
  <c r="O87" i="10"/>
  <c r="M87" i="10"/>
  <c r="L87" i="10"/>
  <c r="K87" i="10"/>
  <c r="P85" i="10"/>
  <c r="O85" i="10"/>
  <c r="M85" i="10"/>
  <c r="L85" i="10"/>
  <c r="K85" i="10"/>
  <c r="P79" i="10"/>
  <c r="O79" i="10"/>
  <c r="M79" i="10"/>
  <c r="L79" i="10"/>
  <c r="K79" i="10"/>
  <c r="P74" i="10"/>
  <c r="O74" i="10"/>
  <c r="M74" i="10"/>
  <c r="L74" i="10"/>
  <c r="K74" i="10"/>
  <c r="P69" i="10"/>
  <c r="O69" i="10"/>
  <c r="M69" i="10"/>
  <c r="L69" i="10"/>
  <c r="K69" i="10"/>
  <c r="P64" i="10"/>
  <c r="O64" i="10"/>
  <c r="M64" i="10"/>
  <c r="L64" i="10"/>
  <c r="K64" i="10"/>
  <c r="P61" i="10"/>
  <c r="O61" i="10"/>
  <c r="M61" i="10"/>
  <c r="L61" i="10"/>
  <c r="K61" i="10"/>
  <c r="P50" i="10"/>
  <c r="O50" i="10"/>
  <c r="M50" i="10"/>
  <c r="L50" i="10"/>
  <c r="K50" i="10"/>
  <c r="P48" i="10"/>
  <c r="O48" i="10"/>
  <c r="M48" i="10"/>
  <c r="L48" i="10"/>
  <c r="K48" i="10"/>
  <c r="P43" i="10"/>
  <c r="O43" i="10"/>
  <c r="M43" i="10"/>
  <c r="L43" i="10"/>
  <c r="K43" i="10"/>
  <c r="P41" i="10"/>
  <c r="O41" i="10"/>
  <c r="M41" i="10"/>
  <c r="L41" i="10"/>
  <c r="K41" i="10"/>
  <c r="P28" i="10"/>
  <c r="O28" i="10"/>
  <c r="M28" i="10"/>
  <c r="L28" i="10"/>
  <c r="K28" i="10"/>
  <c r="P23" i="10"/>
  <c r="O23" i="10"/>
  <c r="M23" i="10"/>
  <c r="L23" i="10"/>
  <c r="K23" i="10"/>
  <c r="P10" i="10"/>
  <c r="O10" i="10"/>
  <c r="M10" i="10"/>
  <c r="L10" i="10"/>
  <c r="K10" i="10"/>
  <c r="C103" i="10" l="1"/>
  <c r="C98" i="10"/>
  <c r="C89" i="10"/>
  <c r="C87" i="10"/>
  <c r="C50" i="10"/>
  <c r="C48" i="10"/>
  <c r="C43" i="10"/>
  <c r="C28" i="10"/>
  <c r="C23" i="10"/>
  <c r="C358" i="54"/>
  <c r="C251" i="54"/>
  <c r="N423" i="2" l="1"/>
  <c r="K423" i="2"/>
  <c r="K422" i="2" s="1"/>
  <c r="K421" i="2" s="1"/>
  <c r="K420" i="2" s="1"/>
  <c r="P422" i="2"/>
  <c r="P421" i="2" s="1"/>
  <c r="P420" i="2" s="1"/>
  <c r="O422" i="2"/>
  <c r="O421" i="2" s="1"/>
  <c r="O420" i="2" s="1"/>
  <c r="M422" i="2"/>
  <c r="M421" i="2" s="1"/>
  <c r="M420" i="2" s="1"/>
  <c r="C422" i="2"/>
  <c r="C421" i="2" s="1"/>
  <c r="C420" i="2" s="1"/>
  <c r="N419" i="2"/>
  <c r="N418" i="2" s="1"/>
  <c r="P418" i="2"/>
  <c r="O418" i="2"/>
  <c r="M418" i="2"/>
  <c r="C418" i="2"/>
  <c r="N417" i="2"/>
  <c r="N416" i="2" s="1"/>
  <c r="P416" i="2"/>
  <c r="O416" i="2"/>
  <c r="M416" i="2"/>
  <c r="C416" i="2"/>
  <c r="N414" i="2"/>
  <c r="P413" i="2"/>
  <c r="P412" i="2" s="1"/>
  <c r="O413" i="2"/>
  <c r="O412" i="2" s="1"/>
  <c r="M413" i="2"/>
  <c r="M412" i="2" s="1"/>
  <c r="C413" i="2"/>
  <c r="C412" i="2" s="1"/>
  <c r="N411" i="2"/>
  <c r="Q411" i="2" s="1"/>
  <c r="Q410" i="2" s="1"/>
  <c r="Q409" i="2" s="1"/>
  <c r="P410" i="2"/>
  <c r="P409" i="2" s="1"/>
  <c r="O410" i="2"/>
  <c r="O409" i="2" s="1"/>
  <c r="M410" i="2"/>
  <c r="M409" i="2" s="1"/>
  <c r="C410" i="2"/>
  <c r="C409" i="2" s="1"/>
  <c r="N406" i="2"/>
  <c r="N405" i="2" s="1"/>
  <c r="N404" i="2" s="1"/>
  <c r="N403" i="2" s="1"/>
  <c r="N402" i="2" s="1"/>
  <c r="P405" i="2"/>
  <c r="P404" i="2" s="1"/>
  <c r="P403" i="2" s="1"/>
  <c r="P402" i="2" s="1"/>
  <c r="O405" i="2"/>
  <c r="O404" i="2" s="1"/>
  <c r="O403" i="2" s="1"/>
  <c r="O402" i="2" s="1"/>
  <c r="M405" i="2"/>
  <c r="M404" i="2" s="1"/>
  <c r="M403" i="2" s="1"/>
  <c r="M402" i="2" s="1"/>
  <c r="C405" i="2"/>
  <c r="C404" i="2" s="1"/>
  <c r="C403" i="2" s="1"/>
  <c r="C402" i="2" s="1"/>
  <c r="N401" i="2"/>
  <c r="N400" i="2" s="1"/>
  <c r="P400" i="2"/>
  <c r="O400" i="2"/>
  <c r="M400" i="2"/>
  <c r="C400" i="2"/>
  <c r="N399" i="2"/>
  <c r="P398" i="2"/>
  <c r="O398" i="2"/>
  <c r="M398" i="2"/>
  <c r="C398" i="2"/>
  <c r="N397" i="2"/>
  <c r="P396" i="2"/>
  <c r="O396" i="2"/>
  <c r="M396" i="2"/>
  <c r="C396" i="2"/>
  <c r="N394" i="2"/>
  <c r="Q394" i="2" s="1"/>
  <c r="Q393" i="2" s="1"/>
  <c r="K394" i="2"/>
  <c r="K393" i="2" s="1"/>
  <c r="P393" i="2"/>
  <c r="O393" i="2"/>
  <c r="M393" i="2"/>
  <c r="C393" i="2"/>
  <c r="N392" i="2"/>
  <c r="P391" i="2"/>
  <c r="O391" i="2"/>
  <c r="M391" i="2"/>
  <c r="C391" i="2"/>
  <c r="N390" i="2"/>
  <c r="P389" i="2"/>
  <c r="O389" i="2"/>
  <c r="M389" i="2"/>
  <c r="C389" i="2"/>
  <c r="N388" i="2"/>
  <c r="N387" i="2" s="1"/>
  <c r="P387" i="2"/>
  <c r="O387" i="2"/>
  <c r="M387" i="2"/>
  <c r="C387" i="2"/>
  <c r="N386" i="2"/>
  <c r="N385" i="2" s="1"/>
  <c r="P385" i="2"/>
  <c r="O385" i="2"/>
  <c r="M385" i="2"/>
  <c r="C385" i="2"/>
  <c r="N384" i="2"/>
  <c r="N383" i="2" s="1"/>
  <c r="P383" i="2"/>
  <c r="O383" i="2"/>
  <c r="M383" i="2"/>
  <c r="C383" i="2"/>
  <c r="N382" i="2"/>
  <c r="N381" i="2" s="1"/>
  <c r="P381" i="2"/>
  <c r="O381" i="2"/>
  <c r="M381" i="2"/>
  <c r="C381" i="2"/>
  <c r="N380" i="2"/>
  <c r="Q380" i="2" s="1"/>
  <c r="K380" i="2"/>
  <c r="N379" i="2"/>
  <c r="Q379" i="2" s="1"/>
  <c r="K379" i="2"/>
  <c r="N378" i="2"/>
  <c r="Q378" i="2" s="1"/>
  <c r="K378" i="2"/>
  <c r="N377" i="2"/>
  <c r="Q377" i="2" s="1"/>
  <c r="K377" i="2"/>
  <c r="N376" i="2"/>
  <c r="P375" i="2"/>
  <c r="O375" i="2"/>
  <c r="M375" i="2"/>
  <c r="C375" i="2"/>
  <c r="N374" i="2"/>
  <c r="Q374" i="2" s="1"/>
  <c r="K374" i="2"/>
  <c r="N373" i="2"/>
  <c r="P372" i="2"/>
  <c r="O372" i="2"/>
  <c r="M372" i="2"/>
  <c r="C372" i="2"/>
  <c r="N371" i="2"/>
  <c r="Q371" i="2" s="1"/>
  <c r="Q370" i="2" s="1"/>
  <c r="K371" i="2"/>
  <c r="K370" i="2" s="1"/>
  <c r="P370" i="2"/>
  <c r="O370" i="2"/>
  <c r="M370" i="2"/>
  <c r="C370" i="2"/>
  <c r="N369" i="2"/>
  <c r="Q369" i="2" s="1"/>
  <c r="K369" i="2"/>
  <c r="N368" i="2"/>
  <c r="Q368" i="2" s="1"/>
  <c r="P367" i="2"/>
  <c r="O367" i="2"/>
  <c r="M367" i="2"/>
  <c r="C367" i="2"/>
  <c r="N364" i="2"/>
  <c r="K364" i="2"/>
  <c r="K363" i="2" s="1"/>
  <c r="K362" i="2" s="1"/>
  <c r="K361" i="2" s="1"/>
  <c r="P363" i="2"/>
  <c r="P362" i="2" s="1"/>
  <c r="P361" i="2" s="1"/>
  <c r="O363" i="2"/>
  <c r="O362" i="2" s="1"/>
  <c r="O361" i="2" s="1"/>
  <c r="M363" i="2"/>
  <c r="M362" i="2" s="1"/>
  <c r="M361" i="2" s="1"/>
  <c r="C363" i="2"/>
  <c r="C362" i="2" s="1"/>
  <c r="C361" i="2" s="1"/>
  <c r="N359" i="2"/>
  <c r="N358" i="2" s="1"/>
  <c r="P358" i="2"/>
  <c r="O358" i="2"/>
  <c r="M358" i="2"/>
  <c r="C358" i="2"/>
  <c r="N357" i="2"/>
  <c r="Q357" i="2" s="1"/>
  <c r="K357" i="2"/>
  <c r="N356" i="2"/>
  <c r="K356" i="2"/>
  <c r="N355" i="2"/>
  <c r="Q355" i="2" s="1"/>
  <c r="N354" i="2"/>
  <c r="Q354" i="2" s="1"/>
  <c r="K354" i="2"/>
  <c r="P353" i="2"/>
  <c r="O353" i="2"/>
  <c r="M353" i="2"/>
  <c r="C353" i="2"/>
  <c r="N351" i="2"/>
  <c r="P350" i="2"/>
  <c r="P349" i="2" s="1"/>
  <c r="O350" i="2"/>
  <c r="O349" i="2" s="1"/>
  <c r="M350" i="2"/>
  <c r="M349" i="2" s="1"/>
  <c r="C350" i="2"/>
  <c r="C349" i="2" s="1"/>
  <c r="N348" i="2"/>
  <c r="P347" i="2"/>
  <c r="P346" i="2" s="1"/>
  <c r="O347" i="2"/>
  <c r="O346" i="2" s="1"/>
  <c r="M347" i="2"/>
  <c r="M346" i="2" s="1"/>
  <c r="C347" i="2"/>
  <c r="C346" i="2" s="1"/>
  <c r="N345" i="2"/>
  <c r="K345" i="2"/>
  <c r="K344" i="2" s="1"/>
  <c r="K343" i="2" s="1"/>
  <c r="P344" i="2"/>
  <c r="P343" i="2" s="1"/>
  <c r="O344" i="2"/>
  <c r="O343" i="2" s="1"/>
  <c r="M344" i="2"/>
  <c r="M343" i="2" s="1"/>
  <c r="C344" i="2"/>
  <c r="C343" i="2" s="1"/>
  <c r="N342" i="2"/>
  <c r="P341" i="2"/>
  <c r="P340" i="2" s="1"/>
  <c r="O341" i="2"/>
  <c r="O340" i="2" s="1"/>
  <c r="M341" i="2"/>
  <c r="M340" i="2" s="1"/>
  <c r="C341" i="2"/>
  <c r="C340" i="2" s="1"/>
  <c r="N337" i="2"/>
  <c r="P336" i="2"/>
  <c r="O336" i="2"/>
  <c r="M336" i="2"/>
  <c r="C336" i="2"/>
  <c r="N335" i="2"/>
  <c r="P334" i="2"/>
  <c r="O334" i="2"/>
  <c r="M334" i="2"/>
  <c r="C334" i="2"/>
  <c r="N331" i="2"/>
  <c r="N330" i="2" s="1"/>
  <c r="P330" i="2"/>
  <c r="O330" i="2"/>
  <c r="M330" i="2"/>
  <c r="C330" i="2"/>
  <c r="N329" i="2"/>
  <c r="P328" i="2"/>
  <c r="O328" i="2"/>
  <c r="M328" i="2"/>
  <c r="C328" i="2"/>
  <c r="N327" i="2"/>
  <c r="P326" i="2"/>
  <c r="O326" i="2"/>
  <c r="M326" i="2"/>
  <c r="C326" i="2"/>
  <c r="N324" i="2"/>
  <c r="Q324" i="2" s="1"/>
  <c r="K324" i="2"/>
  <c r="N323" i="2"/>
  <c r="Q323" i="2" s="1"/>
  <c r="K323" i="2"/>
  <c r="N322" i="2"/>
  <c r="Q322" i="2" s="1"/>
  <c r="N321" i="2"/>
  <c r="K321" i="2"/>
  <c r="P320" i="2"/>
  <c r="P319" i="2" s="1"/>
  <c r="O320" i="2"/>
  <c r="O319" i="2" s="1"/>
  <c r="M320" i="2"/>
  <c r="M319" i="2" s="1"/>
  <c r="C320" i="2"/>
  <c r="C319" i="2" s="1"/>
  <c r="N318" i="2"/>
  <c r="N317" i="2" s="1"/>
  <c r="K318" i="2"/>
  <c r="K317" i="2" s="1"/>
  <c r="P317" i="2"/>
  <c r="O317" i="2"/>
  <c r="M317" i="2"/>
  <c r="C317" i="2"/>
  <c r="N316" i="2"/>
  <c r="Q316" i="2" s="1"/>
  <c r="K316" i="2"/>
  <c r="N315" i="2"/>
  <c r="Q315" i="2" s="1"/>
  <c r="K315" i="2"/>
  <c r="Q314" i="2"/>
  <c r="K314" i="2"/>
  <c r="N313" i="2"/>
  <c r="Q313" i="2" s="1"/>
  <c r="P312" i="2"/>
  <c r="O312" i="2"/>
  <c r="M312" i="2"/>
  <c r="C312" i="2"/>
  <c r="N311" i="2"/>
  <c r="N310" i="2" s="1"/>
  <c r="P310" i="2"/>
  <c r="O310" i="2"/>
  <c r="M310" i="2"/>
  <c r="C310" i="2"/>
  <c r="N308" i="2"/>
  <c r="P307" i="2"/>
  <c r="P306" i="2" s="1"/>
  <c r="O307" i="2"/>
  <c r="O306" i="2" s="1"/>
  <c r="M307" i="2"/>
  <c r="M306" i="2" s="1"/>
  <c r="C307" i="2"/>
  <c r="C306" i="2" s="1"/>
  <c r="N305" i="2"/>
  <c r="N304" i="2" s="1"/>
  <c r="P304" i="2"/>
  <c r="O304" i="2"/>
  <c r="M304" i="2"/>
  <c r="C304" i="2"/>
  <c r="N303" i="2"/>
  <c r="Q303" i="2" s="1"/>
  <c r="Q302" i="2" s="1"/>
  <c r="P302" i="2"/>
  <c r="O302" i="2"/>
  <c r="M302" i="2"/>
  <c r="C302" i="2"/>
  <c r="N300" i="2"/>
  <c r="P299" i="2"/>
  <c r="O299" i="2"/>
  <c r="M299" i="2"/>
  <c r="N298" i="2"/>
  <c r="Q298" i="2" s="1"/>
  <c r="R298" i="2" s="1"/>
  <c r="N297" i="2"/>
  <c r="Q297" i="2" s="1"/>
  <c r="R297" i="2" s="1"/>
  <c r="N296" i="2"/>
  <c r="Q296" i="2" s="1"/>
  <c r="R296" i="2" s="1"/>
  <c r="N295" i="2"/>
  <c r="Q295" i="2" s="1"/>
  <c r="P294" i="2"/>
  <c r="O294" i="2"/>
  <c r="M294" i="2"/>
  <c r="N293" i="2"/>
  <c r="Q293" i="2" s="1"/>
  <c r="P292" i="2"/>
  <c r="O292" i="2"/>
  <c r="M292" i="2"/>
  <c r="N291" i="2"/>
  <c r="N290" i="2" s="1"/>
  <c r="P290" i="2"/>
  <c r="O290" i="2"/>
  <c r="M290" i="2"/>
  <c r="N289" i="2"/>
  <c r="P288" i="2"/>
  <c r="O288" i="2"/>
  <c r="M288" i="2"/>
  <c r="N287" i="2"/>
  <c r="Q287" i="2" s="1"/>
  <c r="R287" i="2" s="1"/>
  <c r="N286" i="2"/>
  <c r="P285" i="2"/>
  <c r="O285" i="2"/>
  <c r="M285" i="2"/>
  <c r="N284" i="2"/>
  <c r="P283" i="2"/>
  <c r="O283" i="2"/>
  <c r="M283" i="2"/>
  <c r="N282" i="2"/>
  <c r="N281" i="2" s="1"/>
  <c r="N280" i="2"/>
  <c r="N279" i="2" s="1"/>
  <c r="P279" i="2"/>
  <c r="O279" i="2"/>
  <c r="M279" i="2"/>
  <c r="N278" i="2"/>
  <c r="Q278" i="2" s="1"/>
  <c r="R278" i="2" s="1"/>
  <c r="N277" i="2"/>
  <c r="P276" i="2"/>
  <c r="O276" i="2"/>
  <c r="M276" i="2"/>
  <c r="N275" i="2"/>
  <c r="N274" i="2"/>
  <c r="N271" i="2"/>
  <c r="Q271" i="2" s="1"/>
  <c r="Q270" i="2" s="1"/>
  <c r="K271" i="2"/>
  <c r="P270" i="2"/>
  <c r="O270" i="2"/>
  <c r="M270" i="2"/>
  <c r="C270" i="2"/>
  <c r="N269" i="2"/>
  <c r="P268" i="2"/>
  <c r="O268" i="2"/>
  <c r="M268" i="2"/>
  <c r="C268" i="2"/>
  <c r="N267" i="2"/>
  <c r="Q267" i="2" s="1"/>
  <c r="K267" i="2"/>
  <c r="N266" i="2"/>
  <c r="P265" i="2"/>
  <c r="O265" i="2"/>
  <c r="M265" i="2"/>
  <c r="C265" i="2"/>
  <c r="N264" i="2"/>
  <c r="N263" i="2" s="1"/>
  <c r="P263" i="2"/>
  <c r="O263" i="2"/>
  <c r="M263" i="2"/>
  <c r="C263" i="2"/>
  <c r="N262" i="2"/>
  <c r="P261" i="2"/>
  <c r="O261" i="2"/>
  <c r="M261" i="2"/>
  <c r="C261" i="2"/>
  <c r="N259" i="2"/>
  <c r="K259" i="2"/>
  <c r="P258" i="2"/>
  <c r="O258" i="2"/>
  <c r="M258" i="2"/>
  <c r="C258" i="2"/>
  <c r="N257" i="2"/>
  <c r="Q257" i="2" s="1"/>
  <c r="K257" i="2"/>
  <c r="N256" i="2"/>
  <c r="K256" i="2"/>
  <c r="P255" i="2"/>
  <c r="O255" i="2"/>
  <c r="M255" i="2"/>
  <c r="C255" i="2"/>
  <c r="N251" i="2"/>
  <c r="Q251" i="2" s="1"/>
  <c r="K251" i="2"/>
  <c r="N250" i="2"/>
  <c r="P249" i="2"/>
  <c r="P248" i="2" s="1"/>
  <c r="P247" i="2" s="1"/>
  <c r="O249" i="2"/>
  <c r="O248" i="2" s="1"/>
  <c r="O247" i="2" s="1"/>
  <c r="M249" i="2"/>
  <c r="M248" i="2" s="1"/>
  <c r="M247" i="2" s="1"/>
  <c r="C249" i="2"/>
  <c r="C248" i="2" s="1"/>
  <c r="C247" i="2" s="1"/>
  <c r="N246" i="2"/>
  <c r="Q246" i="2" s="1"/>
  <c r="Q245" i="2" s="1"/>
  <c r="Q244" i="2" s="1"/>
  <c r="P245" i="2"/>
  <c r="P244" i="2" s="1"/>
  <c r="O245" i="2"/>
  <c r="O244" i="2" s="1"/>
  <c r="M245" i="2"/>
  <c r="M244" i="2" s="1"/>
  <c r="C245" i="2"/>
  <c r="C244" i="2" s="1"/>
  <c r="N243" i="2"/>
  <c r="Q243" i="2" s="1"/>
  <c r="Q242" i="2" s="1"/>
  <c r="Q241" i="2" s="1"/>
  <c r="P242" i="2"/>
  <c r="P241" i="2" s="1"/>
  <c r="O242" i="2"/>
  <c r="O241" i="2" s="1"/>
  <c r="M242" i="2"/>
  <c r="M241" i="2" s="1"/>
  <c r="C242" i="2"/>
  <c r="C241" i="2" s="1"/>
  <c r="N240" i="2"/>
  <c r="Q240" i="2" s="1"/>
  <c r="K240" i="2"/>
  <c r="N239" i="2"/>
  <c r="K239" i="2"/>
  <c r="P238" i="2"/>
  <c r="P237" i="2" s="1"/>
  <c r="O238" i="2"/>
  <c r="O237" i="2" s="1"/>
  <c r="M238" i="2"/>
  <c r="M237" i="2" s="1"/>
  <c r="C238" i="2"/>
  <c r="C237" i="2" s="1"/>
  <c r="N236" i="2"/>
  <c r="P235" i="2"/>
  <c r="P234" i="2" s="1"/>
  <c r="O235" i="2"/>
  <c r="O234" i="2" s="1"/>
  <c r="M235" i="2"/>
  <c r="M234" i="2" s="1"/>
  <c r="C235" i="2"/>
  <c r="C234" i="2" s="1"/>
  <c r="N233" i="2"/>
  <c r="P232" i="2"/>
  <c r="O232" i="2"/>
  <c r="M232" i="2"/>
  <c r="C232" i="2"/>
  <c r="N231" i="2"/>
  <c r="K231" i="2"/>
  <c r="K230" i="2" s="1"/>
  <c r="P230" i="2"/>
  <c r="O230" i="2"/>
  <c r="M230" i="2"/>
  <c r="C230" i="2"/>
  <c r="N229" i="2"/>
  <c r="Q229" i="2" s="1"/>
  <c r="N228" i="2"/>
  <c r="K228" i="2"/>
  <c r="P227" i="2"/>
  <c r="O227" i="2"/>
  <c r="M227" i="2"/>
  <c r="C227" i="2"/>
  <c r="N226" i="2"/>
  <c r="K226" i="2"/>
  <c r="K225" i="2" s="1"/>
  <c r="P225" i="2"/>
  <c r="O225" i="2"/>
  <c r="M225" i="2"/>
  <c r="C225" i="2"/>
  <c r="N223" i="2"/>
  <c r="Q223" i="2" s="1"/>
  <c r="Q222" i="2" s="1"/>
  <c r="P222" i="2"/>
  <c r="O222" i="2"/>
  <c r="M222" i="2"/>
  <c r="C222" i="2"/>
  <c r="N221" i="2"/>
  <c r="N220" i="2" s="1"/>
  <c r="P220" i="2"/>
  <c r="O220" i="2"/>
  <c r="M220" i="2"/>
  <c r="C220" i="2"/>
  <c r="N219" i="2"/>
  <c r="Q219" i="2" s="1"/>
  <c r="Q218" i="2" s="1"/>
  <c r="P218" i="2"/>
  <c r="O218" i="2"/>
  <c r="M218" i="2"/>
  <c r="C218" i="2"/>
  <c r="K217" i="2"/>
  <c r="N216" i="2"/>
  <c r="Q216" i="2" s="1"/>
  <c r="P215" i="2"/>
  <c r="O215" i="2"/>
  <c r="M215" i="2"/>
  <c r="C215" i="2"/>
  <c r="N214" i="2"/>
  <c r="N213" i="2" s="1"/>
  <c r="P213" i="2"/>
  <c r="O213" i="2"/>
  <c r="M213" i="2"/>
  <c r="C213" i="2"/>
  <c r="N211" i="2"/>
  <c r="Q211" i="2" s="1"/>
  <c r="K211" i="2"/>
  <c r="N210" i="2"/>
  <c r="K210" i="2"/>
  <c r="P209" i="2"/>
  <c r="O209" i="2"/>
  <c r="M209" i="2"/>
  <c r="C209" i="2"/>
  <c r="N208" i="2"/>
  <c r="N207" i="2" s="1"/>
  <c r="P207" i="2"/>
  <c r="O207" i="2"/>
  <c r="M207" i="2"/>
  <c r="C207" i="2"/>
  <c r="N206" i="2"/>
  <c r="Q206" i="2" s="1"/>
  <c r="K206" i="2"/>
  <c r="N205" i="2"/>
  <c r="Q205" i="2" s="1"/>
  <c r="K205" i="2"/>
  <c r="N204" i="2"/>
  <c r="P203" i="2"/>
  <c r="O203" i="2"/>
  <c r="M203" i="2"/>
  <c r="C203" i="2"/>
  <c r="N202" i="2"/>
  <c r="P201" i="2"/>
  <c r="O201" i="2"/>
  <c r="M201" i="2"/>
  <c r="C201" i="2"/>
  <c r="N197" i="2"/>
  <c r="N196" i="2" s="1"/>
  <c r="P196" i="2"/>
  <c r="O196" i="2"/>
  <c r="M196" i="2"/>
  <c r="C196" i="2"/>
  <c r="N195" i="2"/>
  <c r="N194" i="2" s="1"/>
  <c r="P194" i="2"/>
  <c r="O194" i="2"/>
  <c r="M194" i="2"/>
  <c r="C194" i="2"/>
  <c r="N193" i="2"/>
  <c r="P192" i="2"/>
  <c r="O192" i="2"/>
  <c r="M192" i="2"/>
  <c r="C192" i="2"/>
  <c r="N189" i="2"/>
  <c r="Q189" i="2" s="1"/>
  <c r="N188" i="2"/>
  <c r="Q188" i="2" s="1"/>
  <c r="K188" i="2"/>
  <c r="N187" i="2"/>
  <c r="K187" i="2"/>
  <c r="P186" i="2"/>
  <c r="O186" i="2"/>
  <c r="M186" i="2"/>
  <c r="C186" i="2"/>
  <c r="N185" i="2"/>
  <c r="N184" i="2" s="1"/>
  <c r="P184" i="2"/>
  <c r="O184" i="2"/>
  <c r="M184" i="2"/>
  <c r="C184" i="2"/>
  <c r="N182" i="2"/>
  <c r="N181" i="2" s="1"/>
  <c r="N180" i="2"/>
  <c r="Q180" i="2" s="1"/>
  <c r="Q179" i="2" s="1"/>
  <c r="P179" i="2"/>
  <c r="O179" i="2"/>
  <c r="M179" i="2"/>
  <c r="C179" i="2"/>
  <c r="C178" i="2" s="1"/>
  <c r="N177" i="2"/>
  <c r="K177" i="2"/>
  <c r="K176" i="2" s="1"/>
  <c r="P176" i="2"/>
  <c r="O176" i="2"/>
  <c r="M176" i="2"/>
  <c r="C176" i="2"/>
  <c r="N175" i="2"/>
  <c r="P174" i="2"/>
  <c r="O174" i="2"/>
  <c r="M174" i="2"/>
  <c r="C174" i="2"/>
  <c r="N171" i="2"/>
  <c r="Q171" i="2" s="1"/>
  <c r="Q170" i="2" s="1"/>
  <c r="P170" i="2"/>
  <c r="O170" i="2"/>
  <c r="M170" i="2"/>
  <c r="C170" i="2"/>
  <c r="N169" i="2"/>
  <c r="N168" i="2" s="1"/>
  <c r="K169" i="2"/>
  <c r="P168" i="2"/>
  <c r="O168" i="2"/>
  <c r="M168" i="2"/>
  <c r="C168" i="2"/>
  <c r="N165" i="2"/>
  <c r="N164" i="2" s="1"/>
  <c r="N163" i="2" s="1"/>
  <c r="N162" i="2" s="1"/>
  <c r="P164" i="2"/>
  <c r="P163" i="2" s="1"/>
  <c r="P162" i="2" s="1"/>
  <c r="O164" i="2"/>
  <c r="O163" i="2" s="1"/>
  <c r="O162" i="2" s="1"/>
  <c r="M164" i="2"/>
  <c r="M163" i="2" s="1"/>
  <c r="M162" i="2" s="1"/>
  <c r="C164" i="2"/>
  <c r="C163" i="2" s="1"/>
  <c r="C162" i="2" s="1"/>
  <c r="N160" i="2"/>
  <c r="Q160" i="2" s="1"/>
  <c r="Q159" i="2" s="1"/>
  <c r="K160" i="2"/>
  <c r="K159" i="2" s="1"/>
  <c r="P159" i="2"/>
  <c r="O159" i="2"/>
  <c r="M159" i="2"/>
  <c r="C159" i="2"/>
  <c r="N158" i="2"/>
  <c r="P157" i="2"/>
  <c r="O157" i="2"/>
  <c r="M157" i="2"/>
  <c r="C157" i="2"/>
  <c r="N156" i="2"/>
  <c r="P155" i="2"/>
  <c r="O155" i="2"/>
  <c r="M155" i="2"/>
  <c r="C155" i="2"/>
  <c r="N154" i="2"/>
  <c r="N153" i="2" s="1"/>
  <c r="K154" i="2"/>
  <c r="K153" i="2" s="1"/>
  <c r="P153" i="2"/>
  <c r="O153" i="2"/>
  <c r="M153" i="2"/>
  <c r="C153" i="2"/>
  <c r="N149" i="2"/>
  <c r="N148" i="2" s="1"/>
  <c r="N147" i="2" s="1"/>
  <c r="N146" i="2" s="1"/>
  <c r="P148" i="2"/>
  <c r="P147" i="2" s="1"/>
  <c r="P146" i="2" s="1"/>
  <c r="O148" i="2"/>
  <c r="O147" i="2" s="1"/>
  <c r="O146" i="2" s="1"/>
  <c r="M148" i="2"/>
  <c r="M147" i="2" s="1"/>
  <c r="M146" i="2" s="1"/>
  <c r="C148" i="2"/>
  <c r="C147" i="2" s="1"/>
  <c r="C146" i="2" s="1"/>
  <c r="N145" i="2"/>
  <c r="Q145" i="2" s="1"/>
  <c r="Q144" i="2" s="1"/>
  <c r="Q143" i="2" s="1"/>
  <c r="Q142" i="2" s="1"/>
  <c r="K145" i="2"/>
  <c r="P144" i="2"/>
  <c r="P143" i="2" s="1"/>
  <c r="P142" i="2" s="1"/>
  <c r="O144" i="2"/>
  <c r="O143" i="2" s="1"/>
  <c r="O142" i="2" s="1"/>
  <c r="M144" i="2"/>
  <c r="M143" i="2" s="1"/>
  <c r="M142" i="2" s="1"/>
  <c r="C144" i="2"/>
  <c r="C143" i="2" s="1"/>
  <c r="C142" i="2" s="1"/>
  <c r="N140" i="2"/>
  <c r="K140" i="2"/>
  <c r="P139" i="2"/>
  <c r="O139" i="2"/>
  <c r="M139" i="2"/>
  <c r="C139" i="2"/>
  <c r="N138" i="2"/>
  <c r="Q138" i="2" s="1"/>
  <c r="Q137" i="2" s="1"/>
  <c r="P137" i="2"/>
  <c r="O137" i="2"/>
  <c r="M137" i="2"/>
  <c r="C137" i="2"/>
  <c r="N136" i="2"/>
  <c r="N135" i="2" s="1"/>
  <c r="K136" i="2"/>
  <c r="K135" i="2" s="1"/>
  <c r="P135" i="2"/>
  <c r="O135" i="2"/>
  <c r="M135" i="2"/>
  <c r="C135" i="2"/>
  <c r="N134" i="2"/>
  <c r="P133" i="2"/>
  <c r="O133" i="2"/>
  <c r="M133" i="2"/>
  <c r="C133" i="2"/>
  <c r="N132" i="2"/>
  <c r="P131" i="2"/>
  <c r="O131" i="2"/>
  <c r="M131" i="2"/>
  <c r="C131" i="2"/>
  <c r="N130" i="2"/>
  <c r="N129" i="2" s="1"/>
  <c r="P129" i="2"/>
  <c r="O129" i="2"/>
  <c r="M129" i="2"/>
  <c r="C129" i="2"/>
  <c r="N128" i="2"/>
  <c r="P127" i="2"/>
  <c r="O127" i="2"/>
  <c r="M127" i="2"/>
  <c r="C127" i="2"/>
  <c r="N126" i="2"/>
  <c r="Q126" i="2" s="1"/>
  <c r="Q125" i="2" s="1"/>
  <c r="P125" i="2"/>
  <c r="O125" i="2"/>
  <c r="M125" i="2"/>
  <c r="C125" i="2"/>
  <c r="N123" i="2"/>
  <c r="N122" i="2" s="1"/>
  <c r="P122" i="2"/>
  <c r="O122" i="2"/>
  <c r="M122" i="2"/>
  <c r="C122" i="2"/>
  <c r="N121" i="2"/>
  <c r="Q121" i="2" s="1"/>
  <c r="Q120" i="2" s="1"/>
  <c r="P120" i="2"/>
  <c r="O120" i="2"/>
  <c r="M120" i="2"/>
  <c r="C120" i="2"/>
  <c r="N117" i="2"/>
  <c r="P116" i="2"/>
  <c r="O116" i="2"/>
  <c r="M116" i="2"/>
  <c r="C116" i="2"/>
  <c r="N115" i="2"/>
  <c r="Q115" i="2" s="1"/>
  <c r="K115" i="2"/>
  <c r="N114" i="2"/>
  <c r="K114" i="2"/>
  <c r="P113" i="2"/>
  <c r="O113" i="2"/>
  <c r="M113" i="2"/>
  <c r="C113" i="2"/>
  <c r="N111" i="2"/>
  <c r="N110" i="2" s="1"/>
  <c r="N109" i="2" s="1"/>
  <c r="P110" i="2"/>
  <c r="P109" i="2" s="1"/>
  <c r="O110" i="2"/>
  <c r="O109" i="2" s="1"/>
  <c r="M110" i="2"/>
  <c r="M109" i="2" s="1"/>
  <c r="C110" i="2"/>
  <c r="C109" i="2" s="1"/>
  <c r="N108" i="2"/>
  <c r="P107" i="2"/>
  <c r="P106" i="2" s="1"/>
  <c r="O107" i="2"/>
  <c r="O106" i="2" s="1"/>
  <c r="M107" i="2"/>
  <c r="M106" i="2" s="1"/>
  <c r="C107" i="2"/>
  <c r="C106" i="2" s="1"/>
  <c r="N103" i="2"/>
  <c r="N102" i="2" s="1"/>
  <c r="N101" i="2" s="1"/>
  <c r="N100" i="2" s="1"/>
  <c r="N99" i="2" s="1"/>
  <c r="K103" i="2"/>
  <c r="K102" i="2" s="1"/>
  <c r="K101" i="2" s="1"/>
  <c r="K100" i="2" s="1"/>
  <c r="K99" i="2" s="1"/>
  <c r="P102" i="2"/>
  <c r="P101" i="2" s="1"/>
  <c r="P100" i="2" s="1"/>
  <c r="P99" i="2" s="1"/>
  <c r="O102" i="2"/>
  <c r="O101" i="2" s="1"/>
  <c r="O100" i="2" s="1"/>
  <c r="O99" i="2" s="1"/>
  <c r="M102" i="2"/>
  <c r="M101" i="2" s="1"/>
  <c r="M100" i="2" s="1"/>
  <c r="M99" i="2" s="1"/>
  <c r="C102" i="2"/>
  <c r="C101" i="2" s="1"/>
  <c r="C100" i="2" s="1"/>
  <c r="C99" i="2" s="1"/>
  <c r="N98" i="2"/>
  <c r="N97" i="2" s="1"/>
  <c r="P97" i="2"/>
  <c r="O97" i="2"/>
  <c r="M97" i="2"/>
  <c r="C97" i="2"/>
  <c r="N96" i="2"/>
  <c r="N95" i="2" s="1"/>
  <c r="K96" i="2"/>
  <c r="K95" i="2" s="1"/>
  <c r="P95" i="2"/>
  <c r="O95" i="2"/>
  <c r="M95" i="2"/>
  <c r="C95" i="2"/>
  <c r="N94" i="2"/>
  <c r="P93" i="2"/>
  <c r="O93" i="2"/>
  <c r="M93" i="2"/>
  <c r="C93" i="2"/>
  <c r="N92" i="2"/>
  <c r="N91" i="2" s="1"/>
  <c r="P91" i="2"/>
  <c r="O91" i="2"/>
  <c r="M91" i="2"/>
  <c r="C91" i="2"/>
  <c r="N90" i="2"/>
  <c r="Q90" i="2" s="1"/>
  <c r="K90" i="2"/>
  <c r="N89" i="2"/>
  <c r="Q89" i="2" s="1"/>
  <c r="P88" i="2"/>
  <c r="O88" i="2"/>
  <c r="M88" i="2"/>
  <c r="C88" i="2"/>
  <c r="N87" i="2"/>
  <c r="P86" i="2"/>
  <c r="O86" i="2"/>
  <c r="M86" i="2"/>
  <c r="C86" i="2"/>
  <c r="N85" i="2"/>
  <c r="N84" i="2" s="1"/>
  <c r="K85" i="2"/>
  <c r="P84" i="2"/>
  <c r="O84" i="2"/>
  <c r="M84" i="2"/>
  <c r="C84" i="2"/>
  <c r="N81" i="2"/>
  <c r="P80" i="2"/>
  <c r="O80" i="2"/>
  <c r="M80" i="2"/>
  <c r="C80" i="2"/>
  <c r="N79" i="2"/>
  <c r="N78" i="2" s="1"/>
  <c r="P78" i="2"/>
  <c r="O78" i="2"/>
  <c r="M78" i="2"/>
  <c r="C78" i="2"/>
  <c r="N77" i="2"/>
  <c r="K77" i="2"/>
  <c r="P76" i="2"/>
  <c r="O76" i="2"/>
  <c r="M76" i="2"/>
  <c r="C76" i="2"/>
  <c r="N75" i="2"/>
  <c r="Q75" i="2" s="1"/>
  <c r="K75" i="2"/>
  <c r="N74" i="2"/>
  <c r="P73" i="2"/>
  <c r="O73" i="2"/>
  <c r="M73" i="2"/>
  <c r="C73" i="2"/>
  <c r="N72" i="2"/>
  <c r="Q72" i="2" s="1"/>
  <c r="Q71" i="2" s="1"/>
  <c r="K72" i="2"/>
  <c r="K71" i="2" s="1"/>
  <c r="P71" i="2"/>
  <c r="O71" i="2"/>
  <c r="M71" i="2"/>
  <c r="C71" i="2"/>
  <c r="N69" i="2"/>
  <c r="P68" i="2"/>
  <c r="O68" i="2"/>
  <c r="M68" i="2"/>
  <c r="C68" i="2"/>
  <c r="N67" i="2"/>
  <c r="Q67" i="2" s="1"/>
  <c r="Q66" i="2" s="1"/>
  <c r="P66" i="2"/>
  <c r="O66" i="2"/>
  <c r="M66" i="2"/>
  <c r="C66" i="2"/>
  <c r="N65" i="2"/>
  <c r="P64" i="2"/>
  <c r="O64" i="2"/>
  <c r="M64" i="2"/>
  <c r="C64" i="2"/>
  <c r="N63" i="2"/>
  <c r="K63" i="2"/>
  <c r="P62" i="2"/>
  <c r="O62" i="2"/>
  <c r="M62" i="2"/>
  <c r="C62" i="2"/>
  <c r="N61" i="2"/>
  <c r="P60" i="2"/>
  <c r="O60" i="2"/>
  <c r="M60" i="2"/>
  <c r="C60" i="2"/>
  <c r="N58" i="2"/>
  <c r="Q58" i="2" s="1"/>
  <c r="K58" i="2"/>
  <c r="N57" i="2"/>
  <c r="K57" i="2"/>
  <c r="P56" i="2"/>
  <c r="O56" i="2"/>
  <c r="M56" i="2"/>
  <c r="C56" i="2"/>
  <c r="N55" i="2"/>
  <c r="Q55" i="2" s="1"/>
  <c r="Q54" i="2" s="1"/>
  <c r="P54" i="2"/>
  <c r="O54" i="2"/>
  <c r="M54" i="2"/>
  <c r="C54" i="2"/>
  <c r="N53" i="2"/>
  <c r="Q53" i="2" s="1"/>
  <c r="Q52" i="2" s="1"/>
  <c r="P52" i="2"/>
  <c r="O52" i="2"/>
  <c r="M52" i="2"/>
  <c r="C52" i="2"/>
  <c r="N51" i="2"/>
  <c r="Q51" i="2" s="1"/>
  <c r="Q50" i="2" s="1"/>
  <c r="K51" i="2"/>
  <c r="P50" i="2"/>
  <c r="O50" i="2"/>
  <c r="M50" i="2"/>
  <c r="C50" i="2"/>
  <c r="N49" i="2"/>
  <c r="P48" i="2"/>
  <c r="O48" i="2"/>
  <c r="M48" i="2"/>
  <c r="C48" i="2"/>
  <c r="N44" i="2"/>
  <c r="K44" i="2"/>
  <c r="K43" i="2" s="1"/>
  <c r="K42" i="2" s="1"/>
  <c r="P43" i="2"/>
  <c r="P42" i="2" s="1"/>
  <c r="O43" i="2"/>
  <c r="O42" i="2" s="1"/>
  <c r="M43" i="2"/>
  <c r="M42" i="2" s="1"/>
  <c r="C43" i="2"/>
  <c r="C42" i="2" s="1"/>
  <c r="N41" i="2"/>
  <c r="K41" i="2"/>
  <c r="K40" i="2" s="1"/>
  <c r="K39" i="2" s="1"/>
  <c r="P40" i="2"/>
  <c r="P39" i="2" s="1"/>
  <c r="O40" i="2"/>
  <c r="O39" i="2" s="1"/>
  <c r="M40" i="2"/>
  <c r="M39" i="2" s="1"/>
  <c r="C40" i="2"/>
  <c r="C39" i="2" s="1"/>
  <c r="N38" i="2"/>
  <c r="Q38" i="2" s="1"/>
  <c r="N37" i="2"/>
  <c r="K37" i="2"/>
  <c r="P36" i="2"/>
  <c r="P35" i="2" s="1"/>
  <c r="O36" i="2"/>
  <c r="O35" i="2" s="1"/>
  <c r="M36" i="2"/>
  <c r="M35" i="2" s="1"/>
  <c r="C36" i="2"/>
  <c r="C35" i="2" s="1"/>
  <c r="N34" i="2"/>
  <c r="Q34" i="2" s="1"/>
  <c r="N33" i="2"/>
  <c r="Q33" i="2" s="1"/>
  <c r="K33" i="2"/>
  <c r="N32" i="2"/>
  <c r="K32" i="2"/>
  <c r="N31" i="2"/>
  <c r="Q31" i="2" s="1"/>
  <c r="K31" i="2"/>
  <c r="P30" i="2"/>
  <c r="P29" i="2" s="1"/>
  <c r="O30" i="2"/>
  <c r="O29" i="2" s="1"/>
  <c r="M30" i="2"/>
  <c r="M29" i="2" s="1"/>
  <c r="C30" i="2"/>
  <c r="C29" i="2" s="1"/>
  <c r="N28" i="2"/>
  <c r="Q28" i="2" s="1"/>
  <c r="K28" i="2"/>
  <c r="K27" i="2" s="1"/>
  <c r="K26" i="2" s="1"/>
  <c r="P27" i="2"/>
  <c r="P26" i="2" s="1"/>
  <c r="O27" i="2"/>
  <c r="O26" i="2" s="1"/>
  <c r="M27" i="2"/>
  <c r="M26" i="2" s="1"/>
  <c r="C27" i="2"/>
  <c r="C26" i="2" s="1"/>
  <c r="N25" i="2"/>
  <c r="K25" i="2"/>
  <c r="P24" i="2"/>
  <c r="P23" i="2" s="1"/>
  <c r="O24" i="2"/>
  <c r="O23" i="2" s="1"/>
  <c r="M24" i="2"/>
  <c r="M23" i="2" s="1"/>
  <c r="C24" i="2"/>
  <c r="C23" i="2" s="1"/>
  <c r="N22" i="2"/>
  <c r="P21" i="2"/>
  <c r="P20" i="2" s="1"/>
  <c r="O21" i="2"/>
  <c r="O20" i="2" s="1"/>
  <c r="M21" i="2"/>
  <c r="M20" i="2" s="1"/>
  <c r="C21" i="2"/>
  <c r="C20" i="2" s="1"/>
  <c r="N19" i="2"/>
  <c r="Q19" i="2" s="1"/>
  <c r="Q18" i="2" s="1"/>
  <c r="Q17" i="2" s="1"/>
  <c r="K19" i="2"/>
  <c r="P18" i="2"/>
  <c r="P17" i="2" s="1"/>
  <c r="O18" i="2"/>
  <c r="O17" i="2" s="1"/>
  <c r="M18" i="2"/>
  <c r="M17" i="2" s="1"/>
  <c r="C18" i="2"/>
  <c r="C17" i="2" s="1"/>
  <c r="N16" i="2"/>
  <c r="Q16" i="2" s="1"/>
  <c r="K16" i="2"/>
  <c r="N15" i="2"/>
  <c r="K15" i="2"/>
  <c r="P14" i="2"/>
  <c r="P13" i="2" s="1"/>
  <c r="O14" i="2"/>
  <c r="O13" i="2" s="1"/>
  <c r="M14" i="2"/>
  <c r="M13" i="2" s="1"/>
  <c r="C14" i="2"/>
  <c r="C13" i="2" s="1"/>
  <c r="N12" i="2"/>
  <c r="P11" i="2"/>
  <c r="P10" i="2" s="1"/>
  <c r="O11" i="2"/>
  <c r="O10" i="2" s="1"/>
  <c r="M11" i="2"/>
  <c r="M10" i="2" s="1"/>
  <c r="C11" i="2"/>
  <c r="C10" i="2" s="1"/>
  <c r="Q274" i="2" l="1"/>
  <c r="R274" i="2" s="1"/>
  <c r="N273" i="2"/>
  <c r="Q419" i="2"/>
  <c r="Q418" i="2" s="1"/>
  <c r="Q417" i="2"/>
  <c r="Q416" i="2" s="1"/>
  <c r="O178" i="2"/>
  <c r="P415" i="2"/>
  <c r="P408" i="2" s="1"/>
  <c r="P407" i="2" s="1"/>
  <c r="P141" i="2"/>
  <c r="R217" i="2"/>
  <c r="Q384" i="2"/>
  <c r="Q383" i="2" s="1"/>
  <c r="Q79" i="2"/>
  <c r="Q78" i="2" s="1"/>
  <c r="Q96" i="2"/>
  <c r="Q95" i="2" s="1"/>
  <c r="K255" i="2"/>
  <c r="Q214" i="2"/>
  <c r="Q213" i="2" s="1"/>
  <c r="Q149" i="2"/>
  <c r="Q148" i="2" s="1"/>
  <c r="Q147" i="2" s="1"/>
  <c r="Q146" i="2" s="1"/>
  <c r="Q141" i="2" s="1"/>
  <c r="Q291" i="2"/>
  <c r="Q290" i="2" s="1"/>
  <c r="Q311" i="2"/>
  <c r="Q310" i="2" s="1"/>
  <c r="Q401" i="2"/>
  <c r="Q400" i="2" s="1"/>
  <c r="N50" i="2"/>
  <c r="N66" i="2"/>
  <c r="Q154" i="2"/>
  <c r="Q153" i="2" s="1"/>
  <c r="Q169" i="2"/>
  <c r="Q168" i="2" s="1"/>
  <c r="Q167" i="2" s="1"/>
  <c r="Q166" i="2" s="1"/>
  <c r="Q221" i="2"/>
  <c r="Q220" i="2" s="1"/>
  <c r="Q305" i="2"/>
  <c r="Q304" i="2" s="1"/>
  <c r="Q301" i="2" s="1"/>
  <c r="Q195" i="2"/>
  <c r="Q194" i="2" s="1"/>
  <c r="C333" i="2"/>
  <c r="C332" i="2" s="1"/>
  <c r="Q386" i="2"/>
  <c r="Q385" i="2" s="1"/>
  <c r="Q123" i="2"/>
  <c r="Q122" i="2" s="1"/>
  <c r="Q119" i="2" s="1"/>
  <c r="Q280" i="2"/>
  <c r="R280" i="2" s="1"/>
  <c r="R279" i="2" s="1"/>
  <c r="Q406" i="2"/>
  <c r="Q405" i="2" s="1"/>
  <c r="Q404" i="2" s="1"/>
  <c r="Q403" i="2" s="1"/>
  <c r="Q402" i="2" s="1"/>
  <c r="Q197" i="2"/>
  <c r="Q196" i="2" s="1"/>
  <c r="R240" i="2"/>
  <c r="K359" i="2"/>
  <c r="K358" i="2" s="1"/>
  <c r="K327" i="2"/>
  <c r="K326" i="2" s="1"/>
  <c r="M112" i="2"/>
  <c r="M105" i="2" s="1"/>
  <c r="M173" i="2"/>
  <c r="R380" i="2"/>
  <c r="N179" i="2"/>
  <c r="N270" i="2"/>
  <c r="O325" i="2"/>
  <c r="K384" i="2"/>
  <c r="K383" i="2" s="1"/>
  <c r="N410" i="2"/>
  <c r="N409" i="2" s="1"/>
  <c r="C173" i="2"/>
  <c r="P173" i="2"/>
  <c r="P191" i="2"/>
  <c r="P190" i="2" s="1"/>
  <c r="N393" i="2"/>
  <c r="N265" i="2"/>
  <c r="N372" i="2"/>
  <c r="N125" i="2"/>
  <c r="Q215" i="2"/>
  <c r="R379" i="2"/>
  <c r="K81" i="2"/>
  <c r="K80" i="2" s="1"/>
  <c r="C415" i="2"/>
  <c r="C408" i="2" s="1"/>
  <c r="C407" i="2" s="1"/>
  <c r="N292" i="2"/>
  <c r="P352" i="2"/>
  <c r="P339" i="2" s="1"/>
  <c r="P338" i="2" s="1"/>
  <c r="K382" i="2"/>
  <c r="K381" i="2" s="1"/>
  <c r="O47" i="2"/>
  <c r="P325" i="2"/>
  <c r="Q88" i="2"/>
  <c r="M141" i="2"/>
  <c r="P309" i="2"/>
  <c r="R314" i="2"/>
  <c r="R90" i="2"/>
  <c r="P167" i="2"/>
  <c r="P166" i="2" s="1"/>
  <c r="M183" i="2"/>
  <c r="P200" i="2"/>
  <c r="C325" i="2"/>
  <c r="O183" i="2"/>
  <c r="N312" i="2"/>
  <c r="N309" i="2" s="1"/>
  <c r="C395" i="2"/>
  <c r="R58" i="2"/>
  <c r="R75" i="2"/>
  <c r="O200" i="2"/>
  <c r="M333" i="2"/>
  <c r="M332" i="2" s="1"/>
  <c r="Q289" i="2"/>
  <c r="N288" i="2"/>
  <c r="K182" i="2"/>
  <c r="K181" i="2" s="1"/>
  <c r="P212" i="2"/>
  <c r="Q286" i="2"/>
  <c r="N285" i="2"/>
  <c r="K342" i="2"/>
  <c r="K341" i="2" s="1"/>
  <c r="K340" i="2" s="1"/>
  <c r="C141" i="2"/>
  <c r="Q156" i="2"/>
  <c r="Q155" i="2" s="1"/>
  <c r="N155" i="2"/>
  <c r="K250" i="2"/>
  <c r="K249" i="2" s="1"/>
  <c r="K248" i="2" s="1"/>
  <c r="K247" i="2" s="1"/>
  <c r="K134" i="2"/>
  <c r="K133" i="2" s="1"/>
  <c r="K229" i="2"/>
  <c r="R229" i="2" s="1"/>
  <c r="K351" i="2"/>
  <c r="K350" i="2" s="1"/>
  <c r="K349" i="2" s="1"/>
  <c r="K65" i="2"/>
  <c r="K64" i="2" s="1"/>
  <c r="O167" i="2"/>
  <c r="O166" i="2" s="1"/>
  <c r="K130" i="2"/>
  <c r="K129" i="2" s="1"/>
  <c r="K175" i="2"/>
  <c r="K174" i="2" s="1"/>
  <c r="K173" i="2" s="1"/>
  <c r="Q259" i="2"/>
  <c r="Q258" i="2" s="1"/>
  <c r="N258" i="2"/>
  <c r="Q345" i="2"/>
  <c r="Q344" i="2" s="1"/>
  <c r="Q343" i="2" s="1"/>
  <c r="N344" i="2"/>
  <c r="N343" i="2" s="1"/>
  <c r="O59" i="2"/>
  <c r="O141" i="2"/>
  <c r="K209" i="2"/>
  <c r="K397" i="2"/>
  <c r="K396" i="2" s="1"/>
  <c r="K126" i="2"/>
  <c r="K125" i="2" s="1"/>
  <c r="M124" i="2"/>
  <c r="M167" i="2"/>
  <c r="M166" i="2" s="1"/>
  <c r="K193" i="2"/>
  <c r="K192" i="2" s="1"/>
  <c r="K216" i="2"/>
  <c r="R216" i="2" s="1"/>
  <c r="R354" i="2"/>
  <c r="K390" i="2"/>
  <c r="R145" i="2"/>
  <c r="R144" i="2" s="1"/>
  <c r="R143" i="2" s="1"/>
  <c r="R142" i="2" s="1"/>
  <c r="K158" i="2"/>
  <c r="K157" i="2" s="1"/>
  <c r="R251" i="2"/>
  <c r="K329" i="2"/>
  <c r="K328" i="2" s="1"/>
  <c r="M415" i="2"/>
  <c r="M408" i="2" s="1"/>
  <c r="M407" i="2" s="1"/>
  <c r="K419" i="2"/>
  <c r="K418" i="2" s="1"/>
  <c r="P47" i="2"/>
  <c r="M178" i="2"/>
  <c r="N415" i="2"/>
  <c r="K22" i="2"/>
  <c r="K21" i="2" s="1"/>
  <c r="K20" i="2" s="1"/>
  <c r="K67" i="2"/>
  <c r="K66" i="2" s="1"/>
  <c r="P70" i="2"/>
  <c r="N245" i="2"/>
  <c r="N244" i="2" s="1"/>
  <c r="K264" i="2"/>
  <c r="K263" i="2" s="1"/>
  <c r="N302" i="2"/>
  <c r="N301" i="2" s="1"/>
  <c r="N370" i="2"/>
  <c r="M395" i="2"/>
  <c r="C112" i="2"/>
  <c r="C105" i="2" s="1"/>
  <c r="P112" i="2"/>
  <c r="P105" i="2" s="1"/>
  <c r="K269" i="2"/>
  <c r="K268" i="2" s="1"/>
  <c r="R315" i="2"/>
  <c r="C9" i="2"/>
  <c r="C8" i="2" s="1"/>
  <c r="N43" i="2"/>
  <c r="N42" i="2" s="1"/>
  <c r="Q44" i="2"/>
  <c r="Q43" i="2" s="1"/>
  <c r="Q42" i="2" s="1"/>
  <c r="N375" i="2"/>
  <c r="Q376" i="2"/>
  <c r="Q375" i="2" s="1"/>
  <c r="Q103" i="2"/>
  <c r="Q102" i="2" s="1"/>
  <c r="Q101" i="2" s="1"/>
  <c r="Q100" i="2" s="1"/>
  <c r="Q99" i="2" s="1"/>
  <c r="K180" i="2"/>
  <c r="R180" i="2" s="1"/>
  <c r="R179" i="2" s="1"/>
  <c r="K53" i="2"/>
  <c r="R53" i="2" s="1"/>
  <c r="R52" i="2" s="1"/>
  <c r="M83" i="2"/>
  <c r="M82" i="2" s="1"/>
  <c r="N203" i="2"/>
  <c r="Q204" i="2"/>
  <c r="Q203" i="2" s="1"/>
  <c r="K214" i="2"/>
  <c r="K49" i="2"/>
  <c r="K48" i="2" s="1"/>
  <c r="Q130" i="2"/>
  <c r="Q129" i="2" s="1"/>
  <c r="N133" i="2"/>
  <c r="Q134" i="2"/>
  <c r="Q133" i="2" s="1"/>
  <c r="Q37" i="2"/>
  <c r="R37" i="2" s="1"/>
  <c r="N36" i="2"/>
  <c r="N35" i="2" s="1"/>
  <c r="N347" i="2"/>
  <c r="N346" i="2" s="1"/>
  <c r="Q348" i="2"/>
  <c r="Q347" i="2" s="1"/>
  <c r="Q346" i="2" s="1"/>
  <c r="K12" i="2"/>
  <c r="K11" i="2" s="1"/>
  <c r="K10" i="2" s="1"/>
  <c r="K392" i="2"/>
  <c r="K391" i="2" s="1"/>
  <c r="N398" i="2"/>
  <c r="Q399" i="2"/>
  <c r="Q398" i="2" s="1"/>
  <c r="P9" i="2"/>
  <c r="P8" i="2" s="1"/>
  <c r="Q65" i="2"/>
  <c r="N64" i="2"/>
  <c r="K117" i="2"/>
  <c r="K116" i="2" s="1"/>
  <c r="K233" i="2"/>
  <c r="K232" i="2" s="1"/>
  <c r="K337" i="2"/>
  <c r="K336" i="2" s="1"/>
  <c r="N30" i="2"/>
  <c r="N29" i="2" s="1"/>
  <c r="Q69" i="2"/>
  <c r="Q68" i="2" s="1"/>
  <c r="N68" i="2"/>
  <c r="K79" i="2"/>
  <c r="K78" i="2" s="1"/>
  <c r="C167" i="2"/>
  <c r="C166" i="2" s="1"/>
  <c r="O191" i="2"/>
  <c r="O190" i="2" s="1"/>
  <c r="K221" i="2"/>
  <c r="O254" i="2"/>
  <c r="Q266" i="2"/>
  <c r="Q265" i="2" s="1"/>
  <c r="Q318" i="2"/>
  <c r="Q317" i="2" s="1"/>
  <c r="K322" i="2"/>
  <c r="R322" i="2" s="1"/>
  <c r="Q382" i="2"/>
  <c r="Q381" i="2" s="1"/>
  <c r="Q388" i="2"/>
  <c r="Q387" i="2" s="1"/>
  <c r="N71" i="2"/>
  <c r="K92" i="2"/>
  <c r="K91" i="2" s="1"/>
  <c r="K111" i="2"/>
  <c r="K110" i="2" s="1"/>
  <c r="K109" i="2" s="1"/>
  <c r="K185" i="2"/>
  <c r="K184" i="2" s="1"/>
  <c r="P224" i="2"/>
  <c r="K243" i="2"/>
  <c r="P254" i="2"/>
  <c r="R267" i="2"/>
  <c r="N294" i="2"/>
  <c r="K308" i="2"/>
  <c r="K307" i="2" s="1"/>
  <c r="K306" i="2" s="1"/>
  <c r="R316" i="2"/>
  <c r="Q373" i="2"/>
  <c r="Q372" i="2" s="1"/>
  <c r="C59" i="2"/>
  <c r="M9" i="2"/>
  <c r="M8" i="2" s="1"/>
  <c r="O366" i="2"/>
  <c r="R33" i="2"/>
  <c r="C70" i="2"/>
  <c r="N127" i="2"/>
  <c r="Q128" i="2"/>
  <c r="Q127" i="2" s="1"/>
  <c r="K197" i="2"/>
  <c r="P301" i="2"/>
  <c r="Q85" i="2"/>
  <c r="Q84" i="2" s="1"/>
  <c r="K89" i="2"/>
  <c r="K88" i="2" s="1"/>
  <c r="O119" i="2"/>
  <c r="P152" i="2"/>
  <c r="P151" i="2" s="1"/>
  <c r="P150" i="2" s="1"/>
  <c r="Q165" i="2"/>
  <c r="Q164" i="2" s="1"/>
  <c r="Q163" i="2" s="1"/>
  <c r="Q162" i="2" s="1"/>
  <c r="Q208" i="2"/>
  <c r="Q207" i="2" s="1"/>
  <c r="R211" i="2"/>
  <c r="C47" i="2"/>
  <c r="N52" i="2"/>
  <c r="K61" i="2"/>
  <c r="K60" i="2" s="1"/>
  <c r="M70" i="2"/>
  <c r="K108" i="2"/>
  <c r="K107" i="2" s="1"/>
  <c r="K106" i="2" s="1"/>
  <c r="N144" i="2"/>
  <c r="N143" i="2" s="1"/>
  <c r="N142" i="2" s="1"/>
  <c r="N141" i="2" s="1"/>
  <c r="C260" i="2"/>
  <c r="Q264" i="2"/>
  <c r="Q263" i="2" s="1"/>
  <c r="Q292" i="2"/>
  <c r="R293" i="2"/>
  <c r="R292" i="2" s="1"/>
  <c r="P395" i="2"/>
  <c r="K411" i="2"/>
  <c r="R411" i="2" s="1"/>
  <c r="R410" i="2" s="1"/>
  <c r="R409" i="2" s="1"/>
  <c r="Q275" i="2"/>
  <c r="R275" i="2" s="1"/>
  <c r="R273" i="2" s="1"/>
  <c r="M47" i="2"/>
  <c r="P59" i="2"/>
  <c r="R16" i="2"/>
  <c r="M59" i="2"/>
  <c r="N107" i="2"/>
  <c r="N106" i="2" s="1"/>
  <c r="Q108" i="2"/>
  <c r="Q107" i="2" s="1"/>
  <c r="Q106" i="2" s="1"/>
  <c r="N170" i="2"/>
  <c r="N167" i="2" s="1"/>
  <c r="N166" i="2" s="1"/>
  <c r="Q187" i="2"/>
  <c r="Q186" i="2" s="1"/>
  <c r="N186" i="2"/>
  <c r="N183" i="2" s="1"/>
  <c r="K195" i="2"/>
  <c r="K194" i="2" s="1"/>
  <c r="K204" i="2"/>
  <c r="K203" i="2" s="1"/>
  <c r="M309" i="2"/>
  <c r="K331" i="2"/>
  <c r="K330" i="2" s="1"/>
  <c r="K348" i="2"/>
  <c r="K347" i="2" s="1"/>
  <c r="K346" i="2" s="1"/>
  <c r="K368" i="2"/>
  <c r="K367" i="2" s="1"/>
  <c r="P366" i="2"/>
  <c r="K399" i="2"/>
  <c r="K398" i="2" s="1"/>
  <c r="C152" i="2"/>
  <c r="C151" i="2" s="1"/>
  <c r="C150" i="2" s="1"/>
  <c r="O152" i="2"/>
  <c r="O151" i="2" s="1"/>
  <c r="O150" i="2" s="1"/>
  <c r="C183" i="2"/>
  <c r="P183" i="2"/>
  <c r="M191" i="2"/>
  <c r="M190" i="2" s="1"/>
  <c r="M325" i="2"/>
  <c r="P333" i="2"/>
  <c r="P332" i="2" s="1"/>
  <c r="R357" i="2"/>
  <c r="M352" i="2"/>
  <c r="M339" i="2" s="1"/>
  <c r="M338" i="2" s="1"/>
  <c r="R374" i="2"/>
  <c r="R377" i="2"/>
  <c r="O260" i="2"/>
  <c r="P260" i="2"/>
  <c r="M301" i="2"/>
  <c r="C352" i="2"/>
  <c r="C339" i="2" s="1"/>
  <c r="C338" i="2" s="1"/>
  <c r="O352" i="2"/>
  <c r="O339" i="2" s="1"/>
  <c r="O338" i="2" s="1"/>
  <c r="M366" i="2"/>
  <c r="O395" i="2"/>
  <c r="O415" i="2"/>
  <c r="O408" i="2" s="1"/>
  <c r="O407" i="2" s="1"/>
  <c r="O70" i="2"/>
  <c r="C119" i="2"/>
  <c r="P119" i="2"/>
  <c r="M212" i="2"/>
  <c r="C309" i="2"/>
  <c r="Q331" i="2"/>
  <c r="Q330" i="2" s="1"/>
  <c r="K414" i="2"/>
  <c r="K413" i="2" s="1"/>
  <c r="K412" i="2" s="1"/>
  <c r="C83" i="2"/>
  <c r="C82" i="2" s="1"/>
  <c r="P83" i="2"/>
  <c r="P82" i="2" s="1"/>
  <c r="O112" i="2"/>
  <c r="O105" i="2" s="1"/>
  <c r="M152" i="2"/>
  <c r="M151" i="2" s="1"/>
  <c r="M150" i="2" s="1"/>
  <c r="P178" i="2"/>
  <c r="K202" i="2"/>
  <c r="K201" i="2" s="1"/>
  <c r="N242" i="2"/>
  <c r="N241" i="2" s="1"/>
  <c r="C301" i="2"/>
  <c r="O301" i="2"/>
  <c r="Q312" i="2"/>
  <c r="O333" i="2"/>
  <c r="O332" i="2" s="1"/>
  <c r="R28" i="2"/>
  <c r="R27" i="2" s="1"/>
  <c r="R26" i="2" s="1"/>
  <c r="Q27" i="2"/>
  <c r="Q26" i="2" s="1"/>
  <c r="N21" i="2"/>
  <c r="N20" i="2" s="1"/>
  <c r="Q22" i="2"/>
  <c r="Q21" i="2" s="1"/>
  <c r="Q20" i="2" s="1"/>
  <c r="K24" i="2"/>
  <c r="K23" i="2" s="1"/>
  <c r="K34" i="2"/>
  <c r="R34" i="2" s="1"/>
  <c r="R51" i="2"/>
  <c r="R50" i="2" s="1"/>
  <c r="K50" i="2"/>
  <c r="N11" i="2"/>
  <c r="N10" i="2" s="1"/>
  <c r="Q12" i="2"/>
  <c r="Q11" i="2" s="1"/>
  <c r="Q10" i="2" s="1"/>
  <c r="K14" i="2"/>
  <c r="K13" i="2" s="1"/>
  <c r="O9" i="2"/>
  <c r="O8" i="2" s="1"/>
  <c r="K55" i="2"/>
  <c r="K74" i="2"/>
  <c r="K38" i="2"/>
  <c r="Q49" i="2"/>
  <c r="N48" i="2"/>
  <c r="K18" i="2"/>
  <c r="K17" i="2" s="1"/>
  <c r="R19" i="2"/>
  <c r="R18" i="2" s="1"/>
  <c r="R17" i="2" s="1"/>
  <c r="K128" i="2"/>
  <c r="K76" i="2"/>
  <c r="Q92" i="2"/>
  <c r="Q91" i="2" s="1"/>
  <c r="N157" i="2"/>
  <c r="Q158" i="2"/>
  <c r="Q157" i="2" s="1"/>
  <c r="P272" i="2"/>
  <c r="K138" i="2"/>
  <c r="K156" i="2"/>
  <c r="K87" i="2"/>
  <c r="Q136" i="2"/>
  <c r="N159" i="2"/>
  <c r="K189" i="2"/>
  <c r="Q351" i="2"/>
  <c r="N350" i="2"/>
  <c r="N349" i="2" s="1"/>
  <c r="N18" i="2"/>
  <c r="N17" i="2" s="1"/>
  <c r="R72" i="2"/>
  <c r="R71" i="2" s="1"/>
  <c r="Q98" i="2"/>
  <c r="Q97" i="2" s="1"/>
  <c r="O124" i="2"/>
  <c r="C124" i="2"/>
  <c r="Q132" i="2"/>
  <c r="Q131" i="2" s="1"/>
  <c r="N131" i="2"/>
  <c r="N232" i="2"/>
  <c r="Q233" i="2"/>
  <c r="Q232" i="2" s="1"/>
  <c r="Q342" i="2"/>
  <c r="Q341" i="2" s="1"/>
  <c r="Q340" i="2" s="1"/>
  <c r="N341" i="2"/>
  <c r="N340" i="2" s="1"/>
  <c r="R115" i="2"/>
  <c r="K113" i="2"/>
  <c r="Q140" i="2"/>
  <c r="Q139" i="2" s="1"/>
  <c r="N139" i="2"/>
  <c r="Q294" i="2"/>
  <c r="R295" i="2"/>
  <c r="R294" i="2" s="1"/>
  <c r="N209" i="2"/>
  <c r="Q210" i="2"/>
  <c r="Q209" i="2" s="1"/>
  <c r="Q32" i="2"/>
  <c r="Q30" i="2" s="1"/>
  <c r="Q29" i="2" s="1"/>
  <c r="N80" i="2"/>
  <c r="Q81" i="2"/>
  <c r="Q80" i="2" s="1"/>
  <c r="K165" i="2"/>
  <c r="K303" i="2"/>
  <c r="Q77" i="2"/>
  <c r="Q76" i="2" s="1"/>
  <c r="N76" i="2"/>
  <c r="Q15" i="2"/>
  <c r="Q14" i="2" s="1"/>
  <c r="Q13" i="2" s="1"/>
  <c r="N14" i="2"/>
  <c r="N13" i="2" s="1"/>
  <c r="K84" i="2"/>
  <c r="N120" i="2"/>
  <c r="N119" i="2" s="1"/>
  <c r="R31" i="2"/>
  <c r="K56" i="2"/>
  <c r="K62" i="2"/>
  <c r="K69" i="2"/>
  <c r="K94" i="2"/>
  <c r="P124" i="2"/>
  <c r="N222" i="2"/>
  <c r="N255" i="2"/>
  <c r="Q256" i="2"/>
  <c r="Q255" i="2" s="1"/>
  <c r="Q111" i="2"/>
  <c r="Q110" i="2" s="1"/>
  <c r="Q109" i="2" s="1"/>
  <c r="K144" i="2"/>
  <c r="K143" i="2" s="1"/>
  <c r="K142" i="2" s="1"/>
  <c r="Q277" i="2"/>
  <c r="N276" i="2"/>
  <c r="N238" i="2"/>
  <c r="N237" i="2" s="1"/>
  <c r="Q239" i="2"/>
  <c r="Q238" i="2" s="1"/>
  <c r="Q237" i="2" s="1"/>
  <c r="Q25" i="2"/>
  <c r="Q24" i="2" s="1"/>
  <c r="Q23" i="2" s="1"/>
  <c r="N24" i="2"/>
  <c r="N23" i="2" s="1"/>
  <c r="Q41" i="2"/>
  <c r="Q40" i="2" s="1"/>
  <c r="Q39" i="2" s="1"/>
  <c r="N40" i="2"/>
  <c r="N39" i="2" s="1"/>
  <c r="Q61" i="2"/>
  <c r="N60" i="2"/>
  <c r="Q63" i="2"/>
  <c r="Q62" i="2" s="1"/>
  <c r="N62" i="2"/>
  <c r="N93" i="2"/>
  <c r="Q94" i="2"/>
  <c r="Q93" i="2" s="1"/>
  <c r="K121" i="2"/>
  <c r="N137" i="2"/>
  <c r="K139" i="2"/>
  <c r="R160" i="2"/>
  <c r="R159" i="2" s="1"/>
  <c r="K168" i="2"/>
  <c r="Q182" i="2"/>
  <c r="Q181" i="2" s="1"/>
  <c r="N201" i="2"/>
  <c r="Q202" i="2"/>
  <c r="Q201" i="2" s="1"/>
  <c r="M200" i="2"/>
  <c r="N235" i="2"/>
  <c r="N234" i="2" s="1"/>
  <c r="Q236" i="2"/>
  <c r="Q235" i="2" s="1"/>
  <c r="Q234" i="2" s="1"/>
  <c r="N56" i="2"/>
  <c r="Q74" i="2"/>
  <c r="Q73" i="2" s="1"/>
  <c r="N73" i="2"/>
  <c r="Q87" i="2"/>
  <c r="Q86" i="2" s="1"/>
  <c r="N86" i="2"/>
  <c r="K171" i="2"/>
  <c r="C191" i="2"/>
  <c r="C190" i="2" s="1"/>
  <c r="C200" i="2"/>
  <c r="R205" i="2"/>
  <c r="K219" i="2"/>
  <c r="Q226" i="2"/>
  <c r="Q225" i="2" s="1"/>
  <c r="N225" i="2"/>
  <c r="O224" i="2"/>
  <c r="N268" i="2"/>
  <c r="Q269" i="2"/>
  <c r="Q268" i="2" s="1"/>
  <c r="N27" i="2"/>
  <c r="N26" i="2" s="1"/>
  <c r="N54" i="2"/>
  <c r="Q57" i="2"/>
  <c r="Q56" i="2" s="1"/>
  <c r="N88" i="2"/>
  <c r="K98" i="2"/>
  <c r="Q114" i="2"/>
  <c r="N113" i="2"/>
  <c r="M119" i="2"/>
  <c r="K132" i="2"/>
  <c r="K149" i="2"/>
  <c r="Q185" i="2"/>
  <c r="Q184" i="2" s="1"/>
  <c r="Q397" i="2"/>
  <c r="Q396" i="2" s="1"/>
  <c r="N396" i="2"/>
  <c r="K246" i="2"/>
  <c r="N249" i="2"/>
  <c r="N248" i="2" s="1"/>
  <c r="N247" i="2" s="1"/>
  <c r="Q250" i="2"/>
  <c r="Q249" i="2" s="1"/>
  <c r="Q248" i="2" s="1"/>
  <c r="Q247" i="2" s="1"/>
  <c r="Q329" i="2"/>
  <c r="N328" i="2"/>
  <c r="K386" i="2"/>
  <c r="K123" i="2"/>
  <c r="O173" i="2"/>
  <c r="K266" i="2"/>
  <c r="O272" i="2"/>
  <c r="O83" i="2"/>
  <c r="O82" i="2" s="1"/>
  <c r="Q117" i="2"/>
  <c r="N116" i="2"/>
  <c r="C212" i="2"/>
  <c r="Q231" i="2"/>
  <c r="N230" i="2"/>
  <c r="M260" i="2"/>
  <c r="M272" i="2"/>
  <c r="O309" i="2"/>
  <c r="Q175" i="2"/>
  <c r="N174" i="2"/>
  <c r="Q177" i="2"/>
  <c r="N176" i="2"/>
  <c r="R188" i="2"/>
  <c r="Q193" i="2"/>
  <c r="Q192" i="2" s="1"/>
  <c r="N192" i="2"/>
  <c r="N191" i="2" s="1"/>
  <c r="N190" i="2" s="1"/>
  <c r="K236" i="2"/>
  <c r="N307" i="2"/>
  <c r="N306" i="2" s="1"/>
  <c r="Q308" i="2"/>
  <c r="Q307" i="2" s="1"/>
  <c r="Q306" i="2" s="1"/>
  <c r="K311" i="2"/>
  <c r="K406" i="2"/>
  <c r="K262" i="2"/>
  <c r="K305" i="2"/>
  <c r="K355" i="2"/>
  <c r="R355" i="2" s="1"/>
  <c r="O212" i="2"/>
  <c r="C224" i="2"/>
  <c r="M224" i="2"/>
  <c r="K238" i="2"/>
  <c r="K237" i="2" s="1"/>
  <c r="K208" i="2"/>
  <c r="R257" i="2"/>
  <c r="N299" i="2"/>
  <c r="Q300" i="2"/>
  <c r="K313" i="2"/>
  <c r="Q337" i="2"/>
  <c r="Q336" i="2" s="1"/>
  <c r="N336" i="2"/>
  <c r="R369" i="2"/>
  <c r="R206" i="2"/>
  <c r="K223" i="2"/>
  <c r="Q228" i="2"/>
  <c r="N227" i="2"/>
  <c r="C254" i="2"/>
  <c r="M254" i="2"/>
  <c r="K258" i="2"/>
  <c r="Q262" i="2"/>
  <c r="Q261" i="2" s="1"/>
  <c r="N261" i="2"/>
  <c r="R271" i="2"/>
  <c r="R270" i="2" s="1"/>
  <c r="K270" i="2"/>
  <c r="Q282" i="2"/>
  <c r="R324" i="2"/>
  <c r="Q356" i="2"/>
  <c r="Q353" i="2" s="1"/>
  <c r="N353" i="2"/>
  <c r="N352" i="2" s="1"/>
  <c r="C366" i="2"/>
  <c r="K417" i="2"/>
  <c r="N283" i="2"/>
  <c r="Q284" i="2"/>
  <c r="K335" i="2"/>
  <c r="N215" i="2"/>
  <c r="N218" i="2"/>
  <c r="R323" i="2"/>
  <c r="Q335" i="2"/>
  <c r="Q334" i="2" s="1"/>
  <c r="N334" i="2"/>
  <c r="Q359" i="2"/>
  <c r="R394" i="2"/>
  <c r="R393" i="2" s="1"/>
  <c r="Q327" i="2"/>
  <c r="N326" i="2"/>
  <c r="Q367" i="2"/>
  <c r="Q321" i="2"/>
  <c r="N320" i="2"/>
  <c r="N319" i="2" s="1"/>
  <c r="N367" i="2"/>
  <c r="K373" i="2"/>
  <c r="Q392" i="2"/>
  <c r="Q391" i="2" s="1"/>
  <c r="N391" i="2"/>
  <c r="R371" i="2"/>
  <c r="R370" i="2" s="1"/>
  <c r="K376" i="2"/>
  <c r="R378" i="2"/>
  <c r="K388" i="2"/>
  <c r="Q390" i="2"/>
  <c r="Q389" i="2" s="1"/>
  <c r="N389" i="2"/>
  <c r="Q414" i="2"/>
  <c r="Q413" i="2" s="1"/>
  <c r="Q412" i="2" s="1"/>
  <c r="N413" i="2"/>
  <c r="N412" i="2" s="1"/>
  <c r="Q364" i="2"/>
  <c r="N363" i="2"/>
  <c r="N362" i="2" s="1"/>
  <c r="N361" i="2" s="1"/>
  <c r="K401" i="2"/>
  <c r="Q423" i="2"/>
  <c r="N422" i="2"/>
  <c r="N421" i="2" s="1"/>
  <c r="N420" i="2" s="1"/>
  <c r="R154" i="2" l="1"/>
  <c r="R153" i="2" s="1"/>
  <c r="Q415" i="2"/>
  <c r="Q408" i="2" s="1"/>
  <c r="R291" i="2"/>
  <c r="R290" i="2" s="1"/>
  <c r="R96" i="2"/>
  <c r="R95" i="2" s="1"/>
  <c r="K52" i="2"/>
  <c r="Q279" i="2"/>
  <c r="K254" i="2"/>
  <c r="R67" i="2"/>
  <c r="R66" i="2" s="1"/>
  <c r="R215" i="2"/>
  <c r="Q212" i="2"/>
  <c r="R169" i="2"/>
  <c r="R168" i="2" s="1"/>
  <c r="O172" i="2"/>
  <c r="O161" i="2" s="1"/>
  <c r="N178" i="2"/>
  <c r="N200" i="2"/>
  <c r="R226" i="2"/>
  <c r="R225" i="2" s="1"/>
  <c r="K410" i="2"/>
  <c r="K409" i="2" s="1"/>
  <c r="R44" i="2"/>
  <c r="R43" i="2" s="1"/>
  <c r="R42" i="2" s="1"/>
  <c r="R384" i="2"/>
  <c r="R383" i="2" s="1"/>
  <c r="M365" i="2"/>
  <c r="M360" i="2" s="1"/>
  <c r="C365" i="2"/>
  <c r="C360" i="2" s="1"/>
  <c r="R134" i="2"/>
  <c r="R133" i="2" s="1"/>
  <c r="M172" i="2"/>
  <c r="M161" i="2" s="1"/>
  <c r="K112" i="2"/>
  <c r="K105" i="2" s="1"/>
  <c r="O46" i="2"/>
  <c r="O45" i="2" s="1"/>
  <c r="R256" i="2"/>
  <c r="R255" i="2" s="1"/>
  <c r="R103" i="2"/>
  <c r="R102" i="2" s="1"/>
  <c r="R101" i="2" s="1"/>
  <c r="R100" i="2" s="1"/>
  <c r="R99" i="2" s="1"/>
  <c r="K325" i="2"/>
  <c r="R419" i="2"/>
  <c r="R418" i="2" s="1"/>
  <c r="R12" i="2"/>
  <c r="R11" i="2" s="1"/>
  <c r="R10" i="2" s="1"/>
  <c r="R259" i="2"/>
  <c r="R258" i="2" s="1"/>
  <c r="Q309" i="2"/>
  <c r="C172" i="2"/>
  <c r="C161" i="2" s="1"/>
  <c r="R368" i="2"/>
  <c r="R367" i="2" s="1"/>
  <c r="R239" i="2"/>
  <c r="R238" i="2" s="1"/>
  <c r="R237" i="2" s="1"/>
  <c r="N112" i="2"/>
  <c r="N105" i="2" s="1"/>
  <c r="R392" i="2"/>
  <c r="R391" i="2" s="1"/>
  <c r="K227" i="2"/>
  <c r="K224" i="2" s="1"/>
  <c r="O199" i="2"/>
  <c r="O198" i="2" s="1"/>
  <c r="R382" i="2"/>
  <c r="R381" i="2" s="1"/>
  <c r="N395" i="2"/>
  <c r="R390" i="2"/>
  <c r="R389" i="2" s="1"/>
  <c r="Q395" i="2"/>
  <c r="R399" i="2"/>
  <c r="R398" i="2" s="1"/>
  <c r="P199" i="2"/>
  <c r="P198" i="2" s="1"/>
  <c r="R286" i="2"/>
  <c r="R285" i="2" s="1"/>
  <c r="Q285" i="2"/>
  <c r="R345" i="2"/>
  <c r="R344" i="2" s="1"/>
  <c r="R343" i="2" s="1"/>
  <c r="R250" i="2"/>
  <c r="R249" i="2" s="1"/>
  <c r="R248" i="2" s="1"/>
  <c r="R247" i="2" s="1"/>
  <c r="R41" i="2"/>
  <c r="R40" i="2" s="1"/>
  <c r="R39" i="2" s="1"/>
  <c r="O253" i="2"/>
  <c r="O252" i="2" s="1"/>
  <c r="R331" i="2"/>
  <c r="R330" i="2" s="1"/>
  <c r="K179" i="2"/>
  <c r="K178" i="2" s="1"/>
  <c r="K389" i="2"/>
  <c r="M118" i="2"/>
  <c r="M104" i="2" s="1"/>
  <c r="C46" i="2"/>
  <c r="C45" i="2" s="1"/>
  <c r="Q273" i="2"/>
  <c r="R108" i="2"/>
  <c r="R107" i="2" s="1"/>
  <c r="R106" i="2" s="1"/>
  <c r="N408" i="2"/>
  <c r="N407" i="2" s="1"/>
  <c r="Q191" i="2"/>
  <c r="Q190" i="2" s="1"/>
  <c r="Q254" i="2"/>
  <c r="R126" i="2"/>
  <c r="R125" i="2" s="1"/>
  <c r="R318" i="2"/>
  <c r="R317" i="2" s="1"/>
  <c r="P46" i="2"/>
  <c r="P45" i="2" s="1"/>
  <c r="Q366" i="2"/>
  <c r="Q260" i="2"/>
  <c r="R204" i="2"/>
  <c r="R203" i="2" s="1"/>
  <c r="R79" i="2"/>
  <c r="R78" i="2" s="1"/>
  <c r="N254" i="2"/>
  <c r="R89" i="2"/>
  <c r="R88" i="2" s="1"/>
  <c r="Q152" i="2"/>
  <c r="Q151" i="2" s="1"/>
  <c r="Q150" i="2" s="1"/>
  <c r="K30" i="2"/>
  <c r="K29" i="2" s="1"/>
  <c r="P172" i="2"/>
  <c r="P161" i="2" s="1"/>
  <c r="K215" i="2"/>
  <c r="M46" i="2"/>
  <c r="M45" i="2" s="1"/>
  <c r="Q83" i="2"/>
  <c r="Q82" i="2" s="1"/>
  <c r="R233" i="2"/>
  <c r="R232" i="2" s="1"/>
  <c r="R289" i="2"/>
  <c r="R288" i="2" s="1"/>
  <c r="Q288" i="2"/>
  <c r="R202" i="2"/>
  <c r="R201" i="2" s="1"/>
  <c r="R140" i="2"/>
  <c r="R139" i="2" s="1"/>
  <c r="R85" i="2"/>
  <c r="R84" i="2" s="1"/>
  <c r="K242" i="2"/>
  <c r="K241" i="2" s="1"/>
  <c r="R243" i="2"/>
  <c r="R242" i="2" s="1"/>
  <c r="R241" i="2" s="1"/>
  <c r="R195" i="2"/>
  <c r="R194" i="2" s="1"/>
  <c r="N224" i="2"/>
  <c r="P118" i="2"/>
  <c r="P104" i="2" s="1"/>
  <c r="R269" i="2"/>
  <c r="R268" i="2" s="1"/>
  <c r="O365" i="2"/>
  <c r="O360" i="2" s="1"/>
  <c r="K320" i="2"/>
  <c r="K319" i="2" s="1"/>
  <c r="R348" i="2"/>
  <c r="R347" i="2" s="1"/>
  <c r="R346" i="2" s="1"/>
  <c r="R22" i="2"/>
  <c r="R21" i="2" s="1"/>
  <c r="R20" i="2" s="1"/>
  <c r="K196" i="2"/>
  <c r="K191" i="2" s="1"/>
  <c r="K190" i="2" s="1"/>
  <c r="R197" i="2"/>
  <c r="R196" i="2" s="1"/>
  <c r="N366" i="2"/>
  <c r="P253" i="2"/>
  <c r="P252" i="2" s="1"/>
  <c r="K213" i="2"/>
  <c r="R214" i="2"/>
  <c r="R213" i="2" s="1"/>
  <c r="R397" i="2"/>
  <c r="R396" i="2" s="1"/>
  <c r="N173" i="2"/>
  <c r="N272" i="2"/>
  <c r="R130" i="2"/>
  <c r="R129" i="2" s="1"/>
  <c r="R187" i="2"/>
  <c r="Q183" i="2"/>
  <c r="Q333" i="2"/>
  <c r="Q332" i="2" s="1"/>
  <c r="M253" i="2"/>
  <c r="M252" i="2" s="1"/>
  <c r="R210" i="2"/>
  <c r="R209" i="2" s="1"/>
  <c r="M199" i="2"/>
  <c r="M198" i="2" s="1"/>
  <c r="N339" i="2"/>
  <c r="N338" i="2" s="1"/>
  <c r="C118" i="2"/>
  <c r="C104" i="2" s="1"/>
  <c r="P365" i="2"/>
  <c r="P360" i="2" s="1"/>
  <c r="R65" i="2"/>
  <c r="R64" i="2" s="1"/>
  <c r="Q64" i="2"/>
  <c r="C253" i="2"/>
  <c r="C252" i="2" s="1"/>
  <c r="R356" i="2"/>
  <c r="R353" i="2" s="1"/>
  <c r="N70" i="2"/>
  <c r="Q200" i="2"/>
  <c r="R111" i="2"/>
  <c r="R110" i="2" s="1"/>
  <c r="R109" i="2" s="1"/>
  <c r="N59" i="2"/>
  <c r="O118" i="2"/>
  <c r="O104" i="2" s="1"/>
  <c r="N152" i="2"/>
  <c r="N151" i="2" s="1"/>
  <c r="N150" i="2" s="1"/>
  <c r="R264" i="2"/>
  <c r="R263" i="2" s="1"/>
  <c r="Q36" i="2"/>
  <c r="Q35" i="2" s="1"/>
  <c r="Q9" i="2" s="1"/>
  <c r="Q8" i="2" s="1"/>
  <c r="K220" i="2"/>
  <c r="R221" i="2"/>
  <c r="R220" i="2" s="1"/>
  <c r="K304" i="2"/>
  <c r="R305" i="2"/>
  <c r="R304" i="2" s="1"/>
  <c r="R266" i="2"/>
  <c r="R265" i="2" s="1"/>
  <c r="K265" i="2"/>
  <c r="R57" i="2"/>
  <c r="R56" i="2" s="1"/>
  <c r="R87" i="2"/>
  <c r="R86" i="2" s="1"/>
  <c r="K86" i="2"/>
  <c r="R25" i="2"/>
  <c r="R24" i="2" s="1"/>
  <c r="R23" i="2" s="1"/>
  <c r="R92" i="2"/>
  <c r="R91" i="2" s="1"/>
  <c r="Q328" i="2"/>
  <c r="R329" i="2"/>
  <c r="R328" i="2" s="1"/>
  <c r="R165" i="2"/>
  <c r="R164" i="2" s="1"/>
  <c r="R163" i="2" s="1"/>
  <c r="R162" i="2" s="1"/>
  <c r="K164" i="2"/>
  <c r="K163" i="2" s="1"/>
  <c r="K162" i="2" s="1"/>
  <c r="K73" i="2"/>
  <c r="K70" i="2" s="1"/>
  <c r="R74" i="2"/>
  <c r="R73" i="2" s="1"/>
  <c r="R423" i="2"/>
  <c r="R422" i="2" s="1"/>
  <c r="R421" i="2" s="1"/>
  <c r="R420" i="2" s="1"/>
  <c r="Q422" i="2"/>
  <c r="Q421" i="2" s="1"/>
  <c r="Q420" i="2" s="1"/>
  <c r="K353" i="2"/>
  <c r="K352" i="2" s="1"/>
  <c r="K339" i="2" s="1"/>
  <c r="K338" i="2" s="1"/>
  <c r="Q320" i="2"/>
  <c r="Q319" i="2" s="1"/>
  <c r="R321" i="2"/>
  <c r="R320" i="2" s="1"/>
  <c r="R319" i="2" s="1"/>
  <c r="N212" i="2"/>
  <c r="R282" i="2"/>
  <c r="R281" i="2" s="1"/>
  <c r="Q281" i="2"/>
  <c r="R300" i="2"/>
  <c r="R299" i="2" s="1"/>
  <c r="Q299" i="2"/>
  <c r="R262" i="2"/>
  <c r="R261" i="2" s="1"/>
  <c r="K261" i="2"/>
  <c r="R308" i="2"/>
  <c r="R307" i="2" s="1"/>
  <c r="R306" i="2" s="1"/>
  <c r="Q113" i="2"/>
  <c r="R114" i="2"/>
  <c r="R113" i="2" s="1"/>
  <c r="K170" i="2"/>
  <c r="K167" i="2" s="1"/>
  <c r="K166" i="2" s="1"/>
  <c r="R171" i="2"/>
  <c r="R170" i="2" s="1"/>
  <c r="K68" i="2"/>
  <c r="K59" i="2" s="1"/>
  <c r="R69" i="2"/>
  <c r="R68" i="2" s="1"/>
  <c r="K186" i="2"/>
  <c r="K183" i="2" s="1"/>
  <c r="R189" i="2"/>
  <c r="R77" i="2"/>
  <c r="R76" i="2" s="1"/>
  <c r="N47" i="2"/>
  <c r="R313" i="2"/>
  <c r="R312" i="2" s="1"/>
  <c r="K312" i="2"/>
  <c r="Q230" i="2"/>
  <c r="R231" i="2"/>
  <c r="R230" i="2" s="1"/>
  <c r="R123" i="2"/>
  <c r="R122" i="2" s="1"/>
  <c r="K122" i="2"/>
  <c r="Q363" i="2"/>
  <c r="Q362" i="2" s="1"/>
  <c r="Q361" i="2" s="1"/>
  <c r="R364" i="2"/>
  <c r="R363" i="2" s="1"/>
  <c r="R362" i="2" s="1"/>
  <c r="R361" i="2" s="1"/>
  <c r="K207" i="2"/>
  <c r="K200" i="2" s="1"/>
  <c r="R208" i="2"/>
  <c r="R207" i="2" s="1"/>
  <c r="R414" i="2"/>
  <c r="R413" i="2" s="1"/>
  <c r="R412" i="2" s="1"/>
  <c r="N325" i="2"/>
  <c r="R335" i="2"/>
  <c r="R334" i="2" s="1"/>
  <c r="K334" i="2"/>
  <c r="K333" i="2" s="1"/>
  <c r="K332" i="2" s="1"/>
  <c r="R236" i="2"/>
  <c r="R235" i="2" s="1"/>
  <c r="R234" i="2" s="1"/>
  <c r="K235" i="2"/>
  <c r="K234" i="2" s="1"/>
  <c r="R149" i="2"/>
  <c r="R148" i="2" s="1"/>
  <c r="R147" i="2" s="1"/>
  <c r="R146" i="2" s="1"/>
  <c r="R141" i="2" s="1"/>
  <c r="K148" i="2"/>
  <c r="K147" i="2" s="1"/>
  <c r="K146" i="2" s="1"/>
  <c r="K141" i="2" s="1"/>
  <c r="K97" i="2"/>
  <c r="R98" i="2"/>
  <c r="R97" i="2" s="1"/>
  <c r="R185" i="2"/>
  <c r="R184" i="2" s="1"/>
  <c r="R121" i="2"/>
  <c r="R120" i="2" s="1"/>
  <c r="K120" i="2"/>
  <c r="R49" i="2"/>
  <c r="R48" i="2" s="1"/>
  <c r="Q48" i="2"/>
  <c r="Q47" i="2" s="1"/>
  <c r="R55" i="2"/>
  <c r="R54" i="2" s="1"/>
  <c r="K54" i="2"/>
  <c r="K47" i="2" s="1"/>
  <c r="R15" i="2"/>
  <c r="R14" i="2" s="1"/>
  <c r="R13" i="2" s="1"/>
  <c r="R388" i="2"/>
  <c r="R387" i="2" s="1"/>
  <c r="K387" i="2"/>
  <c r="R373" i="2"/>
  <c r="R372" i="2" s="1"/>
  <c r="K372" i="2"/>
  <c r="Q326" i="2"/>
  <c r="R327" i="2"/>
  <c r="R326" i="2" s="1"/>
  <c r="Q358" i="2"/>
  <c r="Q352" i="2" s="1"/>
  <c r="R359" i="2"/>
  <c r="R358" i="2" s="1"/>
  <c r="R284" i="2"/>
  <c r="R283" i="2" s="1"/>
  <c r="Q283" i="2"/>
  <c r="Q227" i="2"/>
  <c r="R228" i="2"/>
  <c r="R227" i="2" s="1"/>
  <c r="R342" i="2"/>
  <c r="R341" i="2" s="1"/>
  <c r="R340" i="2" s="1"/>
  <c r="R117" i="2"/>
  <c r="R116" i="2" s="1"/>
  <c r="Q116" i="2"/>
  <c r="R193" i="2"/>
  <c r="R192" i="2" s="1"/>
  <c r="R386" i="2"/>
  <c r="R385" i="2" s="1"/>
  <c r="K385" i="2"/>
  <c r="R337" i="2"/>
  <c r="R336" i="2" s="1"/>
  <c r="N83" i="2"/>
  <c r="N82" i="2" s="1"/>
  <c r="K218" i="2"/>
  <c r="R219" i="2"/>
  <c r="R218" i="2" s="1"/>
  <c r="R63" i="2"/>
  <c r="R62" i="2" s="1"/>
  <c r="R158" i="2"/>
  <c r="R157" i="2" s="1"/>
  <c r="R38" i="2"/>
  <c r="R36" i="2" s="1"/>
  <c r="R35" i="2" s="1"/>
  <c r="K36" i="2"/>
  <c r="K35" i="2" s="1"/>
  <c r="R401" i="2"/>
  <c r="R400" i="2" s="1"/>
  <c r="K400" i="2"/>
  <c r="K395" i="2" s="1"/>
  <c r="Q350" i="2"/>
  <c r="Q349" i="2" s="1"/>
  <c r="R351" i="2"/>
  <c r="R350" i="2" s="1"/>
  <c r="R349" i="2" s="1"/>
  <c r="K155" i="2"/>
  <c r="K152" i="2" s="1"/>
  <c r="K151" i="2" s="1"/>
  <c r="K150" i="2" s="1"/>
  <c r="R156" i="2"/>
  <c r="R155" i="2" s="1"/>
  <c r="R152" i="2" s="1"/>
  <c r="R151" i="2" s="1"/>
  <c r="R150" i="2" s="1"/>
  <c r="N333" i="2"/>
  <c r="N332" i="2" s="1"/>
  <c r="N260" i="2"/>
  <c r="R311" i="2"/>
  <c r="R310" i="2" s="1"/>
  <c r="K310" i="2"/>
  <c r="R246" i="2"/>
  <c r="R245" i="2" s="1"/>
  <c r="R244" i="2" s="1"/>
  <c r="K245" i="2"/>
  <c r="K244" i="2" s="1"/>
  <c r="K131" i="2"/>
  <c r="R132" i="2"/>
  <c r="R131" i="2" s="1"/>
  <c r="C199" i="2"/>
  <c r="C198" i="2" s="1"/>
  <c r="Q60" i="2"/>
  <c r="R61" i="2"/>
  <c r="R60" i="2" s="1"/>
  <c r="R277" i="2"/>
  <c r="R276" i="2" s="1"/>
  <c r="Q276" i="2"/>
  <c r="R32" i="2"/>
  <c r="R30" i="2" s="1"/>
  <c r="R29" i="2" s="1"/>
  <c r="R223" i="2"/>
  <c r="R222" i="2" s="1"/>
  <c r="K222" i="2"/>
  <c r="Q176" i="2"/>
  <c r="R177" i="2"/>
  <c r="R176" i="2" s="1"/>
  <c r="Q178" i="2"/>
  <c r="R182" i="2"/>
  <c r="K375" i="2"/>
  <c r="R376" i="2"/>
  <c r="R375" i="2" s="1"/>
  <c r="K416" i="2"/>
  <c r="K415" i="2" s="1"/>
  <c r="R417" i="2"/>
  <c r="R416" i="2" s="1"/>
  <c r="R406" i="2"/>
  <c r="R405" i="2" s="1"/>
  <c r="R404" i="2" s="1"/>
  <c r="R403" i="2" s="1"/>
  <c r="R402" i="2" s="1"/>
  <c r="K405" i="2"/>
  <c r="K404" i="2" s="1"/>
  <c r="K403" i="2" s="1"/>
  <c r="K402" i="2" s="1"/>
  <c r="Q174" i="2"/>
  <c r="R175" i="2"/>
  <c r="R174" i="2" s="1"/>
  <c r="Q70" i="2"/>
  <c r="R94" i="2"/>
  <c r="R93" i="2" s="1"/>
  <c r="K93" i="2"/>
  <c r="R303" i="2"/>
  <c r="R302" i="2" s="1"/>
  <c r="K302" i="2"/>
  <c r="R81" i="2"/>
  <c r="R80" i="2" s="1"/>
  <c r="N124" i="2"/>
  <c r="N118" i="2" s="1"/>
  <c r="Q135" i="2"/>
  <c r="Q124" i="2" s="1"/>
  <c r="Q118" i="2" s="1"/>
  <c r="R136" i="2"/>
  <c r="R135" i="2" s="1"/>
  <c r="R138" i="2"/>
  <c r="R137" i="2" s="1"/>
  <c r="K137" i="2"/>
  <c r="K127" i="2"/>
  <c r="R128" i="2"/>
  <c r="R127" i="2" s="1"/>
  <c r="N9" i="2"/>
  <c r="N8" i="2" s="1"/>
  <c r="R181" i="2" l="1"/>
  <c r="R178" i="2" s="1"/>
  <c r="R167" i="2"/>
  <c r="R166" i="2" s="1"/>
  <c r="K9" i="2"/>
  <c r="K8" i="2" s="1"/>
  <c r="K83" i="2"/>
  <c r="K82" i="2" s="1"/>
  <c r="K408" i="2"/>
  <c r="K407" i="2" s="1"/>
  <c r="N172" i="2"/>
  <c r="N161" i="2" s="1"/>
  <c r="Q407" i="2"/>
  <c r="R254" i="2"/>
  <c r="N104" i="2"/>
  <c r="Q339" i="2"/>
  <c r="Q338" i="2" s="1"/>
  <c r="N365" i="2"/>
  <c r="N360" i="2" s="1"/>
  <c r="R173" i="2"/>
  <c r="R191" i="2"/>
  <c r="R190" i="2" s="1"/>
  <c r="R186" i="2"/>
  <c r="R183" i="2" s="1"/>
  <c r="C7" i="2"/>
  <c r="Q365" i="2"/>
  <c r="Q360" i="2" s="1"/>
  <c r="Q325" i="2"/>
  <c r="K260" i="2"/>
  <c r="R415" i="2"/>
  <c r="R408" i="2" s="1"/>
  <c r="R407" i="2" s="1"/>
  <c r="O7" i="2"/>
  <c r="Q59" i="2"/>
  <c r="N253" i="2"/>
  <c r="N252" i="2" s="1"/>
  <c r="P7" i="2"/>
  <c r="N199" i="2"/>
  <c r="N198" i="2" s="1"/>
  <c r="Q272" i="2"/>
  <c r="K309" i="2"/>
  <c r="M7" i="2"/>
  <c r="R325" i="2"/>
  <c r="R224" i="2"/>
  <c r="K172" i="2"/>
  <c r="K161" i="2" s="1"/>
  <c r="R395" i="2"/>
  <c r="K119" i="2"/>
  <c r="R200" i="2"/>
  <c r="R119" i="2"/>
  <c r="Q224" i="2"/>
  <c r="Q199" i="2" s="1"/>
  <c r="Q198" i="2" s="1"/>
  <c r="R272" i="2"/>
  <c r="R9" i="2"/>
  <c r="R8" i="2" s="1"/>
  <c r="R309" i="2"/>
  <c r="K46" i="2"/>
  <c r="N46" i="2"/>
  <c r="N45" i="2" s="1"/>
  <c r="R59" i="2"/>
  <c r="R333" i="2"/>
  <c r="R332" i="2" s="1"/>
  <c r="R260" i="2"/>
  <c r="K366" i="2"/>
  <c r="K365" i="2" s="1"/>
  <c r="K360" i="2" s="1"/>
  <c r="R352" i="2"/>
  <c r="R339" i="2" s="1"/>
  <c r="R338" i="2" s="1"/>
  <c r="R124" i="2"/>
  <c r="K124" i="2"/>
  <c r="R70" i="2"/>
  <c r="R83" i="2"/>
  <c r="R82" i="2" s="1"/>
  <c r="K301" i="2"/>
  <c r="R366" i="2"/>
  <c r="R112" i="2"/>
  <c r="R105" i="2" s="1"/>
  <c r="Q46" i="2"/>
  <c r="Q45" i="2" s="1"/>
  <c r="Q112" i="2"/>
  <c r="Q105" i="2" s="1"/>
  <c r="Q104" i="2" s="1"/>
  <c r="R47" i="2"/>
  <c r="R212" i="2"/>
  <c r="Q173" i="2"/>
  <c r="Q172" i="2" s="1"/>
  <c r="Q161" i="2" s="1"/>
  <c r="K212" i="2"/>
  <c r="K199" i="2" s="1"/>
  <c r="K198" i="2" s="1"/>
  <c r="R301" i="2"/>
  <c r="K45" i="2" l="1"/>
  <c r="Q253" i="2"/>
  <c r="Q252" i="2" s="1"/>
  <c r="Q7" i="2" s="1"/>
  <c r="R365" i="2"/>
  <c r="R360" i="2" s="1"/>
  <c r="R172" i="2"/>
  <c r="R161" i="2" s="1"/>
  <c r="N7" i="2"/>
  <c r="R199" i="2"/>
  <c r="R198" i="2" s="1"/>
  <c r="K118" i="2"/>
  <c r="K104" i="2" s="1"/>
  <c r="K253" i="2"/>
  <c r="K252" i="2" s="1"/>
  <c r="R46" i="2"/>
  <c r="R45" i="2" s="1"/>
  <c r="R253" i="2"/>
  <c r="R252" i="2" s="1"/>
  <c r="R118" i="2"/>
  <c r="R104" i="2" s="1"/>
  <c r="K7" i="2" l="1"/>
  <c r="R7" i="2"/>
  <c r="P29" i="17"/>
  <c r="O29" i="17"/>
  <c r="M29" i="17"/>
  <c r="L29" i="17"/>
  <c r="C29" i="17"/>
  <c r="P22" i="17"/>
  <c r="O22" i="17"/>
  <c r="M22" i="17"/>
  <c r="L22" i="17"/>
  <c r="C22" i="17"/>
  <c r="P14" i="17"/>
  <c r="O14" i="17"/>
  <c r="M14" i="17"/>
  <c r="L14" i="17"/>
  <c r="C14" i="17"/>
  <c r="L17" i="17"/>
  <c r="M17" i="17"/>
  <c r="O17" i="17"/>
  <c r="P17" i="17"/>
  <c r="C17" i="17"/>
  <c r="P38" i="17"/>
  <c r="O38" i="17"/>
  <c r="M38" i="17"/>
  <c r="L38" i="17"/>
  <c r="C38" i="17"/>
  <c r="P36" i="17"/>
  <c r="O36" i="17"/>
  <c r="M36" i="17"/>
  <c r="L36" i="17"/>
  <c r="C36" i="17"/>
  <c r="P34" i="17"/>
  <c r="O34" i="17"/>
  <c r="M34" i="17"/>
  <c r="L34" i="17"/>
  <c r="C34" i="17"/>
  <c r="P32" i="17"/>
  <c r="O32" i="17"/>
  <c r="M32" i="17"/>
  <c r="L32" i="17"/>
  <c r="C32" i="17"/>
  <c r="P27" i="17"/>
  <c r="O27" i="17"/>
  <c r="M27" i="17"/>
  <c r="L27" i="17"/>
  <c r="C27" i="17"/>
  <c r="P25" i="17"/>
  <c r="O25" i="17"/>
  <c r="M25" i="17"/>
  <c r="L25" i="17"/>
  <c r="C25" i="17"/>
  <c r="P20" i="17"/>
  <c r="O20" i="17"/>
  <c r="M20" i="17"/>
  <c r="L20" i="17"/>
  <c r="C20" i="17"/>
  <c r="P12" i="17"/>
  <c r="O12" i="17"/>
  <c r="M12" i="17"/>
  <c r="L12" i="17"/>
  <c r="C12" i="17"/>
  <c r="L10" i="17"/>
  <c r="M10" i="17"/>
  <c r="O10" i="17"/>
  <c r="P10" i="17"/>
  <c r="K11" i="17" l="1"/>
  <c r="P505" i="45"/>
  <c r="O505" i="45"/>
  <c r="M505" i="45"/>
  <c r="L505" i="45"/>
  <c r="P503" i="45"/>
  <c r="O503" i="45"/>
  <c r="M503" i="45"/>
  <c r="L503" i="45"/>
  <c r="P501" i="45"/>
  <c r="O501" i="45"/>
  <c r="M501" i="45"/>
  <c r="L501" i="45"/>
  <c r="P498" i="45"/>
  <c r="O498" i="45"/>
  <c r="M498" i="45"/>
  <c r="L498" i="45"/>
  <c r="P496" i="45"/>
  <c r="O496" i="45"/>
  <c r="M496" i="45"/>
  <c r="L496" i="45"/>
  <c r="P494" i="45"/>
  <c r="O494" i="45"/>
  <c r="M494" i="45"/>
  <c r="L494" i="45"/>
  <c r="P492" i="45"/>
  <c r="O492" i="45"/>
  <c r="M492" i="45"/>
  <c r="L492" i="45"/>
  <c r="P490" i="45"/>
  <c r="O490" i="45"/>
  <c r="M490" i="45"/>
  <c r="L490" i="45"/>
  <c r="P488" i="45"/>
  <c r="O488" i="45"/>
  <c r="M488" i="45"/>
  <c r="L488" i="45"/>
  <c r="P486" i="45"/>
  <c r="O486" i="45"/>
  <c r="M486" i="45"/>
  <c r="L486" i="45"/>
  <c r="P483" i="45"/>
  <c r="O483" i="45"/>
  <c r="M483" i="45"/>
  <c r="L483" i="45"/>
  <c r="P481" i="45"/>
  <c r="O481" i="45"/>
  <c r="M481" i="45"/>
  <c r="L481" i="45"/>
  <c r="P479" i="45"/>
  <c r="O479" i="45"/>
  <c r="M479" i="45"/>
  <c r="L479" i="45"/>
  <c r="P476" i="45"/>
  <c r="O476" i="45"/>
  <c r="M476" i="45"/>
  <c r="L476" i="45"/>
  <c r="K476" i="45"/>
  <c r="P474" i="45"/>
  <c r="O474" i="45"/>
  <c r="M474" i="45"/>
  <c r="L474" i="45"/>
  <c r="K474" i="45"/>
  <c r="P472" i="45"/>
  <c r="O472" i="45"/>
  <c r="M472" i="45"/>
  <c r="L472" i="45"/>
  <c r="K472" i="45"/>
  <c r="P467" i="45"/>
  <c r="O467" i="45"/>
  <c r="M467" i="45"/>
  <c r="L467" i="45"/>
  <c r="K467" i="45"/>
  <c r="P465" i="45"/>
  <c r="O465" i="45"/>
  <c r="M465" i="45"/>
  <c r="L465" i="45"/>
  <c r="K465" i="45"/>
  <c r="P463" i="45"/>
  <c r="O463" i="45"/>
  <c r="M463" i="45"/>
  <c r="L463" i="45"/>
  <c r="K463" i="45"/>
  <c r="P460" i="45"/>
  <c r="O460" i="45"/>
  <c r="M460" i="45"/>
  <c r="L460" i="45"/>
  <c r="K460" i="45"/>
  <c r="P456" i="45"/>
  <c r="O456" i="45"/>
  <c r="M456" i="45"/>
  <c r="L456" i="45"/>
  <c r="K456" i="45"/>
  <c r="P450" i="45"/>
  <c r="O450" i="45"/>
  <c r="M450" i="45"/>
  <c r="L450" i="45"/>
  <c r="K450" i="45"/>
  <c r="P448" i="45"/>
  <c r="O448" i="45"/>
  <c r="M448" i="45"/>
  <c r="L448" i="45"/>
  <c r="K448" i="45"/>
  <c r="P446" i="45"/>
  <c r="O446" i="45"/>
  <c r="M446" i="45"/>
  <c r="L446" i="45"/>
  <c r="K446" i="45"/>
  <c r="P444" i="45"/>
  <c r="O444" i="45"/>
  <c r="M444" i="45"/>
  <c r="L444" i="45"/>
  <c r="K444" i="45"/>
  <c r="P442" i="45"/>
  <c r="O442" i="45"/>
  <c r="M442" i="45"/>
  <c r="L442" i="45"/>
  <c r="K442" i="45"/>
  <c r="P439" i="45"/>
  <c r="O439" i="45"/>
  <c r="M439" i="45"/>
  <c r="L439" i="45"/>
  <c r="K439" i="45"/>
  <c r="P436" i="45"/>
  <c r="O436" i="45"/>
  <c r="M436" i="45"/>
  <c r="L436" i="45"/>
  <c r="K436" i="45"/>
  <c r="P434" i="45"/>
  <c r="O434" i="45"/>
  <c r="M434" i="45"/>
  <c r="L434" i="45"/>
  <c r="K434" i="45"/>
  <c r="P432" i="45"/>
  <c r="O432" i="45"/>
  <c r="M432" i="45"/>
  <c r="L432" i="45"/>
  <c r="K432" i="45"/>
  <c r="P430" i="45"/>
  <c r="O430" i="45"/>
  <c r="M430" i="45"/>
  <c r="L430" i="45"/>
  <c r="K430" i="45"/>
  <c r="P427" i="45"/>
  <c r="O427" i="45"/>
  <c r="M427" i="45"/>
  <c r="L427" i="45"/>
  <c r="K427" i="45"/>
  <c r="P425" i="45"/>
  <c r="O425" i="45"/>
  <c r="M425" i="45"/>
  <c r="L425" i="45"/>
  <c r="K425" i="45"/>
  <c r="P423" i="45"/>
  <c r="O423" i="45"/>
  <c r="M423" i="45"/>
  <c r="L423" i="45"/>
  <c r="K423" i="45"/>
  <c r="P418" i="45"/>
  <c r="O418" i="45"/>
  <c r="M418" i="45"/>
  <c r="L418" i="45"/>
  <c r="K418" i="45"/>
  <c r="P416" i="45"/>
  <c r="O416" i="45"/>
  <c r="M416" i="45"/>
  <c r="L416" i="45"/>
  <c r="K416" i="45"/>
  <c r="P414" i="45"/>
  <c r="O414" i="45"/>
  <c r="M414" i="45"/>
  <c r="L414" i="45"/>
  <c r="K414" i="45"/>
  <c r="P412" i="45"/>
  <c r="O412" i="45"/>
  <c r="M412" i="45"/>
  <c r="L412" i="45"/>
  <c r="K412" i="45"/>
  <c r="P409" i="45"/>
  <c r="O409" i="45"/>
  <c r="M409" i="45"/>
  <c r="L409" i="45"/>
  <c r="K409" i="45"/>
  <c r="P406" i="45"/>
  <c r="O406" i="45"/>
  <c r="M406" i="45"/>
  <c r="L406" i="45"/>
  <c r="K406" i="45"/>
  <c r="P402" i="45"/>
  <c r="O402" i="45"/>
  <c r="M402" i="45"/>
  <c r="L402" i="45"/>
  <c r="K402" i="45"/>
  <c r="P400" i="45"/>
  <c r="O400" i="45"/>
  <c r="M400" i="45"/>
  <c r="L400" i="45"/>
  <c r="K400" i="45"/>
  <c r="P398" i="45"/>
  <c r="O398" i="45"/>
  <c r="M398" i="45"/>
  <c r="L398" i="45"/>
  <c r="K398" i="45"/>
  <c r="P396" i="45"/>
  <c r="O396" i="45"/>
  <c r="M396" i="45"/>
  <c r="L396" i="45"/>
  <c r="K396" i="45"/>
  <c r="P393" i="45"/>
  <c r="O393" i="45"/>
  <c r="M393" i="45"/>
  <c r="L393" i="45"/>
  <c r="K393" i="45"/>
  <c r="P391" i="45"/>
  <c r="O391" i="45"/>
  <c r="M391" i="45"/>
  <c r="L391" i="45"/>
  <c r="K391" i="45"/>
  <c r="P389" i="45"/>
  <c r="O389" i="45"/>
  <c r="M389" i="45"/>
  <c r="L389" i="45"/>
  <c r="K389" i="45"/>
  <c r="P387" i="45"/>
  <c r="O387" i="45"/>
  <c r="M387" i="45"/>
  <c r="L387" i="45"/>
  <c r="K387" i="45"/>
  <c r="P385" i="45"/>
  <c r="O385" i="45"/>
  <c r="M385" i="45"/>
  <c r="L385" i="45"/>
  <c r="K385" i="45"/>
  <c r="P381" i="45"/>
  <c r="O381" i="45"/>
  <c r="M381" i="45"/>
  <c r="L381" i="45"/>
  <c r="K381" i="45"/>
  <c r="P379" i="45"/>
  <c r="O379" i="45"/>
  <c r="M379" i="45"/>
  <c r="L379" i="45"/>
  <c r="K379" i="45"/>
  <c r="P375" i="45"/>
  <c r="O375" i="45"/>
  <c r="M375" i="45"/>
  <c r="L375" i="45"/>
  <c r="K375" i="45"/>
  <c r="P369" i="45"/>
  <c r="O369" i="45"/>
  <c r="M369" i="45"/>
  <c r="L369" i="45"/>
  <c r="K369" i="45"/>
  <c r="P367" i="45"/>
  <c r="O367" i="45"/>
  <c r="M367" i="45"/>
  <c r="L367" i="45"/>
  <c r="K367" i="45"/>
  <c r="P364" i="45"/>
  <c r="O364" i="45"/>
  <c r="M364" i="45"/>
  <c r="L364" i="45"/>
  <c r="K364" i="45"/>
  <c r="P362" i="45"/>
  <c r="O362" i="45"/>
  <c r="M362" i="45"/>
  <c r="L362" i="45"/>
  <c r="K362" i="45"/>
  <c r="P360" i="45"/>
  <c r="O360" i="45"/>
  <c r="M360" i="45"/>
  <c r="L360" i="45"/>
  <c r="K360" i="45"/>
  <c r="P358" i="45"/>
  <c r="O358" i="45"/>
  <c r="M358" i="45"/>
  <c r="L358" i="45"/>
  <c r="K358" i="45"/>
  <c r="P355" i="45"/>
  <c r="O355" i="45"/>
  <c r="M355" i="45"/>
  <c r="L355" i="45"/>
  <c r="K355" i="45"/>
  <c r="P348" i="45"/>
  <c r="O348" i="45"/>
  <c r="M348" i="45"/>
  <c r="L348" i="45"/>
  <c r="K348" i="45"/>
  <c r="P344" i="45"/>
  <c r="O344" i="45"/>
  <c r="M344" i="45"/>
  <c r="L344" i="45"/>
  <c r="K344" i="45"/>
  <c r="P341" i="45"/>
  <c r="O341" i="45"/>
  <c r="M341" i="45"/>
  <c r="L341" i="45"/>
  <c r="K341" i="45"/>
  <c r="P338" i="45"/>
  <c r="O338" i="45"/>
  <c r="M338" i="45"/>
  <c r="L338" i="45"/>
  <c r="K338" i="45"/>
  <c r="P334" i="45"/>
  <c r="O334" i="45"/>
  <c r="M334" i="45"/>
  <c r="L334" i="45"/>
  <c r="K334" i="45"/>
  <c r="P332" i="45"/>
  <c r="O332" i="45"/>
  <c r="M332" i="45"/>
  <c r="L332" i="45"/>
  <c r="K332" i="45"/>
  <c r="P330" i="45"/>
  <c r="O330" i="45"/>
  <c r="M330" i="45"/>
  <c r="L330" i="45"/>
  <c r="K330" i="45"/>
  <c r="P328" i="45"/>
  <c r="O328" i="45"/>
  <c r="M328" i="45"/>
  <c r="L328" i="45"/>
  <c r="K328" i="45"/>
  <c r="P325" i="45"/>
  <c r="O325" i="45"/>
  <c r="M325" i="45"/>
  <c r="L325" i="45"/>
  <c r="K325" i="45"/>
  <c r="P323" i="45"/>
  <c r="O323" i="45"/>
  <c r="M323" i="45"/>
  <c r="L323" i="45"/>
  <c r="K323" i="45"/>
  <c r="P319" i="45"/>
  <c r="O319" i="45"/>
  <c r="M319" i="45"/>
  <c r="L319" i="45"/>
  <c r="K319" i="45"/>
  <c r="P314" i="45"/>
  <c r="O314" i="45"/>
  <c r="M314" i="45"/>
  <c r="L314" i="45"/>
  <c r="K314" i="45"/>
  <c r="P312" i="45"/>
  <c r="O312" i="45"/>
  <c r="M312" i="45"/>
  <c r="L312" i="45"/>
  <c r="K312" i="45"/>
  <c r="P308" i="45"/>
  <c r="O308" i="45"/>
  <c r="M308" i="45"/>
  <c r="L308" i="45"/>
  <c r="K308" i="45"/>
  <c r="P302" i="45"/>
  <c r="O302" i="45"/>
  <c r="M302" i="45"/>
  <c r="L302" i="45"/>
  <c r="K302" i="45"/>
  <c r="P300" i="45"/>
  <c r="O300" i="45"/>
  <c r="M300" i="45"/>
  <c r="L300" i="45"/>
  <c r="K300" i="45"/>
  <c r="P297" i="45"/>
  <c r="O297" i="45"/>
  <c r="M297" i="45"/>
  <c r="L297" i="45"/>
  <c r="K297" i="45"/>
  <c r="P295" i="45"/>
  <c r="O295" i="45"/>
  <c r="M295" i="45"/>
  <c r="L295" i="45"/>
  <c r="K295" i="45"/>
  <c r="P293" i="45"/>
  <c r="O293" i="45"/>
  <c r="M293" i="45"/>
  <c r="L293" i="45"/>
  <c r="K293" i="45"/>
  <c r="P291" i="45"/>
  <c r="O291" i="45"/>
  <c r="M291" i="45"/>
  <c r="L291" i="45"/>
  <c r="K291" i="45"/>
  <c r="P286" i="45"/>
  <c r="O286" i="45"/>
  <c r="M286" i="45"/>
  <c r="L286" i="45"/>
  <c r="K286" i="45"/>
  <c r="P282" i="45"/>
  <c r="O282" i="45"/>
  <c r="M282" i="45"/>
  <c r="L282" i="45"/>
  <c r="K282" i="45"/>
  <c r="P280" i="45"/>
  <c r="O280" i="45"/>
  <c r="M280" i="45"/>
  <c r="L280" i="45"/>
  <c r="K280" i="45"/>
  <c r="P278" i="45"/>
  <c r="O278" i="45"/>
  <c r="M278" i="45"/>
  <c r="L278" i="45"/>
  <c r="K278" i="45"/>
  <c r="P276" i="45"/>
  <c r="O276" i="45"/>
  <c r="M276" i="45"/>
  <c r="L276" i="45"/>
  <c r="K276" i="45"/>
  <c r="P274" i="45"/>
  <c r="O274" i="45"/>
  <c r="M274" i="45"/>
  <c r="L274" i="45"/>
  <c r="K274" i="45"/>
  <c r="P272" i="45"/>
  <c r="O272" i="45"/>
  <c r="M272" i="45"/>
  <c r="L272" i="45"/>
  <c r="K272" i="45"/>
  <c r="P267" i="45"/>
  <c r="O267" i="45"/>
  <c r="M267" i="45"/>
  <c r="L267" i="45"/>
  <c r="K267" i="45"/>
  <c r="P265" i="45"/>
  <c r="O265" i="45"/>
  <c r="M265" i="45"/>
  <c r="L265" i="45"/>
  <c r="K265" i="45"/>
  <c r="P259" i="45"/>
  <c r="O259" i="45"/>
  <c r="M259" i="45"/>
  <c r="L259" i="45"/>
  <c r="K259" i="45"/>
  <c r="P256" i="45"/>
  <c r="O256" i="45"/>
  <c r="M256" i="45"/>
  <c r="L256" i="45"/>
  <c r="K256" i="45"/>
  <c r="P253" i="45"/>
  <c r="O253" i="45"/>
  <c r="M253" i="45"/>
  <c r="L253" i="45"/>
  <c r="K253" i="45"/>
  <c r="P250" i="45"/>
  <c r="O250" i="45"/>
  <c r="M250" i="45"/>
  <c r="L250" i="45"/>
  <c r="K250" i="45"/>
  <c r="P247" i="45"/>
  <c r="O247" i="45"/>
  <c r="M247" i="45"/>
  <c r="L247" i="45"/>
  <c r="K247" i="45"/>
  <c r="P245" i="45"/>
  <c r="O245" i="45"/>
  <c r="M245" i="45"/>
  <c r="L245" i="45"/>
  <c r="K245" i="45"/>
  <c r="P242" i="45"/>
  <c r="O242" i="45"/>
  <c r="M242" i="45"/>
  <c r="L242" i="45"/>
  <c r="K242" i="45"/>
  <c r="P240" i="45"/>
  <c r="O240" i="45"/>
  <c r="M240" i="45"/>
  <c r="L240" i="45"/>
  <c r="K240" i="45"/>
  <c r="P238" i="45"/>
  <c r="O238" i="45"/>
  <c r="M238" i="45"/>
  <c r="L238" i="45"/>
  <c r="K238" i="45"/>
  <c r="P235" i="45"/>
  <c r="O235" i="45"/>
  <c r="M235" i="45"/>
  <c r="L235" i="45"/>
  <c r="K235" i="45"/>
  <c r="P229" i="45"/>
  <c r="O229" i="45"/>
  <c r="M229" i="45"/>
  <c r="L229" i="45"/>
  <c r="K229" i="45"/>
  <c r="P227" i="45"/>
  <c r="O227" i="45"/>
  <c r="M227" i="45"/>
  <c r="L227" i="45"/>
  <c r="K227" i="45"/>
  <c r="P225" i="45"/>
  <c r="O225" i="45"/>
  <c r="M225" i="45"/>
  <c r="L225" i="45"/>
  <c r="K225" i="45"/>
  <c r="P223" i="45"/>
  <c r="O223" i="45"/>
  <c r="M223" i="45"/>
  <c r="L223" i="45"/>
  <c r="P219" i="45"/>
  <c r="O219" i="45"/>
  <c r="M219" i="45"/>
  <c r="L219" i="45"/>
  <c r="K219" i="45"/>
  <c r="P217" i="45"/>
  <c r="O217" i="45"/>
  <c r="M217" i="45"/>
  <c r="L217" i="45"/>
  <c r="K217" i="45"/>
  <c r="P214" i="45"/>
  <c r="O214" i="45"/>
  <c r="M214" i="45"/>
  <c r="L214" i="45"/>
  <c r="K214" i="45"/>
  <c r="P212" i="45"/>
  <c r="O212" i="45"/>
  <c r="M212" i="45"/>
  <c r="L212" i="45"/>
  <c r="K212" i="45"/>
  <c r="P210" i="45"/>
  <c r="O210" i="45"/>
  <c r="M210" i="45"/>
  <c r="L210" i="45"/>
  <c r="K210" i="45"/>
  <c r="P208" i="45"/>
  <c r="O208" i="45"/>
  <c r="M208" i="45"/>
  <c r="L208" i="45"/>
  <c r="K208" i="45"/>
  <c r="P206" i="45"/>
  <c r="O206" i="45"/>
  <c r="M206" i="45"/>
  <c r="L206" i="45"/>
  <c r="K206" i="45"/>
  <c r="P204" i="45"/>
  <c r="O204" i="45"/>
  <c r="M204" i="45"/>
  <c r="L204" i="45"/>
  <c r="K204" i="45"/>
  <c r="P202" i="45"/>
  <c r="O202" i="45"/>
  <c r="M202" i="45"/>
  <c r="L202" i="45"/>
  <c r="K202" i="45"/>
  <c r="P197" i="45"/>
  <c r="O197" i="45"/>
  <c r="M197" i="45"/>
  <c r="L197" i="45"/>
  <c r="K197" i="45"/>
  <c r="P195" i="45"/>
  <c r="O195" i="45"/>
  <c r="M195" i="45"/>
  <c r="L195" i="45"/>
  <c r="K195" i="45"/>
  <c r="P190" i="45"/>
  <c r="O190" i="45"/>
  <c r="M190" i="45"/>
  <c r="L190" i="45"/>
  <c r="K190" i="45"/>
  <c r="P184" i="45"/>
  <c r="O184" i="45"/>
  <c r="M184" i="45"/>
  <c r="L184" i="45"/>
  <c r="K184" i="45"/>
  <c r="P181" i="45"/>
  <c r="O181" i="45"/>
  <c r="M181" i="45"/>
  <c r="L181" i="45"/>
  <c r="K181" i="45"/>
  <c r="P179" i="45"/>
  <c r="O179" i="45"/>
  <c r="M179" i="45"/>
  <c r="L179" i="45"/>
  <c r="K179" i="45"/>
  <c r="P177" i="45"/>
  <c r="O177" i="45"/>
  <c r="M177" i="45"/>
  <c r="L177" i="45"/>
  <c r="K177" i="45"/>
  <c r="P172" i="45"/>
  <c r="O172" i="45"/>
  <c r="M172" i="45"/>
  <c r="L172" i="45"/>
  <c r="K172" i="45"/>
  <c r="P170" i="45"/>
  <c r="O170" i="45"/>
  <c r="M170" i="45"/>
  <c r="L170" i="45"/>
  <c r="K170" i="45"/>
  <c r="P168" i="45"/>
  <c r="O168" i="45"/>
  <c r="M168" i="45"/>
  <c r="L168" i="45"/>
  <c r="K168" i="45"/>
  <c r="P162" i="45"/>
  <c r="O162" i="45"/>
  <c r="M162" i="45"/>
  <c r="L162" i="45"/>
  <c r="K162" i="45"/>
  <c r="P160" i="45"/>
  <c r="O160" i="45"/>
  <c r="M160" i="45"/>
  <c r="L160" i="45"/>
  <c r="K160" i="45"/>
  <c r="P158" i="45"/>
  <c r="O158" i="45"/>
  <c r="M158" i="45"/>
  <c r="L158" i="45"/>
  <c r="K158" i="45"/>
  <c r="P156" i="45"/>
  <c r="O156" i="45"/>
  <c r="M156" i="45"/>
  <c r="L156" i="45"/>
  <c r="K156" i="45"/>
  <c r="P153" i="45"/>
  <c r="O153" i="45"/>
  <c r="M153" i="45"/>
  <c r="L153" i="45"/>
  <c r="K153" i="45"/>
  <c r="P151" i="45"/>
  <c r="O151" i="45"/>
  <c r="M151" i="45"/>
  <c r="L151" i="45"/>
  <c r="K151" i="45"/>
  <c r="P149" i="45"/>
  <c r="O149" i="45"/>
  <c r="M149" i="45"/>
  <c r="L149" i="45"/>
  <c r="K149" i="45"/>
  <c r="P146" i="45"/>
  <c r="O146" i="45"/>
  <c r="M146" i="45"/>
  <c r="L146" i="45"/>
  <c r="K146" i="45"/>
  <c r="P144" i="45"/>
  <c r="O144" i="45"/>
  <c r="M144" i="45"/>
  <c r="L144" i="45"/>
  <c r="K144" i="45"/>
  <c r="P142" i="45"/>
  <c r="O142" i="45"/>
  <c r="M142" i="45"/>
  <c r="L142" i="45"/>
  <c r="K142" i="45"/>
  <c r="P140" i="45"/>
  <c r="O140" i="45"/>
  <c r="M140" i="45"/>
  <c r="L140" i="45"/>
  <c r="K140" i="45"/>
  <c r="P136" i="45"/>
  <c r="O136" i="45"/>
  <c r="M136" i="45"/>
  <c r="L136" i="45"/>
  <c r="K136" i="45"/>
  <c r="P134" i="45"/>
  <c r="O134" i="45"/>
  <c r="M134" i="45"/>
  <c r="L134" i="45"/>
  <c r="K134" i="45"/>
  <c r="P131" i="45"/>
  <c r="O131" i="45"/>
  <c r="M131" i="45"/>
  <c r="L131" i="45"/>
  <c r="K131" i="45"/>
  <c r="P129" i="45"/>
  <c r="O129" i="45"/>
  <c r="M129" i="45"/>
  <c r="L129" i="45"/>
  <c r="K129" i="45"/>
  <c r="P127" i="45"/>
  <c r="O127" i="45"/>
  <c r="M127" i="45"/>
  <c r="L127" i="45"/>
  <c r="K127" i="45"/>
  <c r="P124" i="45"/>
  <c r="O124" i="45"/>
  <c r="M124" i="45"/>
  <c r="L124" i="45"/>
  <c r="K124" i="45"/>
  <c r="P117" i="45"/>
  <c r="O117" i="45"/>
  <c r="M117" i="45"/>
  <c r="L117" i="45"/>
  <c r="K117" i="45"/>
  <c r="P115" i="45"/>
  <c r="O115" i="45"/>
  <c r="M115" i="45"/>
  <c r="L115" i="45"/>
  <c r="K115" i="45"/>
  <c r="P113" i="45"/>
  <c r="O113" i="45"/>
  <c r="M113" i="45"/>
  <c r="L113" i="45"/>
  <c r="K113" i="45"/>
  <c r="P109" i="45"/>
  <c r="O109" i="45"/>
  <c r="M109" i="45"/>
  <c r="L109" i="45"/>
  <c r="K109" i="45"/>
  <c r="P107" i="45"/>
  <c r="O107" i="45"/>
  <c r="M107" i="45"/>
  <c r="L107" i="45"/>
  <c r="K107" i="45"/>
  <c r="P105" i="45"/>
  <c r="O105" i="45"/>
  <c r="M105" i="45"/>
  <c r="L105" i="45"/>
  <c r="K105" i="45"/>
  <c r="P103" i="45"/>
  <c r="O103" i="45"/>
  <c r="M103" i="45"/>
  <c r="L103" i="45"/>
  <c r="K103" i="45"/>
  <c r="P98" i="45"/>
  <c r="O98" i="45"/>
  <c r="M98" i="45"/>
  <c r="L98" i="45"/>
  <c r="K98" i="45"/>
  <c r="P95" i="45"/>
  <c r="O95" i="45"/>
  <c r="M95" i="45"/>
  <c r="L95" i="45"/>
  <c r="K95" i="45"/>
  <c r="P91" i="45"/>
  <c r="O91" i="45"/>
  <c r="M91" i="45"/>
  <c r="L91" i="45"/>
  <c r="K91" i="45"/>
  <c r="P88" i="45"/>
  <c r="O88" i="45"/>
  <c r="M88" i="45"/>
  <c r="L88" i="45"/>
  <c r="K88" i="45"/>
  <c r="P85" i="45"/>
  <c r="O85" i="45"/>
  <c r="M85" i="45"/>
  <c r="L85" i="45"/>
  <c r="K85" i="45"/>
  <c r="P83" i="45"/>
  <c r="O83" i="45"/>
  <c r="M83" i="45"/>
  <c r="L83" i="45"/>
  <c r="K83" i="45"/>
  <c r="P80" i="45"/>
  <c r="O80" i="45"/>
  <c r="M80" i="45"/>
  <c r="L80" i="45"/>
  <c r="K80" i="45"/>
  <c r="P78" i="45"/>
  <c r="O78" i="45"/>
  <c r="M78" i="45"/>
  <c r="L78" i="45"/>
  <c r="K78" i="45"/>
  <c r="P76" i="45"/>
  <c r="O76" i="45"/>
  <c r="M76" i="45"/>
  <c r="L76" i="45"/>
  <c r="K76" i="45"/>
  <c r="P72" i="45"/>
  <c r="O72" i="45"/>
  <c r="M72" i="45"/>
  <c r="L72" i="45"/>
  <c r="K72" i="45"/>
  <c r="P70" i="45"/>
  <c r="O70" i="45"/>
  <c r="M70" i="45"/>
  <c r="L70" i="45"/>
  <c r="K70" i="45"/>
  <c r="P65" i="45"/>
  <c r="O65" i="45"/>
  <c r="M65" i="45"/>
  <c r="L65" i="45"/>
  <c r="K65" i="45"/>
  <c r="P60" i="45"/>
  <c r="O60" i="45"/>
  <c r="M60" i="45"/>
  <c r="L60" i="45"/>
  <c r="K60" i="45"/>
  <c r="P58" i="45"/>
  <c r="O58" i="45"/>
  <c r="M58" i="45"/>
  <c r="L58" i="45"/>
  <c r="K58" i="45"/>
  <c r="P53" i="45"/>
  <c r="O53" i="45"/>
  <c r="M53" i="45"/>
  <c r="L53" i="45"/>
  <c r="K53" i="45"/>
  <c r="P51" i="45"/>
  <c r="O51" i="45"/>
  <c r="M51" i="45"/>
  <c r="L51" i="45"/>
  <c r="K51" i="45"/>
  <c r="P48" i="45"/>
  <c r="O48" i="45"/>
  <c r="M48" i="45"/>
  <c r="L48" i="45"/>
  <c r="K48" i="45"/>
  <c r="P46" i="45"/>
  <c r="O46" i="45"/>
  <c r="M46" i="45"/>
  <c r="L46" i="45"/>
  <c r="K46" i="45"/>
  <c r="P41" i="45"/>
  <c r="O41" i="45"/>
  <c r="M41" i="45"/>
  <c r="L41" i="45"/>
  <c r="K41" i="45"/>
  <c r="P39" i="45"/>
  <c r="O39" i="45"/>
  <c r="M39" i="45"/>
  <c r="L39" i="45"/>
  <c r="K39" i="45"/>
  <c r="P37" i="45"/>
  <c r="O37" i="45"/>
  <c r="M37" i="45"/>
  <c r="L37" i="45"/>
  <c r="K37" i="45"/>
  <c r="P35" i="45"/>
  <c r="O35" i="45"/>
  <c r="M35" i="45"/>
  <c r="L35" i="45"/>
  <c r="K35" i="45"/>
  <c r="P32" i="45"/>
  <c r="O32" i="45"/>
  <c r="M32" i="45"/>
  <c r="L32" i="45"/>
  <c r="K32" i="45"/>
  <c r="P30" i="45"/>
  <c r="O30" i="45"/>
  <c r="M30" i="45"/>
  <c r="L30" i="45"/>
  <c r="K30" i="45"/>
  <c r="P28" i="45"/>
  <c r="O28" i="45"/>
  <c r="M28" i="45"/>
  <c r="L28" i="45"/>
  <c r="K28" i="45"/>
  <c r="P25" i="45"/>
  <c r="O25" i="45"/>
  <c r="M25" i="45"/>
  <c r="L25" i="45"/>
  <c r="K25" i="45"/>
  <c r="P23" i="45"/>
  <c r="O23" i="45"/>
  <c r="M23" i="45"/>
  <c r="L23" i="45"/>
  <c r="K23" i="45"/>
  <c r="P19" i="45"/>
  <c r="O19" i="45"/>
  <c r="M19" i="45"/>
  <c r="L19" i="45"/>
  <c r="K19" i="45"/>
  <c r="P17" i="45"/>
  <c r="O17" i="45"/>
  <c r="M17" i="45"/>
  <c r="L17" i="45"/>
  <c r="K17" i="45"/>
  <c r="P15" i="45"/>
  <c r="O15" i="45"/>
  <c r="M15" i="45"/>
  <c r="L15" i="45"/>
  <c r="K15" i="45"/>
  <c r="P12" i="45"/>
  <c r="O12" i="45"/>
  <c r="M12" i="45"/>
  <c r="L12" i="45"/>
  <c r="K12" i="45"/>
  <c r="P10" i="45"/>
  <c r="O10" i="45"/>
  <c r="M10" i="45"/>
  <c r="L10" i="45"/>
  <c r="K10" i="45"/>
  <c r="C295" i="45"/>
  <c r="C496" i="45"/>
  <c r="C494" i="45"/>
  <c r="C492" i="45"/>
  <c r="C490" i="45"/>
  <c r="C488" i="45"/>
  <c r="C396" i="45"/>
  <c r="C393" i="45"/>
  <c r="C391" i="45"/>
  <c r="C389" i="45"/>
  <c r="C387" i="45"/>
  <c r="C385" i="45"/>
  <c r="C379" i="45"/>
  <c r="C367" i="45"/>
  <c r="C362" i="45"/>
  <c r="C360" i="45"/>
  <c r="C358" i="45"/>
  <c r="C355" i="45"/>
  <c r="C314" i="45"/>
  <c r="C72" i="45"/>
  <c r="K10" i="17" l="1"/>
  <c r="N510" i="45" l="1"/>
  <c r="Q510" i="45" s="1"/>
  <c r="K510" i="45"/>
  <c r="N509" i="45"/>
  <c r="Q509" i="45" s="1"/>
  <c r="K509" i="45"/>
  <c r="N508" i="45"/>
  <c r="K508" i="45"/>
  <c r="N507" i="45"/>
  <c r="Q507" i="45" s="1"/>
  <c r="N506" i="45"/>
  <c r="K506" i="45"/>
  <c r="N504" i="45"/>
  <c r="N503" i="45" s="1"/>
  <c r="K504" i="45"/>
  <c r="K503" i="45" s="1"/>
  <c r="C503" i="45"/>
  <c r="N502" i="45"/>
  <c r="N501" i="45" s="1"/>
  <c r="C501" i="45"/>
  <c r="N500" i="45"/>
  <c r="Q500" i="45" s="1"/>
  <c r="N499" i="45"/>
  <c r="K499" i="45"/>
  <c r="C498" i="45"/>
  <c r="N497" i="45"/>
  <c r="K497" i="45"/>
  <c r="K496" i="45" s="1"/>
  <c r="N495" i="45"/>
  <c r="K495" i="45"/>
  <c r="K494" i="45" s="1"/>
  <c r="N493" i="45"/>
  <c r="K493" i="45"/>
  <c r="K492" i="45" s="1"/>
  <c r="N491" i="45"/>
  <c r="K491" i="45"/>
  <c r="K490" i="45" s="1"/>
  <c r="N489" i="45"/>
  <c r="K489" i="45"/>
  <c r="K488" i="45" s="1"/>
  <c r="N487" i="45"/>
  <c r="N486" i="45" s="1"/>
  <c r="K487" i="45"/>
  <c r="K486" i="45" s="1"/>
  <c r="C486" i="45"/>
  <c r="N484" i="45"/>
  <c r="N483" i="45" s="1"/>
  <c r="C483" i="45"/>
  <c r="N482" i="45"/>
  <c r="N481" i="45" s="1"/>
  <c r="C481" i="45"/>
  <c r="N480" i="45"/>
  <c r="N479" i="45" s="1"/>
  <c r="K480" i="45"/>
  <c r="K479" i="45" s="1"/>
  <c r="C479" i="45"/>
  <c r="N477" i="45"/>
  <c r="N476" i="45" s="1"/>
  <c r="C476" i="45"/>
  <c r="N475" i="45"/>
  <c r="N474" i="45" s="1"/>
  <c r="C474" i="45"/>
  <c r="N473" i="45"/>
  <c r="N472" i="45" s="1"/>
  <c r="C472" i="45"/>
  <c r="N468" i="45"/>
  <c r="N467" i="45" s="1"/>
  <c r="C467" i="45"/>
  <c r="N466" i="45"/>
  <c r="N465" i="45" s="1"/>
  <c r="C465" i="45"/>
  <c r="N464" i="45"/>
  <c r="N463" i="45" s="1"/>
  <c r="C463" i="45"/>
  <c r="N462" i="45"/>
  <c r="Q462" i="45" s="1"/>
  <c r="R462" i="45" s="1"/>
  <c r="N461" i="45"/>
  <c r="C460" i="45"/>
  <c r="N459" i="45"/>
  <c r="Q459" i="45" s="1"/>
  <c r="R459" i="45" s="1"/>
  <c r="N458" i="45"/>
  <c r="Q458" i="45" s="1"/>
  <c r="R458" i="45" s="1"/>
  <c r="N457" i="45"/>
  <c r="C456" i="45"/>
  <c r="N455" i="45"/>
  <c r="Q455" i="45" s="1"/>
  <c r="R455" i="45" s="1"/>
  <c r="N454" i="45"/>
  <c r="Q454" i="45" s="1"/>
  <c r="R454" i="45" s="1"/>
  <c r="N453" i="45"/>
  <c r="N452" i="45"/>
  <c r="Q452" i="45" s="1"/>
  <c r="R452" i="45" s="1"/>
  <c r="N451" i="45"/>
  <c r="C450" i="45"/>
  <c r="N449" i="45"/>
  <c r="N448" i="45" s="1"/>
  <c r="C448" i="45"/>
  <c r="N447" i="45"/>
  <c r="N446" i="45" s="1"/>
  <c r="C446" i="45"/>
  <c r="N445" i="45"/>
  <c r="N444" i="45" s="1"/>
  <c r="C444" i="45"/>
  <c r="N443" i="45"/>
  <c r="N442" i="45" s="1"/>
  <c r="C442" i="45"/>
  <c r="N441" i="45"/>
  <c r="Q441" i="45" s="1"/>
  <c r="R441" i="45" s="1"/>
  <c r="N440" i="45"/>
  <c r="C439" i="45"/>
  <c r="N437" i="45"/>
  <c r="N436" i="45" s="1"/>
  <c r="C436" i="45"/>
  <c r="N435" i="45"/>
  <c r="N434" i="45" s="1"/>
  <c r="C434" i="45"/>
  <c r="N433" i="45"/>
  <c r="N432" i="45" s="1"/>
  <c r="C432" i="45"/>
  <c r="N431" i="45"/>
  <c r="N430" i="45" s="1"/>
  <c r="C430" i="45"/>
  <c r="N429" i="45"/>
  <c r="Q429" i="45" s="1"/>
  <c r="R429" i="45" s="1"/>
  <c r="N428" i="45"/>
  <c r="C427" i="45"/>
  <c r="N426" i="45"/>
  <c r="N425" i="45" s="1"/>
  <c r="C425" i="45"/>
  <c r="N424" i="45"/>
  <c r="N423" i="45" s="1"/>
  <c r="C423" i="45"/>
  <c r="N419" i="45"/>
  <c r="N418" i="45" s="1"/>
  <c r="C418" i="45"/>
  <c r="N417" i="45"/>
  <c r="N416" i="45" s="1"/>
  <c r="C416" i="45"/>
  <c r="N415" i="45"/>
  <c r="N414" i="45" s="1"/>
  <c r="C414" i="45"/>
  <c r="N413" i="45"/>
  <c r="N412" i="45" s="1"/>
  <c r="C412" i="45"/>
  <c r="N410" i="45"/>
  <c r="N409" i="45" s="1"/>
  <c r="P408" i="45"/>
  <c r="O408" i="45"/>
  <c r="M408" i="45"/>
  <c r="L408" i="45"/>
  <c r="K408" i="45"/>
  <c r="C409" i="45"/>
  <c r="C408" i="45" s="1"/>
  <c r="N407" i="45"/>
  <c r="N406" i="45" s="1"/>
  <c r="C406" i="45"/>
  <c r="N405" i="45"/>
  <c r="Q405" i="45" s="1"/>
  <c r="R405" i="45" s="1"/>
  <c r="N404" i="45"/>
  <c r="Q404" i="45" s="1"/>
  <c r="R404" i="45" s="1"/>
  <c r="N403" i="45"/>
  <c r="C402" i="45"/>
  <c r="N401" i="45"/>
  <c r="N400" i="45" s="1"/>
  <c r="C400" i="45"/>
  <c r="N399" i="45"/>
  <c r="N398" i="45" s="1"/>
  <c r="C398" i="45"/>
  <c r="N397" i="45"/>
  <c r="N396" i="45" s="1"/>
  <c r="N395" i="45"/>
  <c r="N394" i="45"/>
  <c r="N392" i="45"/>
  <c r="N391" i="45" s="1"/>
  <c r="N390" i="45"/>
  <c r="N389" i="45" s="1"/>
  <c r="N388" i="45"/>
  <c r="N387" i="45" s="1"/>
  <c r="N386" i="45"/>
  <c r="N384" i="45"/>
  <c r="N383" i="45"/>
  <c r="Q383" i="45" s="1"/>
  <c r="R383" i="45" s="1"/>
  <c r="N382" i="45"/>
  <c r="C381" i="45"/>
  <c r="N380" i="45"/>
  <c r="N378" i="45"/>
  <c r="Q378" i="45" s="1"/>
  <c r="R378" i="45" s="1"/>
  <c r="N377" i="45"/>
  <c r="Q377" i="45" s="1"/>
  <c r="R377" i="45" s="1"/>
  <c r="N376" i="45"/>
  <c r="C375" i="45"/>
  <c r="N374" i="45"/>
  <c r="Q374" i="45" s="1"/>
  <c r="R374" i="45" s="1"/>
  <c r="N373" i="45"/>
  <c r="Q373" i="45" s="1"/>
  <c r="R373" i="45" s="1"/>
  <c r="N372" i="45"/>
  <c r="N371" i="45"/>
  <c r="Q371" i="45" s="1"/>
  <c r="R371" i="45" s="1"/>
  <c r="N370" i="45"/>
  <c r="C369" i="45"/>
  <c r="N368" i="45"/>
  <c r="N366" i="45"/>
  <c r="Q366" i="45" s="1"/>
  <c r="R366" i="45" s="1"/>
  <c r="N365" i="45"/>
  <c r="C364" i="45"/>
  <c r="N363" i="45"/>
  <c r="N361" i="45"/>
  <c r="N359" i="45"/>
  <c r="N356" i="45"/>
  <c r="N354" i="45"/>
  <c r="Q354" i="45" s="1"/>
  <c r="R354" i="45" s="1"/>
  <c r="N353" i="45"/>
  <c r="Q353" i="45" s="1"/>
  <c r="R353" i="45" s="1"/>
  <c r="N352" i="45"/>
  <c r="Q352" i="45" s="1"/>
  <c r="R352" i="45" s="1"/>
  <c r="N351" i="45"/>
  <c r="Q351" i="45" s="1"/>
  <c r="R351" i="45" s="1"/>
  <c r="N350" i="45"/>
  <c r="Q350" i="45" s="1"/>
  <c r="R350" i="45" s="1"/>
  <c r="N349" i="45"/>
  <c r="C348" i="45"/>
  <c r="N347" i="45"/>
  <c r="Q347" i="45" s="1"/>
  <c r="R347" i="45" s="1"/>
  <c r="N346" i="45"/>
  <c r="Q346" i="45" s="1"/>
  <c r="R346" i="45" s="1"/>
  <c r="N345" i="45"/>
  <c r="C344" i="45"/>
  <c r="N343" i="45"/>
  <c r="N342" i="45"/>
  <c r="C341" i="45"/>
  <c r="N340" i="45"/>
  <c r="Q340" i="45" s="1"/>
  <c r="R340" i="45" s="1"/>
  <c r="N339" i="45"/>
  <c r="C338" i="45"/>
  <c r="N337" i="45"/>
  <c r="Q337" i="45" s="1"/>
  <c r="R337" i="45" s="1"/>
  <c r="N336" i="45"/>
  <c r="Q336" i="45" s="1"/>
  <c r="R336" i="45" s="1"/>
  <c r="N335" i="45"/>
  <c r="C334" i="45"/>
  <c r="N333" i="45"/>
  <c r="N332" i="45" s="1"/>
  <c r="C332" i="45"/>
  <c r="N331" i="45"/>
  <c r="N330" i="45" s="1"/>
  <c r="C330" i="45"/>
  <c r="N329" i="45"/>
  <c r="N328" i="45" s="1"/>
  <c r="C328" i="45"/>
  <c r="N327" i="45"/>
  <c r="Q327" i="45" s="1"/>
  <c r="R327" i="45" s="1"/>
  <c r="N326" i="45"/>
  <c r="C325" i="45"/>
  <c r="N324" i="45"/>
  <c r="N323" i="45" s="1"/>
  <c r="C323" i="45"/>
  <c r="N322" i="45"/>
  <c r="Q322" i="45" s="1"/>
  <c r="R322" i="45" s="1"/>
  <c r="N321" i="45"/>
  <c r="Q321" i="45" s="1"/>
  <c r="R321" i="45" s="1"/>
  <c r="N320" i="45"/>
  <c r="C319" i="45"/>
  <c r="N318" i="45"/>
  <c r="Q318" i="45" s="1"/>
  <c r="R318" i="45" s="1"/>
  <c r="N317" i="45"/>
  <c r="Q317" i="45" s="1"/>
  <c r="R317" i="45" s="1"/>
  <c r="N316" i="45"/>
  <c r="N315" i="45"/>
  <c r="N313" i="45"/>
  <c r="N312" i="45" s="1"/>
  <c r="C312" i="45"/>
  <c r="N311" i="45"/>
  <c r="Q311" i="45" s="1"/>
  <c r="R311" i="45" s="1"/>
  <c r="N310" i="45"/>
  <c r="N309" i="45"/>
  <c r="C308" i="45"/>
  <c r="N307" i="45"/>
  <c r="Q307" i="45" s="1"/>
  <c r="R307" i="45" s="1"/>
  <c r="N306" i="45"/>
  <c r="Q306" i="45" s="1"/>
  <c r="R306" i="45" s="1"/>
  <c r="N305" i="45"/>
  <c r="Q305" i="45" s="1"/>
  <c r="R305" i="45" s="1"/>
  <c r="N304" i="45"/>
  <c r="Q304" i="45" s="1"/>
  <c r="R304" i="45" s="1"/>
  <c r="N303" i="45"/>
  <c r="C302" i="45"/>
  <c r="N301" i="45"/>
  <c r="N300" i="45" s="1"/>
  <c r="C300" i="45"/>
  <c r="N299" i="45"/>
  <c r="Q299" i="45" s="1"/>
  <c r="R299" i="45" s="1"/>
  <c r="N298" i="45"/>
  <c r="C297" i="45"/>
  <c r="N296" i="45"/>
  <c r="N295" i="45" s="1"/>
  <c r="N294" i="45"/>
  <c r="N293" i="45" s="1"/>
  <c r="C293" i="45"/>
  <c r="N292" i="45"/>
  <c r="N291" i="45" s="1"/>
  <c r="C291" i="45"/>
  <c r="N289" i="45"/>
  <c r="Q289" i="45" s="1"/>
  <c r="R289" i="45" s="1"/>
  <c r="N288" i="45"/>
  <c r="Q288" i="45" s="1"/>
  <c r="R288" i="45" s="1"/>
  <c r="N287" i="45"/>
  <c r="C286" i="45"/>
  <c r="N285" i="45"/>
  <c r="Q285" i="45" s="1"/>
  <c r="R285" i="45" s="1"/>
  <c r="N284" i="45"/>
  <c r="Q284" i="45" s="1"/>
  <c r="R284" i="45" s="1"/>
  <c r="N283" i="45"/>
  <c r="C282" i="45"/>
  <c r="N281" i="45"/>
  <c r="N280" i="45" s="1"/>
  <c r="C280" i="45"/>
  <c r="N279" i="45"/>
  <c r="N278" i="45" s="1"/>
  <c r="C278" i="45"/>
  <c r="N277" i="45"/>
  <c r="N276" i="45" s="1"/>
  <c r="C276" i="45"/>
  <c r="N275" i="45"/>
  <c r="N274" i="45" s="1"/>
  <c r="C274" i="45"/>
  <c r="N273" i="45"/>
  <c r="N272" i="45" s="1"/>
  <c r="C272" i="45"/>
  <c r="N271" i="45"/>
  <c r="Q271" i="45" s="1"/>
  <c r="R271" i="45" s="1"/>
  <c r="N270" i="45"/>
  <c r="Q270" i="45" s="1"/>
  <c r="R270" i="45" s="1"/>
  <c r="N269" i="45"/>
  <c r="Q269" i="45" s="1"/>
  <c r="R269" i="45" s="1"/>
  <c r="N268" i="45"/>
  <c r="C267" i="45"/>
  <c r="N266" i="45"/>
  <c r="N265" i="45" s="1"/>
  <c r="C265" i="45"/>
  <c r="N264" i="45"/>
  <c r="Q264" i="45" s="1"/>
  <c r="R264" i="45" s="1"/>
  <c r="N263" i="45"/>
  <c r="Q263" i="45" s="1"/>
  <c r="R263" i="45" s="1"/>
  <c r="N262" i="45"/>
  <c r="Q262" i="45" s="1"/>
  <c r="R262" i="45" s="1"/>
  <c r="N261" i="45"/>
  <c r="Q261" i="45" s="1"/>
  <c r="R261" i="45" s="1"/>
  <c r="N260" i="45"/>
  <c r="C259" i="45"/>
  <c r="N258" i="45"/>
  <c r="Q258" i="45" s="1"/>
  <c r="R258" i="45" s="1"/>
  <c r="N257" i="45"/>
  <c r="C256" i="45"/>
  <c r="N254" i="45"/>
  <c r="N253" i="45" s="1"/>
  <c r="C253" i="45"/>
  <c r="N252" i="45"/>
  <c r="Q252" i="45" s="1"/>
  <c r="R252" i="45" s="1"/>
  <c r="N251" i="45"/>
  <c r="C250" i="45"/>
  <c r="N249" i="45"/>
  <c r="Q249" i="45" s="1"/>
  <c r="R249" i="45" s="1"/>
  <c r="N248" i="45"/>
  <c r="C247" i="45"/>
  <c r="N246" i="45"/>
  <c r="N245" i="45" s="1"/>
  <c r="C245" i="45"/>
  <c r="N244" i="45"/>
  <c r="Q244" i="45" s="1"/>
  <c r="R244" i="45" s="1"/>
  <c r="N243" i="45"/>
  <c r="C242" i="45"/>
  <c r="N241" i="45"/>
  <c r="N240" i="45" s="1"/>
  <c r="C240" i="45"/>
  <c r="N239" i="45"/>
  <c r="N238" i="45" s="1"/>
  <c r="C238" i="45"/>
  <c r="N237" i="45"/>
  <c r="Q237" i="45" s="1"/>
  <c r="R237" i="45" s="1"/>
  <c r="N236" i="45"/>
  <c r="C235" i="45"/>
  <c r="N234" i="45"/>
  <c r="Q234" i="45" s="1"/>
  <c r="R234" i="45" s="1"/>
  <c r="N233" i="45"/>
  <c r="Q233" i="45" s="1"/>
  <c r="R233" i="45" s="1"/>
  <c r="N232" i="45"/>
  <c r="Q232" i="45" s="1"/>
  <c r="R232" i="45" s="1"/>
  <c r="N231" i="45"/>
  <c r="Q231" i="45" s="1"/>
  <c r="R231" i="45" s="1"/>
  <c r="N230" i="45"/>
  <c r="C229" i="45"/>
  <c r="N228" i="45"/>
  <c r="N227" i="45" s="1"/>
  <c r="C227" i="45"/>
  <c r="N226" i="45"/>
  <c r="N225" i="45" s="1"/>
  <c r="C225" i="45"/>
  <c r="N224" i="45"/>
  <c r="N223" i="45" s="1"/>
  <c r="K224" i="45"/>
  <c r="K223" i="45" s="1"/>
  <c r="C223" i="45"/>
  <c r="N221" i="45"/>
  <c r="Q221" i="45" s="1"/>
  <c r="R221" i="45" s="1"/>
  <c r="N220" i="45"/>
  <c r="C219" i="45"/>
  <c r="N218" i="45"/>
  <c r="N217" i="45" s="1"/>
  <c r="C217" i="45"/>
  <c r="N216" i="45"/>
  <c r="N215" i="45"/>
  <c r="C214" i="45"/>
  <c r="N213" i="45"/>
  <c r="N212" i="45" s="1"/>
  <c r="C212" i="45"/>
  <c r="N211" i="45"/>
  <c r="N210" i="45" s="1"/>
  <c r="C210" i="45"/>
  <c r="N209" i="45"/>
  <c r="N208" i="45" s="1"/>
  <c r="C208" i="45"/>
  <c r="N207" i="45"/>
  <c r="N206" i="45" s="1"/>
  <c r="C206" i="45"/>
  <c r="N205" i="45"/>
  <c r="N204" i="45" s="1"/>
  <c r="C204" i="45"/>
  <c r="N203" i="45"/>
  <c r="N202" i="45" s="1"/>
  <c r="C202" i="45"/>
  <c r="N201" i="45"/>
  <c r="Q201" i="45" s="1"/>
  <c r="R201" i="45" s="1"/>
  <c r="N200" i="45"/>
  <c r="Q200" i="45" s="1"/>
  <c r="R200" i="45" s="1"/>
  <c r="N199" i="45"/>
  <c r="Q199" i="45" s="1"/>
  <c r="R199" i="45" s="1"/>
  <c r="N198" i="45"/>
  <c r="C197" i="45"/>
  <c r="N196" i="45"/>
  <c r="N195" i="45" s="1"/>
  <c r="C195" i="45"/>
  <c r="N194" i="45"/>
  <c r="Q194" i="45" s="1"/>
  <c r="R194" i="45" s="1"/>
  <c r="N193" i="45"/>
  <c r="Q193" i="45" s="1"/>
  <c r="R193" i="45" s="1"/>
  <c r="N192" i="45"/>
  <c r="Q192" i="45" s="1"/>
  <c r="R192" i="45" s="1"/>
  <c r="N191" i="45"/>
  <c r="C190" i="45"/>
  <c r="N189" i="45"/>
  <c r="Q189" i="45" s="1"/>
  <c r="R189" i="45" s="1"/>
  <c r="N188" i="45"/>
  <c r="Q188" i="45" s="1"/>
  <c r="R188" i="45" s="1"/>
  <c r="N187" i="45"/>
  <c r="Q187" i="45" s="1"/>
  <c r="R187" i="45" s="1"/>
  <c r="N186" i="45"/>
  <c r="Q186" i="45" s="1"/>
  <c r="R186" i="45" s="1"/>
  <c r="N185" i="45"/>
  <c r="C184" i="45"/>
  <c r="N183" i="45"/>
  <c r="Q183" i="45" s="1"/>
  <c r="R183" i="45" s="1"/>
  <c r="N182" i="45"/>
  <c r="C181" i="45"/>
  <c r="N180" i="45"/>
  <c r="N179" i="45" s="1"/>
  <c r="C179" i="45"/>
  <c r="N178" i="45"/>
  <c r="N177" i="45" s="1"/>
  <c r="C177" i="45"/>
  <c r="N173" i="45"/>
  <c r="N172" i="45" s="1"/>
  <c r="C172" i="45"/>
  <c r="N171" i="45"/>
  <c r="N170" i="45" s="1"/>
  <c r="C170" i="45"/>
  <c r="N169" i="45"/>
  <c r="N168" i="45" s="1"/>
  <c r="C168" i="45"/>
  <c r="N164" i="45"/>
  <c r="Q164" i="45" s="1"/>
  <c r="R164" i="45" s="1"/>
  <c r="N163" i="45"/>
  <c r="C162" i="45"/>
  <c r="N161" i="45"/>
  <c r="N160" i="45" s="1"/>
  <c r="C160" i="45"/>
  <c r="N159" i="45"/>
  <c r="N158" i="45" s="1"/>
  <c r="C158" i="45"/>
  <c r="N157" i="45"/>
  <c r="N156" i="45" s="1"/>
  <c r="K155" i="45"/>
  <c r="C156" i="45"/>
  <c r="N154" i="45"/>
  <c r="N153" i="45" s="1"/>
  <c r="C153" i="45"/>
  <c r="N152" i="45"/>
  <c r="N151" i="45" s="1"/>
  <c r="C151" i="45"/>
  <c r="N150" i="45"/>
  <c r="N149" i="45" s="1"/>
  <c r="C149" i="45"/>
  <c r="N148" i="45"/>
  <c r="Q148" i="45" s="1"/>
  <c r="R148" i="45" s="1"/>
  <c r="N147" i="45"/>
  <c r="C146" i="45"/>
  <c r="N145" i="45"/>
  <c r="N144" i="45" s="1"/>
  <c r="C144" i="45"/>
  <c r="N143" i="45"/>
  <c r="N142" i="45" s="1"/>
  <c r="C142" i="45"/>
  <c r="N141" i="45"/>
  <c r="N140" i="45" s="1"/>
  <c r="C140" i="45"/>
  <c r="N137" i="45"/>
  <c r="N136" i="45" s="1"/>
  <c r="C136" i="45"/>
  <c r="N135" i="45"/>
  <c r="N134" i="45" s="1"/>
  <c r="C134" i="45"/>
  <c r="N132" i="45"/>
  <c r="N131" i="45" s="1"/>
  <c r="C131" i="45"/>
  <c r="N130" i="45"/>
  <c r="N129" i="45" s="1"/>
  <c r="C129" i="45"/>
  <c r="N128" i="45"/>
  <c r="N127" i="45" s="1"/>
  <c r="C127" i="45"/>
  <c r="N126" i="45"/>
  <c r="Q126" i="45" s="1"/>
  <c r="R126" i="45" s="1"/>
  <c r="N125" i="45"/>
  <c r="C124" i="45"/>
  <c r="N122" i="45"/>
  <c r="Q122" i="45" s="1"/>
  <c r="R122" i="45" s="1"/>
  <c r="N121" i="45"/>
  <c r="Q121" i="45" s="1"/>
  <c r="R121" i="45" s="1"/>
  <c r="N120" i="45"/>
  <c r="Q120" i="45" s="1"/>
  <c r="R120" i="45" s="1"/>
  <c r="N119" i="45"/>
  <c r="Q119" i="45" s="1"/>
  <c r="R119" i="45" s="1"/>
  <c r="N118" i="45"/>
  <c r="C117" i="45"/>
  <c r="N116" i="45"/>
  <c r="N115" i="45" s="1"/>
  <c r="C115" i="45"/>
  <c r="N114" i="45"/>
  <c r="N113" i="45" s="1"/>
  <c r="O112" i="45"/>
  <c r="C113" i="45"/>
  <c r="N111" i="45"/>
  <c r="Q111" i="45" s="1"/>
  <c r="R111" i="45" s="1"/>
  <c r="N110" i="45"/>
  <c r="N109" i="45" s="1"/>
  <c r="C109" i="45"/>
  <c r="N108" i="45"/>
  <c r="N107" i="45" s="1"/>
  <c r="C107" i="45"/>
  <c r="N106" i="45"/>
  <c r="N105" i="45" s="1"/>
  <c r="C105" i="45"/>
  <c r="N104" i="45"/>
  <c r="N103" i="45" s="1"/>
  <c r="C103" i="45"/>
  <c r="N102" i="45"/>
  <c r="Q102" i="45" s="1"/>
  <c r="R102" i="45" s="1"/>
  <c r="N101" i="45"/>
  <c r="Q101" i="45" s="1"/>
  <c r="R101" i="45" s="1"/>
  <c r="N100" i="45"/>
  <c r="Q100" i="45" s="1"/>
  <c r="R100" i="45" s="1"/>
  <c r="N99" i="45"/>
  <c r="C98" i="45"/>
  <c r="N96" i="45"/>
  <c r="N95" i="45" s="1"/>
  <c r="P94" i="45"/>
  <c r="O94" i="45"/>
  <c r="M94" i="45"/>
  <c r="L94" i="45"/>
  <c r="K94" i="45"/>
  <c r="C95" i="45"/>
  <c r="C94" i="45" s="1"/>
  <c r="N92" i="45"/>
  <c r="N91" i="45" s="1"/>
  <c r="P90" i="45"/>
  <c r="O90" i="45"/>
  <c r="M90" i="45"/>
  <c r="L90" i="45"/>
  <c r="K90" i="45"/>
  <c r="C91" i="45"/>
  <c r="C90" i="45" s="1"/>
  <c r="N89" i="45"/>
  <c r="N88" i="45" s="1"/>
  <c r="P87" i="45"/>
  <c r="O87" i="45"/>
  <c r="M87" i="45"/>
  <c r="L87" i="45"/>
  <c r="K87" i="45"/>
  <c r="C88" i="45"/>
  <c r="C87" i="45" s="1"/>
  <c r="N86" i="45"/>
  <c r="N85" i="45" s="1"/>
  <c r="C85" i="45"/>
  <c r="N84" i="45"/>
  <c r="N83" i="45" s="1"/>
  <c r="C83" i="45"/>
  <c r="N82" i="45"/>
  <c r="Q82" i="45" s="1"/>
  <c r="R82" i="45" s="1"/>
  <c r="N81" i="45"/>
  <c r="C80" i="45"/>
  <c r="N79" i="45"/>
  <c r="N78" i="45" s="1"/>
  <c r="C78" i="45"/>
  <c r="N77" i="45"/>
  <c r="N76" i="45" s="1"/>
  <c r="C76" i="45"/>
  <c r="N75" i="45"/>
  <c r="Q75" i="45" s="1"/>
  <c r="R75" i="45" s="1"/>
  <c r="N74" i="45"/>
  <c r="Q74" i="45" s="1"/>
  <c r="N73" i="45"/>
  <c r="N71" i="45"/>
  <c r="N70" i="45" s="1"/>
  <c r="C70" i="45"/>
  <c r="N66" i="45"/>
  <c r="N65" i="45" s="1"/>
  <c r="C65" i="45"/>
  <c r="N61" i="45"/>
  <c r="N60" i="45" s="1"/>
  <c r="C60" i="45"/>
  <c r="N59" i="45"/>
  <c r="N58" i="45" s="1"/>
  <c r="C58" i="45"/>
  <c r="N54" i="45"/>
  <c r="N53" i="45" s="1"/>
  <c r="C53" i="45"/>
  <c r="N52" i="45"/>
  <c r="N51" i="45" s="1"/>
  <c r="C51" i="45"/>
  <c r="N50" i="45"/>
  <c r="Q50" i="45" s="1"/>
  <c r="R50" i="45" s="1"/>
  <c r="N49" i="45"/>
  <c r="C48" i="45"/>
  <c r="N47" i="45"/>
  <c r="N46" i="45" s="1"/>
  <c r="C46" i="45"/>
  <c r="N43" i="45"/>
  <c r="Q43" i="45" s="1"/>
  <c r="R43" i="45" s="1"/>
  <c r="N42" i="45"/>
  <c r="C41" i="45"/>
  <c r="N40" i="45"/>
  <c r="N39" i="45" s="1"/>
  <c r="C39" i="45"/>
  <c r="N38" i="45"/>
  <c r="N37" i="45" s="1"/>
  <c r="C37" i="45"/>
  <c r="N36" i="45"/>
  <c r="N35" i="45" s="1"/>
  <c r="C35" i="45"/>
  <c r="N33" i="45"/>
  <c r="N32" i="45" s="1"/>
  <c r="C32" i="45"/>
  <c r="N31" i="45"/>
  <c r="N30" i="45" s="1"/>
  <c r="C30" i="45"/>
  <c r="N29" i="45"/>
  <c r="N28" i="45" s="1"/>
  <c r="C28" i="45"/>
  <c r="N27" i="45"/>
  <c r="Q27" i="45" s="1"/>
  <c r="R27" i="45" s="1"/>
  <c r="N26" i="45"/>
  <c r="C25" i="45"/>
  <c r="N24" i="45"/>
  <c r="N23" i="45" s="1"/>
  <c r="C23" i="45"/>
  <c r="N21" i="45"/>
  <c r="Q21" i="45" s="1"/>
  <c r="R21" i="45" s="1"/>
  <c r="N20" i="45"/>
  <c r="C19" i="45"/>
  <c r="N18" i="45"/>
  <c r="N17" i="45" s="1"/>
  <c r="C17" i="45"/>
  <c r="N16" i="45"/>
  <c r="N15" i="45" s="1"/>
  <c r="C15" i="45"/>
  <c r="N14" i="45"/>
  <c r="Q14" i="45" s="1"/>
  <c r="R14" i="45" s="1"/>
  <c r="N13" i="45"/>
  <c r="C12" i="45"/>
  <c r="N11" i="45"/>
  <c r="N10" i="45" s="1"/>
  <c r="C10" i="45"/>
  <c r="N41" i="45" l="1"/>
  <c r="N325" i="45"/>
  <c r="N341" i="45"/>
  <c r="C57" i="45"/>
  <c r="C56" i="45" s="1"/>
  <c r="C55" i="45" s="1"/>
  <c r="N19" i="45"/>
  <c r="N498" i="45"/>
  <c r="N124" i="45"/>
  <c r="N235" i="45"/>
  <c r="N319" i="45"/>
  <c r="N364" i="45"/>
  <c r="N181" i="45"/>
  <c r="N247" i="45"/>
  <c r="N369" i="45"/>
  <c r="N393" i="45"/>
  <c r="N184" i="45"/>
  <c r="N348" i="45"/>
  <c r="N308" i="45"/>
  <c r="N375" i="45"/>
  <c r="N402" i="45"/>
  <c r="N162" i="45"/>
  <c r="N297" i="45"/>
  <c r="N381" i="45"/>
  <c r="N450" i="45"/>
  <c r="N219" i="45"/>
  <c r="N256" i="45"/>
  <c r="N302" i="45"/>
  <c r="Q359" i="45"/>
  <c r="Q358" i="45" s="1"/>
  <c r="N358" i="45"/>
  <c r="N439" i="45"/>
  <c r="N344" i="45"/>
  <c r="Q361" i="45"/>
  <c r="Q360" i="45" s="1"/>
  <c r="N360" i="45"/>
  <c r="Q380" i="45"/>
  <c r="Q379" i="45" s="1"/>
  <c r="N379" i="45"/>
  <c r="N427" i="45"/>
  <c r="N456" i="45"/>
  <c r="N460" i="45"/>
  <c r="Q491" i="45"/>
  <c r="Q490" i="45" s="1"/>
  <c r="N490" i="45"/>
  <c r="Q495" i="45"/>
  <c r="Q494" i="45" s="1"/>
  <c r="N494" i="45"/>
  <c r="N98" i="45"/>
  <c r="N117" i="45"/>
  <c r="N197" i="45"/>
  <c r="Q230" i="45"/>
  <c r="Q229" i="45" s="1"/>
  <c r="N229" i="45"/>
  <c r="N282" i="45"/>
  <c r="N286" i="45"/>
  <c r="Q363" i="45"/>
  <c r="Q362" i="45" s="1"/>
  <c r="N362" i="45"/>
  <c r="Q368" i="45"/>
  <c r="Q367" i="45" s="1"/>
  <c r="N367" i="45"/>
  <c r="Q386" i="45"/>
  <c r="Q385" i="45" s="1"/>
  <c r="N385" i="45"/>
  <c r="N12" i="45"/>
  <c r="N25" i="45"/>
  <c r="N48" i="45"/>
  <c r="N72" i="45"/>
  <c r="N80" i="45"/>
  <c r="N146" i="45"/>
  <c r="N190" i="45"/>
  <c r="N214" i="45"/>
  <c r="N242" i="45"/>
  <c r="N250" i="45"/>
  <c r="N259" i="45"/>
  <c r="N267" i="45"/>
  <c r="N314" i="45"/>
  <c r="N334" i="45"/>
  <c r="N338" i="45"/>
  <c r="Q356" i="45"/>
  <c r="N355" i="45"/>
  <c r="Q489" i="45"/>
  <c r="Q488" i="45" s="1"/>
  <c r="N488" i="45"/>
  <c r="Q493" i="45"/>
  <c r="Q492" i="45" s="1"/>
  <c r="N492" i="45"/>
  <c r="Q497" i="45"/>
  <c r="Q496" i="45" s="1"/>
  <c r="N496" i="45"/>
  <c r="N505" i="45"/>
  <c r="Q296" i="45"/>
  <c r="Q295" i="45" s="1"/>
  <c r="N408" i="45"/>
  <c r="Q152" i="45"/>
  <c r="Q151" i="45" s="1"/>
  <c r="Q196" i="45"/>
  <c r="Q195" i="45" s="1"/>
  <c r="Q220" i="45"/>
  <c r="Q219" i="45" s="1"/>
  <c r="Q228" i="45"/>
  <c r="Q227" i="45" s="1"/>
  <c r="Q236" i="45"/>
  <c r="Q235" i="45" s="1"/>
  <c r="Q324" i="45"/>
  <c r="Q323" i="45" s="1"/>
  <c r="Q365" i="45"/>
  <c r="Q364" i="45" s="1"/>
  <c r="Q370" i="45"/>
  <c r="Q388" i="45"/>
  <c r="Q387" i="45" s="1"/>
  <c r="Q473" i="45"/>
  <c r="Q472" i="45" s="1"/>
  <c r="Q36" i="45"/>
  <c r="Q35" i="45" s="1"/>
  <c r="Q40" i="45"/>
  <c r="Q39" i="45" s="1"/>
  <c r="Q118" i="45"/>
  <c r="Q117" i="45" s="1"/>
  <c r="Q135" i="45"/>
  <c r="Q134" i="45" s="1"/>
  <c r="Q145" i="45"/>
  <c r="Q144" i="45" s="1"/>
  <c r="Q157" i="45"/>
  <c r="Q156" i="45" s="1"/>
  <c r="C167" i="45"/>
  <c r="C166" i="45" s="1"/>
  <c r="C165" i="45" s="1"/>
  <c r="Q185" i="45"/>
  <c r="Q184" i="45" s="1"/>
  <c r="Q349" i="45"/>
  <c r="Q348" i="45" s="1"/>
  <c r="C411" i="45"/>
  <c r="Q419" i="45"/>
  <c r="Q418" i="45" s="1"/>
  <c r="Q451" i="45"/>
  <c r="Q482" i="45"/>
  <c r="Q481" i="45" s="1"/>
  <c r="Q47" i="45"/>
  <c r="Q46" i="45" s="1"/>
  <c r="Q79" i="45"/>
  <c r="Q78" i="45" s="1"/>
  <c r="Q89" i="45"/>
  <c r="Q88" i="45" s="1"/>
  <c r="Q87" i="45" s="1"/>
  <c r="N87" i="45"/>
  <c r="Q108" i="45"/>
  <c r="Q107" i="45" s="1"/>
  <c r="Q150" i="45"/>
  <c r="Q149" i="45" s="1"/>
  <c r="Q198" i="45"/>
  <c r="Q197" i="45" s="1"/>
  <c r="Q226" i="45"/>
  <c r="Q225" i="45" s="1"/>
  <c r="Q254" i="45"/>
  <c r="Q253" i="45" s="1"/>
  <c r="Q279" i="45"/>
  <c r="Q278" i="45" s="1"/>
  <c r="Q283" i="45"/>
  <c r="Q282" i="45" s="1"/>
  <c r="Q301" i="45"/>
  <c r="Q300" i="45" s="1"/>
  <c r="Q309" i="45"/>
  <c r="Q326" i="45"/>
  <c r="Q325" i="45" s="1"/>
  <c r="Q342" i="45"/>
  <c r="Q390" i="45"/>
  <c r="Q389" i="45" s="1"/>
  <c r="Q394" i="45"/>
  <c r="Q440" i="45"/>
  <c r="Q439" i="45" s="1"/>
  <c r="Q475" i="45"/>
  <c r="Q474" i="45" s="1"/>
  <c r="Q73" i="45"/>
  <c r="Q72" i="45" s="1"/>
  <c r="Q77" i="45"/>
  <c r="Q76" i="45" s="1"/>
  <c r="Q110" i="45"/>
  <c r="Q109" i="45" s="1"/>
  <c r="Q224" i="45"/>
  <c r="Q223" i="45" s="1"/>
  <c r="Q294" i="45"/>
  <c r="Q293" i="45" s="1"/>
  <c r="Q303" i="45"/>
  <c r="Q302" i="45" s="1"/>
  <c r="Q320" i="45"/>
  <c r="Q319" i="45" s="1"/>
  <c r="Q392" i="45"/>
  <c r="Q391" i="45" s="1"/>
  <c r="Q437" i="45"/>
  <c r="Q436" i="45" s="1"/>
  <c r="Q66" i="45"/>
  <c r="Q65" i="45" s="1"/>
  <c r="Q86" i="45"/>
  <c r="Q85" i="45" s="1"/>
  <c r="Q99" i="45"/>
  <c r="Q98" i="45" s="1"/>
  <c r="Q130" i="45"/>
  <c r="Q129" i="45" s="1"/>
  <c r="Q141" i="45"/>
  <c r="Q140" i="45" s="1"/>
  <c r="Q161" i="45"/>
  <c r="Q160" i="45" s="1"/>
  <c r="Q209" i="45"/>
  <c r="Q208" i="45" s="1"/>
  <c r="Q329" i="45"/>
  <c r="Q328" i="45" s="1"/>
  <c r="Q426" i="45"/>
  <c r="Q425" i="45" s="1"/>
  <c r="Q447" i="45"/>
  <c r="Q446" i="45" s="1"/>
  <c r="Q502" i="45"/>
  <c r="Q501" i="45" s="1"/>
  <c r="Q20" i="45"/>
  <c r="Q19" i="45" s="1"/>
  <c r="Q33" i="45"/>
  <c r="Q32" i="45" s="1"/>
  <c r="Q42" i="45"/>
  <c r="Q41" i="45" s="1"/>
  <c r="Q52" i="45"/>
  <c r="Q51" i="45" s="1"/>
  <c r="Q61" i="45"/>
  <c r="Q60" i="45" s="1"/>
  <c r="Q84" i="45"/>
  <c r="Q83" i="45" s="1"/>
  <c r="Q92" i="45"/>
  <c r="Q91" i="45" s="1"/>
  <c r="N90" i="45"/>
  <c r="N94" i="45"/>
  <c r="Q116" i="45"/>
  <c r="Q115" i="45" s="1"/>
  <c r="Q128" i="45"/>
  <c r="Q127" i="45" s="1"/>
  <c r="Q132" i="45"/>
  <c r="Q131" i="45" s="1"/>
  <c r="Q203" i="45"/>
  <c r="Q202" i="45" s="1"/>
  <c r="Q207" i="45"/>
  <c r="Q206" i="45" s="1"/>
  <c r="Q215" i="45"/>
  <c r="Q243" i="45"/>
  <c r="Q242" i="45" s="1"/>
  <c r="Q251" i="45"/>
  <c r="Q250" i="45" s="1"/>
  <c r="Q260" i="45"/>
  <c r="Q259" i="45" s="1"/>
  <c r="Q298" i="45"/>
  <c r="Q297" i="45" s="1"/>
  <c r="Q315" i="45"/>
  <c r="Q339" i="45"/>
  <c r="Q338" i="45" s="1"/>
  <c r="Q382" i="45"/>
  <c r="Q399" i="45"/>
  <c r="Q398" i="45" s="1"/>
  <c r="Q403" i="45"/>
  <c r="Q402" i="45" s="1"/>
  <c r="Q407" i="45"/>
  <c r="Q406" i="45" s="1"/>
  <c r="Q417" i="45"/>
  <c r="Q416" i="45" s="1"/>
  <c r="Q445" i="45"/>
  <c r="Q444" i="45" s="1"/>
  <c r="Q449" i="45"/>
  <c r="Q448" i="45" s="1"/>
  <c r="Q461" i="45"/>
  <c r="Q460" i="45" s="1"/>
  <c r="Q480" i="45"/>
  <c r="Q479" i="45" s="1"/>
  <c r="Q484" i="45"/>
  <c r="Q483" i="45" s="1"/>
  <c r="Q506" i="45"/>
  <c r="K290" i="45"/>
  <c r="O34" i="45"/>
  <c r="M45" i="45"/>
  <c r="M44" i="45" s="1"/>
  <c r="O478" i="45"/>
  <c r="O45" i="45"/>
  <c r="O44" i="45" s="1"/>
  <c r="P422" i="45"/>
  <c r="K112" i="45"/>
  <c r="M167" i="45"/>
  <c r="M166" i="45" s="1"/>
  <c r="M165" i="45" s="1"/>
  <c r="L357" i="45"/>
  <c r="L411" i="45"/>
  <c r="M57" i="45"/>
  <c r="M56" i="45" s="1"/>
  <c r="M55" i="45" s="1"/>
  <c r="M69" i="45"/>
  <c r="M68" i="45" s="1"/>
  <c r="M155" i="45"/>
  <c r="L167" i="45"/>
  <c r="L166" i="45" s="1"/>
  <c r="L165" i="45" s="1"/>
  <c r="M411" i="45"/>
  <c r="P471" i="45"/>
  <c r="R509" i="45"/>
  <c r="K97" i="45"/>
  <c r="K411" i="45"/>
  <c r="Q435" i="45"/>
  <c r="Q434" i="45" s="1"/>
  <c r="L97" i="45"/>
  <c r="O167" i="45"/>
  <c r="O166" i="45" s="1"/>
  <c r="O165" i="45" s="1"/>
  <c r="C471" i="45"/>
  <c r="R510" i="45"/>
  <c r="K357" i="45"/>
  <c r="Q410" i="45"/>
  <c r="Q409" i="45" s="1"/>
  <c r="M438" i="45"/>
  <c r="L438" i="45"/>
  <c r="O471" i="45"/>
  <c r="O485" i="45"/>
  <c r="Q104" i="45"/>
  <c r="Q103" i="45" s="1"/>
  <c r="C123" i="45"/>
  <c r="P133" i="45"/>
  <c r="L155" i="45"/>
  <c r="P155" i="45"/>
  <c r="K255" i="45"/>
  <c r="P255" i="45"/>
  <c r="P9" i="45"/>
  <c r="C45" i="45"/>
  <c r="C44" i="45" s="1"/>
  <c r="L57" i="45"/>
  <c r="L56" i="45" s="1"/>
  <c r="L55" i="45" s="1"/>
  <c r="O57" i="45"/>
  <c r="O56" i="45" s="1"/>
  <c r="O55" i="45" s="1"/>
  <c r="O97" i="45"/>
  <c r="C485" i="45"/>
  <c r="L290" i="45"/>
  <c r="R74" i="45"/>
  <c r="K139" i="45"/>
  <c r="K138" i="45" s="1"/>
  <c r="C222" i="45"/>
  <c r="L478" i="45"/>
  <c r="P485" i="45"/>
  <c r="M22" i="45"/>
  <c r="M34" i="45"/>
  <c r="K57" i="45"/>
  <c r="K56" i="45" s="1"/>
  <c r="K55" i="45" s="1"/>
  <c r="N57" i="45"/>
  <c r="N56" i="45" s="1"/>
  <c r="N55" i="45" s="1"/>
  <c r="K133" i="45"/>
  <c r="C155" i="45"/>
  <c r="Q211" i="45"/>
  <c r="Q210" i="45" s="1"/>
  <c r="O357" i="45"/>
  <c r="K222" i="45"/>
  <c r="K9" i="45"/>
  <c r="O9" i="45"/>
  <c r="L9" i="45"/>
  <c r="C9" i="45"/>
  <c r="M9" i="45"/>
  <c r="P22" i="45"/>
  <c r="P34" i="45"/>
  <c r="C34" i="45"/>
  <c r="L45" i="45"/>
  <c r="L44" i="45" s="1"/>
  <c r="O69" i="45"/>
  <c r="O68" i="45" s="1"/>
  <c r="C97" i="45"/>
  <c r="Q154" i="45"/>
  <c r="Q153" i="45" s="1"/>
  <c r="P69" i="45"/>
  <c r="P68" i="45" s="1"/>
  <c r="M112" i="45"/>
  <c r="L34" i="45"/>
  <c r="Q54" i="45"/>
  <c r="Q53" i="45" s="1"/>
  <c r="Q71" i="45"/>
  <c r="Q70" i="45" s="1"/>
  <c r="K69" i="45"/>
  <c r="K68" i="45" s="1"/>
  <c r="Q96" i="45"/>
  <c r="Q95" i="45" s="1"/>
  <c r="N133" i="45"/>
  <c r="Q137" i="45"/>
  <c r="Q136" i="45" s="1"/>
  <c r="C22" i="45"/>
  <c r="O22" i="45"/>
  <c r="K34" i="45"/>
  <c r="P45" i="45"/>
  <c r="P44" i="45" s="1"/>
  <c r="P57" i="45"/>
  <c r="P56" i="45" s="1"/>
  <c r="P55" i="45" s="1"/>
  <c r="C69" i="45"/>
  <c r="C68" i="45" s="1"/>
  <c r="M97" i="45"/>
  <c r="C133" i="45"/>
  <c r="M133" i="45"/>
  <c r="L139" i="45"/>
  <c r="K167" i="45"/>
  <c r="K166" i="45" s="1"/>
  <c r="K165" i="45" s="1"/>
  <c r="C255" i="45"/>
  <c r="M290" i="45"/>
  <c r="C478" i="45"/>
  <c r="K484" i="45"/>
  <c r="K483" i="45" s="1"/>
  <c r="M485" i="45"/>
  <c r="O255" i="45"/>
  <c r="C290" i="45"/>
  <c r="C422" i="45"/>
  <c r="M422" i="45"/>
  <c r="K123" i="45"/>
  <c r="O123" i="45"/>
  <c r="Q173" i="45"/>
  <c r="Q172" i="45" s="1"/>
  <c r="L222" i="45"/>
  <c r="P222" i="45"/>
  <c r="L255" i="45"/>
  <c r="Q292" i="45"/>
  <c r="Q291" i="45" s="1"/>
  <c r="Q331" i="45"/>
  <c r="Q330" i="45" s="1"/>
  <c r="C438" i="45"/>
  <c r="K471" i="45"/>
  <c r="N478" i="45"/>
  <c r="P97" i="45"/>
  <c r="L133" i="45"/>
  <c r="O139" i="45"/>
  <c r="Q415" i="45"/>
  <c r="Q414" i="45" s="1"/>
  <c r="P411" i="45"/>
  <c r="M478" i="45"/>
  <c r="K502" i="45"/>
  <c r="K501" i="45" s="1"/>
  <c r="Q11" i="45"/>
  <c r="Q10" i="45" s="1"/>
  <c r="Q16" i="45"/>
  <c r="Q15" i="45" s="1"/>
  <c r="Q191" i="45"/>
  <c r="Q190" i="45" s="1"/>
  <c r="K45" i="45"/>
  <c r="K44" i="45" s="1"/>
  <c r="Q178" i="45"/>
  <c r="Q177" i="45" s="1"/>
  <c r="Q106" i="45"/>
  <c r="Q105" i="45" s="1"/>
  <c r="Q125" i="45"/>
  <c r="Q124" i="45" s="1"/>
  <c r="Q273" i="45"/>
  <c r="Q272" i="45" s="1"/>
  <c r="C357" i="45"/>
  <c r="Q464" i="45"/>
  <c r="Q463" i="45" s="1"/>
  <c r="Q508" i="45"/>
  <c r="R508" i="45" s="1"/>
  <c r="Q24" i="45"/>
  <c r="Q23" i="45" s="1"/>
  <c r="P139" i="45"/>
  <c r="Q248" i="45"/>
  <c r="Q247" i="45" s="1"/>
  <c r="Q310" i="45"/>
  <c r="R310" i="45" s="1"/>
  <c r="Q372" i="45"/>
  <c r="Q413" i="45"/>
  <c r="Q412" i="45" s="1"/>
  <c r="Q424" i="45"/>
  <c r="Q423" i="45" s="1"/>
  <c r="Q205" i="45"/>
  <c r="Q204" i="45" s="1"/>
  <c r="Q275" i="45"/>
  <c r="Q274" i="45" s="1"/>
  <c r="Q345" i="45"/>
  <c r="Q344" i="45" s="1"/>
  <c r="P478" i="45"/>
  <c r="Q313" i="45"/>
  <c r="Q312" i="45" s="1"/>
  <c r="K22" i="45"/>
  <c r="Q29" i="45"/>
  <c r="Q28" i="45" s="1"/>
  <c r="O176" i="45"/>
  <c r="Q395" i="45"/>
  <c r="R395" i="45" s="1"/>
  <c r="Q431" i="45"/>
  <c r="Q430" i="45" s="1"/>
  <c r="Q384" i="45"/>
  <c r="R384" i="45" s="1"/>
  <c r="Q316" i="45"/>
  <c r="R316" i="45" s="1"/>
  <c r="O133" i="45"/>
  <c r="Q163" i="45"/>
  <c r="Q162" i="45" s="1"/>
  <c r="L22" i="45"/>
  <c r="Q81" i="45"/>
  <c r="Q80" i="45" s="1"/>
  <c r="C112" i="45"/>
  <c r="C139" i="45"/>
  <c r="O155" i="45"/>
  <c r="C176" i="45"/>
  <c r="Q257" i="45"/>
  <c r="Q256" i="45" s="1"/>
  <c r="Q277" i="45"/>
  <c r="Q276" i="45" s="1"/>
  <c r="Q428" i="45"/>
  <c r="Q427" i="45" s="1"/>
  <c r="L123" i="45"/>
  <c r="Q147" i="45"/>
  <c r="Q146" i="45" s="1"/>
  <c r="Q218" i="45"/>
  <c r="Q217" i="45" s="1"/>
  <c r="Q241" i="45"/>
  <c r="Q240" i="45" s="1"/>
  <c r="P438" i="45"/>
  <c r="K482" i="45"/>
  <c r="K481" i="45" s="1"/>
  <c r="Q13" i="45"/>
  <c r="Q12" i="45" s="1"/>
  <c r="Q18" i="45"/>
  <c r="Q17" i="45" s="1"/>
  <c r="Q26" i="45"/>
  <c r="Q25" i="45" s="1"/>
  <c r="Q31" i="45"/>
  <c r="Q30" i="45" s="1"/>
  <c r="Q38" i="45"/>
  <c r="Q37" i="45" s="1"/>
  <c r="Q49" i="45"/>
  <c r="Q48" i="45" s="1"/>
  <c r="Q59" i="45"/>
  <c r="Q58" i="45" s="1"/>
  <c r="P112" i="45"/>
  <c r="M123" i="45"/>
  <c r="Q143" i="45"/>
  <c r="Q142" i="45" s="1"/>
  <c r="Q169" i="45"/>
  <c r="Q168" i="45" s="1"/>
  <c r="N167" i="45"/>
  <c r="N166" i="45" s="1"/>
  <c r="N165" i="45" s="1"/>
  <c r="Q171" i="45"/>
  <c r="Q170" i="45" s="1"/>
  <c r="M176" i="45"/>
  <c r="Q216" i="45"/>
  <c r="R216" i="45" s="1"/>
  <c r="M222" i="45"/>
  <c r="Q239" i="45"/>
  <c r="Q238" i="45" s="1"/>
  <c r="Q266" i="45"/>
  <c r="Q265" i="45" s="1"/>
  <c r="Q343" i="45"/>
  <c r="R343" i="45" s="1"/>
  <c r="M357" i="45"/>
  <c r="Q376" i="45"/>
  <c r="Q375" i="45" s="1"/>
  <c r="Q401" i="45"/>
  <c r="Q400" i="45" s="1"/>
  <c r="L422" i="45"/>
  <c r="L471" i="45"/>
  <c r="K176" i="45"/>
  <c r="Q182" i="45"/>
  <c r="Q181" i="45" s="1"/>
  <c r="Q453" i="45"/>
  <c r="R453" i="45" s="1"/>
  <c r="Q159" i="45"/>
  <c r="Q158" i="45" s="1"/>
  <c r="L176" i="45"/>
  <c r="Q180" i="45"/>
  <c r="Q179" i="45" s="1"/>
  <c r="K422" i="45"/>
  <c r="L69" i="45"/>
  <c r="L68" i="45" s="1"/>
  <c r="O222" i="45"/>
  <c r="Q281" i="45"/>
  <c r="Q280" i="45" s="1"/>
  <c r="Q335" i="45"/>
  <c r="Q334" i="45" s="1"/>
  <c r="Q397" i="45"/>
  <c r="Q396" i="45" s="1"/>
  <c r="Q246" i="45"/>
  <c r="Q245" i="45" s="1"/>
  <c r="Q268" i="45"/>
  <c r="Q267" i="45" s="1"/>
  <c r="M139" i="45"/>
  <c r="Q333" i="45"/>
  <c r="Q332" i="45" s="1"/>
  <c r="P357" i="45"/>
  <c r="Q433" i="45"/>
  <c r="Q432" i="45" s="1"/>
  <c r="M471" i="45"/>
  <c r="O290" i="45"/>
  <c r="O411" i="45"/>
  <c r="K438" i="45"/>
  <c r="Q499" i="45"/>
  <c r="Q498" i="45" s="1"/>
  <c r="Q504" i="45"/>
  <c r="Q503" i="45" s="1"/>
  <c r="P123" i="45"/>
  <c r="P176" i="45"/>
  <c r="M255" i="45"/>
  <c r="P290" i="45"/>
  <c r="Q457" i="45"/>
  <c r="Q456" i="45" s="1"/>
  <c r="Q477" i="45"/>
  <c r="Q476" i="45" s="1"/>
  <c r="N471" i="45"/>
  <c r="L112" i="45"/>
  <c r="Q114" i="45"/>
  <c r="Q113" i="45" s="1"/>
  <c r="P167" i="45"/>
  <c r="P166" i="45" s="1"/>
  <c r="P165" i="45" s="1"/>
  <c r="Q213" i="45"/>
  <c r="Q212" i="45" s="1"/>
  <c r="Q287" i="45"/>
  <c r="Q286" i="45" s="1"/>
  <c r="K507" i="45"/>
  <c r="R507" i="45" s="1"/>
  <c r="O438" i="45"/>
  <c r="Q468" i="45"/>
  <c r="Q467" i="45" s="1"/>
  <c r="Q443" i="45"/>
  <c r="Q442" i="45" s="1"/>
  <c r="Q466" i="45"/>
  <c r="Q465" i="45" s="1"/>
  <c r="K500" i="45"/>
  <c r="R500" i="45" s="1"/>
  <c r="O422" i="45"/>
  <c r="L485" i="45"/>
  <c r="Q487" i="45"/>
  <c r="Q486" i="45" s="1"/>
  <c r="R368" i="45" l="1"/>
  <c r="R367" i="45" s="1"/>
  <c r="R36" i="45"/>
  <c r="R35" i="45" s="1"/>
  <c r="R489" i="45"/>
  <c r="R488" i="45" s="1"/>
  <c r="R493" i="45"/>
  <c r="R492" i="45" s="1"/>
  <c r="R495" i="45"/>
  <c r="R494" i="45" s="1"/>
  <c r="R392" i="45"/>
  <c r="R391" i="45" s="1"/>
  <c r="R359" i="45"/>
  <c r="R358" i="45" s="1"/>
  <c r="R363" i="45"/>
  <c r="R362" i="45" s="1"/>
  <c r="R475" i="45"/>
  <c r="R474" i="45" s="1"/>
  <c r="R361" i="45"/>
  <c r="R360" i="45" s="1"/>
  <c r="P138" i="45"/>
  <c r="R296" i="45"/>
  <c r="R295" i="45" s="1"/>
  <c r="R209" i="45"/>
  <c r="R208" i="45" s="1"/>
  <c r="R497" i="45"/>
  <c r="R496" i="45" s="1"/>
  <c r="R491" i="45"/>
  <c r="R490" i="45" s="1"/>
  <c r="R417" i="45"/>
  <c r="R416" i="45" s="1"/>
  <c r="R386" i="45"/>
  <c r="R385" i="45" s="1"/>
  <c r="R380" i="45"/>
  <c r="R379" i="45" s="1"/>
  <c r="R230" i="45"/>
  <c r="R229" i="45" s="1"/>
  <c r="Q381" i="45"/>
  <c r="Q393" i="45"/>
  <c r="Q308" i="45"/>
  <c r="Q369" i="45"/>
  <c r="K498" i="45"/>
  <c r="Q505" i="45"/>
  <c r="Q314" i="45"/>
  <c r="Q341" i="45"/>
  <c r="Q214" i="45"/>
  <c r="Q450" i="45"/>
  <c r="R356" i="45"/>
  <c r="R355" i="45" s="1"/>
  <c r="Q355" i="45"/>
  <c r="K505" i="45"/>
  <c r="M138" i="45"/>
  <c r="L138" i="45"/>
  <c r="R116" i="45"/>
  <c r="R115" i="45" s="1"/>
  <c r="R480" i="45"/>
  <c r="R479" i="45" s="1"/>
  <c r="Q408" i="45"/>
  <c r="R506" i="45"/>
  <c r="R505" i="45" s="1"/>
  <c r="N112" i="45"/>
  <c r="R224" i="45"/>
  <c r="R223" i="45" s="1"/>
  <c r="R473" i="45"/>
  <c r="R472" i="45" s="1"/>
  <c r="R228" i="45"/>
  <c r="R227" i="45" s="1"/>
  <c r="R419" i="45"/>
  <c r="R418" i="45" s="1"/>
  <c r="R108" i="45"/>
  <c r="R107" i="45" s="1"/>
  <c r="R399" i="45"/>
  <c r="R398" i="45" s="1"/>
  <c r="R279" i="45"/>
  <c r="R278" i="45" s="1"/>
  <c r="R84" i="45"/>
  <c r="R83" i="45" s="1"/>
  <c r="Q478" i="45"/>
  <c r="N123" i="45"/>
  <c r="R196" i="45"/>
  <c r="R195" i="45" s="1"/>
  <c r="R135" i="45"/>
  <c r="R134" i="45" s="1"/>
  <c r="R324" i="45"/>
  <c r="R323" i="45" s="1"/>
  <c r="O421" i="45"/>
  <c r="O420" i="45" s="1"/>
  <c r="R89" i="45"/>
  <c r="R88" i="45" s="1"/>
  <c r="R87" i="45" s="1"/>
  <c r="O470" i="45"/>
  <c r="O469" i="45" s="1"/>
  <c r="N45" i="45"/>
  <c r="N44" i="45" s="1"/>
  <c r="R365" i="45"/>
  <c r="R364" i="45" s="1"/>
  <c r="R254" i="45"/>
  <c r="R253" i="45" s="1"/>
  <c r="R226" i="45"/>
  <c r="R225" i="45" s="1"/>
  <c r="R390" i="45"/>
  <c r="R389" i="45" s="1"/>
  <c r="R161" i="45"/>
  <c r="R160" i="45" s="1"/>
  <c r="R294" i="45"/>
  <c r="R293" i="45" s="1"/>
  <c r="R449" i="45"/>
  <c r="R448" i="45" s="1"/>
  <c r="R410" i="45"/>
  <c r="R409" i="45" s="1"/>
  <c r="K93" i="45"/>
  <c r="K67" i="45" s="1"/>
  <c r="R466" i="45"/>
  <c r="R465" i="45" s="1"/>
  <c r="R468" i="45"/>
  <c r="R467" i="45" s="1"/>
  <c r="R376" i="45"/>
  <c r="R375" i="45" s="1"/>
  <c r="R239" i="45"/>
  <c r="R238" i="45" s="1"/>
  <c r="R171" i="45"/>
  <c r="R170" i="45" s="1"/>
  <c r="R59" i="45"/>
  <c r="R58" i="45" s="1"/>
  <c r="R26" i="45"/>
  <c r="R25" i="45" s="1"/>
  <c r="R218" i="45"/>
  <c r="R217" i="45" s="1"/>
  <c r="R313" i="45"/>
  <c r="R312" i="45" s="1"/>
  <c r="R424" i="45"/>
  <c r="R423" i="45" s="1"/>
  <c r="R248" i="45"/>
  <c r="R247" i="45" s="1"/>
  <c r="R178" i="45"/>
  <c r="R177" i="45" s="1"/>
  <c r="R173" i="45"/>
  <c r="R172" i="45" s="1"/>
  <c r="R137" i="45"/>
  <c r="R136" i="45" s="1"/>
  <c r="R71" i="45"/>
  <c r="R70" i="45" s="1"/>
  <c r="R445" i="45"/>
  <c r="R444" i="45" s="1"/>
  <c r="R315" i="45"/>
  <c r="R314" i="45" s="1"/>
  <c r="R132" i="45"/>
  <c r="R131" i="45" s="1"/>
  <c r="R92" i="45"/>
  <c r="R91" i="45" s="1"/>
  <c r="Q90" i="45"/>
  <c r="R61" i="45"/>
  <c r="R60" i="45" s="1"/>
  <c r="R42" i="45"/>
  <c r="R41" i="45" s="1"/>
  <c r="R20" i="45"/>
  <c r="R19" i="45" s="1"/>
  <c r="R326" i="45"/>
  <c r="R325" i="45" s="1"/>
  <c r="R301" i="45"/>
  <c r="R300" i="45" s="1"/>
  <c r="R349" i="45"/>
  <c r="R348" i="45" s="1"/>
  <c r="R487" i="45"/>
  <c r="R486" i="45" s="1"/>
  <c r="R443" i="45"/>
  <c r="R442" i="45" s="1"/>
  <c r="R333" i="45"/>
  <c r="R332" i="45" s="1"/>
  <c r="R159" i="45"/>
  <c r="R158" i="45" s="1"/>
  <c r="R49" i="45"/>
  <c r="R48" i="45" s="1"/>
  <c r="R18" i="45"/>
  <c r="R17" i="45" s="1"/>
  <c r="R147" i="45"/>
  <c r="R146" i="45" s="1"/>
  <c r="R428" i="45"/>
  <c r="R427" i="45" s="1"/>
  <c r="R81" i="45"/>
  <c r="R80" i="45" s="1"/>
  <c r="R275" i="45"/>
  <c r="R274" i="45" s="1"/>
  <c r="R413" i="45"/>
  <c r="R412" i="45" s="1"/>
  <c r="R464" i="45"/>
  <c r="R463" i="45" s="1"/>
  <c r="R125" i="45"/>
  <c r="R124" i="45" s="1"/>
  <c r="R154" i="45"/>
  <c r="R153" i="45" s="1"/>
  <c r="R104" i="45"/>
  <c r="R103" i="45" s="1"/>
  <c r="R435" i="45"/>
  <c r="R434" i="45" s="1"/>
  <c r="R407" i="45"/>
  <c r="R406" i="45" s="1"/>
  <c r="R339" i="45"/>
  <c r="R338" i="45" s="1"/>
  <c r="R260" i="45"/>
  <c r="R259" i="45" s="1"/>
  <c r="R243" i="45"/>
  <c r="R242" i="45" s="1"/>
  <c r="R207" i="45"/>
  <c r="R206" i="45" s="1"/>
  <c r="R447" i="45"/>
  <c r="R446" i="45" s="1"/>
  <c r="R329" i="45"/>
  <c r="R328" i="45" s="1"/>
  <c r="R130" i="45"/>
  <c r="R129" i="45" s="1"/>
  <c r="R86" i="45"/>
  <c r="R85" i="45" s="1"/>
  <c r="R437" i="45"/>
  <c r="R436" i="45" s="1"/>
  <c r="R320" i="45"/>
  <c r="R319" i="45" s="1"/>
  <c r="R110" i="45"/>
  <c r="R109" i="45" s="1"/>
  <c r="R73" i="45"/>
  <c r="R72" i="45" s="1"/>
  <c r="R394" i="45"/>
  <c r="R393" i="45" s="1"/>
  <c r="R198" i="45"/>
  <c r="R197" i="45" s="1"/>
  <c r="R79" i="45"/>
  <c r="R78" i="45" s="1"/>
  <c r="R157" i="45"/>
  <c r="R156" i="45" s="1"/>
  <c r="R40" i="45"/>
  <c r="R39" i="45" s="1"/>
  <c r="Q34" i="45"/>
  <c r="R370" i="45"/>
  <c r="R287" i="45"/>
  <c r="R286" i="45" s="1"/>
  <c r="R477" i="45"/>
  <c r="R476" i="45" s="1"/>
  <c r="R268" i="45"/>
  <c r="R267" i="45" s="1"/>
  <c r="R335" i="45"/>
  <c r="R334" i="45" s="1"/>
  <c r="R169" i="45"/>
  <c r="R168" i="45" s="1"/>
  <c r="R38" i="45"/>
  <c r="R37" i="45" s="1"/>
  <c r="R13" i="45"/>
  <c r="R12" i="45" s="1"/>
  <c r="R277" i="45"/>
  <c r="R276" i="45" s="1"/>
  <c r="R163" i="45"/>
  <c r="R162" i="45" s="1"/>
  <c r="R431" i="45"/>
  <c r="R430" i="45" s="1"/>
  <c r="R29" i="45"/>
  <c r="R28" i="45" s="1"/>
  <c r="R345" i="45"/>
  <c r="R344" i="45" s="1"/>
  <c r="R205" i="45"/>
  <c r="R204" i="45" s="1"/>
  <c r="R106" i="45"/>
  <c r="R105" i="45" s="1"/>
  <c r="R191" i="45"/>
  <c r="R190" i="45" s="1"/>
  <c r="R415" i="45"/>
  <c r="R414" i="45" s="1"/>
  <c r="R331" i="45"/>
  <c r="R330" i="45" s="1"/>
  <c r="R484" i="45"/>
  <c r="R483" i="45" s="1"/>
  <c r="R96" i="45"/>
  <c r="R95" i="45" s="1"/>
  <c r="Q94" i="45"/>
  <c r="R54" i="45"/>
  <c r="R53" i="45" s="1"/>
  <c r="R298" i="45"/>
  <c r="R297" i="45" s="1"/>
  <c r="R128" i="45"/>
  <c r="R127" i="45" s="1"/>
  <c r="R52" i="45"/>
  <c r="R51" i="45" s="1"/>
  <c r="R33" i="45"/>
  <c r="R32" i="45" s="1"/>
  <c r="R342" i="45"/>
  <c r="R341" i="45" s="1"/>
  <c r="R309" i="45"/>
  <c r="R308" i="45" s="1"/>
  <c r="R185" i="45"/>
  <c r="R184" i="45" s="1"/>
  <c r="R213" i="45"/>
  <c r="R212" i="45" s="1"/>
  <c r="R114" i="45"/>
  <c r="R113" i="45" s="1"/>
  <c r="R457" i="45"/>
  <c r="R456" i="45" s="1"/>
  <c r="R433" i="45"/>
  <c r="R432" i="45" s="1"/>
  <c r="R246" i="45"/>
  <c r="R245" i="45" s="1"/>
  <c r="R397" i="45"/>
  <c r="R396" i="45" s="1"/>
  <c r="R281" i="45"/>
  <c r="R280" i="45" s="1"/>
  <c r="R180" i="45"/>
  <c r="R179" i="45" s="1"/>
  <c r="R182" i="45"/>
  <c r="R181" i="45" s="1"/>
  <c r="R401" i="45"/>
  <c r="R400" i="45" s="1"/>
  <c r="R266" i="45"/>
  <c r="R265" i="45" s="1"/>
  <c r="R143" i="45"/>
  <c r="R142" i="45" s="1"/>
  <c r="R31" i="45"/>
  <c r="R30" i="45" s="1"/>
  <c r="R241" i="45"/>
  <c r="R240" i="45" s="1"/>
  <c r="R257" i="45"/>
  <c r="R256" i="45" s="1"/>
  <c r="R24" i="45"/>
  <c r="R23" i="45" s="1"/>
  <c r="R273" i="45"/>
  <c r="R272" i="45" s="1"/>
  <c r="R16" i="45"/>
  <c r="R15" i="45" s="1"/>
  <c r="R292" i="45"/>
  <c r="R291" i="45" s="1"/>
  <c r="R461" i="45"/>
  <c r="R460" i="45" s="1"/>
  <c r="R403" i="45"/>
  <c r="R402" i="45" s="1"/>
  <c r="R382" i="45"/>
  <c r="R381" i="45" s="1"/>
  <c r="R251" i="45"/>
  <c r="R250" i="45" s="1"/>
  <c r="R215" i="45"/>
  <c r="R214" i="45" s="1"/>
  <c r="R203" i="45"/>
  <c r="R202" i="45" s="1"/>
  <c r="R426" i="45"/>
  <c r="R425" i="45" s="1"/>
  <c r="R141" i="45"/>
  <c r="R140" i="45" s="1"/>
  <c r="R99" i="45"/>
  <c r="R98" i="45" s="1"/>
  <c r="R66" i="45"/>
  <c r="R65" i="45" s="1"/>
  <c r="R303" i="45"/>
  <c r="R302" i="45" s="1"/>
  <c r="R77" i="45"/>
  <c r="R76" i="45" s="1"/>
  <c r="R440" i="45"/>
  <c r="R439" i="45" s="1"/>
  <c r="R283" i="45"/>
  <c r="R282" i="45" s="1"/>
  <c r="R150" i="45"/>
  <c r="R149" i="45" s="1"/>
  <c r="R47" i="45"/>
  <c r="R46" i="45" s="1"/>
  <c r="R451" i="45"/>
  <c r="R450" i="45" s="1"/>
  <c r="R145" i="45"/>
  <c r="R144" i="45" s="1"/>
  <c r="R118" i="45"/>
  <c r="R117" i="45" s="1"/>
  <c r="Q112" i="45"/>
  <c r="R388" i="45"/>
  <c r="R387" i="45" s="1"/>
  <c r="R236" i="45"/>
  <c r="R235" i="45" s="1"/>
  <c r="R220" i="45"/>
  <c r="R219" i="45" s="1"/>
  <c r="R152" i="45"/>
  <c r="R151" i="45" s="1"/>
  <c r="P421" i="45"/>
  <c r="P420" i="45" s="1"/>
  <c r="M470" i="45"/>
  <c r="M469" i="45" s="1"/>
  <c r="C138" i="45"/>
  <c r="N155" i="45"/>
  <c r="C470" i="45"/>
  <c r="C469" i="45" s="1"/>
  <c r="M421" i="45"/>
  <c r="M420" i="45" s="1"/>
  <c r="O8" i="45"/>
  <c r="O7" i="45" s="1"/>
  <c r="N34" i="45"/>
  <c r="O138" i="45"/>
  <c r="P470" i="45"/>
  <c r="P469" i="45" s="1"/>
  <c r="N139" i="45"/>
  <c r="N69" i="45"/>
  <c r="N68" i="45" s="1"/>
  <c r="K175" i="45"/>
  <c r="K174" i="45" s="1"/>
  <c r="L421" i="45"/>
  <c r="L420" i="45" s="1"/>
  <c r="O93" i="45"/>
  <c r="C8" i="45"/>
  <c r="C7" i="45" s="1"/>
  <c r="N222" i="45"/>
  <c r="M8" i="45"/>
  <c r="M7" i="45" s="1"/>
  <c r="M93" i="45"/>
  <c r="R482" i="45"/>
  <c r="R481" i="45" s="1"/>
  <c r="K8" i="45"/>
  <c r="K7" i="45" s="1"/>
  <c r="P93" i="45"/>
  <c r="L93" i="45"/>
  <c r="R499" i="45"/>
  <c r="R498" i="45" s="1"/>
  <c r="N438" i="45"/>
  <c r="R372" i="45"/>
  <c r="N485" i="45"/>
  <c r="N470" i="45" s="1"/>
  <c r="N469" i="45" s="1"/>
  <c r="R504" i="45"/>
  <c r="R503" i="45" s="1"/>
  <c r="R211" i="45"/>
  <c r="R210" i="45" s="1"/>
  <c r="R502" i="45"/>
  <c r="R501" i="45" s="1"/>
  <c r="C93" i="45"/>
  <c r="P8" i="45"/>
  <c r="P7" i="45" s="1"/>
  <c r="C421" i="45"/>
  <c r="C420" i="45" s="1"/>
  <c r="R94" i="45"/>
  <c r="L175" i="45"/>
  <c r="L174" i="45" s="1"/>
  <c r="L8" i="45"/>
  <c r="L7" i="45" s="1"/>
  <c r="N357" i="45"/>
  <c r="N9" i="45"/>
  <c r="Q133" i="45"/>
  <c r="O175" i="45"/>
  <c r="O174" i="45" s="1"/>
  <c r="Q471" i="45"/>
  <c r="N422" i="45"/>
  <c r="N176" i="45"/>
  <c r="N290" i="45"/>
  <c r="N411" i="45"/>
  <c r="L470" i="45"/>
  <c r="L469" i="45" s="1"/>
  <c r="P175" i="45"/>
  <c r="P174" i="45" s="1"/>
  <c r="M175" i="45"/>
  <c r="M174" i="45" s="1"/>
  <c r="C175" i="45"/>
  <c r="C174" i="45" s="1"/>
  <c r="N22" i="45"/>
  <c r="N97" i="45"/>
  <c r="Q45" i="45"/>
  <c r="Q44" i="45" s="1"/>
  <c r="N255" i="45"/>
  <c r="K421" i="45"/>
  <c r="K420" i="45" s="1"/>
  <c r="R11" i="45"/>
  <c r="R10" i="45" s="1"/>
  <c r="P67" i="45" l="1"/>
  <c r="P6" i="45" s="1"/>
  <c r="M67" i="45"/>
  <c r="M6" i="45" s="1"/>
  <c r="L67" i="45"/>
  <c r="L3" i="45" s="1"/>
  <c r="R471" i="45"/>
  <c r="R369" i="45"/>
  <c r="R357" i="45" s="1"/>
  <c r="R90" i="45"/>
  <c r="R408" i="45"/>
  <c r="N93" i="45"/>
  <c r="R411" i="45"/>
  <c r="Q97" i="45"/>
  <c r="R34" i="45"/>
  <c r="N138" i="45"/>
  <c r="R112" i="45"/>
  <c r="R133" i="45"/>
  <c r="C67" i="45"/>
  <c r="C3" i="45" s="1"/>
  <c r="R123" i="45"/>
  <c r="R57" i="45"/>
  <c r="R56" i="45" s="1"/>
  <c r="R55" i="45" s="1"/>
  <c r="J3" i="45"/>
  <c r="R97" i="45"/>
  <c r="Q123" i="45"/>
  <c r="Q411" i="45"/>
  <c r="Q57" i="45"/>
  <c r="Q56" i="45" s="1"/>
  <c r="Q55" i="45" s="1"/>
  <c r="R45" i="45"/>
  <c r="R44" i="45" s="1"/>
  <c r="R478" i="45"/>
  <c r="K478" i="45"/>
  <c r="E3" i="45"/>
  <c r="O67" i="45"/>
  <c r="O6" i="45" s="1"/>
  <c r="Q69" i="45"/>
  <c r="Q68" i="45" s="1"/>
  <c r="Q22" i="45"/>
  <c r="N8" i="45"/>
  <c r="N7" i="45" s="1"/>
  <c r="N421" i="45"/>
  <c r="N420" i="45" s="1"/>
  <c r="R69" i="45"/>
  <c r="Q9" i="45"/>
  <c r="Q139" i="45"/>
  <c r="K485" i="45"/>
  <c r="Q485" i="45"/>
  <c r="Q470" i="45" s="1"/>
  <c r="Q469" i="45" s="1"/>
  <c r="R485" i="45"/>
  <c r="R155" i="45"/>
  <c r="Q357" i="45"/>
  <c r="Q438" i="45"/>
  <c r="R422" i="45"/>
  <c r="R438" i="45"/>
  <c r="Q290" i="45"/>
  <c r="R139" i="45"/>
  <c r="Q422" i="45"/>
  <c r="Q155" i="45"/>
  <c r="R222" i="45"/>
  <c r="N175" i="45"/>
  <c r="N174" i="45" s="1"/>
  <c r="Q255" i="45"/>
  <c r="R167" i="45"/>
  <c r="R166" i="45" s="1"/>
  <c r="R165" i="45" s="1"/>
  <c r="R255" i="45"/>
  <c r="R176" i="45"/>
  <c r="R290" i="45"/>
  <c r="Q222" i="45"/>
  <c r="Q167" i="45"/>
  <c r="Q166" i="45" s="1"/>
  <c r="Q165" i="45" s="1"/>
  <c r="Q176" i="45"/>
  <c r="R9" i="45"/>
  <c r="R22" i="45"/>
  <c r="D3" i="45" l="1"/>
  <c r="I3" i="45"/>
  <c r="H3" i="45"/>
  <c r="M3" i="45"/>
  <c r="O3" i="45"/>
  <c r="P3" i="45"/>
  <c r="L6" i="45"/>
  <c r="C6" i="45"/>
  <c r="P4" i="2"/>
  <c r="O4" i="2"/>
  <c r="Q93" i="45"/>
  <c r="N67" i="45"/>
  <c r="K470" i="45"/>
  <c r="Q138" i="45"/>
  <c r="R68" i="45"/>
  <c r="R93" i="45"/>
  <c r="R470" i="45"/>
  <c r="R469" i="45" s="1"/>
  <c r="Q8" i="45"/>
  <c r="Q7" i="45" s="1"/>
  <c r="Q421" i="45"/>
  <c r="Q420" i="45" s="1"/>
  <c r="J2" i="45"/>
  <c r="R421" i="45"/>
  <c r="R420" i="45" s="1"/>
  <c r="R138" i="45"/>
  <c r="R175" i="45"/>
  <c r="R174" i="45" s="1"/>
  <c r="Q175" i="45"/>
  <c r="Q174" i="45" s="1"/>
  <c r="R8" i="45"/>
  <c r="R7" i="45" s="1"/>
  <c r="N6" i="45" l="1"/>
  <c r="N3" i="45"/>
  <c r="K469" i="45"/>
  <c r="Q67" i="45"/>
  <c r="Q6" i="45" s="1"/>
  <c r="R67" i="45"/>
  <c r="K6" i="45" l="1"/>
  <c r="K3" i="45"/>
  <c r="R6" i="45"/>
  <c r="R3" i="45"/>
  <c r="Q3" i="45"/>
  <c r="Q4" i="2"/>
  <c r="R4" i="2" l="1"/>
  <c r="R3" i="2" s="1"/>
  <c r="N4" i="2" l="1"/>
  <c r="C4" i="2" l="1"/>
  <c r="F4" i="2"/>
  <c r="E4" i="2"/>
  <c r="J4" i="2"/>
  <c r="D4" i="2"/>
  <c r="N365" i="54"/>
  <c r="P364" i="54"/>
  <c r="O364" i="54"/>
  <c r="M364" i="54"/>
  <c r="L364" i="54"/>
  <c r="K364" i="54"/>
  <c r="C364" i="54"/>
  <c r="N363" i="54"/>
  <c r="N362" i="54" s="1"/>
  <c r="P362" i="54"/>
  <c r="O362" i="54"/>
  <c r="M362" i="54"/>
  <c r="L362" i="54"/>
  <c r="K362" i="54"/>
  <c r="C362" i="54"/>
  <c r="N361" i="54"/>
  <c r="P360" i="54"/>
  <c r="O360" i="54"/>
  <c r="M360" i="54"/>
  <c r="L360" i="54"/>
  <c r="K360" i="54"/>
  <c r="C360" i="54"/>
  <c r="N359" i="54"/>
  <c r="P358" i="54"/>
  <c r="O358" i="54"/>
  <c r="M358" i="54"/>
  <c r="L358" i="54"/>
  <c r="K358" i="54"/>
  <c r="N357" i="54"/>
  <c r="N356" i="54"/>
  <c r="Q356" i="54" s="1"/>
  <c r="R356" i="54" s="1"/>
  <c r="P355" i="54"/>
  <c r="O355" i="54"/>
  <c r="M355" i="54"/>
  <c r="L355" i="54"/>
  <c r="K355" i="54"/>
  <c r="C355" i="54"/>
  <c r="N354" i="54"/>
  <c r="P353" i="54"/>
  <c r="O353" i="54"/>
  <c r="M353" i="54"/>
  <c r="L353" i="54"/>
  <c r="C353" i="54"/>
  <c r="N352" i="54"/>
  <c r="Q352" i="54" s="1"/>
  <c r="R352" i="54" s="1"/>
  <c r="N351" i="54"/>
  <c r="Q351" i="54" s="1"/>
  <c r="R351" i="54" s="1"/>
  <c r="N350" i="54"/>
  <c r="P349" i="54"/>
  <c r="O349" i="54"/>
  <c r="M349" i="54"/>
  <c r="L349" i="54"/>
  <c r="K349" i="54"/>
  <c r="C349" i="54"/>
  <c r="N348" i="54"/>
  <c r="Q348" i="54" s="1"/>
  <c r="R348" i="54" s="1"/>
  <c r="N347" i="54"/>
  <c r="N346" i="54"/>
  <c r="Q346" i="54" s="1"/>
  <c r="R346" i="54" s="1"/>
  <c r="N345" i="54"/>
  <c r="Q345" i="54" s="1"/>
  <c r="R345" i="54" s="1"/>
  <c r="N344" i="54"/>
  <c r="Q344" i="54" s="1"/>
  <c r="R344" i="54" s="1"/>
  <c r="P343" i="54"/>
  <c r="O343" i="54"/>
  <c r="M343" i="54"/>
  <c r="L343" i="54"/>
  <c r="K343" i="54"/>
  <c r="C343" i="54"/>
  <c r="N342" i="54"/>
  <c r="N341" i="54" s="1"/>
  <c r="P341" i="54"/>
  <c r="O341" i="54"/>
  <c r="M341" i="54"/>
  <c r="L341" i="54"/>
  <c r="K341" i="54"/>
  <c r="C341" i="54"/>
  <c r="N340" i="54"/>
  <c r="N339" i="54" s="1"/>
  <c r="P339" i="54"/>
  <c r="O339" i="54"/>
  <c r="M339" i="54"/>
  <c r="L339" i="54"/>
  <c r="K339" i="54"/>
  <c r="C339" i="54"/>
  <c r="N338" i="54"/>
  <c r="Q338" i="54" s="1"/>
  <c r="P337" i="54"/>
  <c r="O337" i="54"/>
  <c r="M337" i="54"/>
  <c r="L337" i="54"/>
  <c r="K337" i="54"/>
  <c r="C337" i="54"/>
  <c r="N334" i="54"/>
  <c r="N333" i="54" s="1"/>
  <c r="N332" i="54" s="1"/>
  <c r="P333" i="54"/>
  <c r="P332" i="54" s="1"/>
  <c r="O333" i="54"/>
  <c r="O332" i="54" s="1"/>
  <c r="M333" i="54"/>
  <c r="M332" i="54" s="1"/>
  <c r="L333" i="54"/>
  <c r="L332" i="54" s="1"/>
  <c r="K333" i="54"/>
  <c r="K332" i="54" s="1"/>
  <c r="C333" i="54"/>
  <c r="C332" i="54" s="1"/>
  <c r="N331" i="54"/>
  <c r="P330" i="54"/>
  <c r="O330" i="54"/>
  <c r="M330" i="54"/>
  <c r="L330" i="54"/>
  <c r="K330" i="54"/>
  <c r="C330" i="54"/>
  <c r="N329" i="54"/>
  <c r="P328" i="54"/>
  <c r="O328" i="54"/>
  <c r="M328" i="54"/>
  <c r="L328" i="54"/>
  <c r="K328" i="54"/>
  <c r="C328" i="54"/>
  <c r="N324" i="54"/>
  <c r="N323" i="54" s="1"/>
  <c r="N322" i="54" s="1"/>
  <c r="P323" i="54"/>
  <c r="P322" i="54" s="1"/>
  <c r="O323" i="54"/>
  <c r="O322" i="54" s="1"/>
  <c r="M323" i="54"/>
  <c r="M322" i="54" s="1"/>
  <c r="L323" i="54"/>
  <c r="L322" i="54" s="1"/>
  <c r="K323" i="54"/>
  <c r="K322" i="54" s="1"/>
  <c r="C323" i="54"/>
  <c r="C322" i="54" s="1"/>
  <c r="N321" i="54"/>
  <c r="Q321" i="54" s="1"/>
  <c r="R321" i="54" s="1"/>
  <c r="N320" i="54"/>
  <c r="P319" i="54"/>
  <c r="O319" i="54"/>
  <c r="M319" i="54"/>
  <c r="L319" i="54"/>
  <c r="K319" i="54"/>
  <c r="C319" i="54"/>
  <c r="N318" i="54"/>
  <c r="Q318" i="54" s="1"/>
  <c r="P317" i="54"/>
  <c r="O317" i="54"/>
  <c r="M317" i="54"/>
  <c r="L317" i="54"/>
  <c r="K317" i="54"/>
  <c r="C317" i="54"/>
  <c r="N316" i="54"/>
  <c r="P315" i="54"/>
  <c r="O315" i="54"/>
  <c r="M315" i="54"/>
  <c r="L315" i="54"/>
  <c r="K315" i="54"/>
  <c r="C315" i="54"/>
  <c r="N314" i="54"/>
  <c r="N313" i="54" s="1"/>
  <c r="P313" i="54"/>
  <c r="O313" i="54"/>
  <c r="M313" i="54"/>
  <c r="L313" i="54"/>
  <c r="K313" i="54"/>
  <c r="C313" i="54"/>
  <c r="N312" i="54"/>
  <c r="Q312" i="54" s="1"/>
  <c r="P311" i="54"/>
  <c r="O311" i="54"/>
  <c r="M311" i="54"/>
  <c r="L311" i="54"/>
  <c r="K311" i="54"/>
  <c r="C311" i="54"/>
  <c r="N310" i="54"/>
  <c r="Q310" i="54" s="1"/>
  <c r="R310" i="54" s="1"/>
  <c r="P309" i="54"/>
  <c r="O309" i="54"/>
  <c r="M309" i="54"/>
  <c r="L309" i="54"/>
  <c r="K309" i="54"/>
  <c r="C309" i="54"/>
  <c r="N308" i="54"/>
  <c r="Q308" i="54" s="1"/>
  <c r="P307" i="54"/>
  <c r="O307" i="54"/>
  <c r="M307" i="54"/>
  <c r="L307" i="54"/>
  <c r="K307" i="54"/>
  <c r="C307" i="54"/>
  <c r="N306" i="54"/>
  <c r="Q306" i="54" s="1"/>
  <c r="R306" i="54" s="1"/>
  <c r="N305" i="54"/>
  <c r="Q305" i="54" s="1"/>
  <c r="R305" i="54" s="1"/>
  <c r="P304" i="54"/>
  <c r="O304" i="54"/>
  <c r="M304" i="54"/>
  <c r="L304" i="54"/>
  <c r="K304" i="54"/>
  <c r="C304" i="54"/>
  <c r="N303" i="54"/>
  <c r="Q303" i="54" s="1"/>
  <c r="R303" i="54" s="1"/>
  <c r="N302" i="54"/>
  <c r="Q302" i="54" s="1"/>
  <c r="R302" i="54" s="1"/>
  <c r="N301" i="54"/>
  <c r="Q301" i="54" s="1"/>
  <c r="R301" i="54" s="1"/>
  <c r="N300" i="54"/>
  <c r="P299" i="54"/>
  <c r="O299" i="54"/>
  <c r="M299" i="54"/>
  <c r="L299" i="54"/>
  <c r="K299" i="54"/>
  <c r="C299" i="54"/>
  <c r="N298" i="54"/>
  <c r="Q298" i="54" s="1"/>
  <c r="P297" i="54"/>
  <c r="O297" i="54"/>
  <c r="M297" i="54"/>
  <c r="L297" i="54"/>
  <c r="K297" i="54"/>
  <c r="C297" i="54"/>
  <c r="N296" i="54"/>
  <c r="Q296" i="54" s="1"/>
  <c r="R296" i="54" s="1"/>
  <c r="N295" i="54"/>
  <c r="P294" i="54"/>
  <c r="O294" i="54"/>
  <c r="M294" i="54"/>
  <c r="L294" i="54"/>
  <c r="K294" i="54"/>
  <c r="C294" i="54"/>
  <c r="N293" i="54"/>
  <c r="Q293" i="54" s="1"/>
  <c r="P292" i="54"/>
  <c r="O292" i="54"/>
  <c r="M292" i="54"/>
  <c r="L292" i="54"/>
  <c r="K292" i="54"/>
  <c r="C292" i="54"/>
  <c r="N291" i="54"/>
  <c r="Q291" i="54" s="1"/>
  <c r="R291" i="54" s="1"/>
  <c r="N290" i="54"/>
  <c r="Q290" i="54" s="1"/>
  <c r="R290" i="54" s="1"/>
  <c r="P289" i="54"/>
  <c r="O289" i="54"/>
  <c r="M289" i="54"/>
  <c r="L289" i="54"/>
  <c r="K289" i="54"/>
  <c r="C289" i="54"/>
  <c r="N285" i="54"/>
  <c r="Q285" i="54" s="1"/>
  <c r="P284" i="54"/>
  <c r="O284" i="54"/>
  <c r="M284" i="54"/>
  <c r="L284" i="54"/>
  <c r="K284" i="54"/>
  <c r="C284" i="54"/>
  <c r="N283" i="54"/>
  <c r="P282" i="54"/>
  <c r="O282" i="54"/>
  <c r="M282" i="54"/>
  <c r="L282" i="54"/>
  <c r="K282" i="54"/>
  <c r="C282" i="54"/>
  <c r="N281" i="54"/>
  <c r="P280" i="54"/>
  <c r="O280" i="54"/>
  <c r="M280" i="54"/>
  <c r="L280" i="54"/>
  <c r="K280" i="54"/>
  <c r="C280" i="54"/>
  <c r="N279" i="54"/>
  <c r="Q279" i="54" s="1"/>
  <c r="P278" i="54"/>
  <c r="O278" i="54"/>
  <c r="M278" i="54"/>
  <c r="L278" i="54"/>
  <c r="K278" i="54"/>
  <c r="C278" i="54"/>
  <c r="N277" i="54"/>
  <c r="Q277" i="54" s="1"/>
  <c r="P276" i="54"/>
  <c r="O276" i="54"/>
  <c r="M276" i="54"/>
  <c r="L276" i="54"/>
  <c r="K276" i="54"/>
  <c r="C276" i="54"/>
  <c r="N275" i="54"/>
  <c r="Q275" i="54" s="1"/>
  <c r="R275" i="54" s="1"/>
  <c r="O274" i="54"/>
  <c r="O273" i="54" s="1"/>
  <c r="N274" i="54"/>
  <c r="P273" i="54"/>
  <c r="M273" i="54"/>
  <c r="L273" i="54"/>
  <c r="K273" i="54"/>
  <c r="C273" i="54"/>
  <c r="O272" i="54"/>
  <c r="O271" i="54" s="1"/>
  <c r="N272" i="54"/>
  <c r="P271" i="54"/>
  <c r="M271" i="54"/>
  <c r="L271" i="54"/>
  <c r="K271" i="54"/>
  <c r="C271" i="54"/>
  <c r="N270" i="54"/>
  <c r="Q270" i="54" s="1"/>
  <c r="R270" i="54" s="1"/>
  <c r="N269" i="54"/>
  <c r="Q269" i="54" s="1"/>
  <c r="R269" i="54" s="1"/>
  <c r="N268" i="54"/>
  <c r="P267" i="54"/>
  <c r="O267" i="54"/>
  <c r="M267" i="54"/>
  <c r="L267" i="54"/>
  <c r="K267" i="54"/>
  <c r="C267" i="54"/>
  <c r="O266" i="54"/>
  <c r="N266" i="54"/>
  <c r="O265" i="54"/>
  <c r="N265" i="54"/>
  <c r="O264" i="54"/>
  <c r="N264" i="54"/>
  <c r="O263" i="54"/>
  <c r="N263" i="54"/>
  <c r="O262" i="54"/>
  <c r="N262" i="54"/>
  <c r="P261" i="54"/>
  <c r="M261" i="54"/>
  <c r="L261" i="54"/>
  <c r="K261" i="54"/>
  <c r="C261" i="54"/>
  <c r="N260" i="54"/>
  <c r="N259" i="54" s="1"/>
  <c r="P259" i="54"/>
  <c r="O259" i="54"/>
  <c r="M259" i="54"/>
  <c r="L259" i="54"/>
  <c r="K259" i="54"/>
  <c r="C259" i="54"/>
  <c r="N258" i="54"/>
  <c r="Q258" i="54" s="1"/>
  <c r="P257" i="54"/>
  <c r="O257" i="54"/>
  <c r="M257" i="54"/>
  <c r="L257" i="54"/>
  <c r="K257" i="54"/>
  <c r="C257" i="54"/>
  <c r="O256" i="54"/>
  <c r="N256" i="54"/>
  <c r="N255" i="54" s="1"/>
  <c r="P255" i="54"/>
  <c r="M255" i="54"/>
  <c r="L255" i="54"/>
  <c r="K255" i="54"/>
  <c r="C255" i="54"/>
  <c r="N253" i="54"/>
  <c r="Q253" i="54" s="1"/>
  <c r="R253" i="54" s="1"/>
  <c r="N252" i="54"/>
  <c r="P251" i="54"/>
  <c r="O251" i="54"/>
  <c r="M251" i="54"/>
  <c r="L251" i="54"/>
  <c r="N250" i="54"/>
  <c r="P249" i="54"/>
  <c r="O249" i="54"/>
  <c r="M249" i="54"/>
  <c r="L249" i="54"/>
  <c r="K249" i="54"/>
  <c r="C249" i="54"/>
  <c r="N248" i="54"/>
  <c r="Q248" i="54" s="1"/>
  <c r="P247" i="54"/>
  <c r="O247" i="54"/>
  <c r="M247" i="54"/>
  <c r="L247" i="54"/>
  <c r="K247" i="54"/>
  <c r="C247" i="54"/>
  <c r="N245" i="54"/>
  <c r="Q245" i="54" s="1"/>
  <c r="P244" i="54"/>
  <c r="O244" i="54"/>
  <c r="M244" i="54"/>
  <c r="L244" i="54"/>
  <c r="K244" i="54"/>
  <c r="C244" i="54"/>
  <c r="N243" i="54"/>
  <c r="Q243" i="54" s="1"/>
  <c r="R243" i="54" s="1"/>
  <c r="N242" i="54"/>
  <c r="Q242" i="54" s="1"/>
  <c r="R242" i="54" s="1"/>
  <c r="P241" i="54"/>
  <c r="O241" i="54"/>
  <c r="M241" i="54"/>
  <c r="L241" i="54"/>
  <c r="N240" i="54"/>
  <c r="N239" i="54"/>
  <c r="Q239" i="54" s="1"/>
  <c r="R239" i="54" s="1"/>
  <c r="P238" i="54"/>
  <c r="O238" i="54"/>
  <c r="M238" i="54"/>
  <c r="L238" i="54"/>
  <c r="K238" i="54"/>
  <c r="C238" i="54"/>
  <c r="N236" i="54"/>
  <c r="N235" i="54" s="1"/>
  <c r="P235" i="54"/>
  <c r="O235" i="54"/>
  <c r="M235" i="54"/>
  <c r="L235" i="54"/>
  <c r="K235" i="54"/>
  <c r="C235" i="54"/>
  <c r="N234" i="54"/>
  <c r="N233" i="54" s="1"/>
  <c r="P233" i="54"/>
  <c r="O233" i="54"/>
  <c r="M233" i="54"/>
  <c r="L233" i="54"/>
  <c r="K233" i="54"/>
  <c r="C233" i="54"/>
  <c r="N232" i="54"/>
  <c r="N231" i="54" s="1"/>
  <c r="P231" i="54"/>
  <c r="O231" i="54"/>
  <c r="M231" i="54"/>
  <c r="L231" i="54"/>
  <c r="K231" i="54"/>
  <c r="C231" i="54"/>
  <c r="N230" i="54"/>
  <c r="Q230" i="54" s="1"/>
  <c r="R230" i="54" s="1"/>
  <c r="N229" i="54"/>
  <c r="Q229" i="54" s="1"/>
  <c r="R229" i="54" s="1"/>
  <c r="N228" i="54"/>
  <c r="N227" i="54" s="1"/>
  <c r="N226" i="54"/>
  <c r="Q226" i="54" s="1"/>
  <c r="P225" i="54"/>
  <c r="O225" i="54"/>
  <c r="M225" i="54"/>
  <c r="L225" i="54"/>
  <c r="K225" i="54"/>
  <c r="C225" i="54"/>
  <c r="N224" i="54"/>
  <c r="N223" i="54" s="1"/>
  <c r="P223" i="54"/>
  <c r="O223" i="54"/>
  <c r="M223" i="54"/>
  <c r="L223" i="54"/>
  <c r="K223" i="54"/>
  <c r="C223" i="54"/>
  <c r="N221" i="54"/>
  <c r="N220" i="54" s="1"/>
  <c r="N219" i="54" s="1"/>
  <c r="P220" i="54"/>
  <c r="P219" i="54" s="1"/>
  <c r="O220" i="54"/>
  <c r="O219" i="54" s="1"/>
  <c r="M220" i="54"/>
  <c r="M219" i="54" s="1"/>
  <c r="L220" i="54"/>
  <c r="L219" i="54" s="1"/>
  <c r="K220" i="54"/>
  <c r="K219" i="54" s="1"/>
  <c r="C220" i="54"/>
  <c r="N218" i="54"/>
  <c r="Q218" i="54" s="1"/>
  <c r="P217" i="54"/>
  <c r="O217" i="54"/>
  <c r="M217" i="54"/>
  <c r="L217" i="54"/>
  <c r="N216" i="54"/>
  <c r="P215" i="54"/>
  <c r="O215" i="54"/>
  <c r="M215" i="54"/>
  <c r="L215" i="54"/>
  <c r="K215" i="54"/>
  <c r="C215" i="54"/>
  <c r="N214" i="54"/>
  <c r="Q214" i="54" s="1"/>
  <c r="R214" i="54" s="1"/>
  <c r="N213" i="54"/>
  <c r="Q213" i="54" s="1"/>
  <c r="R213" i="54" s="1"/>
  <c r="N212" i="54"/>
  <c r="Q212" i="54" s="1"/>
  <c r="R212" i="54" s="1"/>
  <c r="P211" i="54"/>
  <c r="O211" i="54"/>
  <c r="M211" i="54"/>
  <c r="L211" i="54"/>
  <c r="K211" i="54"/>
  <c r="C211" i="54"/>
  <c r="N207" i="54"/>
  <c r="Q207" i="54" s="1"/>
  <c r="P206" i="54"/>
  <c r="P205" i="54" s="1"/>
  <c r="P204" i="54" s="1"/>
  <c r="P203" i="54" s="1"/>
  <c r="O206" i="54"/>
  <c r="O205" i="54" s="1"/>
  <c r="O204" i="54" s="1"/>
  <c r="O203" i="54" s="1"/>
  <c r="M206" i="54"/>
  <c r="M205" i="54" s="1"/>
  <c r="M204" i="54" s="1"/>
  <c r="M203" i="54" s="1"/>
  <c r="L206" i="54"/>
  <c r="L205" i="54" s="1"/>
  <c r="L204" i="54" s="1"/>
  <c r="L203" i="54" s="1"/>
  <c r="K206" i="54"/>
  <c r="K205" i="54" s="1"/>
  <c r="K204" i="54" s="1"/>
  <c r="K203" i="54" s="1"/>
  <c r="C206" i="54"/>
  <c r="C205" i="54" s="1"/>
  <c r="C204" i="54" s="1"/>
  <c r="C203" i="54" s="1"/>
  <c r="N202" i="54"/>
  <c r="Q202" i="54" s="1"/>
  <c r="R202" i="54" s="1"/>
  <c r="P201" i="54"/>
  <c r="O201" i="54"/>
  <c r="M201" i="54"/>
  <c r="L201" i="54"/>
  <c r="K201" i="54"/>
  <c r="C201" i="54"/>
  <c r="N200" i="54"/>
  <c r="N199" i="54" s="1"/>
  <c r="P199" i="54"/>
  <c r="O199" i="54"/>
  <c r="M199" i="54"/>
  <c r="L199" i="54"/>
  <c r="K199" i="54"/>
  <c r="C199" i="54"/>
  <c r="N198" i="54"/>
  <c r="N197" i="54" s="1"/>
  <c r="P197" i="54"/>
  <c r="O197" i="54"/>
  <c r="M197" i="54"/>
  <c r="L197" i="54"/>
  <c r="K197" i="54"/>
  <c r="C197" i="54"/>
  <c r="N196" i="54"/>
  <c r="P195" i="54"/>
  <c r="O195" i="54"/>
  <c r="M195" i="54"/>
  <c r="L195" i="54"/>
  <c r="K195" i="54"/>
  <c r="C195" i="54"/>
  <c r="N194" i="54"/>
  <c r="N193" i="54" s="1"/>
  <c r="P193" i="54"/>
  <c r="O193" i="54"/>
  <c r="M193" i="54"/>
  <c r="L193" i="54"/>
  <c r="K193" i="54"/>
  <c r="C193" i="54"/>
  <c r="N192" i="54"/>
  <c r="N191" i="54" s="1"/>
  <c r="P191" i="54"/>
  <c r="O191" i="54"/>
  <c r="M191" i="54"/>
  <c r="L191" i="54"/>
  <c r="K191" i="54"/>
  <c r="C191" i="54"/>
  <c r="N189" i="54"/>
  <c r="N188" i="54" s="1"/>
  <c r="P188" i="54"/>
  <c r="O188" i="54"/>
  <c r="M188" i="54"/>
  <c r="L188" i="54"/>
  <c r="K188" i="54"/>
  <c r="C188" i="54"/>
  <c r="N187" i="54"/>
  <c r="Q187" i="54" s="1"/>
  <c r="P186" i="54"/>
  <c r="O186" i="54"/>
  <c r="M186" i="54"/>
  <c r="L186" i="54"/>
  <c r="K186" i="54"/>
  <c r="C186" i="54"/>
  <c r="N185" i="54"/>
  <c r="Q185" i="54" s="1"/>
  <c r="P184" i="54"/>
  <c r="O184" i="54"/>
  <c r="M184" i="54"/>
  <c r="L184" i="54"/>
  <c r="K184" i="54"/>
  <c r="C184" i="54"/>
  <c r="N183" i="54"/>
  <c r="Q183" i="54" s="1"/>
  <c r="P182" i="54"/>
  <c r="O182" i="54"/>
  <c r="M182" i="54"/>
  <c r="L182" i="54"/>
  <c r="K182" i="54"/>
  <c r="C182" i="54"/>
  <c r="N181" i="54"/>
  <c r="P180" i="54"/>
  <c r="O180" i="54"/>
  <c r="M180" i="54"/>
  <c r="L180" i="54"/>
  <c r="K180" i="54"/>
  <c r="C180" i="54"/>
  <c r="N177" i="54"/>
  <c r="N176" i="54" s="1"/>
  <c r="N175" i="54" s="1"/>
  <c r="P176" i="54"/>
  <c r="P175" i="54" s="1"/>
  <c r="O176" i="54"/>
  <c r="O175" i="54" s="1"/>
  <c r="M176" i="54"/>
  <c r="M175" i="54" s="1"/>
  <c r="L176" i="54"/>
  <c r="L175" i="54" s="1"/>
  <c r="K176" i="54"/>
  <c r="K175" i="54" s="1"/>
  <c r="C176" i="54"/>
  <c r="C175" i="54" s="1"/>
  <c r="N174" i="54"/>
  <c r="Q174" i="54" s="1"/>
  <c r="R174" i="54" s="1"/>
  <c r="P173" i="54"/>
  <c r="O173" i="54"/>
  <c r="M173" i="54"/>
  <c r="L173" i="54"/>
  <c r="K173" i="54"/>
  <c r="C173" i="54"/>
  <c r="N172" i="54"/>
  <c r="P171" i="54"/>
  <c r="O171" i="54"/>
  <c r="M171" i="54"/>
  <c r="L171" i="54"/>
  <c r="K171" i="54"/>
  <c r="C171" i="54"/>
  <c r="N170" i="54"/>
  <c r="N169" i="54" s="1"/>
  <c r="P169" i="54"/>
  <c r="O169" i="54"/>
  <c r="M169" i="54"/>
  <c r="L169" i="54"/>
  <c r="K169" i="54"/>
  <c r="C169" i="54"/>
  <c r="N168" i="54"/>
  <c r="Q168" i="54" s="1"/>
  <c r="R168" i="54" s="1"/>
  <c r="P167" i="54"/>
  <c r="O167" i="54"/>
  <c r="M167" i="54"/>
  <c r="L167" i="54"/>
  <c r="K167" i="54"/>
  <c r="C167" i="54"/>
  <c r="N165" i="54"/>
  <c r="Q165" i="54" s="1"/>
  <c r="P164" i="54"/>
  <c r="P163" i="54" s="1"/>
  <c r="O164" i="54"/>
  <c r="O163" i="54" s="1"/>
  <c r="M164" i="54"/>
  <c r="M163" i="54" s="1"/>
  <c r="L164" i="54"/>
  <c r="L163" i="54" s="1"/>
  <c r="K164" i="54"/>
  <c r="K163" i="54" s="1"/>
  <c r="C164" i="54"/>
  <c r="C163" i="54" s="1"/>
  <c r="N162" i="54"/>
  <c r="Q162" i="54" s="1"/>
  <c r="P161" i="54"/>
  <c r="P160" i="54" s="1"/>
  <c r="O161" i="54"/>
  <c r="O160" i="54" s="1"/>
  <c r="M161" i="54"/>
  <c r="M160" i="54" s="1"/>
  <c r="L161" i="54"/>
  <c r="L160" i="54" s="1"/>
  <c r="K161" i="54"/>
  <c r="K160" i="54" s="1"/>
  <c r="C161" i="54"/>
  <c r="C160" i="54" s="1"/>
  <c r="N158" i="54"/>
  <c r="Q158" i="54" s="1"/>
  <c r="P157" i="54"/>
  <c r="P156" i="54" s="1"/>
  <c r="O157" i="54"/>
  <c r="O156" i="54" s="1"/>
  <c r="M157" i="54"/>
  <c r="M156" i="54" s="1"/>
  <c r="L157" i="54"/>
  <c r="L156" i="54" s="1"/>
  <c r="K157" i="54"/>
  <c r="K156" i="54" s="1"/>
  <c r="C157" i="54"/>
  <c r="C156" i="54" s="1"/>
  <c r="N155" i="54"/>
  <c r="N154" i="54" s="1"/>
  <c r="N153" i="54" s="1"/>
  <c r="P154" i="54"/>
  <c r="P153" i="54" s="1"/>
  <c r="O154" i="54"/>
  <c r="O153" i="54" s="1"/>
  <c r="M154" i="54"/>
  <c r="M153" i="54" s="1"/>
  <c r="L154" i="54"/>
  <c r="L153" i="54" s="1"/>
  <c r="K154" i="54"/>
  <c r="K153" i="54" s="1"/>
  <c r="C154" i="54"/>
  <c r="C153" i="54" s="1"/>
  <c r="N152" i="54"/>
  <c r="N151" i="54" s="1"/>
  <c r="N150" i="54" s="1"/>
  <c r="P151" i="54"/>
  <c r="P150" i="54" s="1"/>
  <c r="O151" i="54"/>
  <c r="O150" i="54" s="1"/>
  <c r="M151" i="54"/>
  <c r="M150" i="54" s="1"/>
  <c r="L151" i="54"/>
  <c r="L150" i="54" s="1"/>
  <c r="K151" i="54"/>
  <c r="K150" i="54" s="1"/>
  <c r="C151" i="54"/>
  <c r="C150" i="54" s="1"/>
  <c r="N149" i="54"/>
  <c r="N148" i="54" s="1"/>
  <c r="N147" i="54" s="1"/>
  <c r="P148" i="54"/>
  <c r="P147" i="54" s="1"/>
  <c r="O148" i="54"/>
  <c r="O147" i="54" s="1"/>
  <c r="M148" i="54"/>
  <c r="M147" i="54" s="1"/>
  <c r="L148" i="54"/>
  <c r="L147" i="54" s="1"/>
  <c r="K148" i="54"/>
  <c r="K147" i="54" s="1"/>
  <c r="C148" i="54"/>
  <c r="C147" i="54" s="1"/>
  <c r="N146" i="54"/>
  <c r="Q146" i="54" s="1"/>
  <c r="R146" i="54" s="1"/>
  <c r="P145" i="54"/>
  <c r="O145" i="54"/>
  <c r="M145" i="54"/>
  <c r="L145" i="54"/>
  <c r="K145" i="54"/>
  <c r="C145" i="54"/>
  <c r="N144" i="54"/>
  <c r="Q144" i="54" s="1"/>
  <c r="R144" i="54" s="1"/>
  <c r="N143" i="54"/>
  <c r="Q143" i="54" s="1"/>
  <c r="R143" i="54" s="1"/>
  <c r="N142" i="54"/>
  <c r="Q142" i="54" s="1"/>
  <c r="R142" i="54" s="1"/>
  <c r="N141" i="54"/>
  <c r="Q141" i="54" s="1"/>
  <c r="R141" i="54" s="1"/>
  <c r="N140" i="54"/>
  <c r="P139" i="54"/>
  <c r="O139" i="54"/>
  <c r="M139" i="54"/>
  <c r="L139" i="54"/>
  <c r="K139" i="54"/>
  <c r="C139" i="54"/>
  <c r="N137" i="54"/>
  <c r="Q137" i="54" s="1"/>
  <c r="P136" i="54"/>
  <c r="P135" i="54" s="1"/>
  <c r="O136" i="54"/>
  <c r="O135" i="54" s="1"/>
  <c r="M136" i="54"/>
  <c r="M135" i="54" s="1"/>
  <c r="L136" i="54"/>
  <c r="L135" i="54" s="1"/>
  <c r="K136" i="54"/>
  <c r="K135" i="54" s="1"/>
  <c r="C136" i="54"/>
  <c r="C135" i="54" s="1"/>
  <c r="N134" i="54"/>
  <c r="Q134" i="54" s="1"/>
  <c r="P133" i="54"/>
  <c r="P132" i="54" s="1"/>
  <c r="O133" i="54"/>
  <c r="O132" i="54" s="1"/>
  <c r="M133" i="54"/>
  <c r="M132" i="54" s="1"/>
  <c r="L133" i="54"/>
  <c r="L132" i="54" s="1"/>
  <c r="K133" i="54"/>
  <c r="K132" i="54" s="1"/>
  <c r="C133" i="54"/>
  <c r="C132" i="54" s="1"/>
  <c r="N130" i="54"/>
  <c r="Q130" i="54" s="1"/>
  <c r="R130" i="54" s="1"/>
  <c r="P129" i="54"/>
  <c r="O129" i="54"/>
  <c r="M129" i="54"/>
  <c r="L129" i="54"/>
  <c r="K129" i="54"/>
  <c r="C129" i="54"/>
  <c r="N128" i="54"/>
  <c r="Q128" i="54" s="1"/>
  <c r="R128" i="54" s="1"/>
  <c r="N127" i="54"/>
  <c r="N126" i="54"/>
  <c r="Q126" i="54" s="1"/>
  <c r="R126" i="54" s="1"/>
  <c r="P125" i="54"/>
  <c r="O125" i="54"/>
  <c r="M125" i="54"/>
  <c r="L125" i="54"/>
  <c r="K125" i="54"/>
  <c r="C125" i="54"/>
  <c r="N123" i="54"/>
  <c r="N122" i="54" s="1"/>
  <c r="P122" i="54"/>
  <c r="O122" i="54"/>
  <c r="M122" i="54"/>
  <c r="L122" i="54"/>
  <c r="K122" i="54"/>
  <c r="C122" i="54"/>
  <c r="N121" i="54"/>
  <c r="N120" i="54" s="1"/>
  <c r="P120" i="54"/>
  <c r="O120" i="54"/>
  <c r="M120" i="54"/>
  <c r="L120" i="54"/>
  <c r="K120" i="54"/>
  <c r="C120" i="54"/>
  <c r="N119" i="54"/>
  <c r="P118" i="54"/>
  <c r="O118" i="54"/>
  <c r="M118" i="54"/>
  <c r="L118" i="54"/>
  <c r="K118" i="54"/>
  <c r="C118" i="54"/>
  <c r="N117" i="54"/>
  <c r="N116" i="54" s="1"/>
  <c r="P116" i="54"/>
  <c r="O116" i="54"/>
  <c r="M116" i="54"/>
  <c r="L116" i="54"/>
  <c r="K116" i="54"/>
  <c r="C116" i="54"/>
  <c r="N115" i="54"/>
  <c r="Q115" i="54" s="1"/>
  <c r="P114" i="54"/>
  <c r="O114" i="54"/>
  <c r="M114" i="54"/>
  <c r="L114" i="54"/>
  <c r="K114" i="54"/>
  <c r="C114" i="54"/>
  <c r="N113" i="54"/>
  <c r="Q113" i="54" s="1"/>
  <c r="P112" i="54"/>
  <c r="O112" i="54"/>
  <c r="M112" i="54"/>
  <c r="L112" i="54"/>
  <c r="K112" i="54"/>
  <c r="C112" i="54"/>
  <c r="N111" i="54"/>
  <c r="Q111" i="54" s="1"/>
  <c r="R111" i="54" s="1"/>
  <c r="N110" i="54"/>
  <c r="Q110" i="54" s="1"/>
  <c r="R110" i="54" s="1"/>
  <c r="N109" i="54"/>
  <c r="Q109" i="54" s="1"/>
  <c r="R109" i="54" s="1"/>
  <c r="N108" i="54"/>
  <c r="P107" i="54"/>
  <c r="O107" i="54"/>
  <c r="M107" i="54"/>
  <c r="L107" i="54"/>
  <c r="K107" i="54"/>
  <c r="C107" i="54"/>
  <c r="N106" i="54"/>
  <c r="Q106" i="54" s="1"/>
  <c r="P105" i="54"/>
  <c r="O105" i="54"/>
  <c r="M105" i="54"/>
  <c r="L105" i="54"/>
  <c r="K105" i="54"/>
  <c r="C105" i="54"/>
  <c r="N101" i="54"/>
  <c r="N100" i="54" s="1"/>
  <c r="P100" i="54"/>
  <c r="O100" i="54"/>
  <c r="M100" i="54"/>
  <c r="L100" i="54"/>
  <c r="K100" i="54"/>
  <c r="C100" i="54"/>
  <c r="N99" i="54"/>
  <c r="N98" i="54" s="1"/>
  <c r="P98" i="54"/>
  <c r="O98" i="54"/>
  <c r="M98" i="54"/>
  <c r="L98" i="54"/>
  <c r="K98" i="54"/>
  <c r="C98" i="54"/>
  <c r="N97" i="54"/>
  <c r="N96" i="54" s="1"/>
  <c r="P96" i="54"/>
  <c r="O96" i="54"/>
  <c r="M96" i="54"/>
  <c r="L96" i="54"/>
  <c r="K96" i="54"/>
  <c r="C96" i="54"/>
  <c r="N95" i="54"/>
  <c r="P94" i="54"/>
  <c r="O94" i="54"/>
  <c r="M94" i="54"/>
  <c r="L94" i="54"/>
  <c r="K94" i="54"/>
  <c r="C94" i="54"/>
  <c r="N93" i="54"/>
  <c r="N92" i="54" s="1"/>
  <c r="P92" i="54"/>
  <c r="O92" i="54"/>
  <c r="M92" i="54"/>
  <c r="L92" i="54"/>
  <c r="K92" i="54"/>
  <c r="C92" i="54"/>
  <c r="N91" i="54"/>
  <c r="N90" i="54" s="1"/>
  <c r="P90" i="54"/>
  <c r="O90" i="54"/>
  <c r="M90" i="54"/>
  <c r="L90" i="54"/>
  <c r="K90" i="54"/>
  <c r="C90" i="54"/>
  <c r="N86" i="54"/>
  <c r="N85" i="54" s="1"/>
  <c r="P85" i="54"/>
  <c r="O85" i="54"/>
  <c r="M85" i="54"/>
  <c r="L85" i="54"/>
  <c r="K85" i="54"/>
  <c r="C85" i="54"/>
  <c r="N84" i="54"/>
  <c r="N83" i="54" s="1"/>
  <c r="P83" i="54"/>
  <c r="O83" i="54"/>
  <c r="M83" i="54"/>
  <c r="L83" i="54"/>
  <c r="K83" i="54"/>
  <c r="C83" i="54"/>
  <c r="N82" i="54"/>
  <c r="N81" i="54" s="1"/>
  <c r="P81" i="54"/>
  <c r="O81" i="54"/>
  <c r="M81" i="54"/>
  <c r="L81" i="54"/>
  <c r="K81" i="54"/>
  <c r="C81" i="54"/>
  <c r="N80" i="54"/>
  <c r="N79" i="54" s="1"/>
  <c r="P79" i="54"/>
  <c r="O79" i="54"/>
  <c r="M79" i="54"/>
  <c r="L79" i="54"/>
  <c r="K79" i="54"/>
  <c r="C79" i="54"/>
  <c r="N78" i="54"/>
  <c r="N77" i="54" s="1"/>
  <c r="P77" i="54"/>
  <c r="O77" i="54"/>
  <c r="M77" i="54"/>
  <c r="L77" i="54"/>
  <c r="K77" i="54"/>
  <c r="C77" i="54"/>
  <c r="N76" i="54"/>
  <c r="P75" i="54"/>
  <c r="O75" i="54"/>
  <c r="M75" i="54"/>
  <c r="L75" i="54"/>
  <c r="K75" i="54"/>
  <c r="C75" i="54"/>
  <c r="N74" i="54"/>
  <c r="N73" i="54" s="1"/>
  <c r="P73" i="54"/>
  <c r="O73" i="54"/>
  <c r="M73" i="54"/>
  <c r="L73" i="54"/>
  <c r="K73" i="54"/>
  <c r="C73" i="54"/>
  <c r="N72" i="54"/>
  <c r="N71" i="54" s="1"/>
  <c r="P71" i="54"/>
  <c r="O71" i="54"/>
  <c r="M71" i="54"/>
  <c r="L71" i="54"/>
  <c r="K71" i="54"/>
  <c r="C71" i="54"/>
  <c r="N69" i="54"/>
  <c r="N68" i="54" s="1"/>
  <c r="P68" i="54"/>
  <c r="O68" i="54"/>
  <c r="M68" i="54"/>
  <c r="L68" i="54"/>
  <c r="K68" i="54"/>
  <c r="C68" i="54"/>
  <c r="N67" i="54"/>
  <c r="N66" i="54" s="1"/>
  <c r="P66" i="54"/>
  <c r="O66" i="54"/>
  <c r="M66" i="54"/>
  <c r="L66" i="54"/>
  <c r="K66" i="54"/>
  <c r="C66" i="54"/>
  <c r="N64" i="54"/>
  <c r="N63" i="54" s="1"/>
  <c r="P63" i="54"/>
  <c r="O63" i="54"/>
  <c r="M63" i="54"/>
  <c r="L63" i="54"/>
  <c r="K63" i="54"/>
  <c r="C63" i="54"/>
  <c r="N62" i="54"/>
  <c r="P61" i="54"/>
  <c r="O61" i="54"/>
  <c r="M61" i="54"/>
  <c r="L61" i="54"/>
  <c r="K61" i="54"/>
  <c r="C61" i="54"/>
  <c r="N60" i="54"/>
  <c r="N59" i="54" s="1"/>
  <c r="P59" i="54"/>
  <c r="O59" i="54"/>
  <c r="M59" i="54"/>
  <c r="L59" i="54"/>
  <c r="K59" i="54"/>
  <c r="C59" i="54"/>
  <c r="N58" i="54"/>
  <c r="Q58" i="54" s="1"/>
  <c r="R58" i="54" s="1"/>
  <c r="N57" i="54"/>
  <c r="P56" i="54"/>
  <c r="O56" i="54"/>
  <c r="M56" i="54"/>
  <c r="L56" i="54"/>
  <c r="K56" i="54"/>
  <c r="C56" i="54"/>
  <c r="N55" i="54"/>
  <c r="Q55" i="54" s="1"/>
  <c r="R55" i="54" s="1"/>
  <c r="N54" i="54"/>
  <c r="P53" i="54"/>
  <c r="O53" i="54"/>
  <c r="M53" i="54"/>
  <c r="L53" i="54"/>
  <c r="K53" i="54"/>
  <c r="C53" i="54"/>
  <c r="N52" i="54"/>
  <c r="N51" i="54" s="1"/>
  <c r="P51" i="54"/>
  <c r="O51" i="54"/>
  <c r="M51" i="54"/>
  <c r="L51" i="54"/>
  <c r="K51" i="54"/>
  <c r="C51" i="54"/>
  <c r="N49" i="54"/>
  <c r="N48" i="54" s="1"/>
  <c r="P48" i="54"/>
  <c r="O48" i="54"/>
  <c r="M48" i="54"/>
  <c r="L48" i="54"/>
  <c r="K48" i="54"/>
  <c r="C48" i="54"/>
  <c r="N47" i="54"/>
  <c r="Q47" i="54" s="1"/>
  <c r="P46" i="54"/>
  <c r="O46" i="54"/>
  <c r="M46" i="54"/>
  <c r="L46" i="54"/>
  <c r="K46" i="54"/>
  <c r="C46" i="54"/>
  <c r="N45" i="54"/>
  <c r="Q45" i="54" s="1"/>
  <c r="P44" i="54"/>
  <c r="O44" i="54"/>
  <c r="M44" i="54"/>
  <c r="L44" i="54"/>
  <c r="K44" i="54"/>
  <c r="C44" i="54"/>
  <c r="N43" i="54"/>
  <c r="N42" i="54" s="1"/>
  <c r="P42" i="54"/>
  <c r="O42" i="54"/>
  <c r="M42" i="54"/>
  <c r="L42" i="54"/>
  <c r="K42" i="54"/>
  <c r="C42" i="54"/>
  <c r="N41" i="54"/>
  <c r="N40" i="54"/>
  <c r="Q40" i="54" s="1"/>
  <c r="R40" i="54" s="1"/>
  <c r="P39" i="54"/>
  <c r="O39" i="54"/>
  <c r="M39" i="54"/>
  <c r="L39" i="54"/>
  <c r="K39" i="54"/>
  <c r="C39" i="54"/>
  <c r="N37" i="54"/>
  <c r="N36" i="54" s="1"/>
  <c r="P36" i="54"/>
  <c r="O36" i="54"/>
  <c r="M36" i="54"/>
  <c r="L36" i="54"/>
  <c r="K36" i="54"/>
  <c r="C36" i="54"/>
  <c r="N35" i="54"/>
  <c r="N34" i="54" s="1"/>
  <c r="P34" i="54"/>
  <c r="O34" i="54"/>
  <c r="M34" i="54"/>
  <c r="L34" i="54"/>
  <c r="K34" i="54"/>
  <c r="C34" i="54"/>
  <c r="N33" i="54"/>
  <c r="N32" i="54" s="1"/>
  <c r="P32" i="54"/>
  <c r="O32" i="54"/>
  <c r="M32" i="54"/>
  <c r="L32" i="54"/>
  <c r="K32" i="54"/>
  <c r="C32" i="54"/>
  <c r="N31" i="54"/>
  <c r="N30" i="54" s="1"/>
  <c r="P30" i="54"/>
  <c r="O30" i="54"/>
  <c r="M30" i="54"/>
  <c r="L30" i="54"/>
  <c r="K30" i="54"/>
  <c r="C30" i="54"/>
  <c r="N29" i="54"/>
  <c r="Q29" i="54" s="1"/>
  <c r="R29" i="54" s="1"/>
  <c r="P28" i="54"/>
  <c r="O28" i="54"/>
  <c r="M28" i="54"/>
  <c r="L28" i="54"/>
  <c r="K28" i="54"/>
  <c r="C28" i="54"/>
  <c r="N25" i="54"/>
  <c r="Q25" i="54" s="1"/>
  <c r="P24" i="54"/>
  <c r="O24" i="54"/>
  <c r="M24" i="54"/>
  <c r="L24" i="54"/>
  <c r="K24" i="54"/>
  <c r="C24" i="54"/>
  <c r="N23" i="54"/>
  <c r="Q23" i="54" s="1"/>
  <c r="R23" i="54" s="1"/>
  <c r="P22" i="54"/>
  <c r="O22" i="54"/>
  <c r="M22" i="54"/>
  <c r="L22" i="54"/>
  <c r="K22" i="54"/>
  <c r="C22" i="54"/>
  <c r="N21" i="54"/>
  <c r="N20" i="54" s="1"/>
  <c r="P20" i="54"/>
  <c r="O20" i="54"/>
  <c r="M20" i="54"/>
  <c r="L20" i="54"/>
  <c r="K20" i="54"/>
  <c r="C20" i="54"/>
  <c r="N19" i="54"/>
  <c r="N18" i="54" s="1"/>
  <c r="P18" i="54"/>
  <c r="O18" i="54"/>
  <c r="M18" i="54"/>
  <c r="L18" i="54"/>
  <c r="K18" i="54"/>
  <c r="C18" i="54"/>
  <c r="N17" i="54"/>
  <c r="Q17" i="54" s="1"/>
  <c r="R17" i="54" s="1"/>
  <c r="N16" i="54"/>
  <c r="P15" i="54"/>
  <c r="O15" i="54"/>
  <c r="M15" i="54"/>
  <c r="L15" i="54"/>
  <c r="K15" i="54"/>
  <c r="C15" i="54"/>
  <c r="N14" i="54"/>
  <c r="N13" i="54"/>
  <c r="Q13" i="54" s="1"/>
  <c r="R13" i="54" s="1"/>
  <c r="P12" i="54"/>
  <c r="O12" i="54"/>
  <c r="M12" i="54"/>
  <c r="L12" i="54"/>
  <c r="K12" i="54"/>
  <c r="C12" i="54"/>
  <c r="N11" i="54"/>
  <c r="N10" i="54" s="1"/>
  <c r="P10" i="54"/>
  <c r="O10" i="54"/>
  <c r="M10" i="54"/>
  <c r="L10" i="54"/>
  <c r="K10" i="54"/>
  <c r="C10" i="54"/>
  <c r="Q114" i="54" l="1"/>
  <c r="R115" i="54"/>
  <c r="R114" i="54" s="1"/>
  <c r="R162" i="54"/>
  <c r="R161" i="54" s="1"/>
  <c r="R160" i="54" s="1"/>
  <c r="R279" i="54"/>
  <c r="R278" i="54" s="1"/>
  <c r="Q136" i="54"/>
  <c r="R137" i="54"/>
  <c r="R136" i="54" s="1"/>
  <c r="R135" i="54" s="1"/>
  <c r="R45" i="54"/>
  <c r="R44" i="54" s="1"/>
  <c r="R165" i="54"/>
  <c r="R164" i="54" s="1"/>
  <c r="R163" i="54" s="1"/>
  <c r="R185" i="54"/>
  <c r="R184" i="54" s="1"/>
  <c r="R318" i="54"/>
  <c r="R317" i="54" s="1"/>
  <c r="Q337" i="54"/>
  <c r="R338" i="54"/>
  <c r="R337" i="54" s="1"/>
  <c r="R248" i="54"/>
  <c r="R247" i="54" s="1"/>
  <c r="Q46" i="54"/>
  <c r="R47" i="54"/>
  <c r="R46" i="54" s="1"/>
  <c r="R106" i="54"/>
  <c r="R105" i="54" s="1"/>
  <c r="R183" i="54"/>
  <c r="R182" i="54" s="1"/>
  <c r="R187" i="54"/>
  <c r="R186" i="54" s="1"/>
  <c r="Q225" i="54"/>
  <c r="R226" i="54"/>
  <c r="R225" i="54" s="1"/>
  <c r="Q307" i="54"/>
  <c r="R308" i="54"/>
  <c r="R307" i="54" s="1"/>
  <c r="Q311" i="54"/>
  <c r="R312" i="54"/>
  <c r="R311" i="54" s="1"/>
  <c r="Q244" i="54"/>
  <c r="R245" i="54"/>
  <c r="R244" i="54" s="1"/>
  <c r="Q112" i="54"/>
  <c r="R113" i="54"/>
  <c r="R112" i="54" s="1"/>
  <c r="R158" i="54"/>
  <c r="R157" i="54" s="1"/>
  <c r="R156" i="54" s="1"/>
  <c r="R277" i="54"/>
  <c r="R276" i="54" s="1"/>
  <c r="R285" i="54"/>
  <c r="R284" i="54" s="1"/>
  <c r="R293" i="54"/>
  <c r="R292" i="54" s="1"/>
  <c r="R298" i="54"/>
  <c r="R297" i="54" s="1"/>
  <c r="Q24" i="54"/>
  <c r="R25" i="54"/>
  <c r="R24" i="54" s="1"/>
  <c r="R207" i="54"/>
  <c r="R206" i="54" s="1"/>
  <c r="R205" i="54" s="1"/>
  <c r="R204" i="54" s="1"/>
  <c r="R203" i="54" s="1"/>
  <c r="R134" i="54"/>
  <c r="R133" i="54" s="1"/>
  <c r="R132" i="54" s="1"/>
  <c r="Q257" i="54"/>
  <c r="R258" i="54"/>
  <c r="R257" i="54" s="1"/>
  <c r="K327" i="54"/>
  <c r="K326" i="54" s="1"/>
  <c r="P327" i="54"/>
  <c r="P326" i="54" s="1"/>
  <c r="K124" i="54"/>
  <c r="M124" i="54"/>
  <c r="C124" i="54"/>
  <c r="L124" i="54"/>
  <c r="Q157" i="54"/>
  <c r="Q266" i="54"/>
  <c r="R266" i="54" s="1"/>
  <c r="Q274" i="54"/>
  <c r="K138" i="54"/>
  <c r="K131" i="54" s="1"/>
  <c r="L327" i="54"/>
  <c r="L326" i="54" s="1"/>
  <c r="N276" i="54"/>
  <c r="Q44" i="54"/>
  <c r="N337" i="54"/>
  <c r="N217" i="54"/>
  <c r="K237" i="54"/>
  <c r="P9" i="54"/>
  <c r="P8" i="54" s="1"/>
  <c r="O222" i="54"/>
  <c r="O237" i="54"/>
  <c r="L246" i="54"/>
  <c r="Q184" i="54"/>
  <c r="N201" i="54"/>
  <c r="Q263" i="54"/>
  <c r="R263" i="54" s="1"/>
  <c r="Q276" i="54"/>
  <c r="N182" i="54"/>
  <c r="N257" i="54"/>
  <c r="R211" i="54"/>
  <c r="N311" i="54"/>
  <c r="C38" i="54"/>
  <c r="Q292" i="54"/>
  <c r="C89" i="54"/>
  <c r="C88" i="54" s="1"/>
  <c r="C87" i="54" s="1"/>
  <c r="Q133" i="54"/>
  <c r="M65" i="54"/>
  <c r="Q97" i="54"/>
  <c r="R97" i="54" s="1"/>
  <c r="Q149" i="54"/>
  <c r="K179" i="54"/>
  <c r="Q232" i="54"/>
  <c r="O65" i="54"/>
  <c r="N173" i="54"/>
  <c r="L210" i="54"/>
  <c r="Q84" i="54"/>
  <c r="Q186" i="54"/>
  <c r="N39" i="54"/>
  <c r="C65" i="54"/>
  <c r="N22" i="54"/>
  <c r="L65" i="54"/>
  <c r="M138" i="54"/>
  <c r="M131" i="54" s="1"/>
  <c r="K246" i="54"/>
  <c r="N145" i="54"/>
  <c r="N167" i="54"/>
  <c r="N267" i="54"/>
  <c r="Q145" i="54"/>
  <c r="R145" i="54"/>
  <c r="R201" i="54"/>
  <c r="Q201" i="54"/>
  <c r="M27" i="54"/>
  <c r="Q342" i="54"/>
  <c r="Q363" i="54"/>
  <c r="M38" i="54"/>
  <c r="Q41" i="54"/>
  <c r="Q224" i="54"/>
  <c r="Q234" i="54"/>
  <c r="Q221" i="54"/>
  <c r="R221" i="54" s="1"/>
  <c r="N225" i="54"/>
  <c r="C327" i="54"/>
  <c r="C326" i="54" s="1"/>
  <c r="N28" i="54"/>
  <c r="N27" i="54" s="1"/>
  <c r="P179" i="54"/>
  <c r="Q192" i="54"/>
  <c r="M190" i="54"/>
  <c r="C222" i="54"/>
  <c r="L288" i="54"/>
  <c r="L287" i="54" s="1"/>
  <c r="L286" i="54" s="1"/>
  <c r="Q236" i="54"/>
  <c r="L179" i="54"/>
  <c r="N46" i="54"/>
  <c r="C190" i="54"/>
  <c r="C246" i="54"/>
  <c r="N317" i="54"/>
  <c r="Q74" i="54"/>
  <c r="Q200" i="54"/>
  <c r="L237" i="54"/>
  <c r="N244" i="54"/>
  <c r="O38" i="54"/>
  <c r="N125" i="54"/>
  <c r="Q170" i="54"/>
  <c r="Q260" i="54"/>
  <c r="C27" i="54"/>
  <c r="N133" i="54"/>
  <c r="N132" i="54" s="1"/>
  <c r="Q132" i="54" s="1"/>
  <c r="C179" i="54"/>
  <c r="N186" i="54"/>
  <c r="N247" i="54"/>
  <c r="N24" i="54"/>
  <c r="M70" i="54"/>
  <c r="N107" i="54"/>
  <c r="N114" i="54"/>
  <c r="N129" i="54"/>
  <c r="N44" i="54"/>
  <c r="C70" i="54"/>
  <c r="O104" i="54"/>
  <c r="N112" i="54"/>
  <c r="P124" i="54"/>
  <c r="Q189" i="54"/>
  <c r="N251" i="54"/>
  <c r="N294" i="54"/>
  <c r="R22" i="54"/>
  <c r="Q22" i="54"/>
  <c r="R28" i="54"/>
  <c r="Q28" i="54"/>
  <c r="K9" i="54"/>
  <c r="K8" i="54" s="1"/>
  <c r="O27" i="54"/>
  <c r="Q49" i="54"/>
  <c r="N56" i="54"/>
  <c r="Q60" i="54"/>
  <c r="N65" i="54"/>
  <c r="Q69" i="54"/>
  <c r="R69" i="54" s="1"/>
  <c r="Q91" i="54"/>
  <c r="R91" i="54" s="1"/>
  <c r="Q105" i="54"/>
  <c r="C138" i="54"/>
  <c r="C131" i="54" s="1"/>
  <c r="Q164" i="54"/>
  <c r="Q163" i="54" s="1"/>
  <c r="N184" i="54"/>
  <c r="Q194" i="54"/>
  <c r="R194" i="54" s="1"/>
  <c r="O210" i="54"/>
  <c r="N241" i="54"/>
  <c r="O246" i="54"/>
  <c r="Q250" i="54"/>
  <c r="N249" i="54"/>
  <c r="Q278" i="54"/>
  <c r="Q284" i="54"/>
  <c r="N309" i="54"/>
  <c r="N180" i="54"/>
  <c r="Q181" i="54"/>
  <c r="N353" i="54"/>
  <c r="Q353" i="54" s="1"/>
  <c r="Q354" i="54"/>
  <c r="Q177" i="54"/>
  <c r="R177" i="54" s="1"/>
  <c r="M179" i="54"/>
  <c r="Q256" i="54"/>
  <c r="R256" i="54" s="1"/>
  <c r="Q264" i="54"/>
  <c r="R264" i="54" s="1"/>
  <c r="K288" i="54"/>
  <c r="K287" i="54" s="1"/>
  <c r="K286" i="54" s="1"/>
  <c r="Q320" i="54"/>
  <c r="N319" i="54"/>
  <c r="M50" i="54"/>
  <c r="N53" i="54"/>
  <c r="L89" i="54"/>
  <c r="L88" i="54" s="1"/>
  <c r="L87" i="54" s="1"/>
  <c r="L138" i="54"/>
  <c r="L131" i="54" s="1"/>
  <c r="N206" i="54"/>
  <c r="N205" i="54" s="1"/>
  <c r="N204" i="54" s="1"/>
  <c r="N203" i="54" s="1"/>
  <c r="Q203" i="54" s="1"/>
  <c r="M222" i="54"/>
  <c r="P246" i="54"/>
  <c r="Q265" i="54"/>
  <c r="R265" i="54" s="1"/>
  <c r="R289" i="54"/>
  <c r="N297" i="54"/>
  <c r="Q317" i="54"/>
  <c r="C9" i="54"/>
  <c r="C8" i="54" s="1"/>
  <c r="C50" i="54"/>
  <c r="N161" i="54"/>
  <c r="N160" i="54" s="1"/>
  <c r="Q228" i="54"/>
  <c r="Q227" i="54" s="1"/>
  <c r="M327" i="54"/>
  <c r="M326" i="54" s="1"/>
  <c r="O9" i="54"/>
  <c r="O8" i="54" s="1"/>
  <c r="K27" i="54"/>
  <c r="K50" i="54"/>
  <c r="P65" i="54"/>
  <c r="O179" i="54"/>
  <c r="Q182" i="54"/>
  <c r="Q198" i="54"/>
  <c r="R198" i="54" s="1"/>
  <c r="Q252" i="54"/>
  <c r="N349" i="54"/>
  <c r="O50" i="54"/>
  <c r="L104" i="54"/>
  <c r="P138" i="54"/>
  <c r="P131" i="54" s="1"/>
  <c r="P222" i="54"/>
  <c r="M246" i="54"/>
  <c r="M89" i="54"/>
  <c r="M88" i="54" s="1"/>
  <c r="M87" i="54" s="1"/>
  <c r="Q167" i="54"/>
  <c r="R167" i="54"/>
  <c r="K190" i="54"/>
  <c r="N307" i="54"/>
  <c r="N364" i="54"/>
  <c r="Q365" i="54"/>
  <c r="Q72" i="54"/>
  <c r="R72" i="54" s="1"/>
  <c r="Q82" i="54"/>
  <c r="R82" i="54" s="1"/>
  <c r="Q127" i="54"/>
  <c r="R127" i="54" s="1"/>
  <c r="C166" i="54"/>
  <c r="C159" i="54" s="1"/>
  <c r="P210" i="54"/>
  <c r="Q268" i="54"/>
  <c r="O327" i="54"/>
  <c r="O326" i="54" s="1"/>
  <c r="L27" i="54"/>
  <c r="Q80" i="54"/>
  <c r="R80" i="54" s="1"/>
  <c r="O89" i="54"/>
  <c r="O88" i="54" s="1"/>
  <c r="O87" i="54" s="1"/>
  <c r="Q121" i="54"/>
  <c r="R121" i="54" s="1"/>
  <c r="Q196" i="54"/>
  <c r="R196" i="54" s="1"/>
  <c r="N195" i="54"/>
  <c r="Q206" i="54"/>
  <c r="Q205" i="54" s="1"/>
  <c r="Q204" i="54" s="1"/>
  <c r="C237" i="54"/>
  <c r="M288" i="54"/>
  <c r="M287" i="54" s="1"/>
  <c r="M286" i="54" s="1"/>
  <c r="Q297" i="54"/>
  <c r="R309" i="54"/>
  <c r="Q309" i="54"/>
  <c r="Q324" i="54"/>
  <c r="R324" i="54" s="1"/>
  <c r="O336" i="54"/>
  <c r="O335" i="54" s="1"/>
  <c r="Q350" i="54"/>
  <c r="N12" i="54"/>
  <c r="M9" i="54"/>
  <c r="M8" i="54" s="1"/>
  <c r="Q31" i="54"/>
  <c r="Q37" i="54"/>
  <c r="R37" i="54" s="1"/>
  <c r="P50" i="54"/>
  <c r="N105" i="54"/>
  <c r="C104" i="54"/>
  <c r="M104" i="54"/>
  <c r="O124" i="54"/>
  <c r="N136" i="54"/>
  <c r="N135" i="54" s="1"/>
  <c r="Q135" i="54" s="1"/>
  <c r="N164" i="54"/>
  <c r="N163" i="54" s="1"/>
  <c r="N171" i="54"/>
  <c r="Q172" i="54"/>
  <c r="O190" i="54"/>
  <c r="L222" i="54"/>
  <c r="N278" i="54"/>
  <c r="N284" i="54"/>
  <c r="N289" i="54"/>
  <c r="Q289" i="54" s="1"/>
  <c r="Q304" i="54"/>
  <c r="N315" i="54"/>
  <c r="Q316" i="54"/>
  <c r="R316" i="54" s="1"/>
  <c r="O138" i="54"/>
  <c r="O131" i="54" s="1"/>
  <c r="P166" i="54"/>
  <c r="P159" i="54" s="1"/>
  <c r="L190" i="54"/>
  <c r="M210" i="54"/>
  <c r="P237" i="54"/>
  <c r="C254" i="54"/>
  <c r="M254" i="54"/>
  <c r="O261" i="54"/>
  <c r="R304" i="54"/>
  <c r="N355" i="54"/>
  <c r="Q355" i="54" s="1"/>
  <c r="L9" i="54"/>
  <c r="L8" i="54" s="1"/>
  <c r="N15" i="54"/>
  <c r="K65" i="54"/>
  <c r="Q150" i="54"/>
  <c r="K222" i="54"/>
  <c r="N292" i="54"/>
  <c r="N304" i="54"/>
  <c r="C336" i="54"/>
  <c r="C335" i="54" s="1"/>
  <c r="M336" i="54"/>
  <c r="M335" i="54" s="1"/>
  <c r="N343" i="54"/>
  <c r="M4" i="2"/>
  <c r="H4" i="2"/>
  <c r="Q76" i="54"/>
  <c r="R76" i="54" s="1"/>
  <c r="N75" i="54"/>
  <c r="N70" i="54" s="1"/>
  <c r="N94" i="54"/>
  <c r="N89" i="54" s="1"/>
  <c r="Q95" i="54"/>
  <c r="R95" i="54" s="1"/>
  <c r="K70" i="54"/>
  <c r="Q152" i="54"/>
  <c r="R152" i="54" s="1"/>
  <c r="Q14" i="54"/>
  <c r="R14" i="54" s="1"/>
  <c r="Q19" i="54"/>
  <c r="R19" i="54" s="1"/>
  <c r="L70" i="54"/>
  <c r="P104" i="54"/>
  <c r="K38" i="54"/>
  <c r="L50" i="54"/>
  <c r="Q93" i="54"/>
  <c r="R93" i="54" s="1"/>
  <c r="N118" i="54"/>
  <c r="Q119" i="54"/>
  <c r="R119" i="54" s="1"/>
  <c r="Q62" i="54"/>
  <c r="R62" i="54" s="1"/>
  <c r="N61" i="54"/>
  <c r="Q52" i="54"/>
  <c r="R52" i="54" s="1"/>
  <c r="Q217" i="54"/>
  <c r="L38" i="54"/>
  <c r="K89" i="54"/>
  <c r="K88" i="54" s="1"/>
  <c r="K87" i="54" s="1"/>
  <c r="Q147" i="54"/>
  <c r="P38" i="54"/>
  <c r="O70" i="54"/>
  <c r="Q129" i="54"/>
  <c r="R129" i="54"/>
  <c r="Q57" i="54"/>
  <c r="R57" i="54" s="1"/>
  <c r="P27" i="54"/>
  <c r="Q33" i="54"/>
  <c r="R33" i="54" s="1"/>
  <c r="P70" i="54"/>
  <c r="Q86" i="54"/>
  <c r="R86" i="54" s="1"/>
  <c r="Q117" i="54"/>
  <c r="R117" i="54" s="1"/>
  <c r="Q153" i="54"/>
  <c r="L166" i="54"/>
  <c r="L159" i="54" s="1"/>
  <c r="Q99" i="54"/>
  <c r="R99" i="54" s="1"/>
  <c r="K104" i="54"/>
  <c r="N211" i="54"/>
  <c r="Q216" i="54"/>
  <c r="R216" i="54" s="1"/>
  <c r="N215" i="54"/>
  <c r="N238" i="54"/>
  <c r="Q240" i="54"/>
  <c r="R240" i="54" s="1"/>
  <c r="N282" i="54"/>
  <c r="Q283" i="54"/>
  <c r="R283" i="54" s="1"/>
  <c r="Q11" i="54"/>
  <c r="R11" i="54" s="1"/>
  <c r="Q16" i="54"/>
  <c r="R16" i="54" s="1"/>
  <c r="Q21" i="54"/>
  <c r="R21" i="54" s="1"/>
  <c r="Q35" i="54"/>
  <c r="R35" i="54" s="1"/>
  <c r="Q43" i="54"/>
  <c r="R43" i="54" s="1"/>
  <c r="Q54" i="54"/>
  <c r="R54" i="54" s="1"/>
  <c r="Q64" i="54"/>
  <c r="R64" i="54" s="1"/>
  <c r="Q67" i="54"/>
  <c r="R67" i="54" s="1"/>
  <c r="Q78" i="54"/>
  <c r="R78" i="54" s="1"/>
  <c r="P89" i="54"/>
  <c r="P88" i="54" s="1"/>
  <c r="P87" i="54" s="1"/>
  <c r="Q101" i="54"/>
  <c r="R101" i="54" s="1"/>
  <c r="Q108" i="54"/>
  <c r="R108" i="54" s="1"/>
  <c r="Q161" i="54"/>
  <c r="Q334" i="54"/>
  <c r="R334" i="54" s="1"/>
  <c r="N299" i="54"/>
  <c r="Q123" i="54"/>
  <c r="R123" i="54" s="1"/>
  <c r="Q140" i="54"/>
  <c r="R140" i="54" s="1"/>
  <c r="N139" i="54"/>
  <c r="Q155" i="54"/>
  <c r="R155" i="54" s="1"/>
  <c r="Q300" i="54"/>
  <c r="R300" i="54" s="1"/>
  <c r="N157" i="54"/>
  <c r="N156" i="54" s="1"/>
  <c r="Q156" i="54" s="1"/>
  <c r="O166" i="54"/>
  <c r="O159" i="54" s="1"/>
  <c r="R173" i="54"/>
  <c r="Q173" i="54"/>
  <c r="Q295" i="54"/>
  <c r="R295" i="54" s="1"/>
  <c r="L336" i="54"/>
  <c r="L335" i="54" s="1"/>
  <c r="P190" i="54"/>
  <c r="C219" i="54"/>
  <c r="C218" i="54"/>
  <c r="Q241" i="54"/>
  <c r="R241" i="54"/>
  <c r="Q281" i="54"/>
  <c r="R281" i="54" s="1"/>
  <c r="N280" i="54"/>
  <c r="M166" i="54"/>
  <c r="M159" i="54" s="1"/>
  <c r="Q262" i="54"/>
  <c r="R262" i="54" s="1"/>
  <c r="N261" i="54"/>
  <c r="Q347" i="54"/>
  <c r="R347" i="54" s="1"/>
  <c r="P254" i="54"/>
  <c r="Q272" i="54"/>
  <c r="R272" i="54" s="1"/>
  <c r="N271" i="54"/>
  <c r="N330" i="54"/>
  <c r="Q331" i="54"/>
  <c r="R331" i="54" s="1"/>
  <c r="Q359" i="54"/>
  <c r="N358" i="54"/>
  <c r="Q358" i="54" s="1"/>
  <c r="C288" i="54"/>
  <c r="C287" i="54" s="1"/>
  <c r="C286" i="54" s="1"/>
  <c r="K166" i="54"/>
  <c r="K159" i="54" s="1"/>
  <c r="Q329" i="54"/>
  <c r="R329" i="54" s="1"/>
  <c r="N328" i="54"/>
  <c r="M237" i="54"/>
  <c r="P288" i="54"/>
  <c r="P287" i="54" s="1"/>
  <c r="P286" i="54" s="1"/>
  <c r="Q314" i="54"/>
  <c r="R314" i="54" s="1"/>
  <c r="Q340" i="54"/>
  <c r="R340" i="54" s="1"/>
  <c r="O288" i="54"/>
  <c r="O287" i="54" s="1"/>
  <c r="O286" i="54" s="1"/>
  <c r="P336" i="54"/>
  <c r="P335" i="54" s="1"/>
  <c r="N360" i="54"/>
  <c r="Q361" i="54"/>
  <c r="R361" i="54" s="1"/>
  <c r="K254" i="54"/>
  <c r="L254" i="54"/>
  <c r="Q357" i="54"/>
  <c r="O255" i="54"/>
  <c r="N273" i="54"/>
  <c r="Q273" i="54" s="1"/>
  <c r="R224" i="54" l="1"/>
  <c r="R223" i="54" s="1"/>
  <c r="Q319" i="54"/>
  <c r="R320" i="54"/>
  <c r="R319" i="54" s="1"/>
  <c r="R41" i="54"/>
  <c r="R39" i="54" s="1"/>
  <c r="R170" i="54"/>
  <c r="R169" i="54" s="1"/>
  <c r="Q191" i="54"/>
  <c r="R192" i="54"/>
  <c r="R191" i="54" s="1"/>
  <c r="Q231" i="54"/>
  <c r="R232" i="54"/>
  <c r="R231" i="54" s="1"/>
  <c r="Q188" i="54"/>
  <c r="R189" i="54"/>
  <c r="R188" i="54" s="1"/>
  <c r="Q73" i="54"/>
  <c r="R74" i="54"/>
  <c r="R236" i="54"/>
  <c r="R235" i="54" s="1"/>
  <c r="R363" i="54"/>
  <c r="R362" i="54" s="1"/>
  <c r="Q249" i="54"/>
  <c r="R250" i="54"/>
  <c r="R249" i="54" s="1"/>
  <c r="R149" i="54"/>
  <c r="R148" i="54" s="1"/>
  <c r="R147" i="54" s="1"/>
  <c r="Q30" i="54"/>
  <c r="R31" i="54"/>
  <c r="R30" i="54" s="1"/>
  <c r="Q259" i="54"/>
  <c r="R260" i="54"/>
  <c r="R259" i="54" s="1"/>
  <c r="Q59" i="54"/>
  <c r="R60" i="54"/>
  <c r="R59" i="54" s="1"/>
  <c r="R357" i="54"/>
  <c r="R355" i="54" s="1"/>
  <c r="R359" i="54"/>
  <c r="R358" i="54" s="1"/>
  <c r="C217" i="54"/>
  <c r="C210" i="54" s="1"/>
  <c r="C209" i="54" s="1"/>
  <c r="C208" i="54" s="1"/>
  <c r="K218" i="54"/>
  <c r="Q349" i="54"/>
  <c r="R350" i="54"/>
  <c r="R349" i="54" s="1"/>
  <c r="R228" i="54"/>
  <c r="R227" i="54" s="1"/>
  <c r="Q180" i="54"/>
  <c r="R181" i="54"/>
  <c r="R49" i="54"/>
  <c r="R48" i="54" s="1"/>
  <c r="R342" i="54"/>
  <c r="R341" i="54" s="1"/>
  <c r="Q83" i="54"/>
  <c r="R84" i="54"/>
  <c r="R83" i="54" s="1"/>
  <c r="Q171" i="54"/>
  <c r="R172" i="54"/>
  <c r="R171" i="54" s="1"/>
  <c r="Q267" i="54"/>
  <c r="R268" i="54"/>
  <c r="R267" i="54" s="1"/>
  <c r="Q364" i="54"/>
  <c r="R365" i="54"/>
  <c r="R364" i="54" s="1"/>
  <c r="R252" i="54"/>
  <c r="R251" i="54" s="1"/>
  <c r="R200" i="54"/>
  <c r="R199" i="54" s="1"/>
  <c r="Q233" i="54"/>
  <c r="R234" i="54"/>
  <c r="R233" i="54" s="1"/>
  <c r="R274" i="54"/>
  <c r="R273" i="54" s="1"/>
  <c r="K353" i="54"/>
  <c r="K336" i="54" s="1"/>
  <c r="K335" i="54" s="1"/>
  <c r="K325" i="54" s="1"/>
  <c r="R354" i="54"/>
  <c r="R353" i="54" s="1"/>
  <c r="C103" i="54"/>
  <c r="K103" i="54"/>
  <c r="L103" i="54"/>
  <c r="M103" i="54"/>
  <c r="Q199" i="54"/>
  <c r="P325" i="54"/>
  <c r="P178" i="54"/>
  <c r="N179" i="54"/>
  <c r="Q179" i="54" s="1"/>
  <c r="L178" i="54"/>
  <c r="N190" i="54"/>
  <c r="Q190" i="54" s="1"/>
  <c r="N38" i="54"/>
  <c r="Q39" i="54"/>
  <c r="Q251" i="54"/>
  <c r="L325" i="54"/>
  <c r="N246" i="54"/>
  <c r="Q246" i="54" s="1"/>
  <c r="Q169" i="54"/>
  <c r="N166" i="54"/>
  <c r="N159" i="54" s="1"/>
  <c r="Q159" i="54" s="1"/>
  <c r="Q247" i="54"/>
  <c r="P103" i="54"/>
  <c r="N222" i="54"/>
  <c r="N138" i="54"/>
  <c r="N131" i="54" s="1"/>
  <c r="R73" i="54"/>
  <c r="R180" i="54"/>
  <c r="Q48" i="54"/>
  <c r="P26" i="54"/>
  <c r="P7" i="54" s="1"/>
  <c r="Q125" i="54"/>
  <c r="Q124" i="54" s="1"/>
  <c r="C325" i="54"/>
  <c r="Q223" i="54"/>
  <c r="Q362" i="54"/>
  <c r="R96" i="54"/>
  <c r="Q96" i="54"/>
  <c r="M325" i="54"/>
  <c r="M178" i="54"/>
  <c r="Q148" i="54"/>
  <c r="M26" i="54"/>
  <c r="M7" i="54" s="1"/>
  <c r="Q235" i="54"/>
  <c r="K178" i="54"/>
  <c r="O178" i="54"/>
  <c r="N237" i="54"/>
  <c r="Q237" i="54" s="1"/>
  <c r="R125" i="54"/>
  <c r="R124" i="54" s="1"/>
  <c r="O325" i="54"/>
  <c r="O103" i="54"/>
  <c r="N124" i="54"/>
  <c r="N104" i="54"/>
  <c r="Q341" i="54"/>
  <c r="O26" i="54"/>
  <c r="O7" i="54" s="1"/>
  <c r="N50" i="54"/>
  <c r="N288" i="54"/>
  <c r="N287" i="54" s="1"/>
  <c r="N286" i="54" s="1"/>
  <c r="Q286" i="54" s="1"/>
  <c r="N9" i="54"/>
  <c r="N8" i="54" s="1"/>
  <c r="Q8" i="54" s="1"/>
  <c r="C26" i="54"/>
  <c r="C7" i="54" s="1"/>
  <c r="C178" i="54"/>
  <c r="R220" i="54"/>
  <c r="R219" i="54" s="1"/>
  <c r="Q220" i="54"/>
  <c r="Q219" i="54" s="1"/>
  <c r="Q315" i="54"/>
  <c r="R315" i="54"/>
  <c r="R36" i="54"/>
  <c r="Q36" i="54"/>
  <c r="Q195" i="54"/>
  <c r="R195" i="54"/>
  <c r="Q71" i="54"/>
  <c r="R71" i="54"/>
  <c r="L209" i="54"/>
  <c r="L208" i="54" s="1"/>
  <c r="P209" i="54"/>
  <c r="P208" i="54" s="1"/>
  <c r="R176" i="54"/>
  <c r="R175" i="54" s="1"/>
  <c r="Q176" i="54"/>
  <c r="Q175" i="54" s="1"/>
  <c r="R120" i="54"/>
  <c r="Q120" i="54"/>
  <c r="O254" i="54"/>
  <c r="O209" i="54" s="1"/>
  <c r="O208" i="54" s="1"/>
  <c r="R343" i="54"/>
  <c r="Q160" i="54"/>
  <c r="L26" i="54"/>
  <c r="L7" i="54" s="1"/>
  <c r="R79" i="54"/>
  <c r="Q79" i="54"/>
  <c r="N254" i="54"/>
  <c r="K26" i="54"/>
  <c r="K7" i="54" s="1"/>
  <c r="R255" i="54"/>
  <c r="Q255" i="54"/>
  <c r="Q90" i="54"/>
  <c r="R90" i="54"/>
  <c r="R323" i="54"/>
  <c r="R322" i="54" s="1"/>
  <c r="Q323" i="54"/>
  <c r="Q322" i="54" s="1"/>
  <c r="Q81" i="54"/>
  <c r="R81" i="54"/>
  <c r="M209" i="54"/>
  <c r="M208" i="54" s="1"/>
  <c r="Q197" i="54"/>
  <c r="R197" i="54"/>
  <c r="R193" i="54"/>
  <c r="Q193" i="54"/>
  <c r="R68" i="54"/>
  <c r="Q68" i="54"/>
  <c r="K4" i="2"/>
  <c r="Q294" i="54"/>
  <c r="R294" i="54"/>
  <c r="R360" i="54"/>
  <c r="Q360" i="54"/>
  <c r="R339" i="54"/>
  <c r="Q339" i="54"/>
  <c r="R34" i="54"/>
  <c r="Q34" i="54"/>
  <c r="Q51" i="54"/>
  <c r="R51" i="54"/>
  <c r="R118" i="54"/>
  <c r="Q118" i="54"/>
  <c r="R313" i="54"/>
  <c r="Q313" i="54"/>
  <c r="Q215" i="54"/>
  <c r="R215" i="54"/>
  <c r="Q116" i="54"/>
  <c r="R116" i="54"/>
  <c r="R271" i="54"/>
  <c r="Q271" i="54"/>
  <c r="N336" i="54"/>
  <c r="N335" i="54" s="1"/>
  <c r="R139" i="54"/>
  <c r="R138" i="54" s="1"/>
  <c r="Q139" i="54"/>
  <c r="Q138" i="54" s="1"/>
  <c r="Q131" i="54" s="1"/>
  <c r="R77" i="54"/>
  <c r="Q77" i="54"/>
  <c r="R10" i="54"/>
  <c r="Q10" i="54"/>
  <c r="Q211" i="54"/>
  <c r="N210" i="54"/>
  <c r="R85" i="54"/>
  <c r="Q85" i="54"/>
  <c r="Q61" i="54"/>
  <c r="R61" i="54"/>
  <c r="R330" i="54"/>
  <c r="Q330" i="54"/>
  <c r="R333" i="54"/>
  <c r="R332" i="54" s="1"/>
  <c r="Q333" i="54"/>
  <c r="Q332" i="54" s="1"/>
  <c r="R238" i="54"/>
  <c r="R237" i="54" s="1"/>
  <c r="Q238" i="54"/>
  <c r="Q75" i="54"/>
  <c r="R75" i="54"/>
  <c r="Q100" i="54"/>
  <c r="R100" i="54"/>
  <c r="Q89" i="54"/>
  <c r="N88" i="54"/>
  <c r="R154" i="54"/>
  <c r="R153" i="54" s="1"/>
  <c r="Q154" i="54"/>
  <c r="R20" i="54"/>
  <c r="Q20" i="54"/>
  <c r="Q151" i="54"/>
  <c r="R151" i="54"/>
  <c r="R150" i="54" s="1"/>
  <c r="R15" i="54"/>
  <c r="Q15" i="54"/>
  <c r="Q343" i="54"/>
  <c r="R122" i="54"/>
  <c r="Q122" i="54"/>
  <c r="R66" i="54"/>
  <c r="Q66" i="54"/>
  <c r="Q92" i="54"/>
  <c r="R92" i="54"/>
  <c r="Q328" i="54"/>
  <c r="R328" i="54"/>
  <c r="R94" i="54"/>
  <c r="Q94" i="54"/>
  <c r="Q280" i="54"/>
  <c r="R280" i="54"/>
  <c r="R63" i="54"/>
  <c r="Q63" i="54"/>
  <c r="R282" i="54"/>
  <c r="Q282" i="54"/>
  <c r="R98" i="54"/>
  <c r="Q98" i="54"/>
  <c r="Q18" i="54"/>
  <c r="R18" i="54"/>
  <c r="R107" i="54"/>
  <c r="Q107" i="54"/>
  <c r="R42" i="54"/>
  <c r="Q42" i="54"/>
  <c r="Q32" i="54"/>
  <c r="R32" i="54"/>
  <c r="N327" i="54"/>
  <c r="N326" i="54" s="1"/>
  <c r="R261" i="54"/>
  <c r="Q261" i="54"/>
  <c r="Q299" i="54"/>
  <c r="R299" i="54"/>
  <c r="R53" i="54"/>
  <c r="Q53" i="54"/>
  <c r="Q56" i="54"/>
  <c r="R56" i="54"/>
  <c r="R12" i="54"/>
  <c r="Q12" i="54"/>
  <c r="R166" i="54" l="1"/>
  <c r="R159" i="54" s="1"/>
  <c r="Q166" i="54"/>
  <c r="R38" i="54"/>
  <c r="R218" i="54"/>
  <c r="R217" i="54" s="1"/>
  <c r="R210" i="54" s="1"/>
  <c r="K217" i="54"/>
  <c r="K210" i="54" s="1"/>
  <c r="K209" i="54" s="1"/>
  <c r="K208" i="54" s="1"/>
  <c r="C102" i="54"/>
  <c r="C6" i="54" s="1"/>
  <c r="R246" i="54"/>
  <c r="L102" i="54"/>
  <c r="L6" i="54" s="1"/>
  <c r="K102" i="54"/>
  <c r="Q38" i="54"/>
  <c r="M102" i="54"/>
  <c r="M6" i="54" s="1"/>
  <c r="N178" i="54"/>
  <c r="Q178" i="54" s="1"/>
  <c r="P102" i="54"/>
  <c r="P6" i="54" s="1"/>
  <c r="N26" i="54"/>
  <c r="N7" i="54" s="1"/>
  <c r="R179" i="54"/>
  <c r="Q65" i="54"/>
  <c r="H3" i="54"/>
  <c r="L3" i="54"/>
  <c r="R65" i="54"/>
  <c r="Q288" i="54"/>
  <c r="Q287" i="54" s="1"/>
  <c r="R222" i="54"/>
  <c r="Q222" i="54"/>
  <c r="N103" i="54"/>
  <c r="Q103" i="54" s="1"/>
  <c r="O102" i="54"/>
  <c r="R190" i="54"/>
  <c r="R50" i="54"/>
  <c r="R131" i="54"/>
  <c r="R89" i="54"/>
  <c r="R88" i="54" s="1"/>
  <c r="R87" i="54" s="1"/>
  <c r="N209" i="54"/>
  <c r="N208" i="54" s="1"/>
  <c r="Q208" i="54" s="1"/>
  <c r="N325" i="54"/>
  <c r="R27" i="54"/>
  <c r="Q27" i="54"/>
  <c r="R70" i="54"/>
  <c r="Q104" i="54"/>
  <c r="R104" i="54"/>
  <c r="R103" i="54" s="1"/>
  <c r="Q50" i="54"/>
  <c r="Q70" i="54"/>
  <c r="Q9" i="54"/>
  <c r="R254" i="54"/>
  <c r="R327" i="54"/>
  <c r="R326" i="54" s="1"/>
  <c r="Q88" i="54"/>
  <c r="N87" i="54"/>
  <c r="Q87" i="54" s="1"/>
  <c r="R336" i="54"/>
  <c r="R335" i="54" s="1"/>
  <c r="Q327" i="54"/>
  <c r="Q326" i="54" s="1"/>
  <c r="Q210" i="54"/>
  <c r="Q254" i="54"/>
  <c r="R9" i="54"/>
  <c r="R8" i="54" s="1"/>
  <c r="Q336" i="54"/>
  <c r="Q335" i="54" s="1"/>
  <c r="R288" i="54"/>
  <c r="R287" i="54" s="1"/>
  <c r="R286" i="54" s="1"/>
  <c r="K6" i="54" l="1"/>
  <c r="P3" i="54"/>
  <c r="D3" i="54"/>
  <c r="E3" i="54"/>
  <c r="I3" i="54"/>
  <c r="K3" i="54"/>
  <c r="C3" i="54"/>
  <c r="M3" i="54"/>
  <c r="R178" i="54"/>
  <c r="R102" i="54" s="1"/>
  <c r="Q7" i="54"/>
  <c r="J3" i="54"/>
  <c r="O6" i="54"/>
  <c r="O3" i="54"/>
  <c r="N102" i="54"/>
  <c r="N3" i="54" s="1"/>
  <c r="R209" i="54"/>
  <c r="R208" i="54" s="1"/>
  <c r="R325" i="54"/>
  <c r="Q325" i="54"/>
  <c r="Q26" i="54"/>
  <c r="R26" i="54"/>
  <c r="R7" i="54" s="1"/>
  <c r="Q209" i="54"/>
  <c r="Q102" i="54" l="1"/>
  <c r="Q6" i="54" s="1"/>
  <c r="R3" i="54"/>
  <c r="N6" i="54"/>
  <c r="R6" i="54"/>
  <c r="N148" i="10"/>
  <c r="N147" i="10"/>
  <c r="Q147" i="10" s="1"/>
  <c r="R147" i="10" s="1"/>
  <c r="N146" i="10"/>
  <c r="N144" i="10"/>
  <c r="Q144" i="10" s="1"/>
  <c r="N142" i="10"/>
  <c r="N141" i="10"/>
  <c r="Q141" i="10" s="1"/>
  <c r="N139" i="10"/>
  <c r="N138" i="10"/>
  <c r="Q138" i="10" s="1"/>
  <c r="N136" i="10"/>
  <c r="Q136" i="10" s="1"/>
  <c r="N134" i="10"/>
  <c r="Q134" i="10" s="1"/>
  <c r="N132" i="10"/>
  <c r="Q132" i="10" s="1"/>
  <c r="N130" i="10"/>
  <c r="Q130" i="10" s="1"/>
  <c r="N128" i="10"/>
  <c r="N127" i="10"/>
  <c r="Q127" i="10" s="1"/>
  <c r="N125" i="10"/>
  <c r="N124" i="10"/>
  <c r="N123" i="10"/>
  <c r="N122" i="10"/>
  <c r="Q122" i="10" s="1"/>
  <c r="N120" i="10"/>
  <c r="Q120" i="10" s="1"/>
  <c r="N118" i="10"/>
  <c r="Q118" i="10" s="1"/>
  <c r="N116" i="10"/>
  <c r="N115" i="10"/>
  <c r="N114" i="10"/>
  <c r="N113" i="10"/>
  <c r="N112" i="10"/>
  <c r="Q112" i="10" s="1"/>
  <c r="N110" i="10"/>
  <c r="N109" i="10"/>
  <c r="Q109" i="10" s="1"/>
  <c r="N104" i="10"/>
  <c r="Q104" i="10" s="1"/>
  <c r="N99" i="10"/>
  <c r="Q99" i="10" s="1"/>
  <c r="N94" i="10"/>
  <c r="N93" i="10"/>
  <c r="N92" i="10"/>
  <c r="N90" i="10"/>
  <c r="Q90" i="10" s="1"/>
  <c r="N88" i="10"/>
  <c r="Q88" i="10" s="1"/>
  <c r="N86" i="10"/>
  <c r="Q86" i="10" s="1"/>
  <c r="N83" i="10"/>
  <c r="N82" i="10"/>
  <c r="N80" i="10"/>
  <c r="Q80" i="10" s="1"/>
  <c r="N75" i="10"/>
  <c r="Q75" i="10" s="1"/>
  <c r="N70" i="10"/>
  <c r="Q70" i="10" s="1"/>
  <c r="N65" i="10"/>
  <c r="Q65" i="10" s="1"/>
  <c r="N62" i="10"/>
  <c r="Q62" i="10" s="1"/>
  <c r="N58" i="10"/>
  <c r="N57" i="10"/>
  <c r="N55" i="10"/>
  <c r="N54" i="10"/>
  <c r="N53" i="10"/>
  <c r="N51" i="10"/>
  <c r="Q51" i="10" s="1"/>
  <c r="N49" i="10"/>
  <c r="Q49" i="10" s="1"/>
  <c r="N44" i="10"/>
  <c r="Q44" i="10" s="1"/>
  <c r="N42" i="10"/>
  <c r="Q42" i="10" s="1"/>
  <c r="N37" i="10"/>
  <c r="N36" i="10"/>
  <c r="N35" i="10"/>
  <c r="N34" i="10"/>
  <c r="N32" i="10"/>
  <c r="N31" i="10"/>
  <c r="N29" i="10"/>
  <c r="Q29" i="10" s="1"/>
  <c r="N27" i="10"/>
  <c r="N26" i="10"/>
  <c r="N24" i="10"/>
  <c r="Q24" i="10" s="1"/>
  <c r="N22" i="10"/>
  <c r="N21" i="10"/>
  <c r="N19" i="10"/>
  <c r="N18" i="10"/>
  <c r="N17" i="10"/>
  <c r="N15" i="10"/>
  <c r="N14" i="10"/>
  <c r="N13" i="10"/>
  <c r="N11" i="10"/>
  <c r="Q11" i="10" s="1"/>
  <c r="N91" i="10" l="1"/>
  <c r="Q94" i="10"/>
  <c r="R94" i="10" s="1"/>
  <c r="Q115" i="10"/>
  <c r="R115" i="10" s="1"/>
  <c r="Q36" i="10"/>
  <c r="R36" i="10" s="1"/>
  <c r="Q55" i="10"/>
  <c r="R55" i="10" s="1"/>
  <c r="Q128" i="10"/>
  <c r="R128" i="10" s="1"/>
  <c r="Q26" i="10"/>
  <c r="N25" i="10"/>
  <c r="Q83" i="10"/>
  <c r="R83" i="10" s="1"/>
  <c r="Q15" i="10"/>
  <c r="R15" i="10" s="1"/>
  <c r="Q146" i="10"/>
  <c r="N145" i="10"/>
  <c r="N16" i="10"/>
  <c r="Q17" i="10"/>
  <c r="Q110" i="10"/>
  <c r="R110" i="10" s="1"/>
  <c r="Q54" i="10"/>
  <c r="Q13" i="10"/>
  <c r="N12" i="10"/>
  <c r="Q82" i="10"/>
  <c r="N81" i="10"/>
  <c r="Q142" i="10"/>
  <c r="R142" i="10" s="1"/>
  <c r="Q27" i="10"/>
  <c r="R27" i="10" s="1"/>
  <c r="Q58" i="10"/>
  <c r="R58" i="10" s="1"/>
  <c r="Q18" i="10"/>
  <c r="R18" i="10" s="1"/>
  <c r="Q31" i="10"/>
  <c r="N30" i="10"/>
  <c r="Q123" i="10"/>
  <c r="R123" i="10" s="1"/>
  <c r="Q148" i="10"/>
  <c r="R148" i="10" s="1"/>
  <c r="Q22" i="10"/>
  <c r="R22" i="10" s="1"/>
  <c r="Q116" i="10"/>
  <c r="R116" i="10" s="1"/>
  <c r="Q14" i="10"/>
  <c r="R14" i="10" s="1"/>
  <c r="Q37" i="10"/>
  <c r="R37" i="10" s="1"/>
  <c r="Q57" i="10"/>
  <c r="N56" i="10"/>
  <c r="Q19" i="10"/>
  <c r="Q32" i="10"/>
  <c r="R32" i="10" s="1"/>
  <c r="Q92" i="10"/>
  <c r="Q113" i="10"/>
  <c r="R113" i="10" s="1"/>
  <c r="Q124" i="10"/>
  <c r="R124" i="10" s="1"/>
  <c r="Q21" i="10"/>
  <c r="N20" i="10"/>
  <c r="N33" i="10"/>
  <c r="Q34" i="10"/>
  <c r="Q53" i="10"/>
  <c r="N52" i="10"/>
  <c r="Q93" i="10"/>
  <c r="R93" i="10" s="1"/>
  <c r="Q114" i="10"/>
  <c r="R114" i="10" s="1"/>
  <c r="Q125" i="10"/>
  <c r="R125" i="10" s="1"/>
  <c r="Q139" i="10"/>
  <c r="R139" i="10" s="1"/>
  <c r="Q35" i="10"/>
  <c r="R35" i="10" s="1"/>
  <c r="N23" i="10"/>
  <c r="N98" i="10"/>
  <c r="N103" i="10"/>
  <c r="N117" i="10"/>
  <c r="N129" i="10"/>
  <c r="N143" i="10"/>
  <c r="N41" i="10"/>
  <c r="N85" i="10"/>
  <c r="N108" i="10"/>
  <c r="N119" i="10"/>
  <c r="N131" i="10"/>
  <c r="N43" i="10"/>
  <c r="N133" i="10"/>
  <c r="N64" i="10"/>
  <c r="N50" i="10"/>
  <c r="N69" i="10"/>
  <c r="N137" i="10"/>
  <c r="N74" i="10"/>
  <c r="N28" i="10"/>
  <c r="N61" i="10"/>
  <c r="N87" i="10"/>
  <c r="N121" i="10"/>
  <c r="N48" i="10"/>
  <c r="N89" i="10"/>
  <c r="N111" i="10"/>
  <c r="N135" i="10"/>
  <c r="N10" i="10"/>
  <c r="N79" i="10"/>
  <c r="N126" i="10"/>
  <c r="N140" i="10"/>
  <c r="Q3" i="54"/>
  <c r="Q91" i="10" l="1"/>
  <c r="R92" i="10"/>
  <c r="R91" i="10" s="1"/>
  <c r="Q56" i="10"/>
  <c r="Q12" i="10"/>
  <c r="Q81" i="10"/>
  <c r="Q145" i="10"/>
  <c r="Q33" i="10"/>
  <c r="Q16" i="10"/>
  <c r="Q25" i="10"/>
  <c r="R19" i="10"/>
  <c r="Q30" i="10"/>
  <c r="Q52" i="10"/>
  <c r="R54" i="10"/>
  <c r="Q20" i="10"/>
  <c r="R42" i="10"/>
  <c r="R41" i="10" s="1"/>
  <c r="Q41" i="10"/>
  <c r="R141" i="10"/>
  <c r="R140" i="10" s="1"/>
  <c r="Q140" i="10"/>
  <c r="R136" i="10"/>
  <c r="R135" i="10" s="1"/>
  <c r="Q135" i="10"/>
  <c r="R122" i="10"/>
  <c r="R121" i="10" s="1"/>
  <c r="Q121" i="10"/>
  <c r="R75" i="10"/>
  <c r="R74" i="10" s="1"/>
  <c r="Q74" i="10"/>
  <c r="R138" i="10"/>
  <c r="R137" i="10" s="1"/>
  <c r="Q137" i="10"/>
  <c r="R31" i="10"/>
  <c r="R30" i="10" s="1"/>
  <c r="R146" i="10"/>
  <c r="R145" i="10" s="1"/>
  <c r="R86" i="10"/>
  <c r="R85" i="10" s="1"/>
  <c r="Q85" i="10"/>
  <c r="R118" i="10"/>
  <c r="R117" i="10" s="1"/>
  <c r="Q117" i="10"/>
  <c r="R99" i="10"/>
  <c r="R98" i="10" s="1"/>
  <c r="Q98" i="10"/>
  <c r="R112" i="10"/>
  <c r="R111" i="10" s="1"/>
  <c r="Q111" i="10"/>
  <c r="R53" i="10"/>
  <c r="R52" i="10" s="1"/>
  <c r="R134" i="10"/>
  <c r="R133" i="10" s="1"/>
  <c r="Q133" i="10"/>
  <c r="R82" i="10"/>
  <c r="R81" i="10" s="1"/>
  <c r="R90" i="10"/>
  <c r="R89" i="10" s="1"/>
  <c r="Q89" i="10"/>
  <c r="R34" i="10"/>
  <c r="R33" i="10" s="1"/>
  <c r="R120" i="10"/>
  <c r="R119" i="10" s="1"/>
  <c r="Q119" i="10"/>
  <c r="R24" i="10"/>
  <c r="R23" i="10" s="1"/>
  <c r="Q23" i="10"/>
  <c r="R127" i="10"/>
  <c r="R126" i="10" s="1"/>
  <c r="Q126" i="10"/>
  <c r="R88" i="10"/>
  <c r="R87" i="10" s="1"/>
  <c r="Q87" i="10"/>
  <c r="R70" i="10"/>
  <c r="R69" i="10" s="1"/>
  <c r="Q69" i="10"/>
  <c r="R132" i="10"/>
  <c r="R131" i="10" s="1"/>
  <c r="Q131" i="10"/>
  <c r="R104" i="10"/>
  <c r="R103" i="10" s="1"/>
  <c r="Q103" i="10"/>
  <c r="R80" i="10"/>
  <c r="R79" i="10" s="1"/>
  <c r="Q79" i="10"/>
  <c r="R62" i="10"/>
  <c r="R61" i="10" s="1"/>
  <c r="Q61" i="10"/>
  <c r="R51" i="10"/>
  <c r="R50" i="10" s="1"/>
  <c r="Q50" i="10"/>
  <c r="R44" i="10"/>
  <c r="R43" i="10" s="1"/>
  <c r="Q43" i="10"/>
  <c r="R144" i="10"/>
  <c r="R143" i="10" s="1"/>
  <c r="Q143" i="10"/>
  <c r="R57" i="10"/>
  <c r="R56" i="10" s="1"/>
  <c r="R11" i="10"/>
  <c r="R10" i="10" s="1"/>
  <c r="Q10" i="10"/>
  <c r="R49" i="10"/>
  <c r="R48" i="10" s="1"/>
  <c r="Q48" i="10"/>
  <c r="R29" i="10"/>
  <c r="R28" i="10" s="1"/>
  <c r="Q28" i="10"/>
  <c r="R21" i="10"/>
  <c r="R20" i="10" s="1"/>
  <c r="R65" i="10"/>
  <c r="R64" i="10" s="1"/>
  <c r="Q64" i="10"/>
  <c r="R17" i="10"/>
  <c r="R109" i="10"/>
  <c r="R108" i="10" s="1"/>
  <c r="Q108" i="10"/>
  <c r="R130" i="10"/>
  <c r="R129" i="10" s="1"/>
  <c r="Q129" i="10"/>
  <c r="R26" i="10"/>
  <c r="R25" i="10" s="1"/>
  <c r="R13" i="10"/>
  <c r="R12" i="10" s="1"/>
  <c r="K3" i="51" l="1"/>
  <c r="L3" i="51"/>
  <c r="R16" i="10"/>
  <c r="O3" i="51"/>
  <c r="D3" i="51"/>
  <c r="P3" i="51" l="1"/>
  <c r="H3" i="51"/>
  <c r="I3" i="51"/>
  <c r="R3" i="51"/>
  <c r="E3" i="51"/>
  <c r="M3" i="51"/>
  <c r="J3" i="51"/>
  <c r="N3" i="51"/>
  <c r="Q3" i="51"/>
  <c r="C3" i="51"/>
  <c r="I3" i="50" l="1"/>
  <c r="D3" i="50"/>
  <c r="E3" i="50"/>
  <c r="N3" i="50"/>
  <c r="P3" i="50"/>
  <c r="L3" i="50"/>
  <c r="H3" i="50"/>
  <c r="M3" i="50"/>
  <c r="O3" i="50"/>
  <c r="K3" i="50" l="1"/>
  <c r="C3" i="50"/>
  <c r="J3" i="50"/>
  <c r="Q3" i="50"/>
  <c r="R3" i="50"/>
  <c r="K3" i="49" l="1"/>
  <c r="C3" i="49"/>
  <c r="H3" i="49" l="1"/>
  <c r="J3" i="49"/>
  <c r="D3" i="49"/>
  <c r="M3" i="49"/>
  <c r="N3" i="49" l="1"/>
  <c r="P3" i="49"/>
  <c r="L3" i="49"/>
  <c r="E3" i="49"/>
  <c r="O3" i="49"/>
  <c r="I3" i="49"/>
  <c r="R3" i="49"/>
  <c r="N121" i="48"/>
  <c r="N119" i="48"/>
  <c r="N117" i="48"/>
  <c r="N115" i="48"/>
  <c r="N113" i="48"/>
  <c r="Q113" i="48" s="1"/>
  <c r="K113" i="48"/>
  <c r="N112" i="48"/>
  <c r="N111" i="48" s="1"/>
  <c r="K112" i="48"/>
  <c r="N110" i="48"/>
  <c r="N109" i="48" s="1"/>
  <c r="N108" i="48"/>
  <c r="N107" i="48" s="1"/>
  <c r="N106" i="48"/>
  <c r="N105" i="48" s="1"/>
  <c r="N104" i="48"/>
  <c r="N103" i="48" s="1"/>
  <c r="N102" i="48"/>
  <c r="Q102" i="48" s="1"/>
  <c r="K102" i="48"/>
  <c r="N101" i="48"/>
  <c r="K101" i="48"/>
  <c r="N99" i="48"/>
  <c r="Q99" i="48" s="1"/>
  <c r="K99" i="48"/>
  <c r="N98" i="48"/>
  <c r="Q98" i="48" s="1"/>
  <c r="K98" i="48"/>
  <c r="N97" i="48"/>
  <c r="Q97" i="48" s="1"/>
  <c r="K97" i="48"/>
  <c r="N96" i="48"/>
  <c r="N95" i="48" s="1"/>
  <c r="K96" i="48"/>
  <c r="N94" i="48"/>
  <c r="K94" i="48"/>
  <c r="N93" i="48"/>
  <c r="Q93" i="48" s="1"/>
  <c r="K93" i="48"/>
  <c r="N92" i="48"/>
  <c r="Q92" i="48" s="1"/>
  <c r="K92" i="48"/>
  <c r="N91" i="48"/>
  <c r="K91" i="48"/>
  <c r="N89" i="48"/>
  <c r="N87" i="48"/>
  <c r="Q87" i="48" s="1"/>
  <c r="K87" i="48"/>
  <c r="N86" i="48"/>
  <c r="N85" i="48" s="1"/>
  <c r="K86" i="48"/>
  <c r="N84" i="48"/>
  <c r="N83" i="48" s="1"/>
  <c r="N82" i="48"/>
  <c r="N81" i="48" s="1"/>
  <c r="N80" i="48"/>
  <c r="Q80" i="48" s="1"/>
  <c r="K80" i="48"/>
  <c r="N79" i="48"/>
  <c r="K79" i="48"/>
  <c r="K78" i="48" s="1"/>
  <c r="K77" i="48" s="1"/>
  <c r="C78" i="48"/>
  <c r="C77" i="48" s="1"/>
  <c r="C76" i="48" s="1"/>
  <c r="C75" i="48" s="1"/>
  <c r="N74" i="48"/>
  <c r="N73" i="48" s="1"/>
  <c r="N72" i="48"/>
  <c r="N71" i="48" s="1"/>
  <c r="N70" i="48"/>
  <c r="Q70" i="48" s="1"/>
  <c r="K70" i="48"/>
  <c r="N69" i="48"/>
  <c r="Q69" i="48" s="1"/>
  <c r="K69" i="48"/>
  <c r="R69" i="48" s="1"/>
  <c r="N68" i="48"/>
  <c r="N66" i="48"/>
  <c r="Q66" i="48" s="1"/>
  <c r="K66" i="48"/>
  <c r="N65" i="48"/>
  <c r="Q65" i="48" s="1"/>
  <c r="K65" i="48"/>
  <c r="N64" i="48"/>
  <c r="Q64" i="48" s="1"/>
  <c r="K64" i="48"/>
  <c r="N63" i="48"/>
  <c r="Q63" i="48" s="1"/>
  <c r="K63" i="48"/>
  <c r="N62" i="48"/>
  <c r="N60" i="48"/>
  <c r="N59" i="48" s="1"/>
  <c r="N58" i="48"/>
  <c r="C57" i="48"/>
  <c r="C56" i="48" s="1"/>
  <c r="C55" i="48" s="1"/>
  <c r="N54" i="48"/>
  <c r="N53" i="48" s="1"/>
  <c r="N52" i="48"/>
  <c r="N51" i="48" s="1"/>
  <c r="N50" i="48"/>
  <c r="N49" i="48" s="1"/>
  <c r="N48" i="48"/>
  <c r="Q48" i="48" s="1"/>
  <c r="K48" i="48"/>
  <c r="N47" i="48"/>
  <c r="Q47" i="48" s="1"/>
  <c r="K47" i="48"/>
  <c r="N46" i="48"/>
  <c r="N45" i="48" s="1"/>
  <c r="K46" i="48"/>
  <c r="N44" i="48"/>
  <c r="N43" i="48" s="1"/>
  <c r="C43" i="48"/>
  <c r="C42" i="48" s="1"/>
  <c r="C21" i="48" s="1"/>
  <c r="N141" i="48"/>
  <c r="N140" i="48" s="1"/>
  <c r="N139" i="48"/>
  <c r="N138" i="48" s="1"/>
  <c r="N137" i="48"/>
  <c r="N136" i="48" s="1"/>
  <c r="N135" i="48"/>
  <c r="Q135" i="48" s="1"/>
  <c r="K135" i="48"/>
  <c r="R135" i="48" s="1"/>
  <c r="N134" i="48"/>
  <c r="K134" i="48"/>
  <c r="N132" i="48"/>
  <c r="N130" i="48"/>
  <c r="N129" i="48" s="1"/>
  <c r="N128" i="48"/>
  <c r="N126" i="48"/>
  <c r="C125" i="48"/>
  <c r="C124" i="48" s="1"/>
  <c r="Q58" i="48" l="1"/>
  <c r="Q57" i="48" s="1"/>
  <c r="N57" i="48"/>
  <c r="Q126" i="48"/>
  <c r="Q125" i="48" s="1"/>
  <c r="N125" i="48"/>
  <c r="Q128" i="48"/>
  <c r="Q127" i="48" s="1"/>
  <c r="N127" i="48"/>
  <c r="R48" i="48"/>
  <c r="N61" i="48"/>
  <c r="Q115" i="48"/>
  <c r="Q114" i="48" s="1"/>
  <c r="N114" i="48"/>
  <c r="Q134" i="48"/>
  <c r="Q133" i="48" s="1"/>
  <c r="N133" i="48"/>
  <c r="N67" i="48"/>
  <c r="Q132" i="48"/>
  <c r="Q131" i="48" s="1"/>
  <c r="N131" i="48"/>
  <c r="N42" i="48"/>
  <c r="N21" i="48" s="1"/>
  <c r="Q79" i="48"/>
  <c r="Q78" i="48" s="1"/>
  <c r="N78" i="48"/>
  <c r="Q119" i="48"/>
  <c r="Q118" i="48" s="1"/>
  <c r="N118" i="48"/>
  <c r="Q91" i="48"/>
  <c r="R91" i="48" s="1"/>
  <c r="N90" i="48"/>
  <c r="Q101" i="48"/>
  <c r="Q100" i="48" s="1"/>
  <c r="N100" i="48"/>
  <c r="Q117" i="48"/>
  <c r="Q116" i="48" s="1"/>
  <c r="N116" i="48"/>
  <c r="Q89" i="48"/>
  <c r="Q88" i="48" s="1"/>
  <c r="N88" i="48"/>
  <c r="Q121" i="48"/>
  <c r="Q120" i="48" s="1"/>
  <c r="N120" i="48"/>
  <c r="R64" i="48"/>
  <c r="C20" i="48"/>
  <c r="R79" i="48"/>
  <c r="R92" i="48"/>
  <c r="R97" i="48"/>
  <c r="R102" i="48"/>
  <c r="Q3" i="49"/>
  <c r="R66" i="48"/>
  <c r="R65" i="48"/>
  <c r="R70" i="48"/>
  <c r="K62" i="48"/>
  <c r="K61" i="48" s="1"/>
  <c r="K68" i="48"/>
  <c r="K67" i="48" s="1"/>
  <c r="R47" i="48"/>
  <c r="R80" i="48"/>
  <c r="R87" i="48"/>
  <c r="R93" i="48"/>
  <c r="R98" i="48"/>
  <c r="K137" i="48"/>
  <c r="K44" i="48"/>
  <c r="K43" i="48" s="1"/>
  <c r="K42" i="48" s="1"/>
  <c r="K21" i="48" s="1"/>
  <c r="K50" i="48"/>
  <c r="K58" i="48"/>
  <c r="K57" i="48" s="1"/>
  <c r="K84" i="48"/>
  <c r="K108" i="48"/>
  <c r="K60" i="48"/>
  <c r="K59" i="48" s="1"/>
  <c r="K110" i="48"/>
  <c r="K117" i="48"/>
  <c r="R117" i="48" s="1"/>
  <c r="R116" i="48" s="1"/>
  <c r="K141" i="48"/>
  <c r="K54" i="48"/>
  <c r="K72" i="48"/>
  <c r="K128" i="48"/>
  <c r="K76" i="48"/>
  <c r="K75" i="48" s="1"/>
  <c r="K130" i="48"/>
  <c r="K115" i="48"/>
  <c r="R115" i="48" s="1"/>
  <c r="R114" i="48" s="1"/>
  <c r="K132" i="48"/>
  <c r="K139" i="48"/>
  <c r="K52" i="48"/>
  <c r="K126" i="48"/>
  <c r="K125" i="48" s="1"/>
  <c r="K124" i="48" s="1"/>
  <c r="K104" i="48"/>
  <c r="K119" i="48"/>
  <c r="R119" i="48" s="1"/>
  <c r="R118" i="48" s="1"/>
  <c r="R63" i="48"/>
  <c r="K74" i="48"/>
  <c r="K82" i="48"/>
  <c r="K89" i="48"/>
  <c r="R89" i="48" s="1"/>
  <c r="R88" i="48" s="1"/>
  <c r="R99" i="48"/>
  <c r="K106" i="48"/>
  <c r="R113" i="48"/>
  <c r="K121" i="48"/>
  <c r="C123" i="48"/>
  <c r="C122" i="48" s="1"/>
  <c r="P55" i="48"/>
  <c r="P20" i="48" s="1"/>
  <c r="L55" i="48"/>
  <c r="L20" i="48" s="1"/>
  <c r="P76" i="48"/>
  <c r="P75" i="48" s="1"/>
  <c r="O55" i="48"/>
  <c r="O20" i="48" s="1"/>
  <c r="O76" i="48"/>
  <c r="O75" i="48" s="1"/>
  <c r="Q110" i="48"/>
  <c r="Q109" i="48" s="1"/>
  <c r="Q104" i="48"/>
  <c r="Q103" i="48" s="1"/>
  <c r="Q62" i="48"/>
  <c r="Q61" i="48" s="1"/>
  <c r="Q68" i="48"/>
  <c r="Q67" i="48" s="1"/>
  <c r="Q139" i="48"/>
  <c r="Q138" i="48" s="1"/>
  <c r="L76" i="48"/>
  <c r="L75" i="48" s="1"/>
  <c r="M76" i="48"/>
  <c r="M75" i="48" s="1"/>
  <c r="Q130" i="48"/>
  <c r="Q129" i="48" s="1"/>
  <c r="Q54" i="48"/>
  <c r="Q53" i="48" s="1"/>
  <c r="Q72" i="48"/>
  <c r="Q71" i="48" s="1"/>
  <c r="Q106" i="48"/>
  <c r="Q105" i="48" s="1"/>
  <c r="Q94" i="48"/>
  <c r="R94" i="48" s="1"/>
  <c r="Q82" i="48"/>
  <c r="Q81" i="48" s="1"/>
  <c r="Q112" i="48"/>
  <c r="Q137" i="48"/>
  <c r="Q136" i="48" s="1"/>
  <c r="Q46" i="48"/>
  <c r="Q52" i="48"/>
  <c r="Q51" i="48" s="1"/>
  <c r="M55" i="48"/>
  <c r="M20" i="48" s="1"/>
  <c r="Q141" i="48"/>
  <c r="Q140" i="48" s="1"/>
  <c r="Q84" i="48"/>
  <c r="Q83" i="48" s="1"/>
  <c r="Q44" i="48"/>
  <c r="Q43" i="48" s="1"/>
  <c r="Q50" i="48"/>
  <c r="Q49" i="48" s="1"/>
  <c r="Q74" i="48"/>
  <c r="Q73" i="48" s="1"/>
  <c r="Q96" i="48"/>
  <c r="Q108" i="48"/>
  <c r="Q107" i="48" s="1"/>
  <c r="Q60" i="48"/>
  <c r="Q59" i="48" s="1"/>
  <c r="Q86" i="48"/>
  <c r="R134" i="48" l="1"/>
  <c r="R133" i="48" s="1"/>
  <c r="R90" i="48"/>
  <c r="N56" i="48"/>
  <c r="R96" i="48"/>
  <c r="R95" i="48" s="1"/>
  <c r="Q95" i="48"/>
  <c r="R46" i="48"/>
  <c r="R45" i="48" s="1"/>
  <c r="Q45" i="48"/>
  <c r="Q42" i="48" s="1"/>
  <c r="Q21" i="48" s="1"/>
  <c r="R78" i="48"/>
  <c r="N124" i="48"/>
  <c r="R86" i="48"/>
  <c r="R85" i="48" s="1"/>
  <c r="Q85" i="48"/>
  <c r="K56" i="48"/>
  <c r="K55" i="48" s="1"/>
  <c r="K20" i="48" s="1"/>
  <c r="R101" i="48"/>
  <c r="R100" i="48" s="1"/>
  <c r="N77" i="48"/>
  <c r="N76" i="48" s="1"/>
  <c r="N75" i="48" s="1"/>
  <c r="Q124" i="48"/>
  <c r="R132" i="48"/>
  <c r="R131" i="48" s="1"/>
  <c r="R112" i="48"/>
  <c r="R111" i="48" s="1"/>
  <c r="Q111" i="48"/>
  <c r="R121" i="48"/>
  <c r="R120" i="48" s="1"/>
  <c r="Q90" i="48"/>
  <c r="Q56" i="48"/>
  <c r="R128" i="48"/>
  <c r="R127" i="48" s="1"/>
  <c r="C6" i="48"/>
  <c r="C3" i="48"/>
  <c r="R137" i="48"/>
  <c r="R136" i="48" s="1"/>
  <c r="R82" i="48"/>
  <c r="R81" i="48" s="1"/>
  <c r="R62" i="48"/>
  <c r="R61" i="48" s="1"/>
  <c r="R68" i="48"/>
  <c r="R67" i="48" s="1"/>
  <c r="R104" i="48"/>
  <c r="R103" i="48" s="1"/>
  <c r="R74" i="48"/>
  <c r="R106" i="48"/>
  <c r="R105" i="48" s="1"/>
  <c r="R141" i="48"/>
  <c r="R140" i="48" s="1"/>
  <c r="R60" i="48"/>
  <c r="R59" i="48" s="1"/>
  <c r="R84" i="48"/>
  <c r="R83" i="48" s="1"/>
  <c r="R52" i="48"/>
  <c r="R51" i="48" s="1"/>
  <c r="J123" i="48"/>
  <c r="J122" i="48" s="1"/>
  <c r="J6" i="48" s="1"/>
  <c r="R130" i="48"/>
  <c r="R129" i="48" s="1"/>
  <c r="R126" i="48"/>
  <c r="R125" i="48" s="1"/>
  <c r="K123" i="48"/>
  <c r="K122" i="48" s="1"/>
  <c r="R72" i="48"/>
  <c r="R71" i="48" s="1"/>
  <c r="R58" i="48"/>
  <c r="R57" i="48" s="1"/>
  <c r="S58" i="48"/>
  <c r="R139" i="48"/>
  <c r="R138" i="48" s="1"/>
  <c r="R50" i="48"/>
  <c r="R49" i="48" s="1"/>
  <c r="R54" i="48"/>
  <c r="R53" i="48" s="1"/>
  <c r="R110" i="48"/>
  <c r="R109" i="48" s="1"/>
  <c r="R108" i="48"/>
  <c r="R107" i="48" s="1"/>
  <c r="R44" i="48"/>
  <c r="R43" i="48" s="1"/>
  <c r="P123" i="48"/>
  <c r="P122" i="48" s="1"/>
  <c r="L123" i="48"/>
  <c r="L122" i="48" s="1"/>
  <c r="E123" i="48"/>
  <c r="E122" i="48" s="1"/>
  <c r="E6" i="48" s="1"/>
  <c r="M123" i="48"/>
  <c r="M122" i="48" s="1"/>
  <c r="I123" i="48"/>
  <c r="I122" i="48" s="1"/>
  <c r="I6" i="48" s="1"/>
  <c r="D123" i="48"/>
  <c r="D122" i="48" s="1"/>
  <c r="D6" i="48" s="1"/>
  <c r="O123" i="48"/>
  <c r="O122" i="48" s="1"/>
  <c r="H123" i="48"/>
  <c r="H122" i="48" s="1"/>
  <c r="H6" i="48" s="1"/>
  <c r="L3" i="48"/>
  <c r="N55" i="48"/>
  <c r="N20" i="48" s="1"/>
  <c r="Q77" i="48" l="1"/>
  <c r="L6" i="48"/>
  <c r="R124" i="48"/>
  <c r="R77" i="48"/>
  <c r="R76" i="48" s="1"/>
  <c r="R75" i="48" s="1"/>
  <c r="P6" i="48"/>
  <c r="R42" i="48"/>
  <c r="R21" i="48" s="1"/>
  <c r="R56" i="48"/>
  <c r="R55" i="48" s="1"/>
  <c r="O6" i="48"/>
  <c r="K6" i="48"/>
  <c r="M6" i="48"/>
  <c r="M3" i="48"/>
  <c r="H3" i="48"/>
  <c r="E3" i="48"/>
  <c r="I3" i="48"/>
  <c r="P3" i="48"/>
  <c r="O3" i="48"/>
  <c r="N123" i="48"/>
  <c r="N122" i="48" s="1"/>
  <c r="Q55" i="48"/>
  <c r="Q20" i="48" s="1"/>
  <c r="Q76" i="48"/>
  <c r="Q75" i="48" s="1"/>
  <c r="R20" i="48" l="1"/>
  <c r="N6" i="48"/>
  <c r="N3" i="48"/>
  <c r="D3" i="48"/>
  <c r="K3" i="48"/>
  <c r="K2" i="48" s="1"/>
  <c r="J3" i="48"/>
  <c r="J2" i="48" s="1"/>
  <c r="R123" i="48"/>
  <c r="R122" i="48" s="1"/>
  <c r="Q123" i="48"/>
  <c r="Q122" i="48" s="1"/>
  <c r="Q6" i="48" l="1"/>
  <c r="R6" i="48"/>
  <c r="Q3" i="48"/>
  <c r="R3" i="48"/>
  <c r="O74" i="47"/>
  <c r="N74" i="47"/>
  <c r="O73" i="47"/>
  <c r="N73" i="47"/>
  <c r="P72" i="47"/>
  <c r="M72" i="47"/>
  <c r="L72" i="47"/>
  <c r="O71" i="47"/>
  <c r="O70" i="47" s="1"/>
  <c r="N71" i="47"/>
  <c r="P70" i="47"/>
  <c r="M70" i="47"/>
  <c r="L70" i="47"/>
  <c r="O69" i="47"/>
  <c r="O68" i="47" s="1"/>
  <c r="N69" i="47"/>
  <c r="P68" i="47"/>
  <c r="M68" i="47"/>
  <c r="L68" i="47"/>
  <c r="K68" i="47"/>
  <c r="K67" i="47" s="1"/>
  <c r="C68" i="47"/>
  <c r="C67" i="47" s="1"/>
  <c r="C66" i="47" s="1"/>
  <c r="C65" i="47" s="1"/>
  <c r="N64" i="47"/>
  <c r="N63" i="47" s="1"/>
  <c r="N62" i="47" s="1"/>
  <c r="N61" i="47" s="1"/>
  <c r="N60" i="47" s="1"/>
  <c r="P63" i="47"/>
  <c r="P62" i="47" s="1"/>
  <c r="P61" i="47" s="1"/>
  <c r="P60" i="47" s="1"/>
  <c r="O63" i="47"/>
  <c r="O62" i="47" s="1"/>
  <c r="O61" i="47" s="1"/>
  <c r="O60" i="47" s="1"/>
  <c r="M63" i="47"/>
  <c r="M62" i="47" s="1"/>
  <c r="M61" i="47" s="1"/>
  <c r="M60" i="47" s="1"/>
  <c r="L63" i="47"/>
  <c r="L62" i="47" s="1"/>
  <c r="L61" i="47" s="1"/>
  <c r="L60" i="47" s="1"/>
  <c r="K63" i="47"/>
  <c r="K62" i="47" s="1"/>
  <c r="K61" i="47" s="1"/>
  <c r="K60" i="47" s="1"/>
  <c r="C63" i="47"/>
  <c r="C62" i="47" s="1"/>
  <c r="C61" i="47" s="1"/>
  <c r="C60" i="47" s="1"/>
  <c r="N59" i="47"/>
  <c r="N58" i="47" s="1"/>
  <c r="N57" i="47" s="1"/>
  <c r="N56" i="47" s="1"/>
  <c r="N55" i="47" s="1"/>
  <c r="P58" i="47"/>
  <c r="P57" i="47" s="1"/>
  <c r="P56" i="47" s="1"/>
  <c r="P55" i="47" s="1"/>
  <c r="O58" i="47"/>
  <c r="O57" i="47" s="1"/>
  <c r="O56" i="47" s="1"/>
  <c r="O55" i="47" s="1"/>
  <c r="M58" i="47"/>
  <c r="M57" i="47" s="1"/>
  <c r="M56" i="47" s="1"/>
  <c r="M55" i="47" s="1"/>
  <c r="L58" i="47"/>
  <c r="L57" i="47" s="1"/>
  <c r="L56" i="47" s="1"/>
  <c r="L55" i="47" s="1"/>
  <c r="K58" i="47"/>
  <c r="K57" i="47" s="1"/>
  <c r="K56" i="47" s="1"/>
  <c r="K55" i="47" s="1"/>
  <c r="C58" i="47"/>
  <c r="C57" i="47" s="1"/>
  <c r="C56" i="47" s="1"/>
  <c r="C55" i="47" s="1"/>
  <c r="N54" i="47"/>
  <c r="N53" i="47" s="1"/>
  <c r="N52" i="47" s="1"/>
  <c r="N51" i="47" s="1"/>
  <c r="N50" i="47" s="1"/>
  <c r="P53" i="47"/>
  <c r="P52" i="47" s="1"/>
  <c r="P51" i="47" s="1"/>
  <c r="P50" i="47" s="1"/>
  <c r="O53" i="47"/>
  <c r="O52" i="47" s="1"/>
  <c r="O51" i="47" s="1"/>
  <c r="O50" i="47" s="1"/>
  <c r="M53" i="47"/>
  <c r="M52" i="47" s="1"/>
  <c r="M51" i="47" s="1"/>
  <c r="M50" i="47" s="1"/>
  <c r="L53" i="47"/>
  <c r="L52" i="47" s="1"/>
  <c r="L51" i="47" s="1"/>
  <c r="L50" i="47" s="1"/>
  <c r="K53" i="47"/>
  <c r="K52" i="47" s="1"/>
  <c r="K51" i="47" s="1"/>
  <c r="K50" i="47" s="1"/>
  <c r="C53" i="47"/>
  <c r="C52" i="47" s="1"/>
  <c r="C51" i="47" s="1"/>
  <c r="C50" i="47" s="1"/>
  <c r="N49" i="47"/>
  <c r="Q49" i="47" s="1"/>
  <c r="P48" i="47"/>
  <c r="P47" i="47" s="1"/>
  <c r="O48" i="47"/>
  <c r="O47" i="47" s="1"/>
  <c r="M48" i="47"/>
  <c r="M47" i="47" s="1"/>
  <c r="L48" i="47"/>
  <c r="L47" i="47" s="1"/>
  <c r="K48" i="47"/>
  <c r="K47" i="47" s="1"/>
  <c r="C48" i="47"/>
  <c r="C47" i="47" s="1"/>
  <c r="N46" i="47"/>
  <c r="Q46" i="47" s="1"/>
  <c r="Q45" i="47" s="1"/>
  <c r="Q44" i="47" s="1"/>
  <c r="P45" i="47"/>
  <c r="P44" i="47" s="1"/>
  <c r="O45" i="47"/>
  <c r="O44" i="47" s="1"/>
  <c r="M45" i="47"/>
  <c r="M44" i="47" s="1"/>
  <c r="L45" i="47"/>
  <c r="L44" i="47" s="1"/>
  <c r="K45" i="47"/>
  <c r="K44" i="47" s="1"/>
  <c r="C45" i="47"/>
  <c r="C44" i="47" s="1"/>
  <c r="N41" i="47"/>
  <c r="Q41" i="47" s="1"/>
  <c r="R41" i="47" s="1"/>
  <c r="N40" i="47"/>
  <c r="Q40" i="47" s="1"/>
  <c r="P39" i="47"/>
  <c r="O39" i="47"/>
  <c r="M39" i="47"/>
  <c r="L39" i="47"/>
  <c r="N38" i="47"/>
  <c r="Q38" i="47" s="1"/>
  <c r="N37" i="47"/>
  <c r="Q37" i="47" s="1"/>
  <c r="P36" i="47"/>
  <c r="O36" i="47"/>
  <c r="M36" i="47"/>
  <c r="L36" i="47"/>
  <c r="N35" i="47"/>
  <c r="N34" i="47" s="1"/>
  <c r="P34" i="47"/>
  <c r="O34" i="47"/>
  <c r="M34" i="47"/>
  <c r="L34" i="47"/>
  <c r="N33" i="47"/>
  <c r="N32" i="47"/>
  <c r="Q32" i="47" s="1"/>
  <c r="P31" i="47"/>
  <c r="O31" i="47"/>
  <c r="M31" i="47"/>
  <c r="L31" i="47"/>
  <c r="N30" i="47"/>
  <c r="N29" i="47" s="1"/>
  <c r="P29" i="47"/>
  <c r="O29" i="47"/>
  <c r="M29" i="47"/>
  <c r="L29" i="47"/>
  <c r="N28" i="47"/>
  <c r="Q28" i="47" s="1"/>
  <c r="P27" i="47"/>
  <c r="O27" i="47"/>
  <c r="M27" i="47"/>
  <c r="L27" i="47"/>
  <c r="N26" i="47"/>
  <c r="Q26" i="47" s="1"/>
  <c r="N25" i="47"/>
  <c r="Q25" i="47" s="1"/>
  <c r="P24" i="47"/>
  <c r="O24" i="47"/>
  <c r="M24" i="47"/>
  <c r="L24" i="47"/>
  <c r="N23" i="47"/>
  <c r="N22" i="47" s="1"/>
  <c r="P22" i="47"/>
  <c r="O22" i="47"/>
  <c r="M22" i="47"/>
  <c r="L22" i="47"/>
  <c r="N21" i="47"/>
  <c r="Q21" i="47" s="1"/>
  <c r="N20" i="47"/>
  <c r="N19" i="47"/>
  <c r="Q19" i="47" s="1"/>
  <c r="P18" i="47"/>
  <c r="O18" i="47"/>
  <c r="M18" i="47"/>
  <c r="L18" i="47"/>
  <c r="N17" i="47"/>
  <c r="N16" i="47"/>
  <c r="Q16" i="47" s="1"/>
  <c r="N15" i="47"/>
  <c r="Q15" i="47" s="1"/>
  <c r="P14" i="47"/>
  <c r="O14" i="47"/>
  <c r="M14" i="47"/>
  <c r="L14" i="47"/>
  <c r="N13" i="47"/>
  <c r="N12" i="47" s="1"/>
  <c r="P12" i="47"/>
  <c r="O12" i="47"/>
  <c r="M12" i="47"/>
  <c r="L12" i="47"/>
  <c r="N11" i="47"/>
  <c r="P10" i="47"/>
  <c r="O10" i="47"/>
  <c r="M10" i="47"/>
  <c r="L10" i="47"/>
  <c r="K10" i="47"/>
  <c r="K9" i="47" s="1"/>
  <c r="K8" i="47" s="1"/>
  <c r="K7" i="47" s="1"/>
  <c r="C10" i="47"/>
  <c r="C9" i="47" s="1"/>
  <c r="C8" i="47" s="1"/>
  <c r="C7" i="47" s="1"/>
  <c r="Q11" i="47" l="1"/>
  <c r="M67" i="47"/>
  <c r="M66" i="47" s="1"/>
  <c r="M65" i="47" s="1"/>
  <c r="L67" i="47"/>
  <c r="L66" i="47" s="1"/>
  <c r="L65" i="47" s="1"/>
  <c r="P67" i="47"/>
  <c r="P66" i="47" s="1"/>
  <c r="P65" i="47" s="1"/>
  <c r="Q73" i="47"/>
  <c r="K66" i="47"/>
  <c r="K65" i="47" s="1"/>
  <c r="Q74" i="47"/>
  <c r="R74" i="47" s="1"/>
  <c r="N14" i="47"/>
  <c r="Q35" i="47"/>
  <c r="Q17" i="47"/>
  <c r="Q14" i="47" s="1"/>
  <c r="N27" i="47"/>
  <c r="Q64" i="47"/>
  <c r="Q69" i="47"/>
  <c r="R69" i="47" s="1"/>
  <c r="R68" i="47" s="1"/>
  <c r="Q71" i="47"/>
  <c r="N31" i="47"/>
  <c r="Q30" i="47"/>
  <c r="Q23" i="47"/>
  <c r="R23" i="47" s="1"/>
  <c r="R22" i="47" s="1"/>
  <c r="R46" i="47"/>
  <c r="R45" i="47" s="1"/>
  <c r="R44" i="47" s="1"/>
  <c r="R32" i="47"/>
  <c r="K43" i="47"/>
  <c r="K42" i="47" s="1"/>
  <c r="C43" i="47"/>
  <c r="C42" i="47" s="1"/>
  <c r="Q20" i="47"/>
  <c r="R20" i="47" s="1"/>
  <c r="Q33" i="47"/>
  <c r="Q54" i="47"/>
  <c r="R16" i="47"/>
  <c r="Q59" i="47"/>
  <c r="R26" i="47"/>
  <c r="R40" i="47"/>
  <c r="R39" i="47" s="1"/>
  <c r="L43" i="47"/>
  <c r="L42" i="47" s="1"/>
  <c r="O72" i="47"/>
  <c r="Q13" i="47"/>
  <c r="Q75" i="47"/>
  <c r="R75" i="47" s="1"/>
  <c r="R21" i="47"/>
  <c r="R49" i="47"/>
  <c r="R48" i="47" s="1"/>
  <c r="R47" i="47" s="1"/>
  <c r="R38" i="47"/>
  <c r="R28" i="47"/>
  <c r="R27" i="47" s="1"/>
  <c r="Q27" i="47"/>
  <c r="P43" i="47"/>
  <c r="P42" i="47" s="1"/>
  <c r="P3" i="47" s="1"/>
  <c r="O9" i="47"/>
  <c r="O8" i="47" s="1"/>
  <c r="O7" i="47" s="1"/>
  <c r="M43" i="47"/>
  <c r="M42" i="47" s="1"/>
  <c r="M3" i="47" s="1"/>
  <c r="N24" i="47"/>
  <c r="J3" i="47"/>
  <c r="L9" i="47"/>
  <c r="L8" i="47" s="1"/>
  <c r="L7" i="47" s="1"/>
  <c r="P9" i="47"/>
  <c r="P8" i="47" s="1"/>
  <c r="P7" i="47" s="1"/>
  <c r="Q39" i="47"/>
  <c r="N36" i="47"/>
  <c r="R19" i="47"/>
  <c r="Q10" i="47"/>
  <c r="R11" i="47"/>
  <c r="M9" i="47"/>
  <c r="M8" i="47" s="1"/>
  <c r="M7" i="47" s="1"/>
  <c r="N10" i="47"/>
  <c r="N18" i="47"/>
  <c r="N70" i="47"/>
  <c r="D3" i="47"/>
  <c r="H3" i="47"/>
  <c r="Q48" i="47"/>
  <c r="Q47" i="47" s="1"/>
  <c r="Q43" i="47" s="1"/>
  <c r="Q42" i="47" s="1"/>
  <c r="N72" i="47"/>
  <c r="O43" i="47"/>
  <c r="O42" i="47" s="1"/>
  <c r="R15" i="47"/>
  <c r="Q36" i="47"/>
  <c r="R37" i="47"/>
  <c r="I3" i="47"/>
  <c r="N39" i="47"/>
  <c r="N45" i="47"/>
  <c r="N44" i="47" s="1"/>
  <c r="N48" i="47"/>
  <c r="N47" i="47" s="1"/>
  <c r="N68" i="47"/>
  <c r="K3" i="47" l="1"/>
  <c r="L3" i="47"/>
  <c r="E3" i="47"/>
  <c r="C6" i="47"/>
  <c r="C3" i="47"/>
  <c r="R10" i="47"/>
  <c r="N67" i="47"/>
  <c r="N66" i="47" s="1"/>
  <c r="N65" i="47" s="1"/>
  <c r="R17" i="47"/>
  <c r="R14" i="47" s="1"/>
  <c r="O67" i="47"/>
  <c r="O66" i="47" s="1"/>
  <c r="O65" i="47" s="1"/>
  <c r="O6" i="47" s="1"/>
  <c r="K6" i="47"/>
  <c r="Q22" i="47"/>
  <c r="Q18" i="47"/>
  <c r="R36" i="47"/>
  <c r="P6" i="47"/>
  <c r="M6" i="47"/>
  <c r="L6" i="47"/>
  <c r="R43" i="47"/>
  <c r="R42" i="47" s="1"/>
  <c r="R18" i="47"/>
  <c r="R30" i="47"/>
  <c r="R29" i="47" s="1"/>
  <c r="Q29" i="47"/>
  <c r="R33" i="47"/>
  <c r="R31" i="47" s="1"/>
  <c r="Q31" i="47"/>
  <c r="R59" i="47"/>
  <c r="R58" i="47" s="1"/>
  <c r="R57" i="47" s="1"/>
  <c r="R56" i="47" s="1"/>
  <c r="R55" i="47" s="1"/>
  <c r="Q58" i="47"/>
  <c r="Q57" i="47" s="1"/>
  <c r="Q56" i="47" s="1"/>
  <c r="Q55" i="47" s="1"/>
  <c r="Q68" i="47"/>
  <c r="Q72" i="47"/>
  <c r="R73" i="47"/>
  <c r="R72" i="47" s="1"/>
  <c r="Q63" i="47"/>
  <c r="Q62" i="47" s="1"/>
  <c r="Q61" i="47" s="1"/>
  <c r="Q60" i="47" s="1"/>
  <c r="R64" i="47"/>
  <c r="R63" i="47" s="1"/>
  <c r="R62" i="47" s="1"/>
  <c r="R61" i="47" s="1"/>
  <c r="R60" i="47" s="1"/>
  <c r="Q53" i="47"/>
  <c r="Q52" i="47" s="1"/>
  <c r="Q51" i="47" s="1"/>
  <c r="Q50" i="47" s="1"/>
  <c r="R54" i="47"/>
  <c r="R53" i="47" s="1"/>
  <c r="R52" i="47" s="1"/>
  <c r="R51" i="47" s="1"/>
  <c r="R50" i="47" s="1"/>
  <c r="Q34" i="47"/>
  <c r="R35" i="47"/>
  <c r="R34" i="47" s="1"/>
  <c r="N9" i="47"/>
  <c r="N8" i="47" s="1"/>
  <c r="N7" i="47" s="1"/>
  <c r="Q24" i="47"/>
  <c r="R25" i="47"/>
  <c r="R24" i="47" s="1"/>
  <c r="N43" i="47"/>
  <c r="N42" i="47" s="1"/>
  <c r="R71" i="47"/>
  <c r="R70" i="47" s="1"/>
  <c r="Q70" i="47"/>
  <c r="Q12" i="47"/>
  <c r="R13" i="47"/>
  <c r="R12" i="47" s="1"/>
  <c r="N3" i="47" l="1"/>
  <c r="O3" i="47"/>
  <c r="R67" i="47"/>
  <c r="R66" i="47" s="1"/>
  <c r="R65" i="47" s="1"/>
  <c r="R3" i="47" s="1"/>
  <c r="Q67" i="47"/>
  <c r="Q66" i="47" s="1"/>
  <c r="Q65" i="47" s="1"/>
  <c r="Q3" i="47" s="1"/>
  <c r="N6" i="47"/>
  <c r="R9" i="47"/>
  <c r="R8" i="47" s="1"/>
  <c r="R7" i="47" s="1"/>
  <c r="Q9" i="47"/>
  <c r="Q8" i="47" s="1"/>
  <c r="Q7" i="47" s="1"/>
  <c r="R6" i="47" l="1"/>
  <c r="Q6" i="47"/>
  <c r="Q90" i="46" l="1"/>
  <c r="R90" i="46" s="1"/>
  <c r="R89" i="46" s="1"/>
  <c r="R88" i="46" s="1"/>
  <c r="R87" i="46" s="1"/>
  <c r="P89" i="46"/>
  <c r="O89" i="46"/>
  <c r="N89" i="46"/>
  <c r="N88" i="46" s="1"/>
  <c r="M89" i="46"/>
  <c r="M88" i="46" s="1"/>
  <c r="M87" i="46" s="1"/>
  <c r="L89" i="46"/>
  <c r="L88" i="46" s="1"/>
  <c r="K89" i="46"/>
  <c r="K88" i="46" s="1"/>
  <c r="K87" i="46" s="1"/>
  <c r="Q86" i="46"/>
  <c r="Q85" i="46" s="1"/>
  <c r="Q84" i="46" s="1"/>
  <c r="P85" i="46"/>
  <c r="P84" i="46" s="1"/>
  <c r="O85" i="46"/>
  <c r="O84" i="46" s="1"/>
  <c r="O83" i="46" s="1"/>
  <c r="N85" i="46"/>
  <c r="M85" i="46"/>
  <c r="M84" i="46" s="1"/>
  <c r="L85" i="46"/>
  <c r="L84" i="46" s="1"/>
  <c r="L83" i="46" s="1"/>
  <c r="K85" i="46"/>
  <c r="K84" i="46" s="1"/>
  <c r="R80" i="46"/>
  <c r="Q80" i="46"/>
  <c r="P80" i="46"/>
  <c r="O80" i="46"/>
  <c r="O79" i="46" s="1"/>
  <c r="N80" i="46"/>
  <c r="N79" i="46" s="1"/>
  <c r="M80" i="46"/>
  <c r="M79" i="46" s="1"/>
  <c r="L80" i="46"/>
  <c r="L79" i="46" s="1"/>
  <c r="L78" i="46" s="1"/>
  <c r="L77" i="46" s="1"/>
  <c r="K80" i="46"/>
  <c r="R75" i="46"/>
  <c r="R74" i="46" s="1"/>
  <c r="Q75" i="46"/>
  <c r="Q74" i="46" s="1"/>
  <c r="P75" i="46"/>
  <c r="P74" i="46" s="1"/>
  <c r="O75" i="46"/>
  <c r="O74" i="46" s="1"/>
  <c r="N75" i="46"/>
  <c r="M75" i="46"/>
  <c r="L75" i="46"/>
  <c r="L74" i="46" s="1"/>
  <c r="K75" i="46"/>
  <c r="K74" i="46" s="1"/>
  <c r="R70" i="46"/>
  <c r="Q70" i="46"/>
  <c r="P70" i="46"/>
  <c r="O70" i="46"/>
  <c r="N70" i="46"/>
  <c r="M70" i="46"/>
  <c r="L70" i="46"/>
  <c r="K70" i="46"/>
  <c r="R68" i="46"/>
  <c r="Q68" i="46"/>
  <c r="P68" i="46"/>
  <c r="O68" i="46"/>
  <c r="N68" i="46"/>
  <c r="M68" i="46"/>
  <c r="L68" i="46"/>
  <c r="K68" i="46"/>
  <c r="R64" i="46"/>
  <c r="R63" i="46" s="1"/>
  <c r="Q64" i="46"/>
  <c r="Q63" i="46" s="1"/>
  <c r="P64" i="46"/>
  <c r="P63" i="46" s="1"/>
  <c r="O64" i="46"/>
  <c r="O63" i="46" s="1"/>
  <c r="N64" i="46"/>
  <c r="N63" i="46" s="1"/>
  <c r="M64" i="46"/>
  <c r="M63" i="46" s="1"/>
  <c r="L64" i="46"/>
  <c r="L63" i="46" s="1"/>
  <c r="K64" i="46"/>
  <c r="K63" i="46" s="1"/>
  <c r="R61" i="46"/>
  <c r="R60" i="46" s="1"/>
  <c r="Q61" i="46"/>
  <c r="Q60" i="46" s="1"/>
  <c r="P61" i="46"/>
  <c r="P60" i="46" s="1"/>
  <c r="O61" i="46"/>
  <c r="O60" i="46" s="1"/>
  <c r="N61" i="46"/>
  <c r="N60" i="46" s="1"/>
  <c r="M61" i="46"/>
  <c r="M60" i="46" s="1"/>
  <c r="L61" i="46"/>
  <c r="L60" i="46" s="1"/>
  <c r="K61" i="46"/>
  <c r="K60" i="46" s="1"/>
  <c r="R56" i="46"/>
  <c r="R55" i="46" s="1"/>
  <c r="Q56" i="46"/>
  <c r="Q55" i="46" s="1"/>
  <c r="P56" i="46"/>
  <c r="P55" i="46" s="1"/>
  <c r="O56" i="46"/>
  <c r="O55" i="46" s="1"/>
  <c r="N56" i="46"/>
  <c r="M56" i="46"/>
  <c r="L56" i="46"/>
  <c r="L55" i="46" s="1"/>
  <c r="K56" i="46"/>
  <c r="K55" i="46" s="1"/>
  <c r="R47" i="46"/>
  <c r="Q47" i="46"/>
  <c r="P47" i="46"/>
  <c r="O47" i="46"/>
  <c r="N47" i="46"/>
  <c r="M47" i="46"/>
  <c r="L47" i="46"/>
  <c r="R44" i="46"/>
  <c r="Q44" i="46"/>
  <c r="P44" i="46"/>
  <c r="O44" i="46"/>
  <c r="N44" i="46"/>
  <c r="M44" i="46"/>
  <c r="L44" i="46"/>
  <c r="R41" i="46"/>
  <c r="Q41" i="46"/>
  <c r="P41" i="46"/>
  <c r="O41" i="46"/>
  <c r="N41" i="46"/>
  <c r="M41" i="46"/>
  <c r="L41" i="46"/>
  <c r="R39" i="46"/>
  <c r="Q39" i="46"/>
  <c r="P39" i="46"/>
  <c r="O39" i="46"/>
  <c r="N39" i="46"/>
  <c r="M39" i="46"/>
  <c r="L39" i="46"/>
  <c r="R36" i="46"/>
  <c r="Q36" i="46"/>
  <c r="P36" i="46"/>
  <c r="O36" i="46"/>
  <c r="N36" i="46"/>
  <c r="M36" i="46"/>
  <c r="L36" i="46"/>
  <c r="R34" i="46"/>
  <c r="Q34" i="46"/>
  <c r="P34" i="46"/>
  <c r="O34" i="46"/>
  <c r="N34" i="46"/>
  <c r="M34" i="46"/>
  <c r="L34" i="46"/>
  <c r="R28" i="46"/>
  <c r="Q28" i="46"/>
  <c r="P28" i="46"/>
  <c r="O28" i="46"/>
  <c r="N28" i="46"/>
  <c r="M28" i="46"/>
  <c r="L28" i="46"/>
  <c r="R24" i="46"/>
  <c r="Q24" i="46"/>
  <c r="P24" i="46"/>
  <c r="O24" i="46"/>
  <c r="N24" i="46"/>
  <c r="M24" i="46"/>
  <c r="L24" i="46"/>
  <c r="R19" i="46"/>
  <c r="Q19" i="46"/>
  <c r="P19" i="46"/>
  <c r="O19" i="46"/>
  <c r="N19" i="46"/>
  <c r="M19" i="46"/>
  <c r="L19" i="46"/>
  <c r="R17" i="46"/>
  <c r="Q17" i="46"/>
  <c r="P17" i="46"/>
  <c r="O17" i="46"/>
  <c r="N17" i="46"/>
  <c r="M17" i="46"/>
  <c r="L17" i="46"/>
  <c r="R15" i="46"/>
  <c r="Q15" i="46"/>
  <c r="P15" i="46"/>
  <c r="O15" i="46"/>
  <c r="N15" i="46"/>
  <c r="M15" i="46"/>
  <c r="L15" i="46"/>
  <c r="R12" i="46"/>
  <c r="Q12" i="46"/>
  <c r="P12" i="46"/>
  <c r="O12" i="46"/>
  <c r="N12" i="46"/>
  <c r="M12" i="46"/>
  <c r="L12" i="46"/>
  <c r="R10" i="46"/>
  <c r="Q10" i="46"/>
  <c r="P10" i="46"/>
  <c r="O10" i="46"/>
  <c r="N10" i="46"/>
  <c r="M10" i="46"/>
  <c r="L10" i="46"/>
  <c r="K10" i="46"/>
  <c r="O67" i="46" l="1"/>
  <c r="M67" i="46"/>
  <c r="M66" i="46" s="1"/>
  <c r="P67" i="46"/>
  <c r="P66" i="46" s="1"/>
  <c r="N67" i="46"/>
  <c r="N66" i="46" s="1"/>
  <c r="M9" i="46"/>
  <c r="M8" i="46" s="1"/>
  <c r="M7" i="46" s="1"/>
  <c r="L67" i="46"/>
  <c r="L66" i="46" s="1"/>
  <c r="N9" i="46"/>
  <c r="N8" i="46" s="1"/>
  <c r="N7" i="46" s="1"/>
  <c r="O9" i="46"/>
  <c r="O8" i="46" s="1"/>
  <c r="O7" i="46" s="1"/>
  <c r="Q9" i="46"/>
  <c r="Q8" i="46" s="1"/>
  <c r="Q7" i="46" s="1"/>
  <c r="R9" i="46"/>
  <c r="R8" i="46" s="1"/>
  <c r="R7" i="46" s="1"/>
  <c r="P9" i="46"/>
  <c r="P8" i="46" s="1"/>
  <c r="P7" i="46" s="1"/>
  <c r="L9" i="46"/>
  <c r="L8" i="46" s="1"/>
  <c r="L7" i="46" s="1"/>
  <c r="Q67" i="46"/>
  <c r="Q66" i="46" s="1"/>
  <c r="P83" i="46"/>
  <c r="K9" i="46"/>
  <c r="K8" i="46" s="1"/>
  <c r="K67" i="46"/>
  <c r="K66" i="46" s="1"/>
  <c r="K79" i="46"/>
  <c r="K78" i="46" s="1"/>
  <c r="K77" i="46" s="1"/>
  <c r="O88" i="46"/>
  <c r="O87" i="46" s="1"/>
  <c r="O82" i="46" s="1"/>
  <c r="O54" i="46"/>
  <c r="O53" i="46" s="1"/>
  <c r="O73" i="46"/>
  <c r="O72" i="46" s="1"/>
  <c r="P88" i="46"/>
  <c r="P87" i="46" s="1"/>
  <c r="P54" i="46"/>
  <c r="P53" i="46" s="1"/>
  <c r="P73" i="46"/>
  <c r="P72" i="46" s="1"/>
  <c r="M55" i="46"/>
  <c r="M54" i="46" s="1"/>
  <c r="M53" i="46" s="1"/>
  <c r="M74" i="46"/>
  <c r="M73" i="46" s="1"/>
  <c r="M72" i="46" s="1"/>
  <c r="Q79" i="46"/>
  <c r="Q78" i="46" s="1"/>
  <c r="Q77" i="46" s="1"/>
  <c r="P79" i="46"/>
  <c r="P78" i="46" s="1"/>
  <c r="P77" i="46" s="1"/>
  <c r="O66" i="46"/>
  <c r="L87" i="46"/>
  <c r="L82" i="46" s="1"/>
  <c r="N55" i="46"/>
  <c r="N54" i="46" s="1"/>
  <c r="N53" i="46" s="1"/>
  <c r="R67" i="46"/>
  <c r="R66" i="46" s="1"/>
  <c r="N74" i="46"/>
  <c r="N73" i="46" s="1"/>
  <c r="N72" i="46" s="1"/>
  <c r="R79" i="46"/>
  <c r="R78" i="46" s="1"/>
  <c r="R77" i="46" s="1"/>
  <c r="N84" i="46"/>
  <c r="N83" i="46" s="1"/>
  <c r="Q54" i="46"/>
  <c r="Q53" i="46" s="1"/>
  <c r="Q83" i="46"/>
  <c r="R73" i="46"/>
  <c r="R72" i="46" s="1"/>
  <c r="N78" i="46"/>
  <c r="N77" i="46" s="1"/>
  <c r="O78" i="46"/>
  <c r="O77" i="46" s="1"/>
  <c r="N87" i="46"/>
  <c r="Q73" i="46"/>
  <c r="Q72" i="46" s="1"/>
  <c r="R54" i="46"/>
  <c r="R53" i="46" s="1"/>
  <c r="K83" i="46"/>
  <c r="K82" i="46" s="1"/>
  <c r="K54" i="46"/>
  <c r="K53" i="46" s="1"/>
  <c r="K73" i="46"/>
  <c r="K72" i="46" s="1"/>
  <c r="L54" i="46"/>
  <c r="L53" i="46" s="1"/>
  <c r="L73" i="46"/>
  <c r="L72" i="46" s="1"/>
  <c r="M78" i="46"/>
  <c r="M77" i="46" s="1"/>
  <c r="M83" i="46"/>
  <c r="M82" i="46" s="1"/>
  <c r="Q89" i="46"/>
  <c r="P59" i="46"/>
  <c r="Q59" i="46"/>
  <c r="R59" i="46"/>
  <c r="K59" i="46"/>
  <c r="L59" i="46"/>
  <c r="R86" i="46"/>
  <c r="R85" i="46" s="1"/>
  <c r="N59" i="46"/>
  <c r="O59" i="46"/>
  <c r="M59" i="46"/>
  <c r="O58" i="46" l="1"/>
  <c r="O3" i="46" s="1"/>
  <c r="Q58" i="46"/>
  <c r="N82" i="46"/>
  <c r="K7" i="46"/>
  <c r="R58" i="46"/>
  <c r="R84" i="46"/>
  <c r="R83" i="46" s="1"/>
  <c r="L58" i="46"/>
  <c r="L3" i="46" s="1"/>
  <c r="I3" i="46"/>
  <c r="P82" i="46"/>
  <c r="K58" i="46"/>
  <c r="K3" i="46" s="1"/>
  <c r="Q88" i="46"/>
  <c r="Q87" i="46" s="1"/>
  <c r="D3" i="46"/>
  <c r="N58" i="46"/>
  <c r="N3" i="46" s="1"/>
  <c r="M58" i="46"/>
  <c r="M6" i="46" s="1"/>
  <c r="H3" i="46"/>
  <c r="J3" i="46"/>
  <c r="P58" i="46"/>
  <c r="P3" i="46" s="1"/>
  <c r="C3" i="46"/>
  <c r="E3" i="46" l="1"/>
  <c r="O6" i="46"/>
  <c r="M3" i="46"/>
  <c r="K6" i="46"/>
  <c r="N6" i="46"/>
  <c r="P6" i="46"/>
  <c r="R82" i="46"/>
  <c r="R3" i="46" s="1"/>
  <c r="Q82" i="46"/>
  <c r="Q3" i="46" s="1"/>
  <c r="L6" i="46"/>
  <c r="K205" i="17"/>
  <c r="K204" i="17" s="1"/>
  <c r="K203" i="17"/>
  <c r="K202" i="17" s="1"/>
  <c r="K200" i="17"/>
  <c r="K199" i="17" s="1"/>
  <c r="K198" i="17"/>
  <c r="K197" i="17" s="1"/>
  <c r="K196" i="17"/>
  <c r="K195" i="17" s="1"/>
  <c r="K192" i="17"/>
  <c r="K191" i="17" s="1"/>
  <c r="K190" i="17"/>
  <c r="K189" i="17" s="1"/>
  <c r="K188" i="17"/>
  <c r="K187" i="17" s="1"/>
  <c r="K186" i="17"/>
  <c r="K185" i="17" s="1"/>
  <c r="K184" i="17"/>
  <c r="K183" i="17" s="1"/>
  <c r="K182" i="17"/>
  <c r="K181" i="17"/>
  <c r="K179" i="17"/>
  <c r="K178" i="17" s="1"/>
  <c r="K177" i="17"/>
  <c r="K176" i="17"/>
  <c r="K174" i="17"/>
  <c r="K173" i="17"/>
  <c r="K171" i="17"/>
  <c r="K170" i="17"/>
  <c r="K168" i="17"/>
  <c r="K167" i="17" s="1"/>
  <c r="K166" i="17"/>
  <c r="K165" i="17" s="1"/>
  <c r="K161" i="17"/>
  <c r="K159" i="17"/>
  <c r="K158" i="17"/>
  <c r="K156" i="17"/>
  <c r="K155" i="17" s="1"/>
  <c r="K154" i="17"/>
  <c r="K153" i="17" s="1"/>
  <c r="K152" i="17"/>
  <c r="K151" i="17"/>
  <c r="K149" i="17"/>
  <c r="K148" i="17"/>
  <c r="K147" i="17"/>
  <c r="K145" i="17"/>
  <c r="K144" i="17" s="1"/>
  <c r="K143" i="17"/>
  <c r="K142" i="17"/>
  <c r="K140" i="17"/>
  <c r="K139" i="17"/>
  <c r="K137" i="17"/>
  <c r="K136" i="17"/>
  <c r="K134" i="17"/>
  <c r="K133" i="17" s="1"/>
  <c r="K132" i="17"/>
  <c r="K131" i="17" s="1"/>
  <c r="K130" i="17"/>
  <c r="K129" i="17"/>
  <c r="K124" i="17"/>
  <c r="K123" i="17" s="1"/>
  <c r="K122" i="17"/>
  <c r="K121" i="17" s="1"/>
  <c r="K117" i="17"/>
  <c r="K112" i="17"/>
  <c r="K111" i="17" s="1"/>
  <c r="K110" i="17" s="1"/>
  <c r="K109" i="17" s="1"/>
  <c r="K108" i="17" s="1"/>
  <c r="K107" i="17"/>
  <c r="K106" i="17" s="1"/>
  <c r="K105" i="17" s="1"/>
  <c r="K104" i="17" s="1"/>
  <c r="K103" i="17" s="1"/>
  <c r="K102" i="17"/>
  <c r="K101" i="17" s="1"/>
  <c r="K100" i="17" s="1"/>
  <c r="K99" i="17"/>
  <c r="K98" i="17" s="1"/>
  <c r="K97" i="17" s="1"/>
  <c r="K94" i="17"/>
  <c r="K93" i="17" s="1"/>
  <c r="K92" i="17"/>
  <c r="K91" i="17" s="1"/>
  <c r="K90" i="17"/>
  <c r="K89" i="17"/>
  <c r="K86" i="17"/>
  <c r="K85" i="17" s="1"/>
  <c r="K84" i="17"/>
  <c r="K83" i="17" s="1"/>
  <c r="K82" i="17"/>
  <c r="K81" i="17" s="1"/>
  <c r="K79" i="17"/>
  <c r="K78" i="17"/>
  <c r="K76" i="17"/>
  <c r="K75" i="17" s="1"/>
  <c r="K74" i="17"/>
  <c r="K73" i="17" s="1"/>
  <c r="K72" i="17"/>
  <c r="K71" i="17" s="1"/>
  <c r="K70" i="17"/>
  <c r="K69" i="17" s="1"/>
  <c r="K67" i="17"/>
  <c r="K66" i="17" s="1"/>
  <c r="K65" i="17"/>
  <c r="K64" i="17" s="1"/>
  <c r="K63" i="17"/>
  <c r="K62" i="17" s="1"/>
  <c r="K61" i="17"/>
  <c r="K60" i="17" s="1"/>
  <c r="K59" i="17"/>
  <c r="K58" i="17"/>
  <c r="K56" i="17"/>
  <c r="K55" i="17" s="1"/>
  <c r="K54" i="17"/>
  <c r="K53" i="17" s="1"/>
  <c r="K52" i="17"/>
  <c r="K51" i="17" s="1"/>
  <c r="K50" i="17"/>
  <c r="K49" i="17"/>
  <c r="K46" i="17"/>
  <c r="K45" i="17" s="1"/>
  <c r="K44" i="17"/>
  <c r="K43" i="17" s="1"/>
  <c r="K31" i="17"/>
  <c r="K24" i="17"/>
  <c r="K19" i="17"/>
  <c r="K16" i="17"/>
  <c r="P206" i="17"/>
  <c r="O206" i="17"/>
  <c r="M206" i="17"/>
  <c r="L206" i="17"/>
  <c r="P204" i="17"/>
  <c r="O204" i="17"/>
  <c r="M204" i="17"/>
  <c r="L204" i="17"/>
  <c r="P202" i="17"/>
  <c r="O202" i="17"/>
  <c r="M202" i="17"/>
  <c r="L202" i="17"/>
  <c r="P199" i="17"/>
  <c r="O199" i="17"/>
  <c r="M199" i="17"/>
  <c r="L199" i="17"/>
  <c r="P197" i="17"/>
  <c r="O197" i="17"/>
  <c r="M197" i="17"/>
  <c r="L197" i="17"/>
  <c r="P195" i="17"/>
  <c r="O195" i="17"/>
  <c r="M195" i="17"/>
  <c r="L195" i="17"/>
  <c r="P191" i="17"/>
  <c r="O191" i="17"/>
  <c r="M191" i="17"/>
  <c r="L191" i="17"/>
  <c r="P189" i="17"/>
  <c r="O189" i="17"/>
  <c r="M189" i="17"/>
  <c r="L189" i="17"/>
  <c r="P187" i="17"/>
  <c r="O187" i="17"/>
  <c r="M187" i="17"/>
  <c r="L187" i="17"/>
  <c r="P185" i="17"/>
  <c r="O185" i="17"/>
  <c r="M185" i="17"/>
  <c r="L185" i="17"/>
  <c r="P183" i="17"/>
  <c r="O183" i="17"/>
  <c r="M183" i="17"/>
  <c r="L183" i="17"/>
  <c r="P180" i="17"/>
  <c r="O180" i="17"/>
  <c r="M180" i="17"/>
  <c r="L180" i="17"/>
  <c r="P178" i="17"/>
  <c r="O178" i="17"/>
  <c r="M178" i="17"/>
  <c r="L178" i="17"/>
  <c r="P175" i="17"/>
  <c r="O175" i="17"/>
  <c r="M175" i="17"/>
  <c r="L175" i="17"/>
  <c r="P172" i="17"/>
  <c r="O172" i="17"/>
  <c r="M172" i="17"/>
  <c r="L172" i="17"/>
  <c r="P169" i="17"/>
  <c r="O169" i="17"/>
  <c r="M169" i="17"/>
  <c r="L169" i="17"/>
  <c r="P167" i="17"/>
  <c r="O167" i="17"/>
  <c r="M167" i="17"/>
  <c r="L167" i="17"/>
  <c r="P165" i="17"/>
  <c r="O165" i="17"/>
  <c r="M165" i="17"/>
  <c r="L165" i="17"/>
  <c r="P160" i="17"/>
  <c r="O160" i="17"/>
  <c r="M160" i="17"/>
  <c r="L160" i="17"/>
  <c r="K160" i="17"/>
  <c r="P157" i="17"/>
  <c r="O157" i="17"/>
  <c r="M157" i="17"/>
  <c r="L157" i="17"/>
  <c r="P155" i="17"/>
  <c r="O155" i="17"/>
  <c r="M155" i="17"/>
  <c r="L155" i="17"/>
  <c r="P153" i="17"/>
  <c r="O153" i="17"/>
  <c r="M153" i="17"/>
  <c r="L153" i="17"/>
  <c r="P150" i="17"/>
  <c r="O150" i="17"/>
  <c r="M150" i="17"/>
  <c r="L150" i="17"/>
  <c r="P146" i="17"/>
  <c r="O146" i="17"/>
  <c r="M146" i="17"/>
  <c r="L146" i="17"/>
  <c r="P144" i="17"/>
  <c r="O144" i="17"/>
  <c r="M144" i="17"/>
  <c r="L144" i="17"/>
  <c r="P141" i="17"/>
  <c r="O141" i="17"/>
  <c r="M141" i="17"/>
  <c r="L141" i="17"/>
  <c r="P138" i="17"/>
  <c r="O138" i="17"/>
  <c r="M138" i="17"/>
  <c r="L138" i="17"/>
  <c r="P135" i="17"/>
  <c r="O135" i="17"/>
  <c r="M135" i="17"/>
  <c r="L135" i="17"/>
  <c r="P133" i="17"/>
  <c r="O133" i="17"/>
  <c r="M133" i="17"/>
  <c r="L133" i="17"/>
  <c r="P131" i="17"/>
  <c r="O131" i="17"/>
  <c r="M131" i="17"/>
  <c r="L131" i="17"/>
  <c r="P128" i="17"/>
  <c r="O128" i="17"/>
  <c r="M128" i="17"/>
  <c r="L128" i="17"/>
  <c r="P123" i="17"/>
  <c r="O123" i="17"/>
  <c r="M123" i="17"/>
  <c r="L123" i="17"/>
  <c r="P121" i="17"/>
  <c r="O121" i="17"/>
  <c r="M121" i="17"/>
  <c r="L121" i="17"/>
  <c r="P116" i="17"/>
  <c r="P115" i="17" s="1"/>
  <c r="P114" i="17" s="1"/>
  <c r="P113" i="17" s="1"/>
  <c r="O116" i="17"/>
  <c r="O115" i="17" s="1"/>
  <c r="O114" i="17" s="1"/>
  <c r="O113" i="17" s="1"/>
  <c r="M116" i="17"/>
  <c r="M115" i="17" s="1"/>
  <c r="M114" i="17" s="1"/>
  <c r="M113" i="17" s="1"/>
  <c r="L116" i="17"/>
  <c r="L115" i="17" s="1"/>
  <c r="L114" i="17" s="1"/>
  <c r="L113" i="17" s="1"/>
  <c r="K116" i="17"/>
  <c r="K115" i="17" s="1"/>
  <c r="K114" i="17" s="1"/>
  <c r="K113" i="17" s="1"/>
  <c r="P111" i="17"/>
  <c r="P110" i="17" s="1"/>
  <c r="P109" i="17" s="1"/>
  <c r="P108" i="17" s="1"/>
  <c r="O111" i="17"/>
  <c r="O110" i="17" s="1"/>
  <c r="O109" i="17" s="1"/>
  <c r="O108" i="17" s="1"/>
  <c r="M111" i="17"/>
  <c r="M110" i="17" s="1"/>
  <c r="M109" i="17" s="1"/>
  <c r="M108" i="17" s="1"/>
  <c r="L111" i="17"/>
  <c r="L110" i="17" s="1"/>
  <c r="L109" i="17" s="1"/>
  <c r="L108" i="17" s="1"/>
  <c r="P106" i="17"/>
  <c r="P105" i="17" s="1"/>
  <c r="P104" i="17" s="1"/>
  <c r="P103" i="17" s="1"/>
  <c r="O106" i="17"/>
  <c r="O105" i="17" s="1"/>
  <c r="O104" i="17" s="1"/>
  <c r="O103" i="17" s="1"/>
  <c r="M106" i="17"/>
  <c r="M105" i="17" s="1"/>
  <c r="M104" i="17" s="1"/>
  <c r="M103" i="17" s="1"/>
  <c r="L106" i="17"/>
  <c r="L105" i="17" s="1"/>
  <c r="L104" i="17" s="1"/>
  <c r="L103" i="17" s="1"/>
  <c r="P101" i="17"/>
  <c r="P100" i="17" s="1"/>
  <c r="O101" i="17"/>
  <c r="O100" i="17" s="1"/>
  <c r="M101" i="17"/>
  <c r="M100" i="17" s="1"/>
  <c r="L101" i="17"/>
  <c r="L100" i="17" s="1"/>
  <c r="P98" i="17"/>
  <c r="P97" i="17" s="1"/>
  <c r="O98" i="17"/>
  <c r="O97" i="17" s="1"/>
  <c r="M98" i="17"/>
  <c r="M97" i="17" s="1"/>
  <c r="L98" i="17"/>
  <c r="L97" i="17" s="1"/>
  <c r="P93" i="17"/>
  <c r="O93" i="17"/>
  <c r="M93" i="17"/>
  <c r="L93" i="17"/>
  <c r="P91" i="17"/>
  <c r="O91" i="17"/>
  <c r="M91" i="17"/>
  <c r="L91" i="17"/>
  <c r="P88" i="17"/>
  <c r="O88" i="17"/>
  <c r="M88" i="17"/>
  <c r="L88" i="17"/>
  <c r="P85" i="17"/>
  <c r="O85" i="17"/>
  <c r="M85" i="17"/>
  <c r="L85" i="17"/>
  <c r="P83" i="17"/>
  <c r="O83" i="17"/>
  <c r="M83" i="17"/>
  <c r="L83" i="17"/>
  <c r="P81" i="17"/>
  <c r="O81" i="17"/>
  <c r="M81" i="17"/>
  <c r="L81" i="17"/>
  <c r="P77" i="17"/>
  <c r="O77" i="17"/>
  <c r="M77" i="17"/>
  <c r="L77" i="17"/>
  <c r="P75" i="17"/>
  <c r="O75" i="17"/>
  <c r="M75" i="17"/>
  <c r="L75" i="17"/>
  <c r="P73" i="17"/>
  <c r="O73" i="17"/>
  <c r="M73" i="17"/>
  <c r="L73" i="17"/>
  <c r="P71" i="17"/>
  <c r="O71" i="17"/>
  <c r="M71" i="17"/>
  <c r="L71" i="17"/>
  <c r="P69" i="17"/>
  <c r="O69" i="17"/>
  <c r="M69" i="17"/>
  <c r="L69" i="17"/>
  <c r="P66" i="17"/>
  <c r="O66" i="17"/>
  <c r="M66" i="17"/>
  <c r="L66" i="17"/>
  <c r="P64" i="17"/>
  <c r="O64" i="17"/>
  <c r="M64" i="17"/>
  <c r="L64" i="17"/>
  <c r="P62" i="17"/>
  <c r="O62" i="17"/>
  <c r="M62" i="17"/>
  <c r="L62" i="17"/>
  <c r="P60" i="17"/>
  <c r="O60" i="17"/>
  <c r="M60" i="17"/>
  <c r="L60" i="17"/>
  <c r="P57" i="17"/>
  <c r="O57" i="17"/>
  <c r="M57" i="17"/>
  <c r="L57" i="17"/>
  <c r="P55" i="17"/>
  <c r="O55" i="17"/>
  <c r="M55" i="17"/>
  <c r="L55" i="17"/>
  <c r="P53" i="17"/>
  <c r="O53" i="17"/>
  <c r="M53" i="17"/>
  <c r="L53" i="17"/>
  <c r="P51" i="17"/>
  <c r="O51" i="17"/>
  <c r="M51" i="17"/>
  <c r="L51" i="17"/>
  <c r="P48" i="17"/>
  <c r="O48" i="17"/>
  <c r="M48" i="17"/>
  <c r="L48" i="17"/>
  <c r="P45" i="17"/>
  <c r="O45" i="17"/>
  <c r="M45" i="17"/>
  <c r="L45" i="17"/>
  <c r="P43" i="17"/>
  <c r="O43" i="17"/>
  <c r="M43" i="17"/>
  <c r="L43" i="17"/>
  <c r="K146" i="17" l="1"/>
  <c r="K175" i="17"/>
  <c r="P120" i="17"/>
  <c r="P119" i="17" s="1"/>
  <c r="P118" i="17" s="1"/>
  <c r="K57" i="17"/>
  <c r="K138" i="17"/>
  <c r="K150" i="17"/>
  <c r="K180" i="17"/>
  <c r="K77" i="17"/>
  <c r="K128" i="17"/>
  <c r="K141" i="17"/>
  <c r="K135" i="17"/>
  <c r="M87" i="17"/>
  <c r="L42" i="17"/>
  <c r="K15" i="17"/>
  <c r="K14" i="17" s="1"/>
  <c r="K169" i="17"/>
  <c r="O194" i="17"/>
  <c r="K30" i="17"/>
  <c r="K29" i="17" s="1"/>
  <c r="K18" i="17"/>
  <c r="K17" i="17" s="1"/>
  <c r="K39" i="17"/>
  <c r="K38" i="17" s="1"/>
  <c r="K26" i="17"/>
  <c r="K25" i="17" s="1"/>
  <c r="K28" i="17"/>
  <c r="K27" i="17" s="1"/>
  <c r="K33" i="17"/>
  <c r="K32" i="17" s="1"/>
  <c r="K21" i="17"/>
  <c r="K20" i="17" s="1"/>
  <c r="K35" i="17"/>
  <c r="K34" i="17" s="1"/>
  <c r="K13" i="17"/>
  <c r="K12" i="17" s="1"/>
  <c r="L127" i="17"/>
  <c r="L126" i="17" s="1"/>
  <c r="L125" i="17" s="1"/>
  <c r="K23" i="17"/>
  <c r="K22" i="17" s="1"/>
  <c r="K37" i="17"/>
  <c r="K36" i="17" s="1"/>
  <c r="L164" i="17"/>
  <c r="L163" i="17" s="1"/>
  <c r="M42" i="17"/>
  <c r="K48" i="17"/>
  <c r="K47" i="17" s="1"/>
  <c r="K172" i="17"/>
  <c r="M9" i="17"/>
  <c r="M8" i="17" s="1"/>
  <c r="M7" i="17" s="1"/>
  <c r="O47" i="17"/>
  <c r="K157" i="17"/>
  <c r="O127" i="17"/>
  <c r="O126" i="17" s="1"/>
  <c r="O125" i="17" s="1"/>
  <c r="K88" i="17"/>
  <c r="K87" i="17" s="1"/>
  <c r="K207" i="17"/>
  <c r="K206" i="17" s="1"/>
  <c r="Q6" i="46"/>
  <c r="R6" i="46"/>
  <c r="K42" i="17"/>
  <c r="P201" i="17"/>
  <c r="O96" i="17"/>
  <c r="O95" i="17" s="1"/>
  <c r="P68" i="17"/>
  <c r="M96" i="17"/>
  <c r="M95" i="17" s="1"/>
  <c r="L87" i="17"/>
  <c r="K194" i="17"/>
  <c r="K201" i="17"/>
  <c r="P80" i="17"/>
  <c r="O87" i="17"/>
  <c r="P194" i="17"/>
  <c r="P87" i="17"/>
  <c r="M120" i="17"/>
  <c r="M119" i="17" s="1"/>
  <c r="M118" i="17" s="1"/>
  <c r="L194" i="17"/>
  <c r="L201" i="17"/>
  <c r="O42" i="17"/>
  <c r="M47" i="17"/>
  <c r="O201" i="17"/>
  <c r="L68" i="17"/>
  <c r="L80" i="17"/>
  <c r="P9" i="17"/>
  <c r="P8" i="17" s="1"/>
  <c r="P7" i="17" s="1"/>
  <c r="K96" i="17"/>
  <c r="K95" i="17" s="1"/>
  <c r="M194" i="17"/>
  <c r="K68" i="17"/>
  <c r="L9" i="17"/>
  <c r="L8" i="17" s="1"/>
  <c r="L7" i="17" s="1"/>
  <c r="M80" i="17"/>
  <c r="L120" i="17"/>
  <c r="L119" i="17" s="1"/>
  <c r="L118" i="17" s="1"/>
  <c r="O164" i="17"/>
  <c r="O163" i="17" s="1"/>
  <c r="M68" i="17"/>
  <c r="P164" i="17"/>
  <c r="P163" i="17" s="1"/>
  <c r="L47" i="17"/>
  <c r="P47" i="17"/>
  <c r="O80" i="17"/>
  <c r="K80" i="17"/>
  <c r="P127" i="17"/>
  <c r="P126" i="17" s="1"/>
  <c r="P125" i="17" s="1"/>
  <c r="M164" i="17"/>
  <c r="M163" i="17" s="1"/>
  <c r="L96" i="17"/>
  <c r="L95" i="17" s="1"/>
  <c r="O9" i="17"/>
  <c r="O8" i="17" s="1"/>
  <c r="O7" i="17" s="1"/>
  <c r="P42" i="17"/>
  <c r="O68" i="17"/>
  <c r="P96" i="17"/>
  <c r="P95" i="17" s="1"/>
  <c r="K120" i="17"/>
  <c r="K119" i="17" s="1"/>
  <c r="K118" i="17" s="1"/>
  <c r="O120" i="17"/>
  <c r="O119" i="17" s="1"/>
  <c r="O118" i="17" s="1"/>
  <c r="M201" i="17"/>
  <c r="M127" i="17"/>
  <c r="M126" i="17" s="1"/>
  <c r="M125" i="17" s="1"/>
  <c r="K127" i="17" l="1"/>
  <c r="K126" i="17" s="1"/>
  <c r="K125" i="17" s="1"/>
  <c r="K164" i="17"/>
  <c r="K163" i="17" s="1"/>
  <c r="K9" i="17"/>
  <c r="K8" i="17" s="1"/>
  <c r="K7" i="17" s="1"/>
  <c r="O193" i="17"/>
  <c r="O162" i="17" s="1"/>
  <c r="P193" i="17"/>
  <c r="P162" i="17" s="1"/>
  <c r="M41" i="17"/>
  <c r="M40" i="17" s="1"/>
  <c r="L41" i="17"/>
  <c r="L40" i="17" s="1"/>
  <c r="P41" i="17"/>
  <c r="P40" i="17" s="1"/>
  <c r="P3" i="17" s="1"/>
  <c r="L193" i="17"/>
  <c r="L162" i="17" s="1"/>
  <c r="K193" i="17"/>
  <c r="K162" i="17" s="1"/>
  <c r="O41" i="17"/>
  <c r="O40" i="17" s="1"/>
  <c r="K41" i="17"/>
  <c r="K40" i="17" s="1"/>
  <c r="M193" i="17"/>
  <c r="M162" i="17" s="1"/>
  <c r="D3" i="17"/>
  <c r="L3" i="17" l="1"/>
  <c r="H3" i="17"/>
  <c r="K3" i="17"/>
  <c r="O3" i="17"/>
  <c r="I3" i="17"/>
  <c r="E3" i="17"/>
  <c r="M3" i="17"/>
  <c r="S89" i="15" l="1"/>
  <c r="P52" i="12"/>
  <c r="O52" i="12"/>
  <c r="M52" i="12"/>
  <c r="L52" i="12"/>
  <c r="K52" i="12"/>
  <c r="C52" i="12"/>
  <c r="K43" i="12"/>
  <c r="L43" i="12"/>
  <c r="M43" i="12"/>
  <c r="O43" i="12"/>
  <c r="P43" i="12"/>
  <c r="P14" i="12"/>
  <c r="O14" i="12"/>
  <c r="M14" i="12"/>
  <c r="L14" i="12"/>
  <c r="K14" i="12"/>
  <c r="C14" i="12"/>
  <c r="P25" i="12"/>
  <c r="O25" i="12"/>
  <c r="M25" i="12"/>
  <c r="L25" i="12"/>
  <c r="K25" i="12"/>
  <c r="C25" i="12"/>
  <c r="P22" i="12"/>
  <c r="O22" i="12"/>
  <c r="M22" i="12"/>
  <c r="L22" i="12"/>
  <c r="K22" i="12"/>
  <c r="C22" i="12"/>
  <c r="P35" i="12"/>
  <c r="O35" i="12"/>
  <c r="M35" i="12"/>
  <c r="L35" i="12"/>
  <c r="K35" i="12"/>
  <c r="C35" i="12"/>
  <c r="P32" i="12"/>
  <c r="O32" i="12"/>
  <c r="M32" i="12"/>
  <c r="L32" i="12"/>
  <c r="K32" i="12"/>
  <c r="C32" i="12"/>
  <c r="P77" i="12"/>
  <c r="O77" i="12"/>
  <c r="M77" i="12"/>
  <c r="L77" i="12"/>
  <c r="K77" i="12"/>
  <c r="C77" i="12"/>
  <c r="P84" i="12"/>
  <c r="O84" i="12"/>
  <c r="M84" i="12"/>
  <c r="L84" i="12"/>
  <c r="K84" i="12"/>
  <c r="C84" i="12"/>
  <c r="P105" i="12"/>
  <c r="O105" i="12"/>
  <c r="M105" i="12"/>
  <c r="L105" i="12"/>
  <c r="K105" i="12"/>
  <c r="C105" i="12"/>
  <c r="K102" i="12"/>
  <c r="L102" i="12"/>
  <c r="M102" i="12"/>
  <c r="O102" i="12"/>
  <c r="P102" i="12"/>
  <c r="K17" i="12"/>
  <c r="L17" i="12"/>
  <c r="M17" i="12"/>
  <c r="O17" i="12"/>
  <c r="P17" i="12"/>
  <c r="Q164" i="12"/>
  <c r="P164" i="12"/>
  <c r="O164" i="12"/>
  <c r="M164" i="12"/>
  <c r="L164" i="12"/>
  <c r="K164" i="12"/>
  <c r="C164" i="12"/>
  <c r="P161" i="12"/>
  <c r="O161" i="12"/>
  <c r="M161" i="12"/>
  <c r="L161" i="12"/>
  <c r="K161" i="12"/>
  <c r="C161" i="12"/>
  <c r="P159" i="12"/>
  <c r="O159" i="12"/>
  <c r="M159" i="12"/>
  <c r="L159" i="12"/>
  <c r="K159" i="12"/>
  <c r="C159" i="12"/>
  <c r="P157" i="12"/>
  <c r="O157" i="12"/>
  <c r="M157" i="12"/>
  <c r="L157" i="12"/>
  <c r="K157" i="12"/>
  <c r="C157" i="12"/>
  <c r="P155" i="12"/>
  <c r="O155" i="12"/>
  <c r="M155" i="12"/>
  <c r="L155" i="12"/>
  <c r="K155" i="12"/>
  <c r="C155" i="12"/>
  <c r="P150" i="12"/>
  <c r="O150" i="12"/>
  <c r="M150" i="12"/>
  <c r="L150" i="12"/>
  <c r="K150" i="12"/>
  <c r="C150" i="12"/>
  <c r="P148" i="12"/>
  <c r="O148" i="12"/>
  <c r="M148" i="12"/>
  <c r="L148" i="12"/>
  <c r="K148" i="12"/>
  <c r="C148" i="12"/>
  <c r="P146" i="12"/>
  <c r="O146" i="12"/>
  <c r="M146" i="12"/>
  <c r="L146" i="12"/>
  <c r="K146" i="12"/>
  <c r="C146" i="12"/>
  <c r="P141" i="12"/>
  <c r="O141" i="12"/>
  <c r="M141" i="12"/>
  <c r="L141" i="12"/>
  <c r="K141" i="12"/>
  <c r="C141" i="12"/>
  <c r="P136" i="12"/>
  <c r="O136" i="12"/>
  <c r="M136" i="12"/>
  <c r="L136" i="12"/>
  <c r="K136" i="12"/>
  <c r="C136" i="12"/>
  <c r="P131" i="12"/>
  <c r="O131" i="12"/>
  <c r="M131" i="12"/>
  <c r="L131" i="12"/>
  <c r="K131" i="12"/>
  <c r="C131" i="12"/>
  <c r="P129" i="12"/>
  <c r="O129" i="12"/>
  <c r="M129" i="12"/>
  <c r="L129" i="12"/>
  <c r="K129" i="12"/>
  <c r="C129" i="12"/>
  <c r="P127" i="12"/>
  <c r="O127" i="12"/>
  <c r="M127" i="12"/>
  <c r="L127" i="12"/>
  <c r="K127" i="12"/>
  <c r="C127" i="12"/>
  <c r="P125" i="12"/>
  <c r="O125" i="12"/>
  <c r="M125" i="12"/>
  <c r="L125" i="12"/>
  <c r="K125" i="12"/>
  <c r="C125" i="12"/>
  <c r="P122" i="12"/>
  <c r="O122" i="12"/>
  <c r="M122" i="12"/>
  <c r="L122" i="12"/>
  <c r="K122" i="12"/>
  <c r="C122" i="12"/>
  <c r="P114" i="12"/>
  <c r="O114" i="12"/>
  <c r="M114" i="12"/>
  <c r="L114" i="12"/>
  <c r="K114" i="12"/>
  <c r="C114" i="12"/>
  <c r="P112" i="12"/>
  <c r="O112" i="12"/>
  <c r="M112" i="12"/>
  <c r="L112" i="12"/>
  <c r="K112" i="12"/>
  <c r="C112" i="12"/>
  <c r="P108" i="12"/>
  <c r="O108" i="12"/>
  <c r="M108" i="12"/>
  <c r="L108" i="12"/>
  <c r="K108" i="12"/>
  <c r="C108" i="12"/>
  <c r="P96" i="12"/>
  <c r="O96" i="12"/>
  <c r="M96" i="12"/>
  <c r="L96" i="12"/>
  <c r="K96" i="12"/>
  <c r="C96" i="12"/>
  <c r="P87" i="12"/>
  <c r="O87" i="12"/>
  <c r="M87" i="12"/>
  <c r="L87" i="12"/>
  <c r="K87" i="12"/>
  <c r="C87" i="12"/>
  <c r="P89" i="12"/>
  <c r="O89" i="12"/>
  <c r="M89" i="12"/>
  <c r="L89" i="12"/>
  <c r="K89" i="12"/>
  <c r="C89" i="12"/>
  <c r="P94" i="12"/>
  <c r="O94" i="12"/>
  <c r="M94" i="12"/>
  <c r="L94" i="12"/>
  <c r="K94" i="12"/>
  <c r="C94" i="12"/>
  <c r="P64" i="12"/>
  <c r="O64" i="12"/>
  <c r="M64" i="12"/>
  <c r="L64" i="12"/>
  <c r="K64" i="12"/>
  <c r="C64" i="12"/>
  <c r="P62" i="12"/>
  <c r="O62" i="12"/>
  <c r="M62" i="12"/>
  <c r="L62" i="12"/>
  <c r="K62" i="12"/>
  <c r="C62" i="12"/>
  <c r="P60" i="12"/>
  <c r="O60" i="12"/>
  <c r="M60" i="12"/>
  <c r="L60" i="12"/>
  <c r="K60" i="12"/>
  <c r="C60" i="12"/>
  <c r="P56" i="12"/>
  <c r="O56" i="12"/>
  <c r="M56" i="12"/>
  <c r="L56" i="12"/>
  <c r="K56" i="12"/>
  <c r="C56" i="12"/>
  <c r="P47" i="12"/>
  <c r="O47" i="12"/>
  <c r="M47" i="12"/>
  <c r="L47" i="12"/>
  <c r="K47" i="12"/>
  <c r="C47" i="12"/>
  <c r="P50" i="12"/>
  <c r="O50" i="12"/>
  <c r="M50" i="12"/>
  <c r="L50" i="12"/>
  <c r="K50" i="12"/>
  <c r="C50" i="12"/>
  <c r="P41" i="12"/>
  <c r="O41" i="12"/>
  <c r="M41" i="12"/>
  <c r="L41" i="12"/>
  <c r="K41" i="12"/>
  <c r="C41" i="12"/>
  <c r="P30" i="12"/>
  <c r="O30" i="12"/>
  <c r="M30" i="12"/>
  <c r="L30" i="12"/>
  <c r="K30" i="12"/>
  <c r="C30" i="12"/>
  <c r="P28" i="12"/>
  <c r="O28" i="12"/>
  <c r="M28" i="12"/>
  <c r="L28" i="12"/>
  <c r="K28" i="12"/>
  <c r="C28" i="12"/>
  <c r="P12" i="12"/>
  <c r="O12" i="12"/>
  <c r="M12" i="12"/>
  <c r="L12" i="12"/>
  <c r="K12" i="12"/>
  <c r="C12" i="12"/>
  <c r="K10" i="12"/>
  <c r="L10" i="12"/>
  <c r="M10" i="12"/>
  <c r="O10" i="12"/>
  <c r="P10" i="12"/>
  <c r="C10" i="12"/>
  <c r="J3" i="17" l="1"/>
  <c r="C145" i="12"/>
  <c r="D3" i="12" l="1"/>
  <c r="I3" i="12"/>
  <c r="E3" i="12"/>
  <c r="K159" i="3" l="1"/>
  <c r="Q141" i="42" l="1"/>
  <c r="P140" i="42"/>
  <c r="P139" i="42" s="1"/>
  <c r="P138" i="42" s="1"/>
  <c r="O140" i="42"/>
  <c r="O139" i="42" s="1"/>
  <c r="O138" i="42" s="1"/>
  <c r="N140" i="42"/>
  <c r="N139" i="42" s="1"/>
  <c r="N138" i="42" s="1"/>
  <c r="M140" i="42"/>
  <c r="M139" i="42" s="1"/>
  <c r="M138" i="42" s="1"/>
  <c r="L140" i="42"/>
  <c r="L139" i="42" s="1"/>
  <c r="L138" i="42" s="1"/>
  <c r="K140" i="42"/>
  <c r="K139" i="42" s="1"/>
  <c r="K138" i="42" s="1"/>
  <c r="C140" i="42"/>
  <c r="C139" i="42" s="1"/>
  <c r="C138" i="42" s="1"/>
  <c r="Q137" i="42"/>
  <c r="P136" i="42"/>
  <c r="O136" i="42"/>
  <c r="N136" i="42"/>
  <c r="M136" i="42"/>
  <c r="L136" i="42"/>
  <c r="K136" i="42"/>
  <c r="C136" i="42"/>
  <c r="Q135" i="42"/>
  <c r="Q134" i="42" s="1"/>
  <c r="P134" i="42"/>
  <c r="O134" i="42"/>
  <c r="N134" i="42"/>
  <c r="M134" i="42"/>
  <c r="L134" i="42"/>
  <c r="K134" i="42"/>
  <c r="C134" i="42"/>
  <c r="Q133" i="42"/>
  <c r="Q132" i="42" s="1"/>
  <c r="P132" i="42"/>
  <c r="O132" i="42"/>
  <c r="N132" i="42"/>
  <c r="M132" i="42"/>
  <c r="L132" i="42"/>
  <c r="K132" i="42"/>
  <c r="C132" i="42"/>
  <c r="Q131" i="42"/>
  <c r="R131" i="42" s="1"/>
  <c r="Q130" i="42"/>
  <c r="R130" i="42" s="1"/>
  <c r="P129" i="42"/>
  <c r="O129" i="42"/>
  <c r="N129" i="42"/>
  <c r="M129" i="42"/>
  <c r="L129" i="42"/>
  <c r="Q128" i="42"/>
  <c r="P127" i="42"/>
  <c r="O127" i="42"/>
  <c r="N127" i="42"/>
  <c r="M127" i="42"/>
  <c r="L127" i="42"/>
  <c r="K127" i="42"/>
  <c r="C127" i="42"/>
  <c r="Q126" i="42"/>
  <c r="R126" i="42" s="1"/>
  <c r="R125" i="42" s="1"/>
  <c r="P125" i="42"/>
  <c r="O125" i="42"/>
  <c r="N125" i="42"/>
  <c r="M125" i="42"/>
  <c r="L125" i="42"/>
  <c r="K125" i="42"/>
  <c r="C125" i="42"/>
  <c r="Q124" i="42"/>
  <c r="R124" i="42" s="1"/>
  <c r="R123" i="42" s="1"/>
  <c r="P123" i="42"/>
  <c r="O123" i="42"/>
  <c r="N123" i="42"/>
  <c r="M123" i="42"/>
  <c r="L123" i="42"/>
  <c r="K123" i="42"/>
  <c r="C123" i="42"/>
  <c r="Q122" i="42"/>
  <c r="R122" i="42" s="1"/>
  <c r="R121" i="42" s="1"/>
  <c r="P121" i="42"/>
  <c r="O121" i="42"/>
  <c r="N121" i="42"/>
  <c r="M121" i="42"/>
  <c r="L121" i="42"/>
  <c r="K121" i="42"/>
  <c r="C121" i="42"/>
  <c r="Q120" i="42"/>
  <c r="R120" i="42" s="1"/>
  <c r="Q119" i="42"/>
  <c r="R119" i="42" s="1"/>
  <c r="Q118" i="42"/>
  <c r="R118" i="42" s="1"/>
  <c r="P117" i="42"/>
  <c r="O117" i="42"/>
  <c r="N117" i="42"/>
  <c r="M117" i="42"/>
  <c r="L117" i="42"/>
  <c r="K117" i="42"/>
  <c r="C117" i="42"/>
  <c r="Q116" i="42"/>
  <c r="Q115" i="42" s="1"/>
  <c r="P115" i="42"/>
  <c r="O115" i="42"/>
  <c r="N115" i="42"/>
  <c r="M115" i="42"/>
  <c r="L115" i="42"/>
  <c r="K115" i="42"/>
  <c r="C115" i="42"/>
  <c r="Q114" i="42"/>
  <c r="R114" i="42" s="1"/>
  <c r="Q113" i="42"/>
  <c r="Q112" i="42"/>
  <c r="R112" i="42" s="1"/>
  <c r="Q111" i="42"/>
  <c r="R111" i="42" s="1"/>
  <c r="P110" i="42"/>
  <c r="O110" i="42"/>
  <c r="N110" i="42"/>
  <c r="M110" i="42"/>
  <c r="L110" i="42"/>
  <c r="K110" i="42"/>
  <c r="C110" i="42"/>
  <c r="Q109" i="42"/>
  <c r="Q108" i="42" s="1"/>
  <c r="P108" i="42"/>
  <c r="O108" i="42"/>
  <c r="N108" i="42"/>
  <c r="M108" i="42"/>
  <c r="L108" i="42"/>
  <c r="K108" i="42"/>
  <c r="C108" i="42"/>
  <c r="Q107" i="42"/>
  <c r="R107" i="42" s="1"/>
  <c r="Q106" i="42"/>
  <c r="R106" i="42" s="1"/>
  <c r="P105" i="42"/>
  <c r="O105" i="42"/>
  <c r="N105" i="42"/>
  <c r="M105" i="42"/>
  <c r="L105" i="42"/>
  <c r="Q104" i="42"/>
  <c r="R104" i="42" s="1"/>
  <c r="R103" i="42" s="1"/>
  <c r="P103" i="42"/>
  <c r="O103" i="42"/>
  <c r="N103" i="42"/>
  <c r="M103" i="42"/>
  <c r="L103" i="42"/>
  <c r="K103" i="42"/>
  <c r="C103" i="42"/>
  <c r="Q102" i="42"/>
  <c r="Q101" i="42"/>
  <c r="R101" i="42" s="1"/>
  <c r="P100" i="42"/>
  <c r="O100" i="42"/>
  <c r="N100" i="42"/>
  <c r="M100" i="42"/>
  <c r="L100" i="42"/>
  <c r="K100" i="42"/>
  <c r="C100" i="42"/>
  <c r="Q96" i="42"/>
  <c r="Q95" i="42" s="1"/>
  <c r="Q94" i="42" s="1"/>
  <c r="Q93" i="42" s="1"/>
  <c r="Q92" i="42" s="1"/>
  <c r="P95" i="42"/>
  <c r="P94" i="42" s="1"/>
  <c r="P93" i="42" s="1"/>
  <c r="P92" i="42" s="1"/>
  <c r="O95" i="42"/>
  <c r="O94" i="42" s="1"/>
  <c r="O93" i="42" s="1"/>
  <c r="O92" i="42" s="1"/>
  <c r="N95" i="42"/>
  <c r="N94" i="42" s="1"/>
  <c r="N93" i="42" s="1"/>
  <c r="N92" i="42" s="1"/>
  <c r="M95" i="42"/>
  <c r="M94" i="42" s="1"/>
  <c r="M93" i="42" s="1"/>
  <c r="M92" i="42" s="1"/>
  <c r="L95" i="42"/>
  <c r="L94" i="42" s="1"/>
  <c r="L93" i="42" s="1"/>
  <c r="L92" i="42" s="1"/>
  <c r="K95" i="42"/>
  <c r="K94" i="42" s="1"/>
  <c r="K93" i="42" s="1"/>
  <c r="K92" i="42" s="1"/>
  <c r="C95" i="42"/>
  <c r="C94" i="42" s="1"/>
  <c r="C93" i="42" s="1"/>
  <c r="C92" i="42" s="1"/>
  <c r="Q91" i="42"/>
  <c r="Q90" i="42" s="1"/>
  <c r="Q89" i="42" s="1"/>
  <c r="Q88" i="42" s="1"/>
  <c r="Q87" i="42" s="1"/>
  <c r="P90" i="42"/>
  <c r="P89" i="42" s="1"/>
  <c r="P88" i="42" s="1"/>
  <c r="P87" i="42" s="1"/>
  <c r="O90" i="42"/>
  <c r="O89" i="42" s="1"/>
  <c r="O88" i="42" s="1"/>
  <c r="O87" i="42" s="1"/>
  <c r="N90" i="42"/>
  <c r="N89" i="42" s="1"/>
  <c r="N88" i="42" s="1"/>
  <c r="N87" i="42" s="1"/>
  <c r="M90" i="42"/>
  <c r="M89" i="42" s="1"/>
  <c r="M88" i="42" s="1"/>
  <c r="M87" i="42" s="1"/>
  <c r="L90" i="42"/>
  <c r="L89" i="42" s="1"/>
  <c r="L88" i="42" s="1"/>
  <c r="L87" i="42" s="1"/>
  <c r="K90" i="42"/>
  <c r="K89" i="42" s="1"/>
  <c r="K88" i="42" s="1"/>
  <c r="K87" i="42" s="1"/>
  <c r="C90" i="42"/>
  <c r="C89" i="42" s="1"/>
  <c r="C88" i="42" s="1"/>
  <c r="C87" i="42" s="1"/>
  <c r="Q86" i="42"/>
  <c r="Q85" i="42" s="1"/>
  <c r="Q84" i="42" s="1"/>
  <c r="Q83" i="42" s="1"/>
  <c r="Q82" i="42" s="1"/>
  <c r="P85" i="42"/>
  <c r="P84" i="42" s="1"/>
  <c r="P83" i="42" s="1"/>
  <c r="P82" i="42" s="1"/>
  <c r="O85" i="42"/>
  <c r="O84" i="42" s="1"/>
  <c r="O83" i="42" s="1"/>
  <c r="O82" i="42" s="1"/>
  <c r="N85" i="42"/>
  <c r="N84" i="42" s="1"/>
  <c r="N83" i="42" s="1"/>
  <c r="N82" i="42" s="1"/>
  <c r="M85" i="42"/>
  <c r="M84" i="42" s="1"/>
  <c r="M83" i="42" s="1"/>
  <c r="M82" i="42" s="1"/>
  <c r="L85" i="42"/>
  <c r="L84" i="42" s="1"/>
  <c r="L83" i="42" s="1"/>
  <c r="L82" i="42" s="1"/>
  <c r="K85" i="42"/>
  <c r="K84" i="42" s="1"/>
  <c r="K83" i="42" s="1"/>
  <c r="K82" i="42" s="1"/>
  <c r="C85" i="42"/>
  <c r="C84" i="42" s="1"/>
  <c r="C83" i="42" s="1"/>
  <c r="C82" i="42" s="1"/>
  <c r="Q81" i="42"/>
  <c r="R81" i="42" s="1"/>
  <c r="Q80" i="42"/>
  <c r="R80" i="42" s="1"/>
  <c r="P79" i="42"/>
  <c r="O79" i="42"/>
  <c r="N79" i="42"/>
  <c r="M79" i="42"/>
  <c r="L79" i="42"/>
  <c r="K79" i="42"/>
  <c r="C79" i="42"/>
  <c r="Q78" i="42"/>
  <c r="Q77" i="42" s="1"/>
  <c r="P77" i="42"/>
  <c r="O77" i="42"/>
  <c r="N77" i="42"/>
  <c r="M77" i="42"/>
  <c r="L77" i="42"/>
  <c r="K77" i="42"/>
  <c r="C77" i="42"/>
  <c r="Q76" i="42"/>
  <c r="Q75" i="42" s="1"/>
  <c r="P75" i="42"/>
  <c r="O75" i="42"/>
  <c r="N75" i="42"/>
  <c r="M75" i="42"/>
  <c r="L75" i="42"/>
  <c r="K75" i="42"/>
  <c r="C75" i="42"/>
  <c r="Q71" i="42"/>
  <c r="R71" i="42" s="1"/>
  <c r="R70" i="42" s="1"/>
  <c r="R69" i="42" s="1"/>
  <c r="P70" i="42"/>
  <c r="P69" i="42" s="1"/>
  <c r="O70" i="42"/>
  <c r="O69" i="42" s="1"/>
  <c r="N70" i="42"/>
  <c r="N69" i="42" s="1"/>
  <c r="M70" i="42"/>
  <c r="M69" i="42" s="1"/>
  <c r="L70" i="42"/>
  <c r="L69" i="42" s="1"/>
  <c r="K70" i="42"/>
  <c r="K69" i="42" s="1"/>
  <c r="C70" i="42"/>
  <c r="C69" i="42" s="1"/>
  <c r="Q68" i="42"/>
  <c r="Q67" i="42" s="1"/>
  <c r="Q66" i="42" s="1"/>
  <c r="P67" i="42"/>
  <c r="P66" i="42" s="1"/>
  <c r="O67" i="42"/>
  <c r="O66" i="42" s="1"/>
  <c r="N67" i="42"/>
  <c r="N66" i="42" s="1"/>
  <c r="M67" i="42"/>
  <c r="M66" i="42" s="1"/>
  <c r="L67" i="42"/>
  <c r="L66" i="42" s="1"/>
  <c r="K67" i="42"/>
  <c r="K66" i="42" s="1"/>
  <c r="C67" i="42"/>
  <c r="C66" i="42" s="1"/>
  <c r="Q65" i="42"/>
  <c r="R65" i="42" s="1"/>
  <c r="R64" i="42" s="1"/>
  <c r="P64" i="42"/>
  <c r="O64" i="42"/>
  <c r="N64" i="42"/>
  <c r="M64" i="42"/>
  <c r="L64" i="42"/>
  <c r="K64" i="42"/>
  <c r="C64" i="42"/>
  <c r="Q63" i="42"/>
  <c r="Q62" i="42" s="1"/>
  <c r="P62" i="42"/>
  <c r="O62" i="42"/>
  <c r="N62" i="42"/>
  <c r="M62" i="42"/>
  <c r="L62" i="42"/>
  <c r="K62" i="42"/>
  <c r="C62" i="42"/>
  <c r="Q58" i="42"/>
  <c r="R58" i="42" s="1"/>
  <c r="R57" i="42" s="1"/>
  <c r="R56" i="42" s="1"/>
  <c r="R55" i="42" s="1"/>
  <c r="P57" i="42"/>
  <c r="P56" i="42" s="1"/>
  <c r="P55" i="42" s="1"/>
  <c r="O57" i="42"/>
  <c r="O56" i="42" s="1"/>
  <c r="O55" i="42" s="1"/>
  <c r="N57" i="42"/>
  <c r="N56" i="42" s="1"/>
  <c r="N55" i="42" s="1"/>
  <c r="M57" i="42"/>
  <c r="M56" i="42" s="1"/>
  <c r="M55" i="42" s="1"/>
  <c r="L57" i="42"/>
  <c r="L56" i="42" s="1"/>
  <c r="L55" i="42" s="1"/>
  <c r="K57" i="42"/>
  <c r="K56" i="42" s="1"/>
  <c r="K55" i="42" s="1"/>
  <c r="C57" i="42"/>
  <c r="C56" i="42" s="1"/>
  <c r="C55" i="42" s="1"/>
  <c r="Q54" i="42"/>
  <c r="Q53" i="42" s="1"/>
  <c r="P53" i="42"/>
  <c r="O53" i="42"/>
  <c r="N53" i="42"/>
  <c r="M53" i="42"/>
  <c r="L53" i="42"/>
  <c r="K53" i="42"/>
  <c r="C53" i="42"/>
  <c r="Q52" i="42"/>
  <c r="Q51" i="42" s="1"/>
  <c r="P51" i="42"/>
  <c r="O51" i="42"/>
  <c r="N51" i="42"/>
  <c r="M51" i="42"/>
  <c r="L51" i="42"/>
  <c r="K51" i="42"/>
  <c r="C51" i="42"/>
  <c r="Q48" i="42"/>
  <c r="P47" i="42"/>
  <c r="O47" i="42"/>
  <c r="N47" i="42"/>
  <c r="M47" i="42"/>
  <c r="L47" i="42"/>
  <c r="K47" i="42"/>
  <c r="C47" i="42"/>
  <c r="Q46" i="42"/>
  <c r="R46" i="42" s="1"/>
  <c r="R45" i="42" s="1"/>
  <c r="P45" i="42"/>
  <c r="O45" i="42"/>
  <c r="N45" i="42"/>
  <c r="M45" i="42"/>
  <c r="L45" i="42"/>
  <c r="K45" i="42"/>
  <c r="C45" i="42"/>
  <c r="Q41" i="42"/>
  <c r="P40" i="42"/>
  <c r="O40" i="42"/>
  <c r="N40" i="42"/>
  <c r="M40" i="42"/>
  <c r="L40" i="42"/>
  <c r="K40" i="42"/>
  <c r="C40" i="42"/>
  <c r="Q39" i="42"/>
  <c r="R39" i="42" s="1"/>
  <c r="Q38" i="42"/>
  <c r="Q37" i="42"/>
  <c r="R37" i="42" s="1"/>
  <c r="P36" i="42"/>
  <c r="O36" i="42"/>
  <c r="N36" i="42"/>
  <c r="M36" i="42"/>
  <c r="L36" i="42"/>
  <c r="K36" i="42"/>
  <c r="C36" i="42"/>
  <c r="Q35" i="42"/>
  <c r="R35" i="42" s="1"/>
  <c r="R34" i="42" s="1"/>
  <c r="P34" i="42"/>
  <c r="O34" i="42"/>
  <c r="N34" i="42"/>
  <c r="M34" i="42"/>
  <c r="L34" i="42"/>
  <c r="K34" i="42"/>
  <c r="C34" i="42"/>
  <c r="Q33" i="42"/>
  <c r="R33" i="42" s="1"/>
  <c r="R32" i="42" s="1"/>
  <c r="P32" i="42"/>
  <c r="O32" i="42"/>
  <c r="N32" i="42"/>
  <c r="M32" i="42"/>
  <c r="L32" i="42"/>
  <c r="K32" i="42"/>
  <c r="C32" i="42"/>
  <c r="Q31" i="42"/>
  <c r="Q30" i="42" s="1"/>
  <c r="P30" i="42"/>
  <c r="O30" i="42"/>
  <c r="N30" i="42"/>
  <c r="M30" i="42"/>
  <c r="L30" i="42"/>
  <c r="K30" i="42"/>
  <c r="C30" i="42"/>
  <c r="Q29" i="42"/>
  <c r="P28" i="42"/>
  <c r="O28" i="42"/>
  <c r="N28" i="42"/>
  <c r="M28" i="42"/>
  <c r="L28" i="42"/>
  <c r="K28" i="42"/>
  <c r="C28" i="42"/>
  <c r="Q27" i="42"/>
  <c r="R27" i="42" s="1"/>
  <c r="Q26" i="42"/>
  <c r="Q25" i="42"/>
  <c r="R25" i="42" s="1"/>
  <c r="P24" i="42"/>
  <c r="O24" i="42"/>
  <c r="N24" i="42"/>
  <c r="M24" i="42"/>
  <c r="L24" i="42"/>
  <c r="K24" i="42"/>
  <c r="C24" i="42"/>
  <c r="Q23" i="42"/>
  <c r="R23" i="42" s="1"/>
  <c r="Q22" i="42"/>
  <c r="Q21" i="42"/>
  <c r="R21" i="42" s="1"/>
  <c r="P20" i="42"/>
  <c r="O20" i="42"/>
  <c r="N20" i="42"/>
  <c r="M20" i="42"/>
  <c r="L20" i="42"/>
  <c r="K20" i="42"/>
  <c r="C20" i="42"/>
  <c r="Q19" i="42"/>
  <c r="R19" i="42" s="1"/>
  <c r="Q18" i="42"/>
  <c r="R18" i="42" s="1"/>
  <c r="Q17" i="42"/>
  <c r="R17" i="42" s="1"/>
  <c r="P16" i="42"/>
  <c r="O16" i="42"/>
  <c r="N16" i="42"/>
  <c r="M16" i="42"/>
  <c r="L16" i="42"/>
  <c r="K16" i="42"/>
  <c r="C16" i="42"/>
  <c r="Q15" i="42"/>
  <c r="R15" i="42" s="1"/>
  <c r="R14" i="42" s="1"/>
  <c r="P14" i="42"/>
  <c r="O14" i="42"/>
  <c r="N14" i="42"/>
  <c r="M14" i="42"/>
  <c r="L14" i="42"/>
  <c r="K14" i="42"/>
  <c r="C14" i="42"/>
  <c r="Q13" i="42"/>
  <c r="R13" i="42" s="1"/>
  <c r="R12" i="42" s="1"/>
  <c r="P12" i="42"/>
  <c r="O12" i="42"/>
  <c r="N12" i="42"/>
  <c r="M12" i="42"/>
  <c r="L12" i="42"/>
  <c r="K12" i="42"/>
  <c r="C12" i="42"/>
  <c r="Q11" i="42"/>
  <c r="P10" i="42"/>
  <c r="O10" i="42"/>
  <c r="N10" i="42"/>
  <c r="M10" i="42"/>
  <c r="L10" i="42"/>
  <c r="K10" i="42"/>
  <c r="C10" i="42"/>
  <c r="R11" i="42" l="1"/>
  <c r="Q123" i="42"/>
  <c r="R79" i="42"/>
  <c r="Q57" i="42"/>
  <c r="Q56" i="42" s="1"/>
  <c r="Q55" i="42" s="1"/>
  <c r="L44" i="42"/>
  <c r="L43" i="42" s="1"/>
  <c r="Q125" i="42"/>
  <c r="R129" i="42"/>
  <c r="P44" i="42"/>
  <c r="P43" i="42" s="1"/>
  <c r="L61" i="42"/>
  <c r="M74" i="42"/>
  <c r="M73" i="42" s="1"/>
  <c r="M72" i="42" s="1"/>
  <c r="Q121" i="42"/>
  <c r="Q14" i="42"/>
  <c r="Q36" i="42"/>
  <c r="N44" i="42"/>
  <c r="N43" i="42" s="1"/>
  <c r="Q103" i="42"/>
  <c r="M50" i="42"/>
  <c r="M49" i="42" s="1"/>
  <c r="L50" i="42"/>
  <c r="L49" i="42" s="1"/>
  <c r="N50" i="42"/>
  <c r="N49" i="42" s="1"/>
  <c r="K61" i="42"/>
  <c r="K60" i="42" s="1"/>
  <c r="K59" i="42" s="1"/>
  <c r="Q105" i="42"/>
  <c r="R109" i="42"/>
  <c r="R108" i="42" s="1"/>
  <c r="O44" i="42"/>
  <c r="O43" i="42" s="1"/>
  <c r="K50" i="42"/>
  <c r="K49" i="42" s="1"/>
  <c r="Q24" i="42"/>
  <c r="K44" i="42"/>
  <c r="K43" i="42" s="1"/>
  <c r="R52" i="42"/>
  <c r="R51" i="42" s="1"/>
  <c r="K99" i="42"/>
  <c r="K98" i="42" s="1"/>
  <c r="K97" i="42" s="1"/>
  <c r="Q10" i="42"/>
  <c r="C9" i="42"/>
  <c r="C8" i="42" s="1"/>
  <c r="C7" i="42" s="1"/>
  <c r="P9" i="42"/>
  <c r="P8" i="42" s="1"/>
  <c r="P7" i="42" s="1"/>
  <c r="P61" i="42"/>
  <c r="P60" i="42" s="1"/>
  <c r="P59" i="42" s="1"/>
  <c r="N74" i="42"/>
  <c r="N73" i="42" s="1"/>
  <c r="N72" i="42" s="1"/>
  <c r="Q110" i="42"/>
  <c r="Q64" i="42"/>
  <c r="Q61" i="42" s="1"/>
  <c r="M99" i="42"/>
  <c r="M98" i="42" s="1"/>
  <c r="M97" i="42" s="1"/>
  <c r="R31" i="42"/>
  <c r="R30" i="42" s="1"/>
  <c r="R38" i="42"/>
  <c r="R36" i="42" s="1"/>
  <c r="C99" i="42"/>
  <c r="C98" i="42" s="1"/>
  <c r="C97" i="42" s="1"/>
  <c r="P50" i="42"/>
  <c r="P49" i="42" s="1"/>
  <c r="C74" i="42"/>
  <c r="C73" i="42" s="1"/>
  <c r="C72" i="42" s="1"/>
  <c r="L9" i="42"/>
  <c r="L8" i="42" s="1"/>
  <c r="L7" i="42" s="1"/>
  <c r="Q79" i="42"/>
  <c r="Q74" i="42" s="1"/>
  <c r="Q73" i="42" s="1"/>
  <c r="Q72" i="42" s="1"/>
  <c r="R116" i="42"/>
  <c r="R115" i="42" s="1"/>
  <c r="P99" i="42"/>
  <c r="P98" i="42" s="1"/>
  <c r="P97" i="42" s="1"/>
  <c r="M9" i="42"/>
  <c r="M8" i="42" s="1"/>
  <c r="M7" i="42" s="1"/>
  <c r="R54" i="42"/>
  <c r="R53" i="42" s="1"/>
  <c r="Q100" i="42"/>
  <c r="Q129" i="42"/>
  <c r="R26" i="42"/>
  <c r="R24" i="42" s="1"/>
  <c r="K74" i="42"/>
  <c r="K73" i="42" s="1"/>
  <c r="K72" i="42" s="1"/>
  <c r="O9" i="42"/>
  <c r="O8" i="42" s="1"/>
  <c r="O7" i="42" s="1"/>
  <c r="Q32" i="42"/>
  <c r="Q34" i="42"/>
  <c r="K9" i="42"/>
  <c r="K8" i="42" s="1"/>
  <c r="K7" i="42" s="1"/>
  <c r="C50" i="42"/>
  <c r="C49" i="42" s="1"/>
  <c r="R63" i="42"/>
  <c r="R62" i="42" s="1"/>
  <c r="R61" i="42" s="1"/>
  <c r="M61" i="42"/>
  <c r="M60" i="42" s="1"/>
  <c r="M59" i="42" s="1"/>
  <c r="P74" i="42"/>
  <c r="P73" i="42" s="1"/>
  <c r="P72" i="42" s="1"/>
  <c r="L74" i="42"/>
  <c r="L73" i="42" s="1"/>
  <c r="L72" i="42" s="1"/>
  <c r="R76" i="42"/>
  <c r="R75" i="42" s="1"/>
  <c r="R86" i="42"/>
  <c r="R85" i="42" s="1"/>
  <c r="R84" i="42" s="1"/>
  <c r="R83" i="42" s="1"/>
  <c r="R82" i="42" s="1"/>
  <c r="O61" i="42"/>
  <c r="O60" i="42" s="1"/>
  <c r="O59" i="42" s="1"/>
  <c r="R91" i="42"/>
  <c r="R90" i="42" s="1"/>
  <c r="R89" i="42" s="1"/>
  <c r="R88" i="42" s="1"/>
  <c r="R87" i="42" s="1"/>
  <c r="Q20" i="42"/>
  <c r="O74" i="42"/>
  <c r="O73" i="42" s="1"/>
  <c r="O72" i="42" s="1"/>
  <c r="C61" i="42"/>
  <c r="C60" i="42" s="1"/>
  <c r="C59" i="42" s="1"/>
  <c r="N61" i="42"/>
  <c r="N60" i="42" s="1"/>
  <c r="N59" i="42" s="1"/>
  <c r="Q117" i="42"/>
  <c r="R137" i="42"/>
  <c r="R136" i="42" s="1"/>
  <c r="Q136" i="42"/>
  <c r="R16" i="42"/>
  <c r="R22" i="42"/>
  <c r="R20" i="42" s="1"/>
  <c r="R29" i="42"/>
  <c r="R28" i="42" s="1"/>
  <c r="Q28" i="42"/>
  <c r="R135" i="42"/>
  <c r="R134" i="42" s="1"/>
  <c r="R113" i="42"/>
  <c r="R110" i="42" s="1"/>
  <c r="R133" i="42"/>
  <c r="R132" i="42" s="1"/>
  <c r="R78" i="42"/>
  <c r="R77" i="42" s="1"/>
  <c r="R102" i="42"/>
  <c r="R100" i="42" s="1"/>
  <c r="O99" i="42"/>
  <c r="O98" i="42" s="1"/>
  <c r="O97" i="42" s="1"/>
  <c r="R41" i="42"/>
  <c r="R40" i="42" s="1"/>
  <c r="Q40" i="42"/>
  <c r="Q47" i="42"/>
  <c r="R48" i="42"/>
  <c r="R47" i="42" s="1"/>
  <c r="R44" i="42" s="1"/>
  <c r="R43" i="42" s="1"/>
  <c r="L60" i="42"/>
  <c r="L59" i="42" s="1"/>
  <c r="L99" i="42"/>
  <c r="L98" i="42" s="1"/>
  <c r="L97" i="42" s="1"/>
  <c r="Q140" i="42"/>
  <c r="Q139" i="42" s="1"/>
  <c r="Q138" i="42" s="1"/>
  <c r="R141" i="42"/>
  <c r="R140" i="42" s="1"/>
  <c r="R139" i="42" s="1"/>
  <c r="R138" i="42" s="1"/>
  <c r="N99" i="42"/>
  <c r="N98" i="42" s="1"/>
  <c r="N97" i="42" s="1"/>
  <c r="N9" i="42"/>
  <c r="N8" i="42" s="1"/>
  <c r="N7" i="42" s="1"/>
  <c r="Q70" i="42"/>
  <c r="Q69" i="42" s="1"/>
  <c r="R105" i="42"/>
  <c r="Q12" i="42"/>
  <c r="Q16" i="42"/>
  <c r="Q45" i="42"/>
  <c r="Q50" i="42"/>
  <c r="Q49" i="42" s="1"/>
  <c r="Q127" i="42"/>
  <c r="R128" i="42"/>
  <c r="R127" i="42" s="1"/>
  <c r="R117" i="42"/>
  <c r="C44" i="42"/>
  <c r="C43" i="42" s="1"/>
  <c r="M44" i="42"/>
  <c r="M43" i="42" s="1"/>
  <c r="O50" i="42"/>
  <c r="O49" i="42" s="1"/>
  <c r="R68" i="42"/>
  <c r="R67" i="42" s="1"/>
  <c r="R66" i="42" s="1"/>
  <c r="R96" i="42"/>
  <c r="R95" i="42" s="1"/>
  <c r="R94" i="42" s="1"/>
  <c r="R93" i="42" s="1"/>
  <c r="R92" i="42" s="1"/>
  <c r="N42" i="42" l="1"/>
  <c r="N6" i="42" s="1"/>
  <c r="R10" i="42"/>
  <c r="R74" i="42"/>
  <c r="R73" i="42" s="1"/>
  <c r="R72" i="42" s="1"/>
  <c r="M42" i="42"/>
  <c r="M3" i="42" s="1"/>
  <c r="L42" i="42"/>
  <c r="L3" i="42" s="1"/>
  <c r="P42" i="42"/>
  <c r="H3" i="42"/>
  <c r="K42" i="42"/>
  <c r="Q99" i="42"/>
  <c r="Q98" i="42" s="1"/>
  <c r="Q97" i="42" s="1"/>
  <c r="O42" i="42"/>
  <c r="Q60" i="42"/>
  <c r="Q59" i="42" s="1"/>
  <c r="R50" i="42"/>
  <c r="R49" i="42" s="1"/>
  <c r="R42" i="42" s="1"/>
  <c r="E3" i="42"/>
  <c r="R9" i="42"/>
  <c r="R8" i="42" s="1"/>
  <c r="R7" i="42" s="1"/>
  <c r="R60" i="42"/>
  <c r="R59" i="42" s="1"/>
  <c r="R3" i="42" s="1"/>
  <c r="C42" i="42"/>
  <c r="C3" i="42" s="1"/>
  <c r="R99" i="42"/>
  <c r="R98" i="42" s="1"/>
  <c r="R97" i="42" s="1"/>
  <c r="Q9" i="42"/>
  <c r="Q8" i="42" s="1"/>
  <c r="Q7" i="42" s="1"/>
  <c r="Q44" i="42"/>
  <c r="Q43" i="42" s="1"/>
  <c r="Q42" i="42" s="1"/>
  <c r="Q3" i="42" l="1"/>
  <c r="N3" i="42"/>
  <c r="J3" i="42"/>
  <c r="D3" i="42"/>
  <c r="K6" i="42"/>
  <c r="K3" i="42"/>
  <c r="O6" i="42"/>
  <c r="O3" i="42"/>
  <c r="P6" i="42"/>
  <c r="P3" i="42"/>
  <c r="I3" i="42"/>
  <c r="L6" i="42"/>
  <c r="M6" i="42"/>
  <c r="C6" i="42"/>
  <c r="R6" i="42"/>
  <c r="Q6" i="42"/>
  <c r="P13" i="41" l="1"/>
  <c r="P12" i="41" s="1"/>
  <c r="H13" i="41"/>
  <c r="H12" i="41" s="1"/>
  <c r="O12" i="41"/>
  <c r="N12" i="41"/>
  <c r="M12" i="41"/>
  <c r="L12" i="41"/>
  <c r="K12" i="41"/>
  <c r="K9" i="41" s="1"/>
  <c r="K8" i="41" s="1"/>
  <c r="K7" i="41" s="1"/>
  <c r="K6" i="41" s="1"/>
  <c r="J12" i="41"/>
  <c r="G12" i="41"/>
  <c r="F12" i="41"/>
  <c r="E12" i="41"/>
  <c r="D12" i="41"/>
  <c r="P11" i="41"/>
  <c r="P10" i="41" s="1"/>
  <c r="H11" i="41"/>
  <c r="H10" i="41" s="1"/>
  <c r="O10" i="41"/>
  <c r="N10" i="41"/>
  <c r="N9" i="41" s="1"/>
  <c r="N8" i="41" s="1"/>
  <c r="N7" i="41" s="1"/>
  <c r="N6" i="41" s="1"/>
  <c r="M10" i="41"/>
  <c r="L10" i="41"/>
  <c r="K10" i="41"/>
  <c r="J10" i="41"/>
  <c r="I10" i="41"/>
  <c r="I9" i="41" s="1"/>
  <c r="I8" i="41" s="1"/>
  <c r="I7" i="41" s="1"/>
  <c r="I6" i="41" s="1"/>
  <c r="G10" i="41"/>
  <c r="F10" i="41"/>
  <c r="E10" i="41"/>
  <c r="E9" i="41" s="1"/>
  <c r="E8" i="41" s="1"/>
  <c r="E7" i="41" s="1"/>
  <c r="E6" i="41" s="1"/>
  <c r="D10" i="41"/>
  <c r="C10" i="41"/>
  <c r="C9" i="41" s="1"/>
  <c r="C8" i="41" s="1"/>
  <c r="C7" i="41" s="1"/>
  <c r="C6" i="41" s="1"/>
  <c r="P20" i="40"/>
  <c r="O20" i="40"/>
  <c r="N20" i="40"/>
  <c r="M20" i="40"/>
  <c r="L20" i="40"/>
  <c r="K20" i="40"/>
  <c r="J20" i="40"/>
  <c r="H20" i="40"/>
  <c r="G20" i="40"/>
  <c r="F20" i="40"/>
  <c r="E20" i="40"/>
  <c r="D20" i="40"/>
  <c r="P18" i="40"/>
  <c r="O18" i="40"/>
  <c r="N18" i="40"/>
  <c r="M18" i="40"/>
  <c r="L18" i="40"/>
  <c r="H18" i="40"/>
  <c r="G18" i="40"/>
  <c r="F18" i="40"/>
  <c r="E18" i="40"/>
  <c r="D18" i="40"/>
  <c r="P16" i="40"/>
  <c r="O16" i="40"/>
  <c r="N16" i="40"/>
  <c r="M16" i="40"/>
  <c r="L16" i="40"/>
  <c r="H16" i="40"/>
  <c r="G16" i="40"/>
  <c r="F16" i="40"/>
  <c r="E16" i="40"/>
  <c r="D16" i="40"/>
  <c r="P14" i="40"/>
  <c r="O14" i="40"/>
  <c r="N14" i="40"/>
  <c r="M14" i="40"/>
  <c r="L14" i="40"/>
  <c r="H14" i="40"/>
  <c r="G14" i="40"/>
  <c r="F14" i="40"/>
  <c r="E14" i="40"/>
  <c r="D14" i="40"/>
  <c r="P10" i="40"/>
  <c r="P9" i="40" s="1"/>
  <c r="P8" i="40" s="1"/>
  <c r="P7" i="40" s="1"/>
  <c r="P6" i="40" s="1"/>
  <c r="O10" i="40"/>
  <c r="N10" i="40"/>
  <c r="M10" i="40"/>
  <c r="L10" i="40"/>
  <c r="K10" i="40"/>
  <c r="J10" i="40"/>
  <c r="J9" i="40" s="1"/>
  <c r="J8" i="40" s="1"/>
  <c r="J7" i="40" s="1"/>
  <c r="J6" i="40" s="1"/>
  <c r="I10" i="40"/>
  <c r="I9" i="40" s="1"/>
  <c r="I8" i="40" s="1"/>
  <c r="I7" i="40" s="1"/>
  <c r="I6" i="40" s="1"/>
  <c r="H10" i="40"/>
  <c r="G10" i="40"/>
  <c r="F10" i="40"/>
  <c r="E10" i="40"/>
  <c r="D10" i="40"/>
  <c r="C10" i="40"/>
  <c r="C9" i="40" s="1"/>
  <c r="C8" i="40" s="1"/>
  <c r="C7" i="40" s="1"/>
  <c r="C6" i="40" s="1"/>
  <c r="K3" i="36"/>
  <c r="C3" i="36"/>
  <c r="K3" i="34"/>
  <c r="C3" i="34"/>
  <c r="N87" i="22"/>
  <c r="P86" i="22"/>
  <c r="P85" i="22" s="1"/>
  <c r="P84" i="22" s="1"/>
  <c r="P83" i="22" s="1"/>
  <c r="O86" i="22"/>
  <c r="O85" i="22" s="1"/>
  <c r="O84" i="22" s="1"/>
  <c r="O83" i="22" s="1"/>
  <c r="M86" i="22"/>
  <c r="M85" i="22" s="1"/>
  <c r="M84" i="22" s="1"/>
  <c r="M83" i="22" s="1"/>
  <c r="L86" i="22"/>
  <c r="L85" i="22" s="1"/>
  <c r="L84" i="22" s="1"/>
  <c r="L83" i="22" s="1"/>
  <c r="K86" i="22"/>
  <c r="K85" i="22" s="1"/>
  <c r="K84" i="22" s="1"/>
  <c r="K83" i="22" s="1"/>
  <c r="C86" i="22"/>
  <c r="C85" i="22" s="1"/>
  <c r="C84" i="22" s="1"/>
  <c r="C83" i="22" s="1"/>
  <c r="N82" i="22"/>
  <c r="N81" i="22" s="1"/>
  <c r="N80" i="22" s="1"/>
  <c r="N79" i="22" s="1"/>
  <c r="N78" i="22" s="1"/>
  <c r="P81" i="22"/>
  <c r="P80" i="22" s="1"/>
  <c r="P79" i="22" s="1"/>
  <c r="P78" i="22" s="1"/>
  <c r="O81" i="22"/>
  <c r="M81" i="22"/>
  <c r="M80" i="22" s="1"/>
  <c r="M79" i="22" s="1"/>
  <c r="M78" i="22" s="1"/>
  <c r="L81" i="22"/>
  <c r="L80" i="22" s="1"/>
  <c r="L79" i="22" s="1"/>
  <c r="L78" i="22" s="1"/>
  <c r="K81" i="22"/>
  <c r="K80" i="22" s="1"/>
  <c r="K79" i="22" s="1"/>
  <c r="K78" i="22" s="1"/>
  <c r="C81" i="22"/>
  <c r="C80" i="22" s="1"/>
  <c r="C79" i="22" s="1"/>
  <c r="C78" i="22" s="1"/>
  <c r="O80" i="22"/>
  <c r="O79" i="22" s="1"/>
  <c r="O78" i="22" s="1"/>
  <c r="N77" i="22"/>
  <c r="N76" i="22" s="1"/>
  <c r="N75" i="22" s="1"/>
  <c r="P76" i="22"/>
  <c r="P75" i="22" s="1"/>
  <c r="O76" i="22"/>
  <c r="O75" i="22" s="1"/>
  <c r="M76" i="22"/>
  <c r="M75" i="22" s="1"/>
  <c r="L76" i="22"/>
  <c r="L75" i="22" s="1"/>
  <c r="K76" i="22"/>
  <c r="K75" i="22" s="1"/>
  <c r="C76" i="22"/>
  <c r="C75" i="22" s="1"/>
  <c r="N74" i="22"/>
  <c r="N73" i="22" s="1"/>
  <c r="N72" i="22" s="1"/>
  <c r="P73" i="22"/>
  <c r="P72" i="22" s="1"/>
  <c r="O73" i="22"/>
  <c r="O72" i="22" s="1"/>
  <c r="M73" i="22"/>
  <c r="M72" i="22" s="1"/>
  <c r="L73" i="22"/>
  <c r="L72" i="22" s="1"/>
  <c r="K73" i="22"/>
  <c r="K72" i="22" s="1"/>
  <c r="C73" i="22"/>
  <c r="C72" i="22" s="1"/>
  <c r="N70" i="22"/>
  <c r="N69" i="22" s="1"/>
  <c r="P69" i="22"/>
  <c r="O69" i="22"/>
  <c r="M69" i="22"/>
  <c r="L69" i="22"/>
  <c r="K69" i="22"/>
  <c r="C69" i="22"/>
  <c r="N68" i="22"/>
  <c r="N67" i="22" s="1"/>
  <c r="P67" i="22"/>
  <c r="O67" i="22"/>
  <c r="M67" i="22"/>
  <c r="L67" i="22"/>
  <c r="K67" i="22"/>
  <c r="C67" i="22"/>
  <c r="N63" i="22"/>
  <c r="Q63" i="22" s="1"/>
  <c r="R63" i="22" s="1"/>
  <c r="N62" i="22"/>
  <c r="P61" i="22"/>
  <c r="O61" i="22"/>
  <c r="M61" i="22"/>
  <c r="L61" i="22"/>
  <c r="K61" i="22"/>
  <c r="C61" i="22"/>
  <c r="N60" i="22"/>
  <c r="Q60" i="22" s="1"/>
  <c r="P59" i="22"/>
  <c r="O59" i="22"/>
  <c r="M59" i="22"/>
  <c r="L59" i="22"/>
  <c r="K59" i="22"/>
  <c r="C59" i="22"/>
  <c r="N58" i="22"/>
  <c r="P57" i="22"/>
  <c r="O57" i="22"/>
  <c r="M57" i="22"/>
  <c r="L57" i="22"/>
  <c r="K57" i="22"/>
  <c r="C57" i="22"/>
  <c r="N56" i="22"/>
  <c r="Q56" i="22" s="1"/>
  <c r="P55" i="22"/>
  <c r="O55" i="22"/>
  <c r="M55" i="22"/>
  <c r="L55" i="22"/>
  <c r="K55" i="22"/>
  <c r="C55" i="22"/>
  <c r="N52" i="22"/>
  <c r="Q52" i="22" s="1"/>
  <c r="P51" i="22"/>
  <c r="O51" i="22"/>
  <c r="M51" i="22"/>
  <c r="L51" i="22"/>
  <c r="K51" i="22"/>
  <c r="C51" i="22"/>
  <c r="N50" i="22"/>
  <c r="P49" i="22"/>
  <c r="O49" i="22"/>
  <c r="M49" i="22"/>
  <c r="L49" i="22"/>
  <c r="K49" i="22"/>
  <c r="C49" i="22"/>
  <c r="N45" i="22"/>
  <c r="P44" i="22"/>
  <c r="O44" i="22"/>
  <c r="M44" i="22"/>
  <c r="L44" i="22"/>
  <c r="K44" i="22"/>
  <c r="C44" i="22"/>
  <c r="N43" i="22"/>
  <c r="Q43" i="22" s="1"/>
  <c r="R43" i="22" s="1"/>
  <c r="N42" i="22"/>
  <c r="Q42" i="22" s="1"/>
  <c r="R42" i="22" s="1"/>
  <c r="N41" i="22"/>
  <c r="Q41" i="22" s="1"/>
  <c r="P40" i="22"/>
  <c r="O40" i="22"/>
  <c r="M40" i="22"/>
  <c r="L40" i="22"/>
  <c r="K40" i="22"/>
  <c r="C40" i="22"/>
  <c r="N39" i="22"/>
  <c r="M38" i="22"/>
  <c r="M37" i="22" s="1"/>
  <c r="L38" i="22"/>
  <c r="L37" i="22" s="1"/>
  <c r="P37" i="22"/>
  <c r="O37" i="22"/>
  <c r="K37" i="22"/>
  <c r="C37" i="22"/>
  <c r="N36" i="22"/>
  <c r="Q36" i="22" s="1"/>
  <c r="R36" i="22" s="1"/>
  <c r="N35" i="22"/>
  <c r="Q35" i="22" s="1"/>
  <c r="R35" i="22" s="1"/>
  <c r="P34" i="22"/>
  <c r="O34" i="22"/>
  <c r="M34" i="22"/>
  <c r="L34" i="22"/>
  <c r="K34" i="22"/>
  <c r="C34" i="22"/>
  <c r="N33" i="22"/>
  <c r="Q33" i="22" s="1"/>
  <c r="P32" i="22"/>
  <c r="O32" i="22"/>
  <c r="M32" i="22"/>
  <c r="L32" i="22"/>
  <c r="K32" i="22"/>
  <c r="C32" i="22"/>
  <c r="N31" i="22"/>
  <c r="N30" i="22" s="1"/>
  <c r="P30" i="22"/>
  <c r="O30" i="22"/>
  <c r="M30" i="22"/>
  <c r="L30" i="22"/>
  <c r="K30" i="22"/>
  <c r="C30" i="22"/>
  <c r="N29" i="22"/>
  <c r="N28" i="22" s="1"/>
  <c r="P28" i="22"/>
  <c r="O28" i="22"/>
  <c r="M28" i="22"/>
  <c r="L28" i="22"/>
  <c r="K28" i="22"/>
  <c r="C28" i="22"/>
  <c r="N27" i="22"/>
  <c r="Q27" i="22" s="1"/>
  <c r="R27" i="22" s="1"/>
  <c r="N26" i="22"/>
  <c r="Q26" i="22" s="1"/>
  <c r="R26" i="22" s="1"/>
  <c r="N25" i="22"/>
  <c r="P24" i="22"/>
  <c r="O24" i="22"/>
  <c r="M24" i="22"/>
  <c r="L24" i="22"/>
  <c r="K24" i="22"/>
  <c r="C24" i="22"/>
  <c r="N23" i="22"/>
  <c r="Q23" i="22" s="1"/>
  <c r="R23" i="22" s="1"/>
  <c r="N22" i="22"/>
  <c r="Q22" i="22" s="1"/>
  <c r="N21" i="22"/>
  <c r="P20" i="22"/>
  <c r="O20" i="22"/>
  <c r="M20" i="22"/>
  <c r="L20" i="22"/>
  <c r="K20" i="22"/>
  <c r="C20" i="22"/>
  <c r="N19" i="22"/>
  <c r="Q19" i="22" s="1"/>
  <c r="R19" i="22" s="1"/>
  <c r="N18" i="22"/>
  <c r="Q18" i="22" s="1"/>
  <c r="R18" i="22" s="1"/>
  <c r="N17" i="22"/>
  <c r="P16" i="22"/>
  <c r="O16" i="22"/>
  <c r="M16" i="22"/>
  <c r="L16" i="22"/>
  <c r="K16" i="22"/>
  <c r="C16" i="22"/>
  <c r="N15" i="22"/>
  <c r="N14" i="22" s="1"/>
  <c r="P14" i="22"/>
  <c r="O14" i="22"/>
  <c r="M14" i="22"/>
  <c r="L14" i="22"/>
  <c r="K14" i="22"/>
  <c r="C14" i="22"/>
  <c r="N13" i="22"/>
  <c r="N12" i="22" s="1"/>
  <c r="P12" i="22"/>
  <c r="O12" i="22"/>
  <c r="M12" i="22"/>
  <c r="L12" i="22"/>
  <c r="K12" i="22"/>
  <c r="C12" i="22"/>
  <c r="N11" i="22"/>
  <c r="P10" i="22"/>
  <c r="O10" i="22"/>
  <c r="M10" i="22"/>
  <c r="L10" i="22"/>
  <c r="K10" i="22"/>
  <c r="C10" i="22"/>
  <c r="N59" i="19"/>
  <c r="Q59" i="19" s="1"/>
  <c r="Q58" i="19" s="1"/>
  <c r="Q57" i="19" s="1"/>
  <c r="Q56" i="19" s="1"/>
  <c r="Q55" i="19" s="1"/>
  <c r="P58" i="19"/>
  <c r="P57" i="19" s="1"/>
  <c r="P56" i="19" s="1"/>
  <c r="P55" i="19" s="1"/>
  <c r="O58" i="19"/>
  <c r="O57" i="19" s="1"/>
  <c r="O56" i="19" s="1"/>
  <c r="O55" i="19" s="1"/>
  <c r="M58" i="19"/>
  <c r="M57" i="19" s="1"/>
  <c r="M56" i="19" s="1"/>
  <c r="M55" i="19" s="1"/>
  <c r="L58" i="19"/>
  <c r="L57" i="19" s="1"/>
  <c r="L56" i="19" s="1"/>
  <c r="L55" i="19" s="1"/>
  <c r="K58" i="19"/>
  <c r="K57" i="19" s="1"/>
  <c r="K56" i="19" s="1"/>
  <c r="K55" i="19" s="1"/>
  <c r="C58" i="19"/>
  <c r="C57" i="19" s="1"/>
  <c r="C56" i="19" s="1"/>
  <c r="C55" i="19" s="1"/>
  <c r="N54" i="19"/>
  <c r="Q54" i="19" s="1"/>
  <c r="R54" i="19" s="1"/>
  <c r="R53" i="19" s="1"/>
  <c r="R52" i="19" s="1"/>
  <c r="R51" i="19" s="1"/>
  <c r="R50" i="19" s="1"/>
  <c r="P53" i="19"/>
  <c r="P52" i="19" s="1"/>
  <c r="P51" i="19" s="1"/>
  <c r="P50" i="19" s="1"/>
  <c r="O53" i="19"/>
  <c r="O52" i="19" s="1"/>
  <c r="O51" i="19" s="1"/>
  <c r="O50" i="19" s="1"/>
  <c r="M53" i="19"/>
  <c r="M52" i="19" s="1"/>
  <c r="M51" i="19" s="1"/>
  <c r="M50" i="19" s="1"/>
  <c r="L53" i="19"/>
  <c r="L52" i="19" s="1"/>
  <c r="L51" i="19" s="1"/>
  <c r="L50" i="19" s="1"/>
  <c r="K53" i="19"/>
  <c r="K52" i="19" s="1"/>
  <c r="K51" i="19" s="1"/>
  <c r="K50" i="19" s="1"/>
  <c r="C53" i="19"/>
  <c r="C52" i="19" s="1"/>
  <c r="C51" i="19" s="1"/>
  <c r="C50" i="19" s="1"/>
  <c r="N49" i="19"/>
  <c r="Q49" i="19" s="1"/>
  <c r="Q48" i="19" s="1"/>
  <c r="Q47" i="19" s="1"/>
  <c r="Q46" i="19" s="1"/>
  <c r="Q45" i="19" s="1"/>
  <c r="P48" i="19"/>
  <c r="P47" i="19" s="1"/>
  <c r="P46" i="19" s="1"/>
  <c r="P45" i="19" s="1"/>
  <c r="O48" i="19"/>
  <c r="O47" i="19" s="1"/>
  <c r="O46" i="19" s="1"/>
  <c r="O45" i="19" s="1"/>
  <c r="M48" i="19"/>
  <c r="M47" i="19" s="1"/>
  <c r="M46" i="19" s="1"/>
  <c r="M45" i="19" s="1"/>
  <c r="L48" i="19"/>
  <c r="L47" i="19" s="1"/>
  <c r="L46" i="19" s="1"/>
  <c r="L45" i="19" s="1"/>
  <c r="K48" i="19"/>
  <c r="K47" i="19" s="1"/>
  <c r="K46" i="19" s="1"/>
  <c r="K45" i="19" s="1"/>
  <c r="C48" i="19"/>
  <c r="C47" i="19" s="1"/>
  <c r="C46" i="19" s="1"/>
  <c r="C45" i="19" s="1"/>
  <c r="N44" i="19"/>
  <c r="Q44" i="19" s="1"/>
  <c r="R44" i="19" s="1"/>
  <c r="R43" i="19" s="1"/>
  <c r="R42" i="19" s="1"/>
  <c r="P43" i="19"/>
  <c r="P42" i="19" s="1"/>
  <c r="O43" i="19"/>
  <c r="O42" i="19" s="1"/>
  <c r="M43" i="19"/>
  <c r="M42" i="19" s="1"/>
  <c r="L43" i="19"/>
  <c r="L42" i="19" s="1"/>
  <c r="K43" i="19"/>
  <c r="K42" i="19" s="1"/>
  <c r="C43" i="19"/>
  <c r="C42" i="19" s="1"/>
  <c r="N41" i="19"/>
  <c r="Q41" i="19" s="1"/>
  <c r="R41" i="19" s="1"/>
  <c r="R40" i="19" s="1"/>
  <c r="R39" i="19" s="1"/>
  <c r="P40" i="19"/>
  <c r="P39" i="19" s="1"/>
  <c r="O40" i="19"/>
  <c r="O39" i="19" s="1"/>
  <c r="M40" i="19"/>
  <c r="M39" i="19" s="1"/>
  <c r="L40" i="19"/>
  <c r="L39" i="19" s="1"/>
  <c r="K40" i="19"/>
  <c r="K39" i="19" s="1"/>
  <c r="C40" i="19"/>
  <c r="C39" i="19" s="1"/>
  <c r="N36" i="19"/>
  <c r="Q36" i="19" s="1"/>
  <c r="R36" i="19" s="1"/>
  <c r="R35" i="19" s="1"/>
  <c r="P35" i="19"/>
  <c r="O35" i="19"/>
  <c r="M35" i="19"/>
  <c r="L35" i="19"/>
  <c r="N34" i="19"/>
  <c r="Q34" i="19" s="1"/>
  <c r="R34" i="19" s="1"/>
  <c r="R33" i="19" s="1"/>
  <c r="P33" i="19"/>
  <c r="O33" i="19"/>
  <c r="M33" i="19"/>
  <c r="L33" i="19"/>
  <c r="K33" i="19"/>
  <c r="K32" i="19" s="1"/>
  <c r="K31" i="19" s="1"/>
  <c r="K30" i="19" s="1"/>
  <c r="C33" i="19"/>
  <c r="C32" i="19" s="1"/>
  <c r="C31" i="19" s="1"/>
  <c r="C30" i="19" s="1"/>
  <c r="N29" i="19"/>
  <c r="Q29" i="19" s="1"/>
  <c r="R29" i="19" s="1"/>
  <c r="N28" i="19"/>
  <c r="Q28" i="19" s="1"/>
  <c r="R28" i="19" s="1"/>
  <c r="N27" i="19"/>
  <c r="Q27" i="19" s="1"/>
  <c r="P26" i="19"/>
  <c r="O26" i="19"/>
  <c r="M26" i="19"/>
  <c r="L26" i="19"/>
  <c r="N25" i="19"/>
  <c r="Q25" i="19" s="1"/>
  <c r="R25" i="19" s="1"/>
  <c r="R24" i="19" s="1"/>
  <c r="P24" i="19"/>
  <c r="O24" i="19"/>
  <c r="M24" i="19"/>
  <c r="L24" i="19"/>
  <c r="N23" i="19"/>
  <c r="Q23" i="19" s="1"/>
  <c r="R23" i="19" s="1"/>
  <c r="R22" i="19" s="1"/>
  <c r="P22" i="19"/>
  <c r="O22" i="19"/>
  <c r="M22" i="19"/>
  <c r="L22" i="19"/>
  <c r="N21" i="19"/>
  <c r="Q21" i="19" s="1"/>
  <c r="Q20" i="19" s="1"/>
  <c r="P20" i="19"/>
  <c r="O20" i="19"/>
  <c r="M20" i="19"/>
  <c r="L20" i="19"/>
  <c r="N19" i="19"/>
  <c r="Q19" i="19" s="1"/>
  <c r="R19" i="19" s="1"/>
  <c r="R18" i="19" s="1"/>
  <c r="P18" i="19"/>
  <c r="O18" i="19"/>
  <c r="M18" i="19"/>
  <c r="L18" i="19"/>
  <c r="N17" i="19"/>
  <c r="Q17" i="19" s="1"/>
  <c r="R17" i="19" s="1"/>
  <c r="N16" i="19"/>
  <c r="Q16" i="19" s="1"/>
  <c r="R16" i="19" s="1"/>
  <c r="R15" i="19" s="1"/>
  <c r="P15" i="19"/>
  <c r="O15" i="19"/>
  <c r="M15" i="19"/>
  <c r="L15" i="19"/>
  <c r="N14" i="19"/>
  <c r="Q14" i="19" s="1"/>
  <c r="R14" i="19" s="1"/>
  <c r="N13" i="19"/>
  <c r="Q13" i="19" s="1"/>
  <c r="R13" i="19" s="1"/>
  <c r="P12" i="19"/>
  <c r="O12" i="19"/>
  <c r="M12" i="19"/>
  <c r="L12" i="19"/>
  <c r="N11" i="19"/>
  <c r="P10" i="19"/>
  <c r="O10" i="19"/>
  <c r="M10" i="19"/>
  <c r="L10" i="19"/>
  <c r="K10" i="19"/>
  <c r="C10" i="19"/>
  <c r="N207" i="17"/>
  <c r="N205" i="17"/>
  <c r="N203" i="17"/>
  <c r="N202" i="17" s="1"/>
  <c r="C202" i="17"/>
  <c r="C201" i="17" s="1"/>
  <c r="N200" i="17"/>
  <c r="N198" i="17"/>
  <c r="N197" i="17" s="1"/>
  <c r="N196" i="17"/>
  <c r="C195" i="17"/>
  <c r="C194" i="17" s="1"/>
  <c r="N192" i="17"/>
  <c r="N191" i="17" s="1"/>
  <c r="C191" i="17"/>
  <c r="N190" i="17"/>
  <c r="C189" i="17"/>
  <c r="N188" i="17"/>
  <c r="N187" i="17" s="1"/>
  <c r="C187" i="17"/>
  <c r="N186" i="17"/>
  <c r="C185" i="17"/>
  <c r="N184" i="17"/>
  <c r="N183" i="17" s="1"/>
  <c r="C183" i="17"/>
  <c r="N182" i="17"/>
  <c r="Q182" i="17" s="1"/>
  <c r="R182" i="17" s="1"/>
  <c r="N181" i="17"/>
  <c r="C180" i="17"/>
  <c r="N179" i="17"/>
  <c r="C178" i="17"/>
  <c r="N177" i="17"/>
  <c r="N176" i="17"/>
  <c r="C175" i="17"/>
  <c r="N174" i="17"/>
  <c r="Q174" i="17" s="1"/>
  <c r="R174" i="17" s="1"/>
  <c r="N173" i="17"/>
  <c r="C172" i="17"/>
  <c r="N171" i="17"/>
  <c r="Q171" i="17" s="1"/>
  <c r="R171" i="17" s="1"/>
  <c r="N170" i="17"/>
  <c r="C169" i="17"/>
  <c r="N168" i="17"/>
  <c r="C167" i="17"/>
  <c r="N166" i="17"/>
  <c r="C165" i="17"/>
  <c r="N161" i="17"/>
  <c r="N159" i="17"/>
  <c r="Q159" i="17" s="1"/>
  <c r="R159" i="17" s="1"/>
  <c r="N158" i="17"/>
  <c r="C157" i="17"/>
  <c r="N156" i="17"/>
  <c r="N155" i="17" s="1"/>
  <c r="N154" i="17"/>
  <c r="N152" i="17"/>
  <c r="Q152" i="17" s="1"/>
  <c r="R152" i="17" s="1"/>
  <c r="N151" i="17"/>
  <c r="C150" i="17"/>
  <c r="N149" i="17"/>
  <c r="Q149" i="17" s="1"/>
  <c r="R149" i="17" s="1"/>
  <c r="N148" i="17"/>
  <c r="Q148" i="17" s="1"/>
  <c r="R148" i="17" s="1"/>
  <c r="N147" i="17"/>
  <c r="C146" i="17"/>
  <c r="N145" i="17"/>
  <c r="N143" i="17"/>
  <c r="Q143" i="17" s="1"/>
  <c r="N142" i="17"/>
  <c r="C141" i="17"/>
  <c r="N140" i="17"/>
  <c r="Q140" i="17" s="1"/>
  <c r="R140" i="17" s="1"/>
  <c r="N139" i="17"/>
  <c r="C138" i="17"/>
  <c r="N137" i="17"/>
  <c r="Q137" i="17" s="1"/>
  <c r="N136" i="17"/>
  <c r="C135" i="17"/>
  <c r="N134" i="17"/>
  <c r="N132" i="17"/>
  <c r="N130" i="17"/>
  <c r="Q130" i="17" s="1"/>
  <c r="R130" i="17" s="1"/>
  <c r="N129" i="17"/>
  <c r="C128" i="17"/>
  <c r="N124" i="17"/>
  <c r="N122" i="17"/>
  <c r="C121" i="17"/>
  <c r="C120" i="17" s="1"/>
  <c r="C119" i="17" s="1"/>
  <c r="C118" i="17" s="1"/>
  <c r="N117" i="17"/>
  <c r="C116" i="17"/>
  <c r="C115" i="17" s="1"/>
  <c r="C114" i="17" s="1"/>
  <c r="C113" i="17" s="1"/>
  <c r="N112" i="17"/>
  <c r="C111" i="17"/>
  <c r="C110" i="17" s="1"/>
  <c r="C109" i="17" s="1"/>
  <c r="C108" i="17" s="1"/>
  <c r="N107" i="17"/>
  <c r="C106" i="17"/>
  <c r="C105" i="17" s="1"/>
  <c r="C104" i="17" s="1"/>
  <c r="C103" i="17" s="1"/>
  <c r="N102" i="17"/>
  <c r="C101" i="17"/>
  <c r="C100" i="17" s="1"/>
  <c r="N99" i="17"/>
  <c r="C98" i="17"/>
  <c r="C97" i="17" s="1"/>
  <c r="N94" i="17"/>
  <c r="N92" i="17"/>
  <c r="N90" i="17"/>
  <c r="N89" i="17"/>
  <c r="C88" i="17"/>
  <c r="C87" i="17" s="1"/>
  <c r="N86" i="17"/>
  <c r="N84" i="17"/>
  <c r="N82" i="17"/>
  <c r="C81" i="17"/>
  <c r="C80" i="17" s="1"/>
  <c r="N79" i="17"/>
  <c r="N78" i="17"/>
  <c r="N76" i="17"/>
  <c r="N74" i="17"/>
  <c r="N72" i="17"/>
  <c r="N70" i="17"/>
  <c r="C69" i="17"/>
  <c r="C68" i="17" s="1"/>
  <c r="N67" i="17"/>
  <c r="N65" i="17"/>
  <c r="N63" i="17"/>
  <c r="N62" i="17" s="1"/>
  <c r="N61" i="17"/>
  <c r="N59" i="17"/>
  <c r="N58" i="17"/>
  <c r="N56" i="17"/>
  <c r="N54" i="17"/>
  <c r="N52" i="17"/>
  <c r="N50" i="17"/>
  <c r="N49" i="17"/>
  <c r="C48" i="17"/>
  <c r="C47" i="17" s="1"/>
  <c r="N46" i="17"/>
  <c r="N44" i="17"/>
  <c r="C43" i="17"/>
  <c r="C42" i="17" s="1"/>
  <c r="N39" i="17"/>
  <c r="N38" i="17" s="1"/>
  <c r="N37" i="17"/>
  <c r="N36" i="17" s="1"/>
  <c r="N35" i="17"/>
  <c r="N34" i="17" s="1"/>
  <c r="N33" i="17"/>
  <c r="N32" i="17" s="1"/>
  <c r="N31" i="17"/>
  <c r="N30" i="17"/>
  <c r="N29" i="17" s="1"/>
  <c r="N28" i="17"/>
  <c r="N27" i="17" s="1"/>
  <c r="N26" i="17"/>
  <c r="N25" i="17" s="1"/>
  <c r="N24" i="17"/>
  <c r="N23" i="17"/>
  <c r="N22" i="17" s="1"/>
  <c r="N21" i="17"/>
  <c r="N20" i="17" s="1"/>
  <c r="N19" i="17"/>
  <c r="N18" i="17"/>
  <c r="N16" i="17"/>
  <c r="Q16" i="17" s="1"/>
  <c r="R16" i="17" s="1"/>
  <c r="N15" i="17"/>
  <c r="N14" i="17" s="1"/>
  <c r="N13" i="17"/>
  <c r="N12" i="17" s="1"/>
  <c r="N11" i="17"/>
  <c r="C10" i="17"/>
  <c r="R86" i="16"/>
  <c r="R85" i="16" s="1"/>
  <c r="R84" i="16" s="1"/>
  <c r="R83" i="16" s="1"/>
  <c r="R82" i="16" s="1"/>
  <c r="Q85" i="16"/>
  <c r="Q84" i="16" s="1"/>
  <c r="Q83" i="16" s="1"/>
  <c r="Q82" i="16" s="1"/>
  <c r="P85" i="16"/>
  <c r="P84" i="16" s="1"/>
  <c r="P83" i="16" s="1"/>
  <c r="P82" i="16" s="1"/>
  <c r="O85" i="16"/>
  <c r="O84" i="16" s="1"/>
  <c r="O83" i="16" s="1"/>
  <c r="O82" i="16" s="1"/>
  <c r="N85" i="16"/>
  <c r="N84" i="16" s="1"/>
  <c r="N83" i="16" s="1"/>
  <c r="N82" i="16" s="1"/>
  <c r="M85" i="16"/>
  <c r="M84" i="16" s="1"/>
  <c r="M83" i="16" s="1"/>
  <c r="M82" i="16" s="1"/>
  <c r="L85" i="16"/>
  <c r="L84" i="16" s="1"/>
  <c r="L83" i="16" s="1"/>
  <c r="L82" i="16" s="1"/>
  <c r="K85" i="16"/>
  <c r="K84" i="16" s="1"/>
  <c r="K83" i="16" s="1"/>
  <c r="K82" i="16" s="1"/>
  <c r="C85" i="16"/>
  <c r="C84" i="16" s="1"/>
  <c r="C83" i="16" s="1"/>
  <c r="C82" i="16" s="1"/>
  <c r="R81" i="16"/>
  <c r="R80" i="16" s="1"/>
  <c r="R79" i="16" s="1"/>
  <c r="R78" i="16" s="1"/>
  <c r="R77" i="16" s="1"/>
  <c r="Q80" i="16"/>
  <c r="Q79" i="16" s="1"/>
  <c r="Q78" i="16" s="1"/>
  <c r="Q77" i="16" s="1"/>
  <c r="P80" i="16"/>
  <c r="P79" i="16" s="1"/>
  <c r="P78" i="16" s="1"/>
  <c r="P77" i="16" s="1"/>
  <c r="O80" i="16"/>
  <c r="O79" i="16" s="1"/>
  <c r="O78" i="16" s="1"/>
  <c r="O77" i="16" s="1"/>
  <c r="N80" i="16"/>
  <c r="N79" i="16" s="1"/>
  <c r="N78" i="16" s="1"/>
  <c r="N77" i="16" s="1"/>
  <c r="M80" i="16"/>
  <c r="M79" i="16" s="1"/>
  <c r="M78" i="16" s="1"/>
  <c r="M77" i="16" s="1"/>
  <c r="L80" i="16"/>
  <c r="L79" i="16" s="1"/>
  <c r="L78" i="16" s="1"/>
  <c r="L77" i="16" s="1"/>
  <c r="K80" i="16"/>
  <c r="K79" i="16" s="1"/>
  <c r="K78" i="16" s="1"/>
  <c r="K77" i="16" s="1"/>
  <c r="C80" i="16"/>
  <c r="C79" i="16" s="1"/>
  <c r="C78" i="16" s="1"/>
  <c r="C77" i="16" s="1"/>
  <c r="R76" i="16"/>
  <c r="R75" i="16" s="1"/>
  <c r="R74" i="16" s="1"/>
  <c r="R73" i="16" s="1"/>
  <c r="R72" i="16" s="1"/>
  <c r="Q75" i="16"/>
  <c r="Q74" i="16" s="1"/>
  <c r="Q73" i="16" s="1"/>
  <c r="Q72" i="16" s="1"/>
  <c r="P75" i="16"/>
  <c r="P74" i="16" s="1"/>
  <c r="P73" i="16" s="1"/>
  <c r="P72" i="16" s="1"/>
  <c r="O75" i="16"/>
  <c r="O74" i="16" s="1"/>
  <c r="O73" i="16" s="1"/>
  <c r="O72" i="16" s="1"/>
  <c r="N75" i="16"/>
  <c r="N74" i="16" s="1"/>
  <c r="N73" i="16" s="1"/>
  <c r="N72" i="16" s="1"/>
  <c r="M75" i="16"/>
  <c r="M74" i="16" s="1"/>
  <c r="M73" i="16" s="1"/>
  <c r="M72" i="16" s="1"/>
  <c r="L75" i="16"/>
  <c r="L74" i="16" s="1"/>
  <c r="L73" i="16" s="1"/>
  <c r="L72" i="16" s="1"/>
  <c r="K75" i="16"/>
  <c r="K74" i="16" s="1"/>
  <c r="K73" i="16" s="1"/>
  <c r="K72" i="16" s="1"/>
  <c r="C75" i="16"/>
  <c r="C74" i="16" s="1"/>
  <c r="C73" i="16" s="1"/>
  <c r="C72" i="16" s="1"/>
  <c r="R71" i="16"/>
  <c r="R70" i="16" s="1"/>
  <c r="R69" i="16" s="1"/>
  <c r="R68" i="16" s="1"/>
  <c r="R67" i="16" s="1"/>
  <c r="Q70" i="16"/>
  <c r="Q69" i="16" s="1"/>
  <c r="Q68" i="16" s="1"/>
  <c r="Q67" i="16" s="1"/>
  <c r="P70" i="16"/>
  <c r="P69" i="16" s="1"/>
  <c r="P68" i="16" s="1"/>
  <c r="P67" i="16" s="1"/>
  <c r="O70" i="16"/>
  <c r="O69" i="16" s="1"/>
  <c r="O68" i="16" s="1"/>
  <c r="O67" i="16" s="1"/>
  <c r="N70" i="16"/>
  <c r="N69" i="16" s="1"/>
  <c r="N68" i="16" s="1"/>
  <c r="N67" i="16" s="1"/>
  <c r="M70" i="16"/>
  <c r="M69" i="16" s="1"/>
  <c r="M68" i="16" s="1"/>
  <c r="M67" i="16" s="1"/>
  <c r="L70" i="16"/>
  <c r="L69" i="16" s="1"/>
  <c r="L68" i="16" s="1"/>
  <c r="L67" i="16" s="1"/>
  <c r="K70" i="16"/>
  <c r="K69" i="16" s="1"/>
  <c r="K68" i="16" s="1"/>
  <c r="K67" i="16" s="1"/>
  <c r="C70" i="16"/>
  <c r="C69" i="16" s="1"/>
  <c r="C68" i="16" s="1"/>
  <c r="C67" i="16" s="1"/>
  <c r="R66" i="16"/>
  <c r="R65" i="16" s="1"/>
  <c r="R64" i="16" s="1"/>
  <c r="Q65" i="16"/>
  <c r="Q64" i="16" s="1"/>
  <c r="P65" i="16"/>
  <c r="P64" i="16" s="1"/>
  <c r="O65" i="16"/>
  <c r="O64" i="16" s="1"/>
  <c r="N65" i="16"/>
  <c r="N64" i="16" s="1"/>
  <c r="M65" i="16"/>
  <c r="M64" i="16" s="1"/>
  <c r="L65" i="16"/>
  <c r="L64" i="16" s="1"/>
  <c r="K65" i="16"/>
  <c r="K64" i="16" s="1"/>
  <c r="C65" i="16"/>
  <c r="C64" i="16" s="1"/>
  <c r="R63" i="16"/>
  <c r="R62" i="16" s="1"/>
  <c r="R61" i="16" s="1"/>
  <c r="Q62" i="16"/>
  <c r="Q61" i="16" s="1"/>
  <c r="P62" i="16"/>
  <c r="P61" i="16" s="1"/>
  <c r="O62" i="16"/>
  <c r="O61" i="16" s="1"/>
  <c r="N62" i="16"/>
  <c r="N61" i="16" s="1"/>
  <c r="M62" i="16"/>
  <c r="M61" i="16" s="1"/>
  <c r="L62" i="16"/>
  <c r="L61" i="16" s="1"/>
  <c r="K62" i="16"/>
  <c r="K61" i="16" s="1"/>
  <c r="C62" i="16"/>
  <c r="C61" i="16" s="1"/>
  <c r="R58" i="16"/>
  <c r="R57" i="16" s="1"/>
  <c r="Q57" i="16"/>
  <c r="P57" i="16"/>
  <c r="O57" i="16"/>
  <c r="N57" i="16"/>
  <c r="M57" i="16"/>
  <c r="L57" i="16"/>
  <c r="R56" i="16"/>
  <c r="R55" i="16" s="1"/>
  <c r="Q55" i="16"/>
  <c r="P55" i="16"/>
  <c r="O55" i="16"/>
  <c r="N55" i="16"/>
  <c r="M55" i="16"/>
  <c r="L55" i="16"/>
  <c r="R54" i="16"/>
  <c r="R53" i="16" s="1"/>
  <c r="Q53" i="16"/>
  <c r="P53" i="16"/>
  <c r="O53" i="16"/>
  <c r="N53" i="16"/>
  <c r="M53" i="16"/>
  <c r="L53" i="16"/>
  <c r="R52" i="16"/>
  <c r="R51" i="16" s="1"/>
  <c r="Q51" i="16"/>
  <c r="P51" i="16"/>
  <c r="O51" i="16"/>
  <c r="N51" i="16"/>
  <c r="M51" i="16"/>
  <c r="L51" i="16"/>
  <c r="K51" i="16"/>
  <c r="K50" i="16" s="1"/>
  <c r="K49" i="16" s="1"/>
  <c r="K48" i="16" s="1"/>
  <c r="C51" i="16"/>
  <c r="C50" i="16" s="1"/>
  <c r="C49" i="16" s="1"/>
  <c r="C48" i="16" s="1"/>
  <c r="R47" i="16"/>
  <c r="R46" i="16"/>
  <c r="Q45" i="16"/>
  <c r="P45" i="16"/>
  <c r="O45" i="16"/>
  <c r="N45" i="16"/>
  <c r="M45" i="16"/>
  <c r="L45" i="16"/>
  <c r="R44" i="16"/>
  <c r="R43" i="16" s="1"/>
  <c r="Q43" i="16"/>
  <c r="P43" i="16"/>
  <c r="O43" i="16"/>
  <c r="N43" i="16"/>
  <c r="M43" i="16"/>
  <c r="L43" i="16"/>
  <c r="R42" i="16"/>
  <c r="R41" i="16" s="1"/>
  <c r="Q41" i="16"/>
  <c r="P41" i="16"/>
  <c r="O41" i="16"/>
  <c r="N41" i="16"/>
  <c r="M41" i="16"/>
  <c r="L41" i="16"/>
  <c r="R40" i="16"/>
  <c r="R39" i="16" s="1"/>
  <c r="Q39" i="16"/>
  <c r="P39" i="16"/>
  <c r="O39" i="16"/>
  <c r="N39" i="16"/>
  <c r="M39" i="16"/>
  <c r="L39" i="16"/>
  <c r="R38" i="16"/>
  <c r="R37" i="16" s="1"/>
  <c r="Q37" i="16"/>
  <c r="P37" i="16"/>
  <c r="O37" i="16"/>
  <c r="N37" i="16"/>
  <c r="M37" i="16"/>
  <c r="L37" i="16"/>
  <c r="R36" i="16"/>
  <c r="R35" i="16"/>
  <c r="Q34" i="16"/>
  <c r="P34" i="16"/>
  <c r="O34" i="16"/>
  <c r="N34" i="16"/>
  <c r="M34" i="16"/>
  <c r="L34" i="16"/>
  <c r="R33" i="16"/>
  <c r="R32" i="16" s="1"/>
  <c r="Q32" i="16"/>
  <c r="P32" i="16"/>
  <c r="O32" i="16"/>
  <c r="N32" i="16"/>
  <c r="M32" i="16"/>
  <c r="L32" i="16"/>
  <c r="R31" i="16"/>
  <c r="R30" i="16"/>
  <c r="Q29" i="16"/>
  <c r="P29" i="16"/>
  <c r="O29" i="16"/>
  <c r="N29" i="16"/>
  <c r="M29" i="16"/>
  <c r="L29" i="16"/>
  <c r="R28" i="16"/>
  <c r="R27" i="16"/>
  <c r="R26" i="16"/>
  <c r="Q25" i="16"/>
  <c r="P25" i="16"/>
  <c r="O25" i="16"/>
  <c r="N25" i="16"/>
  <c r="M25" i="16"/>
  <c r="L25" i="16"/>
  <c r="R24" i="16"/>
  <c r="R23" i="16" s="1"/>
  <c r="Q23" i="16"/>
  <c r="P23" i="16"/>
  <c r="O23" i="16"/>
  <c r="N23" i="16"/>
  <c r="M23" i="16"/>
  <c r="L23" i="16"/>
  <c r="R22" i="16"/>
  <c r="R21" i="16"/>
  <c r="R20" i="16"/>
  <c r="R19" i="16"/>
  <c r="R18" i="16"/>
  <c r="Q17" i="16"/>
  <c r="P17" i="16"/>
  <c r="O17" i="16"/>
  <c r="N17" i="16"/>
  <c r="M17" i="16"/>
  <c r="L17" i="16"/>
  <c r="R16" i="16"/>
  <c r="R15" i="16" s="1"/>
  <c r="Q15" i="16"/>
  <c r="P15" i="16"/>
  <c r="O15" i="16"/>
  <c r="N15" i="16"/>
  <c r="M15" i="16"/>
  <c r="L15" i="16"/>
  <c r="R14" i="16"/>
  <c r="R13" i="16" s="1"/>
  <c r="Q13" i="16"/>
  <c r="P13" i="16"/>
  <c r="O13" i="16"/>
  <c r="N13" i="16"/>
  <c r="M13" i="16"/>
  <c r="L13" i="16"/>
  <c r="R12" i="16"/>
  <c r="R11" i="16"/>
  <c r="Q10" i="16"/>
  <c r="P10" i="16"/>
  <c r="O10" i="16"/>
  <c r="N10" i="16"/>
  <c r="M10" i="16"/>
  <c r="L10" i="16"/>
  <c r="K10" i="16"/>
  <c r="K9" i="16" s="1"/>
  <c r="K8" i="16" s="1"/>
  <c r="K7" i="16" s="1"/>
  <c r="C10" i="16"/>
  <c r="N88" i="15"/>
  <c r="Q88" i="15" s="1"/>
  <c r="P87" i="15"/>
  <c r="P86" i="15" s="1"/>
  <c r="P85" i="15" s="1"/>
  <c r="P84" i="15" s="1"/>
  <c r="O87" i="15"/>
  <c r="O86" i="15" s="1"/>
  <c r="O85" i="15" s="1"/>
  <c r="O84" i="15" s="1"/>
  <c r="M87" i="15"/>
  <c r="M86" i="15" s="1"/>
  <c r="M85" i="15" s="1"/>
  <c r="M84" i="15" s="1"/>
  <c r="L87" i="15"/>
  <c r="L86" i="15" s="1"/>
  <c r="L85" i="15" s="1"/>
  <c r="L84" i="15" s="1"/>
  <c r="K87" i="15"/>
  <c r="K86" i="15" s="1"/>
  <c r="K85" i="15" s="1"/>
  <c r="K84" i="15" s="1"/>
  <c r="C87" i="15"/>
  <c r="C86" i="15" s="1"/>
  <c r="C85" i="15" s="1"/>
  <c r="C84" i="15" s="1"/>
  <c r="N83" i="15"/>
  <c r="Q83" i="15" s="1"/>
  <c r="P82" i="15"/>
  <c r="P81" i="15" s="1"/>
  <c r="P80" i="15" s="1"/>
  <c r="P79" i="15" s="1"/>
  <c r="O82" i="15"/>
  <c r="O81" i="15" s="1"/>
  <c r="O80" i="15" s="1"/>
  <c r="O79" i="15" s="1"/>
  <c r="M82" i="15"/>
  <c r="M81" i="15" s="1"/>
  <c r="M80" i="15" s="1"/>
  <c r="M79" i="15" s="1"/>
  <c r="L82" i="15"/>
  <c r="L81" i="15" s="1"/>
  <c r="L80" i="15" s="1"/>
  <c r="L79" i="15" s="1"/>
  <c r="K82" i="15"/>
  <c r="K81" i="15" s="1"/>
  <c r="K80" i="15" s="1"/>
  <c r="K79" i="15" s="1"/>
  <c r="C82" i="15"/>
  <c r="C81" i="15" s="1"/>
  <c r="C80" i="15" s="1"/>
  <c r="C79" i="15" s="1"/>
  <c r="N78" i="15"/>
  <c r="Q78" i="15" s="1"/>
  <c r="P77" i="15"/>
  <c r="P76" i="15" s="1"/>
  <c r="P75" i="15" s="1"/>
  <c r="P74" i="15" s="1"/>
  <c r="O77" i="15"/>
  <c r="O76" i="15" s="1"/>
  <c r="O75" i="15" s="1"/>
  <c r="O74" i="15" s="1"/>
  <c r="M77" i="15"/>
  <c r="M76" i="15" s="1"/>
  <c r="M75" i="15" s="1"/>
  <c r="M74" i="15" s="1"/>
  <c r="L77" i="15"/>
  <c r="L76" i="15" s="1"/>
  <c r="L75" i="15" s="1"/>
  <c r="L74" i="15" s="1"/>
  <c r="K77" i="15"/>
  <c r="K76" i="15" s="1"/>
  <c r="K75" i="15" s="1"/>
  <c r="K74" i="15" s="1"/>
  <c r="C77" i="15"/>
  <c r="C76" i="15" s="1"/>
  <c r="C75" i="15" s="1"/>
  <c r="C74" i="15" s="1"/>
  <c r="N73" i="15"/>
  <c r="Q73" i="15" s="1"/>
  <c r="P72" i="15"/>
  <c r="P71" i="15" s="1"/>
  <c r="P70" i="15" s="1"/>
  <c r="P69" i="15" s="1"/>
  <c r="O72" i="15"/>
  <c r="O71" i="15" s="1"/>
  <c r="O70" i="15" s="1"/>
  <c r="O69" i="15" s="1"/>
  <c r="M72" i="15"/>
  <c r="M71" i="15" s="1"/>
  <c r="M70" i="15" s="1"/>
  <c r="M69" i="15" s="1"/>
  <c r="L72" i="15"/>
  <c r="L71" i="15" s="1"/>
  <c r="L70" i="15" s="1"/>
  <c r="L69" i="15" s="1"/>
  <c r="K72" i="15"/>
  <c r="K71" i="15" s="1"/>
  <c r="K70" i="15" s="1"/>
  <c r="K69" i="15" s="1"/>
  <c r="C72" i="15"/>
  <c r="C71" i="15" s="1"/>
  <c r="C70" i="15" s="1"/>
  <c r="C69" i="15" s="1"/>
  <c r="N68" i="15"/>
  <c r="Q68" i="15" s="1"/>
  <c r="P67" i="15"/>
  <c r="P66" i="15" s="1"/>
  <c r="P65" i="15" s="1"/>
  <c r="P64" i="15" s="1"/>
  <c r="O67" i="15"/>
  <c r="O66" i="15" s="1"/>
  <c r="O65" i="15" s="1"/>
  <c r="O64" i="15" s="1"/>
  <c r="M67" i="15"/>
  <c r="M66" i="15" s="1"/>
  <c r="M65" i="15" s="1"/>
  <c r="M64" i="15" s="1"/>
  <c r="L67" i="15"/>
  <c r="L66" i="15" s="1"/>
  <c r="L65" i="15" s="1"/>
  <c r="L64" i="15" s="1"/>
  <c r="K67" i="15"/>
  <c r="K66" i="15" s="1"/>
  <c r="K65" i="15" s="1"/>
  <c r="K64" i="15" s="1"/>
  <c r="C67" i="15"/>
  <c r="C66" i="15" s="1"/>
  <c r="C65" i="15" s="1"/>
  <c r="C64" i="15" s="1"/>
  <c r="N63" i="15"/>
  <c r="P62" i="15"/>
  <c r="P61" i="15" s="1"/>
  <c r="O62" i="15"/>
  <c r="O61" i="15" s="1"/>
  <c r="M62" i="15"/>
  <c r="M61" i="15" s="1"/>
  <c r="L62" i="15"/>
  <c r="L61" i="15" s="1"/>
  <c r="K62" i="15"/>
  <c r="K61" i="15" s="1"/>
  <c r="C62" i="15"/>
  <c r="C61" i="15" s="1"/>
  <c r="N60" i="15"/>
  <c r="P59" i="15"/>
  <c r="P58" i="15" s="1"/>
  <c r="O59" i="15"/>
  <c r="O58" i="15" s="1"/>
  <c r="M59" i="15"/>
  <c r="M58" i="15" s="1"/>
  <c r="L59" i="15"/>
  <c r="L58" i="15" s="1"/>
  <c r="K59" i="15"/>
  <c r="K58" i="15" s="1"/>
  <c r="C59" i="15"/>
  <c r="C58" i="15" s="1"/>
  <c r="N56" i="15"/>
  <c r="Q56" i="15" s="1"/>
  <c r="R56" i="15" s="1"/>
  <c r="R55" i="15" s="1"/>
  <c r="R54" i="15" s="1"/>
  <c r="R53" i="15" s="1"/>
  <c r="P55" i="15"/>
  <c r="P54" i="15" s="1"/>
  <c r="P53" i="15" s="1"/>
  <c r="O55" i="15"/>
  <c r="O54" i="15" s="1"/>
  <c r="O53" i="15" s="1"/>
  <c r="M55" i="15"/>
  <c r="M54" i="15" s="1"/>
  <c r="M53" i="15" s="1"/>
  <c r="L55" i="15"/>
  <c r="L54" i="15" s="1"/>
  <c r="L53" i="15" s="1"/>
  <c r="K55" i="15"/>
  <c r="K54" i="15" s="1"/>
  <c r="K53" i="15" s="1"/>
  <c r="C55" i="15"/>
  <c r="C54" i="15" s="1"/>
  <c r="C53" i="15" s="1"/>
  <c r="N51" i="15"/>
  <c r="Q51" i="15" s="1"/>
  <c r="R51" i="15" s="1"/>
  <c r="R50" i="15" s="1"/>
  <c r="R49" i="15" s="1"/>
  <c r="R48" i="15" s="1"/>
  <c r="P50" i="15"/>
  <c r="P49" i="15" s="1"/>
  <c r="P48" i="15" s="1"/>
  <c r="O50" i="15"/>
  <c r="O49" i="15" s="1"/>
  <c r="O48" i="15" s="1"/>
  <c r="M50" i="15"/>
  <c r="M49" i="15" s="1"/>
  <c r="M48" i="15" s="1"/>
  <c r="L50" i="15"/>
  <c r="L49" i="15" s="1"/>
  <c r="L48" i="15" s="1"/>
  <c r="K50" i="15"/>
  <c r="K49" i="15" s="1"/>
  <c r="K48" i="15" s="1"/>
  <c r="C50" i="15"/>
  <c r="C49" i="15" s="1"/>
  <c r="C48" i="15" s="1"/>
  <c r="N47" i="15"/>
  <c r="P46" i="15"/>
  <c r="O46" i="15"/>
  <c r="M46" i="15"/>
  <c r="L46" i="15"/>
  <c r="N45" i="15"/>
  <c r="P44" i="15"/>
  <c r="O44" i="15"/>
  <c r="M44" i="15"/>
  <c r="L44" i="15"/>
  <c r="N43" i="15"/>
  <c r="Q43" i="15" s="1"/>
  <c r="P42" i="15"/>
  <c r="O42" i="15"/>
  <c r="M42" i="15"/>
  <c r="L42" i="15"/>
  <c r="K42" i="15"/>
  <c r="K41" i="15" s="1"/>
  <c r="K40" i="15" s="1"/>
  <c r="C42" i="15"/>
  <c r="C41" i="15" s="1"/>
  <c r="C40" i="15" s="1"/>
  <c r="N38" i="15"/>
  <c r="N37" i="15"/>
  <c r="Q37" i="15" s="1"/>
  <c r="P36" i="15"/>
  <c r="O36" i="15"/>
  <c r="M36" i="15"/>
  <c r="L36" i="15"/>
  <c r="N35" i="15"/>
  <c r="P34" i="15"/>
  <c r="O34" i="15"/>
  <c r="M34" i="15"/>
  <c r="L34" i="15"/>
  <c r="N33" i="15"/>
  <c r="N32" i="15"/>
  <c r="Q32" i="15" s="1"/>
  <c r="P31" i="15"/>
  <c r="O31" i="15"/>
  <c r="M31" i="15"/>
  <c r="L31" i="15"/>
  <c r="N30" i="15"/>
  <c r="N29" i="15"/>
  <c r="Q29" i="15" s="1"/>
  <c r="P28" i="15"/>
  <c r="O28" i="15"/>
  <c r="M28" i="15"/>
  <c r="L28" i="15"/>
  <c r="N27" i="15"/>
  <c r="P26" i="15"/>
  <c r="O26" i="15"/>
  <c r="M26" i="15"/>
  <c r="L26" i="15"/>
  <c r="N25" i="15"/>
  <c r="N24" i="15"/>
  <c r="Q24" i="15" s="1"/>
  <c r="P23" i="15"/>
  <c r="O23" i="15"/>
  <c r="M23" i="15"/>
  <c r="L23" i="15"/>
  <c r="N22" i="15"/>
  <c r="N21" i="15"/>
  <c r="Q21" i="15" s="1"/>
  <c r="P20" i="15"/>
  <c r="O20" i="15"/>
  <c r="M20" i="15"/>
  <c r="L20" i="15"/>
  <c r="N19" i="15"/>
  <c r="N18" i="15"/>
  <c r="N17" i="15"/>
  <c r="Q17" i="15" s="1"/>
  <c r="P16" i="15"/>
  <c r="O16" i="15"/>
  <c r="M16" i="15"/>
  <c r="L16" i="15"/>
  <c r="N15" i="15"/>
  <c r="P14" i="15"/>
  <c r="O14" i="15"/>
  <c r="M14" i="15"/>
  <c r="L14" i="15"/>
  <c r="N13" i="15"/>
  <c r="Q13" i="15" s="1"/>
  <c r="P12" i="15"/>
  <c r="O12" i="15"/>
  <c r="M12" i="15"/>
  <c r="L12" i="15"/>
  <c r="N11" i="15"/>
  <c r="P10" i="15"/>
  <c r="O10" i="15"/>
  <c r="M10" i="15"/>
  <c r="L10" i="15"/>
  <c r="K10" i="15"/>
  <c r="C10" i="15"/>
  <c r="N141" i="13"/>
  <c r="N139" i="13"/>
  <c r="N137" i="13"/>
  <c r="C136" i="13"/>
  <c r="C135" i="13" s="1"/>
  <c r="C134" i="13" s="1"/>
  <c r="C133" i="13" s="1"/>
  <c r="N132" i="13"/>
  <c r="N131" i="13" s="1"/>
  <c r="N130" i="13"/>
  <c r="N129" i="13" s="1"/>
  <c r="N128" i="13"/>
  <c r="N126" i="13"/>
  <c r="N125" i="13" s="1"/>
  <c r="C124" i="13"/>
  <c r="C123" i="13" s="1"/>
  <c r="C122" i="13" s="1"/>
  <c r="N121" i="13"/>
  <c r="N119" i="13"/>
  <c r="N114" i="13"/>
  <c r="C112" i="13"/>
  <c r="C111" i="13" s="1"/>
  <c r="C110" i="13" s="1"/>
  <c r="N109" i="13"/>
  <c r="N107" i="13"/>
  <c r="N105" i="13"/>
  <c r="N103" i="13"/>
  <c r="N102" i="13" s="1"/>
  <c r="N101" i="13"/>
  <c r="N100" i="13" s="1"/>
  <c r="N99" i="13"/>
  <c r="Q99" i="13" s="1"/>
  <c r="N98" i="13"/>
  <c r="N97" i="13" s="1"/>
  <c r="N96" i="13"/>
  <c r="N94" i="13"/>
  <c r="N92" i="13"/>
  <c r="N91" i="13"/>
  <c r="N89" i="13"/>
  <c r="N87" i="13"/>
  <c r="N86" i="13"/>
  <c r="N84" i="13"/>
  <c r="C83" i="13"/>
  <c r="C82" i="13" s="1"/>
  <c r="C81" i="13" s="1"/>
  <c r="C80" i="13" s="1"/>
  <c r="N79" i="13"/>
  <c r="C78" i="13"/>
  <c r="C77" i="13" s="1"/>
  <c r="C76" i="13" s="1"/>
  <c r="C75" i="13" s="1"/>
  <c r="N74" i="13"/>
  <c r="C73" i="13"/>
  <c r="C72" i="13" s="1"/>
  <c r="C71" i="13" s="1"/>
  <c r="C70" i="13" s="1"/>
  <c r="N69" i="13"/>
  <c r="C68" i="13"/>
  <c r="N67" i="13"/>
  <c r="C66" i="13"/>
  <c r="N63" i="13"/>
  <c r="C62" i="13"/>
  <c r="C61" i="13" s="1"/>
  <c r="N60" i="13"/>
  <c r="C59" i="13"/>
  <c r="C58" i="13" s="1"/>
  <c r="N55" i="13"/>
  <c r="N54" i="13" s="1"/>
  <c r="N53" i="13"/>
  <c r="N51" i="13"/>
  <c r="N50" i="13"/>
  <c r="N48" i="13"/>
  <c r="N47" i="13"/>
  <c r="N42" i="13"/>
  <c r="Q42" i="13" s="1"/>
  <c r="N41" i="13"/>
  <c r="N39" i="13"/>
  <c r="N38" i="13"/>
  <c r="N36" i="13"/>
  <c r="N35" i="13"/>
  <c r="N33" i="13"/>
  <c r="N31" i="13"/>
  <c r="N30" i="13" s="1"/>
  <c r="N29" i="13"/>
  <c r="N28" i="13"/>
  <c r="N26" i="13"/>
  <c r="N25" i="13"/>
  <c r="N23" i="13"/>
  <c r="N22" i="13"/>
  <c r="N21" i="13"/>
  <c r="N19" i="13"/>
  <c r="N18" i="13"/>
  <c r="N17" i="13"/>
  <c r="N15" i="13"/>
  <c r="N13" i="13"/>
  <c r="N11" i="13"/>
  <c r="N10" i="13" s="1"/>
  <c r="C10" i="13"/>
  <c r="N171" i="12"/>
  <c r="Q171" i="12" s="1"/>
  <c r="R171" i="12" s="1"/>
  <c r="N170" i="12"/>
  <c r="P169" i="12"/>
  <c r="O169" i="12"/>
  <c r="M169" i="12"/>
  <c r="L169" i="12"/>
  <c r="K169" i="12"/>
  <c r="K168" i="12" s="1"/>
  <c r="C169" i="12"/>
  <c r="C168" i="12" s="1"/>
  <c r="C167" i="12" s="1"/>
  <c r="C166" i="12" s="1"/>
  <c r="R165" i="12"/>
  <c r="N165" i="12"/>
  <c r="Q163" i="12"/>
  <c r="P163" i="12"/>
  <c r="O163" i="12"/>
  <c r="M163" i="12"/>
  <c r="L163" i="12"/>
  <c r="K163" i="12"/>
  <c r="C163" i="12"/>
  <c r="N162" i="12"/>
  <c r="N160" i="12"/>
  <c r="N159" i="12" s="1"/>
  <c r="N158" i="12"/>
  <c r="N157" i="12" s="1"/>
  <c r="N156" i="12"/>
  <c r="N154" i="12"/>
  <c r="Q154" i="12" s="1"/>
  <c r="R154" i="12" s="1"/>
  <c r="N153" i="12"/>
  <c r="P152" i="12"/>
  <c r="O152" i="12"/>
  <c r="M152" i="12"/>
  <c r="L152" i="12"/>
  <c r="N151" i="12"/>
  <c r="N150" i="12" s="1"/>
  <c r="N149" i="12"/>
  <c r="N147" i="12"/>
  <c r="N142" i="12"/>
  <c r="M140" i="12"/>
  <c r="M139" i="12" s="1"/>
  <c r="M138" i="12" s="1"/>
  <c r="L140" i="12"/>
  <c r="L139" i="12" s="1"/>
  <c r="L138" i="12" s="1"/>
  <c r="K140" i="12"/>
  <c r="C140" i="12"/>
  <c r="C139" i="12" s="1"/>
  <c r="C138" i="12" s="1"/>
  <c r="N137" i="12"/>
  <c r="M135" i="12"/>
  <c r="M134" i="12" s="1"/>
  <c r="M133" i="12" s="1"/>
  <c r="L135" i="12"/>
  <c r="L134" i="12" s="1"/>
  <c r="L133" i="12" s="1"/>
  <c r="K135" i="12"/>
  <c r="C135" i="12"/>
  <c r="C134" i="12" s="1"/>
  <c r="C133" i="12" s="1"/>
  <c r="N132" i="12"/>
  <c r="N130" i="12"/>
  <c r="N129" i="12" s="1"/>
  <c r="N128" i="12"/>
  <c r="N126" i="12"/>
  <c r="N125" i="12" s="1"/>
  <c r="N123" i="12"/>
  <c r="N122" i="12" s="1"/>
  <c r="P121" i="12"/>
  <c r="O121" i="12"/>
  <c r="M121" i="12"/>
  <c r="L121" i="12"/>
  <c r="K121" i="12"/>
  <c r="C121" i="12"/>
  <c r="N119" i="12"/>
  <c r="Q119" i="12" s="1"/>
  <c r="R119" i="12" s="1"/>
  <c r="N118" i="12"/>
  <c r="P117" i="12"/>
  <c r="P116" i="12" s="1"/>
  <c r="O117" i="12"/>
  <c r="O116" i="12" s="1"/>
  <c r="M117" i="12"/>
  <c r="M116" i="12" s="1"/>
  <c r="L117" i="12"/>
  <c r="L116" i="12" s="1"/>
  <c r="K117" i="12"/>
  <c r="K116" i="12" s="1"/>
  <c r="C117" i="12"/>
  <c r="C116" i="12" s="1"/>
  <c r="N115" i="12"/>
  <c r="N114" i="12" s="1"/>
  <c r="N113" i="12"/>
  <c r="N112" i="12" s="1"/>
  <c r="N109" i="12"/>
  <c r="N108" i="12" s="1"/>
  <c r="N107" i="12"/>
  <c r="Q107" i="12" s="1"/>
  <c r="R107" i="12" s="1"/>
  <c r="N106" i="12"/>
  <c r="N104" i="12"/>
  <c r="Q104" i="12" s="1"/>
  <c r="R104" i="12" s="1"/>
  <c r="N103" i="12"/>
  <c r="C102" i="12"/>
  <c r="N101" i="12"/>
  <c r="Q101" i="12" s="1"/>
  <c r="R101" i="12" s="1"/>
  <c r="N100" i="12"/>
  <c r="Q100" i="12" s="1"/>
  <c r="R100" i="12" s="1"/>
  <c r="N99" i="12"/>
  <c r="P98" i="12"/>
  <c r="O98" i="12"/>
  <c r="M98" i="12"/>
  <c r="L98" i="12"/>
  <c r="K98" i="12"/>
  <c r="C98" i="12"/>
  <c r="N97" i="12"/>
  <c r="N96" i="12" s="1"/>
  <c r="N95" i="12"/>
  <c r="N90" i="12"/>
  <c r="N89" i="12" s="1"/>
  <c r="N88" i="12"/>
  <c r="N86" i="12"/>
  <c r="Q86" i="12" s="1"/>
  <c r="R86" i="12" s="1"/>
  <c r="N85" i="12"/>
  <c r="N83" i="12"/>
  <c r="Q83" i="12" s="1"/>
  <c r="Q82" i="12" s="1"/>
  <c r="P82" i="12"/>
  <c r="O82" i="12"/>
  <c r="M82" i="12"/>
  <c r="L82" i="12"/>
  <c r="K82" i="12"/>
  <c r="C82" i="12"/>
  <c r="N81" i="12"/>
  <c r="N80" i="12" s="1"/>
  <c r="P80" i="12"/>
  <c r="O80" i="12"/>
  <c r="M80" i="12"/>
  <c r="L80" i="12"/>
  <c r="K80" i="12"/>
  <c r="C80" i="12"/>
  <c r="N79" i="12"/>
  <c r="Q79" i="12" s="1"/>
  <c r="R79" i="12" s="1"/>
  <c r="N78" i="12"/>
  <c r="N76" i="12"/>
  <c r="Q76" i="12" s="1"/>
  <c r="R76" i="12" s="1"/>
  <c r="N75" i="12"/>
  <c r="Q75" i="12" s="1"/>
  <c r="R75" i="12" s="1"/>
  <c r="N74" i="12"/>
  <c r="Q74" i="12" s="1"/>
  <c r="R74" i="12" s="1"/>
  <c r="N73" i="12"/>
  <c r="Q73" i="12" s="1"/>
  <c r="P72" i="12"/>
  <c r="O72" i="12"/>
  <c r="M72" i="12"/>
  <c r="L72" i="12"/>
  <c r="K72" i="12"/>
  <c r="C72" i="12"/>
  <c r="N71" i="12"/>
  <c r="Q71" i="12" s="1"/>
  <c r="R71" i="12" s="1"/>
  <c r="N70" i="12"/>
  <c r="Q70" i="12" s="1"/>
  <c r="R70" i="12" s="1"/>
  <c r="N69" i="12"/>
  <c r="Q69" i="12" s="1"/>
  <c r="R69" i="12" s="1"/>
  <c r="N68" i="12"/>
  <c r="Q68" i="12" s="1"/>
  <c r="R68" i="12" s="1"/>
  <c r="N67" i="12"/>
  <c r="Q67" i="12" s="1"/>
  <c r="P66" i="12"/>
  <c r="O66" i="12"/>
  <c r="M66" i="12"/>
  <c r="L66" i="12"/>
  <c r="K66" i="12"/>
  <c r="C66" i="12"/>
  <c r="N65" i="12"/>
  <c r="N64" i="12" s="1"/>
  <c r="N63" i="12"/>
  <c r="N62" i="12" s="1"/>
  <c r="N61" i="12"/>
  <c r="N57" i="12"/>
  <c r="N55" i="12"/>
  <c r="Q55" i="12" s="1"/>
  <c r="R55" i="12" s="1"/>
  <c r="N54" i="12"/>
  <c r="Q54" i="12" s="1"/>
  <c r="R54" i="12" s="1"/>
  <c r="N53" i="12"/>
  <c r="N51" i="12"/>
  <c r="N48" i="12"/>
  <c r="N46" i="12"/>
  <c r="Q46" i="12" s="1"/>
  <c r="R46" i="12" s="1"/>
  <c r="N45" i="12"/>
  <c r="Q45" i="12" s="1"/>
  <c r="R45" i="12" s="1"/>
  <c r="N44" i="12"/>
  <c r="C43" i="12"/>
  <c r="N42" i="12"/>
  <c r="N37" i="12"/>
  <c r="Q37" i="12" s="1"/>
  <c r="R37" i="12" s="1"/>
  <c r="N36" i="12"/>
  <c r="N34" i="12"/>
  <c r="Q34" i="12" s="1"/>
  <c r="R34" i="12" s="1"/>
  <c r="N33" i="12"/>
  <c r="N31" i="12"/>
  <c r="N30" i="12" s="1"/>
  <c r="N29" i="12"/>
  <c r="N27" i="12"/>
  <c r="Q27" i="12" s="1"/>
  <c r="R27" i="12" s="1"/>
  <c r="N26" i="12"/>
  <c r="N24" i="12"/>
  <c r="Q24" i="12" s="1"/>
  <c r="R24" i="12" s="1"/>
  <c r="N23" i="12"/>
  <c r="N21" i="12"/>
  <c r="Q21" i="12" s="1"/>
  <c r="R21" i="12" s="1"/>
  <c r="N20" i="12"/>
  <c r="Q20" i="12" s="1"/>
  <c r="R20" i="12" s="1"/>
  <c r="N19" i="12"/>
  <c r="Q19" i="12" s="1"/>
  <c r="R19" i="12" s="1"/>
  <c r="N18" i="12"/>
  <c r="C17" i="12"/>
  <c r="N16" i="12"/>
  <c r="Q16" i="12" s="1"/>
  <c r="R16" i="12" s="1"/>
  <c r="N15" i="12"/>
  <c r="N13" i="12"/>
  <c r="N11" i="12"/>
  <c r="C143" i="10"/>
  <c r="C140" i="10"/>
  <c r="C137" i="10"/>
  <c r="C135" i="10"/>
  <c r="C133" i="10"/>
  <c r="C131" i="10"/>
  <c r="C129" i="10"/>
  <c r="C126" i="10"/>
  <c r="C121" i="10"/>
  <c r="C119" i="10"/>
  <c r="C117" i="10"/>
  <c r="C111" i="10"/>
  <c r="C108" i="10"/>
  <c r="R102" i="10"/>
  <c r="R101" i="10" s="1"/>
  <c r="R100" i="10" s="1"/>
  <c r="Q102" i="10"/>
  <c r="Q101" i="10" s="1"/>
  <c r="Q100" i="10" s="1"/>
  <c r="P102" i="10"/>
  <c r="P101" i="10" s="1"/>
  <c r="P100" i="10" s="1"/>
  <c r="O102" i="10"/>
  <c r="O101" i="10" s="1"/>
  <c r="O100" i="10" s="1"/>
  <c r="N102" i="10"/>
  <c r="N101" i="10" s="1"/>
  <c r="N100" i="10" s="1"/>
  <c r="M102" i="10"/>
  <c r="M101" i="10" s="1"/>
  <c r="M100" i="10" s="1"/>
  <c r="L102" i="10"/>
  <c r="L101" i="10" s="1"/>
  <c r="L100" i="10" s="1"/>
  <c r="K102" i="10"/>
  <c r="K101" i="10" s="1"/>
  <c r="K100" i="10" s="1"/>
  <c r="C102" i="10"/>
  <c r="C101" i="10" s="1"/>
  <c r="C100" i="10" s="1"/>
  <c r="R97" i="10"/>
  <c r="R96" i="10" s="1"/>
  <c r="R95" i="10" s="1"/>
  <c r="Q97" i="10"/>
  <c r="Q96" i="10" s="1"/>
  <c r="Q95" i="10" s="1"/>
  <c r="P97" i="10"/>
  <c r="P96" i="10" s="1"/>
  <c r="P95" i="10" s="1"/>
  <c r="O97" i="10"/>
  <c r="O96" i="10" s="1"/>
  <c r="O95" i="10" s="1"/>
  <c r="N97" i="10"/>
  <c r="N96" i="10" s="1"/>
  <c r="N95" i="10" s="1"/>
  <c r="M97" i="10"/>
  <c r="M96" i="10" s="1"/>
  <c r="M95" i="10" s="1"/>
  <c r="L97" i="10"/>
  <c r="L96" i="10" s="1"/>
  <c r="L95" i="10" s="1"/>
  <c r="K97" i="10"/>
  <c r="K96" i="10" s="1"/>
  <c r="K95" i="10" s="1"/>
  <c r="C97" i="10"/>
  <c r="C96" i="10" s="1"/>
  <c r="C95" i="10" s="1"/>
  <c r="K84" i="10"/>
  <c r="C85" i="10"/>
  <c r="C84" i="10" s="1"/>
  <c r="K78" i="10"/>
  <c r="C79" i="10"/>
  <c r="C78" i="10" s="1"/>
  <c r="R73" i="10"/>
  <c r="R72" i="10" s="1"/>
  <c r="R71" i="10" s="1"/>
  <c r="Q73" i="10"/>
  <c r="Q72" i="10" s="1"/>
  <c r="Q71" i="10" s="1"/>
  <c r="P73" i="10"/>
  <c r="P72" i="10" s="1"/>
  <c r="P71" i="10" s="1"/>
  <c r="O73" i="10"/>
  <c r="O72" i="10" s="1"/>
  <c r="O71" i="10" s="1"/>
  <c r="N73" i="10"/>
  <c r="N72" i="10" s="1"/>
  <c r="N71" i="10" s="1"/>
  <c r="M73" i="10"/>
  <c r="M72" i="10" s="1"/>
  <c r="M71" i="10" s="1"/>
  <c r="L73" i="10"/>
  <c r="L72" i="10" s="1"/>
  <c r="L71" i="10" s="1"/>
  <c r="K73" i="10"/>
  <c r="K72" i="10" s="1"/>
  <c r="K71" i="10" s="1"/>
  <c r="C74" i="10"/>
  <c r="C73" i="10" s="1"/>
  <c r="C72" i="10" s="1"/>
  <c r="C71" i="10" s="1"/>
  <c r="R68" i="10"/>
  <c r="R67" i="10" s="1"/>
  <c r="R66" i="10" s="1"/>
  <c r="Q68" i="10"/>
  <c r="Q67" i="10" s="1"/>
  <c r="Q66" i="10" s="1"/>
  <c r="P68" i="10"/>
  <c r="P67" i="10" s="1"/>
  <c r="P66" i="10" s="1"/>
  <c r="O68" i="10"/>
  <c r="O67" i="10" s="1"/>
  <c r="O66" i="10" s="1"/>
  <c r="N68" i="10"/>
  <c r="N67" i="10" s="1"/>
  <c r="N66" i="10" s="1"/>
  <c r="M68" i="10"/>
  <c r="M67" i="10" s="1"/>
  <c r="M66" i="10" s="1"/>
  <c r="L68" i="10"/>
  <c r="L67" i="10" s="1"/>
  <c r="L66" i="10" s="1"/>
  <c r="K68" i="10"/>
  <c r="K67" i="10" s="1"/>
  <c r="K66" i="10" s="1"/>
  <c r="C69" i="10"/>
  <c r="C68" i="10" s="1"/>
  <c r="C67" i="10" s="1"/>
  <c r="C66" i="10" s="1"/>
  <c r="R63" i="10"/>
  <c r="Q63" i="10"/>
  <c r="P63" i="10"/>
  <c r="O63" i="10"/>
  <c r="N63" i="10"/>
  <c r="M63" i="10"/>
  <c r="L63" i="10"/>
  <c r="K63" i="10"/>
  <c r="C64" i="10"/>
  <c r="C63" i="10" s="1"/>
  <c r="R60" i="10"/>
  <c r="Q60" i="10"/>
  <c r="P60" i="10"/>
  <c r="O60" i="10"/>
  <c r="N60" i="10"/>
  <c r="M60" i="10"/>
  <c r="L60" i="10"/>
  <c r="K60" i="10"/>
  <c r="C61" i="10"/>
  <c r="C60" i="10" s="1"/>
  <c r="K47" i="10"/>
  <c r="K46" i="10" s="1"/>
  <c r="K40" i="10"/>
  <c r="K39" i="10" s="1"/>
  <c r="K38" i="10" s="1"/>
  <c r="C41" i="10"/>
  <c r="C40" i="10" s="1"/>
  <c r="C39" i="10" s="1"/>
  <c r="C38" i="10" s="1"/>
  <c r="C10" i="10"/>
  <c r="Q17" i="9"/>
  <c r="P16" i="9"/>
  <c r="O16" i="9"/>
  <c r="N16" i="9"/>
  <c r="M16" i="9"/>
  <c r="L16" i="9"/>
  <c r="Q15" i="9"/>
  <c r="R15" i="9" s="1"/>
  <c r="R14" i="9" s="1"/>
  <c r="P14" i="9"/>
  <c r="O14" i="9"/>
  <c r="N14" i="9"/>
  <c r="M14" i="9"/>
  <c r="L14" i="9"/>
  <c r="Q13" i="9"/>
  <c r="Q12" i="9" s="1"/>
  <c r="P12" i="9"/>
  <c r="O12" i="9"/>
  <c r="N12" i="9"/>
  <c r="M12" i="9"/>
  <c r="L12" i="9"/>
  <c r="Q11" i="9"/>
  <c r="R11" i="9" s="1"/>
  <c r="R10" i="9" s="1"/>
  <c r="Q10" i="9"/>
  <c r="P10" i="9"/>
  <c r="O10" i="9"/>
  <c r="N10" i="9"/>
  <c r="M10" i="9"/>
  <c r="L10" i="9"/>
  <c r="K10" i="9"/>
  <c r="K9" i="9" s="1"/>
  <c r="K8" i="9" s="1"/>
  <c r="K7" i="9" s="1"/>
  <c r="K6" i="9" s="1"/>
  <c r="C10" i="9"/>
  <c r="C9" i="9" s="1"/>
  <c r="C8" i="9" s="1"/>
  <c r="C7" i="9" s="1"/>
  <c r="C6" i="9" s="1"/>
  <c r="Q98" i="7"/>
  <c r="Q97" i="7" s="1"/>
  <c r="P98" i="7"/>
  <c r="P97" i="7" s="1"/>
  <c r="O98" i="7"/>
  <c r="O97" i="7" s="1"/>
  <c r="N98" i="7"/>
  <c r="N97" i="7" s="1"/>
  <c r="M98" i="7"/>
  <c r="M97" i="7" s="1"/>
  <c r="L98" i="7"/>
  <c r="L97" i="7" s="1"/>
  <c r="C98" i="7"/>
  <c r="C97" i="7" s="1"/>
  <c r="Q95" i="7"/>
  <c r="Q94" i="7" s="1"/>
  <c r="P95" i="7"/>
  <c r="P94" i="7" s="1"/>
  <c r="O95" i="7"/>
  <c r="O94" i="7" s="1"/>
  <c r="N95" i="7"/>
  <c r="N94" i="7" s="1"/>
  <c r="M95" i="7"/>
  <c r="M94" i="7" s="1"/>
  <c r="L95" i="7"/>
  <c r="L94" i="7" s="1"/>
  <c r="C95" i="7"/>
  <c r="C94" i="7" s="1"/>
  <c r="R91" i="7"/>
  <c r="R90" i="7" s="1"/>
  <c r="R66" i="7" s="1"/>
  <c r="M90" i="7"/>
  <c r="L90" i="7"/>
  <c r="R89" i="7"/>
  <c r="R88" i="7"/>
  <c r="M87" i="7"/>
  <c r="L87" i="7"/>
  <c r="R86" i="7"/>
  <c r="R85" i="7"/>
  <c r="M84" i="7"/>
  <c r="L84" i="7"/>
  <c r="M82" i="7"/>
  <c r="L82" i="7"/>
  <c r="M80" i="7"/>
  <c r="L80" i="7"/>
  <c r="R79" i="7"/>
  <c r="R78" i="7"/>
  <c r="R77" i="7"/>
  <c r="R76" i="7"/>
  <c r="M75" i="7"/>
  <c r="L75" i="7"/>
  <c r="M73" i="7"/>
  <c r="L73" i="7"/>
  <c r="M71" i="7"/>
  <c r="L71" i="7"/>
  <c r="M69" i="7"/>
  <c r="L69" i="7"/>
  <c r="M67" i="7"/>
  <c r="L67" i="7"/>
  <c r="P62" i="7"/>
  <c r="N62" i="7"/>
  <c r="M62" i="7"/>
  <c r="L62" i="7"/>
  <c r="R61" i="7"/>
  <c r="R60" i="7"/>
  <c r="R59" i="7"/>
  <c r="P58" i="7"/>
  <c r="N58" i="7"/>
  <c r="M58" i="7"/>
  <c r="L58" i="7"/>
  <c r="P56" i="7"/>
  <c r="N56" i="7"/>
  <c r="M56" i="7"/>
  <c r="L56" i="7"/>
  <c r="P54" i="7"/>
  <c r="N54" i="7"/>
  <c r="M54" i="7"/>
  <c r="L54" i="7"/>
  <c r="C54" i="7"/>
  <c r="C53" i="7" s="1"/>
  <c r="O53" i="7"/>
  <c r="R52" i="7"/>
  <c r="O47" i="7"/>
  <c r="P48" i="7"/>
  <c r="N48" i="7"/>
  <c r="M48" i="7"/>
  <c r="L48" i="7"/>
  <c r="C48" i="7"/>
  <c r="C47" i="7" s="1"/>
  <c r="Q43" i="7"/>
  <c r="Q42" i="7" s="1"/>
  <c r="P43" i="7"/>
  <c r="P42" i="7" s="1"/>
  <c r="O43" i="7"/>
  <c r="O42" i="7" s="1"/>
  <c r="N43" i="7"/>
  <c r="N42" i="7" s="1"/>
  <c r="M43" i="7"/>
  <c r="M42" i="7" s="1"/>
  <c r="C43" i="7"/>
  <c r="C42" i="7" s="1"/>
  <c r="L42" i="7"/>
  <c r="Q40" i="7"/>
  <c r="P40" i="7"/>
  <c r="O40" i="7"/>
  <c r="N40" i="7"/>
  <c r="M40" i="7"/>
  <c r="L40" i="7"/>
  <c r="C40" i="7"/>
  <c r="Q38" i="7"/>
  <c r="P38" i="7"/>
  <c r="O38" i="7"/>
  <c r="N38" i="7"/>
  <c r="M38" i="7"/>
  <c r="L38" i="7"/>
  <c r="C38" i="7"/>
  <c r="Q36" i="7"/>
  <c r="P36" i="7"/>
  <c r="O36" i="7"/>
  <c r="N36" i="7"/>
  <c r="M36" i="7"/>
  <c r="L36" i="7"/>
  <c r="C36" i="7"/>
  <c r="R35" i="7"/>
  <c r="R34" i="7" s="1"/>
  <c r="Q34" i="7"/>
  <c r="P34" i="7"/>
  <c r="O34" i="7"/>
  <c r="N34" i="7"/>
  <c r="M34" i="7"/>
  <c r="L34" i="7"/>
  <c r="C34" i="7"/>
  <c r="R33" i="7"/>
  <c r="R32" i="7"/>
  <c r="R31" i="7"/>
  <c r="Q30" i="7"/>
  <c r="P30" i="7"/>
  <c r="O30" i="7"/>
  <c r="N30" i="7"/>
  <c r="M30" i="7"/>
  <c r="L30" i="7"/>
  <c r="C30" i="7"/>
  <c r="Q25" i="7"/>
  <c r="P25" i="7"/>
  <c r="O25" i="7"/>
  <c r="N25" i="7"/>
  <c r="M25" i="7"/>
  <c r="R24" i="7"/>
  <c r="R23" i="7"/>
  <c r="Q21" i="7"/>
  <c r="P21" i="7"/>
  <c r="O21" i="7"/>
  <c r="N21" i="7"/>
  <c r="M21" i="7"/>
  <c r="L21" i="7"/>
  <c r="Q19" i="7"/>
  <c r="P19" i="7"/>
  <c r="O19" i="7"/>
  <c r="N19" i="7"/>
  <c r="M19" i="7"/>
  <c r="L19" i="7"/>
  <c r="C19" i="7"/>
  <c r="C18" i="7" s="1"/>
  <c r="Q16" i="7"/>
  <c r="Q15" i="7" s="1"/>
  <c r="P16" i="7"/>
  <c r="P15" i="7" s="1"/>
  <c r="O16" i="7"/>
  <c r="O15" i="7" s="1"/>
  <c r="N16" i="7"/>
  <c r="N15" i="7" s="1"/>
  <c r="M16" i="7"/>
  <c r="M15" i="7" s="1"/>
  <c r="L16" i="7"/>
  <c r="L15" i="7" s="1"/>
  <c r="C16" i="7"/>
  <c r="C15" i="7" s="1"/>
  <c r="Q13" i="7"/>
  <c r="Q12" i="7" s="1"/>
  <c r="P13" i="7"/>
  <c r="P12" i="7" s="1"/>
  <c r="O13" i="7"/>
  <c r="O12" i="7" s="1"/>
  <c r="N13" i="7"/>
  <c r="N12" i="7" s="1"/>
  <c r="M13" i="7"/>
  <c r="M12" i="7" s="1"/>
  <c r="L13" i="7"/>
  <c r="L12" i="7" s="1"/>
  <c r="C12" i="7"/>
  <c r="R11" i="7"/>
  <c r="R10" i="7" s="1"/>
  <c r="Q10" i="7"/>
  <c r="P10" i="7"/>
  <c r="O10" i="7"/>
  <c r="N10" i="7"/>
  <c r="M10" i="7"/>
  <c r="L10" i="7"/>
  <c r="C10" i="7"/>
  <c r="N257" i="3"/>
  <c r="P256" i="3"/>
  <c r="O256" i="3"/>
  <c r="M256" i="3"/>
  <c r="L256" i="3"/>
  <c r="N255" i="3"/>
  <c r="Q255" i="3" s="1"/>
  <c r="P254" i="3"/>
  <c r="O254" i="3"/>
  <c r="M254" i="3"/>
  <c r="L254" i="3"/>
  <c r="K254" i="3"/>
  <c r="K253" i="3" s="1"/>
  <c r="K252" i="3" s="1"/>
  <c r="K251" i="3" s="1"/>
  <c r="C254" i="3"/>
  <c r="C253" i="3" s="1"/>
  <c r="C252" i="3" s="1"/>
  <c r="C251" i="3" s="1"/>
  <c r="N250" i="3"/>
  <c r="P249" i="3"/>
  <c r="P248" i="3" s="1"/>
  <c r="P247" i="3" s="1"/>
  <c r="O249" i="3"/>
  <c r="O248" i="3" s="1"/>
  <c r="O247" i="3" s="1"/>
  <c r="M249" i="3"/>
  <c r="M248" i="3" s="1"/>
  <c r="M247" i="3" s="1"/>
  <c r="L249" i="3"/>
  <c r="L248" i="3" s="1"/>
  <c r="L247" i="3" s="1"/>
  <c r="K249" i="3"/>
  <c r="K248" i="3" s="1"/>
  <c r="K247" i="3" s="1"/>
  <c r="C249" i="3"/>
  <c r="C248" i="3" s="1"/>
  <c r="C247" i="3" s="1"/>
  <c r="N246" i="3"/>
  <c r="N245" i="3"/>
  <c r="P244" i="3"/>
  <c r="O244" i="3"/>
  <c r="M244" i="3"/>
  <c r="L244" i="3"/>
  <c r="N243" i="3"/>
  <c r="P242" i="3"/>
  <c r="O242" i="3"/>
  <c r="M242" i="3"/>
  <c r="L242" i="3"/>
  <c r="N241" i="3"/>
  <c r="Q241" i="3" s="1"/>
  <c r="P240" i="3"/>
  <c r="O240" i="3"/>
  <c r="M240" i="3"/>
  <c r="L240" i="3"/>
  <c r="N239" i="3"/>
  <c r="Q239" i="3" s="1"/>
  <c r="P238" i="3"/>
  <c r="O238" i="3"/>
  <c r="M238" i="3"/>
  <c r="L238" i="3"/>
  <c r="N237" i="3"/>
  <c r="Q237" i="3" s="1"/>
  <c r="P236" i="3"/>
  <c r="O236" i="3"/>
  <c r="M236" i="3"/>
  <c r="L236" i="3"/>
  <c r="N235" i="3"/>
  <c r="Q235" i="3" s="1"/>
  <c r="P234" i="3"/>
  <c r="O234" i="3"/>
  <c r="M234" i="3"/>
  <c r="L234" i="3"/>
  <c r="N233" i="3"/>
  <c r="Q233" i="3" s="1"/>
  <c r="P232" i="3"/>
  <c r="O232" i="3"/>
  <c r="M232" i="3"/>
  <c r="L232" i="3"/>
  <c r="K232" i="3"/>
  <c r="K231" i="3" s="1"/>
  <c r="K230" i="3" s="1"/>
  <c r="C232" i="3"/>
  <c r="C231" i="3" s="1"/>
  <c r="C230" i="3" s="1"/>
  <c r="N228" i="3"/>
  <c r="Q228" i="3" s="1"/>
  <c r="P227" i="3"/>
  <c r="O227" i="3"/>
  <c r="M227" i="3"/>
  <c r="L227" i="3"/>
  <c r="C227" i="3"/>
  <c r="N226" i="3"/>
  <c r="Q226" i="3" s="1"/>
  <c r="P225" i="3"/>
  <c r="O225" i="3"/>
  <c r="M225" i="3"/>
  <c r="L225" i="3"/>
  <c r="K225" i="3"/>
  <c r="K224" i="3" s="1"/>
  <c r="C225" i="3"/>
  <c r="N223" i="3"/>
  <c r="P222" i="3"/>
  <c r="O222" i="3"/>
  <c r="M222" i="3"/>
  <c r="L222" i="3"/>
  <c r="N221" i="3"/>
  <c r="N219" i="3"/>
  <c r="N218" i="3"/>
  <c r="Q218" i="3" s="1"/>
  <c r="P217" i="3"/>
  <c r="O217" i="3"/>
  <c r="M217" i="3"/>
  <c r="L217" i="3"/>
  <c r="N216" i="3"/>
  <c r="P215" i="3"/>
  <c r="O215" i="3"/>
  <c r="M215" i="3"/>
  <c r="L215" i="3"/>
  <c r="K215" i="3"/>
  <c r="C215" i="3"/>
  <c r="N214" i="3"/>
  <c r="N213" i="3"/>
  <c r="P212" i="3"/>
  <c r="O212" i="3"/>
  <c r="M212" i="3"/>
  <c r="L212" i="3"/>
  <c r="K212" i="3"/>
  <c r="C212" i="3"/>
  <c r="N208" i="3"/>
  <c r="Q208" i="3" s="1"/>
  <c r="P207" i="3"/>
  <c r="P206" i="3" s="1"/>
  <c r="O207" i="3"/>
  <c r="O206" i="3" s="1"/>
  <c r="M207" i="3"/>
  <c r="M206" i="3" s="1"/>
  <c r="L207" i="3"/>
  <c r="L206" i="3" s="1"/>
  <c r="K207" i="3"/>
  <c r="K206" i="3" s="1"/>
  <c r="C207" i="3"/>
  <c r="C206" i="3" s="1"/>
  <c r="N205" i="3"/>
  <c r="P204" i="3"/>
  <c r="O204" i="3"/>
  <c r="M204" i="3"/>
  <c r="L204" i="3"/>
  <c r="N203" i="3"/>
  <c r="Q203" i="3" s="1"/>
  <c r="P202" i="3"/>
  <c r="O202" i="3"/>
  <c r="M202" i="3"/>
  <c r="L202" i="3"/>
  <c r="N201" i="3"/>
  <c r="P200" i="3"/>
  <c r="O200" i="3"/>
  <c r="M200" i="3"/>
  <c r="L200" i="3"/>
  <c r="N199" i="3"/>
  <c r="N198" i="3"/>
  <c r="N197" i="3"/>
  <c r="Q197" i="3" s="1"/>
  <c r="P196" i="3"/>
  <c r="O196" i="3"/>
  <c r="M196" i="3"/>
  <c r="L196" i="3"/>
  <c r="K196" i="3"/>
  <c r="K195" i="3" s="1"/>
  <c r="C196" i="3"/>
  <c r="C195" i="3" s="1"/>
  <c r="N194" i="3"/>
  <c r="Q194" i="3" s="1"/>
  <c r="P193" i="3"/>
  <c r="O193" i="3"/>
  <c r="M193" i="3"/>
  <c r="L193" i="3"/>
  <c r="N192" i="3"/>
  <c r="N191" i="3"/>
  <c r="Q191" i="3" s="1"/>
  <c r="P190" i="3"/>
  <c r="O190" i="3"/>
  <c r="M190" i="3"/>
  <c r="L190" i="3"/>
  <c r="N189" i="3"/>
  <c r="Q189" i="3" s="1"/>
  <c r="P188" i="3"/>
  <c r="O188" i="3"/>
  <c r="M188" i="3"/>
  <c r="L188" i="3"/>
  <c r="N187" i="3"/>
  <c r="Q187" i="3" s="1"/>
  <c r="P186" i="3"/>
  <c r="O186" i="3"/>
  <c r="M186" i="3"/>
  <c r="L186" i="3"/>
  <c r="N185" i="3"/>
  <c r="Q185" i="3" s="1"/>
  <c r="P184" i="3"/>
  <c r="O184" i="3"/>
  <c r="M184" i="3"/>
  <c r="L184" i="3"/>
  <c r="N183" i="3"/>
  <c r="N182" i="3"/>
  <c r="N181" i="3"/>
  <c r="N180" i="3"/>
  <c r="Q180" i="3" s="1"/>
  <c r="P179" i="3"/>
  <c r="O179" i="3"/>
  <c r="M179" i="3"/>
  <c r="L179" i="3"/>
  <c r="N178" i="3"/>
  <c r="P177" i="3"/>
  <c r="O177" i="3"/>
  <c r="M177" i="3"/>
  <c r="L177" i="3"/>
  <c r="N176" i="3"/>
  <c r="N175" i="3"/>
  <c r="N174" i="3"/>
  <c r="Q174" i="3" s="1"/>
  <c r="N173" i="3"/>
  <c r="N172" i="3"/>
  <c r="Q172" i="3" s="1"/>
  <c r="P171" i="3"/>
  <c r="O171" i="3"/>
  <c r="M171" i="3"/>
  <c r="L171" i="3"/>
  <c r="N170" i="3"/>
  <c r="Q170" i="3" s="1"/>
  <c r="P169" i="3"/>
  <c r="O169" i="3"/>
  <c r="M169" i="3"/>
  <c r="L169" i="3"/>
  <c r="N168" i="3"/>
  <c r="P167" i="3"/>
  <c r="O167" i="3"/>
  <c r="M167" i="3"/>
  <c r="L167" i="3"/>
  <c r="N166" i="3"/>
  <c r="Q166" i="3" s="1"/>
  <c r="Q165" i="3" s="1"/>
  <c r="P165" i="3"/>
  <c r="O165" i="3"/>
  <c r="M165" i="3"/>
  <c r="L165" i="3"/>
  <c r="N164" i="3"/>
  <c r="P163" i="3"/>
  <c r="O163" i="3"/>
  <c r="M163" i="3"/>
  <c r="L163" i="3"/>
  <c r="K163" i="3"/>
  <c r="K162" i="3" s="1"/>
  <c r="C163" i="3"/>
  <c r="C162" i="3" s="1"/>
  <c r="N159" i="3"/>
  <c r="Q159" i="3" s="1"/>
  <c r="P158" i="3"/>
  <c r="P157" i="3" s="1"/>
  <c r="O158" i="3"/>
  <c r="O157" i="3" s="1"/>
  <c r="M158" i="3"/>
  <c r="M157" i="3" s="1"/>
  <c r="L158" i="3"/>
  <c r="L157" i="3" s="1"/>
  <c r="K158" i="3"/>
  <c r="K157" i="3" s="1"/>
  <c r="C158" i="3"/>
  <c r="C157" i="3" s="1"/>
  <c r="N156" i="3"/>
  <c r="Q156" i="3" s="1"/>
  <c r="P155" i="3"/>
  <c r="O155" i="3"/>
  <c r="M155" i="3"/>
  <c r="L155" i="3"/>
  <c r="N154" i="3"/>
  <c r="N153" i="3"/>
  <c r="Q153" i="3" s="1"/>
  <c r="P152" i="3"/>
  <c r="O152" i="3"/>
  <c r="M152" i="3"/>
  <c r="L152" i="3"/>
  <c r="N151" i="3"/>
  <c r="P150" i="3"/>
  <c r="O150" i="3"/>
  <c r="M150" i="3"/>
  <c r="L150" i="3"/>
  <c r="N149" i="3"/>
  <c r="P148" i="3"/>
  <c r="O148" i="3"/>
  <c r="M148" i="3"/>
  <c r="L148" i="3"/>
  <c r="N147" i="3"/>
  <c r="N146" i="3"/>
  <c r="Q146" i="3" s="1"/>
  <c r="N145" i="3"/>
  <c r="Q145" i="3" s="1"/>
  <c r="N144" i="3"/>
  <c r="P143" i="3"/>
  <c r="O143" i="3"/>
  <c r="M143" i="3"/>
  <c r="L143" i="3"/>
  <c r="N142" i="3"/>
  <c r="Q142" i="3" s="1"/>
  <c r="P141" i="3"/>
  <c r="O141" i="3"/>
  <c r="M141" i="3"/>
  <c r="L141" i="3"/>
  <c r="K141" i="3"/>
  <c r="K140" i="3" s="1"/>
  <c r="C141" i="3"/>
  <c r="C140" i="3" s="1"/>
  <c r="P138" i="3"/>
  <c r="P137" i="3" s="1"/>
  <c r="O138" i="3"/>
  <c r="O137" i="3" s="1"/>
  <c r="M138" i="3"/>
  <c r="M137" i="3" s="1"/>
  <c r="L138" i="3"/>
  <c r="L137" i="3" s="1"/>
  <c r="K138" i="3"/>
  <c r="K137" i="3" s="1"/>
  <c r="C138" i="3"/>
  <c r="C137" i="3" s="1"/>
  <c r="N134" i="3"/>
  <c r="Q134" i="3" s="1"/>
  <c r="P133" i="3"/>
  <c r="O133" i="3"/>
  <c r="M133" i="3"/>
  <c r="L133" i="3"/>
  <c r="K133" i="3"/>
  <c r="N132" i="3"/>
  <c r="Q132" i="3" s="1"/>
  <c r="P131" i="3"/>
  <c r="O131" i="3"/>
  <c r="M131" i="3"/>
  <c r="L131" i="3"/>
  <c r="N130" i="3"/>
  <c r="Q130" i="3" s="1"/>
  <c r="P129" i="3"/>
  <c r="O129" i="3"/>
  <c r="M129" i="3"/>
  <c r="L129" i="3"/>
  <c r="N128" i="3"/>
  <c r="Q128" i="3" s="1"/>
  <c r="P127" i="3"/>
  <c r="O127" i="3"/>
  <c r="M127" i="3"/>
  <c r="L127" i="3"/>
  <c r="N126" i="3"/>
  <c r="Q126" i="3" s="1"/>
  <c r="P125" i="3"/>
  <c r="O125" i="3"/>
  <c r="M125" i="3"/>
  <c r="L125" i="3"/>
  <c r="N124" i="3"/>
  <c r="P123" i="3"/>
  <c r="O123" i="3"/>
  <c r="M123" i="3"/>
  <c r="L123" i="3"/>
  <c r="K123" i="3"/>
  <c r="C123" i="3"/>
  <c r="C122" i="3" s="1"/>
  <c r="C121" i="3" s="1"/>
  <c r="C120" i="3" s="1"/>
  <c r="N119" i="3"/>
  <c r="P118" i="3"/>
  <c r="P117" i="3" s="1"/>
  <c r="O118" i="3"/>
  <c r="O117" i="3" s="1"/>
  <c r="M118" i="3"/>
  <c r="M117" i="3" s="1"/>
  <c r="L118" i="3"/>
  <c r="L117" i="3" s="1"/>
  <c r="K118" i="3"/>
  <c r="K117" i="3" s="1"/>
  <c r="C118" i="3"/>
  <c r="C117" i="3" s="1"/>
  <c r="N116" i="3"/>
  <c r="N115" i="3"/>
  <c r="Q115" i="3" s="1"/>
  <c r="P114" i="3"/>
  <c r="O114" i="3"/>
  <c r="M114" i="3"/>
  <c r="L114" i="3"/>
  <c r="N113" i="3"/>
  <c r="Q113" i="3" s="1"/>
  <c r="P112" i="3"/>
  <c r="O112" i="3"/>
  <c r="M112" i="3"/>
  <c r="L112" i="3"/>
  <c r="N111" i="3"/>
  <c r="P110" i="3"/>
  <c r="O110" i="3"/>
  <c r="M110" i="3"/>
  <c r="L110" i="3"/>
  <c r="N109" i="3"/>
  <c r="Q109" i="3" s="1"/>
  <c r="P108" i="3"/>
  <c r="O108" i="3"/>
  <c r="M108" i="3"/>
  <c r="L108" i="3"/>
  <c r="K108" i="3"/>
  <c r="K107" i="3" s="1"/>
  <c r="C108" i="3"/>
  <c r="C107" i="3" s="1"/>
  <c r="N106" i="3"/>
  <c r="P105" i="3"/>
  <c r="O105" i="3"/>
  <c r="M105" i="3"/>
  <c r="L105" i="3"/>
  <c r="N104" i="3"/>
  <c r="Q104" i="3" s="1"/>
  <c r="P103" i="3"/>
  <c r="O103" i="3"/>
  <c r="M103" i="3"/>
  <c r="L103" i="3"/>
  <c r="K103" i="3"/>
  <c r="K102" i="3" s="1"/>
  <c r="C103" i="3"/>
  <c r="C102" i="3" s="1"/>
  <c r="N101" i="3"/>
  <c r="Q101" i="3" s="1"/>
  <c r="P100" i="3"/>
  <c r="P99" i="3" s="1"/>
  <c r="O100" i="3"/>
  <c r="O99" i="3" s="1"/>
  <c r="M100" i="3"/>
  <c r="M99" i="3" s="1"/>
  <c r="L100" i="3"/>
  <c r="L99" i="3" s="1"/>
  <c r="K100" i="3"/>
  <c r="K99" i="3" s="1"/>
  <c r="C100" i="3"/>
  <c r="C99" i="3" s="1"/>
  <c r="N98" i="3"/>
  <c r="Q98" i="3" s="1"/>
  <c r="P97" i="3"/>
  <c r="O97" i="3"/>
  <c r="L97" i="3"/>
  <c r="K97" i="3"/>
  <c r="C97" i="3"/>
  <c r="N96" i="3"/>
  <c r="Q96" i="3" s="1"/>
  <c r="R96" i="3" s="1"/>
  <c r="N95" i="3"/>
  <c r="N94" i="3"/>
  <c r="N93" i="3"/>
  <c r="Q93" i="3" s="1"/>
  <c r="P92" i="3"/>
  <c r="O92" i="3"/>
  <c r="M92" i="3"/>
  <c r="M91" i="3" s="1"/>
  <c r="L92" i="3"/>
  <c r="K92" i="3"/>
  <c r="C92" i="3"/>
  <c r="N90" i="3"/>
  <c r="P89" i="3"/>
  <c r="O89" i="3"/>
  <c r="M89" i="3"/>
  <c r="L89" i="3"/>
  <c r="N88" i="3"/>
  <c r="P87" i="3"/>
  <c r="O87" i="3"/>
  <c r="M87" i="3"/>
  <c r="L87" i="3"/>
  <c r="N86" i="3"/>
  <c r="P85" i="3"/>
  <c r="O85" i="3"/>
  <c r="M85" i="3"/>
  <c r="L85" i="3"/>
  <c r="K85" i="3"/>
  <c r="K84" i="3" s="1"/>
  <c r="C85" i="3"/>
  <c r="C84" i="3" s="1"/>
  <c r="N82" i="3"/>
  <c r="Q82" i="3" s="1"/>
  <c r="P81" i="3"/>
  <c r="O81" i="3"/>
  <c r="M81" i="3"/>
  <c r="L81" i="3"/>
  <c r="N80" i="3"/>
  <c r="Q80" i="3" s="1"/>
  <c r="P79" i="3"/>
  <c r="O79" i="3"/>
  <c r="M79" i="3"/>
  <c r="L79" i="3"/>
  <c r="N78" i="3"/>
  <c r="Q78" i="3" s="1"/>
  <c r="P77" i="3"/>
  <c r="O77" i="3"/>
  <c r="M77" i="3"/>
  <c r="L77" i="3"/>
  <c r="K77" i="3"/>
  <c r="K76" i="3" s="1"/>
  <c r="C77" i="3"/>
  <c r="C76" i="3" s="1"/>
  <c r="N75" i="3"/>
  <c r="Q75" i="3" s="1"/>
  <c r="P74" i="3"/>
  <c r="O74" i="3"/>
  <c r="M74" i="3"/>
  <c r="L74" i="3"/>
  <c r="N73" i="3"/>
  <c r="N72" i="3"/>
  <c r="N71" i="3"/>
  <c r="Q71" i="3" s="1"/>
  <c r="P70" i="3"/>
  <c r="O70" i="3"/>
  <c r="M70" i="3"/>
  <c r="L70" i="3"/>
  <c r="K70" i="3"/>
  <c r="K69" i="3" s="1"/>
  <c r="C70" i="3"/>
  <c r="C69" i="3" s="1"/>
  <c r="N66" i="3"/>
  <c r="N65" i="3" s="1"/>
  <c r="P65" i="3"/>
  <c r="O65" i="3"/>
  <c r="M65" i="3"/>
  <c r="L65" i="3"/>
  <c r="N64" i="3"/>
  <c r="Q64" i="3" s="1"/>
  <c r="P63" i="3"/>
  <c r="O63" i="3"/>
  <c r="M63" i="3"/>
  <c r="L63" i="3"/>
  <c r="N62" i="3"/>
  <c r="Q62" i="3" s="1"/>
  <c r="P61" i="3"/>
  <c r="O61" i="3"/>
  <c r="M61" i="3"/>
  <c r="L61" i="3"/>
  <c r="N60" i="3"/>
  <c r="P59" i="3"/>
  <c r="O59" i="3"/>
  <c r="M59" i="3"/>
  <c r="L59" i="3"/>
  <c r="K59" i="3"/>
  <c r="K58" i="3" s="1"/>
  <c r="C59" i="3"/>
  <c r="C58" i="3" s="1"/>
  <c r="N57" i="3"/>
  <c r="N56" i="3"/>
  <c r="Q56" i="3" s="1"/>
  <c r="P55" i="3"/>
  <c r="O55" i="3"/>
  <c r="M55" i="3"/>
  <c r="L55" i="3"/>
  <c r="N54" i="3"/>
  <c r="Q54" i="3" s="1"/>
  <c r="P53" i="3"/>
  <c r="O53" i="3"/>
  <c r="M53" i="3"/>
  <c r="L53" i="3"/>
  <c r="N52" i="3"/>
  <c r="Q52" i="3" s="1"/>
  <c r="P51" i="3"/>
  <c r="O51" i="3"/>
  <c r="M51" i="3"/>
  <c r="L51" i="3"/>
  <c r="N50" i="3"/>
  <c r="Q50" i="3" s="1"/>
  <c r="R50" i="3" s="1"/>
  <c r="N49" i="3"/>
  <c r="Q49" i="3" s="1"/>
  <c r="P48" i="3"/>
  <c r="O48" i="3"/>
  <c r="M48" i="3"/>
  <c r="L48" i="3"/>
  <c r="N47" i="3"/>
  <c r="Q47" i="3" s="1"/>
  <c r="P46" i="3"/>
  <c r="O46" i="3"/>
  <c r="M46" i="3"/>
  <c r="L46" i="3"/>
  <c r="K46" i="3"/>
  <c r="K45" i="3" s="1"/>
  <c r="C46" i="3"/>
  <c r="C45" i="3" s="1"/>
  <c r="N44" i="3"/>
  <c r="P43" i="3"/>
  <c r="O43" i="3"/>
  <c r="M43" i="3"/>
  <c r="L43" i="3"/>
  <c r="N42" i="3"/>
  <c r="Q42" i="3" s="1"/>
  <c r="P41" i="3"/>
  <c r="O41" i="3"/>
  <c r="M41" i="3"/>
  <c r="L41" i="3"/>
  <c r="N40" i="3"/>
  <c r="Q40" i="3" s="1"/>
  <c r="P39" i="3"/>
  <c r="O39" i="3"/>
  <c r="M39" i="3"/>
  <c r="L39" i="3"/>
  <c r="N38" i="3"/>
  <c r="Q38" i="3" s="1"/>
  <c r="P37" i="3"/>
  <c r="O37" i="3"/>
  <c r="M37" i="3"/>
  <c r="L37" i="3"/>
  <c r="N36" i="3"/>
  <c r="N35" i="3"/>
  <c r="Q35" i="3" s="1"/>
  <c r="P34" i="3"/>
  <c r="O34" i="3"/>
  <c r="M34" i="3"/>
  <c r="L34" i="3"/>
  <c r="N33" i="3"/>
  <c r="Q33" i="3" s="1"/>
  <c r="P32" i="3"/>
  <c r="O32" i="3"/>
  <c r="M32" i="3"/>
  <c r="L32" i="3"/>
  <c r="K32" i="3"/>
  <c r="K31" i="3" s="1"/>
  <c r="C32" i="3"/>
  <c r="C31" i="3" s="1"/>
  <c r="N28" i="3"/>
  <c r="N27" i="3"/>
  <c r="N26" i="3"/>
  <c r="N25" i="3"/>
  <c r="N24" i="3"/>
  <c r="Q24" i="3" s="1"/>
  <c r="P23" i="3"/>
  <c r="P22" i="3" s="1"/>
  <c r="O23" i="3"/>
  <c r="O22" i="3" s="1"/>
  <c r="M23" i="3"/>
  <c r="M22" i="3" s="1"/>
  <c r="L23" i="3"/>
  <c r="L22" i="3" s="1"/>
  <c r="K23" i="3"/>
  <c r="K22" i="3" s="1"/>
  <c r="C23" i="3"/>
  <c r="C22" i="3" s="1"/>
  <c r="N21" i="3"/>
  <c r="Q21" i="3" s="1"/>
  <c r="P20" i="3"/>
  <c r="P19" i="3" s="1"/>
  <c r="O20" i="3"/>
  <c r="O19" i="3" s="1"/>
  <c r="M20" i="3"/>
  <c r="M19" i="3" s="1"/>
  <c r="L20" i="3"/>
  <c r="L19" i="3" s="1"/>
  <c r="K20" i="3"/>
  <c r="K19" i="3" s="1"/>
  <c r="C20" i="3"/>
  <c r="C19" i="3" s="1"/>
  <c r="N18" i="3"/>
  <c r="N17" i="3"/>
  <c r="Q17" i="3" s="1"/>
  <c r="R17" i="3" s="1"/>
  <c r="N16" i="3"/>
  <c r="N15" i="3"/>
  <c r="N14" i="3"/>
  <c r="Q14" i="3" s="1"/>
  <c r="P13" i="3"/>
  <c r="P12" i="3" s="1"/>
  <c r="O13" i="3"/>
  <c r="O12" i="3" s="1"/>
  <c r="M13" i="3"/>
  <c r="M12" i="3" s="1"/>
  <c r="L13" i="3"/>
  <c r="L12" i="3" s="1"/>
  <c r="K13" i="3"/>
  <c r="K12" i="3" s="1"/>
  <c r="C13" i="3"/>
  <c r="C12" i="3" s="1"/>
  <c r="N11" i="3"/>
  <c r="P10" i="3"/>
  <c r="O10" i="3"/>
  <c r="M10" i="3"/>
  <c r="L10" i="3"/>
  <c r="K10" i="3"/>
  <c r="C10" i="3"/>
  <c r="P3" i="34" l="1"/>
  <c r="E3" i="34"/>
  <c r="H3" i="34"/>
  <c r="O3" i="34"/>
  <c r="L3" i="34"/>
  <c r="E3" i="32"/>
  <c r="M3" i="23"/>
  <c r="Q11" i="22"/>
  <c r="R11" i="22" s="1"/>
  <c r="J3" i="19"/>
  <c r="Q11" i="19"/>
  <c r="Q10" i="19" s="1"/>
  <c r="N17" i="17"/>
  <c r="N10" i="17"/>
  <c r="Q11" i="15"/>
  <c r="L66" i="7"/>
  <c r="M66" i="7"/>
  <c r="Q67" i="13"/>
  <c r="Q66" i="13" s="1"/>
  <c r="N66" i="13"/>
  <c r="Q94" i="13"/>
  <c r="Q93" i="13" s="1"/>
  <c r="N93" i="13"/>
  <c r="Q109" i="13"/>
  <c r="Q108" i="13" s="1"/>
  <c r="N108" i="13"/>
  <c r="Q17" i="13"/>
  <c r="N16" i="13"/>
  <c r="Q28" i="13"/>
  <c r="N27" i="13"/>
  <c r="Q35" i="13"/>
  <c r="N34" i="13"/>
  <c r="N40" i="13"/>
  <c r="Q50" i="13"/>
  <c r="R50" i="13" s="1"/>
  <c r="N49" i="13"/>
  <c r="Q79" i="13"/>
  <c r="Q78" i="13" s="1"/>
  <c r="Q77" i="13" s="1"/>
  <c r="Q76" i="13" s="1"/>
  <c r="Q75" i="13" s="1"/>
  <c r="N78" i="13"/>
  <c r="N77" i="13" s="1"/>
  <c r="N76" i="13" s="1"/>
  <c r="N75" i="13" s="1"/>
  <c r="Q60" i="13"/>
  <c r="Q59" i="13" s="1"/>
  <c r="Q58" i="13" s="1"/>
  <c r="N59" i="13"/>
  <c r="N58" i="13" s="1"/>
  <c r="Q89" i="13"/>
  <c r="Q88" i="13" s="1"/>
  <c r="N88" i="13"/>
  <c r="Q96" i="13"/>
  <c r="Q95" i="13" s="1"/>
  <c r="N95" i="13"/>
  <c r="Q13" i="13"/>
  <c r="Q12" i="13" s="1"/>
  <c r="N12" i="13"/>
  <c r="Q25" i="13"/>
  <c r="N24" i="13"/>
  <c r="Q38" i="13"/>
  <c r="N37" i="13"/>
  <c r="Q47" i="13"/>
  <c r="N46" i="13"/>
  <c r="Q53" i="13"/>
  <c r="Q52" i="13" s="1"/>
  <c r="N52" i="13"/>
  <c r="Q63" i="13"/>
  <c r="Q62" i="13" s="1"/>
  <c r="Q61" i="13" s="1"/>
  <c r="N62" i="13"/>
  <c r="N61" i="13" s="1"/>
  <c r="N57" i="13" s="1"/>
  <c r="Q119" i="13"/>
  <c r="Q118" i="13" s="1"/>
  <c r="N118" i="13"/>
  <c r="Q139" i="13"/>
  <c r="Q138" i="13" s="1"/>
  <c r="N138" i="13"/>
  <c r="Q114" i="13"/>
  <c r="Q113" i="13" s="1"/>
  <c r="Q112" i="13" s="1"/>
  <c r="Q111" i="13" s="1"/>
  <c r="Q110" i="13" s="1"/>
  <c r="N113" i="13"/>
  <c r="N112" i="13" s="1"/>
  <c r="N111" i="13" s="1"/>
  <c r="N110" i="13" s="1"/>
  <c r="Q137" i="13"/>
  <c r="Q136" i="13" s="1"/>
  <c r="N136" i="13"/>
  <c r="Q84" i="13"/>
  <c r="Q83" i="13" s="1"/>
  <c r="N83" i="13"/>
  <c r="Q91" i="13"/>
  <c r="N90" i="13"/>
  <c r="Q128" i="13"/>
  <c r="Q127" i="13" s="1"/>
  <c r="N127" i="13"/>
  <c r="N124" i="13" s="1"/>
  <c r="N123" i="13" s="1"/>
  <c r="N122" i="13" s="1"/>
  <c r="Q74" i="13"/>
  <c r="Q73" i="13" s="1"/>
  <c r="Q72" i="13" s="1"/>
  <c r="Q71" i="13" s="1"/>
  <c r="Q70" i="13" s="1"/>
  <c r="N73" i="13"/>
  <c r="N72" i="13" s="1"/>
  <c r="N71" i="13" s="1"/>
  <c r="N70" i="13" s="1"/>
  <c r="Q86" i="13"/>
  <c r="N85" i="13"/>
  <c r="Q107" i="13"/>
  <c r="Q106" i="13" s="1"/>
  <c r="N106" i="13"/>
  <c r="Q69" i="13"/>
  <c r="Q68" i="13" s="1"/>
  <c r="N68" i="13"/>
  <c r="N65" i="13" s="1"/>
  <c r="N64" i="13" s="1"/>
  <c r="Q105" i="13"/>
  <c r="Q104" i="13" s="1"/>
  <c r="N104" i="13"/>
  <c r="Q15" i="13"/>
  <c r="Q14" i="13" s="1"/>
  <c r="N14" i="13"/>
  <c r="N20" i="13"/>
  <c r="Q33" i="13"/>
  <c r="Q32" i="13" s="1"/>
  <c r="N32" i="13"/>
  <c r="Q121" i="13"/>
  <c r="Q120" i="13" s="1"/>
  <c r="N120" i="13"/>
  <c r="Q141" i="13"/>
  <c r="N140" i="13"/>
  <c r="N10" i="12"/>
  <c r="C3" i="11"/>
  <c r="I3" i="32"/>
  <c r="K10" i="7"/>
  <c r="K9" i="7" s="1"/>
  <c r="R22" i="7"/>
  <c r="R21" i="7" s="1"/>
  <c r="R51" i="7"/>
  <c r="R50" i="7" s="1"/>
  <c r="K90" i="7"/>
  <c r="R99" i="7"/>
  <c r="R58" i="7"/>
  <c r="R30" i="7"/>
  <c r="R20" i="7"/>
  <c r="R68" i="7"/>
  <c r="R17" i="7"/>
  <c r="K75" i="7"/>
  <c r="R83" i="7"/>
  <c r="K87" i="7"/>
  <c r="R96" i="7"/>
  <c r="R44" i="7"/>
  <c r="R72" i="7"/>
  <c r="R49" i="7"/>
  <c r="R74" i="7"/>
  <c r="R14" i="7"/>
  <c r="K84" i="7"/>
  <c r="R81" i="7"/>
  <c r="K30" i="7"/>
  <c r="K29" i="7" s="1"/>
  <c r="R70" i="7"/>
  <c r="Q221" i="3"/>
  <c r="Q220" i="3" s="1"/>
  <c r="N220" i="3"/>
  <c r="C9" i="10"/>
  <c r="C8" i="10" s="1"/>
  <c r="C7" i="10" s="1"/>
  <c r="O59" i="10"/>
  <c r="O9" i="40"/>
  <c r="O8" i="40" s="1"/>
  <c r="O7" i="40" s="1"/>
  <c r="O6" i="40" s="1"/>
  <c r="N9" i="9"/>
  <c r="N8" i="9" s="1"/>
  <c r="N7" i="9" s="1"/>
  <c r="N6" i="9" s="1"/>
  <c r="R13" i="9"/>
  <c r="R12" i="9" s="1"/>
  <c r="D9" i="41"/>
  <c r="D8" i="41" s="1"/>
  <c r="D7" i="41" s="1"/>
  <c r="D6" i="41" s="1"/>
  <c r="N102" i="12"/>
  <c r="L9" i="40"/>
  <c r="L8" i="40" s="1"/>
  <c r="L7" i="40" s="1"/>
  <c r="L6" i="40" s="1"/>
  <c r="G9" i="40"/>
  <c r="G8" i="40" s="1"/>
  <c r="G7" i="40" s="1"/>
  <c r="G6" i="40" s="1"/>
  <c r="O9" i="7"/>
  <c r="L9" i="7"/>
  <c r="P9" i="7"/>
  <c r="M9" i="7"/>
  <c r="Q9" i="7"/>
  <c r="C9" i="7"/>
  <c r="C8" i="7" s="1"/>
  <c r="N9" i="7"/>
  <c r="R9" i="7"/>
  <c r="H9" i="41"/>
  <c r="H8" i="41" s="1"/>
  <c r="H7" i="41" s="1"/>
  <c r="H6" i="41" s="1"/>
  <c r="L9" i="9"/>
  <c r="L8" i="9" s="1"/>
  <c r="L7" i="9" s="1"/>
  <c r="L6" i="9" s="1"/>
  <c r="N128" i="17"/>
  <c r="N157" i="17"/>
  <c r="N169" i="17"/>
  <c r="E9" i="40"/>
  <c r="E8" i="40" s="1"/>
  <c r="E7" i="40" s="1"/>
  <c r="E6" i="40" s="1"/>
  <c r="M9" i="40"/>
  <c r="M8" i="40" s="1"/>
  <c r="M7" i="40" s="1"/>
  <c r="M6" i="40" s="1"/>
  <c r="H9" i="40"/>
  <c r="H8" i="40" s="1"/>
  <c r="H7" i="40" s="1"/>
  <c r="H6" i="40" s="1"/>
  <c r="K9" i="40"/>
  <c r="K8" i="40" s="1"/>
  <c r="K7" i="40" s="1"/>
  <c r="K6" i="40" s="1"/>
  <c r="P9" i="41"/>
  <c r="P8" i="41" s="1"/>
  <c r="P7" i="41" s="1"/>
  <c r="P6" i="41" s="1"/>
  <c r="L9" i="41"/>
  <c r="L8" i="41" s="1"/>
  <c r="L7" i="41" s="1"/>
  <c r="L6" i="41" s="1"/>
  <c r="M9" i="9"/>
  <c r="M8" i="9" s="1"/>
  <c r="M7" i="9" s="1"/>
  <c r="M6" i="9" s="1"/>
  <c r="N9" i="40"/>
  <c r="N8" i="40" s="1"/>
  <c r="N7" i="40" s="1"/>
  <c r="N6" i="40" s="1"/>
  <c r="O9" i="9"/>
  <c r="O8" i="9" s="1"/>
  <c r="O7" i="9" s="1"/>
  <c r="O6" i="9" s="1"/>
  <c r="N38" i="22"/>
  <c r="Q38" i="22" s="1"/>
  <c r="R38" i="22" s="1"/>
  <c r="O9" i="41"/>
  <c r="O8" i="41" s="1"/>
  <c r="O7" i="41" s="1"/>
  <c r="O6" i="41" s="1"/>
  <c r="J9" i="41"/>
  <c r="J8" i="41" s="1"/>
  <c r="J7" i="41" s="1"/>
  <c r="J6" i="41" s="1"/>
  <c r="P9" i="9"/>
  <c r="P8" i="9" s="1"/>
  <c r="P7" i="9" s="1"/>
  <c r="P6" i="9" s="1"/>
  <c r="D9" i="40"/>
  <c r="D8" i="40" s="1"/>
  <c r="D7" i="40" s="1"/>
  <c r="D6" i="40" s="1"/>
  <c r="M9" i="41"/>
  <c r="M8" i="41" s="1"/>
  <c r="M7" i="41" s="1"/>
  <c r="M6" i="41" s="1"/>
  <c r="G9" i="41"/>
  <c r="G8" i="41" s="1"/>
  <c r="G7" i="41" s="1"/>
  <c r="G6" i="41" s="1"/>
  <c r="P253" i="3"/>
  <c r="P252" i="3" s="1"/>
  <c r="P251" i="3" s="1"/>
  <c r="N169" i="12"/>
  <c r="N168" i="12" s="1"/>
  <c r="N167" i="12" s="1"/>
  <c r="N166" i="12" s="1"/>
  <c r="L93" i="7"/>
  <c r="L92" i="7" s="1"/>
  <c r="M224" i="3"/>
  <c r="N254" i="3"/>
  <c r="O195" i="3"/>
  <c r="O102" i="3"/>
  <c r="N184" i="3"/>
  <c r="M253" i="3"/>
  <c r="M252" i="3" s="1"/>
  <c r="M251" i="3" s="1"/>
  <c r="O253" i="3"/>
  <c r="O252" i="3" s="1"/>
  <c r="O251" i="3" s="1"/>
  <c r="M102" i="3"/>
  <c r="N125" i="3"/>
  <c r="P102" i="3"/>
  <c r="O3" i="36"/>
  <c r="I3" i="36"/>
  <c r="L3" i="36"/>
  <c r="P3" i="36"/>
  <c r="M3" i="36"/>
  <c r="F3" i="36"/>
  <c r="D3" i="36"/>
  <c r="E3" i="36"/>
  <c r="C3" i="35"/>
  <c r="I3" i="34"/>
  <c r="J3" i="34"/>
  <c r="D3" i="34"/>
  <c r="M3" i="34"/>
  <c r="Q3" i="32"/>
  <c r="R3" i="32"/>
  <c r="D3" i="32"/>
  <c r="J3" i="32"/>
  <c r="E3" i="28"/>
  <c r="C3" i="26"/>
  <c r="C3" i="25"/>
  <c r="K3" i="25"/>
  <c r="P3" i="23"/>
  <c r="E3" i="23"/>
  <c r="I3" i="23"/>
  <c r="C3" i="23"/>
  <c r="L3" i="23"/>
  <c r="H3" i="23"/>
  <c r="N66" i="22"/>
  <c r="N65" i="22" s="1"/>
  <c r="O48" i="22"/>
  <c r="O47" i="22" s="1"/>
  <c r="N55" i="22"/>
  <c r="K66" i="22"/>
  <c r="K65" i="22" s="1"/>
  <c r="P48" i="22"/>
  <c r="P47" i="22" s="1"/>
  <c r="P54" i="22"/>
  <c r="P53" i="22" s="1"/>
  <c r="N20" i="22"/>
  <c r="O66" i="22"/>
  <c r="O65" i="22" s="1"/>
  <c r="Q21" i="22"/>
  <c r="R21" i="22" s="1"/>
  <c r="P66" i="22"/>
  <c r="P65" i="22" s="1"/>
  <c r="C9" i="22"/>
  <c r="C8" i="22" s="1"/>
  <c r="C7" i="22" s="1"/>
  <c r="K54" i="22"/>
  <c r="K53" i="22" s="1"/>
  <c r="C66" i="22"/>
  <c r="C65" i="22" s="1"/>
  <c r="L71" i="22"/>
  <c r="N16" i="22"/>
  <c r="C48" i="22"/>
  <c r="C47" i="22" s="1"/>
  <c r="M48" i="22"/>
  <c r="M47" i="22" s="1"/>
  <c r="R41" i="22"/>
  <c r="R40" i="22" s="1"/>
  <c r="Q40" i="22"/>
  <c r="R52" i="22"/>
  <c r="R51" i="22" s="1"/>
  <c r="Q51" i="22"/>
  <c r="N71" i="22"/>
  <c r="Q55" i="22"/>
  <c r="R56" i="22"/>
  <c r="R55" i="22" s="1"/>
  <c r="R60" i="22"/>
  <c r="R59" i="22" s="1"/>
  <c r="Q59" i="22"/>
  <c r="R22" i="22"/>
  <c r="R33" i="22"/>
  <c r="R32" i="22" s="1"/>
  <c r="Q32" i="22"/>
  <c r="O71" i="22"/>
  <c r="P9" i="22"/>
  <c r="P8" i="22" s="1"/>
  <c r="P7" i="22" s="1"/>
  <c r="Q31" i="22"/>
  <c r="Q15" i="22"/>
  <c r="Q68" i="22"/>
  <c r="N10" i="22"/>
  <c r="M9" i="22"/>
  <c r="M8" i="22" s="1"/>
  <c r="M7" i="22" s="1"/>
  <c r="N40" i="22"/>
  <c r="L54" i="22"/>
  <c r="L53" i="22" s="1"/>
  <c r="Q29" i="22"/>
  <c r="N32" i="22"/>
  <c r="N34" i="22"/>
  <c r="M54" i="22"/>
  <c r="M53" i="22" s="1"/>
  <c r="M71" i="22"/>
  <c r="Q17" i="22"/>
  <c r="R17" i="22" s="1"/>
  <c r="R16" i="22" s="1"/>
  <c r="Q77" i="22"/>
  <c r="Q13" i="22"/>
  <c r="R13" i="22" s="1"/>
  <c r="R12" i="22" s="1"/>
  <c r="N24" i="22"/>
  <c r="K48" i="22"/>
  <c r="K47" i="22" s="1"/>
  <c r="N51" i="22"/>
  <c r="N59" i="22"/>
  <c r="L66" i="22"/>
  <c r="L65" i="22" s="1"/>
  <c r="Q70" i="22"/>
  <c r="C71" i="22"/>
  <c r="Q82" i="22"/>
  <c r="Q25" i="22"/>
  <c r="R25" i="22" s="1"/>
  <c r="R24" i="22" s="1"/>
  <c r="L9" i="22"/>
  <c r="L8" i="22" s="1"/>
  <c r="L7" i="22" s="1"/>
  <c r="L48" i="22"/>
  <c r="L47" i="22" s="1"/>
  <c r="C54" i="22"/>
  <c r="C53" i="22" s="1"/>
  <c r="M66" i="22"/>
  <c r="M65" i="22" s="1"/>
  <c r="Q74" i="22"/>
  <c r="P71" i="22"/>
  <c r="Q40" i="19"/>
  <c r="Q39" i="19" s="1"/>
  <c r="Q22" i="19"/>
  <c r="Q43" i="19"/>
  <c r="Q42" i="19" s="1"/>
  <c r="N58" i="19"/>
  <c r="N57" i="19" s="1"/>
  <c r="N56" i="19" s="1"/>
  <c r="N55" i="19" s="1"/>
  <c r="R59" i="19"/>
  <c r="R58" i="19" s="1"/>
  <c r="R57" i="19" s="1"/>
  <c r="R56" i="19" s="1"/>
  <c r="R55" i="19" s="1"/>
  <c r="P32" i="19"/>
  <c r="P31" i="19" s="1"/>
  <c r="P30" i="19" s="1"/>
  <c r="P3" i="19" s="1"/>
  <c r="Q53" i="19"/>
  <c r="Q52" i="19" s="1"/>
  <c r="Q51" i="19" s="1"/>
  <c r="Q50" i="19" s="1"/>
  <c r="Q33" i="19"/>
  <c r="N53" i="19"/>
  <c r="N52" i="19" s="1"/>
  <c r="N51" i="19" s="1"/>
  <c r="N50" i="19" s="1"/>
  <c r="E3" i="19"/>
  <c r="L32" i="19"/>
  <c r="L31" i="19" s="1"/>
  <c r="L30" i="19" s="1"/>
  <c r="Q26" i="19"/>
  <c r="N40" i="19"/>
  <c r="N39" i="19" s="1"/>
  <c r="R12" i="19"/>
  <c r="N48" i="19"/>
  <c r="N47" i="19" s="1"/>
  <c r="N46" i="19" s="1"/>
  <c r="N45" i="19" s="1"/>
  <c r="N20" i="19"/>
  <c r="M32" i="19"/>
  <c r="M31" i="19" s="1"/>
  <c r="M30" i="19" s="1"/>
  <c r="M3" i="19" s="1"/>
  <c r="O38" i="19"/>
  <c r="O37" i="19" s="1"/>
  <c r="O32" i="19"/>
  <c r="O31" i="19" s="1"/>
  <c r="O30" i="19" s="1"/>
  <c r="O3" i="19" s="1"/>
  <c r="L9" i="19"/>
  <c r="L8" i="19" s="1"/>
  <c r="L7" i="19" s="1"/>
  <c r="Q35" i="19"/>
  <c r="K9" i="19"/>
  <c r="K8" i="19" s="1"/>
  <c r="K7" i="19" s="1"/>
  <c r="O9" i="19"/>
  <c r="O8" i="19" s="1"/>
  <c r="O7" i="19" s="1"/>
  <c r="C9" i="19"/>
  <c r="C8" i="19" s="1"/>
  <c r="C7" i="19" s="1"/>
  <c r="P9" i="19"/>
  <c r="P8" i="19" s="1"/>
  <c r="P7" i="19" s="1"/>
  <c r="H3" i="19"/>
  <c r="N43" i="19"/>
  <c r="N42" i="19" s="1"/>
  <c r="Q12" i="19"/>
  <c r="Q15" i="19"/>
  <c r="Q18" i="19"/>
  <c r="R21" i="19"/>
  <c r="R20" i="19" s="1"/>
  <c r="N22" i="19"/>
  <c r="Q24" i="19"/>
  <c r="R27" i="19"/>
  <c r="R26" i="19" s="1"/>
  <c r="D3" i="19"/>
  <c r="N33" i="19"/>
  <c r="R49" i="19"/>
  <c r="R48" i="19" s="1"/>
  <c r="R47" i="19" s="1"/>
  <c r="R46" i="19" s="1"/>
  <c r="R45" i="19" s="1"/>
  <c r="M9" i="19"/>
  <c r="M8" i="19" s="1"/>
  <c r="M7" i="19" s="1"/>
  <c r="N24" i="19"/>
  <c r="R38" i="19"/>
  <c r="R37" i="19" s="1"/>
  <c r="N26" i="19"/>
  <c r="I3" i="19"/>
  <c r="N12" i="19"/>
  <c r="N15" i="19"/>
  <c r="N18" i="19"/>
  <c r="K38" i="19"/>
  <c r="K37" i="19" s="1"/>
  <c r="K3" i="19" s="1"/>
  <c r="N10" i="19"/>
  <c r="N35" i="19"/>
  <c r="R32" i="19"/>
  <c r="R31" i="19" s="1"/>
  <c r="R30" i="19" s="1"/>
  <c r="N172" i="17"/>
  <c r="N180" i="17"/>
  <c r="C9" i="17"/>
  <c r="C8" i="17" s="1"/>
  <c r="C7" i="17" s="1"/>
  <c r="Q207" i="17"/>
  <c r="Q206" i="17" s="1"/>
  <c r="N206" i="17"/>
  <c r="Q102" i="17"/>
  <c r="Q101" i="17" s="1"/>
  <c r="Q100" i="17" s="1"/>
  <c r="N101" i="17"/>
  <c r="N100" i="17" s="1"/>
  <c r="Q154" i="17"/>
  <c r="Q153" i="17" s="1"/>
  <c r="N153" i="17"/>
  <c r="Q21" i="17"/>
  <c r="Q20" i="17" s="1"/>
  <c r="Q65" i="17"/>
  <c r="Q64" i="17" s="1"/>
  <c r="N64" i="17"/>
  <c r="Q124" i="17"/>
  <c r="Q123" i="17" s="1"/>
  <c r="N123" i="17"/>
  <c r="Q176" i="17"/>
  <c r="N175" i="17"/>
  <c r="Q23" i="17"/>
  <c r="Q52" i="17"/>
  <c r="Q51" i="17" s="1"/>
  <c r="N51" i="17"/>
  <c r="Q92" i="17"/>
  <c r="Q91" i="17" s="1"/>
  <c r="N91" i="17"/>
  <c r="Q30" i="17"/>
  <c r="Q46" i="17"/>
  <c r="Q45" i="17" s="1"/>
  <c r="N45" i="17"/>
  <c r="Q74" i="17"/>
  <c r="Q73" i="17" s="1"/>
  <c r="N73" i="17"/>
  <c r="Q86" i="17"/>
  <c r="Q85" i="17" s="1"/>
  <c r="N85" i="17"/>
  <c r="Q117" i="17"/>
  <c r="N116" i="17"/>
  <c r="N115" i="17" s="1"/>
  <c r="N114" i="17" s="1"/>
  <c r="N113" i="17" s="1"/>
  <c r="Q134" i="17"/>
  <c r="Q133" i="17" s="1"/>
  <c r="N133" i="17"/>
  <c r="Q142" i="17"/>
  <c r="N141" i="17"/>
  <c r="Q151" i="17"/>
  <c r="Q150" i="17" s="1"/>
  <c r="N150" i="17"/>
  <c r="Q18" i="17"/>
  <c r="Q61" i="17"/>
  <c r="Q60" i="17" s="1"/>
  <c r="N60" i="17"/>
  <c r="Q76" i="17"/>
  <c r="Q75" i="17" s="1"/>
  <c r="N75" i="17"/>
  <c r="Q166" i="17"/>
  <c r="Q165" i="17" s="1"/>
  <c r="N165" i="17"/>
  <c r="Q190" i="17"/>
  <c r="Q189" i="17" s="1"/>
  <c r="N189" i="17"/>
  <c r="Q49" i="17"/>
  <c r="N48" i="17"/>
  <c r="Q89" i="17"/>
  <c r="N88" i="17"/>
  <c r="Q122" i="17"/>
  <c r="Q121" i="17" s="1"/>
  <c r="N121" i="17"/>
  <c r="Q145" i="17"/>
  <c r="Q144" i="17" s="1"/>
  <c r="N144" i="17"/>
  <c r="Q168" i="17"/>
  <c r="N167" i="17"/>
  <c r="Q37" i="17"/>
  <c r="Q36" i="17" s="1"/>
  <c r="Q67" i="17"/>
  <c r="Q66" i="17" s="1"/>
  <c r="N66" i="17"/>
  <c r="Q107" i="17"/>
  <c r="Q106" i="17" s="1"/>
  <c r="Q105" i="17" s="1"/>
  <c r="Q104" i="17" s="1"/>
  <c r="Q103" i="17" s="1"/>
  <c r="N106" i="17"/>
  <c r="N105" i="17" s="1"/>
  <c r="N104" i="17" s="1"/>
  <c r="N103" i="17" s="1"/>
  <c r="Q94" i="17"/>
  <c r="Q93" i="17" s="1"/>
  <c r="N93" i="17"/>
  <c r="Q186" i="17"/>
  <c r="Q185" i="17" s="1"/>
  <c r="N185" i="17"/>
  <c r="Q13" i="17"/>
  <c r="Q12" i="17" s="1"/>
  <c r="Q26" i="17"/>
  <c r="Q25" i="17" s="1"/>
  <c r="Q56" i="17"/>
  <c r="Q55" i="17" s="1"/>
  <c r="N55" i="17"/>
  <c r="Q70" i="17"/>
  <c r="Q69" i="17" s="1"/>
  <c r="N69" i="17"/>
  <c r="Q82" i="17"/>
  <c r="Q81" i="17" s="1"/>
  <c r="N81" i="17"/>
  <c r="Q112" i="17"/>
  <c r="Q111" i="17" s="1"/>
  <c r="Q110" i="17" s="1"/>
  <c r="Q109" i="17" s="1"/>
  <c r="Q108" i="17" s="1"/>
  <c r="N111" i="17"/>
  <c r="N110" i="17" s="1"/>
  <c r="N109" i="17" s="1"/>
  <c r="N108" i="17" s="1"/>
  <c r="Q179" i="17"/>
  <c r="N178" i="17"/>
  <c r="Q33" i="17"/>
  <c r="Q32" i="17" s="1"/>
  <c r="Q78" i="17"/>
  <c r="R78" i="17" s="1"/>
  <c r="N77" i="17"/>
  <c r="Q136" i="17"/>
  <c r="Q135" i="17" s="1"/>
  <c r="N135" i="17"/>
  <c r="Q205" i="17"/>
  <c r="Q204" i="17" s="1"/>
  <c r="N204" i="17"/>
  <c r="Q35" i="17"/>
  <c r="Q34" i="17" s="1"/>
  <c r="Q147" i="17"/>
  <c r="Q146" i="17" s="1"/>
  <c r="N146" i="17"/>
  <c r="Q11" i="17"/>
  <c r="Q39" i="17"/>
  <c r="Q38" i="17" s="1"/>
  <c r="Q54" i="17"/>
  <c r="Q53" i="17" s="1"/>
  <c r="N53" i="17"/>
  <c r="Q139" i="17"/>
  <c r="Q138" i="17" s="1"/>
  <c r="N138" i="17"/>
  <c r="Q196" i="17"/>
  <c r="Q195" i="17" s="1"/>
  <c r="N195" i="17"/>
  <c r="Q15" i="17"/>
  <c r="Q14" i="17" s="1"/>
  <c r="Q28" i="17"/>
  <c r="Q27" i="17" s="1"/>
  <c r="Q44" i="17"/>
  <c r="Q43" i="17" s="1"/>
  <c r="N43" i="17"/>
  <c r="Q58" i="17"/>
  <c r="N57" i="17"/>
  <c r="Q72" i="17"/>
  <c r="Q71" i="17" s="1"/>
  <c r="N71" i="17"/>
  <c r="Q84" i="17"/>
  <c r="Q83" i="17" s="1"/>
  <c r="N83" i="17"/>
  <c r="Q99" i="17"/>
  <c r="Q98" i="17" s="1"/>
  <c r="Q97" i="17" s="1"/>
  <c r="N98" i="17"/>
  <c r="N97" i="17" s="1"/>
  <c r="Q132" i="17"/>
  <c r="N131" i="17"/>
  <c r="Q161" i="17"/>
  <c r="Q160" i="17" s="1"/>
  <c r="N160" i="17"/>
  <c r="Q200" i="17"/>
  <c r="N199" i="17"/>
  <c r="C96" i="17"/>
  <c r="C95" i="17" s="1"/>
  <c r="C127" i="17"/>
  <c r="C126" i="17" s="1"/>
  <c r="C125" i="17" s="1"/>
  <c r="C164" i="17"/>
  <c r="C163" i="17" s="1"/>
  <c r="C193" i="17"/>
  <c r="Q19" i="17"/>
  <c r="R19" i="17" s="1"/>
  <c r="Q59" i="17"/>
  <c r="R59" i="17" s="1"/>
  <c r="Q129" i="17"/>
  <c r="Q156" i="17"/>
  <c r="Q31" i="17"/>
  <c r="Q63" i="17"/>
  <c r="Q79" i="17"/>
  <c r="R79" i="17" s="1"/>
  <c r="Q170" i="17"/>
  <c r="Q169" i="17" s="1"/>
  <c r="Q177" i="17"/>
  <c r="R177" i="17" s="1"/>
  <c r="Q158" i="17"/>
  <c r="Q157" i="17" s="1"/>
  <c r="Q203" i="17"/>
  <c r="Q202" i="17" s="1"/>
  <c r="Q184" i="17"/>
  <c r="Q183" i="17" s="1"/>
  <c r="Q24" i="17"/>
  <c r="Q90" i="17"/>
  <c r="Q181" i="17"/>
  <c r="Q188" i="17"/>
  <c r="Q192" i="17"/>
  <c r="Q191" i="17" s="1"/>
  <c r="Q50" i="17"/>
  <c r="R50" i="17" s="1"/>
  <c r="Q173" i="17"/>
  <c r="Q172" i="17" s="1"/>
  <c r="Q198" i="17"/>
  <c r="Q197" i="17" s="1"/>
  <c r="O50" i="16"/>
  <c r="O49" i="16" s="1"/>
  <c r="O48" i="16" s="1"/>
  <c r="O3" i="16" s="1"/>
  <c r="R25" i="16"/>
  <c r="R29" i="16"/>
  <c r="P60" i="16"/>
  <c r="P59" i="16" s="1"/>
  <c r="Q50" i="16"/>
  <c r="Q49" i="16" s="1"/>
  <c r="Q48" i="16" s="1"/>
  <c r="Q3" i="16" s="1"/>
  <c r="R45" i="16"/>
  <c r="R10" i="16"/>
  <c r="O9" i="16"/>
  <c r="O8" i="16" s="1"/>
  <c r="O7" i="16" s="1"/>
  <c r="C9" i="16"/>
  <c r="C8" i="16" s="1"/>
  <c r="C7" i="16" s="1"/>
  <c r="P9" i="16"/>
  <c r="P8" i="16" s="1"/>
  <c r="P7" i="16" s="1"/>
  <c r="R50" i="16"/>
  <c r="R49" i="16" s="1"/>
  <c r="R48" i="16" s="1"/>
  <c r="N50" i="16"/>
  <c r="N49" i="16" s="1"/>
  <c r="N48" i="16" s="1"/>
  <c r="C60" i="16"/>
  <c r="C59" i="16" s="1"/>
  <c r="C3" i="16" s="1"/>
  <c r="O60" i="16"/>
  <c r="O59" i="16" s="1"/>
  <c r="L9" i="16"/>
  <c r="L8" i="16" s="1"/>
  <c r="L7" i="16" s="1"/>
  <c r="R17" i="16"/>
  <c r="R34" i="16"/>
  <c r="Q60" i="16"/>
  <c r="Q59" i="16" s="1"/>
  <c r="K60" i="16"/>
  <c r="K59" i="16" s="1"/>
  <c r="K6" i="16" s="1"/>
  <c r="M9" i="16"/>
  <c r="M8" i="16" s="1"/>
  <c r="M7" i="16" s="1"/>
  <c r="H3" i="16"/>
  <c r="M60" i="16"/>
  <c r="M59" i="16" s="1"/>
  <c r="Q9" i="16"/>
  <c r="Q8" i="16" s="1"/>
  <c r="Q7" i="16" s="1"/>
  <c r="N9" i="16"/>
  <c r="N8" i="16" s="1"/>
  <c r="N7" i="16" s="1"/>
  <c r="M50" i="16"/>
  <c r="M49" i="16" s="1"/>
  <c r="M48" i="16" s="1"/>
  <c r="M3" i="16" s="1"/>
  <c r="L60" i="16"/>
  <c r="L59" i="16" s="1"/>
  <c r="K57" i="15"/>
  <c r="K52" i="15" s="1"/>
  <c r="P57" i="15"/>
  <c r="P52" i="15" s="1"/>
  <c r="I3" i="15"/>
  <c r="M57" i="15"/>
  <c r="M52" i="15" s="1"/>
  <c r="M3" i="15" s="1"/>
  <c r="K9" i="15"/>
  <c r="K8" i="15" s="1"/>
  <c r="K7" i="15" s="1"/>
  <c r="C9" i="15"/>
  <c r="C8" i="15" s="1"/>
  <c r="C7" i="15" s="1"/>
  <c r="D3" i="15"/>
  <c r="H3" i="15"/>
  <c r="P41" i="15"/>
  <c r="P40" i="15" s="1"/>
  <c r="P39" i="15" s="1"/>
  <c r="M41" i="15"/>
  <c r="M40" i="15" s="1"/>
  <c r="M39" i="15" s="1"/>
  <c r="Q50" i="15"/>
  <c r="Q49" i="15" s="1"/>
  <c r="Q48" i="15" s="1"/>
  <c r="Q55" i="15"/>
  <c r="Q54" i="15" s="1"/>
  <c r="Q53" i="15" s="1"/>
  <c r="N10" i="15"/>
  <c r="Q19" i="15"/>
  <c r="R19" i="15" s="1"/>
  <c r="Q25" i="15"/>
  <c r="R25" i="15" s="1"/>
  <c r="E3" i="15"/>
  <c r="N62" i="15"/>
  <c r="N61" i="15" s="1"/>
  <c r="Q63" i="15"/>
  <c r="N14" i="15"/>
  <c r="Q15" i="15"/>
  <c r="N26" i="15"/>
  <c r="Q27" i="15"/>
  <c r="Q22" i="15"/>
  <c r="R22" i="15" s="1"/>
  <c r="N50" i="15"/>
  <c r="N49" i="15" s="1"/>
  <c r="N48" i="15" s="1"/>
  <c r="O9" i="15"/>
  <c r="O8" i="15" s="1"/>
  <c r="O7" i="15" s="1"/>
  <c r="P9" i="15"/>
  <c r="P8" i="15" s="1"/>
  <c r="P7" i="15" s="1"/>
  <c r="N46" i="15"/>
  <c r="Q47" i="15"/>
  <c r="C57" i="15"/>
  <c r="C52" i="15" s="1"/>
  <c r="O57" i="15"/>
  <c r="O52" i="15" s="1"/>
  <c r="O3" i="15" s="1"/>
  <c r="Q38" i="15"/>
  <c r="R38" i="15" s="1"/>
  <c r="Q33" i="15"/>
  <c r="R33" i="15" s="1"/>
  <c r="K39" i="15"/>
  <c r="K3" i="15" s="1"/>
  <c r="N44" i="15"/>
  <c r="Q45" i="15"/>
  <c r="L57" i="15"/>
  <c r="L52" i="15" s="1"/>
  <c r="N34" i="15"/>
  <c r="Q35" i="15"/>
  <c r="N55" i="15"/>
  <c r="N54" i="15" s="1"/>
  <c r="N53" i="15" s="1"/>
  <c r="Q18" i="15"/>
  <c r="R18" i="15" s="1"/>
  <c r="Q30" i="15"/>
  <c r="R30" i="15" s="1"/>
  <c r="C39" i="15"/>
  <c r="O41" i="15"/>
  <c r="O40" i="15" s="1"/>
  <c r="O39" i="15" s="1"/>
  <c r="N59" i="15"/>
  <c r="N58" i="15" s="1"/>
  <c r="Q60" i="15"/>
  <c r="R60" i="15" s="1"/>
  <c r="R59" i="15" s="1"/>
  <c r="R58" i="15" s="1"/>
  <c r="C45" i="13"/>
  <c r="C44" i="13" s="1"/>
  <c r="C43" i="13" s="1"/>
  <c r="Q19" i="13"/>
  <c r="R19" i="13" s="1"/>
  <c r="Q36" i="13"/>
  <c r="R36" i="13" s="1"/>
  <c r="Q18" i="13"/>
  <c r="R18" i="13" s="1"/>
  <c r="Q41" i="13"/>
  <c r="Q48" i="13"/>
  <c r="R48" i="13" s="1"/>
  <c r="Q11" i="13"/>
  <c r="Q10" i="13" s="1"/>
  <c r="Q21" i="13"/>
  <c r="Q55" i="13"/>
  <c r="Q126" i="13"/>
  <c r="Q125" i="13" s="1"/>
  <c r="Q31" i="13"/>
  <c r="Q130" i="13"/>
  <c r="Q129" i="13" s="1"/>
  <c r="Q92" i="13"/>
  <c r="R92" i="13" s="1"/>
  <c r="Q26" i="13"/>
  <c r="R26" i="13" s="1"/>
  <c r="Q101" i="13"/>
  <c r="Q87" i="13"/>
  <c r="R87" i="13" s="1"/>
  <c r="Q22" i="13"/>
  <c r="R22" i="13" s="1"/>
  <c r="Q29" i="13"/>
  <c r="R29" i="13" s="1"/>
  <c r="Q103" i="13"/>
  <c r="Q51" i="13"/>
  <c r="R51" i="13" s="1"/>
  <c r="Q23" i="13"/>
  <c r="R23" i="13" s="1"/>
  <c r="Q39" i="13"/>
  <c r="Q98" i="13"/>
  <c r="Q132" i="13"/>
  <c r="Q131" i="13" s="1"/>
  <c r="C65" i="13"/>
  <c r="C64" i="13" s="1"/>
  <c r="C117" i="13"/>
  <c r="C116" i="13" s="1"/>
  <c r="C115" i="13" s="1"/>
  <c r="C9" i="13"/>
  <c r="C8" i="13" s="1"/>
  <c r="C7" i="13" s="1"/>
  <c r="N77" i="12"/>
  <c r="Q85" i="12"/>
  <c r="Q84" i="12" s="1"/>
  <c r="N84" i="12"/>
  <c r="Q15" i="12"/>
  <c r="Q14" i="12" s="1"/>
  <c r="N14" i="12"/>
  <c r="Q33" i="12"/>
  <c r="Q32" i="12" s="1"/>
  <c r="N32" i="12"/>
  <c r="Q42" i="12"/>
  <c r="Q41" i="12" s="1"/>
  <c r="N41" i="12"/>
  <c r="Q57" i="12"/>
  <c r="Q56" i="12" s="1"/>
  <c r="N56" i="12"/>
  <c r="Q162" i="12"/>
  <c r="Q161" i="12" s="1"/>
  <c r="N161" i="12"/>
  <c r="Q48" i="12"/>
  <c r="Q47" i="12" s="1"/>
  <c r="N47" i="12"/>
  <c r="Q61" i="12"/>
  <c r="Q60" i="12" s="1"/>
  <c r="N60" i="12"/>
  <c r="Q128" i="12"/>
  <c r="Q127" i="12" s="1"/>
  <c r="N127" i="12"/>
  <c r="N164" i="12"/>
  <c r="N163" i="12" s="1"/>
  <c r="Q18" i="12"/>
  <c r="Q17" i="12" s="1"/>
  <c r="N17" i="12"/>
  <c r="Q23" i="12"/>
  <c r="Q22" i="12" s="1"/>
  <c r="N22" i="12"/>
  <c r="Q132" i="12"/>
  <c r="Q131" i="12" s="1"/>
  <c r="N131" i="12"/>
  <c r="Q13" i="12"/>
  <c r="Q12" i="12" s="1"/>
  <c r="N12" i="12"/>
  <c r="Q95" i="12"/>
  <c r="Q94" i="12" s="1"/>
  <c r="N94" i="12"/>
  <c r="Q149" i="12"/>
  <c r="Q148" i="12" s="1"/>
  <c r="N148" i="12"/>
  <c r="Q51" i="12"/>
  <c r="Q50" i="12" s="1"/>
  <c r="N50" i="12"/>
  <c r="Q156" i="12"/>
  <c r="Q155" i="12" s="1"/>
  <c r="N155" i="12"/>
  <c r="N43" i="12"/>
  <c r="Q53" i="12"/>
  <c r="Q52" i="12" s="1"/>
  <c r="N52" i="12"/>
  <c r="N105" i="12"/>
  <c r="Q137" i="12"/>
  <c r="Q136" i="12" s="1"/>
  <c r="Q135" i="12" s="1"/>
  <c r="Q134" i="12" s="1"/>
  <c r="Q133" i="12" s="1"/>
  <c r="N136" i="12"/>
  <c r="Q26" i="12"/>
  <c r="Q25" i="12" s="1"/>
  <c r="N25" i="12"/>
  <c r="Q88" i="12"/>
  <c r="Q87" i="12" s="1"/>
  <c r="N87" i="12"/>
  <c r="Q142" i="12"/>
  <c r="Q141" i="12" s="1"/>
  <c r="N141" i="12"/>
  <c r="R164" i="12"/>
  <c r="R163" i="12" s="1"/>
  <c r="Q29" i="12"/>
  <c r="Q28" i="12" s="1"/>
  <c r="N28" i="12"/>
  <c r="Q36" i="12"/>
  <c r="Q35" i="12" s="1"/>
  <c r="N35" i="12"/>
  <c r="Q147" i="12"/>
  <c r="Q146" i="12" s="1"/>
  <c r="N146" i="12"/>
  <c r="P40" i="12"/>
  <c r="K111" i="12"/>
  <c r="K110" i="12" s="1"/>
  <c r="O124" i="12"/>
  <c r="O120" i="12" s="1"/>
  <c r="K49" i="12"/>
  <c r="L111" i="12"/>
  <c r="L110" i="12" s="1"/>
  <c r="P124" i="12"/>
  <c r="P120" i="12" s="1"/>
  <c r="L49" i="12"/>
  <c r="O59" i="12"/>
  <c r="O58" i="12" s="1"/>
  <c r="O9" i="12"/>
  <c r="O8" i="12" s="1"/>
  <c r="M59" i="12"/>
  <c r="M58" i="12" s="1"/>
  <c r="M111" i="12"/>
  <c r="M110" i="12" s="1"/>
  <c r="O111" i="12"/>
  <c r="O110" i="12" s="1"/>
  <c r="L9" i="12"/>
  <c r="L8" i="12" s="1"/>
  <c r="M40" i="12"/>
  <c r="K59" i="12"/>
  <c r="K58" i="12" s="1"/>
  <c r="L124" i="12"/>
  <c r="L120" i="12" s="1"/>
  <c r="L168" i="12"/>
  <c r="L167" i="12" s="1"/>
  <c r="L166" i="12" s="1"/>
  <c r="M9" i="12"/>
  <c r="M8" i="12" s="1"/>
  <c r="O40" i="12"/>
  <c r="L59" i="12"/>
  <c r="L58" i="12" s="1"/>
  <c r="M124" i="12"/>
  <c r="M120" i="12" s="1"/>
  <c r="M168" i="12"/>
  <c r="M167" i="12" s="1"/>
  <c r="M166" i="12" s="1"/>
  <c r="K93" i="12"/>
  <c r="K92" i="12" s="1"/>
  <c r="P140" i="12"/>
  <c r="P139" i="12" s="1"/>
  <c r="P138" i="12" s="1"/>
  <c r="K145" i="12"/>
  <c r="K144" i="12" s="1"/>
  <c r="K143" i="12" s="1"/>
  <c r="P168" i="12"/>
  <c r="P167" i="12" s="1"/>
  <c r="P166" i="12" s="1"/>
  <c r="P59" i="12"/>
  <c r="P58" i="12" s="1"/>
  <c r="L93" i="12"/>
  <c r="L92" i="12" s="1"/>
  <c r="O135" i="12"/>
  <c r="O134" i="12" s="1"/>
  <c r="O133" i="12" s="1"/>
  <c r="L145" i="12"/>
  <c r="L144" i="12" s="1"/>
  <c r="L143" i="12" s="1"/>
  <c r="M93" i="12"/>
  <c r="M145" i="12"/>
  <c r="M144" i="12" s="1"/>
  <c r="M143" i="12" s="1"/>
  <c r="K40" i="12"/>
  <c r="O49" i="12"/>
  <c r="O93" i="12"/>
  <c r="O92" i="12" s="1"/>
  <c r="P111" i="12"/>
  <c r="P110" i="12" s="1"/>
  <c r="O145" i="12"/>
  <c r="O144" i="12" s="1"/>
  <c r="O143" i="12" s="1"/>
  <c r="O140" i="12"/>
  <c r="O139" i="12" s="1"/>
  <c r="O138" i="12" s="1"/>
  <c r="O168" i="12"/>
  <c r="O167" i="12" s="1"/>
  <c r="O166" i="12" s="1"/>
  <c r="P9" i="12"/>
  <c r="P8" i="12" s="1"/>
  <c r="M49" i="12"/>
  <c r="P135" i="12"/>
  <c r="P134" i="12" s="1"/>
  <c r="P133" i="12" s="1"/>
  <c r="K9" i="12"/>
  <c r="K8" i="12" s="1"/>
  <c r="L40" i="12"/>
  <c r="P49" i="12"/>
  <c r="P93" i="12"/>
  <c r="P92" i="12" s="1"/>
  <c r="K124" i="12"/>
  <c r="K120" i="12" s="1"/>
  <c r="P145" i="12"/>
  <c r="P144" i="12" s="1"/>
  <c r="P143" i="12" s="1"/>
  <c r="C111" i="12"/>
  <c r="C110" i="12" s="1"/>
  <c r="Q11" i="12"/>
  <c r="C49" i="12"/>
  <c r="N98" i="12"/>
  <c r="N117" i="12"/>
  <c r="N116" i="12" s="1"/>
  <c r="Q81" i="12"/>
  <c r="Q80" i="12" s="1"/>
  <c r="C124" i="12"/>
  <c r="C120" i="12" s="1"/>
  <c r="Q78" i="12"/>
  <c r="Q77" i="12" s="1"/>
  <c r="Q115" i="12"/>
  <c r="Q114" i="12" s="1"/>
  <c r="Q65" i="12"/>
  <c r="Q99" i="12"/>
  <c r="Q98" i="12" s="1"/>
  <c r="Q118" i="12"/>
  <c r="Q117" i="12" s="1"/>
  <c r="Q116" i="12" s="1"/>
  <c r="C40" i="12"/>
  <c r="C144" i="12"/>
  <c r="C143" i="12" s="1"/>
  <c r="K3" i="11"/>
  <c r="C77" i="10"/>
  <c r="C76" i="10" s="1"/>
  <c r="O47" i="10"/>
  <c r="O46" i="10" s="1"/>
  <c r="L84" i="10"/>
  <c r="R78" i="10"/>
  <c r="O84" i="10"/>
  <c r="N40" i="10"/>
  <c r="N39" i="10" s="1"/>
  <c r="N38" i="10" s="1"/>
  <c r="M78" i="10"/>
  <c r="O40" i="10"/>
  <c r="O39" i="10" s="1"/>
  <c r="O38" i="10" s="1"/>
  <c r="P59" i="10"/>
  <c r="C47" i="10"/>
  <c r="C46" i="10" s="1"/>
  <c r="M47" i="10"/>
  <c r="M46" i="10" s="1"/>
  <c r="K107" i="10"/>
  <c r="K106" i="10" s="1"/>
  <c r="K105" i="10" s="1"/>
  <c r="L78" i="10"/>
  <c r="P107" i="10"/>
  <c r="P106" i="10" s="1"/>
  <c r="P105" i="10" s="1"/>
  <c r="K9" i="10"/>
  <c r="K8" i="10" s="1"/>
  <c r="K7" i="10" s="1"/>
  <c r="P84" i="10"/>
  <c r="L107" i="10"/>
  <c r="L106" i="10" s="1"/>
  <c r="L105" i="10" s="1"/>
  <c r="N107" i="10"/>
  <c r="N106" i="10" s="1"/>
  <c r="N105" i="10" s="1"/>
  <c r="Q40" i="10"/>
  <c r="Q39" i="10" s="1"/>
  <c r="Q38" i="10" s="1"/>
  <c r="K77" i="10"/>
  <c r="K76" i="10" s="1"/>
  <c r="L9" i="10"/>
  <c r="L8" i="10" s="1"/>
  <c r="L7" i="10" s="1"/>
  <c r="L47" i="10"/>
  <c r="L46" i="10" s="1"/>
  <c r="Q78" i="10"/>
  <c r="R40" i="10"/>
  <c r="R39" i="10" s="1"/>
  <c r="R38" i="10" s="1"/>
  <c r="Q9" i="10"/>
  <c r="Q8" i="10" s="1"/>
  <c r="Q7" i="10" s="1"/>
  <c r="R84" i="10"/>
  <c r="M40" i="10"/>
  <c r="M39" i="10" s="1"/>
  <c r="M38" i="10" s="1"/>
  <c r="P47" i="10"/>
  <c r="P46" i="10" s="1"/>
  <c r="R107" i="10"/>
  <c r="R106" i="10" s="1"/>
  <c r="R105" i="10" s="1"/>
  <c r="P40" i="10"/>
  <c r="P39" i="10" s="1"/>
  <c r="P38" i="10" s="1"/>
  <c r="N47" i="10"/>
  <c r="N46" i="10" s="1"/>
  <c r="N78" i="10"/>
  <c r="N84" i="10"/>
  <c r="C107" i="10"/>
  <c r="C106" i="10" s="1"/>
  <c r="C105" i="10" s="1"/>
  <c r="M107" i="10"/>
  <c r="M106" i="10" s="1"/>
  <c r="M105" i="10" s="1"/>
  <c r="Q84" i="10"/>
  <c r="L40" i="10"/>
  <c r="L39" i="10" s="1"/>
  <c r="L38" i="10" s="1"/>
  <c r="K59" i="10"/>
  <c r="K45" i="10" s="1"/>
  <c r="O78" i="10"/>
  <c r="P9" i="10"/>
  <c r="P8" i="10" s="1"/>
  <c r="P7" i="10" s="1"/>
  <c r="M9" i="10"/>
  <c r="M8" i="10" s="1"/>
  <c r="M7" i="10" s="1"/>
  <c r="Q47" i="10"/>
  <c r="Q46" i="10" s="1"/>
  <c r="L59" i="10"/>
  <c r="P78" i="10"/>
  <c r="M84" i="10"/>
  <c r="N93" i="7"/>
  <c r="N92" i="7" s="1"/>
  <c r="O46" i="7"/>
  <c r="O45" i="7" s="1"/>
  <c r="M47" i="7"/>
  <c r="O93" i="7"/>
  <c r="O92" i="7" s="1"/>
  <c r="P93" i="7"/>
  <c r="P92" i="7" s="1"/>
  <c r="N18" i="7"/>
  <c r="O18" i="7"/>
  <c r="M18" i="7"/>
  <c r="Q62" i="7"/>
  <c r="Q29" i="7"/>
  <c r="Q28" i="7" s="1"/>
  <c r="Q27" i="7" s="1"/>
  <c r="M29" i="7"/>
  <c r="M28" i="7" s="1"/>
  <c r="M27" i="7" s="1"/>
  <c r="O29" i="7"/>
  <c r="O28" i="7" s="1"/>
  <c r="O27" i="7" s="1"/>
  <c r="L29" i="7"/>
  <c r="L28" i="7" s="1"/>
  <c r="L27" i="7" s="1"/>
  <c r="N47" i="7"/>
  <c r="L18" i="7"/>
  <c r="Q18" i="7"/>
  <c r="C29" i="7"/>
  <c r="C28" i="7" s="1"/>
  <c r="C27" i="7" s="1"/>
  <c r="P29" i="7"/>
  <c r="P28" i="7" s="1"/>
  <c r="P27" i="7" s="1"/>
  <c r="P18" i="7"/>
  <c r="C93" i="7"/>
  <c r="C92" i="7" s="1"/>
  <c r="L47" i="7"/>
  <c r="N29" i="7"/>
  <c r="N28" i="7" s="1"/>
  <c r="N27" i="7" s="1"/>
  <c r="K122" i="3"/>
  <c r="K121" i="3" s="1"/>
  <c r="K120" i="3" s="1"/>
  <c r="C9" i="3"/>
  <c r="C8" i="3" s="1"/>
  <c r="C7" i="3" s="1"/>
  <c r="M9" i="3"/>
  <c r="M8" i="3" s="1"/>
  <c r="M7" i="3" s="1"/>
  <c r="P9" i="3"/>
  <c r="O9" i="3"/>
  <c r="O8" i="3" s="1"/>
  <c r="O7" i="3" s="1"/>
  <c r="K9" i="3"/>
  <c r="K8" i="3" s="1"/>
  <c r="K7" i="3" s="1"/>
  <c r="L9" i="3"/>
  <c r="L8" i="3" s="1"/>
  <c r="L7" i="3" s="1"/>
  <c r="K68" i="3"/>
  <c r="L76" i="3"/>
  <c r="N41" i="3"/>
  <c r="M76" i="3"/>
  <c r="N70" i="3"/>
  <c r="P69" i="3"/>
  <c r="K30" i="3"/>
  <c r="K29" i="3" s="1"/>
  <c r="M231" i="3"/>
  <c r="M230" i="3" s="1"/>
  <c r="M229" i="3" s="1"/>
  <c r="K91" i="3"/>
  <c r="K83" i="3" s="1"/>
  <c r="O45" i="3"/>
  <c r="Q18" i="3"/>
  <c r="R18" i="3" s="1"/>
  <c r="N89" i="3"/>
  <c r="Q90" i="3"/>
  <c r="R90" i="3" s="1"/>
  <c r="R89" i="3" s="1"/>
  <c r="N112" i="3"/>
  <c r="Q116" i="3"/>
  <c r="R116" i="3" s="1"/>
  <c r="N129" i="3"/>
  <c r="N148" i="3"/>
  <c r="Q149" i="3"/>
  <c r="Q148" i="3" s="1"/>
  <c r="Q164" i="3"/>
  <c r="R164" i="3" s="1"/>
  <c r="R163" i="3" s="1"/>
  <c r="Q173" i="3"/>
  <c r="R173" i="3" s="1"/>
  <c r="N200" i="3"/>
  <c r="Q201" i="3"/>
  <c r="R201" i="3" s="1"/>
  <c r="R200" i="3" s="1"/>
  <c r="C224" i="3"/>
  <c r="Q243" i="3"/>
  <c r="Q242" i="3" s="1"/>
  <c r="Q250" i="3"/>
  <c r="Q249" i="3" s="1"/>
  <c r="Q248" i="3" s="1"/>
  <c r="Q247" i="3" s="1"/>
  <c r="Q15" i="3"/>
  <c r="R15" i="3" s="1"/>
  <c r="Q25" i="3"/>
  <c r="R25" i="3" s="1"/>
  <c r="N43" i="3"/>
  <c r="Q44" i="3"/>
  <c r="Q43" i="3" s="1"/>
  <c r="N59" i="3"/>
  <c r="Q60" i="3"/>
  <c r="N103" i="3"/>
  <c r="L102" i="3"/>
  <c r="Q144" i="3"/>
  <c r="R144" i="3" s="1"/>
  <c r="N150" i="3"/>
  <c r="Q151" i="3"/>
  <c r="Q216" i="3"/>
  <c r="Q215" i="3" s="1"/>
  <c r="L253" i="3"/>
  <c r="L252" i="3" s="1"/>
  <c r="L251" i="3" s="1"/>
  <c r="N256" i="3"/>
  <c r="Q257" i="3"/>
  <c r="Q181" i="3"/>
  <c r="R181" i="3" s="1"/>
  <c r="Q205" i="3"/>
  <c r="Q204" i="3" s="1"/>
  <c r="Q11" i="3"/>
  <c r="Q10" i="3" s="1"/>
  <c r="Q16" i="3"/>
  <c r="R16" i="3" s="1"/>
  <c r="Q27" i="3"/>
  <c r="R27" i="3" s="1"/>
  <c r="Q246" i="3"/>
  <c r="R246" i="3" s="1"/>
  <c r="N34" i="3"/>
  <c r="Q57" i="3"/>
  <c r="R57" i="3" s="1"/>
  <c r="L91" i="3"/>
  <c r="N105" i="3"/>
  <c r="Q106" i="3"/>
  <c r="N165" i="3"/>
  <c r="Q176" i="3"/>
  <c r="R176" i="3" s="1"/>
  <c r="Q183" i="3"/>
  <c r="R183" i="3" s="1"/>
  <c r="Q192" i="3"/>
  <c r="R192" i="3" s="1"/>
  <c r="Q214" i="3"/>
  <c r="R214" i="3" s="1"/>
  <c r="Q223" i="3"/>
  <c r="Q222" i="3" s="1"/>
  <c r="Q26" i="3"/>
  <c r="R26" i="3" s="1"/>
  <c r="Q111" i="3"/>
  <c r="Q110" i="3" s="1"/>
  <c r="N244" i="3"/>
  <c r="Q245" i="3"/>
  <c r="Q72" i="3"/>
  <c r="R72" i="3" s="1"/>
  <c r="Q28" i="3"/>
  <c r="R28" i="3" s="1"/>
  <c r="Q36" i="3"/>
  <c r="R36" i="3" s="1"/>
  <c r="Q73" i="3"/>
  <c r="R73" i="3" s="1"/>
  <c r="Q119" i="3"/>
  <c r="R119" i="3" s="1"/>
  <c r="R118" i="3" s="1"/>
  <c r="R117" i="3" s="1"/>
  <c r="Q154" i="3"/>
  <c r="R154" i="3" s="1"/>
  <c r="N167" i="3"/>
  <c r="Q168" i="3"/>
  <c r="Q175" i="3"/>
  <c r="R175" i="3" s="1"/>
  <c r="Q182" i="3"/>
  <c r="R182" i="3" s="1"/>
  <c r="Q213" i="3"/>
  <c r="R213" i="3" s="1"/>
  <c r="Q219" i="3"/>
  <c r="R219" i="3" s="1"/>
  <c r="K229" i="3"/>
  <c r="Q66" i="3"/>
  <c r="Q65" i="3" s="1"/>
  <c r="Q86" i="3"/>
  <c r="Q85" i="3" s="1"/>
  <c r="Q94" i="3"/>
  <c r="R94" i="3" s="1"/>
  <c r="N138" i="3"/>
  <c r="N137" i="3" s="1"/>
  <c r="R138" i="3"/>
  <c r="R137" i="3" s="1"/>
  <c r="Q198" i="3"/>
  <c r="R198" i="3" s="1"/>
  <c r="O69" i="3"/>
  <c r="O76" i="3"/>
  <c r="N87" i="3"/>
  <c r="Q88" i="3"/>
  <c r="Q87" i="3" s="1"/>
  <c r="Q95" i="3"/>
  <c r="R95" i="3" s="1"/>
  <c r="O107" i="3"/>
  <c r="N123" i="3"/>
  <c r="Q124" i="3"/>
  <c r="Q123" i="3" s="1"/>
  <c r="Q147" i="3"/>
  <c r="R147" i="3" s="1"/>
  <c r="Q178" i="3"/>
  <c r="Q177" i="3" s="1"/>
  <c r="Q199" i="3"/>
  <c r="R199" i="3" s="1"/>
  <c r="L224" i="3"/>
  <c r="O231" i="3"/>
  <c r="O230" i="3" s="1"/>
  <c r="O229" i="3" s="1"/>
  <c r="Q41" i="3"/>
  <c r="R42" i="3"/>
  <c r="R41" i="3" s="1"/>
  <c r="P31" i="3"/>
  <c r="M69" i="3"/>
  <c r="P84" i="3"/>
  <c r="N131" i="3"/>
  <c r="N10" i="3"/>
  <c r="M58" i="3"/>
  <c r="N74" i="3"/>
  <c r="C91" i="3"/>
  <c r="C83" i="3" s="1"/>
  <c r="P91" i="3"/>
  <c r="M107" i="3"/>
  <c r="M122" i="3"/>
  <c r="M121" i="3" s="1"/>
  <c r="M120" i="3" s="1"/>
  <c r="P140" i="3"/>
  <c r="P136" i="3" s="1"/>
  <c r="P135" i="3" s="1"/>
  <c r="N155" i="3"/>
  <c r="N190" i="3"/>
  <c r="P211" i="3"/>
  <c r="P224" i="3"/>
  <c r="P45" i="3"/>
  <c r="L58" i="3"/>
  <c r="N217" i="3"/>
  <c r="C211" i="3"/>
  <c r="N53" i="3"/>
  <c r="L45" i="3"/>
  <c r="L69" i="3"/>
  <c r="N81" i="3"/>
  <c r="N114" i="3"/>
  <c r="K161" i="3"/>
  <c r="K160" i="3" s="1"/>
  <c r="N242" i="3"/>
  <c r="Q184" i="3"/>
  <c r="R185" i="3"/>
  <c r="R184" i="3" s="1"/>
  <c r="Q207" i="3"/>
  <c r="Q206" i="3" s="1"/>
  <c r="R208" i="3"/>
  <c r="R207" i="3" s="1"/>
  <c r="R206" i="3" s="1"/>
  <c r="Q234" i="3"/>
  <c r="R235" i="3"/>
  <c r="R234" i="3" s="1"/>
  <c r="Q81" i="3"/>
  <c r="R82" i="3"/>
  <c r="R81" i="3" s="1"/>
  <c r="Q129" i="3"/>
  <c r="R130" i="3"/>
  <c r="R129" i="3" s="1"/>
  <c r="R35" i="3"/>
  <c r="R75" i="3"/>
  <c r="R74" i="3" s="1"/>
  <c r="Q74" i="3"/>
  <c r="Q155" i="3"/>
  <c r="R156" i="3"/>
  <c r="R155" i="3" s="1"/>
  <c r="R218" i="3"/>
  <c r="Q131" i="3"/>
  <c r="R132" i="3"/>
  <c r="R131" i="3" s="1"/>
  <c r="Q103" i="3"/>
  <c r="R104" i="3"/>
  <c r="R103" i="3" s="1"/>
  <c r="Q51" i="3"/>
  <c r="R52" i="3"/>
  <c r="R51" i="3" s="1"/>
  <c r="R191" i="3"/>
  <c r="C229" i="3"/>
  <c r="Q254" i="3"/>
  <c r="R255" i="3"/>
  <c r="R254" i="3" s="1"/>
  <c r="M84" i="3"/>
  <c r="O58" i="3"/>
  <c r="P58" i="3"/>
  <c r="O91" i="3"/>
  <c r="N152" i="3"/>
  <c r="N158" i="3"/>
  <c r="N157" i="3" s="1"/>
  <c r="M211" i="3"/>
  <c r="N13" i="3"/>
  <c r="N12" i="3" s="1"/>
  <c r="C30" i="3"/>
  <c r="C29" i="3" s="1"/>
  <c r="N51" i="3"/>
  <c r="L84" i="3"/>
  <c r="P122" i="3"/>
  <c r="P121" i="3" s="1"/>
  <c r="P120" i="3" s="1"/>
  <c r="K136" i="3"/>
  <c r="K135" i="3" s="1"/>
  <c r="M140" i="3"/>
  <c r="M136" i="3" s="1"/>
  <c r="M135" i="3" s="1"/>
  <c r="R166" i="3"/>
  <c r="R165" i="3" s="1"/>
  <c r="M162" i="3"/>
  <c r="N177" i="3"/>
  <c r="N212" i="3"/>
  <c r="N227" i="3"/>
  <c r="L231" i="3"/>
  <c r="L230" i="3" s="1"/>
  <c r="L229" i="3" s="1"/>
  <c r="P76" i="3"/>
  <c r="O140" i="3"/>
  <c r="O136" i="3" s="1"/>
  <c r="O135" i="3" s="1"/>
  <c r="C161" i="3"/>
  <c r="C160" i="3" s="1"/>
  <c r="N207" i="3"/>
  <c r="N206" i="3" s="1"/>
  <c r="N234" i="3"/>
  <c r="O31" i="3"/>
  <c r="L107" i="3"/>
  <c r="L122" i="3"/>
  <c r="L121" i="3" s="1"/>
  <c r="L120" i="3" s="1"/>
  <c r="O211" i="3"/>
  <c r="O224" i="3"/>
  <c r="M195" i="3"/>
  <c r="P231" i="3"/>
  <c r="P230" i="3" s="1"/>
  <c r="P229" i="3" s="1"/>
  <c r="M45" i="3"/>
  <c r="P107" i="3"/>
  <c r="N163" i="3"/>
  <c r="R38" i="3"/>
  <c r="R37" i="3" s="1"/>
  <c r="Q37" i="3"/>
  <c r="N46" i="3"/>
  <c r="R54" i="3"/>
  <c r="R53" i="3" s="1"/>
  <c r="Q53" i="3"/>
  <c r="N171" i="3"/>
  <c r="R174" i="3"/>
  <c r="Q232" i="3"/>
  <c r="R233" i="3"/>
  <c r="R232" i="3" s="1"/>
  <c r="Q58" i="7"/>
  <c r="N53" i="7"/>
  <c r="N44" i="22"/>
  <c r="Q45" i="22"/>
  <c r="Q100" i="3"/>
  <c r="Q99" i="3" s="1"/>
  <c r="R101" i="3"/>
  <c r="R100" i="3" s="1"/>
  <c r="R99" i="3" s="1"/>
  <c r="N127" i="3"/>
  <c r="C136" i="3"/>
  <c r="C135" i="3" s="1"/>
  <c r="N193" i="3"/>
  <c r="N202" i="3"/>
  <c r="N55" i="3"/>
  <c r="Q112" i="3"/>
  <c r="R113" i="3"/>
  <c r="R112" i="3" s="1"/>
  <c r="R126" i="3"/>
  <c r="R125" i="3" s="1"/>
  <c r="Q125" i="3"/>
  <c r="N179" i="3"/>
  <c r="R226" i="3"/>
  <c r="R225" i="3" s="1"/>
  <c r="Q225" i="3"/>
  <c r="N61" i="3"/>
  <c r="Q79" i="3"/>
  <c r="R80" i="3"/>
  <c r="R79" i="3" s="1"/>
  <c r="N143" i="3"/>
  <c r="R146" i="3"/>
  <c r="N186" i="3"/>
  <c r="L211" i="3"/>
  <c r="N225" i="3"/>
  <c r="N236" i="3"/>
  <c r="Q240" i="3"/>
  <c r="R241" i="3"/>
  <c r="R240" i="3" s="1"/>
  <c r="N20" i="3"/>
  <c r="N19" i="3" s="1"/>
  <c r="N23" i="3"/>
  <c r="N22" i="3" s="1"/>
  <c r="N32" i="3"/>
  <c r="N48" i="3"/>
  <c r="N63" i="3"/>
  <c r="C68" i="3"/>
  <c r="N77" i="3"/>
  <c r="N92" i="3"/>
  <c r="N133" i="3"/>
  <c r="N141" i="3"/>
  <c r="R159" i="3"/>
  <c r="R158" i="3" s="1"/>
  <c r="R157" i="3" s="1"/>
  <c r="Q158" i="3"/>
  <c r="Q157" i="3" s="1"/>
  <c r="O162" i="3"/>
  <c r="N188" i="3"/>
  <c r="R228" i="3"/>
  <c r="R227" i="3" s="1"/>
  <c r="Q227" i="3"/>
  <c r="N238" i="3"/>
  <c r="K139" i="12"/>
  <c r="K167" i="12"/>
  <c r="L31" i="3"/>
  <c r="N37" i="3"/>
  <c r="N39" i="3"/>
  <c r="R71" i="3"/>
  <c r="O84" i="3"/>
  <c r="L140" i="3"/>
  <c r="L136" i="3" s="1"/>
  <c r="L135" i="3" s="1"/>
  <c r="R145" i="3"/>
  <c r="L162" i="3"/>
  <c r="P162" i="3"/>
  <c r="N169" i="3"/>
  <c r="R172" i="3"/>
  <c r="P195" i="3"/>
  <c r="N196" i="3"/>
  <c r="Q109" i="12"/>
  <c r="Q108" i="12" s="1"/>
  <c r="N72" i="15"/>
  <c r="N71" i="15" s="1"/>
  <c r="N70" i="15" s="1"/>
  <c r="N69" i="15" s="1"/>
  <c r="M31" i="3"/>
  <c r="N97" i="3"/>
  <c r="N108" i="3"/>
  <c r="O122" i="3"/>
  <c r="O121" i="3" s="1"/>
  <c r="O120" i="3" s="1"/>
  <c r="L195" i="3"/>
  <c r="M53" i="7"/>
  <c r="Q44" i="12"/>
  <c r="Q43" i="12" s="1"/>
  <c r="R42" i="13"/>
  <c r="N79" i="3"/>
  <c r="N85" i="3"/>
  <c r="N100" i="3"/>
  <c r="N99" i="3" s="1"/>
  <c r="N110" i="3"/>
  <c r="N118" i="3"/>
  <c r="N117" i="3" s="1"/>
  <c r="N204" i="3"/>
  <c r="N215" i="3"/>
  <c r="N222" i="3"/>
  <c r="N232" i="3"/>
  <c r="N240" i="3"/>
  <c r="N249" i="3"/>
  <c r="N248" i="3" s="1"/>
  <c r="N247" i="3" s="1"/>
  <c r="Q158" i="12"/>
  <c r="Q157" i="12" s="1"/>
  <c r="P47" i="7"/>
  <c r="Q48" i="7"/>
  <c r="P53" i="7"/>
  <c r="Q54" i="7"/>
  <c r="C9" i="12"/>
  <c r="C8" i="12" s="1"/>
  <c r="L53" i="7"/>
  <c r="Q56" i="7"/>
  <c r="N9" i="10"/>
  <c r="N8" i="10" s="1"/>
  <c r="N7" i="10" s="1"/>
  <c r="Q66" i="12"/>
  <c r="Q106" i="12"/>
  <c r="Q105" i="12" s="1"/>
  <c r="N152" i="12"/>
  <c r="Q153" i="12"/>
  <c r="R63" i="13"/>
  <c r="C46" i="7"/>
  <c r="C45" i="7" s="1"/>
  <c r="Q93" i="7"/>
  <c r="Q92" i="7" s="1"/>
  <c r="O9" i="10"/>
  <c r="O8" i="10" s="1"/>
  <c r="O7" i="10" s="1"/>
  <c r="C59" i="10"/>
  <c r="M59" i="10"/>
  <c r="Q59" i="10"/>
  <c r="O107" i="10"/>
  <c r="O106" i="10" s="1"/>
  <c r="O105" i="10" s="1"/>
  <c r="R67" i="12"/>
  <c r="R66" i="12" s="1"/>
  <c r="R73" i="12"/>
  <c r="R72" i="12" s="1"/>
  <c r="Q72" i="12"/>
  <c r="R83" i="12"/>
  <c r="R82" i="12" s="1"/>
  <c r="C93" i="12"/>
  <c r="C92" i="12" s="1"/>
  <c r="Q97" i="12"/>
  <c r="Q96" i="12" s="1"/>
  <c r="Q103" i="12"/>
  <c r="Q102" i="12" s="1"/>
  <c r="Q113" i="12"/>
  <c r="Q112" i="12" s="1"/>
  <c r="N121" i="12"/>
  <c r="Q123" i="12"/>
  <c r="Q122" i="12" s="1"/>
  <c r="Q126" i="12"/>
  <c r="Q125" i="12" s="1"/>
  <c r="R60" i="13"/>
  <c r="L9" i="15"/>
  <c r="L8" i="15" s="1"/>
  <c r="L7" i="15" s="1"/>
  <c r="M93" i="7"/>
  <c r="M92" i="7" s="1"/>
  <c r="R17" i="9"/>
  <c r="R16" i="9" s="1"/>
  <c r="R9" i="9" s="1"/>
  <c r="R8" i="9" s="1"/>
  <c r="R7" i="9" s="1"/>
  <c r="R6" i="9" s="1"/>
  <c r="Q16" i="9"/>
  <c r="N59" i="10"/>
  <c r="R59" i="10"/>
  <c r="Q31" i="12"/>
  <c r="Q30" i="12" s="1"/>
  <c r="C59" i="12"/>
  <c r="C58" i="12" s="1"/>
  <c r="Q63" i="12"/>
  <c r="Q62" i="12" s="1"/>
  <c r="Q90" i="12"/>
  <c r="Q89" i="12" s="1"/>
  <c r="Q130" i="12"/>
  <c r="Q129" i="12" s="1"/>
  <c r="K134" i="12"/>
  <c r="C57" i="13"/>
  <c r="N12" i="15"/>
  <c r="R37" i="15"/>
  <c r="N42" i="15"/>
  <c r="N82" i="15"/>
  <c r="N81" i="15" s="1"/>
  <c r="N80" i="15" s="1"/>
  <c r="N79" i="15" s="1"/>
  <c r="R143" i="17"/>
  <c r="N20" i="15"/>
  <c r="N23" i="15"/>
  <c r="L50" i="16"/>
  <c r="L49" i="16" s="1"/>
  <c r="L48" i="16" s="1"/>
  <c r="P50" i="16"/>
  <c r="P49" i="16" s="1"/>
  <c r="P48" i="16" s="1"/>
  <c r="P3" i="16" s="1"/>
  <c r="N72" i="12"/>
  <c r="Q151" i="12"/>
  <c r="Q150" i="12" s="1"/>
  <c r="Q160" i="12"/>
  <c r="Q159" i="12" s="1"/>
  <c r="Q170" i="12"/>
  <c r="N16" i="15"/>
  <c r="N28" i="15"/>
  <c r="N31" i="15"/>
  <c r="L41" i="15"/>
  <c r="L40" i="15" s="1"/>
  <c r="L39" i="15" s="1"/>
  <c r="N67" i="15"/>
  <c r="N66" i="15" s="1"/>
  <c r="N65" i="15" s="1"/>
  <c r="N64" i="15" s="1"/>
  <c r="N77" i="15"/>
  <c r="N76" i="15" s="1"/>
  <c r="N75" i="15" s="1"/>
  <c r="N74" i="15" s="1"/>
  <c r="N87" i="15"/>
  <c r="N86" i="15" s="1"/>
  <c r="N85" i="15" s="1"/>
  <c r="N84" i="15" s="1"/>
  <c r="I3" i="16"/>
  <c r="C41" i="17"/>
  <c r="C40" i="17" s="1"/>
  <c r="Q14" i="9"/>
  <c r="N66" i="12"/>
  <c r="N82" i="12"/>
  <c r="M9" i="15"/>
  <c r="M8" i="15" s="1"/>
  <c r="M7" i="15" s="1"/>
  <c r="N36" i="15"/>
  <c r="N60" i="16"/>
  <c r="N59" i="16" s="1"/>
  <c r="R60" i="16"/>
  <c r="R59" i="16" s="1"/>
  <c r="R137" i="17"/>
  <c r="L38" i="19"/>
  <c r="L37" i="19" s="1"/>
  <c r="K9" i="22"/>
  <c r="K8" i="22" s="1"/>
  <c r="K7" i="22" s="1"/>
  <c r="O9" i="22"/>
  <c r="O8" i="22" s="1"/>
  <c r="O7" i="22" s="1"/>
  <c r="P38" i="19"/>
  <c r="P37" i="19" s="1"/>
  <c r="R34" i="22"/>
  <c r="N37" i="22"/>
  <c r="Q39" i="22"/>
  <c r="R39" i="22" s="1"/>
  <c r="N49" i="22"/>
  <c r="Q50" i="22"/>
  <c r="N57" i="22"/>
  <c r="Q58" i="22"/>
  <c r="K71" i="22"/>
  <c r="N86" i="22"/>
  <c r="N85" i="22" s="1"/>
  <c r="N84" i="22" s="1"/>
  <c r="N83" i="22" s="1"/>
  <c r="Q87" i="22"/>
  <c r="C38" i="19"/>
  <c r="C37" i="19" s="1"/>
  <c r="C3" i="19" s="1"/>
  <c r="M38" i="19"/>
  <c r="M37" i="19" s="1"/>
  <c r="Q34" i="22"/>
  <c r="O54" i="22"/>
  <c r="O53" i="22" s="1"/>
  <c r="N61" i="22"/>
  <c r="Q62" i="22"/>
  <c r="K3" i="26"/>
  <c r="D3" i="23"/>
  <c r="O3" i="23"/>
  <c r="K3" i="28"/>
  <c r="O3" i="32"/>
  <c r="M3" i="32"/>
  <c r="H3" i="32"/>
  <c r="N3" i="34"/>
  <c r="F9" i="40"/>
  <c r="F8" i="40" s="1"/>
  <c r="F7" i="40" s="1"/>
  <c r="F6" i="40" s="1"/>
  <c r="F9" i="41"/>
  <c r="F8" i="41" s="1"/>
  <c r="F7" i="41" s="1"/>
  <c r="F6" i="41" s="1"/>
  <c r="K3" i="39" l="1"/>
  <c r="M3" i="39"/>
  <c r="C3" i="39"/>
  <c r="L3" i="39"/>
  <c r="C3" i="37"/>
  <c r="K3" i="37"/>
  <c r="Q3" i="34"/>
  <c r="R3" i="34"/>
  <c r="K3" i="32"/>
  <c r="P3" i="28"/>
  <c r="M3" i="28"/>
  <c r="N3" i="28"/>
  <c r="C3" i="28"/>
  <c r="H3" i="28"/>
  <c r="Q3" i="28"/>
  <c r="O3" i="28"/>
  <c r="D3" i="28"/>
  <c r="I3" i="28"/>
  <c r="J3" i="28"/>
  <c r="L3" i="28"/>
  <c r="N3" i="23"/>
  <c r="J3" i="23"/>
  <c r="K3" i="23"/>
  <c r="Q24" i="22"/>
  <c r="R10" i="22"/>
  <c r="Q10" i="22"/>
  <c r="L3" i="19"/>
  <c r="R11" i="19"/>
  <c r="Q10" i="17"/>
  <c r="Q29" i="17"/>
  <c r="R3" i="16"/>
  <c r="E3" i="16"/>
  <c r="J3" i="16"/>
  <c r="N3" i="16"/>
  <c r="L3" i="16"/>
  <c r="D3" i="16"/>
  <c r="K3" i="16"/>
  <c r="P3" i="15"/>
  <c r="L3" i="15"/>
  <c r="J3" i="15"/>
  <c r="Q10" i="15"/>
  <c r="C3" i="15"/>
  <c r="R11" i="15"/>
  <c r="Q65" i="13"/>
  <c r="Q64" i="13" s="1"/>
  <c r="Q57" i="13"/>
  <c r="Q56" i="13" s="1"/>
  <c r="N117" i="13"/>
  <c r="N116" i="13" s="1"/>
  <c r="N115" i="13" s="1"/>
  <c r="Q124" i="13"/>
  <c r="Q123" i="13" s="1"/>
  <c r="Q122" i="13" s="1"/>
  <c r="N45" i="13"/>
  <c r="N44" i="13" s="1"/>
  <c r="N43" i="13" s="1"/>
  <c r="R121" i="13"/>
  <c r="N56" i="13"/>
  <c r="R96" i="13"/>
  <c r="R105" i="13"/>
  <c r="R74" i="13"/>
  <c r="R41" i="13"/>
  <c r="Q40" i="13"/>
  <c r="Q46" i="13"/>
  <c r="Q16" i="13"/>
  <c r="R33" i="13"/>
  <c r="R137" i="13"/>
  <c r="N135" i="13"/>
  <c r="N134" i="13" s="1"/>
  <c r="N133" i="13" s="1"/>
  <c r="Q117" i="13"/>
  <c r="Q116" i="13" s="1"/>
  <c r="Q115" i="13" s="1"/>
  <c r="Q49" i="13"/>
  <c r="R103" i="13"/>
  <c r="Q102" i="13"/>
  <c r="R79" i="13"/>
  <c r="R55" i="13"/>
  <c r="Q54" i="13"/>
  <c r="N82" i="13"/>
  <c r="N81" i="13" s="1"/>
  <c r="N80" i="13" s="1"/>
  <c r="Q24" i="13"/>
  <c r="Q34" i="13"/>
  <c r="Q37" i="13"/>
  <c r="R139" i="13"/>
  <c r="R38" i="13"/>
  <c r="R84" i="13"/>
  <c r="R128" i="13"/>
  <c r="R69" i="13"/>
  <c r="R21" i="13"/>
  <c r="Q20" i="13"/>
  <c r="Q85" i="13"/>
  <c r="Q90" i="13"/>
  <c r="R31" i="13"/>
  <c r="Q30" i="13"/>
  <c r="N9" i="13"/>
  <c r="N8" i="13" s="1"/>
  <c r="N7" i="13" s="1"/>
  <c r="R141" i="13"/>
  <c r="Q140" i="13"/>
  <c r="Q135" i="13" s="1"/>
  <c r="Q134" i="13" s="1"/>
  <c r="Q133" i="13" s="1"/>
  <c r="R98" i="13"/>
  <c r="Q97" i="13"/>
  <c r="R101" i="13"/>
  <c r="Q100" i="13"/>
  <c r="Q27" i="13"/>
  <c r="H3" i="13"/>
  <c r="Q10" i="12"/>
  <c r="O3" i="11"/>
  <c r="L3" i="26"/>
  <c r="R18" i="17"/>
  <c r="R17" i="17" s="1"/>
  <c r="Q17" i="17"/>
  <c r="Q22" i="17"/>
  <c r="M3" i="35"/>
  <c r="E3" i="35"/>
  <c r="P3" i="35"/>
  <c r="L3" i="35"/>
  <c r="O3" i="35"/>
  <c r="D3" i="35"/>
  <c r="I3" i="35"/>
  <c r="N3" i="35"/>
  <c r="H3" i="35"/>
  <c r="M3" i="27"/>
  <c r="H3" i="27"/>
  <c r="L3" i="27"/>
  <c r="R57" i="7"/>
  <c r="R56" i="7" s="1"/>
  <c r="R26" i="7"/>
  <c r="R25" i="7" s="1"/>
  <c r="R63" i="7"/>
  <c r="R62" i="7" s="1"/>
  <c r="R41" i="7"/>
  <c r="R40" i="7" s="1"/>
  <c r="R65" i="7"/>
  <c r="R64" i="7" s="1"/>
  <c r="R39" i="7"/>
  <c r="R38" i="7" s="1"/>
  <c r="R37" i="7"/>
  <c r="R36" i="7" s="1"/>
  <c r="R98" i="7"/>
  <c r="R97" i="7" s="1"/>
  <c r="K98" i="7"/>
  <c r="K97" i="7" s="1"/>
  <c r="R48" i="7"/>
  <c r="R47" i="7" s="1"/>
  <c r="K48" i="7"/>
  <c r="K47" i="7" s="1"/>
  <c r="R13" i="7"/>
  <c r="R12" i="7" s="1"/>
  <c r="K13" i="7"/>
  <c r="K12" i="7" s="1"/>
  <c r="K71" i="7"/>
  <c r="R95" i="7"/>
  <c r="R94" i="7" s="1"/>
  <c r="K95" i="7"/>
  <c r="K94" i="7" s="1"/>
  <c r="R16" i="7"/>
  <c r="R15" i="7" s="1"/>
  <c r="K16" i="7"/>
  <c r="K15" i="7" s="1"/>
  <c r="K73" i="7"/>
  <c r="R43" i="7"/>
  <c r="R42" i="7" s="1"/>
  <c r="K43" i="7"/>
  <c r="K42" i="7" s="1"/>
  <c r="K28" i="7" s="1"/>
  <c r="K27" i="7" s="1"/>
  <c r="K67" i="7"/>
  <c r="K82" i="7"/>
  <c r="K69" i="7"/>
  <c r="K54" i="7"/>
  <c r="K53" i="7" s="1"/>
  <c r="O55" i="7"/>
  <c r="Q55" i="7" s="1"/>
  <c r="R55" i="7" s="1"/>
  <c r="R54" i="7" s="1"/>
  <c r="R19" i="7"/>
  <c r="K19" i="7"/>
  <c r="K18" i="7" s="1"/>
  <c r="K80" i="7"/>
  <c r="Q8" i="7"/>
  <c r="Q7" i="7" s="1"/>
  <c r="K3" i="10"/>
  <c r="O45" i="10"/>
  <c r="N8" i="7"/>
  <c r="N7" i="7" s="1"/>
  <c r="O8" i="7"/>
  <c r="O7" i="7" s="1"/>
  <c r="O6" i="7" s="1"/>
  <c r="N253" i="3"/>
  <c r="N252" i="3" s="1"/>
  <c r="N251" i="3" s="1"/>
  <c r="R11" i="17"/>
  <c r="Q16" i="22"/>
  <c r="P8" i="7"/>
  <c r="P7" i="7" s="1"/>
  <c r="L8" i="7"/>
  <c r="L7" i="7" s="1"/>
  <c r="J3" i="26"/>
  <c r="I3" i="22"/>
  <c r="O64" i="22"/>
  <c r="N64" i="22"/>
  <c r="M8" i="7"/>
  <c r="M7" i="7" s="1"/>
  <c r="P6" i="16"/>
  <c r="Q9" i="9"/>
  <c r="Q8" i="9" s="1"/>
  <c r="Q7" i="9" s="1"/>
  <c r="Q6" i="9" s="1"/>
  <c r="L46" i="22"/>
  <c r="L3" i="22" s="1"/>
  <c r="O161" i="3"/>
  <c r="O160" i="3" s="1"/>
  <c r="M210" i="3"/>
  <c r="M209" i="3" s="1"/>
  <c r="Q38" i="19"/>
  <c r="Q37" i="19" s="1"/>
  <c r="H3" i="11"/>
  <c r="R47" i="10"/>
  <c r="R46" i="10" s="1"/>
  <c r="R45" i="10" s="1"/>
  <c r="R216" i="3"/>
  <c r="R215" i="3" s="1"/>
  <c r="D3" i="37"/>
  <c r="L3" i="37"/>
  <c r="H3" i="37"/>
  <c r="P3" i="37"/>
  <c r="E3" i="37"/>
  <c r="I3" i="37"/>
  <c r="O3" i="37"/>
  <c r="J3" i="36"/>
  <c r="Q3" i="36"/>
  <c r="N3" i="36"/>
  <c r="C3" i="32"/>
  <c r="N3" i="32"/>
  <c r="C3" i="27"/>
  <c r="O3" i="27"/>
  <c r="H3" i="26"/>
  <c r="P3" i="26"/>
  <c r="I3" i="26"/>
  <c r="M3" i="26"/>
  <c r="D3" i="26"/>
  <c r="O3" i="26"/>
  <c r="N3" i="26"/>
  <c r="E3" i="26"/>
  <c r="H3" i="25"/>
  <c r="L3" i="25"/>
  <c r="D3" i="25"/>
  <c r="M3" i="25"/>
  <c r="N3" i="25"/>
  <c r="E3" i="25"/>
  <c r="J3" i="25"/>
  <c r="P3" i="25"/>
  <c r="Q3" i="25"/>
  <c r="O46" i="22"/>
  <c r="P46" i="22"/>
  <c r="P3" i="22" s="1"/>
  <c r="P64" i="22"/>
  <c r="M64" i="22"/>
  <c r="C64" i="22"/>
  <c r="L64" i="22"/>
  <c r="K64" i="22"/>
  <c r="E3" i="22"/>
  <c r="N48" i="22"/>
  <c r="N47" i="22" s="1"/>
  <c r="K46" i="22"/>
  <c r="K3" i="22" s="1"/>
  <c r="Q20" i="22"/>
  <c r="R20" i="22"/>
  <c r="M46" i="22"/>
  <c r="H3" i="22"/>
  <c r="C46" i="22"/>
  <c r="Q37" i="22"/>
  <c r="R74" i="22"/>
  <c r="R73" i="22" s="1"/>
  <c r="R72" i="22" s="1"/>
  <c r="Q73" i="22"/>
  <c r="Q72" i="22" s="1"/>
  <c r="R15" i="22"/>
  <c r="R14" i="22" s="1"/>
  <c r="Q14" i="22"/>
  <c r="N9" i="22"/>
  <c r="N8" i="22" s="1"/>
  <c r="N7" i="22" s="1"/>
  <c r="R77" i="22"/>
  <c r="R76" i="22" s="1"/>
  <c r="R75" i="22" s="1"/>
  <c r="Q76" i="22"/>
  <c r="Q75" i="22" s="1"/>
  <c r="R31" i="22"/>
  <c r="R30" i="22" s="1"/>
  <c r="Q30" i="22"/>
  <c r="R37" i="22"/>
  <c r="R70" i="22"/>
  <c r="R69" i="22" s="1"/>
  <c r="Q69" i="22"/>
  <c r="Q12" i="22"/>
  <c r="R82" i="22"/>
  <c r="R81" i="22" s="1"/>
  <c r="R80" i="22" s="1"/>
  <c r="R79" i="22" s="1"/>
  <c r="R78" i="22" s="1"/>
  <c r="Q81" i="22"/>
  <c r="Q80" i="22" s="1"/>
  <c r="Q79" i="22" s="1"/>
  <c r="Q78" i="22" s="1"/>
  <c r="J3" i="22"/>
  <c r="R29" i="22"/>
  <c r="R28" i="22" s="1"/>
  <c r="Q28" i="22"/>
  <c r="R68" i="22"/>
  <c r="R67" i="22" s="1"/>
  <c r="Q67" i="22"/>
  <c r="Q66" i="22" s="1"/>
  <c r="Q65" i="22" s="1"/>
  <c r="L6" i="19"/>
  <c r="N38" i="19"/>
  <c r="N37" i="19" s="1"/>
  <c r="O6" i="19"/>
  <c r="Q32" i="19"/>
  <c r="Q31" i="19" s="1"/>
  <c r="Q30" i="19" s="1"/>
  <c r="Q3" i="19" s="1"/>
  <c r="K6" i="19"/>
  <c r="Q9" i="19"/>
  <c r="Q8" i="19" s="1"/>
  <c r="Q7" i="19" s="1"/>
  <c r="N9" i="19"/>
  <c r="N8" i="19" s="1"/>
  <c r="N7" i="19" s="1"/>
  <c r="P6" i="19"/>
  <c r="N32" i="19"/>
  <c r="N31" i="19" s="1"/>
  <c r="N30" i="19" s="1"/>
  <c r="N3" i="19" s="1"/>
  <c r="M6" i="19"/>
  <c r="E3" i="18"/>
  <c r="R154" i="17"/>
  <c r="R153" i="17" s="1"/>
  <c r="R151" i="17"/>
  <c r="R150" i="17" s="1"/>
  <c r="N80" i="17"/>
  <c r="R65" i="17"/>
  <c r="R64" i="17" s="1"/>
  <c r="R21" i="17"/>
  <c r="R20" i="17" s="1"/>
  <c r="R161" i="17"/>
  <c r="R160" i="17" s="1"/>
  <c r="R166" i="17"/>
  <c r="R165" i="17" s="1"/>
  <c r="R37" i="17"/>
  <c r="R36" i="17" s="1"/>
  <c r="Q57" i="17"/>
  <c r="R35" i="17"/>
  <c r="R34" i="17" s="1"/>
  <c r="N201" i="17"/>
  <c r="Q120" i="17"/>
  <c r="Q119" i="17" s="1"/>
  <c r="Q118" i="17" s="1"/>
  <c r="R122" i="17"/>
  <c r="R121" i="17" s="1"/>
  <c r="R102" i="17"/>
  <c r="R101" i="17" s="1"/>
  <c r="R100" i="17" s="1"/>
  <c r="R28" i="17"/>
  <c r="R27" i="17" s="1"/>
  <c r="Q48" i="17"/>
  <c r="R136" i="17"/>
  <c r="R135" i="17" s="1"/>
  <c r="R15" i="17"/>
  <c r="R14" i="17" s="1"/>
  <c r="N127" i="17"/>
  <c r="N126" i="17" s="1"/>
  <c r="N125" i="17" s="1"/>
  <c r="N194" i="17"/>
  <c r="R147" i="17"/>
  <c r="R146" i="17" s="1"/>
  <c r="R86" i="17"/>
  <c r="R85" i="17" s="1"/>
  <c r="R190" i="17"/>
  <c r="R189" i="17" s="1"/>
  <c r="R82" i="17"/>
  <c r="R81" i="17" s="1"/>
  <c r="R112" i="17"/>
  <c r="R111" i="17" s="1"/>
  <c r="R110" i="17" s="1"/>
  <c r="R109" i="17" s="1"/>
  <c r="R108" i="17" s="1"/>
  <c r="N68" i="17"/>
  <c r="R181" i="17"/>
  <c r="R180" i="17" s="1"/>
  <c r="Q180" i="17"/>
  <c r="R134" i="17"/>
  <c r="R133" i="17" s="1"/>
  <c r="R89" i="17"/>
  <c r="Q88" i="17"/>
  <c r="Q87" i="17" s="1"/>
  <c r="R196" i="17"/>
  <c r="R195" i="17" s="1"/>
  <c r="R188" i="17"/>
  <c r="R187" i="17" s="1"/>
  <c r="Q187" i="17"/>
  <c r="N47" i="17"/>
  <c r="R142" i="17"/>
  <c r="R141" i="17" s="1"/>
  <c r="Q141" i="17"/>
  <c r="R77" i="17"/>
  <c r="R63" i="17"/>
  <c r="R62" i="17" s="1"/>
  <c r="Q62" i="17"/>
  <c r="N9" i="17"/>
  <c r="N8" i="17" s="1"/>
  <c r="N7" i="17" s="1"/>
  <c r="R23" i="17"/>
  <c r="R94" i="17"/>
  <c r="R93" i="17" s="1"/>
  <c r="N42" i="17"/>
  <c r="R186" i="17"/>
  <c r="R185" i="17" s="1"/>
  <c r="R61" i="17"/>
  <c r="R60" i="17" s="1"/>
  <c r="R156" i="17"/>
  <c r="R155" i="17" s="1"/>
  <c r="Q155" i="17"/>
  <c r="Q42" i="17"/>
  <c r="R74" i="17"/>
  <c r="R73" i="17" s="1"/>
  <c r="R70" i="17"/>
  <c r="R69" i="17" s="1"/>
  <c r="R72" i="17"/>
  <c r="R71" i="17" s="1"/>
  <c r="Q201" i="17"/>
  <c r="R129" i="17"/>
  <c r="R128" i="17" s="1"/>
  <c r="Q128" i="17"/>
  <c r="Q77" i="17"/>
  <c r="Q68" i="17" s="1"/>
  <c r="Q80" i="17"/>
  <c r="N164" i="17"/>
  <c r="N163" i="17" s="1"/>
  <c r="N120" i="17"/>
  <c r="N119" i="17" s="1"/>
  <c r="N118" i="17" s="1"/>
  <c r="N96" i="17"/>
  <c r="N95" i="17" s="1"/>
  <c r="R179" i="17"/>
  <c r="R178" i="17" s="1"/>
  <c r="Q178" i="17"/>
  <c r="R168" i="17"/>
  <c r="R167" i="17" s="1"/>
  <c r="Q167" i="17"/>
  <c r="R205" i="17"/>
  <c r="R204" i="17" s="1"/>
  <c r="R132" i="17"/>
  <c r="R131" i="17" s="1"/>
  <c r="Q131" i="17"/>
  <c r="R145" i="17"/>
  <c r="R144" i="17" s="1"/>
  <c r="R46" i="17"/>
  <c r="R45" i="17" s="1"/>
  <c r="R54" i="17"/>
  <c r="R53" i="17" s="1"/>
  <c r="R117" i="17"/>
  <c r="R116" i="17" s="1"/>
  <c r="R115" i="17" s="1"/>
  <c r="R114" i="17" s="1"/>
  <c r="R113" i="17" s="1"/>
  <c r="Q116" i="17"/>
  <c r="Q115" i="17" s="1"/>
  <c r="Q114" i="17" s="1"/>
  <c r="Q113" i="17" s="1"/>
  <c r="R30" i="17"/>
  <c r="Q175" i="17"/>
  <c r="R176" i="17"/>
  <c r="R175" i="17" s="1"/>
  <c r="R39" i="17"/>
  <c r="R38" i="17" s="1"/>
  <c r="R58" i="17"/>
  <c r="R57" i="17" s="1"/>
  <c r="R56" i="17"/>
  <c r="R55" i="17" s="1"/>
  <c r="R99" i="17"/>
  <c r="R98" i="17" s="1"/>
  <c r="R97" i="17" s="1"/>
  <c r="R49" i="17"/>
  <c r="R48" i="17" s="1"/>
  <c r="R200" i="17"/>
  <c r="R199" i="17" s="1"/>
  <c r="Q199" i="17"/>
  <c r="Q194" i="17" s="1"/>
  <c r="N87" i="17"/>
  <c r="Q96" i="17"/>
  <c r="Q95" i="17" s="1"/>
  <c r="R184" i="17"/>
  <c r="R183" i="17" s="1"/>
  <c r="R173" i="17"/>
  <c r="R172" i="17" s="1"/>
  <c r="R158" i="17"/>
  <c r="R157" i="17" s="1"/>
  <c r="K6" i="17"/>
  <c r="R203" i="17"/>
  <c r="R202" i="17" s="1"/>
  <c r="R31" i="17"/>
  <c r="C162" i="17"/>
  <c r="C3" i="17" s="1"/>
  <c r="P6" i="17"/>
  <c r="R90" i="17"/>
  <c r="R24" i="17"/>
  <c r="R170" i="17"/>
  <c r="R169" i="17" s="1"/>
  <c r="C6" i="16"/>
  <c r="R9" i="16"/>
  <c r="R8" i="16" s="1"/>
  <c r="R7" i="16" s="1"/>
  <c r="R6" i="16" s="1"/>
  <c r="Q6" i="16"/>
  <c r="M6" i="16"/>
  <c r="O6" i="16"/>
  <c r="L6" i="16"/>
  <c r="N6" i="16"/>
  <c r="C6" i="15"/>
  <c r="O6" i="15"/>
  <c r="P6" i="15"/>
  <c r="K6" i="15"/>
  <c r="N57" i="15"/>
  <c r="N52" i="15" s="1"/>
  <c r="Q36" i="15"/>
  <c r="R36" i="15"/>
  <c r="N9" i="15"/>
  <c r="N8" i="15" s="1"/>
  <c r="N7" i="15" s="1"/>
  <c r="N41" i="15"/>
  <c r="N40" i="15" s="1"/>
  <c r="N39" i="15" s="1"/>
  <c r="M6" i="15"/>
  <c r="Q59" i="15"/>
  <c r="Q58" i="15" s="1"/>
  <c r="C56" i="13"/>
  <c r="C6" i="13" s="1"/>
  <c r="R132" i="13"/>
  <c r="R130" i="13"/>
  <c r="R126" i="13"/>
  <c r="R39" i="13"/>
  <c r="K3" i="13"/>
  <c r="R128" i="12"/>
  <c r="R127" i="12" s="1"/>
  <c r="C7" i="12"/>
  <c r="M7" i="12"/>
  <c r="P7" i="12"/>
  <c r="O7" i="12"/>
  <c r="L7" i="12"/>
  <c r="K7" i="12"/>
  <c r="R149" i="12"/>
  <c r="R148" i="12" s="1"/>
  <c r="R53" i="12"/>
  <c r="R52" i="12" s="1"/>
  <c r="R57" i="12"/>
  <c r="R56" i="12" s="1"/>
  <c r="R29" i="12"/>
  <c r="R28" i="12" s="1"/>
  <c r="R162" i="12"/>
  <c r="R161" i="12" s="1"/>
  <c r="R13" i="12"/>
  <c r="R12" i="12" s="1"/>
  <c r="R132" i="12"/>
  <c r="R131" i="12" s="1"/>
  <c r="Q49" i="12"/>
  <c r="R137" i="12"/>
  <c r="R136" i="12" s="1"/>
  <c r="R135" i="12" s="1"/>
  <c r="R26" i="12"/>
  <c r="R25" i="12" s="1"/>
  <c r="R15" i="12"/>
  <c r="R14" i="12" s="1"/>
  <c r="R18" i="12"/>
  <c r="R17" i="12" s="1"/>
  <c r="R142" i="12"/>
  <c r="R141" i="12" s="1"/>
  <c r="R140" i="12" s="1"/>
  <c r="R36" i="12"/>
  <c r="R35" i="12" s="1"/>
  <c r="R147" i="12"/>
  <c r="R146" i="12" s="1"/>
  <c r="R88" i="12"/>
  <c r="R87" i="12" s="1"/>
  <c r="R85" i="12"/>
  <c r="R84" i="12" s="1"/>
  <c r="R156" i="12"/>
  <c r="R155" i="12" s="1"/>
  <c r="R48" i="12"/>
  <c r="R47" i="12" s="1"/>
  <c r="R42" i="12"/>
  <c r="R41" i="12" s="1"/>
  <c r="R51" i="12"/>
  <c r="R50" i="12" s="1"/>
  <c r="R23" i="12"/>
  <c r="R22" i="12" s="1"/>
  <c r="R33" i="12"/>
  <c r="R32" i="12" s="1"/>
  <c r="R61" i="12"/>
  <c r="R60" i="12" s="1"/>
  <c r="R95" i="12"/>
  <c r="R94" i="12" s="1"/>
  <c r="R65" i="12"/>
  <c r="R64" i="12" s="1"/>
  <c r="Q64" i="12"/>
  <c r="N59" i="12"/>
  <c r="N58" i="12" s="1"/>
  <c r="N111" i="12"/>
  <c r="N110" i="12" s="1"/>
  <c r="R11" i="12"/>
  <c r="N93" i="12"/>
  <c r="N92" i="12" s="1"/>
  <c r="N140" i="12"/>
  <c r="N139" i="12" s="1"/>
  <c r="N138" i="12" s="1"/>
  <c r="N145" i="12"/>
  <c r="N144" i="12" s="1"/>
  <c r="N143" i="12" s="1"/>
  <c r="N40" i="12"/>
  <c r="N124" i="12"/>
  <c r="N120" i="12" s="1"/>
  <c r="N135" i="12"/>
  <c r="N134" i="12" s="1"/>
  <c r="N133" i="12" s="1"/>
  <c r="N9" i="12"/>
  <c r="N8" i="12" s="1"/>
  <c r="N49" i="12"/>
  <c r="Q140" i="12"/>
  <c r="Q139" i="12" s="1"/>
  <c r="Q138" i="12" s="1"/>
  <c r="K39" i="12"/>
  <c r="K38" i="12" s="1"/>
  <c r="C39" i="12"/>
  <c r="R78" i="12"/>
  <c r="R77" i="12" s="1"/>
  <c r="P39" i="12"/>
  <c r="O39" i="12"/>
  <c r="O38" i="12" s="1"/>
  <c r="R118" i="12"/>
  <c r="R117" i="12" s="1"/>
  <c r="R116" i="12" s="1"/>
  <c r="M39" i="12"/>
  <c r="O91" i="12"/>
  <c r="R115" i="12"/>
  <c r="R114" i="12" s="1"/>
  <c r="R99" i="12"/>
  <c r="R98" i="12" s="1"/>
  <c r="R81" i="12"/>
  <c r="R80" i="12" s="1"/>
  <c r="P91" i="12"/>
  <c r="L91" i="12"/>
  <c r="D3" i="11"/>
  <c r="J3" i="11"/>
  <c r="R9" i="10"/>
  <c r="R8" i="10" s="1"/>
  <c r="R7" i="10" s="1"/>
  <c r="R77" i="10"/>
  <c r="R76" i="10" s="1"/>
  <c r="L77" i="10"/>
  <c r="L76" i="10" s="1"/>
  <c r="K6" i="10"/>
  <c r="N45" i="10"/>
  <c r="M45" i="10"/>
  <c r="C45" i="10"/>
  <c r="C6" i="10" s="1"/>
  <c r="P45" i="10"/>
  <c r="M77" i="10"/>
  <c r="M76" i="10" s="1"/>
  <c r="L45" i="10"/>
  <c r="O77" i="10"/>
  <c r="O76" i="10" s="1"/>
  <c r="Q107" i="10"/>
  <c r="Q106" i="10" s="1"/>
  <c r="Q105" i="10" s="1"/>
  <c r="Q77" i="10"/>
  <c r="Q76" i="10" s="1"/>
  <c r="P77" i="10"/>
  <c r="P76" i="10" s="1"/>
  <c r="Q45" i="10"/>
  <c r="N77" i="10"/>
  <c r="N76" i="10" s="1"/>
  <c r="C3" i="8"/>
  <c r="K3" i="8"/>
  <c r="Q47" i="7"/>
  <c r="M46" i="7"/>
  <c r="M45" i="7" s="1"/>
  <c r="C7" i="7"/>
  <c r="C6" i="7" s="1"/>
  <c r="N46" i="7"/>
  <c r="N45" i="7" s="1"/>
  <c r="L46" i="7"/>
  <c r="L45" i="7" s="1"/>
  <c r="P8" i="3"/>
  <c r="P7" i="3" s="1"/>
  <c r="R66" i="3"/>
  <c r="R65" i="3" s="1"/>
  <c r="Q89" i="3"/>
  <c r="Q84" i="3" s="1"/>
  <c r="Q9" i="3"/>
  <c r="N9" i="3"/>
  <c r="N8" i="3" s="1"/>
  <c r="N7" i="3" s="1"/>
  <c r="R243" i="3"/>
  <c r="R242" i="3" s="1"/>
  <c r="L68" i="3"/>
  <c r="R223" i="3"/>
  <c r="R222" i="3" s="1"/>
  <c r="R250" i="3"/>
  <c r="R249" i="3" s="1"/>
  <c r="R248" i="3" s="1"/>
  <c r="R247" i="3" s="1"/>
  <c r="K67" i="3"/>
  <c r="P83" i="3"/>
  <c r="Q190" i="3"/>
  <c r="Q217" i="3"/>
  <c r="M68" i="3"/>
  <c r="N69" i="3"/>
  <c r="P68" i="3"/>
  <c r="P210" i="3"/>
  <c r="P209" i="3" s="1"/>
  <c r="Q171" i="3"/>
  <c r="Q163" i="3"/>
  <c r="N102" i="3"/>
  <c r="Q34" i="3"/>
  <c r="R111" i="3"/>
  <c r="R110" i="3" s="1"/>
  <c r="R86" i="3"/>
  <c r="R85" i="3" s="1"/>
  <c r="R217" i="3"/>
  <c r="C210" i="3"/>
  <c r="C209" i="3" s="1"/>
  <c r="O68" i="3"/>
  <c r="R212" i="3"/>
  <c r="R190" i="3"/>
  <c r="L210" i="3"/>
  <c r="L209" i="3" s="1"/>
  <c r="Q118" i="3"/>
  <c r="Q117" i="3" s="1"/>
  <c r="R70" i="3"/>
  <c r="R69" i="3" s="1"/>
  <c r="Q200" i="3"/>
  <c r="Q70" i="3"/>
  <c r="Q69" i="3" s="1"/>
  <c r="Q212" i="3"/>
  <c r="O30" i="3"/>
  <c r="O29" i="3" s="1"/>
  <c r="R205" i="3"/>
  <c r="R204" i="3" s="1"/>
  <c r="R11" i="3"/>
  <c r="R10" i="3" s="1"/>
  <c r="R34" i="3"/>
  <c r="R178" i="3"/>
  <c r="R177" i="3" s="1"/>
  <c r="N84" i="3"/>
  <c r="R171" i="3"/>
  <c r="L30" i="3"/>
  <c r="L29" i="3" s="1"/>
  <c r="M83" i="3"/>
  <c r="R143" i="3"/>
  <c r="N58" i="3"/>
  <c r="O83" i="3"/>
  <c r="R124" i="3"/>
  <c r="R123" i="3" s="1"/>
  <c r="P30" i="3"/>
  <c r="P29" i="3" s="1"/>
  <c r="R88" i="3"/>
  <c r="R87" i="3" s="1"/>
  <c r="R149" i="3"/>
  <c r="R148" i="3" s="1"/>
  <c r="R224" i="3"/>
  <c r="N211" i="3"/>
  <c r="R115" i="3"/>
  <c r="R114" i="3" s="1"/>
  <c r="Q114" i="3"/>
  <c r="O210" i="3"/>
  <c r="O209" i="3" s="1"/>
  <c r="M30" i="3"/>
  <c r="M29" i="3" s="1"/>
  <c r="N195" i="3"/>
  <c r="R245" i="3"/>
  <c r="R244" i="3" s="1"/>
  <c r="Q244" i="3"/>
  <c r="N122" i="3"/>
  <c r="N121" i="3" s="1"/>
  <c r="N120" i="3" s="1"/>
  <c r="R44" i="3"/>
  <c r="R43" i="3" s="1"/>
  <c r="Q138" i="3"/>
  <c r="Q137" i="3" s="1"/>
  <c r="Q150" i="3"/>
  <c r="R151" i="3"/>
  <c r="R150" i="3" s="1"/>
  <c r="Q59" i="3"/>
  <c r="R60" i="3"/>
  <c r="R59" i="3" s="1"/>
  <c r="M161" i="3"/>
  <c r="M160" i="3" s="1"/>
  <c r="N140" i="3"/>
  <c r="N136" i="3" s="1"/>
  <c r="N135" i="3" s="1"/>
  <c r="N224" i="3"/>
  <c r="Q224" i="3"/>
  <c r="L83" i="3"/>
  <c r="R87" i="22"/>
  <c r="R86" i="22" s="1"/>
  <c r="R85" i="22" s="1"/>
  <c r="R84" i="22" s="1"/>
  <c r="R83" i="22" s="1"/>
  <c r="Q86" i="22"/>
  <c r="Q85" i="22" s="1"/>
  <c r="Q84" i="22" s="1"/>
  <c r="Q83" i="22" s="1"/>
  <c r="R198" i="17"/>
  <c r="R197" i="17" s="1"/>
  <c r="C6" i="19"/>
  <c r="R44" i="17"/>
  <c r="R43" i="17" s="1"/>
  <c r="R47" i="15"/>
  <c r="R46" i="15" s="1"/>
  <c r="Q46" i="15"/>
  <c r="R32" i="15"/>
  <c r="R31" i="15" s="1"/>
  <c r="Q31" i="15"/>
  <c r="R139" i="17"/>
  <c r="R138" i="17" s="1"/>
  <c r="R107" i="17"/>
  <c r="R106" i="17" s="1"/>
  <c r="R105" i="17" s="1"/>
  <c r="R104" i="17" s="1"/>
  <c r="R103" i="17" s="1"/>
  <c r="R45" i="15"/>
  <c r="R44" i="15" s="1"/>
  <c r="Q44" i="15"/>
  <c r="R27" i="15"/>
  <c r="R26" i="15" s="1"/>
  <c r="Q26" i="15"/>
  <c r="R15" i="15"/>
  <c r="R14" i="15" s="1"/>
  <c r="Q14" i="15"/>
  <c r="R28" i="13"/>
  <c r="R83" i="15"/>
  <c r="R82" i="15" s="1"/>
  <c r="R81" i="15" s="1"/>
  <c r="R80" i="15" s="1"/>
  <c r="R79" i="15" s="1"/>
  <c r="Q82" i="15"/>
  <c r="Q81" i="15" s="1"/>
  <c r="Q80" i="15" s="1"/>
  <c r="Q79" i="15" s="1"/>
  <c r="R43" i="15"/>
  <c r="R42" i="15" s="1"/>
  <c r="Q42" i="15"/>
  <c r="R94" i="13"/>
  <c r="R25" i="13"/>
  <c r="R47" i="13"/>
  <c r="R15" i="13"/>
  <c r="R126" i="12"/>
  <c r="R125" i="12" s="1"/>
  <c r="R97" i="12"/>
  <c r="R96" i="12" s="1"/>
  <c r="C91" i="12"/>
  <c r="L39" i="12"/>
  <c r="L38" i="12" s="1"/>
  <c r="R99" i="13"/>
  <c r="R86" i="13"/>
  <c r="R106" i="12"/>
  <c r="R105" i="12" s="1"/>
  <c r="M92" i="12"/>
  <c r="R98" i="3"/>
  <c r="R97" i="3" s="1"/>
  <c r="Q97" i="3"/>
  <c r="R114" i="13"/>
  <c r="R109" i="12"/>
  <c r="R108" i="12" s="1"/>
  <c r="R168" i="3"/>
  <c r="R167" i="3" s="1"/>
  <c r="Q167" i="3"/>
  <c r="R24" i="3"/>
  <c r="R23" i="3" s="1"/>
  <c r="R22" i="3" s="1"/>
  <c r="Q23" i="3"/>
  <c r="Q22" i="3" s="1"/>
  <c r="R13" i="13"/>
  <c r="R189" i="3"/>
  <c r="R188" i="3" s="1"/>
  <c r="Q188" i="3"/>
  <c r="R142" i="3"/>
  <c r="R141" i="3" s="1"/>
  <c r="Q141" i="3"/>
  <c r="N76" i="3"/>
  <c r="R64" i="3"/>
  <c r="R63" i="3" s="1"/>
  <c r="Q63" i="3"/>
  <c r="R49" i="3"/>
  <c r="R48" i="3" s="1"/>
  <c r="Q48" i="3"/>
  <c r="R180" i="3"/>
  <c r="R179" i="3" s="1"/>
  <c r="Q179" i="3"/>
  <c r="R128" i="3"/>
  <c r="R127" i="3" s="1"/>
  <c r="Q127" i="3"/>
  <c r="R45" i="22"/>
  <c r="R44" i="22" s="1"/>
  <c r="Q44" i="22"/>
  <c r="R67" i="13"/>
  <c r="R207" i="17"/>
  <c r="R206" i="17" s="1"/>
  <c r="R35" i="15"/>
  <c r="R34" i="15" s="1"/>
  <c r="Q34" i="15"/>
  <c r="L161" i="3"/>
  <c r="L160" i="3" s="1"/>
  <c r="R239" i="3"/>
  <c r="R238" i="3" s="1"/>
  <c r="Q238" i="3"/>
  <c r="R134" i="3"/>
  <c r="R133" i="3" s="1"/>
  <c r="Q133" i="3"/>
  <c r="R93" i="3"/>
  <c r="R92" i="3" s="1"/>
  <c r="Q92" i="3"/>
  <c r="R33" i="3"/>
  <c r="R32" i="3" s="1"/>
  <c r="Q32" i="3"/>
  <c r="R21" i="3"/>
  <c r="R20" i="3" s="1"/>
  <c r="R19" i="3" s="1"/>
  <c r="Q20" i="3"/>
  <c r="Q19" i="3" s="1"/>
  <c r="R62" i="3"/>
  <c r="R61" i="3" s="1"/>
  <c r="Q61" i="3"/>
  <c r="R194" i="3"/>
  <c r="R193" i="3" s="1"/>
  <c r="Q193" i="3"/>
  <c r="I3" i="25"/>
  <c r="R62" i="22"/>
  <c r="R61" i="22" s="1"/>
  <c r="Q61" i="22"/>
  <c r="R58" i="22"/>
  <c r="R57" i="22" s="1"/>
  <c r="Q57" i="22"/>
  <c r="R50" i="22"/>
  <c r="R49" i="22" s="1"/>
  <c r="R48" i="22" s="1"/>
  <c r="R47" i="22" s="1"/>
  <c r="Q49" i="22"/>
  <c r="Q48" i="22" s="1"/>
  <c r="Q47" i="22" s="1"/>
  <c r="R29" i="15"/>
  <c r="R28" i="15" s="1"/>
  <c r="Q28" i="15"/>
  <c r="R88" i="15"/>
  <c r="R87" i="15" s="1"/>
  <c r="R86" i="15" s="1"/>
  <c r="R85" i="15" s="1"/>
  <c r="R84" i="15" s="1"/>
  <c r="Q87" i="15"/>
  <c r="Q86" i="15" s="1"/>
  <c r="Q85" i="15" s="1"/>
  <c r="Q84" i="15" s="1"/>
  <c r="R68" i="15"/>
  <c r="R67" i="15" s="1"/>
  <c r="R66" i="15" s="1"/>
  <c r="R65" i="15" s="1"/>
  <c r="R64" i="15" s="1"/>
  <c r="Q67" i="15"/>
  <c r="Q66" i="15" s="1"/>
  <c r="Q65" i="15" s="1"/>
  <c r="Q64" i="15" s="1"/>
  <c r="R24" i="15"/>
  <c r="R23" i="15" s="1"/>
  <c r="Q23" i="15"/>
  <c r="R170" i="12"/>
  <c r="R169" i="12" s="1"/>
  <c r="R168" i="12" s="1"/>
  <c r="Q169" i="12"/>
  <c r="R92" i="17"/>
  <c r="R91" i="17" s="1"/>
  <c r="R67" i="17"/>
  <c r="R66" i="17" s="1"/>
  <c r="R130" i="12"/>
  <c r="R129" i="12" s="1"/>
  <c r="R90" i="12"/>
  <c r="R89" i="12" s="1"/>
  <c r="R63" i="12"/>
  <c r="R62" i="12" s="1"/>
  <c r="R119" i="13"/>
  <c r="P46" i="7"/>
  <c r="P45" i="7" s="1"/>
  <c r="N231" i="3"/>
  <c r="N230" i="3" s="1"/>
  <c r="N229" i="3" s="1"/>
  <c r="R73" i="15"/>
  <c r="R72" i="15" s="1"/>
  <c r="R71" i="15" s="1"/>
  <c r="R70" i="15" s="1"/>
  <c r="R69" i="15" s="1"/>
  <c r="Q72" i="15"/>
  <c r="Q71" i="15" s="1"/>
  <c r="Q70" i="15" s="1"/>
  <c r="Q69" i="15" s="1"/>
  <c r="R257" i="3"/>
  <c r="R256" i="3" s="1"/>
  <c r="R253" i="3" s="1"/>
  <c r="R252" i="3" s="1"/>
  <c r="R251" i="3" s="1"/>
  <c r="Q256" i="3"/>
  <c r="Q253" i="3" s="1"/>
  <c r="Q252" i="3" s="1"/>
  <c r="Q251" i="3" s="1"/>
  <c r="R153" i="3"/>
  <c r="R152" i="3" s="1"/>
  <c r="Q152" i="3"/>
  <c r="R106" i="3"/>
  <c r="R105" i="3" s="1"/>
  <c r="R102" i="3" s="1"/>
  <c r="Q105" i="3"/>
  <c r="Q102" i="3" s="1"/>
  <c r="R40" i="3"/>
  <c r="R39" i="3" s="1"/>
  <c r="Q39" i="3"/>
  <c r="R14" i="3"/>
  <c r="R13" i="3" s="1"/>
  <c r="R12" i="3" s="1"/>
  <c r="Q13" i="3"/>
  <c r="Q12" i="3" s="1"/>
  <c r="K138" i="12"/>
  <c r="R138" i="12" s="1"/>
  <c r="R139" i="12"/>
  <c r="R78" i="3"/>
  <c r="R77" i="3" s="1"/>
  <c r="R76" i="3" s="1"/>
  <c r="Q77" i="3"/>
  <c r="Q76" i="3" s="1"/>
  <c r="R47" i="3"/>
  <c r="R46" i="3" s="1"/>
  <c r="Q46" i="3"/>
  <c r="R78" i="15"/>
  <c r="R77" i="15" s="1"/>
  <c r="R76" i="15" s="1"/>
  <c r="R75" i="15" s="1"/>
  <c r="R74" i="15" s="1"/>
  <c r="Q77" i="15"/>
  <c r="Q76" i="15" s="1"/>
  <c r="Q75" i="15" s="1"/>
  <c r="Q74" i="15" s="1"/>
  <c r="R35" i="13"/>
  <c r="R151" i="12"/>
  <c r="R150" i="12" s="1"/>
  <c r="R52" i="17"/>
  <c r="R51" i="17" s="1"/>
  <c r="R89" i="13"/>
  <c r="K133" i="12"/>
  <c r="R133" i="12" s="1"/>
  <c r="R134" i="12"/>
  <c r="R58" i="12"/>
  <c r="R31" i="12"/>
  <c r="R30" i="12" s="1"/>
  <c r="R109" i="13"/>
  <c r="R11" i="13"/>
  <c r="R153" i="12"/>
  <c r="Q152" i="12"/>
  <c r="R107" i="13"/>
  <c r="R109" i="3"/>
  <c r="R108" i="3" s="1"/>
  <c r="Q108" i="3"/>
  <c r="R170" i="3"/>
  <c r="R169" i="3" s="1"/>
  <c r="Q169" i="3"/>
  <c r="R167" i="12"/>
  <c r="K166" i="12"/>
  <c r="R166" i="12" s="1"/>
  <c r="R56" i="3"/>
  <c r="R55" i="3" s="1"/>
  <c r="Q55" i="3"/>
  <c r="R192" i="17"/>
  <c r="R191" i="17" s="1"/>
  <c r="N54" i="22"/>
  <c r="N53" i="22" s="1"/>
  <c r="R124" i="17"/>
  <c r="R123" i="17" s="1"/>
  <c r="R84" i="17"/>
  <c r="R83" i="17" s="1"/>
  <c r="R76" i="17"/>
  <c r="R75" i="17" s="1"/>
  <c r="R63" i="15"/>
  <c r="R62" i="15" s="1"/>
  <c r="R61" i="15" s="1"/>
  <c r="R57" i="15" s="1"/>
  <c r="R52" i="15" s="1"/>
  <c r="Q62" i="15"/>
  <c r="Q61" i="15" s="1"/>
  <c r="R17" i="15"/>
  <c r="R16" i="15" s="1"/>
  <c r="Q16" i="15"/>
  <c r="R13" i="17"/>
  <c r="R12" i="17" s="1"/>
  <c r="R21" i="15"/>
  <c r="R20" i="15" s="1"/>
  <c r="Q20" i="15"/>
  <c r="R160" i="12"/>
  <c r="R159" i="12" s="1"/>
  <c r="R33" i="17"/>
  <c r="R32" i="17" s="1"/>
  <c r="R26" i="17"/>
  <c r="R25" i="17" s="1"/>
  <c r="R13" i="15"/>
  <c r="R12" i="15" s="1"/>
  <c r="Q12" i="15"/>
  <c r="R53" i="13"/>
  <c r="R17" i="13"/>
  <c r="L6" i="15"/>
  <c r="R123" i="12"/>
  <c r="Q121" i="12"/>
  <c r="R113" i="12"/>
  <c r="R112" i="12" s="1"/>
  <c r="Q111" i="12"/>
  <c r="Q110" i="12" s="1"/>
  <c r="R103" i="12"/>
  <c r="R102" i="12" s="1"/>
  <c r="R91" i="13"/>
  <c r="Q53" i="7"/>
  <c r="R158" i="12"/>
  <c r="R157" i="12" s="1"/>
  <c r="R44" i="12"/>
  <c r="N107" i="3"/>
  <c r="R197" i="3"/>
  <c r="R196" i="3" s="1"/>
  <c r="Q196" i="3"/>
  <c r="N162" i="3"/>
  <c r="P161" i="3"/>
  <c r="P160" i="3" s="1"/>
  <c r="Q143" i="3"/>
  <c r="N91" i="3"/>
  <c r="C67" i="3"/>
  <c r="N31" i="3"/>
  <c r="R237" i="3"/>
  <c r="R236" i="3" s="1"/>
  <c r="Q236" i="3"/>
  <c r="R187" i="3"/>
  <c r="R186" i="3" s="1"/>
  <c r="Q186" i="3"/>
  <c r="R203" i="3"/>
  <c r="R202" i="3" s="1"/>
  <c r="Q202" i="3"/>
  <c r="N45" i="3"/>
  <c r="N3" i="39" l="1"/>
  <c r="D3" i="39"/>
  <c r="E3" i="39"/>
  <c r="M3" i="37"/>
  <c r="P3" i="32"/>
  <c r="L3" i="32"/>
  <c r="R3" i="28"/>
  <c r="R66" i="22"/>
  <c r="R65" i="22" s="1"/>
  <c r="M3" i="22"/>
  <c r="O6" i="22"/>
  <c r="O3" i="22"/>
  <c r="D3" i="22"/>
  <c r="C3" i="22"/>
  <c r="R10" i="19"/>
  <c r="R9" i="19" s="1"/>
  <c r="R8" i="19" s="1"/>
  <c r="R7" i="19" s="1"/>
  <c r="R6" i="19" s="1"/>
  <c r="R3" i="19"/>
  <c r="R10" i="17"/>
  <c r="N3" i="15"/>
  <c r="R10" i="15"/>
  <c r="R9" i="15" s="1"/>
  <c r="R8" i="15" s="1"/>
  <c r="R7" i="15" s="1"/>
  <c r="L3" i="12"/>
  <c r="I3" i="11"/>
  <c r="M3" i="11"/>
  <c r="K66" i="7"/>
  <c r="R3" i="36"/>
  <c r="R3" i="25"/>
  <c r="Q82" i="13"/>
  <c r="Q81" i="13" s="1"/>
  <c r="Q80" i="13" s="1"/>
  <c r="Q9" i="13"/>
  <c r="Q8" i="13" s="1"/>
  <c r="Q7" i="13" s="1"/>
  <c r="N6" i="13"/>
  <c r="Q45" i="13"/>
  <c r="Q44" i="13" s="1"/>
  <c r="Q43" i="13" s="1"/>
  <c r="J3" i="13"/>
  <c r="E3" i="13"/>
  <c r="C3" i="13"/>
  <c r="M3" i="13"/>
  <c r="D3" i="13"/>
  <c r="O3" i="13"/>
  <c r="P3" i="13"/>
  <c r="I3" i="13"/>
  <c r="R3" i="13"/>
  <c r="L3" i="13"/>
  <c r="R10" i="12"/>
  <c r="R9" i="12" s="1"/>
  <c r="R8" i="12" s="1"/>
  <c r="O3" i="12"/>
  <c r="L3" i="11"/>
  <c r="P3" i="11"/>
  <c r="E3" i="11"/>
  <c r="E3" i="7"/>
  <c r="R22" i="17"/>
  <c r="R29" i="17"/>
  <c r="D3" i="27"/>
  <c r="J3" i="35"/>
  <c r="Q3" i="35"/>
  <c r="J3" i="27"/>
  <c r="I3" i="27"/>
  <c r="E3" i="27"/>
  <c r="P3" i="27"/>
  <c r="N3" i="27"/>
  <c r="K93" i="7"/>
  <c r="K92" i="7" s="1"/>
  <c r="R29" i="7"/>
  <c r="R28" i="7" s="1"/>
  <c r="R27" i="7" s="1"/>
  <c r="R53" i="7"/>
  <c r="R46" i="7" s="1"/>
  <c r="R45" i="7" s="1"/>
  <c r="R18" i="7"/>
  <c r="R8" i="7" s="1"/>
  <c r="R7" i="7" s="1"/>
  <c r="R93" i="7"/>
  <c r="R92" i="7" s="1"/>
  <c r="K8" i="7"/>
  <c r="K7" i="7" s="1"/>
  <c r="K46" i="7"/>
  <c r="K45" i="7" s="1"/>
  <c r="N3" i="10"/>
  <c r="L3" i="10"/>
  <c r="D3" i="10"/>
  <c r="O6" i="10"/>
  <c r="R3" i="10"/>
  <c r="Q3" i="10"/>
  <c r="P3" i="10"/>
  <c r="I3" i="10"/>
  <c r="J3" i="10"/>
  <c r="C3" i="10"/>
  <c r="H3" i="10"/>
  <c r="M3" i="10"/>
  <c r="O3" i="10"/>
  <c r="E3" i="10"/>
  <c r="L6" i="10"/>
  <c r="I3" i="7"/>
  <c r="I2" i="7" s="1"/>
  <c r="C3" i="7"/>
  <c r="P3" i="7"/>
  <c r="P2" i="7" s="1"/>
  <c r="N3" i="7"/>
  <c r="N2" i="7" s="1"/>
  <c r="M3" i="7"/>
  <c r="M2" i="7" s="1"/>
  <c r="D3" i="7"/>
  <c r="L3" i="7"/>
  <c r="L2" i="7" s="1"/>
  <c r="O3" i="7"/>
  <c r="O2" i="7" s="1"/>
  <c r="H3" i="7"/>
  <c r="Q46" i="7"/>
  <c r="C3" i="18"/>
  <c r="J3" i="37"/>
  <c r="I3" i="8"/>
  <c r="Q3" i="26"/>
  <c r="L6" i="22"/>
  <c r="O3" i="8"/>
  <c r="D3" i="8"/>
  <c r="C3" i="3"/>
  <c r="K3" i="18"/>
  <c r="P3" i="18"/>
  <c r="L3" i="8"/>
  <c r="M6" i="7"/>
  <c r="R3" i="26"/>
  <c r="O3" i="25"/>
  <c r="R3" i="23"/>
  <c r="Q3" i="23"/>
  <c r="P6" i="22"/>
  <c r="K6" i="22"/>
  <c r="M6" i="22"/>
  <c r="C6" i="22"/>
  <c r="R9" i="22"/>
  <c r="R8" i="22" s="1"/>
  <c r="R7" i="22" s="1"/>
  <c r="R54" i="22"/>
  <c r="R53" i="22" s="1"/>
  <c r="R46" i="22" s="1"/>
  <c r="R3" i="22" s="1"/>
  <c r="N46" i="22"/>
  <c r="Q71" i="22"/>
  <c r="Q64" i="22" s="1"/>
  <c r="R71" i="22"/>
  <c r="R64" i="22" s="1"/>
  <c r="Q9" i="22"/>
  <c r="Q8" i="22" s="1"/>
  <c r="Q7" i="22" s="1"/>
  <c r="Q6" i="19"/>
  <c r="N6" i="19"/>
  <c r="M3" i="18"/>
  <c r="H3" i="18"/>
  <c r="L3" i="18"/>
  <c r="D3" i="18"/>
  <c r="I3" i="18"/>
  <c r="N3" i="18"/>
  <c r="Q47" i="17"/>
  <c r="Q41" i="17" s="1"/>
  <c r="Q40" i="17" s="1"/>
  <c r="C6" i="17"/>
  <c r="R120" i="17"/>
  <c r="R119" i="17" s="1"/>
  <c r="R118" i="17" s="1"/>
  <c r="Q193" i="17"/>
  <c r="Q164" i="17"/>
  <c r="Q163" i="17" s="1"/>
  <c r="R80" i="17"/>
  <c r="R96" i="17"/>
  <c r="R95" i="17" s="1"/>
  <c r="N193" i="17"/>
  <c r="N162" i="17" s="1"/>
  <c r="R88" i="17"/>
  <c r="R87" i="17" s="1"/>
  <c r="Q9" i="17"/>
  <c r="Q8" i="17" s="1"/>
  <c r="Q7" i="17" s="1"/>
  <c r="R164" i="17"/>
  <c r="R163" i="17" s="1"/>
  <c r="R201" i="17"/>
  <c r="R42" i="17"/>
  <c r="Q127" i="17"/>
  <c r="Q126" i="17" s="1"/>
  <c r="Q125" i="17" s="1"/>
  <c r="R194" i="17"/>
  <c r="N41" i="17"/>
  <c r="N40" i="17" s="1"/>
  <c r="N3" i="17" s="1"/>
  <c r="R127" i="17"/>
  <c r="R126" i="17" s="1"/>
  <c r="R125" i="17" s="1"/>
  <c r="R47" i="17"/>
  <c r="R68" i="17"/>
  <c r="O6" i="17"/>
  <c r="M6" i="17"/>
  <c r="L6" i="17"/>
  <c r="Q57" i="15"/>
  <c r="Q52" i="15" s="1"/>
  <c r="N6" i="15"/>
  <c r="R41" i="15"/>
  <c r="R40" i="15" s="1"/>
  <c r="R39" i="15" s="1"/>
  <c r="R3" i="15" s="1"/>
  <c r="Q9" i="15"/>
  <c r="Q8" i="15" s="1"/>
  <c r="Q7" i="15" s="1"/>
  <c r="N7" i="12"/>
  <c r="R49" i="12"/>
  <c r="R122" i="12"/>
  <c r="R121" i="12" s="1"/>
  <c r="R43" i="12"/>
  <c r="R40" i="12" s="1"/>
  <c r="O6" i="12"/>
  <c r="L6" i="12"/>
  <c r="Q93" i="12"/>
  <c r="Q92" i="12" s="1"/>
  <c r="Q59" i="12"/>
  <c r="Q58" i="12" s="1"/>
  <c r="R93" i="12"/>
  <c r="R59" i="12"/>
  <c r="Q145" i="12"/>
  <c r="Q144" i="12" s="1"/>
  <c r="Q143" i="12" s="1"/>
  <c r="R145" i="12"/>
  <c r="R144" i="12" s="1"/>
  <c r="R143" i="12" s="1"/>
  <c r="R111" i="12"/>
  <c r="R110" i="12" s="1"/>
  <c r="Q124" i="12"/>
  <c r="Q120" i="12" s="1"/>
  <c r="R124" i="12"/>
  <c r="Q40" i="12"/>
  <c r="Q39" i="12" s="1"/>
  <c r="Q9" i="12"/>
  <c r="Q8" i="12" s="1"/>
  <c r="Q168" i="12"/>
  <c r="Q167" i="12" s="1"/>
  <c r="Q166" i="12" s="1"/>
  <c r="C38" i="12"/>
  <c r="C3" i="12" s="1"/>
  <c r="M38" i="12"/>
  <c r="P38" i="12"/>
  <c r="P3" i="12" s="1"/>
  <c r="R39" i="12"/>
  <c r="N39" i="12"/>
  <c r="N38" i="12" s="1"/>
  <c r="K91" i="12"/>
  <c r="K3" i="12" s="1"/>
  <c r="N91" i="12"/>
  <c r="R6" i="10"/>
  <c r="P6" i="10"/>
  <c r="M6" i="10"/>
  <c r="N6" i="10"/>
  <c r="P3" i="8"/>
  <c r="E3" i="8"/>
  <c r="M3" i="8"/>
  <c r="H3" i="8"/>
  <c r="N6" i="7"/>
  <c r="L6" i="7"/>
  <c r="P6" i="7"/>
  <c r="M67" i="3"/>
  <c r="M6" i="3" s="1"/>
  <c r="O67" i="3"/>
  <c r="O3" i="3" s="1"/>
  <c r="R84" i="3"/>
  <c r="L67" i="3"/>
  <c r="L3" i="3" s="1"/>
  <c r="R9" i="3"/>
  <c r="R8" i="3" s="1"/>
  <c r="R7" i="3" s="1"/>
  <c r="N68" i="3"/>
  <c r="P67" i="3"/>
  <c r="P3" i="3" s="1"/>
  <c r="I3" i="3"/>
  <c r="C6" i="3"/>
  <c r="E3" i="3"/>
  <c r="Q68" i="3"/>
  <c r="Q211" i="3"/>
  <c r="Q210" i="3" s="1"/>
  <c r="Q209" i="3" s="1"/>
  <c r="N30" i="3"/>
  <c r="N29" i="3" s="1"/>
  <c r="R68" i="3"/>
  <c r="Q122" i="3"/>
  <c r="Q121" i="3" s="1"/>
  <c r="Q120" i="3" s="1"/>
  <c r="N161" i="3"/>
  <c r="N160" i="3" s="1"/>
  <c r="R231" i="3"/>
  <c r="R230" i="3" s="1"/>
  <c r="R229" i="3" s="1"/>
  <c r="R122" i="3"/>
  <c r="R121" i="3" s="1"/>
  <c r="R120" i="3" s="1"/>
  <c r="Q107" i="3"/>
  <c r="Q58" i="3"/>
  <c r="R107" i="3"/>
  <c r="Q231" i="3"/>
  <c r="Q230" i="3" s="1"/>
  <c r="Q229" i="3" s="1"/>
  <c r="Q91" i="3"/>
  <c r="R195" i="3"/>
  <c r="R162" i="3"/>
  <c r="N210" i="3"/>
  <c r="N209" i="3" s="1"/>
  <c r="N83" i="3"/>
  <c r="R91" i="3"/>
  <c r="M91" i="12"/>
  <c r="R92" i="12"/>
  <c r="R45" i="3"/>
  <c r="Q162" i="3"/>
  <c r="Q8" i="3"/>
  <c r="Q7" i="3" s="1"/>
  <c r="R58" i="3"/>
  <c r="Q31" i="3"/>
  <c r="Q140" i="3"/>
  <c r="Q136" i="3" s="1"/>
  <c r="Q135" i="3" s="1"/>
  <c r="Q195" i="3"/>
  <c r="Q45" i="3"/>
  <c r="Q54" i="22"/>
  <c r="Q53" i="22" s="1"/>
  <c r="Q46" i="22" s="1"/>
  <c r="Q3" i="22" s="1"/>
  <c r="R31" i="3"/>
  <c r="R140" i="3"/>
  <c r="R136" i="3" s="1"/>
  <c r="R135" i="3" s="1"/>
  <c r="Q41" i="15"/>
  <c r="Q40" i="15" s="1"/>
  <c r="Q39" i="15" s="1"/>
  <c r="Q3" i="15" s="1"/>
  <c r="H3" i="39" l="1"/>
  <c r="O3" i="39"/>
  <c r="P3" i="39"/>
  <c r="R3" i="39"/>
  <c r="Q3" i="39"/>
  <c r="N3" i="37"/>
  <c r="K3" i="27"/>
  <c r="K2" i="27" s="1"/>
  <c r="N6" i="22"/>
  <c r="N3" i="22"/>
  <c r="Q3" i="17"/>
  <c r="Q6" i="13"/>
  <c r="Q3" i="13"/>
  <c r="N3" i="13"/>
  <c r="N3" i="12"/>
  <c r="M3" i="12"/>
  <c r="N3" i="11"/>
  <c r="K3" i="35"/>
  <c r="K2" i="35" s="1"/>
  <c r="R3" i="35"/>
  <c r="K3" i="7"/>
  <c r="K2" i="7" s="1"/>
  <c r="K6" i="7"/>
  <c r="R3" i="7"/>
  <c r="R2" i="7" s="1"/>
  <c r="R6" i="7"/>
  <c r="N3" i="8"/>
  <c r="J3" i="7"/>
  <c r="J2" i="7" s="1"/>
  <c r="Q45" i="7"/>
  <c r="Q6" i="7" s="1"/>
  <c r="Q6" i="10"/>
  <c r="M3" i="3"/>
  <c r="D3" i="3"/>
  <c r="Q162" i="17"/>
  <c r="Q6" i="17" s="1"/>
  <c r="Q6" i="22"/>
  <c r="R6" i="22" s="1"/>
  <c r="O3" i="18"/>
  <c r="J3" i="18"/>
  <c r="R3" i="18"/>
  <c r="R193" i="17"/>
  <c r="R162" i="17" s="1"/>
  <c r="R9" i="17"/>
  <c r="R8" i="17" s="1"/>
  <c r="R7" i="17" s="1"/>
  <c r="R41" i="17"/>
  <c r="R40" i="17" s="1"/>
  <c r="R3" i="17" s="1"/>
  <c r="N6" i="17"/>
  <c r="Q6" i="15"/>
  <c r="R6" i="15"/>
  <c r="R120" i="12"/>
  <c r="R91" i="12" s="1"/>
  <c r="Q7" i="12"/>
  <c r="R7" i="12"/>
  <c r="J3" i="12"/>
  <c r="P6" i="12"/>
  <c r="H3" i="12"/>
  <c r="N6" i="12"/>
  <c r="K6" i="12"/>
  <c r="M6" i="12"/>
  <c r="R38" i="12"/>
  <c r="Q38" i="12"/>
  <c r="C6" i="12"/>
  <c r="Q91" i="12"/>
  <c r="J3" i="8"/>
  <c r="Q3" i="8"/>
  <c r="O6" i="3"/>
  <c r="L6" i="3"/>
  <c r="P6" i="3"/>
  <c r="N67" i="3"/>
  <c r="N6" i="3" s="1"/>
  <c r="Q83" i="3"/>
  <c r="Q67" i="3" s="1"/>
  <c r="Q30" i="3"/>
  <c r="Q29" i="3" s="1"/>
  <c r="R83" i="3"/>
  <c r="R67" i="3" s="1"/>
  <c r="R161" i="3"/>
  <c r="R160" i="3" s="1"/>
  <c r="R30" i="3"/>
  <c r="R29" i="3" s="1"/>
  <c r="Q161" i="3"/>
  <c r="Q160" i="3" s="1"/>
  <c r="Q3" i="11" l="1"/>
  <c r="Q3" i="37"/>
  <c r="R3" i="12"/>
  <c r="Q3" i="12"/>
  <c r="R3" i="27"/>
  <c r="Q3" i="27"/>
  <c r="Q3" i="7"/>
  <c r="Q2" i="7" s="1"/>
  <c r="R3" i="8"/>
  <c r="N3" i="3"/>
  <c r="Q3" i="3"/>
  <c r="Q3" i="18"/>
  <c r="R6" i="17"/>
  <c r="Q6" i="12"/>
  <c r="R6" i="12"/>
  <c r="R3" i="11"/>
  <c r="Q6" i="3"/>
  <c r="R3" i="37" l="1"/>
  <c r="K221" i="3" l="1"/>
  <c r="K220" i="3" s="1"/>
  <c r="K211" i="3" s="1"/>
  <c r="K210" i="3" s="1"/>
  <c r="K209" i="3" s="1"/>
  <c r="K6" i="3" s="1"/>
  <c r="H3" i="3"/>
  <c r="J3" i="3"/>
  <c r="K3" i="3" l="1"/>
  <c r="R221" i="3"/>
  <c r="R220" i="3" s="1"/>
  <c r="R211" i="3" l="1"/>
  <c r="R210" i="3" s="1"/>
  <c r="R209" i="3" s="1"/>
  <c r="R6" i="3" s="1"/>
  <c r="R3" i="3"/>
</calcChain>
</file>

<file path=xl/sharedStrings.xml><?xml version="1.0" encoding="utf-8"?>
<sst xmlns="http://schemas.openxmlformats.org/spreadsheetml/2006/main" count="19022" uniqueCount="2635">
  <si>
    <t/>
  </si>
  <si>
    <t xml:space="preserve">  프로그램</t>
  </si>
  <si>
    <t xml:space="preserve">    단위사업</t>
  </si>
  <si>
    <t xml:space="preserve">      세부사업</t>
  </si>
  <si>
    <t xml:space="preserve">        세목</t>
    <phoneticPr fontId="0" type="Hiragana"/>
  </si>
  <si>
    <t>구 분</t>
  </si>
  <si>
    <t>명    칭</t>
  </si>
  <si>
    <t>전년도이월액</t>
  </si>
  <si>
    <t>예비비 사용</t>
  </si>
  <si>
    <t>이,전용 증감</t>
  </si>
  <si>
    <t>추경 증감</t>
  </si>
  <si>
    <t>사고이월액</t>
  </si>
  <si>
    <t>명시이월액</t>
  </si>
  <si>
    <t>합   계</t>
  </si>
  <si>
    <t>분야</t>
  </si>
  <si>
    <t>인건비</t>
  </si>
  <si>
    <t xml:space="preserve">        목</t>
  </si>
  <si>
    <t>보수</t>
    <phoneticPr fontId="0" type="Hiragana"/>
  </si>
  <si>
    <t>대학회계직원인건비</t>
    <phoneticPr fontId="0" type="Hiragana"/>
  </si>
  <si>
    <t>수당</t>
    <phoneticPr fontId="0" type="Hiragana"/>
  </si>
  <si>
    <t>일용임금</t>
    <phoneticPr fontId="0" type="Hiragana"/>
  </si>
  <si>
    <t>복리후생비</t>
    <phoneticPr fontId="0" type="Hiragana"/>
  </si>
  <si>
    <t>맞춤형복지비</t>
    <phoneticPr fontId="0" type="Hiragana"/>
  </si>
  <si>
    <t>퇴직급여</t>
    <phoneticPr fontId="0" type="Hiragana"/>
  </si>
  <si>
    <t>부담금</t>
    <phoneticPr fontId="0" type="Hiragana"/>
  </si>
  <si>
    <t>국민연금 부담금</t>
    <phoneticPr fontId="0" type="Hiragana"/>
  </si>
  <si>
    <t>건강보험 부담금</t>
    <phoneticPr fontId="0" type="Hiragana"/>
  </si>
  <si>
    <t>고용보험 부담금</t>
    <phoneticPr fontId="0" type="Hiragana"/>
  </si>
  <si>
    <t>산재보험 부담금</t>
    <phoneticPr fontId="0" type="Hiragana"/>
  </si>
  <si>
    <t xml:space="preserve">      세부사업</t>
    <phoneticPr fontId="0" type="Hiragana"/>
  </si>
  <si>
    <t>대학회계직원 복리후생</t>
  </si>
  <si>
    <t>공공요금및제세</t>
    <phoneticPr fontId="0" type="Hiragana"/>
  </si>
  <si>
    <t>각종부담금</t>
    <phoneticPr fontId="0" type="Hiragana"/>
  </si>
  <si>
    <t>운영비</t>
    <phoneticPr fontId="0" type="Hiragana"/>
  </si>
  <si>
    <t>본부운영</t>
    <phoneticPr fontId="0" type="Hiragana"/>
  </si>
  <si>
    <t>특근매식비</t>
    <phoneticPr fontId="0" type="Hiragana"/>
  </si>
  <si>
    <t>일반수용비</t>
    <phoneticPr fontId="0" type="Hiragana"/>
  </si>
  <si>
    <t>소모품비</t>
    <phoneticPr fontId="0" type="Hiragana"/>
  </si>
  <si>
    <t>여비교통비</t>
    <phoneticPr fontId="0" type="Hiragana"/>
  </si>
  <si>
    <t>국내여비</t>
    <phoneticPr fontId="0" type="Hiragana"/>
  </si>
  <si>
    <t>업무추진비</t>
    <phoneticPr fontId="0" type="Hiragana"/>
  </si>
  <si>
    <t>회의비</t>
    <phoneticPr fontId="0" type="Hiragana"/>
  </si>
  <si>
    <t>행사경비</t>
    <phoneticPr fontId="0" type="Hiragana"/>
  </si>
  <si>
    <t>도서인쇄비</t>
    <phoneticPr fontId="0" type="Hiragana"/>
  </si>
  <si>
    <t>부속기관운영</t>
    <phoneticPr fontId="0" type="Hiragana"/>
  </si>
  <si>
    <t>직무수행경비</t>
    <phoneticPr fontId="0" type="Hiragana"/>
  </si>
  <si>
    <t>지급수수료</t>
    <phoneticPr fontId="0" type="Hiragana"/>
  </si>
  <si>
    <t>수선유지비</t>
    <phoneticPr fontId="0" type="Hiragana"/>
  </si>
  <si>
    <t>잡기비품 수선유지비</t>
    <phoneticPr fontId="0" type="Hiragana"/>
  </si>
  <si>
    <t>유형자산취득비</t>
    <phoneticPr fontId="0" type="Hiragana"/>
  </si>
  <si>
    <t>전산장비</t>
    <phoneticPr fontId="0" type="Hiragana"/>
  </si>
  <si>
    <t>교수·학습</t>
  </si>
  <si>
    <t>교수학습기초인프라지원사업</t>
    <phoneticPr fontId="0" type="Hiragana"/>
  </si>
  <si>
    <t>사무용기기</t>
    <phoneticPr fontId="0" type="Hiragana"/>
  </si>
  <si>
    <t>학생취업·복지</t>
  </si>
  <si>
    <t>장학금</t>
  </si>
  <si>
    <t>장학금</t>
    <phoneticPr fontId="0" type="Hiragana"/>
  </si>
  <si>
    <t>학군사관 지원 장학금</t>
  </si>
  <si>
    <t>선발장학금</t>
    <phoneticPr fontId="0" type="Hiragana"/>
  </si>
  <si>
    <t>기타장학금</t>
    <phoneticPr fontId="0" type="Hiragana"/>
  </si>
  <si>
    <t>교육훈련세미나워크숍</t>
    <phoneticPr fontId="0" type="Hiragana"/>
  </si>
  <si>
    <t xml:space="preserve"> 복지·병역</t>
  </si>
  <si>
    <t>예비군 훈련용품 구입</t>
  </si>
  <si>
    <t>급량비</t>
    <phoneticPr fontId="0" type="Hiragana"/>
  </si>
  <si>
    <t xml:space="preserve">        세목</t>
  </si>
  <si>
    <t>강의료</t>
    <phoneticPr fontId="0" type="Hiragana"/>
  </si>
  <si>
    <t>기타강의료</t>
    <phoneticPr fontId="0" type="Hiragana"/>
  </si>
  <si>
    <t>학생활동지원비</t>
    <phoneticPr fontId="0" type="Hiragana"/>
  </si>
  <si>
    <t>수도광열비</t>
    <phoneticPr fontId="0" type="Hiragana"/>
  </si>
  <si>
    <t>지급임차료</t>
    <phoneticPr fontId="0" type="Hiragana"/>
  </si>
  <si>
    <t>차량임차료</t>
    <phoneticPr fontId="0" type="Hiragana"/>
  </si>
  <si>
    <t>건물수선유지비</t>
    <phoneticPr fontId="0" type="Hiragana"/>
  </si>
  <si>
    <t>홍보활동강화사업</t>
  </si>
  <si>
    <t>교육역량강화 및 대외경쟁력강화를위한제도개선사업</t>
  </si>
  <si>
    <t>교직원역량강화</t>
    <phoneticPr fontId="0" type="Hiragana"/>
  </si>
  <si>
    <t>포상금</t>
    <phoneticPr fontId="0" type="Hiragana"/>
  </si>
  <si>
    <t>기타실비변상인적경비</t>
    <phoneticPr fontId="0" type="Hiragana"/>
  </si>
  <si>
    <t>회의및위원회수당</t>
    <phoneticPr fontId="0" type="Hiragana"/>
  </si>
  <si>
    <t>신축·증축</t>
  </si>
  <si>
    <t>건설비</t>
    <phoneticPr fontId="0" type="Hiragana"/>
  </si>
  <si>
    <t>시설비</t>
    <phoneticPr fontId="0" type="Hiragana"/>
  </si>
  <si>
    <t>용역비</t>
    <phoneticPr fontId="0" type="Hiragana"/>
  </si>
  <si>
    <t>청사관리용역비</t>
    <phoneticPr fontId="0" type="Hiragana"/>
  </si>
  <si>
    <t>기계장치 수선유지비</t>
    <phoneticPr fontId="0" type="Hiragana"/>
  </si>
  <si>
    <t>시설부대용역관리</t>
  </si>
  <si>
    <t>국외여비</t>
    <phoneticPr fontId="0" type="Hiragana"/>
  </si>
  <si>
    <t>시설부대비</t>
    <phoneticPr fontId="0" type="Hiragana"/>
  </si>
  <si>
    <t>Green campus 사업</t>
  </si>
  <si>
    <t>기타운영비</t>
    <phoneticPr fontId="0" type="Hiragana"/>
  </si>
  <si>
    <t>기관운영지원</t>
    <phoneticPr fontId="0" type="Hiragana"/>
  </si>
  <si>
    <t>공통행정관리</t>
    <phoneticPr fontId="0" type="Hiragana"/>
  </si>
  <si>
    <t>행정서비스 관리 및 개선</t>
  </si>
  <si>
    <t>재원확보및관리</t>
  </si>
  <si>
    <t>국유재산/물품관리 운영</t>
  </si>
  <si>
    <t>물품관리용역비</t>
    <phoneticPr fontId="0" type="Hiragana"/>
  </si>
  <si>
    <t>배움터지킴이(부설중고) 지원사업</t>
  </si>
  <si>
    <t>학교행사경비</t>
  </si>
  <si>
    <t>차량선박비행기유지비</t>
  </si>
  <si>
    <t>차량유지비</t>
  </si>
  <si>
    <t>국립대학운영지원</t>
    <phoneticPr fontId="0" type="Hiragana"/>
  </si>
  <si>
    <t>피복비</t>
    <phoneticPr fontId="0" type="Hiragana"/>
  </si>
  <si>
    <t>차량선박비행기유지비</t>
    <phoneticPr fontId="0" type="Hiragana"/>
  </si>
  <si>
    <t>차량유지비</t>
    <phoneticPr fontId="0" type="Hiragana"/>
  </si>
  <si>
    <t>실험실습기자재</t>
    <phoneticPr fontId="0" type="Hiragana"/>
  </si>
  <si>
    <t>무형자산취득비</t>
    <phoneticPr fontId="0" type="Hiragana"/>
  </si>
  <si>
    <t>교육소프트웨어</t>
    <phoneticPr fontId="0" type="Hiragana"/>
  </si>
  <si>
    <t>사회복무요원 보수</t>
  </si>
  <si>
    <t>보조금</t>
    <phoneticPr fontId="0" type="Hiragana"/>
  </si>
  <si>
    <t>보조금사업</t>
    <phoneticPr fontId="0" type="Hiragana"/>
  </si>
  <si>
    <t>성적 및 생활장학금</t>
  </si>
  <si>
    <t>링크사업 교육환경개선 지원</t>
  </si>
  <si>
    <t>수입대체경비</t>
    <phoneticPr fontId="0" type="Hiragana"/>
  </si>
  <si>
    <t>공통경비</t>
    <phoneticPr fontId="0" type="Hiragana"/>
  </si>
  <si>
    <t>재산활용운영</t>
    <phoneticPr fontId="0" type="Hiragana"/>
  </si>
  <si>
    <t>본봉</t>
    <phoneticPr fontId="0" type="Hiragana"/>
  </si>
  <si>
    <t>노인장기요양보험 부담금</t>
    <phoneticPr fontId="0" type="Hiragana"/>
  </si>
  <si>
    <t>지급보험료</t>
    <phoneticPr fontId="0" type="Hiragana"/>
  </si>
  <si>
    <t>기계장치/통신기구</t>
    <phoneticPr fontId="0" type="Hiragana"/>
  </si>
  <si>
    <t>지난년도지출</t>
    <phoneticPr fontId="0" type="Hiragana"/>
  </si>
  <si>
    <t>사고이월지출</t>
    <phoneticPr fontId="0" type="Hiragana"/>
  </si>
  <si>
    <t>교통관리운영(지난년도지출)</t>
  </si>
  <si>
    <t>개신문화관관리(지난년도지출)</t>
  </si>
  <si>
    <t>국립대학 혁신지원사업</t>
    <phoneticPr fontId="0" type="Hiragana"/>
  </si>
  <si>
    <t>대학회계 운영</t>
    <phoneticPr fontId="0" type="Hiragana"/>
  </si>
  <si>
    <t>강사운영</t>
    <phoneticPr fontId="0" type="Hiragana"/>
  </si>
  <si>
    <t>비전임교원(초빙/명예/객원 등) 강의료</t>
    <phoneticPr fontId="0" type="Hiragana"/>
  </si>
  <si>
    <t>비전업강사 강의료</t>
    <phoneticPr fontId="0" type="Hiragana"/>
  </si>
  <si>
    <t>전임교원 초과강의료</t>
    <phoneticPr fontId="0" type="Hiragana"/>
  </si>
  <si>
    <t>교무과운영</t>
    <phoneticPr fontId="0" type="Hiragana"/>
  </si>
  <si>
    <t>학사지원과운영</t>
    <phoneticPr fontId="0" type="Hiragana"/>
  </si>
  <si>
    <t>종합서비스센터운영</t>
    <phoneticPr fontId="0" type="Hiragana"/>
  </si>
  <si>
    <t>교수·학습</t>
    <phoneticPr fontId="0" type="Hiragana"/>
  </si>
  <si>
    <t>교육과정</t>
  </si>
  <si>
    <t>교육과정 및 연계전공운영사업(교무과)</t>
    <phoneticPr fontId="0" type="Hiragana"/>
  </si>
  <si>
    <t>교육과정 및 연계전공운영사업(학사지원과)</t>
    <phoneticPr fontId="0" type="Hiragana"/>
  </si>
  <si>
    <t>교수·학습지원</t>
  </si>
  <si>
    <t>교수학습기초인프라지원사업(신임교수 비품)</t>
  </si>
  <si>
    <t>건물 수선유지비</t>
    <phoneticPr fontId="0" type="Hiragana"/>
  </si>
  <si>
    <t>사무용집기</t>
    <phoneticPr fontId="0" type="Hiragana"/>
  </si>
  <si>
    <t>강사제도 신설 소요경비</t>
  </si>
  <si>
    <t>광고선전비</t>
    <phoneticPr fontId="0" type="Hiragana"/>
  </si>
  <si>
    <t>학위수여식 준비</t>
  </si>
  <si>
    <t>대학원 학사 업무 추진</t>
  </si>
  <si>
    <t>전공과목 영어강좌 및 교양수업 지원</t>
  </si>
  <si>
    <t>소모품비</t>
  </si>
  <si>
    <t>재료비</t>
  </si>
  <si>
    <t>교육연구재료비</t>
  </si>
  <si>
    <t>업무추진비</t>
  </si>
  <si>
    <t>회의비</t>
  </si>
  <si>
    <t>행사경비</t>
  </si>
  <si>
    <t>대학 수업목적 저작물이용보상금</t>
  </si>
  <si>
    <t>대학원장학금 및 대학원활성화사업비</t>
  </si>
  <si>
    <t>연구개발비</t>
    <phoneticPr fontId="0" type="Hiragana"/>
  </si>
  <si>
    <t>연구용역비</t>
    <phoneticPr fontId="0" type="Hiragana"/>
  </si>
  <si>
    <t>교원역량강화</t>
    <phoneticPr fontId="0" type="Hiragana"/>
  </si>
  <si>
    <t>교원 교육연구및학생지도사업</t>
    <phoneticPr fontId="0" type="Hiragana"/>
  </si>
  <si>
    <t>교육연구및학생지도비</t>
    <phoneticPr fontId="0" type="Hiragana"/>
  </si>
  <si>
    <t>교육공무원 역량강화</t>
    <phoneticPr fontId="0" type="Hiragana"/>
  </si>
  <si>
    <t>통신비</t>
    <phoneticPr fontId="0" type="Hiragana"/>
  </si>
  <si>
    <t>교육훈련세미나워크숍</t>
  </si>
  <si>
    <t>유형자산취득비</t>
  </si>
  <si>
    <t>사무용기기</t>
  </si>
  <si>
    <t>직원 교육연구및학생지도사업</t>
  </si>
  <si>
    <t>기관운영지원</t>
  </si>
  <si>
    <t>교무행정관리사업</t>
    <phoneticPr fontId="0" type="Hiragana"/>
  </si>
  <si>
    <t>전산운영용역비</t>
    <phoneticPr fontId="0" type="Hiragana"/>
  </si>
  <si>
    <t>무료인터넷증명발급 및 어디서나 민원처리시스템 유지 보수</t>
  </si>
  <si>
    <t>외국인장학금</t>
    <phoneticPr fontId="0" type="Hiragana"/>
  </si>
  <si>
    <t>강좌운영</t>
    <phoneticPr fontId="0" type="Hiragana"/>
  </si>
  <si>
    <t>계절수업운영(학사지원과)</t>
  </si>
  <si>
    <t>재료비</t>
    <phoneticPr fontId="0" type="Hiragana"/>
  </si>
  <si>
    <t>교육연구재료비</t>
    <phoneticPr fontId="0" type="Hiragana"/>
  </si>
  <si>
    <t>전형(시험운영)</t>
    <phoneticPr fontId="0" type="Hiragana"/>
  </si>
  <si>
    <t>논문심사</t>
    <phoneticPr fontId="0" type="Hiragana"/>
  </si>
  <si>
    <t>교무행정관리사업(지난년도지출)</t>
    <phoneticPr fontId="0" type="Hiragana"/>
  </si>
  <si>
    <t>자격취득·인증제</t>
  </si>
  <si>
    <t>인재양성원 학습지원사업</t>
  </si>
  <si>
    <t>기타임차료</t>
    <phoneticPr fontId="0" type="Hiragana"/>
  </si>
  <si>
    <t>취업·상담</t>
  </si>
  <si>
    <t>성평등 문화 확산사업</t>
  </si>
  <si>
    <t>특강강사료</t>
    <phoneticPr fontId="0" type="Hiragana"/>
  </si>
  <si>
    <t>기타용역비</t>
    <phoneticPr fontId="0" type="Hiragana"/>
  </si>
  <si>
    <t>상담 및 심리검사</t>
  </si>
  <si>
    <t>학생해외연수 및 해외봉사활동 장학금</t>
  </si>
  <si>
    <t>대학(원) 교내 장학금</t>
  </si>
  <si>
    <t>선발 장학금</t>
    <phoneticPr fontId="0" type="Hiragana"/>
  </si>
  <si>
    <t>반환금</t>
    <phoneticPr fontId="0" type="Hiragana"/>
  </si>
  <si>
    <t>기타 장학금</t>
    <phoneticPr fontId="0" type="Hiragana"/>
  </si>
  <si>
    <t>체육부 경기지원 장학금</t>
  </si>
  <si>
    <t>학생활동·행사</t>
  </si>
  <si>
    <t>정기학생행사 및 학생회지원사업</t>
  </si>
  <si>
    <t>학생교류 및 기타행사 추진</t>
  </si>
  <si>
    <t>공공요금및제세</t>
  </si>
  <si>
    <t>장비임차료</t>
    <phoneticPr fontId="0" type="Hiragana"/>
  </si>
  <si>
    <t>감염병의 예방 및 관리사업</t>
  </si>
  <si>
    <t>교무행정관리사업</t>
  </si>
  <si>
    <t>학생회행사 운영 지원사업</t>
  </si>
  <si>
    <t>생활스포츠지도자연수사업</t>
  </si>
  <si>
    <t>대학운동부평가 및 지원사업</t>
  </si>
  <si>
    <t>기타 일반유형자산 수선유지비</t>
    <phoneticPr fontId="0" type="Hiragana"/>
  </si>
  <si>
    <t>전산개발비</t>
    <phoneticPr fontId="0" type="Hiragana"/>
  </si>
  <si>
    <t>체육시설운영(지난년도지출)</t>
  </si>
  <si>
    <t>기타일반유형자산수선유지비</t>
  </si>
  <si>
    <t>교육연구및학생지도비</t>
  </si>
  <si>
    <t>도서인쇄비</t>
  </si>
  <si>
    <t xml:space="preserve">  프로그램</t>
    <phoneticPr fontId="0" type="Hiragana"/>
  </si>
  <si>
    <t>지급수수료</t>
  </si>
  <si>
    <t>국립대학 혁신지원사업(인문학연구소)</t>
    <phoneticPr fontId="0" type="Hiragana"/>
  </si>
  <si>
    <t>기타 강의료</t>
    <phoneticPr fontId="0" type="Hiragana"/>
  </si>
  <si>
    <t>글로벌건설엔지니어링사업</t>
    <phoneticPr fontId="0" type="Hiragana"/>
  </si>
  <si>
    <t>학술연구증진사업(교내연구비)</t>
  </si>
  <si>
    <t>입학과운영</t>
    <phoneticPr fontId="0" type="Hiragana"/>
  </si>
  <si>
    <t>고교육정상화 기여대학 지원사업 대응자금</t>
    <phoneticPr fontId="0" type="Hiragana"/>
  </si>
  <si>
    <t>맞춤형 복지비</t>
    <phoneticPr fontId="0" type="Hiragana"/>
  </si>
  <si>
    <t>고교육정상화 기여대학 지원사업</t>
  </si>
  <si>
    <t>특강강사료</t>
  </si>
  <si>
    <t>회의및위원회수당</t>
  </si>
  <si>
    <t>전산장비임차료</t>
    <phoneticPr fontId="0" type="Hiragana"/>
  </si>
  <si>
    <t>고교교육정상화 기여대학지원사업추가지원 공동사업</t>
  </si>
  <si>
    <t>전형료</t>
    <phoneticPr fontId="0" type="Hiragana"/>
  </si>
  <si>
    <t>광고선전비</t>
  </si>
  <si>
    <t xml:space="preserve">        목</t>
    <phoneticPr fontId="0" type="Hiragana"/>
  </si>
  <si>
    <t>인문대학</t>
    <phoneticPr fontId="0" type="Hiragana"/>
  </si>
  <si>
    <t>대학(원)운영</t>
    <phoneticPr fontId="0" type="Hiragana"/>
  </si>
  <si>
    <t>인문대학운영</t>
    <phoneticPr fontId="0" type="Hiragana"/>
  </si>
  <si>
    <t>통신비</t>
  </si>
  <si>
    <t>각종부담금</t>
  </si>
  <si>
    <t>잡기비품 수선 유지비</t>
  </si>
  <si>
    <t>도서</t>
    <phoneticPr fontId="0" type="Hiragana"/>
  </si>
  <si>
    <t>전공과목영어강좌및교양수업지원</t>
  </si>
  <si>
    <t>인문학적 소양을 갖춘 인재 양성</t>
  </si>
  <si>
    <t>정기학생행사및학생회지원사업</t>
  </si>
  <si>
    <t>기획·대외협력</t>
  </si>
  <si>
    <t>평가및인센티브</t>
  </si>
  <si>
    <t>자체평가 우수학과 지원</t>
  </si>
  <si>
    <t>학생활동지원비</t>
  </si>
  <si>
    <t>국제협력·지역사회</t>
  </si>
  <si>
    <t>지역협력</t>
  </si>
  <si>
    <t>청주교도소인문교양프로그램운영</t>
  </si>
  <si>
    <t>시민인문학강좌</t>
    <phoneticPr fontId="0" type="Hiragana"/>
  </si>
  <si>
    <t>교육여건개선</t>
  </si>
  <si>
    <t>조경관리</t>
  </si>
  <si>
    <t>인문역량강화사업</t>
    <phoneticPr fontId="0" type="Hiragana"/>
  </si>
  <si>
    <t>대학인문역량강화사업</t>
    <phoneticPr fontId="0" type="Hiragana"/>
  </si>
  <si>
    <t>건강보험부담금</t>
    <phoneticPr fontId="0" type="Hiragana"/>
  </si>
  <si>
    <t>고용보험부담금</t>
    <phoneticPr fontId="0" type="Hiragana"/>
  </si>
  <si>
    <t>국민연금부담금</t>
    <phoneticPr fontId="0" type="Hiragana"/>
  </si>
  <si>
    <t>요양보험부담금</t>
    <phoneticPr fontId="0" type="Hiragana"/>
  </si>
  <si>
    <t>산재보험부담금</t>
    <phoneticPr fontId="0" type="Hiragana"/>
  </si>
  <si>
    <t>사회과학대학</t>
    <phoneticPr fontId="0" type="Hiragana"/>
  </si>
  <si>
    <t>기관운영(사회과학대학)</t>
    <phoneticPr fontId="0" type="Hiragana"/>
  </si>
  <si>
    <t>기타 일반유형자산 수선 유지비</t>
  </si>
  <si>
    <t>복지·병역</t>
  </si>
  <si>
    <t>홍보관리</t>
  </si>
  <si>
    <t>홍보활동강화사업</t>
    <phoneticPr fontId="0" type="Hiragana"/>
  </si>
  <si>
    <t>자체평가사업</t>
  </si>
  <si>
    <t>기타실비변상인적경비</t>
  </si>
  <si>
    <t>법학전문대학원</t>
    <phoneticPr fontId="0" type="Hiragana"/>
  </si>
  <si>
    <t>비전임교원(초빙/명예/객원 등) 강의료</t>
  </si>
  <si>
    <t>기타 강의료</t>
  </si>
  <si>
    <t>전산운영용역비</t>
  </si>
  <si>
    <t>리걸클리닉지원사업</t>
    <phoneticPr fontId="0" type="Hiragana"/>
  </si>
  <si>
    <t>교수학습지원 및 홍보</t>
  </si>
  <si>
    <t>비전업강사 강의료</t>
  </si>
  <si>
    <t>학술역량강화 및 인증평가</t>
  </si>
  <si>
    <t>학업성취도향상 및 진로지도상담</t>
  </si>
  <si>
    <t>해외로스쿨 공동학위프로그램 진행 및 학술교류</t>
  </si>
  <si>
    <t>국외유학 장학금</t>
  </si>
  <si>
    <t>기타 장학금</t>
  </si>
  <si>
    <t>정기학생행사및학생회지원사업</t>
    <phoneticPr fontId="0" type="Hiragana"/>
  </si>
  <si>
    <t>학생자치활동 및 대외활동지원</t>
  </si>
  <si>
    <t>국립대학 혁신지원사업</t>
  </si>
  <si>
    <t>전형(시험운영)</t>
  </si>
  <si>
    <t>대학원종합시험 및 외국어시험운영(법학전문대학원)</t>
  </si>
  <si>
    <t>기관운영(자연과학대학)</t>
    <phoneticPr fontId="0" type="Hiragana"/>
  </si>
  <si>
    <t>리스임차료</t>
    <phoneticPr fontId="0" type="Hiragana"/>
  </si>
  <si>
    <t>기타 일반유형자산 수선 유지비</t>
    <phoneticPr fontId="0" type="Hiragana"/>
  </si>
  <si>
    <t>학생복지 및 복지시설환경개선</t>
  </si>
  <si>
    <t>수선유지비</t>
  </si>
  <si>
    <t>건물수선유지비</t>
  </si>
  <si>
    <t>사무용집기</t>
  </si>
  <si>
    <t>평가및인센티브</t>
    <phoneticPr fontId="0" type="Hiragana"/>
  </si>
  <si>
    <t>자체평가사업</t>
    <phoneticPr fontId="0" type="Hiragana"/>
  </si>
  <si>
    <t>과학기술진흥센터운영</t>
  </si>
  <si>
    <t>행사위탁용역비</t>
    <phoneticPr fontId="0" type="Hiragana"/>
  </si>
  <si>
    <t>자연대학 체육학과 공간조정</t>
    <phoneticPr fontId="0" type="Hiragana"/>
  </si>
  <si>
    <t>국립대학혁신지원사업</t>
    <phoneticPr fontId="0" type="Hiragana"/>
  </si>
  <si>
    <t>자연과학캠프운영</t>
    <phoneticPr fontId="0" type="Hiragana"/>
  </si>
  <si>
    <t>기관운영(경영대학)</t>
  </si>
  <si>
    <t>수도광열비</t>
  </si>
  <si>
    <t>구축물 수선유지비</t>
    <phoneticPr fontId="0" type="Hiragana"/>
  </si>
  <si>
    <t>교육과정 및 연계전공운영사업</t>
  </si>
  <si>
    <t>에너지관리</t>
  </si>
  <si>
    <t>공공요금관리</t>
  </si>
  <si>
    <t>대학원종합시험및외국어시험운영(경영대학)</t>
  </si>
  <si>
    <t>기관운영(공과대학)</t>
    <phoneticPr fontId="0" type="Hiragana"/>
  </si>
  <si>
    <t>대학원종합시험및외국어시험운영(공과대학)</t>
  </si>
  <si>
    <t>공과대학운영(지난년도지출)</t>
  </si>
  <si>
    <t>부담금</t>
  </si>
  <si>
    <t>국민연금 부담금</t>
  </si>
  <si>
    <t>건강보험 부담금</t>
  </si>
  <si>
    <t>고용보험 부담금</t>
  </si>
  <si>
    <t>산재보험 부담금</t>
  </si>
  <si>
    <t>노인장기요양보험 부담금</t>
  </si>
  <si>
    <t>기관운영(농업생명환경대학)</t>
    <phoneticPr fontId="0" type="Hiragana"/>
  </si>
  <si>
    <t>산림실습 및 학술림관리사업</t>
  </si>
  <si>
    <t>농업실습 및 유리온실관리사업</t>
  </si>
  <si>
    <t>동물자원실습 및 가축관리사업</t>
  </si>
  <si>
    <t>식물종합병원운영사업</t>
  </si>
  <si>
    <t>기본경비(총액비대상)</t>
  </si>
  <si>
    <t>보조금</t>
  </si>
  <si>
    <t>보조금사업</t>
  </si>
  <si>
    <t>최고농업경영자과정운영지원사업</t>
  </si>
  <si>
    <t>대학회계직원인건비</t>
  </si>
  <si>
    <t>보수</t>
  </si>
  <si>
    <t>일용임금</t>
  </si>
  <si>
    <t>강의료</t>
  </si>
  <si>
    <t>전임교원초과강의료</t>
  </si>
  <si>
    <t>기타강의료</t>
  </si>
  <si>
    <t>고용보험부담금</t>
  </si>
  <si>
    <t>산재보험부담금</t>
  </si>
  <si>
    <t>일반수용비</t>
  </si>
  <si>
    <t>여비교통비</t>
  </si>
  <si>
    <t>국내여비</t>
  </si>
  <si>
    <t>강좌운영</t>
  </si>
  <si>
    <t xml:space="preserve">    대학회계직원인건비</t>
  </si>
  <si>
    <t xml:space="preserve">      보수</t>
  </si>
  <si>
    <t xml:space="preserve">    일용임금</t>
  </si>
  <si>
    <t xml:space="preserve">      일용임금</t>
  </si>
  <si>
    <t xml:space="preserve">    기타실비변상인적경비</t>
  </si>
  <si>
    <t xml:space="preserve">      회의및위원회수당</t>
  </si>
  <si>
    <t xml:space="preserve">      특강강사료</t>
  </si>
  <si>
    <t xml:space="preserve">    강의료</t>
  </si>
  <si>
    <t xml:space="preserve">      전임교원 초과강의료</t>
  </si>
  <si>
    <t xml:space="preserve">      기타 강의료</t>
  </si>
  <si>
    <t xml:space="preserve">    부담금</t>
  </si>
  <si>
    <t xml:space="preserve">      고용보험 부담금</t>
  </si>
  <si>
    <t xml:space="preserve">      산재보험 부담금</t>
  </si>
  <si>
    <t xml:space="preserve">    학생활동지원비</t>
  </si>
  <si>
    <t xml:space="preserve">      학생활동지원비</t>
  </si>
  <si>
    <t xml:space="preserve">    일반수용비</t>
  </si>
  <si>
    <t xml:space="preserve">      소모품비</t>
  </si>
  <si>
    <t xml:space="preserve">      도서인쇄비</t>
  </si>
  <si>
    <t xml:space="preserve">    공공요금및제세</t>
  </si>
  <si>
    <t xml:space="preserve">      통신비</t>
  </si>
  <si>
    <t xml:space="preserve">    교육훈련세미나워크숍</t>
  </si>
  <si>
    <t xml:space="preserve">      교육훈련세미나워크숍</t>
  </si>
  <si>
    <t xml:space="preserve">    여비교통비</t>
  </si>
  <si>
    <t xml:space="preserve">      국내여비</t>
  </si>
  <si>
    <t xml:space="preserve">    업무추진비</t>
  </si>
  <si>
    <t xml:space="preserve">      회의비</t>
  </si>
  <si>
    <t>학술림운영</t>
    <phoneticPr fontId="0" type="Hiragana"/>
  </si>
  <si>
    <t>농장운영</t>
    <phoneticPr fontId="0" type="Hiragana"/>
  </si>
  <si>
    <t>임목죽</t>
    <phoneticPr fontId="0" type="Hiragana"/>
  </si>
  <si>
    <t>전공과목영어강좌및교양수업지원</t>
    <phoneticPr fontId="0" type="Hiragana"/>
  </si>
  <si>
    <t>국제협력·지역사회</t>
    <phoneticPr fontId="0" type="Hiragana"/>
  </si>
  <si>
    <t>지역협력</t>
    <phoneticPr fontId="0" type="Hiragana"/>
  </si>
  <si>
    <t>단기해외교육봉사프로그램</t>
    <phoneticPr fontId="0" type="Hiragana"/>
  </si>
  <si>
    <t>대학원종합시험및외국어시험운영(사범대학)</t>
    <phoneticPr fontId="0" type="Hiragana"/>
  </si>
  <si>
    <t>의과대학</t>
    <phoneticPr fontId="0" type="Hiragana"/>
  </si>
  <si>
    <t>기관운영(의과대학)</t>
    <phoneticPr fontId="0" type="Hiragana"/>
  </si>
  <si>
    <t>전공과목영어강좌 및 교양수업지원</t>
  </si>
  <si>
    <t>간호학과인증평가사업</t>
  </si>
  <si>
    <t>융합학과군</t>
    <phoneticPr fontId="0" type="Hiragana"/>
  </si>
  <si>
    <t>실험실습기자재</t>
  </si>
  <si>
    <t>인체모델링수업운영</t>
  </si>
  <si>
    <t>도서관운영</t>
    <phoneticPr fontId="0" type="Hiragana"/>
  </si>
  <si>
    <t>대학정보화및도서관지원</t>
  </si>
  <si>
    <t>도서·문헌정보</t>
  </si>
  <si>
    <t>학술정보시스템관리 및 운영사업</t>
  </si>
  <si>
    <t>도서관리 및 도서문화창출사업</t>
  </si>
  <si>
    <t>국립대학혁신지원</t>
    <phoneticPr fontId="0" type="Hiragana"/>
  </si>
  <si>
    <t>기관운영(전산정보원)</t>
    <phoneticPr fontId="0" type="Hiragana"/>
  </si>
  <si>
    <t>사이버보안관제센터근로장학금</t>
  </si>
  <si>
    <t>근로 장학금</t>
  </si>
  <si>
    <t>행정정보화</t>
  </si>
  <si>
    <t>전산시스템유지보수사업</t>
  </si>
  <si>
    <t>전산망시설유지운영사업</t>
  </si>
  <si>
    <t>정보화장비구축 및 교육지원사업</t>
  </si>
  <si>
    <t>자원관리선진화시스템</t>
  </si>
  <si>
    <t>부속기관운영(창의융합교육본부운영)</t>
    <phoneticPr fontId="0" type="Hiragana"/>
  </si>
  <si>
    <t>옴니버스형 특별교양강좌 운영사업</t>
  </si>
  <si>
    <t>연구실 안전관리사업</t>
  </si>
  <si>
    <t>정화조청소 및 토양오염도검사</t>
    <phoneticPr fontId="0" type="Hiragana"/>
  </si>
  <si>
    <t>분석기자재운영</t>
    <phoneticPr fontId="0" type="Hiragana"/>
  </si>
  <si>
    <t>시민인문학강좌</t>
  </si>
  <si>
    <t>충청북도 평생교육프로그램 공모사업(3D프린팅)</t>
  </si>
  <si>
    <t>충청북도 평생교육프로그램 공모사업(빅테이터활용)</t>
  </si>
  <si>
    <t>현장맞춤형 교육훈련사업</t>
  </si>
  <si>
    <t>근로장학금</t>
    <phoneticPr fontId="0" type="Hiragana"/>
  </si>
  <si>
    <t>대학 미디어 문화창출</t>
  </si>
  <si>
    <t>재산활용운영</t>
  </si>
  <si>
    <t>실험동물연구지원센터운영</t>
  </si>
  <si>
    <t>장애지원센터</t>
    <phoneticPr fontId="0" type="Hiragana"/>
  </si>
  <si>
    <t>장애학생도우미지원사업대응자금</t>
  </si>
  <si>
    <t>장애학생맞춤형지원사업</t>
  </si>
  <si>
    <t>박물관문화행사추진사업</t>
  </si>
  <si>
    <t>수입대체경비</t>
  </si>
  <si>
    <t>박물관대학운영</t>
  </si>
  <si>
    <t>기타반환금</t>
    <phoneticPr fontId="0" type="Hiragana"/>
  </si>
  <si>
    <t>공학교육혁신센터</t>
    <phoneticPr fontId="0" type="Hiragana"/>
  </si>
  <si>
    <t>교육용역비</t>
    <phoneticPr fontId="0" type="Hiragana"/>
  </si>
  <si>
    <t>교수학습지원센터</t>
    <phoneticPr fontId="0" type="Hiragana"/>
  </si>
  <si>
    <t>세금</t>
    <phoneticPr fontId="0" type="Hiragana"/>
  </si>
  <si>
    <t>교수·학습 역량강화사업</t>
  </si>
  <si>
    <t>전산개발비</t>
  </si>
  <si>
    <t>연구용역비</t>
  </si>
  <si>
    <t>공상치료비</t>
    <phoneticPr fontId="0" type="Hiragana"/>
  </si>
  <si>
    <t>기숙사운영(양현재)</t>
    <phoneticPr fontId="0" type="Hiragana"/>
  </si>
  <si>
    <t>여대생커리어개발센터지원사업대응자금</t>
  </si>
  <si>
    <t>취업촉진활성화사업</t>
    <phoneticPr fontId="0" type="Hiragana"/>
  </si>
  <si>
    <t>해외인턴십사업</t>
    <phoneticPr fontId="0" type="Hiragana"/>
  </si>
  <si>
    <t>여대생커리어개발센터지원사업</t>
    <phoneticPr fontId="0" type="Hiragana"/>
  </si>
  <si>
    <t>대학창조일자리센터사업</t>
    <phoneticPr fontId="0" type="Hiragana"/>
  </si>
  <si>
    <t>국제교류</t>
  </si>
  <si>
    <t>국제교류활성화를위한해외대학교류사업</t>
  </si>
  <si>
    <t>GO KOREA 사업</t>
  </si>
  <si>
    <t>유학생유치및관리사업</t>
  </si>
  <si>
    <t>국외자매대학현지점검 연수사업</t>
  </si>
  <si>
    <t>1급정교사 자격연수</t>
  </si>
  <si>
    <t>평가문항개발역량강화 교사연수</t>
  </si>
  <si>
    <t>교수회 운영 지원사업</t>
    <phoneticPr fontId="0" type="Hiragana"/>
  </si>
  <si>
    <t>분임기관명 :</t>
  </si>
  <si>
    <t>사무국</t>
    <phoneticPr fontId="0" type="Hiragana"/>
  </si>
  <si>
    <t>예  산  과  목</t>
  </si>
  <si>
    <t>예  산    결  정    후    증  감  액</t>
  </si>
  <si>
    <t>다 음   연 도   이 월 액</t>
  </si>
  <si>
    <t>대학회계 운영</t>
    <phoneticPr fontId="0" type="Hiragana"/>
  </si>
  <si>
    <t xml:space="preserve">        세목</t>
    <phoneticPr fontId="0" type="Hiragana"/>
  </si>
  <si>
    <t>퇴직급여</t>
    <phoneticPr fontId="0" type="Hiragana"/>
  </si>
  <si>
    <t>부담금</t>
    <phoneticPr fontId="0" type="Hiragana"/>
  </si>
  <si>
    <t>국민연금 부담금</t>
    <phoneticPr fontId="0" type="Hiragana"/>
  </si>
  <si>
    <t>건강보험 부담금</t>
    <phoneticPr fontId="0" type="Hiragana"/>
  </si>
  <si>
    <t>고용보험 부담금</t>
    <phoneticPr fontId="0" type="Hiragana"/>
  </si>
  <si>
    <t>산재보험 부담금</t>
    <phoneticPr fontId="0" type="Hiragana"/>
  </si>
  <si>
    <t>교무처</t>
    <phoneticPr fontId="0" type="Hiragana"/>
  </si>
  <si>
    <t>강사운영</t>
    <phoneticPr fontId="0" type="Hiragana"/>
  </si>
  <si>
    <t>초빙객원교수 강의료</t>
    <phoneticPr fontId="0" type="Hiragana"/>
  </si>
  <si>
    <t>강의료</t>
    <phoneticPr fontId="0" type="Hiragana"/>
  </si>
  <si>
    <t>비전임교원(초빙/명예/객원 등) 강의료</t>
    <phoneticPr fontId="0" type="Hiragana"/>
  </si>
  <si>
    <t>초빙객원교수 기관부담금</t>
    <phoneticPr fontId="0" type="Hiragana"/>
  </si>
  <si>
    <t>노인장기요양보험 부담금</t>
    <phoneticPr fontId="0" type="Hiragana"/>
  </si>
  <si>
    <t>초빙객원교수 퇴직금</t>
    <phoneticPr fontId="0" type="Hiragana"/>
  </si>
  <si>
    <t>대학(원) 강사료</t>
    <phoneticPr fontId="0" type="Hiragana"/>
  </si>
  <si>
    <t xml:space="preserve">        세목</t>
    <phoneticPr fontId="0" type="Hiragana"/>
  </si>
  <si>
    <t xml:space="preserve">        세목</t>
    <phoneticPr fontId="0" type="Hiragana"/>
  </si>
  <si>
    <t>계절학기 강의료</t>
    <phoneticPr fontId="0" type="Hiragana"/>
  </si>
  <si>
    <t xml:space="preserve">        세목</t>
    <phoneticPr fontId="0" type="Hiragana"/>
  </si>
  <si>
    <t>소모품비</t>
    <phoneticPr fontId="0" type="Hiragana"/>
  </si>
  <si>
    <t>대학회계 운영</t>
    <phoneticPr fontId="0" type="Hiragana"/>
  </si>
  <si>
    <t>복리후생비</t>
    <phoneticPr fontId="0" type="Hiragana"/>
  </si>
  <si>
    <t xml:space="preserve">        세목</t>
    <phoneticPr fontId="0" type="Hiragana"/>
  </si>
  <si>
    <t>특근매식비</t>
    <phoneticPr fontId="0" type="Hiragana"/>
  </si>
  <si>
    <t>일반수용비</t>
    <phoneticPr fontId="0" type="Hiragana"/>
  </si>
  <si>
    <t>소모품비</t>
    <phoneticPr fontId="0" type="Hiragana"/>
  </si>
  <si>
    <t>도서인쇄비</t>
    <phoneticPr fontId="0" type="Hiragana"/>
  </si>
  <si>
    <t>공공요금및제세</t>
    <phoneticPr fontId="0" type="Hiragana"/>
  </si>
  <si>
    <t>여비교통비</t>
    <phoneticPr fontId="0" type="Hiragana"/>
  </si>
  <si>
    <t>회의비</t>
    <phoneticPr fontId="0" type="Hiragana"/>
  </si>
  <si>
    <t>행사경비</t>
    <phoneticPr fontId="0" type="Hiragana"/>
  </si>
  <si>
    <t>국내여비</t>
    <phoneticPr fontId="0" type="Hiragana"/>
  </si>
  <si>
    <t>업무추진비</t>
    <phoneticPr fontId="0" type="Hiragana"/>
  </si>
  <si>
    <t>통신비</t>
    <phoneticPr fontId="0" type="Hiragana"/>
  </si>
  <si>
    <t>인문사회총서발간</t>
  </si>
  <si>
    <t>연구개발비</t>
  </si>
  <si>
    <t>충북대학교홈페이지관리사업</t>
  </si>
  <si>
    <t>대학이미지개선사업</t>
  </si>
  <si>
    <t>자체평가 사업</t>
  </si>
  <si>
    <t xml:space="preserve"> </t>
  </si>
  <si>
    <t>차량임차료</t>
  </si>
  <si>
    <t>세목추가</t>
  </si>
  <si>
    <t>국립대학혁신지원사업(기획과)</t>
  </si>
  <si>
    <t>국립대학 혁신지원사업(교육인증원)</t>
  </si>
  <si>
    <t>산학연구본부</t>
    <phoneticPr fontId="0" type="Hiragana"/>
  </si>
  <si>
    <t>교직원역량강화</t>
    <phoneticPr fontId="0" type="Hiragana"/>
  </si>
  <si>
    <t>교원역량강화</t>
    <phoneticPr fontId="0" type="Hiragana"/>
  </si>
  <si>
    <t>학술연구증진사업(교내연구비)</t>
    <phoneticPr fontId="0" type="Hiragana"/>
  </si>
  <si>
    <t>교육연구및학생지도비</t>
    <phoneticPr fontId="0" type="Hiragana"/>
  </si>
  <si>
    <t>교육공무원역량강화</t>
    <phoneticPr fontId="0" type="Hiragana"/>
  </si>
  <si>
    <t>교육훈련세미나워크숍</t>
    <phoneticPr fontId="0" type="Hiragana"/>
  </si>
  <si>
    <t>교원 학술활동 지원사업</t>
    <phoneticPr fontId="0" type="Hiragana"/>
  </si>
  <si>
    <t>기초학문분야활성화지원 사업</t>
    <phoneticPr fontId="0" type="Hiragana"/>
  </si>
  <si>
    <t>강의료</t>
    <phoneticPr fontId="0" type="Hiragana"/>
  </si>
  <si>
    <t>기타강의료</t>
    <phoneticPr fontId="0" type="Hiragana"/>
  </si>
  <si>
    <t>광고선전비</t>
    <phoneticPr fontId="0" type="Hiragana"/>
  </si>
  <si>
    <t>기관운영지원</t>
    <phoneticPr fontId="0" type="Hiragana"/>
  </si>
  <si>
    <t>공통행정관리</t>
    <phoneticPr fontId="0" type="Hiragana"/>
  </si>
  <si>
    <t>수선유지비</t>
    <phoneticPr fontId="0" type="Hiragana"/>
  </si>
  <si>
    <t>건물수선유지비</t>
    <phoneticPr fontId="0" type="Hiragana"/>
  </si>
  <si>
    <t>연구지원대응사업비</t>
    <phoneticPr fontId="0" type="Hiragana"/>
  </si>
  <si>
    <t xml:space="preserve">  프로그램</t>
    <phoneticPr fontId="0" type="Hiragana"/>
  </si>
  <si>
    <t>보조금</t>
    <phoneticPr fontId="0" type="Hiragana"/>
  </si>
  <si>
    <t>보조금사업</t>
    <phoneticPr fontId="0" type="Hiragana"/>
  </si>
  <si>
    <t>국립대학 혁신지원사업</t>
    <phoneticPr fontId="0" type="Hiragana"/>
  </si>
  <si>
    <t>기타실비변상인적경비</t>
    <phoneticPr fontId="0" type="Hiragana"/>
  </si>
  <si>
    <t>특강강사료</t>
    <phoneticPr fontId="0" type="Hiragana"/>
  </si>
  <si>
    <t>장학금</t>
    <phoneticPr fontId="0" type="Hiragana"/>
  </si>
  <si>
    <t>국외여비</t>
    <phoneticPr fontId="0" type="Hiragana"/>
  </si>
  <si>
    <t>기타운영비</t>
    <phoneticPr fontId="0" type="Hiragana"/>
  </si>
  <si>
    <t>지난년도지출</t>
    <phoneticPr fontId="0" type="Hiragana"/>
  </si>
  <si>
    <t>명시이월지출</t>
    <phoneticPr fontId="0" type="Hiragana"/>
  </si>
  <si>
    <t>대학생 근로장학사업 대응자금</t>
    <phoneticPr fontId="0" type="Hiragana"/>
  </si>
  <si>
    <t>근로 장학금</t>
    <phoneticPr fontId="0" type="Hiragana"/>
  </si>
  <si>
    <t>입학본부</t>
    <phoneticPr fontId="0" type="Hiragana"/>
  </si>
  <si>
    <t>대학회계 운영</t>
    <phoneticPr fontId="0" type="Hiragana"/>
  </si>
  <si>
    <t>운영비</t>
    <phoneticPr fontId="0" type="Hiragana"/>
  </si>
  <si>
    <t>본부운영</t>
    <phoneticPr fontId="0" type="Hiragana"/>
  </si>
  <si>
    <t>복리후생비</t>
    <phoneticPr fontId="0" type="Hiragana"/>
  </si>
  <si>
    <t xml:space="preserve">        세목</t>
    <phoneticPr fontId="0" type="Hiragana"/>
  </si>
  <si>
    <t>특근매식비</t>
    <phoneticPr fontId="0" type="Hiragana"/>
  </si>
  <si>
    <t>일반수용비</t>
    <phoneticPr fontId="0" type="Hiragana"/>
  </si>
  <si>
    <t>도서인쇄비</t>
    <phoneticPr fontId="0" type="Hiragana"/>
  </si>
  <si>
    <t>유형자산취득비</t>
    <phoneticPr fontId="0" type="Hiragana"/>
  </si>
  <si>
    <t>사무용기기</t>
    <phoneticPr fontId="0" type="Hiragana"/>
  </si>
  <si>
    <t>교수·학습</t>
    <phoneticPr fontId="0" type="Hiragana"/>
  </si>
  <si>
    <t>학생선발</t>
    <phoneticPr fontId="0" type="Hiragana"/>
  </si>
  <si>
    <t>대학입학 홍보사업</t>
    <phoneticPr fontId="0" type="Hiragana"/>
  </si>
  <si>
    <t>피복비</t>
    <phoneticPr fontId="0" type="Hiragana"/>
  </si>
  <si>
    <t>광고선전비</t>
    <phoneticPr fontId="0" type="Hiragana"/>
  </si>
  <si>
    <t>지급수수료</t>
    <phoneticPr fontId="0" type="Hiragana"/>
  </si>
  <si>
    <t>공공요금및제세</t>
    <phoneticPr fontId="0" type="Hiragana"/>
  </si>
  <si>
    <t>통신비</t>
    <phoneticPr fontId="0" type="Hiragana"/>
  </si>
  <si>
    <t>각종부담금</t>
    <phoneticPr fontId="0" type="Hiragana"/>
  </si>
  <si>
    <t>지급임차료</t>
    <phoneticPr fontId="0" type="Hiragana"/>
  </si>
  <si>
    <t>기타임차료</t>
    <phoneticPr fontId="0" type="Hiragana"/>
  </si>
  <si>
    <t>여비교통비</t>
    <phoneticPr fontId="0" type="Hiragana"/>
  </si>
  <si>
    <t>국내여비</t>
    <phoneticPr fontId="0" type="Hiragana"/>
  </si>
  <si>
    <t>발전기금재단</t>
    <phoneticPr fontId="0" type="Hiragana"/>
  </si>
  <si>
    <t>발전기금재단운영</t>
    <phoneticPr fontId="0" type="Hiragana"/>
  </si>
  <si>
    <t xml:space="preserve">        세목</t>
    <phoneticPr fontId="0" type="Hiragana"/>
  </si>
  <si>
    <t>소모품비</t>
    <phoneticPr fontId="0" type="Hiragana"/>
  </si>
  <si>
    <t>급량비</t>
    <phoneticPr fontId="0" type="Hiragana"/>
  </si>
  <si>
    <t>여비교통비</t>
    <phoneticPr fontId="0" type="Hiragana"/>
  </si>
  <si>
    <t>업무추진비</t>
    <phoneticPr fontId="0" type="Hiragana"/>
  </si>
  <si>
    <t>회의비</t>
    <phoneticPr fontId="0" type="Hiragana"/>
  </si>
  <si>
    <t>행사경비</t>
    <phoneticPr fontId="0" type="Hiragana"/>
  </si>
  <si>
    <t>대학(원)운영</t>
    <phoneticPr fontId="0" type="Hiragana"/>
  </si>
  <si>
    <t>공공요금및제세</t>
    <phoneticPr fontId="0" type="Hiragana"/>
  </si>
  <si>
    <t>기관운영(법학전문대학원)</t>
    <phoneticPr fontId="0" type="Hiragana"/>
  </si>
  <si>
    <t xml:space="preserve">        세목</t>
    <phoneticPr fontId="0" type="Hiragana"/>
  </si>
  <si>
    <t>일반수용비</t>
    <phoneticPr fontId="0" type="Hiragana"/>
  </si>
  <si>
    <t>도서인쇄비</t>
    <phoneticPr fontId="0" type="Hiragana"/>
  </si>
  <si>
    <t>수선유지비</t>
    <phoneticPr fontId="0" type="Hiragana"/>
  </si>
  <si>
    <t>업무추진비</t>
    <phoneticPr fontId="0" type="Hiragana"/>
  </si>
  <si>
    <t>법전원취약계층장학사업</t>
    <phoneticPr fontId="0" type="Hiragana"/>
  </si>
  <si>
    <t>자연과학대학</t>
    <phoneticPr fontId="0" type="Hiragana"/>
  </si>
  <si>
    <t>대학(원)운영</t>
    <phoneticPr fontId="0" type="Hiragana"/>
  </si>
  <si>
    <t>기타실비변상인적경비</t>
    <phoneticPr fontId="0" type="Hiragana"/>
  </si>
  <si>
    <t>특강강사료</t>
    <phoneticPr fontId="0" type="Hiragana"/>
  </si>
  <si>
    <t>학생활동지원비</t>
    <phoneticPr fontId="0" type="Hiragana"/>
  </si>
  <si>
    <t>수도광열비</t>
    <phoneticPr fontId="0" type="Hiragana"/>
  </si>
  <si>
    <t>차량임차료</t>
    <phoneticPr fontId="0" type="Hiragana"/>
  </si>
  <si>
    <t>리스임차료</t>
    <phoneticPr fontId="0" type="Hiragana"/>
  </si>
  <si>
    <t>건물수선유지비</t>
    <phoneticPr fontId="0" type="Hiragana"/>
  </si>
  <si>
    <t>재료비</t>
    <phoneticPr fontId="0" type="Hiragana"/>
  </si>
  <si>
    <t>기타용역비</t>
    <phoneticPr fontId="0" type="Hiragana"/>
  </si>
  <si>
    <t>교육훈련세미나워크숍</t>
    <phoneticPr fontId="0" type="Hiragana"/>
  </si>
  <si>
    <t>공과대학</t>
    <phoneticPr fontId="0" type="Hiragana"/>
  </si>
  <si>
    <t>사고이월지출</t>
    <phoneticPr fontId="0" type="Hiragana"/>
  </si>
  <si>
    <t>전자정보대학</t>
    <phoneticPr fontId="0" type="Hiragana"/>
  </si>
  <si>
    <t>기관운영(전자정보대학)</t>
    <phoneticPr fontId="0" type="Hiragana"/>
  </si>
  <si>
    <t>대학회계직원인건비</t>
    <phoneticPr fontId="0" type="Hiragana"/>
  </si>
  <si>
    <t>보수</t>
    <phoneticPr fontId="0" type="Hiragana"/>
  </si>
  <si>
    <t>수당</t>
    <phoneticPr fontId="0" type="Hiragana"/>
  </si>
  <si>
    <t>퇴직급여</t>
    <phoneticPr fontId="0" type="Hiragana"/>
  </si>
  <si>
    <t>수선유지비</t>
    <phoneticPr fontId="0" type="Hiragana"/>
  </si>
  <si>
    <t>잡기비품 수선유지비</t>
    <phoneticPr fontId="0" type="Hiragana"/>
  </si>
  <si>
    <t>교육연구재료비</t>
    <phoneticPr fontId="0" type="Hiragana"/>
  </si>
  <si>
    <t>용역비</t>
    <phoneticPr fontId="0" type="Hiragana"/>
  </si>
  <si>
    <t>전산운영용역비</t>
    <phoneticPr fontId="0" type="Hiragana"/>
  </si>
  <si>
    <t>여비교통비</t>
    <phoneticPr fontId="0" type="Hiragana"/>
  </si>
  <si>
    <t>사무용집기</t>
    <phoneticPr fontId="0" type="Hiragana"/>
  </si>
  <si>
    <t>전산장비</t>
    <phoneticPr fontId="0" type="Hiragana"/>
  </si>
  <si>
    <t>교직원역량강화</t>
    <phoneticPr fontId="0" type="Hiragana"/>
  </si>
  <si>
    <t>교원역량강화</t>
    <phoneticPr fontId="0" type="Hiragana"/>
  </si>
  <si>
    <t>교육공무원 역량강화</t>
    <phoneticPr fontId="0" type="Hiragana"/>
  </si>
  <si>
    <t>용역비</t>
    <phoneticPr fontId="0" type="Hiragana"/>
  </si>
  <si>
    <t>농업생명환경대학</t>
    <phoneticPr fontId="0" type="Hiragana"/>
  </si>
  <si>
    <t>기계장치 수선유지비</t>
    <phoneticPr fontId="0" type="Hiragana"/>
  </si>
  <si>
    <t>지급보험료</t>
    <phoneticPr fontId="0" type="Hiragana"/>
  </si>
  <si>
    <t>일반재료비</t>
    <phoneticPr fontId="0" type="Hiragana"/>
  </si>
  <si>
    <t>일용임금</t>
    <phoneticPr fontId="0" type="Hiragana"/>
  </si>
  <si>
    <t>통신비</t>
    <phoneticPr fontId="0" type="Hiragana"/>
  </si>
  <si>
    <t>일반재료비</t>
    <phoneticPr fontId="0" type="Hiragana"/>
  </si>
  <si>
    <t>자체평가사업</t>
    <phoneticPr fontId="0" type="Hiragana"/>
  </si>
  <si>
    <t>학생활동지원비</t>
    <phoneticPr fontId="0" type="Hiragana"/>
  </si>
  <si>
    <t>교직원역량강화</t>
    <phoneticPr fontId="0" type="Hiragana"/>
  </si>
  <si>
    <t>교원역량강화</t>
    <phoneticPr fontId="0" type="Hiragana"/>
  </si>
  <si>
    <t>교육공무원 역량강화</t>
    <phoneticPr fontId="0" type="Hiragana"/>
  </si>
  <si>
    <t>교육훈련세미나워크숍</t>
    <phoneticPr fontId="0" type="Hiragana"/>
  </si>
  <si>
    <t>일용임금</t>
    <phoneticPr fontId="0" type="Hiragana"/>
  </si>
  <si>
    <t>국립대학운영지원</t>
    <phoneticPr fontId="0" type="Hiragana"/>
  </si>
  <si>
    <t>공통행정관리(국고)</t>
    <phoneticPr fontId="0" type="Hiragana"/>
  </si>
  <si>
    <t>실험실습기자재</t>
    <phoneticPr fontId="0" type="Hiragana"/>
  </si>
  <si>
    <t>행사경비</t>
    <phoneticPr fontId="0" type="Hiragana"/>
  </si>
  <si>
    <t>수입대체경비</t>
    <phoneticPr fontId="0" type="Hiragana"/>
  </si>
  <si>
    <t>최고농업경영자과정운영</t>
    <phoneticPr fontId="0" type="Hiragana"/>
  </si>
  <si>
    <t>사범대학</t>
    <phoneticPr fontId="0" type="Hiragana"/>
  </si>
  <si>
    <t>대학회계 운영</t>
    <phoneticPr fontId="0" type="Hiragana"/>
  </si>
  <si>
    <t>운영비</t>
    <phoneticPr fontId="0" type="Hiragana"/>
  </si>
  <si>
    <t>대학(원)운영</t>
    <phoneticPr fontId="0" type="Hiragana"/>
  </si>
  <si>
    <t>기관운영(사범대학)</t>
    <phoneticPr fontId="0" type="Hiragana"/>
  </si>
  <si>
    <t>일용임금</t>
    <phoneticPr fontId="0" type="Hiragana"/>
  </si>
  <si>
    <t xml:space="preserve">        세목</t>
    <phoneticPr fontId="0" type="Hiragana"/>
  </si>
  <si>
    <t>복리후생비</t>
    <phoneticPr fontId="0" type="Hiragana"/>
  </si>
  <si>
    <t>특근매식비</t>
    <phoneticPr fontId="0" type="Hiragana"/>
  </si>
  <si>
    <t>포상금</t>
    <phoneticPr fontId="0" type="Hiragana"/>
  </si>
  <si>
    <t>기타실비변상인적경비</t>
    <phoneticPr fontId="0" type="Hiragana"/>
  </si>
  <si>
    <t>회의및위원회수당</t>
    <phoneticPr fontId="0" type="Hiragana"/>
  </si>
  <si>
    <t>특강강사료</t>
    <phoneticPr fontId="0" type="Hiragana"/>
  </si>
  <si>
    <t>강의료</t>
    <phoneticPr fontId="0" type="Hiragana"/>
  </si>
  <si>
    <t>학생활동지원비</t>
    <phoneticPr fontId="0" type="Hiragana"/>
  </si>
  <si>
    <t>학생활동지원비</t>
    <phoneticPr fontId="0" type="Hiragana"/>
  </si>
  <si>
    <t>일반수용비</t>
    <phoneticPr fontId="0" type="Hiragana"/>
  </si>
  <si>
    <t>광고선전비</t>
    <phoneticPr fontId="0" type="Hiragana"/>
  </si>
  <si>
    <t>공공요금및제세</t>
    <phoneticPr fontId="0" type="Hiragana"/>
  </si>
  <si>
    <t>통신비</t>
    <phoneticPr fontId="0" type="Hiragana"/>
  </si>
  <si>
    <t>각종부담금</t>
    <phoneticPr fontId="0" type="Hiragana"/>
  </si>
  <si>
    <t>지급임차료</t>
    <phoneticPr fontId="0" type="Hiragana"/>
  </si>
  <si>
    <t>리스임차료</t>
    <phoneticPr fontId="0" type="Hiragana"/>
  </si>
  <si>
    <t>수선유지비</t>
    <phoneticPr fontId="0" type="Hiragana"/>
  </si>
  <si>
    <t>생활과학대학</t>
    <phoneticPr fontId="0" type="Hiragana"/>
  </si>
  <si>
    <t>기관운영(생활과학대학)</t>
    <phoneticPr fontId="0" type="Hiragana"/>
  </si>
  <si>
    <t>지급수수료</t>
    <phoneticPr fontId="0" type="Hiragana"/>
  </si>
  <si>
    <t>재료비</t>
    <phoneticPr fontId="0" type="Hiragana"/>
  </si>
  <si>
    <t>교육연구재료비</t>
    <phoneticPr fontId="0" type="Hiragana"/>
  </si>
  <si>
    <t>국내여비</t>
    <phoneticPr fontId="0" type="Hiragana"/>
  </si>
  <si>
    <t>실험실습기자재</t>
    <phoneticPr fontId="0" type="Hiragana"/>
  </si>
  <si>
    <t>사무용기기</t>
    <phoneticPr fontId="0" type="Hiragana"/>
  </si>
  <si>
    <t>사무용집기</t>
    <phoneticPr fontId="0" type="Hiragana"/>
  </si>
  <si>
    <t>업무추진비</t>
    <phoneticPr fontId="0" type="Hiragana"/>
  </si>
  <si>
    <t>회의비</t>
    <phoneticPr fontId="0" type="Hiragana"/>
  </si>
  <si>
    <t>대학회계 운영</t>
    <phoneticPr fontId="0" type="Hiragana"/>
  </si>
  <si>
    <t>운영비</t>
    <phoneticPr fontId="0" type="Hiragana"/>
  </si>
  <si>
    <t xml:space="preserve">        세목</t>
    <phoneticPr fontId="0" type="Hiragana"/>
  </si>
  <si>
    <t>재료비</t>
    <phoneticPr fontId="0" type="Hiragana"/>
  </si>
  <si>
    <t>교육연구재료비</t>
    <phoneticPr fontId="0" type="Hiragana"/>
  </si>
  <si>
    <t>건물수선유지비</t>
    <phoneticPr fontId="0" type="Hiragana"/>
  </si>
  <si>
    <t>기관운영(융합학과군)</t>
    <phoneticPr fontId="0" type="Hiragana"/>
  </si>
  <si>
    <t>학생활동지원비</t>
    <phoneticPr fontId="0" type="Hiragana"/>
  </si>
  <si>
    <t>공공요금및제세</t>
    <phoneticPr fontId="0" type="Hiragana"/>
  </si>
  <si>
    <t>수선유지비</t>
    <phoneticPr fontId="0" type="Hiragana"/>
  </si>
  <si>
    <t>기타용역비</t>
    <phoneticPr fontId="0" type="Hiragana"/>
  </si>
  <si>
    <t>여비교통비</t>
    <phoneticPr fontId="0" type="Hiragana"/>
  </si>
  <si>
    <t>유형자산취득비</t>
    <phoneticPr fontId="0" type="Hiragana"/>
  </si>
  <si>
    <t>소모품비</t>
    <phoneticPr fontId="0" type="Hiragana"/>
  </si>
  <si>
    <t>업무추진비</t>
    <phoneticPr fontId="0" type="Hiragana"/>
  </si>
  <si>
    <t>자율전공학부</t>
    <phoneticPr fontId="0" type="Hiragana"/>
  </si>
  <si>
    <t>대학(원)운영</t>
    <phoneticPr fontId="0" type="Hiragana"/>
  </si>
  <si>
    <t>기관운영(자율전공학부)</t>
    <phoneticPr fontId="0" type="Hiragana"/>
  </si>
  <si>
    <t>일반수용비</t>
    <phoneticPr fontId="0" type="Hiragana"/>
  </si>
  <si>
    <t>국내여비</t>
    <phoneticPr fontId="0" type="Hiragana"/>
  </si>
  <si>
    <t>사무용시기</t>
    <phoneticPr fontId="0" type="Hiragana"/>
  </si>
  <si>
    <t>부속기관운영</t>
    <phoneticPr fontId="0" type="Hiragana"/>
  </si>
  <si>
    <t>용역비</t>
    <phoneticPr fontId="0" type="Hiragana"/>
  </si>
  <si>
    <t>청사관리용역비</t>
    <phoneticPr fontId="0" type="Hiragana"/>
  </si>
  <si>
    <t>사무용기기</t>
    <phoneticPr fontId="0" type="Hiragana"/>
  </si>
  <si>
    <t>기계장치 수선유지비</t>
    <phoneticPr fontId="0" type="Hiragana"/>
  </si>
  <si>
    <t>시설장비관리용역비</t>
    <phoneticPr fontId="0" type="Hiragana"/>
  </si>
  <si>
    <t>전산운영용역비</t>
    <phoneticPr fontId="0" type="Hiragana"/>
  </si>
  <si>
    <t>도서관자료확충사업</t>
    <phoneticPr fontId="0" type="Hiragana"/>
  </si>
  <si>
    <t>일용임금</t>
    <phoneticPr fontId="0" type="Hiragana"/>
  </si>
  <si>
    <t>공공요금및제세</t>
    <phoneticPr fontId="0" type="Hiragana"/>
  </si>
  <si>
    <t>통신비</t>
    <phoneticPr fontId="0" type="Hiragana"/>
  </si>
  <si>
    <t>지급임차료</t>
    <phoneticPr fontId="0" type="Hiragana"/>
  </si>
  <si>
    <t>국립대학운영지원</t>
    <phoneticPr fontId="0" type="Hiragana"/>
  </si>
  <si>
    <t>도서</t>
    <phoneticPr fontId="0" type="Hiragana"/>
  </si>
  <si>
    <t>부대경비</t>
    <phoneticPr fontId="0" type="Hiragana"/>
  </si>
  <si>
    <t>교육소프트웨어</t>
    <phoneticPr fontId="0" type="Hiragana"/>
  </si>
  <si>
    <t>보조금</t>
    <phoneticPr fontId="0" type="Hiragana"/>
  </si>
  <si>
    <t>장학금</t>
    <phoneticPr fontId="0" type="Hiragana"/>
  </si>
  <si>
    <t>용역비</t>
    <phoneticPr fontId="0" type="Hiragana"/>
  </si>
  <si>
    <t>창의융합교육본부</t>
    <phoneticPr fontId="0" type="Hiragana"/>
  </si>
  <si>
    <t>인건비</t>
    <phoneticPr fontId="0" type="Hiragana"/>
  </si>
  <si>
    <t>퇴직급여</t>
    <phoneticPr fontId="0" type="Hiragana"/>
  </si>
  <si>
    <t>특근매식비</t>
    <phoneticPr fontId="0" type="Hiragana"/>
  </si>
  <si>
    <t>교육여건개선</t>
    <phoneticPr fontId="0" type="Hiragana"/>
  </si>
  <si>
    <t>시설물유지관리용역</t>
    <phoneticPr fontId="0" type="Hiragana"/>
  </si>
  <si>
    <t>실험폐기물 위탁처리</t>
    <phoneticPr fontId="0" type="Hiragana"/>
  </si>
  <si>
    <t>보조금사업</t>
    <phoneticPr fontId="0" type="Hiragana"/>
  </si>
  <si>
    <t>연구장비공동활용지원사업</t>
    <phoneticPr fontId="0" type="Hiragana"/>
  </si>
  <si>
    <t>수입대체경비</t>
    <phoneticPr fontId="0" type="Hiragana"/>
  </si>
  <si>
    <t>재산활용운영</t>
    <phoneticPr fontId="0" type="Hiragana"/>
  </si>
  <si>
    <t>복리후생비</t>
    <phoneticPr fontId="0" type="Hiragana"/>
  </si>
  <si>
    <t>건물 수선유지비</t>
    <phoneticPr fontId="0" type="Hiragana"/>
  </si>
  <si>
    <t>일반재료비</t>
    <phoneticPr fontId="0" type="Hiragana"/>
  </si>
  <si>
    <t>실험동물연구지원센터</t>
    <phoneticPr fontId="0" type="Hiragana"/>
  </si>
  <si>
    <t>보수</t>
    <phoneticPr fontId="0" type="Hiragana"/>
  </si>
  <si>
    <t>맞춤형복지비</t>
    <phoneticPr fontId="0" type="Hiragana"/>
  </si>
  <si>
    <t>회의비</t>
    <phoneticPr fontId="0" type="Hiragana"/>
  </si>
  <si>
    <t>실험실습기자재</t>
    <phoneticPr fontId="0" type="Hiragana"/>
  </si>
  <si>
    <t>부속기관운영</t>
    <phoneticPr fontId="0" type="Hiragana"/>
  </si>
  <si>
    <t>일반수용비</t>
    <phoneticPr fontId="0" type="Hiragana"/>
  </si>
  <si>
    <t xml:space="preserve">        세목</t>
    <phoneticPr fontId="0" type="Hiragana"/>
  </si>
  <si>
    <t>소모품비</t>
    <phoneticPr fontId="0" type="Hiragana"/>
  </si>
  <si>
    <t>공공요금및제세</t>
    <phoneticPr fontId="0" type="Hiragana"/>
  </si>
  <si>
    <t>통신비</t>
    <phoneticPr fontId="0" type="Hiragana"/>
  </si>
  <si>
    <t>기타 일반유형자산 수선유지비</t>
    <phoneticPr fontId="0" type="Hiragana"/>
  </si>
  <si>
    <t>국내여비</t>
    <phoneticPr fontId="0" type="Hiragana"/>
  </si>
  <si>
    <t>회의비</t>
    <phoneticPr fontId="0" type="Hiragana"/>
  </si>
  <si>
    <t>유형자산취득비</t>
    <phoneticPr fontId="0" type="Hiragana"/>
  </si>
  <si>
    <t>대학회계직원인건비</t>
    <phoneticPr fontId="0" type="Hiragana"/>
  </si>
  <si>
    <t>보수</t>
    <phoneticPr fontId="0" type="Hiragana"/>
  </si>
  <si>
    <t>부담금</t>
    <phoneticPr fontId="0" type="Hiragana"/>
  </si>
  <si>
    <t>학생활동지원비</t>
    <phoneticPr fontId="0" type="Hiragana"/>
  </si>
  <si>
    <t>수선유지비</t>
    <phoneticPr fontId="0" type="Hiragana"/>
  </si>
  <si>
    <t>대학회계 운영</t>
    <phoneticPr fontId="0" type="Hiragana"/>
  </si>
  <si>
    <t>운영비</t>
    <phoneticPr fontId="0" type="Hiragana"/>
  </si>
  <si>
    <t>기타실비변상인적경비</t>
    <phoneticPr fontId="0" type="Hiragana"/>
  </si>
  <si>
    <t>회의및위원회수당</t>
    <phoneticPr fontId="0" type="Hiragana"/>
  </si>
  <si>
    <t>각종부담금</t>
    <phoneticPr fontId="0" type="Hiragana"/>
  </si>
  <si>
    <t>여비교통비</t>
    <phoneticPr fontId="0" type="Hiragana"/>
  </si>
  <si>
    <t>업무추진비</t>
    <phoneticPr fontId="0" type="Hiragana"/>
  </si>
  <si>
    <t>교육훈련세미나워크숍</t>
    <phoneticPr fontId="0" type="Hiragana"/>
  </si>
  <si>
    <t>강의료</t>
    <phoneticPr fontId="0" type="Hiragana"/>
  </si>
  <si>
    <t>기타강의료</t>
    <phoneticPr fontId="0" type="Hiragana"/>
  </si>
  <si>
    <t>부속기관운영(교수학습지원센터)</t>
    <phoneticPr fontId="0" type="Hiragana"/>
  </si>
  <si>
    <t>지급수수료</t>
    <phoneticPr fontId="0" type="Hiragana"/>
  </si>
  <si>
    <t>급량비</t>
    <phoneticPr fontId="0" type="Hiragana"/>
  </si>
  <si>
    <t>기관운영지원</t>
    <phoneticPr fontId="0" type="Hiragana"/>
  </si>
  <si>
    <t>도서인쇄비</t>
    <phoneticPr fontId="0" type="Hiragana"/>
  </si>
  <si>
    <t>학생생활관</t>
    <phoneticPr fontId="0" type="Hiragana"/>
  </si>
  <si>
    <t>수입대체경비</t>
    <phoneticPr fontId="0" type="Hiragana"/>
  </si>
  <si>
    <t>재산활용운영</t>
    <phoneticPr fontId="0" type="Hiragana"/>
  </si>
  <si>
    <t>기숙사운영(본관)</t>
    <phoneticPr fontId="0" type="Hiragana"/>
  </si>
  <si>
    <t>본봉</t>
    <phoneticPr fontId="0" type="Hiragana"/>
  </si>
  <si>
    <t>수당</t>
    <phoneticPr fontId="0" type="Hiragana"/>
  </si>
  <si>
    <t>일용임금</t>
    <phoneticPr fontId="0" type="Hiragana"/>
  </si>
  <si>
    <t>퇴직급여</t>
    <phoneticPr fontId="0" type="Hiragana"/>
  </si>
  <si>
    <t>복리후생비</t>
    <phoneticPr fontId="0" type="Hiragana"/>
  </si>
  <si>
    <t>피복비</t>
    <phoneticPr fontId="0" type="Hiragana"/>
  </si>
  <si>
    <t>취업지원본부</t>
    <phoneticPr fontId="0" type="Hiragana"/>
  </si>
  <si>
    <t>취업지원본부운영</t>
    <phoneticPr fontId="0" type="Hiragana"/>
  </si>
  <si>
    <t>사무용집기</t>
    <phoneticPr fontId="0" type="Hiragana"/>
  </si>
  <si>
    <t>공통행정관리</t>
    <phoneticPr fontId="0" type="Hiragana"/>
  </si>
  <si>
    <t>사범대학교육연수원</t>
    <phoneticPr fontId="0" type="Hiragana"/>
  </si>
  <si>
    <t>교육연수원 평가 인증</t>
    <phoneticPr fontId="0" type="Hiragana"/>
  </si>
  <si>
    <t>광고선전비</t>
    <phoneticPr fontId="0" type="Hiragana"/>
  </si>
  <si>
    <t>직무수행경비</t>
    <phoneticPr fontId="0" type="Hiragana"/>
  </si>
  <si>
    <t>수도광열비</t>
    <phoneticPr fontId="0" type="Hiragana"/>
  </si>
  <si>
    <t>재료비</t>
    <phoneticPr fontId="0" type="Hiragana"/>
  </si>
  <si>
    <t>교육연구재료비</t>
    <phoneticPr fontId="0" type="Hiragana"/>
  </si>
  <si>
    <t>교수회</t>
    <phoneticPr fontId="0" type="Hiragana"/>
  </si>
  <si>
    <t>직원회</t>
    <phoneticPr fontId="0" type="Hiragana"/>
  </si>
  <si>
    <t>직원회 운영 지원사업</t>
    <phoneticPr fontId="0" type="Hiragana"/>
  </si>
  <si>
    <t>당초 예산액</t>
    <phoneticPr fontId="13" type="noConversion"/>
  </si>
  <si>
    <r>
      <rPr>
        <sz val="10"/>
        <rFont val="돋움"/>
        <family val="3"/>
        <charset val="129"/>
      </rPr>
      <t>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액
</t>
    </r>
    <r>
      <rPr>
        <sz val="10"/>
        <rFont val="Arial"/>
        <family val="2"/>
      </rPr>
      <t>(2017.02.28.)</t>
    </r>
    <phoneticPr fontId="13" type="noConversion"/>
  </si>
  <si>
    <r>
      <rPr>
        <sz val="10"/>
        <rFont val="돋움"/>
        <family val="3"/>
        <charset val="129"/>
      </rPr>
      <t>원인행위액</t>
    </r>
    <r>
      <rPr>
        <sz val="10"/>
        <rFont val="Arial"/>
        <family val="2"/>
      </rPr>
      <t xml:space="preserve">                                              (2017.02.28 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>)</t>
    </r>
    <phoneticPr fontId="13" type="noConversion"/>
  </si>
  <si>
    <r>
      <rPr>
        <sz val="10"/>
        <rFont val="돋움"/>
        <family val="3"/>
        <charset val="129"/>
      </rPr>
      <t>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액</t>
    </r>
    <r>
      <rPr>
        <sz val="10"/>
        <rFont val="Arial"/>
        <family val="2"/>
      </rPr>
      <t xml:space="preserve"> 
2017.02.</t>
    </r>
    <r>
      <rPr>
        <sz val="10"/>
        <rFont val="돋움"/>
        <family val="3"/>
        <charset val="129"/>
      </rPr>
      <t>까지</t>
    </r>
    <phoneticPr fontId="13" type="noConversion"/>
  </si>
  <si>
    <t>불용액</t>
    <phoneticPr fontId="13" type="noConversion"/>
  </si>
  <si>
    <r>
      <rPr>
        <sz val="10"/>
        <rFont val="돋움"/>
        <family val="3"/>
        <charset val="129"/>
      </rPr>
      <t>증감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배정합계</t>
    </r>
    <phoneticPr fontId="13" type="noConversion"/>
  </si>
  <si>
    <t>기타이월액</t>
    <phoneticPr fontId="13" type="noConversion"/>
  </si>
  <si>
    <t>당초 예산액</t>
    <phoneticPr fontId="13" type="noConversion"/>
  </si>
  <si>
    <r>
      <rPr>
        <sz val="10"/>
        <rFont val="돋움"/>
        <family val="3"/>
        <charset val="129"/>
      </rPr>
      <t>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액
</t>
    </r>
    <r>
      <rPr>
        <sz val="10"/>
        <rFont val="Arial"/>
        <family val="2"/>
      </rPr>
      <t>(2017.02.28.)</t>
    </r>
    <phoneticPr fontId="13" type="noConversion"/>
  </si>
  <si>
    <r>
      <rPr>
        <sz val="10"/>
        <rFont val="돋움"/>
        <family val="3"/>
        <charset val="129"/>
      </rPr>
      <t>원인행위액</t>
    </r>
    <r>
      <rPr>
        <sz val="10"/>
        <rFont val="Arial"/>
        <family val="2"/>
      </rPr>
      <t xml:space="preserve">                                              (2017.02.28 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>)</t>
    </r>
    <phoneticPr fontId="13" type="noConversion"/>
  </si>
  <si>
    <r>
      <rPr>
        <sz val="10"/>
        <rFont val="돋움"/>
        <family val="3"/>
        <charset val="129"/>
      </rPr>
      <t>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액</t>
    </r>
    <r>
      <rPr>
        <sz val="10"/>
        <rFont val="Arial"/>
        <family val="2"/>
      </rPr>
      <t xml:space="preserve"> 
2017.02.</t>
    </r>
    <r>
      <rPr>
        <sz val="10"/>
        <rFont val="돋움"/>
        <family val="3"/>
        <charset val="129"/>
      </rPr>
      <t>까지</t>
    </r>
    <phoneticPr fontId="13" type="noConversion"/>
  </si>
  <si>
    <t>불용액</t>
    <phoneticPr fontId="13" type="noConversion"/>
  </si>
  <si>
    <t>당초 예산액</t>
    <phoneticPr fontId="13" type="noConversion"/>
  </si>
  <si>
    <r>
      <rPr>
        <sz val="10"/>
        <rFont val="돋움"/>
        <family val="3"/>
        <charset val="129"/>
      </rPr>
      <t>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액
</t>
    </r>
    <r>
      <rPr>
        <sz val="10"/>
        <rFont val="Arial"/>
        <family val="2"/>
      </rPr>
      <t>(2017.02.28.)</t>
    </r>
    <phoneticPr fontId="13" type="noConversion"/>
  </si>
  <si>
    <r>
      <rPr>
        <sz val="10"/>
        <rFont val="돋움"/>
        <family val="3"/>
        <charset val="129"/>
      </rPr>
      <t>원인행위액</t>
    </r>
    <r>
      <rPr>
        <sz val="10"/>
        <rFont val="Arial"/>
        <family val="2"/>
      </rPr>
      <t xml:space="preserve">                                              (2017.02.28 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>)</t>
    </r>
    <phoneticPr fontId="13" type="noConversion"/>
  </si>
  <si>
    <r>
      <rPr>
        <sz val="10"/>
        <rFont val="돋움"/>
        <family val="3"/>
        <charset val="129"/>
      </rPr>
      <t>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액</t>
    </r>
    <r>
      <rPr>
        <sz val="10"/>
        <rFont val="Arial"/>
        <family val="2"/>
      </rPr>
      <t xml:space="preserve"> 
2017.02.</t>
    </r>
    <r>
      <rPr>
        <sz val="10"/>
        <rFont val="돋움"/>
        <family val="3"/>
        <charset val="129"/>
      </rPr>
      <t>까지</t>
    </r>
    <phoneticPr fontId="13" type="noConversion"/>
  </si>
  <si>
    <t>불용액</t>
    <phoneticPr fontId="13" type="noConversion"/>
  </si>
  <si>
    <t>당초 예산액</t>
    <phoneticPr fontId="13" type="noConversion"/>
  </si>
  <si>
    <r>
      <rPr>
        <sz val="10"/>
        <rFont val="돋움"/>
        <family val="3"/>
        <charset val="129"/>
      </rPr>
      <t>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액
</t>
    </r>
    <r>
      <rPr>
        <sz val="10"/>
        <rFont val="Arial"/>
        <family val="2"/>
      </rPr>
      <t>(2017.02.28.)</t>
    </r>
    <phoneticPr fontId="13" type="noConversion"/>
  </si>
  <si>
    <r>
      <rPr>
        <sz val="10"/>
        <rFont val="돋움"/>
        <family val="3"/>
        <charset val="129"/>
      </rPr>
      <t>원인행위액</t>
    </r>
    <r>
      <rPr>
        <sz val="10"/>
        <rFont val="Arial"/>
        <family val="2"/>
      </rPr>
      <t xml:space="preserve">                                              (2017.02.28 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>)</t>
    </r>
    <phoneticPr fontId="13" type="noConversion"/>
  </si>
  <si>
    <r>
      <rPr>
        <sz val="10"/>
        <rFont val="돋움"/>
        <family val="3"/>
        <charset val="129"/>
      </rPr>
      <t>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액</t>
    </r>
    <r>
      <rPr>
        <sz val="10"/>
        <rFont val="Arial"/>
        <family val="2"/>
      </rPr>
      <t xml:space="preserve"> 
2017.02.</t>
    </r>
    <r>
      <rPr>
        <sz val="10"/>
        <rFont val="돋움"/>
        <family val="3"/>
        <charset val="129"/>
      </rPr>
      <t>까지</t>
    </r>
    <phoneticPr fontId="13" type="noConversion"/>
  </si>
  <si>
    <t>불용액</t>
    <phoneticPr fontId="13" type="noConversion"/>
  </si>
  <si>
    <r>
      <rPr>
        <sz val="15"/>
        <rFont val="돋움"/>
        <family val="3"/>
        <charset val="129"/>
      </rPr>
      <t>분임기관명</t>
    </r>
    <r>
      <rPr>
        <sz val="15"/>
        <rFont val="Arial"/>
        <family val="2"/>
      </rPr>
      <t xml:space="preserve"> : </t>
    </r>
    <r>
      <rPr>
        <sz val="15"/>
        <rFont val="돋움"/>
        <family val="3"/>
        <charset val="129"/>
      </rPr>
      <t>경영대학</t>
    </r>
    <phoneticPr fontId="13" type="noConversion"/>
  </si>
  <si>
    <r>
      <t>(</t>
    </r>
    <r>
      <rPr>
        <sz val="10"/>
        <rFont val="돋움"/>
        <family val="3"/>
        <charset val="129"/>
      </rPr>
      <t>단위</t>
    </r>
    <r>
      <rPr>
        <sz val="10"/>
        <rFont val="Arial"/>
        <family val="2"/>
      </rPr>
      <t xml:space="preserve"> : </t>
    </r>
    <r>
      <rPr>
        <sz val="10"/>
        <rFont val="돋움"/>
        <family val="3"/>
        <charset val="129"/>
      </rPr>
      <t>원</t>
    </r>
    <r>
      <rPr>
        <sz val="10"/>
        <rFont val="Arial"/>
        <family val="2"/>
      </rPr>
      <t>)</t>
    </r>
    <phoneticPr fontId="13" type="noConversion"/>
  </si>
  <si>
    <t>당초 예산액</t>
    <phoneticPr fontId="13" type="noConversion"/>
  </si>
  <si>
    <r>
      <rPr>
        <sz val="10"/>
        <rFont val="돋움"/>
        <family val="3"/>
        <charset val="129"/>
      </rPr>
      <t>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액
</t>
    </r>
    <r>
      <rPr>
        <sz val="10"/>
        <rFont val="Arial"/>
        <family val="2"/>
      </rPr>
      <t>(2017.02.28.)</t>
    </r>
    <phoneticPr fontId="13" type="noConversion"/>
  </si>
  <si>
    <r>
      <rPr>
        <sz val="10"/>
        <rFont val="돋움"/>
        <family val="3"/>
        <charset val="129"/>
      </rPr>
      <t>원인행위액</t>
    </r>
    <r>
      <rPr>
        <sz val="10"/>
        <rFont val="Arial"/>
        <family val="2"/>
      </rPr>
      <t xml:space="preserve">                                              (2017.02.28 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>)</t>
    </r>
    <phoneticPr fontId="13" type="noConversion"/>
  </si>
  <si>
    <r>
      <rPr>
        <sz val="10"/>
        <rFont val="돋움"/>
        <family val="3"/>
        <charset val="129"/>
      </rPr>
      <t>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액</t>
    </r>
    <r>
      <rPr>
        <sz val="10"/>
        <rFont val="Arial"/>
        <family val="2"/>
      </rPr>
      <t xml:space="preserve"> 
2017.02.</t>
    </r>
    <r>
      <rPr>
        <sz val="10"/>
        <rFont val="돋움"/>
        <family val="3"/>
        <charset val="129"/>
      </rPr>
      <t>까지</t>
    </r>
    <phoneticPr fontId="13" type="noConversion"/>
  </si>
  <si>
    <t>불용액</t>
    <phoneticPr fontId="13" type="noConversion"/>
  </si>
  <si>
    <t>기타이월액</t>
  </si>
  <si>
    <t>대학회계 운영</t>
    <phoneticPr fontId="13" type="noConversion"/>
  </si>
  <si>
    <t>운영비</t>
    <phoneticPr fontId="13" type="noConversion"/>
  </si>
  <si>
    <t>대학(원)운영</t>
    <phoneticPr fontId="13" type="noConversion"/>
  </si>
  <si>
    <t>복리후생비</t>
    <phoneticPr fontId="13" type="noConversion"/>
  </si>
  <si>
    <t xml:space="preserve">        세목</t>
    <phoneticPr fontId="13" type="noConversion"/>
  </si>
  <si>
    <t>특근매식비</t>
    <phoneticPr fontId="13" type="noConversion"/>
  </si>
  <si>
    <t>강의료</t>
    <phoneticPr fontId="13" type="noConversion"/>
  </si>
  <si>
    <t>기타 강의료</t>
    <phoneticPr fontId="13" type="noConversion"/>
  </si>
  <si>
    <t>학생활동지원비</t>
    <phoneticPr fontId="13" type="noConversion"/>
  </si>
  <si>
    <t xml:space="preserve">        세목</t>
    <phoneticPr fontId="13" type="noConversion"/>
  </si>
  <si>
    <t>학생활동지원비</t>
    <phoneticPr fontId="13" type="noConversion"/>
  </si>
  <si>
    <t>일반수용비</t>
    <phoneticPr fontId="13" type="noConversion"/>
  </si>
  <si>
    <t>공공요금및제세</t>
    <phoneticPr fontId="13" type="noConversion"/>
  </si>
  <si>
    <t>수선유지비</t>
    <phoneticPr fontId="13" type="noConversion"/>
  </si>
  <si>
    <t>구축물 수선유지비</t>
    <phoneticPr fontId="13" type="noConversion"/>
  </si>
  <si>
    <t>기계장치 수선유지비</t>
    <phoneticPr fontId="13" type="noConversion"/>
  </si>
  <si>
    <t>잡기비품 수선유지비</t>
    <phoneticPr fontId="13" type="noConversion"/>
  </si>
  <si>
    <t>교육훈련세미나워크숍</t>
    <phoneticPr fontId="13" type="noConversion"/>
  </si>
  <si>
    <t>용역비</t>
    <phoneticPr fontId="13" type="noConversion"/>
  </si>
  <si>
    <t>전산운영용역비</t>
    <phoneticPr fontId="13" type="noConversion"/>
  </si>
  <si>
    <t>여비교통비</t>
    <phoneticPr fontId="13" type="noConversion"/>
  </si>
  <si>
    <t>국내여비</t>
    <phoneticPr fontId="13" type="noConversion"/>
  </si>
  <si>
    <t>업무추진비</t>
    <phoneticPr fontId="13" type="noConversion"/>
  </si>
  <si>
    <t>유형자산취득비</t>
    <phoneticPr fontId="13" type="noConversion"/>
  </si>
  <si>
    <t>도서</t>
    <phoneticPr fontId="13" type="noConversion"/>
  </si>
  <si>
    <t>사무용집기</t>
    <phoneticPr fontId="13" type="noConversion"/>
  </si>
  <si>
    <t>전산장비</t>
    <phoneticPr fontId="13" type="noConversion"/>
  </si>
  <si>
    <t>무형자산취득비</t>
    <phoneticPr fontId="13" type="noConversion"/>
  </si>
  <si>
    <t>교육소프트웨어</t>
    <phoneticPr fontId="13" type="noConversion"/>
  </si>
  <si>
    <t>소모품비</t>
    <phoneticPr fontId="13" type="noConversion"/>
  </si>
  <si>
    <t>업무추진비</t>
    <phoneticPr fontId="13" type="noConversion"/>
  </si>
  <si>
    <t>회의비</t>
    <phoneticPr fontId="13" type="noConversion"/>
  </si>
  <si>
    <t>일반수용비</t>
    <phoneticPr fontId="13" type="noConversion"/>
  </si>
  <si>
    <t>회의비</t>
    <phoneticPr fontId="13" type="noConversion"/>
  </si>
  <si>
    <t>자격취득·인증제</t>
    <phoneticPr fontId="13" type="noConversion"/>
  </si>
  <si>
    <t>경영교육인증 심사비</t>
    <phoneticPr fontId="13" type="noConversion"/>
  </si>
  <si>
    <t>지급수수료</t>
    <phoneticPr fontId="13" type="noConversion"/>
  </si>
  <si>
    <r>
      <t>대학원장학금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활성화사업비</t>
    </r>
  </si>
  <si>
    <t>장학금</t>
    <phoneticPr fontId="13" type="noConversion"/>
  </si>
  <si>
    <r>
      <rPr>
        <sz val="10"/>
        <rFont val="돋움"/>
        <family val="3"/>
        <charset val="129"/>
      </rPr>
      <t>기타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장학금</t>
    </r>
    <phoneticPr fontId="13" type="noConversion"/>
  </si>
  <si>
    <t>연구개발비</t>
    <phoneticPr fontId="13" type="noConversion"/>
  </si>
  <si>
    <t>연구용역비</t>
    <phoneticPr fontId="13" type="noConversion"/>
  </si>
  <si>
    <t>평가및인센티브</t>
    <phoneticPr fontId="13" type="noConversion"/>
  </si>
  <si>
    <t>자체평가사업</t>
    <phoneticPr fontId="13" type="noConversion"/>
  </si>
  <si>
    <t>수선유지비</t>
    <phoneticPr fontId="13" type="noConversion"/>
  </si>
  <si>
    <r>
      <rPr>
        <sz val="10"/>
        <rFont val="돋움"/>
        <family val="3"/>
        <charset val="129"/>
      </rPr>
      <t>구축물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수선유지비</t>
    </r>
    <phoneticPr fontId="13" type="noConversion"/>
  </si>
  <si>
    <t>유형자산취득비</t>
    <phoneticPr fontId="13" type="noConversion"/>
  </si>
  <si>
    <t>사무용집기</t>
    <phoneticPr fontId="13" type="noConversion"/>
  </si>
  <si>
    <t>전산장비</t>
    <phoneticPr fontId="13" type="noConversion"/>
  </si>
  <si>
    <t>교직원역량강화</t>
    <phoneticPr fontId="13" type="noConversion"/>
  </si>
  <si>
    <t>교원역량강화</t>
    <phoneticPr fontId="13" type="noConversion"/>
  </si>
  <si>
    <t>교육공무원 역량강화</t>
    <phoneticPr fontId="13" type="noConversion"/>
  </si>
  <si>
    <t>일용임금</t>
    <phoneticPr fontId="13" type="noConversion"/>
  </si>
  <si>
    <t>일용임금</t>
    <phoneticPr fontId="13" type="noConversion"/>
  </si>
  <si>
    <t>구축물 수선유지비</t>
    <phoneticPr fontId="13" type="noConversion"/>
  </si>
  <si>
    <t>수입대체경비</t>
    <phoneticPr fontId="13" type="noConversion"/>
  </si>
  <si>
    <t>강좌운영</t>
    <phoneticPr fontId="13" type="noConversion"/>
  </si>
  <si>
    <t>최고경영자과정운영</t>
    <phoneticPr fontId="13" type="noConversion"/>
  </si>
  <si>
    <t>대학회계직원인건비</t>
    <phoneticPr fontId="13" type="noConversion"/>
  </si>
  <si>
    <t>보수</t>
    <phoneticPr fontId="13" type="noConversion"/>
  </si>
  <si>
    <t>수당</t>
    <phoneticPr fontId="13" type="noConversion"/>
  </si>
  <si>
    <t>퇴직급여</t>
    <phoneticPr fontId="13" type="noConversion"/>
  </si>
  <si>
    <t>퇴직급여</t>
    <phoneticPr fontId="13" type="noConversion"/>
  </si>
  <si>
    <t>복리후생비</t>
    <phoneticPr fontId="13" type="noConversion"/>
  </si>
  <si>
    <t>맞춤형복지비</t>
    <phoneticPr fontId="13" type="noConversion"/>
  </si>
  <si>
    <t>전업강사 강의료</t>
    <phoneticPr fontId="13" type="noConversion"/>
  </si>
  <si>
    <t>부담금</t>
    <phoneticPr fontId="13" type="noConversion"/>
  </si>
  <si>
    <t>국민연금 부담금</t>
    <phoneticPr fontId="13" type="noConversion"/>
  </si>
  <si>
    <t>건강보험 부담금</t>
    <phoneticPr fontId="13" type="noConversion"/>
  </si>
  <si>
    <t>고용보험 부담금</t>
    <phoneticPr fontId="13" type="noConversion"/>
  </si>
  <si>
    <t>산재보험 부담금</t>
    <phoneticPr fontId="13" type="noConversion"/>
  </si>
  <si>
    <t>학생활동지원비</t>
    <phoneticPr fontId="13" type="noConversion"/>
  </si>
  <si>
    <t>통신비</t>
    <phoneticPr fontId="13" type="noConversion"/>
  </si>
  <si>
    <t>급량비</t>
    <phoneticPr fontId="13" type="noConversion"/>
  </si>
  <si>
    <t>급량비</t>
    <phoneticPr fontId="13" type="noConversion"/>
  </si>
  <si>
    <t>교육훈련세미나워크숍</t>
    <phoneticPr fontId="13" type="noConversion"/>
  </si>
  <si>
    <t>행사경비</t>
    <phoneticPr fontId="13" type="noConversion"/>
  </si>
  <si>
    <t>기타운영비</t>
    <phoneticPr fontId="13" type="noConversion"/>
  </si>
  <si>
    <t>기타운영비</t>
    <phoneticPr fontId="13" type="noConversion"/>
  </si>
  <si>
    <t>사무용기기</t>
    <phoneticPr fontId="13" type="noConversion"/>
  </si>
  <si>
    <t>반환금</t>
    <phoneticPr fontId="13" type="noConversion"/>
  </si>
  <si>
    <t>전형(시험운영)</t>
    <phoneticPr fontId="13" type="noConversion"/>
  </si>
  <si>
    <t>학생처</t>
    <phoneticPr fontId="13" type="noConversion"/>
  </si>
  <si>
    <t>본부운영</t>
    <phoneticPr fontId="13" type="noConversion"/>
  </si>
  <si>
    <t xml:space="preserve">        세목</t>
    <phoneticPr fontId="13" type="noConversion"/>
  </si>
  <si>
    <t>일반수용비</t>
    <phoneticPr fontId="13" type="noConversion"/>
  </si>
  <si>
    <t>소모품비</t>
    <phoneticPr fontId="13" type="noConversion"/>
  </si>
  <si>
    <t>전산운영용역비</t>
    <phoneticPr fontId="13" type="noConversion"/>
  </si>
  <si>
    <t>회의비</t>
    <phoneticPr fontId="13" type="noConversion"/>
  </si>
  <si>
    <t>도서인쇄비</t>
    <phoneticPr fontId="13" type="noConversion"/>
  </si>
  <si>
    <t>국내여비</t>
    <phoneticPr fontId="13" type="noConversion"/>
  </si>
  <si>
    <t>복리후생비</t>
    <phoneticPr fontId="13" type="noConversion"/>
  </si>
  <si>
    <t>교육훈련세미나워크숍</t>
    <phoneticPr fontId="13" type="noConversion"/>
  </si>
  <si>
    <t>유형자산취득비</t>
    <phoneticPr fontId="13" type="noConversion"/>
  </si>
  <si>
    <t>지급임차료</t>
    <phoneticPr fontId="13" type="noConversion"/>
  </si>
  <si>
    <t>사무용기기</t>
    <phoneticPr fontId="13" type="noConversion"/>
  </si>
  <si>
    <t>기타실비변상인적경비</t>
    <phoneticPr fontId="13" type="noConversion"/>
  </si>
  <si>
    <t>특강강사료</t>
    <phoneticPr fontId="13" type="noConversion"/>
  </si>
  <si>
    <t>광고선전비</t>
    <phoneticPr fontId="13" type="noConversion"/>
  </si>
  <si>
    <t>지급수수료</t>
    <phoneticPr fontId="13" type="noConversion"/>
  </si>
  <si>
    <t>기타용역비</t>
    <phoneticPr fontId="13" type="noConversion"/>
  </si>
  <si>
    <t>학생활동지원비</t>
    <phoneticPr fontId="13" type="noConversion"/>
  </si>
  <si>
    <t>기타장학금</t>
    <phoneticPr fontId="13" type="noConversion"/>
  </si>
  <si>
    <t>근로 장학금</t>
    <phoneticPr fontId="13" type="noConversion"/>
  </si>
  <si>
    <t>선발 장학금</t>
    <phoneticPr fontId="13" type="noConversion"/>
  </si>
  <si>
    <r>
      <t>대학생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근로장학사업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대응자금</t>
    </r>
  </si>
  <si>
    <t>보조금사업</t>
    <phoneticPr fontId="13" type="noConversion"/>
  </si>
  <si>
    <r>
      <t>거점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국립대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제전</t>
    </r>
  </si>
  <si>
    <t>일반수용비</t>
    <phoneticPr fontId="13" type="noConversion"/>
  </si>
  <si>
    <t xml:space="preserve">        세목</t>
    <phoneticPr fontId="13" type="noConversion"/>
  </si>
  <si>
    <t>소모품비</t>
    <phoneticPr fontId="13" type="noConversion"/>
  </si>
  <si>
    <t>광고선전비</t>
    <phoneticPr fontId="13" type="noConversion"/>
  </si>
  <si>
    <t>지급수수료</t>
    <phoneticPr fontId="13" type="noConversion"/>
  </si>
  <si>
    <t>여비교통비</t>
    <phoneticPr fontId="13" type="noConversion"/>
  </si>
  <si>
    <t>국내여비</t>
    <phoneticPr fontId="13" type="noConversion"/>
  </si>
  <si>
    <t>업무추진비</t>
    <phoneticPr fontId="13" type="noConversion"/>
  </si>
  <si>
    <t>학생활동지원비</t>
    <phoneticPr fontId="13" type="noConversion"/>
  </si>
  <si>
    <t>일용임금</t>
    <phoneticPr fontId="13" type="noConversion"/>
  </si>
  <si>
    <t>도서인쇄비</t>
    <phoneticPr fontId="13" type="noConversion"/>
  </si>
  <si>
    <t>회의비</t>
    <phoneticPr fontId="13" type="noConversion"/>
  </si>
  <si>
    <t>유형자산취득비</t>
    <phoneticPr fontId="13" type="noConversion"/>
  </si>
  <si>
    <t>사무용기기</t>
    <phoneticPr fontId="13" type="noConversion"/>
  </si>
  <si>
    <t>회의및위원회수당</t>
    <phoneticPr fontId="13" type="noConversion"/>
  </si>
  <si>
    <t>보수</t>
    <phoneticPr fontId="13" type="noConversion"/>
  </si>
  <si>
    <t>명시이월지출</t>
    <phoneticPr fontId="13" type="noConversion"/>
  </si>
  <si>
    <t>국립대학 혁신지원사업</t>
    <phoneticPr fontId="13" type="noConversion"/>
  </si>
  <si>
    <t>대학회계직원인건비</t>
    <phoneticPr fontId="13" type="noConversion"/>
  </si>
  <si>
    <t>보수</t>
    <phoneticPr fontId="13" type="noConversion"/>
  </si>
  <si>
    <t>차량임차료</t>
    <phoneticPr fontId="13" type="noConversion"/>
  </si>
  <si>
    <t>부속기관운영</t>
    <phoneticPr fontId="13" type="noConversion"/>
  </si>
  <si>
    <t>공공요금및제세</t>
    <phoneticPr fontId="13" type="noConversion"/>
  </si>
  <si>
    <t>통신비</t>
    <phoneticPr fontId="13" type="noConversion"/>
  </si>
  <si>
    <t>각종부담금</t>
    <phoneticPr fontId="13" type="noConversion"/>
  </si>
  <si>
    <t>지급보험료</t>
    <phoneticPr fontId="13" type="noConversion"/>
  </si>
  <si>
    <t>기획처</t>
    <phoneticPr fontId="13" type="noConversion"/>
  </si>
  <si>
    <t>당초 예산액</t>
    <phoneticPr fontId="13" type="noConversion"/>
  </si>
  <si>
    <r>
      <rPr>
        <sz val="10"/>
        <rFont val="돋움"/>
        <family val="3"/>
        <charset val="129"/>
      </rPr>
      <t>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액
</t>
    </r>
    <r>
      <rPr>
        <sz val="10"/>
        <rFont val="Arial"/>
        <family val="2"/>
      </rPr>
      <t>(2017.02.28.)</t>
    </r>
    <phoneticPr fontId="13" type="noConversion"/>
  </si>
  <si>
    <r>
      <rPr>
        <sz val="10"/>
        <rFont val="돋움"/>
        <family val="3"/>
        <charset val="129"/>
      </rPr>
      <t>원인행위액</t>
    </r>
    <r>
      <rPr>
        <sz val="10"/>
        <rFont val="Arial"/>
        <family val="2"/>
      </rPr>
      <t xml:space="preserve">                                              (2017.02.28 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>)</t>
    </r>
    <phoneticPr fontId="13" type="noConversion"/>
  </si>
  <si>
    <r>
      <rPr>
        <sz val="10"/>
        <rFont val="돋움"/>
        <family val="3"/>
        <charset val="129"/>
      </rPr>
      <t>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액</t>
    </r>
    <r>
      <rPr>
        <sz val="10"/>
        <rFont val="Arial"/>
        <family val="2"/>
      </rPr>
      <t xml:space="preserve"> 
2017.02.</t>
    </r>
    <r>
      <rPr>
        <sz val="10"/>
        <rFont val="돋움"/>
        <family val="3"/>
        <charset val="129"/>
      </rPr>
      <t>까지</t>
    </r>
    <phoneticPr fontId="13" type="noConversion"/>
  </si>
  <si>
    <t>불용액</t>
    <phoneticPr fontId="13" type="noConversion"/>
  </si>
  <si>
    <t>대학회계 운영</t>
    <phoneticPr fontId="13" type="noConversion"/>
  </si>
  <si>
    <t>기획과운영</t>
    <phoneticPr fontId="13" type="noConversion"/>
  </si>
  <si>
    <t>특근매식비</t>
    <phoneticPr fontId="13" type="noConversion"/>
  </si>
  <si>
    <t>행사경비</t>
    <phoneticPr fontId="13" type="noConversion"/>
  </si>
  <si>
    <t>평가지원과 운영</t>
    <phoneticPr fontId="13" type="noConversion"/>
  </si>
  <si>
    <t>복리후생비</t>
    <phoneticPr fontId="13" type="noConversion"/>
  </si>
  <si>
    <t>홍보부운영</t>
    <phoneticPr fontId="13" type="noConversion"/>
  </si>
  <si>
    <t>천문대운영</t>
    <phoneticPr fontId="13" type="noConversion"/>
  </si>
  <si>
    <t>수도광열비</t>
    <phoneticPr fontId="13" type="noConversion"/>
  </si>
  <si>
    <r>
      <rPr>
        <sz val="10"/>
        <rFont val="돋움"/>
        <family val="3"/>
        <charset val="129"/>
      </rPr>
      <t>용역비</t>
    </r>
    <phoneticPr fontId="13" type="noConversion"/>
  </si>
  <si>
    <t>청사관리용역비</t>
    <phoneticPr fontId="13" type="noConversion"/>
  </si>
  <si>
    <r>
      <rPr>
        <sz val="10"/>
        <rFont val="돋움"/>
        <family val="3"/>
        <charset val="129"/>
      </rPr>
      <t>업무추진비</t>
    </r>
    <phoneticPr fontId="13" type="noConversion"/>
  </si>
  <si>
    <t>교수·학습</t>
    <phoneticPr fontId="13" type="noConversion"/>
  </si>
  <si>
    <t>교수·학습지원</t>
    <phoneticPr fontId="13" type="noConversion"/>
  </si>
  <si>
    <t>연구개발비</t>
    <phoneticPr fontId="13" type="noConversion"/>
  </si>
  <si>
    <t>연구용역비</t>
    <phoneticPr fontId="13" type="noConversion"/>
  </si>
  <si>
    <t>기획·대외협력</t>
    <phoneticPr fontId="13" type="noConversion"/>
  </si>
  <si>
    <t>기획관리</t>
    <phoneticPr fontId="13" type="noConversion"/>
  </si>
  <si>
    <r>
      <rPr>
        <sz val="10"/>
        <rFont val="돋움"/>
        <family val="3"/>
        <charset val="129"/>
      </rPr>
      <t>복리후생비</t>
    </r>
    <phoneticPr fontId="13" type="noConversion"/>
  </si>
  <si>
    <t>포상금</t>
    <phoneticPr fontId="13" type="noConversion"/>
  </si>
  <si>
    <r>
      <rPr>
        <sz val="10"/>
        <rFont val="돋움"/>
        <family val="3"/>
        <charset val="129"/>
      </rPr>
      <t>보전금</t>
    </r>
    <phoneticPr fontId="13" type="noConversion"/>
  </si>
  <si>
    <t xml:space="preserve">      세부사업</t>
    <phoneticPr fontId="13" type="noConversion"/>
  </si>
  <si>
    <t>교육통계 관리 및 통계연보 발간</t>
    <phoneticPr fontId="13" type="noConversion"/>
  </si>
  <si>
    <t>교육정보시스템(BI) 유지보수 및 운영지원 사업</t>
    <phoneticPr fontId="13" type="noConversion"/>
  </si>
  <si>
    <t>용역비</t>
    <phoneticPr fontId="13" type="noConversion"/>
  </si>
  <si>
    <t>전산운영용역비</t>
    <phoneticPr fontId="13" type="noConversion"/>
  </si>
  <si>
    <t>홍보관리</t>
    <phoneticPr fontId="13" type="noConversion"/>
  </si>
  <si>
    <t>기타용역비</t>
    <phoneticPr fontId="13" type="noConversion"/>
  </si>
  <si>
    <t>홍보활동행정인턴채용</t>
    <phoneticPr fontId="13" type="noConversion"/>
  </si>
  <si>
    <r>
      <rPr>
        <sz val="10"/>
        <rFont val="돋움"/>
        <family val="3"/>
        <charset val="129"/>
      </rPr>
      <t>대학회계직원인건비</t>
    </r>
    <phoneticPr fontId="13" type="noConversion"/>
  </si>
  <si>
    <r>
      <rPr>
        <sz val="10"/>
        <rFont val="돋움"/>
        <family val="3"/>
        <charset val="129"/>
      </rPr>
      <t>퇴직급여</t>
    </r>
    <phoneticPr fontId="13" type="noConversion"/>
  </si>
  <si>
    <t>퇴직급여</t>
    <phoneticPr fontId="13" type="noConversion"/>
  </si>
  <si>
    <t>부담금</t>
    <phoneticPr fontId="13" type="noConversion"/>
  </si>
  <si>
    <t>국민연금 부담금</t>
    <phoneticPr fontId="13" type="noConversion"/>
  </si>
  <si>
    <t>건강보험 부담금</t>
    <phoneticPr fontId="13" type="noConversion"/>
  </si>
  <si>
    <t>고용보험 부담금</t>
    <phoneticPr fontId="13" type="noConversion"/>
  </si>
  <si>
    <t>산재보험 부담금</t>
    <phoneticPr fontId="13" type="noConversion"/>
  </si>
  <si>
    <r>
      <rPr>
        <sz val="10"/>
        <rFont val="돋움"/>
        <family val="3"/>
        <charset val="129"/>
      </rPr>
      <t>노인장기요양보험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</si>
  <si>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t>급량비</t>
    <phoneticPr fontId="13" type="noConversion"/>
  </si>
  <si>
    <t>교육훈련세미나워크숍</t>
    <phoneticPr fontId="13" type="noConversion"/>
  </si>
  <si>
    <t>공개관측행사지원</t>
    <phoneticPr fontId="13" type="noConversion"/>
  </si>
  <si>
    <r>
      <rPr>
        <sz val="10"/>
        <rFont val="돋움"/>
        <family val="3"/>
        <charset val="129"/>
      </rPr>
      <t>장학금</t>
    </r>
    <phoneticPr fontId="13" type="noConversion"/>
  </si>
  <si>
    <t>기타 장학금</t>
    <phoneticPr fontId="13" type="noConversion"/>
  </si>
  <si>
    <r>
      <rPr>
        <sz val="10"/>
        <rFont val="돋움"/>
        <family val="3"/>
        <charset val="129"/>
      </rPr>
      <t>일반</t>
    </r>
    <phoneticPr fontId="13" type="noConversion"/>
  </si>
  <si>
    <t>평가및인센티브</t>
    <phoneticPr fontId="13" type="noConversion"/>
  </si>
  <si>
    <t>장학금</t>
    <phoneticPr fontId="13" type="noConversion"/>
  </si>
  <si>
    <t>보전금</t>
    <phoneticPr fontId="13" type="noConversion"/>
  </si>
  <si>
    <t>외부기관평가</t>
    <phoneticPr fontId="13" type="noConversion"/>
  </si>
  <si>
    <t xml:space="preserve">  프로그램</t>
    <phoneticPr fontId="13" type="noConversion"/>
  </si>
  <si>
    <t>교육여건개선</t>
    <phoneticPr fontId="13" type="noConversion"/>
  </si>
  <si>
    <t>시설물유지관리및용역</t>
    <phoneticPr fontId="13" type="noConversion"/>
  </si>
  <si>
    <t>천문대시설유지</t>
    <phoneticPr fontId="13" type="noConversion"/>
  </si>
  <si>
    <r>
      <rPr>
        <sz val="10"/>
        <rFont val="돋움"/>
        <family val="3"/>
        <charset val="129"/>
      </rPr>
      <t>일반수용비</t>
    </r>
    <phoneticPr fontId="13" type="noConversion"/>
  </si>
  <si>
    <r>
      <rPr>
        <sz val="10"/>
        <rFont val="돋움"/>
        <family val="3"/>
        <charset val="129"/>
      </rPr>
      <t>공공요금및제세</t>
    </r>
    <phoneticPr fontId="13" type="noConversion"/>
  </si>
  <si>
    <t>시설장비관리용역비</t>
    <phoneticPr fontId="13" type="noConversion"/>
  </si>
  <si>
    <t>보조금</t>
    <phoneticPr fontId="13" type="noConversion"/>
  </si>
  <si>
    <t>국립대학 혁신지원사업(기획과)</t>
    <phoneticPr fontId="13" type="noConversion"/>
  </si>
  <si>
    <r>
      <rPr>
        <sz val="10"/>
        <rFont val="돋움"/>
        <family val="3"/>
        <charset val="129"/>
      </rPr>
      <t>일용임금</t>
    </r>
    <phoneticPr fontId="13" type="noConversion"/>
  </si>
  <si>
    <r>
      <rPr>
        <sz val="10"/>
        <rFont val="돋움"/>
        <family val="3"/>
        <charset val="129"/>
      </rPr>
      <t>기타실비변상인적경비</t>
    </r>
    <phoneticPr fontId="13" type="noConversion"/>
  </si>
  <si>
    <t>특강강사료</t>
    <phoneticPr fontId="13" type="noConversion"/>
  </si>
  <si>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</si>
  <si>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국민연금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</si>
  <si>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건강보험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</si>
  <si>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고용보험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</si>
  <si>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산재보험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</si>
  <si>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장학금</t>
    </r>
    <phoneticPr fontId="13" type="noConversion"/>
  </si>
  <si>
    <r>
      <rPr>
        <sz val="10"/>
        <rFont val="돋움"/>
        <family val="3"/>
        <charset val="129"/>
      </rPr>
      <t>선발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장학금</t>
    </r>
    <phoneticPr fontId="13" type="noConversion"/>
  </si>
  <si>
    <r>
      <rPr>
        <sz val="10"/>
        <rFont val="돋움"/>
        <family val="3"/>
        <charset val="129"/>
      </rPr>
      <t>외국인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장학금</t>
    </r>
    <phoneticPr fontId="13" type="noConversion"/>
  </si>
  <si>
    <r>
      <rPr>
        <sz val="10"/>
        <rFont val="돋움"/>
        <family val="3"/>
        <charset val="129"/>
      </rPr>
      <t>기타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장학금</t>
    </r>
    <phoneticPr fontId="13" type="noConversion"/>
  </si>
  <si>
    <r>
      <rPr>
        <sz val="10"/>
        <rFont val="돋움"/>
        <family val="3"/>
        <charset val="129"/>
      </rPr>
      <t>학생활동지원비</t>
    </r>
    <phoneticPr fontId="13" type="noConversion"/>
  </si>
  <si>
    <r>
      <rPr>
        <sz val="10"/>
        <rFont val="돋움"/>
        <family val="3"/>
        <charset val="129"/>
      </rPr>
      <t>지급임차료</t>
    </r>
    <phoneticPr fontId="13" type="noConversion"/>
  </si>
  <si>
    <t>차량임차료</t>
    <phoneticPr fontId="13" type="noConversion"/>
  </si>
  <si>
    <r>
      <rPr>
        <sz val="10"/>
        <rFont val="돋움"/>
        <family val="3"/>
        <charset val="129"/>
      </rPr>
      <t>급량비</t>
    </r>
    <phoneticPr fontId="13" type="noConversion"/>
  </si>
  <si>
    <r>
      <rPr>
        <sz val="10"/>
        <rFont val="돋움"/>
        <family val="3"/>
        <charset val="129"/>
      </rPr>
      <t>교육훈련세미나워크숍</t>
    </r>
    <phoneticPr fontId="13" type="noConversion"/>
  </si>
  <si>
    <r>
      <rPr>
        <sz val="10"/>
        <rFont val="돋움"/>
        <family val="3"/>
        <charset val="129"/>
      </rPr>
      <t>재료비</t>
    </r>
    <phoneticPr fontId="13" type="noConversion"/>
  </si>
  <si>
    <t>교육연구재료비</t>
    <phoneticPr fontId="13" type="noConversion"/>
  </si>
  <si>
    <r>
      <rPr>
        <sz val="10"/>
        <rFont val="돋움"/>
        <family val="3"/>
        <charset val="129"/>
      </rPr>
      <t>여비교통비</t>
    </r>
    <phoneticPr fontId="13" type="noConversion"/>
  </si>
  <si>
    <r>
      <rPr>
        <sz val="10"/>
        <rFont val="돋움"/>
        <family val="3"/>
        <charset val="129"/>
      </rPr>
      <t>연구개발비</t>
    </r>
    <phoneticPr fontId="13" type="noConversion"/>
  </si>
  <si>
    <t>사무용집기</t>
    <phoneticPr fontId="13" type="noConversion"/>
  </si>
  <si>
    <t>전산장비</t>
    <phoneticPr fontId="13" type="noConversion"/>
  </si>
  <si>
    <t>국립대학 혁신지원사업(교육인증원)</t>
    <phoneticPr fontId="13" type="noConversion"/>
  </si>
  <si>
    <t>회의및위원회수당</t>
    <phoneticPr fontId="13" type="noConversion"/>
  </si>
  <si>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</si>
  <si>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국민연금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</si>
  <si>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건강보험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</si>
  <si>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고용보험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</si>
  <si>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산재보험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</si>
  <si>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노인장기요양보험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</si>
  <si>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수선유지비</t>
    </r>
    <phoneticPr fontId="13" type="noConversion"/>
  </si>
  <si>
    <t>건물수선유지비</t>
    <phoneticPr fontId="13" type="noConversion"/>
  </si>
  <si>
    <r>
      <rPr>
        <sz val="10"/>
        <rFont val="돋움"/>
        <family val="3"/>
        <charset val="129"/>
      </rPr>
      <t>교육훈련세미나워크숍</t>
    </r>
    <phoneticPr fontId="13" type="noConversion"/>
  </si>
  <si>
    <r>
      <rPr>
        <sz val="10"/>
        <rFont val="돋움"/>
        <family val="3"/>
        <charset val="129"/>
      </rPr>
      <t>용역비</t>
    </r>
    <phoneticPr fontId="13" type="noConversion"/>
  </si>
  <si>
    <t>교육용역비</t>
    <phoneticPr fontId="13" type="noConversion"/>
  </si>
  <si>
    <r>
      <rPr>
        <sz val="10"/>
        <rFont val="돋움"/>
        <family val="3"/>
        <charset val="129"/>
      </rPr>
      <t>여비교통비</t>
    </r>
    <phoneticPr fontId="13" type="noConversion"/>
  </si>
  <si>
    <r>
      <rPr>
        <sz val="10"/>
        <rFont val="돋움"/>
        <family val="3"/>
        <charset val="129"/>
      </rPr>
      <t>업무추진비</t>
    </r>
    <phoneticPr fontId="13" type="noConversion"/>
  </si>
  <si>
    <t>행사경비</t>
    <phoneticPr fontId="13" type="noConversion"/>
  </si>
  <si>
    <t>사무용집기</t>
    <phoneticPr fontId="13" type="noConversion"/>
  </si>
  <si>
    <t>전산장비</t>
    <phoneticPr fontId="13" type="noConversion"/>
  </si>
  <si>
    <r>
      <rPr>
        <sz val="10"/>
        <rFont val="돋움"/>
        <family val="3"/>
        <charset val="129"/>
      </rPr>
      <t>무형자산취득비</t>
    </r>
    <phoneticPr fontId="13" type="noConversion"/>
  </si>
  <si>
    <t>교육소프트웨어</t>
    <phoneticPr fontId="13" type="noConversion"/>
  </si>
  <si>
    <t>인문역량강화사업</t>
    <phoneticPr fontId="13" type="noConversion"/>
  </si>
  <si>
    <r>
      <rPr>
        <sz val="10"/>
        <rFont val="돋움"/>
        <family val="3"/>
        <charset val="129"/>
      </rPr>
      <t>대학회계직원인건비</t>
    </r>
    <phoneticPr fontId="13" type="noConversion"/>
  </si>
  <si>
    <t>보수</t>
    <phoneticPr fontId="13" type="noConversion"/>
  </si>
  <si>
    <t>수당</t>
    <phoneticPr fontId="13" type="noConversion"/>
  </si>
  <si>
    <r>
      <rPr>
        <sz val="10"/>
        <rFont val="돋움"/>
        <family val="3"/>
        <charset val="129"/>
      </rPr>
      <t>학생활동지원비</t>
    </r>
    <phoneticPr fontId="13" type="noConversion"/>
  </si>
  <si>
    <r>
      <rPr>
        <sz val="10"/>
        <rFont val="돋움"/>
        <family val="3"/>
        <charset val="129"/>
      </rPr>
      <t>공공요금및제세</t>
    </r>
    <phoneticPr fontId="13" type="noConversion"/>
  </si>
  <si>
    <r>
      <rPr>
        <sz val="10"/>
        <rFont val="돋움"/>
        <family val="3"/>
        <charset val="129"/>
      </rPr>
      <t>지급보험료</t>
    </r>
    <phoneticPr fontId="13" type="noConversion"/>
  </si>
  <si>
    <t>전산장비임차료</t>
    <phoneticPr fontId="13" type="noConversion"/>
  </si>
  <si>
    <r>
      <rPr>
        <sz val="10"/>
        <rFont val="돋움"/>
        <family val="3"/>
        <charset val="129"/>
      </rPr>
      <t>건설비</t>
    </r>
    <phoneticPr fontId="13" type="noConversion"/>
  </si>
  <si>
    <t>설계비</t>
    <phoneticPr fontId="13" type="noConversion"/>
  </si>
  <si>
    <t>시설비</t>
    <phoneticPr fontId="13" type="noConversion"/>
  </si>
  <si>
    <t>시설부대비</t>
    <phoneticPr fontId="13" type="noConversion"/>
  </si>
  <si>
    <r>
      <rPr>
        <sz val="10"/>
        <rFont val="돋움"/>
        <family val="3"/>
        <charset val="129"/>
      </rPr>
      <t>유형자산취득비</t>
    </r>
    <phoneticPr fontId="13" type="noConversion"/>
  </si>
  <si>
    <t>도서</t>
    <phoneticPr fontId="13" type="noConversion"/>
  </si>
  <si>
    <t>대학 특성화사업</t>
    <phoneticPr fontId="13" type="noConversion"/>
  </si>
  <si>
    <r>
      <rPr>
        <sz val="10"/>
        <rFont val="돋움"/>
        <family val="3"/>
        <charset val="129"/>
      </rPr>
      <t>성적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생활장학금</t>
    </r>
    <phoneticPr fontId="13" type="noConversion"/>
  </si>
  <si>
    <t>근로 장학금</t>
    <phoneticPr fontId="13" type="noConversion"/>
  </si>
  <si>
    <t>장비임차료</t>
    <phoneticPr fontId="13" type="noConversion"/>
  </si>
  <si>
    <r>
      <rPr>
        <sz val="10"/>
        <rFont val="돋움"/>
        <family val="3"/>
        <charset val="129"/>
      </rPr>
      <t>수선유지비</t>
    </r>
    <phoneticPr fontId="13" type="noConversion"/>
  </si>
  <si>
    <t>기계장치 수선유지비</t>
    <phoneticPr fontId="13" type="noConversion"/>
  </si>
  <si>
    <r>
      <rPr>
        <sz val="10"/>
        <rFont val="돋움"/>
        <family val="3"/>
        <charset val="129"/>
      </rPr>
      <t>재료비</t>
    </r>
    <phoneticPr fontId="13" type="noConversion"/>
  </si>
  <si>
    <t>교육연구재료비</t>
    <phoneticPr fontId="13" type="noConversion"/>
  </si>
  <si>
    <t>국외여비</t>
    <phoneticPr fontId="13" type="noConversion"/>
  </si>
  <si>
    <r>
      <rPr>
        <sz val="10"/>
        <rFont val="돋움"/>
        <family val="3"/>
        <charset val="129"/>
      </rPr>
      <t>건설비</t>
    </r>
    <phoneticPr fontId="13" type="noConversion"/>
  </si>
  <si>
    <t>설계비</t>
    <phoneticPr fontId="13" type="noConversion"/>
  </si>
  <si>
    <t>시설비</t>
    <phoneticPr fontId="13" type="noConversion"/>
  </si>
  <si>
    <t>시설부대비</t>
    <phoneticPr fontId="13" type="noConversion"/>
  </si>
  <si>
    <r>
      <rPr>
        <sz val="10"/>
        <rFont val="돋움"/>
        <family val="3"/>
        <charset val="129"/>
      </rPr>
      <t>유형자산취득비</t>
    </r>
    <phoneticPr fontId="13" type="noConversion"/>
  </si>
  <si>
    <t>기계장치/통신장비</t>
    <phoneticPr fontId="13" type="noConversion"/>
  </si>
  <si>
    <t>실험실습기자재</t>
    <phoneticPr fontId="13" type="noConversion"/>
  </si>
  <si>
    <t>도서</t>
    <phoneticPr fontId="13" type="noConversion"/>
  </si>
  <si>
    <t>지역선도대학 육성사업</t>
    <phoneticPr fontId="13" type="noConversion"/>
  </si>
  <si>
    <t>맞춤형복지비</t>
    <phoneticPr fontId="13" type="noConversion"/>
  </si>
  <si>
    <t>교육용역비</t>
    <phoneticPr fontId="13" type="noConversion"/>
  </si>
  <si>
    <t>실험실습기자재</t>
    <phoneticPr fontId="13" type="noConversion"/>
  </si>
  <si>
    <r>
      <rPr>
        <sz val="10"/>
        <rFont val="돋움"/>
        <family val="3"/>
        <charset val="129"/>
      </rPr>
      <t>무형자산취득비</t>
    </r>
    <phoneticPr fontId="13" type="noConversion"/>
  </si>
  <si>
    <t>지식재산권</t>
    <phoneticPr fontId="13" type="noConversion"/>
  </si>
  <si>
    <t>대학 특성화사업 도비보조금</t>
    <phoneticPr fontId="13" type="noConversion"/>
  </si>
  <si>
    <t>오송북카페운영</t>
    <phoneticPr fontId="13" type="noConversion"/>
  </si>
  <si>
    <t>수입대체경비</t>
    <phoneticPr fontId="13" type="noConversion"/>
  </si>
  <si>
    <t>재산활용운영</t>
    <phoneticPr fontId="13" type="noConversion"/>
  </si>
  <si>
    <t>천문오토캠프운영</t>
    <phoneticPr fontId="13" type="noConversion"/>
  </si>
  <si>
    <t>수선유지비</t>
    <phoneticPr fontId="13" type="noConversion"/>
  </si>
  <si>
    <t>출판부운영</t>
    <phoneticPr fontId="13" type="noConversion"/>
  </si>
  <si>
    <t>본붕</t>
    <phoneticPr fontId="13" type="noConversion"/>
  </si>
  <si>
    <t>수당</t>
    <phoneticPr fontId="13" type="noConversion"/>
  </si>
  <si>
    <t>지난년도지출</t>
    <phoneticPr fontId="13" type="noConversion"/>
  </si>
  <si>
    <t>명시이월지출</t>
    <phoneticPr fontId="13" type="noConversion"/>
  </si>
  <si>
    <r>
      <rPr>
        <sz val="10"/>
        <rFont val="돋움"/>
        <family val="3"/>
        <charset val="129"/>
      </rPr>
      <t>일반수용비</t>
    </r>
  </si>
  <si>
    <r>
      <rPr>
        <sz val="10"/>
        <rFont val="돋움"/>
        <family val="3"/>
        <charset val="129"/>
      </rPr>
      <t>업무추진비</t>
    </r>
  </si>
  <si>
    <r>
      <rPr>
        <sz val="10"/>
        <rFont val="돋움"/>
        <family val="3"/>
        <charset val="129"/>
      </rPr>
      <t>유형자산취득비</t>
    </r>
  </si>
  <si>
    <r>
      <rPr>
        <sz val="10"/>
        <rFont val="돋움"/>
        <family val="3"/>
        <charset val="129"/>
      </rPr>
      <t>대학회계직원인건비</t>
    </r>
  </si>
  <si>
    <r>
      <rPr>
        <sz val="10"/>
        <rFont val="돋움"/>
        <family val="3"/>
        <charset val="129"/>
      </rPr>
      <t>일용임금</t>
    </r>
  </si>
  <si>
    <r>
      <rPr>
        <sz val="10"/>
        <rFont val="돋움"/>
        <family val="3"/>
        <charset val="129"/>
      </rPr>
      <t>기타실비변상인적경비</t>
    </r>
  </si>
  <si>
    <t>건물수선유지비</t>
    <phoneticPr fontId="13" type="noConversion"/>
  </si>
  <si>
    <t>교육소프트웨어</t>
    <phoneticPr fontId="13" type="noConversion"/>
  </si>
  <si>
    <r>
      <rPr>
        <sz val="10"/>
        <rFont val="돋움"/>
        <family val="3"/>
        <charset val="129"/>
      </rPr>
      <t>부담금</t>
    </r>
  </si>
  <si>
    <r>
      <rPr>
        <sz val="10"/>
        <rFont val="돋움"/>
        <family val="3"/>
        <charset val="129"/>
      </rPr>
      <t>국민연금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</si>
  <si>
    <r>
      <rPr>
        <sz val="10"/>
        <rFont val="돋움"/>
        <family val="3"/>
        <charset val="129"/>
      </rPr>
      <t>건강보험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</si>
  <si>
    <r>
      <rPr>
        <sz val="10"/>
        <rFont val="돋움"/>
        <family val="3"/>
        <charset val="129"/>
      </rPr>
      <t>고용보험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</si>
  <si>
    <r>
      <rPr>
        <sz val="10"/>
        <rFont val="돋움"/>
        <family val="3"/>
        <charset val="129"/>
      </rPr>
      <t>산재보험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</si>
  <si>
    <r>
      <rPr>
        <sz val="10"/>
        <rFont val="돋움"/>
        <family val="3"/>
        <charset val="129"/>
      </rPr>
      <t>노인장기요양보험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</si>
  <si>
    <t>전업강사료</t>
    <phoneticPr fontId="13" type="noConversion"/>
  </si>
  <si>
    <r>
      <rPr>
        <sz val="10"/>
        <rFont val="돋움"/>
        <family val="3"/>
        <charset val="129"/>
      </rPr>
      <t>잡기비품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수선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유지비</t>
    </r>
    <phoneticPr fontId="13" type="noConversion"/>
  </si>
  <si>
    <t>수의과대학</t>
    <phoneticPr fontId="13" type="noConversion"/>
  </si>
  <si>
    <r>
      <t>(</t>
    </r>
    <r>
      <rPr>
        <sz val="10"/>
        <rFont val="돋움"/>
        <family val="3"/>
        <charset val="129"/>
      </rPr>
      <t>단위</t>
    </r>
    <r>
      <rPr>
        <sz val="10"/>
        <rFont val="Arial"/>
        <family val="2"/>
      </rPr>
      <t xml:space="preserve"> : </t>
    </r>
    <r>
      <rPr>
        <sz val="10"/>
        <rFont val="돋움"/>
        <family val="3"/>
        <charset val="129"/>
      </rPr>
      <t>원</t>
    </r>
    <r>
      <rPr>
        <sz val="10"/>
        <rFont val="Arial"/>
        <family val="2"/>
      </rPr>
      <t>)</t>
    </r>
    <phoneticPr fontId="13" type="noConversion"/>
  </si>
  <si>
    <t>당초 예산액</t>
    <phoneticPr fontId="13" type="noConversion"/>
  </si>
  <si>
    <r>
      <rPr>
        <sz val="10"/>
        <rFont val="돋움"/>
        <family val="3"/>
        <charset val="129"/>
      </rPr>
      <t>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액
</t>
    </r>
    <r>
      <rPr>
        <sz val="10"/>
        <rFont val="Arial"/>
        <family val="2"/>
      </rPr>
      <t>(2017.02.28.)</t>
    </r>
    <phoneticPr fontId="13" type="noConversion"/>
  </si>
  <si>
    <r>
      <rPr>
        <sz val="10"/>
        <rFont val="돋움"/>
        <family val="3"/>
        <charset val="129"/>
      </rPr>
      <t>원인행위액</t>
    </r>
    <r>
      <rPr>
        <sz val="10"/>
        <rFont val="Arial"/>
        <family val="2"/>
      </rPr>
      <t xml:space="preserve">                                              (2017.02.28 </t>
    </r>
    <r>
      <rPr>
        <sz val="10"/>
        <rFont val="돋움"/>
        <family val="3"/>
        <charset val="129"/>
      </rPr>
      <t>까지</t>
    </r>
    <r>
      <rPr>
        <sz val="10"/>
        <rFont val="Arial"/>
        <family val="2"/>
      </rPr>
      <t>)</t>
    </r>
    <phoneticPr fontId="13" type="noConversion"/>
  </si>
  <si>
    <r>
      <rPr>
        <sz val="10"/>
        <rFont val="돋움"/>
        <family val="3"/>
        <charset val="129"/>
      </rPr>
      <t>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액</t>
    </r>
    <r>
      <rPr>
        <sz val="10"/>
        <rFont val="Arial"/>
        <family val="2"/>
      </rPr>
      <t xml:space="preserve"> 
2017.02.</t>
    </r>
    <r>
      <rPr>
        <sz val="10"/>
        <rFont val="돋움"/>
        <family val="3"/>
        <charset val="129"/>
      </rPr>
      <t>까지</t>
    </r>
    <phoneticPr fontId="13" type="noConversion"/>
  </si>
  <si>
    <t>불용액</t>
    <phoneticPr fontId="13" type="noConversion"/>
  </si>
  <si>
    <r>
      <rPr>
        <sz val="10"/>
        <rFont val="돋움"/>
        <family val="3"/>
        <charset val="129"/>
      </rPr>
      <t>증감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배정합계</t>
    </r>
    <phoneticPr fontId="13" type="noConversion"/>
  </si>
  <si>
    <t>대학회계 운영</t>
    <phoneticPr fontId="13" type="noConversion"/>
  </si>
  <si>
    <t>운영비</t>
    <phoneticPr fontId="13" type="noConversion"/>
  </si>
  <si>
    <t>대학(원)운영</t>
    <phoneticPr fontId="13" type="noConversion"/>
  </si>
  <si>
    <t>기관운영(수의과대학)</t>
    <phoneticPr fontId="13" type="noConversion"/>
  </si>
  <si>
    <t>일용임금</t>
    <phoneticPr fontId="13" type="noConversion"/>
  </si>
  <si>
    <t xml:space="preserve">        세목</t>
    <phoneticPr fontId="13" type="noConversion"/>
  </si>
  <si>
    <t>일용임금</t>
    <phoneticPr fontId="13" type="noConversion"/>
  </si>
  <si>
    <t>복리후생비</t>
    <phoneticPr fontId="13" type="noConversion"/>
  </si>
  <si>
    <t>피복비</t>
    <phoneticPr fontId="13" type="noConversion"/>
  </si>
  <si>
    <t>특근매식비</t>
    <phoneticPr fontId="13" type="noConversion"/>
  </si>
  <si>
    <t>기타실비변상인적경비</t>
    <phoneticPr fontId="13" type="noConversion"/>
  </si>
  <si>
    <t>특강강사료</t>
    <phoneticPr fontId="13" type="noConversion"/>
  </si>
  <si>
    <t>학생활동지원비</t>
    <phoneticPr fontId="13" type="noConversion"/>
  </si>
  <si>
    <t>일반수용비</t>
    <phoneticPr fontId="13" type="noConversion"/>
  </si>
  <si>
    <t>도서인쇄비</t>
    <phoneticPr fontId="13" type="noConversion"/>
  </si>
  <si>
    <t>광고선전비</t>
    <phoneticPr fontId="13" type="noConversion"/>
  </si>
  <si>
    <t>지급수수료</t>
    <phoneticPr fontId="13" type="noConversion"/>
  </si>
  <si>
    <t>공공요금및제세</t>
    <phoneticPr fontId="13" type="noConversion"/>
  </si>
  <si>
    <t>수도광열비</t>
    <phoneticPr fontId="13" type="noConversion"/>
  </si>
  <si>
    <t>수선유지비</t>
    <phoneticPr fontId="13" type="noConversion"/>
  </si>
  <si>
    <t>건물수선유지비</t>
    <phoneticPr fontId="13" type="noConversion"/>
  </si>
  <si>
    <t>구축물 수선유지비</t>
    <phoneticPr fontId="13" type="noConversion"/>
  </si>
  <si>
    <t>기계장치 수선유지비</t>
    <phoneticPr fontId="13" type="noConversion"/>
  </si>
  <si>
    <t>잡기비품 수선 유지비</t>
    <phoneticPr fontId="13" type="noConversion"/>
  </si>
  <si>
    <t>기타 일반유형자산 수선유지비</t>
    <phoneticPr fontId="13" type="noConversion"/>
  </si>
  <si>
    <t>교육훈련세미나워크숍</t>
    <phoneticPr fontId="13" type="noConversion"/>
  </si>
  <si>
    <t>재료비</t>
    <phoneticPr fontId="13" type="noConversion"/>
  </si>
  <si>
    <t>교육연구재료비</t>
    <phoneticPr fontId="13" type="noConversion"/>
  </si>
  <si>
    <t>일반재료비</t>
    <phoneticPr fontId="13" type="noConversion"/>
  </si>
  <si>
    <t>용역비</t>
    <phoneticPr fontId="13" type="noConversion"/>
  </si>
  <si>
    <t>전산운영용역비</t>
    <phoneticPr fontId="13" type="noConversion"/>
  </si>
  <si>
    <t>여비교통비</t>
    <phoneticPr fontId="13" type="noConversion"/>
  </si>
  <si>
    <t>국내여비</t>
    <phoneticPr fontId="13" type="noConversion"/>
  </si>
  <si>
    <t>국외여비</t>
    <phoneticPr fontId="13" type="noConversion"/>
  </si>
  <si>
    <t>업무추진비</t>
    <phoneticPr fontId="13" type="noConversion"/>
  </si>
  <si>
    <t>행사경비</t>
    <phoneticPr fontId="13" type="noConversion"/>
  </si>
  <si>
    <t>유형자산취득비</t>
    <phoneticPr fontId="13" type="noConversion"/>
  </si>
  <si>
    <t>기계장치/통신기구</t>
    <phoneticPr fontId="13" type="noConversion"/>
  </si>
  <si>
    <t>실험실습기자재</t>
    <phoneticPr fontId="13" type="noConversion"/>
  </si>
  <si>
    <t>사무용기기</t>
    <phoneticPr fontId="13" type="noConversion"/>
  </si>
  <si>
    <t>사무용집기</t>
    <phoneticPr fontId="13" type="noConversion"/>
  </si>
  <si>
    <t>전산장비</t>
    <phoneticPr fontId="13" type="noConversion"/>
  </si>
  <si>
    <r>
      <t>자격취득</t>
    </r>
    <r>
      <rPr>
        <sz val="10"/>
        <rFont val="Arial"/>
        <family val="2"/>
      </rPr>
      <t>·</t>
    </r>
    <r>
      <rPr>
        <sz val="10"/>
        <rFont val="돋움"/>
        <family val="3"/>
        <charset val="129"/>
      </rPr>
      <t>인증제</t>
    </r>
  </si>
  <si>
    <r>
      <rPr>
        <sz val="10"/>
        <rFont val="돋움"/>
        <family val="3"/>
        <charset val="129"/>
      </rPr>
      <t>수의학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교육인증평가</t>
    </r>
    <phoneticPr fontId="13" type="noConversion"/>
  </si>
  <si>
    <t>교직원역량강화</t>
    <phoneticPr fontId="13" type="noConversion"/>
  </si>
  <si>
    <t>교원역량강화</t>
    <phoneticPr fontId="13" type="noConversion"/>
  </si>
  <si>
    <t>교육공무원 역량강화</t>
    <phoneticPr fontId="13" type="noConversion"/>
  </si>
  <si>
    <t>교육훈련세미나워크숍</t>
    <phoneticPr fontId="13" type="noConversion"/>
  </si>
  <si>
    <t xml:space="preserve">        세목</t>
    <phoneticPr fontId="13" type="noConversion"/>
  </si>
  <si>
    <t>반려동물 한마당 행사</t>
    <phoneticPr fontId="13" type="noConversion"/>
  </si>
  <si>
    <t>일반수용비</t>
    <phoneticPr fontId="13" type="noConversion"/>
  </si>
  <si>
    <t>소모품비</t>
    <phoneticPr fontId="13" type="noConversion"/>
  </si>
  <si>
    <t>시설보수</t>
    <phoneticPr fontId="13" type="noConversion"/>
  </si>
  <si>
    <t>시설장비유지관리사업</t>
    <phoneticPr fontId="13" type="noConversion"/>
  </si>
  <si>
    <t>수선유지비</t>
    <phoneticPr fontId="13" type="noConversion"/>
  </si>
  <si>
    <t>건물수선유지비</t>
    <phoneticPr fontId="13" type="noConversion"/>
  </si>
  <si>
    <t>일용임금</t>
    <phoneticPr fontId="13" type="noConversion"/>
  </si>
  <si>
    <t>약학대학</t>
    <phoneticPr fontId="13" type="noConversion"/>
  </si>
  <si>
    <t>기관운영(약학대학)</t>
    <phoneticPr fontId="13" type="noConversion"/>
  </si>
  <si>
    <t>복리후생비</t>
    <phoneticPr fontId="13" type="noConversion"/>
  </si>
  <si>
    <t xml:space="preserve">        세목</t>
    <phoneticPr fontId="13" type="noConversion"/>
  </si>
  <si>
    <t>특근매식비</t>
    <phoneticPr fontId="13" type="noConversion"/>
  </si>
  <si>
    <t>학생활동지원비</t>
    <phoneticPr fontId="13" type="noConversion"/>
  </si>
  <si>
    <t>지급보험료</t>
    <phoneticPr fontId="13" type="noConversion"/>
  </si>
  <si>
    <t>물품관리용역비</t>
    <phoneticPr fontId="13" type="noConversion"/>
  </si>
  <si>
    <t>자체평가사업</t>
    <phoneticPr fontId="13" type="noConversion"/>
  </si>
  <si>
    <t>교원역량강화</t>
    <phoneticPr fontId="13" type="noConversion"/>
  </si>
  <si>
    <t>교육공무원 역량강화</t>
    <phoneticPr fontId="13" type="noConversion"/>
  </si>
  <si>
    <t>기관운영지원</t>
    <phoneticPr fontId="13" type="noConversion"/>
  </si>
  <si>
    <t>공통행정관리</t>
    <phoneticPr fontId="13" type="noConversion"/>
  </si>
  <si>
    <r>
      <rPr>
        <sz val="10"/>
        <rFont val="돋움"/>
        <family val="3"/>
        <charset val="129"/>
      </rPr>
      <t>약학대학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</t>
    </r>
    <phoneticPr fontId="13" type="noConversion"/>
  </si>
  <si>
    <t>건설비</t>
    <phoneticPr fontId="13" type="noConversion"/>
  </si>
  <si>
    <t>시설비</t>
    <phoneticPr fontId="13" type="noConversion"/>
  </si>
  <si>
    <t>도서관</t>
    <phoneticPr fontId="0" type="Hiragana"/>
  </si>
  <si>
    <t>전산정보원</t>
    <phoneticPr fontId="0" type="Hiragana"/>
  </si>
  <si>
    <t>공동실험실습관</t>
    <phoneticPr fontId="0" type="Hiragana"/>
  </si>
  <si>
    <t>평생교육원</t>
    <phoneticPr fontId="13" type="noConversion"/>
  </si>
  <si>
    <r>
      <t xml:space="preserve">    </t>
    </r>
    <r>
      <rPr>
        <sz val="11"/>
        <rFont val="맑은 고딕"/>
        <family val="2"/>
        <charset val="129"/>
      </rPr>
      <t>단위사업</t>
    </r>
  </si>
  <si>
    <r>
      <rPr>
        <sz val="11"/>
        <rFont val="맑은 고딕"/>
        <family val="2"/>
        <charset val="129"/>
      </rPr>
      <t>지역협력</t>
    </r>
  </si>
  <si>
    <t>강의료</t>
    <phoneticPr fontId="13" type="noConversion"/>
  </si>
  <si>
    <t>기타강의료</t>
    <phoneticPr fontId="13" type="noConversion"/>
  </si>
  <si>
    <t>소모품비</t>
    <phoneticPr fontId="13" type="noConversion"/>
  </si>
  <si>
    <t>보조금</t>
    <phoneticPr fontId="13" type="noConversion"/>
  </si>
  <si>
    <r>
      <rPr>
        <sz val="11"/>
        <rFont val="맑은 고딕"/>
        <family val="2"/>
        <charset val="129"/>
      </rPr>
      <t>보조금사업</t>
    </r>
    <phoneticPr fontId="13" type="noConversion"/>
  </si>
  <si>
    <r>
      <rPr>
        <sz val="10"/>
        <rFont val="돋움"/>
        <family val="3"/>
        <charset val="129"/>
      </rPr>
      <t>지급수수료</t>
    </r>
    <phoneticPr fontId="13" type="noConversion"/>
  </si>
  <si>
    <t>회의비</t>
    <phoneticPr fontId="13" type="noConversion"/>
  </si>
  <si>
    <r>
      <rPr>
        <sz val="10"/>
        <rFont val="돋움"/>
        <family val="3"/>
        <charset val="129"/>
      </rPr>
      <t>도서인쇄비</t>
    </r>
    <phoneticPr fontId="13" type="noConversion"/>
  </si>
  <si>
    <r>
      <rPr>
        <sz val="10"/>
        <rFont val="돋움"/>
        <family val="3"/>
        <charset val="129"/>
      </rPr>
      <t>광고선전비</t>
    </r>
    <phoneticPr fontId="13" type="noConversion"/>
  </si>
  <si>
    <r>
      <rPr>
        <sz val="10"/>
        <rFont val="돋움"/>
        <family val="3"/>
        <charset val="129"/>
      </rPr>
      <t>국립대학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혁신지원사업</t>
    </r>
    <phoneticPr fontId="13" type="noConversion"/>
  </si>
  <si>
    <t>급량비</t>
    <phoneticPr fontId="13" type="noConversion"/>
  </si>
  <si>
    <r>
      <rPr>
        <sz val="11"/>
        <rFont val="돋움"/>
        <family val="3"/>
        <charset val="129"/>
      </rPr>
      <t>공통경비사업</t>
    </r>
    <phoneticPr fontId="13" type="noConversion"/>
  </si>
  <si>
    <t>국립대학 혁신지원사업</t>
    <phoneticPr fontId="13" type="noConversion"/>
  </si>
  <si>
    <t>대학회계직원인건비</t>
    <phoneticPr fontId="13" type="noConversion"/>
  </si>
  <si>
    <t>보수</t>
    <phoneticPr fontId="13" type="noConversion"/>
  </si>
  <si>
    <t>연구개발비</t>
    <phoneticPr fontId="13" type="noConversion"/>
  </si>
  <si>
    <t>연구용역비</t>
    <phoneticPr fontId="13" type="noConversion"/>
  </si>
  <si>
    <t>수입대체경비</t>
    <phoneticPr fontId="13" type="noConversion"/>
  </si>
  <si>
    <r>
      <rPr>
        <sz val="11"/>
        <rFont val="맑은 고딕"/>
        <family val="2"/>
        <charset val="129"/>
      </rPr>
      <t>강좌운영</t>
    </r>
    <phoneticPr fontId="13" type="noConversion"/>
  </si>
  <si>
    <t>평생교육원운영</t>
    <phoneticPr fontId="13" type="noConversion"/>
  </si>
  <si>
    <t>수당</t>
    <phoneticPr fontId="13" type="noConversion"/>
  </si>
  <si>
    <t>퇴직급여</t>
    <phoneticPr fontId="13" type="noConversion"/>
  </si>
  <si>
    <t>맞춤형복지비</t>
    <phoneticPr fontId="13" type="noConversion"/>
  </si>
  <si>
    <t>통신비</t>
    <phoneticPr fontId="13" type="noConversion"/>
  </si>
  <si>
    <t>각종부담금</t>
    <phoneticPr fontId="13" type="noConversion"/>
  </si>
  <si>
    <t>지급임차료</t>
    <phoneticPr fontId="13" type="noConversion"/>
  </si>
  <si>
    <t>장비임차료</t>
    <phoneticPr fontId="13" type="noConversion"/>
  </si>
  <si>
    <t>청사관리용역비</t>
    <phoneticPr fontId="13" type="noConversion"/>
  </si>
  <si>
    <t>반환금</t>
    <phoneticPr fontId="13" type="noConversion"/>
  </si>
  <si>
    <t>과오납금</t>
    <phoneticPr fontId="13" type="noConversion"/>
  </si>
  <si>
    <t>신문방송사</t>
    <phoneticPr fontId="13" type="noConversion"/>
  </si>
  <si>
    <t>장학금</t>
    <phoneticPr fontId="13" type="noConversion"/>
  </si>
  <si>
    <t>기자활동근로장학금</t>
    <phoneticPr fontId="13" type="noConversion"/>
  </si>
  <si>
    <t>근로장학금</t>
    <phoneticPr fontId="13" type="noConversion"/>
  </si>
  <si>
    <t>일반수용비</t>
    <phoneticPr fontId="13" type="noConversion"/>
  </si>
  <si>
    <t>도서인쇄비</t>
    <phoneticPr fontId="13" type="noConversion"/>
  </si>
  <si>
    <t>광고선전비</t>
    <phoneticPr fontId="13" type="noConversion"/>
  </si>
  <si>
    <t>지급수수료</t>
    <phoneticPr fontId="13" type="noConversion"/>
  </si>
  <si>
    <t>공공요금및제세</t>
    <phoneticPr fontId="13" type="noConversion"/>
  </si>
  <si>
    <t>통신비</t>
    <phoneticPr fontId="13" type="noConversion"/>
  </si>
  <si>
    <t>각종부담금</t>
    <phoneticPr fontId="13" type="noConversion"/>
  </si>
  <si>
    <t>수선유지비</t>
    <phoneticPr fontId="13" type="noConversion"/>
  </si>
  <si>
    <t>구축물수선유지비</t>
    <phoneticPr fontId="13" type="noConversion"/>
  </si>
  <si>
    <r>
      <rPr>
        <sz val="10"/>
        <rFont val="돋움"/>
        <family val="3"/>
        <charset val="129"/>
      </rPr>
      <t>기타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일반유형자산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수선유지비</t>
    </r>
    <phoneticPr fontId="13" type="noConversion"/>
  </si>
  <si>
    <t>여비교통비</t>
    <phoneticPr fontId="13" type="noConversion"/>
  </si>
  <si>
    <t>국내여비</t>
    <phoneticPr fontId="13" type="noConversion"/>
  </si>
  <si>
    <t>업무추진비</t>
    <phoneticPr fontId="13" type="noConversion"/>
  </si>
  <si>
    <t>회의비</t>
    <phoneticPr fontId="13" type="noConversion"/>
  </si>
  <si>
    <t>유형자산취득비</t>
    <phoneticPr fontId="13" type="noConversion"/>
  </si>
  <si>
    <t>기계장치/통신기구</t>
    <phoneticPr fontId="13" type="noConversion"/>
  </si>
  <si>
    <t>수입대체경비</t>
    <phoneticPr fontId="13" type="noConversion"/>
  </si>
  <si>
    <t>재산활용운영</t>
    <phoneticPr fontId="13" type="noConversion"/>
  </si>
  <si>
    <t>신문방송사운영</t>
    <phoneticPr fontId="13" type="noConversion"/>
  </si>
  <si>
    <t>소모품비</t>
    <phoneticPr fontId="13" type="noConversion"/>
  </si>
  <si>
    <t>박물관</t>
    <phoneticPr fontId="13" type="noConversion"/>
  </si>
  <si>
    <t>부속기관운영</t>
    <phoneticPr fontId="13" type="noConversion"/>
  </si>
  <si>
    <t>부속기관운영(박물관운영)</t>
    <phoneticPr fontId="13" type="noConversion"/>
  </si>
  <si>
    <t>기타실비변상인적경비</t>
    <phoneticPr fontId="13" type="noConversion"/>
  </si>
  <si>
    <t>회의및위원회수당</t>
    <phoneticPr fontId="13" type="noConversion"/>
  </si>
  <si>
    <t>도서관인쇄비</t>
    <phoneticPr fontId="13" type="noConversion"/>
  </si>
  <si>
    <t>지급보험료</t>
    <phoneticPr fontId="13" type="noConversion"/>
  </si>
  <si>
    <t>예술품취득비</t>
    <phoneticPr fontId="13" type="noConversion"/>
  </si>
  <si>
    <t>도서관인쇄비</t>
    <phoneticPr fontId="13" type="noConversion"/>
  </si>
  <si>
    <t>차량임차료</t>
    <phoneticPr fontId="13" type="noConversion"/>
  </si>
  <si>
    <t>기타임차료</t>
    <phoneticPr fontId="13" type="noConversion"/>
  </si>
  <si>
    <t>기타반환금</t>
    <phoneticPr fontId="13" type="noConversion"/>
  </si>
  <si>
    <t>국제교류본부</t>
    <phoneticPr fontId="13" type="noConversion"/>
  </si>
  <si>
    <t>장학금</t>
    <phoneticPr fontId="13" type="noConversion"/>
  </si>
  <si>
    <t>대학원장학금 및 대학원활성화사업비</t>
    <phoneticPr fontId="13" type="noConversion"/>
  </si>
  <si>
    <t>글로벌어학인재 장학사업</t>
    <phoneticPr fontId="13" type="noConversion"/>
  </si>
  <si>
    <t>기타장학금</t>
    <phoneticPr fontId="13" type="noConversion"/>
  </si>
  <si>
    <t>유학생장학사업</t>
    <phoneticPr fontId="13" type="noConversion"/>
  </si>
  <si>
    <t>교무행정관리사업</t>
    <phoneticPr fontId="13" type="noConversion"/>
  </si>
  <si>
    <r>
      <rPr>
        <sz val="10"/>
        <rFont val="돋움"/>
        <family val="3"/>
        <charset val="129"/>
      </rPr>
      <t>기타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강의료</t>
    </r>
    <phoneticPr fontId="13" type="noConversion"/>
  </si>
  <si>
    <t>해외출장지원비</t>
    <phoneticPr fontId="13" type="noConversion"/>
  </si>
  <si>
    <t>유학생유치및관리</t>
    <phoneticPr fontId="13" type="noConversion"/>
  </si>
  <si>
    <t>기타 강의료</t>
    <phoneticPr fontId="13" type="noConversion"/>
  </si>
  <si>
    <t>사회통합프로그램지원사업</t>
    <phoneticPr fontId="13" type="noConversion"/>
  </si>
  <si>
    <t>영어캠프위탁사업(보은군)</t>
    <phoneticPr fontId="13" type="noConversion"/>
  </si>
  <si>
    <t>주요국가학생초청연수사업</t>
    <phoneticPr fontId="13" type="noConversion"/>
  </si>
  <si>
    <t>수입대경비</t>
    <phoneticPr fontId="13" type="noConversion"/>
  </si>
  <si>
    <t>강좌운영</t>
    <phoneticPr fontId="13" type="noConversion"/>
  </si>
  <si>
    <t>국제교류본부운영</t>
    <phoneticPr fontId="13" type="noConversion"/>
  </si>
  <si>
    <t>포상금</t>
    <phoneticPr fontId="13" type="noConversion"/>
  </si>
  <si>
    <t>회의및위원회수당</t>
    <phoneticPr fontId="13" type="noConversion"/>
  </si>
  <si>
    <t>건물 수선유지비</t>
    <phoneticPr fontId="13" type="noConversion"/>
  </si>
  <si>
    <t>잡기비품 수선유지비</t>
    <phoneticPr fontId="13" type="noConversion"/>
  </si>
  <si>
    <t>교육용역비</t>
    <phoneticPr fontId="13" type="noConversion"/>
  </si>
  <si>
    <t>기타용역비</t>
    <phoneticPr fontId="13" type="noConversion"/>
  </si>
  <si>
    <t>기타운영비</t>
    <phoneticPr fontId="13" type="noConversion"/>
  </si>
  <si>
    <t>사무용집기</t>
    <phoneticPr fontId="13" type="noConversion"/>
  </si>
  <si>
    <t>전산장비</t>
    <phoneticPr fontId="13" type="noConversion"/>
  </si>
  <si>
    <t>기획처</t>
    <phoneticPr fontId="13" type="noConversion"/>
  </si>
  <si>
    <r>
      <rPr>
        <sz val="10"/>
        <rFont val="돋움"/>
        <family val="3"/>
        <charset val="129"/>
      </rPr>
      <t>잡기비품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수선유지비</t>
    </r>
    <phoneticPr fontId="0" type="Hiragana"/>
  </si>
  <si>
    <t>구조개혁평가 및 ACE사업 대응방안 연구</t>
  </si>
  <si>
    <t>국책사업 대응자금</t>
  </si>
  <si>
    <t>오창캠퍼스 운영사업</t>
  </si>
  <si>
    <t>2017년 입학사정관 직무윤리 연수 및 고교교육 정상화 기여대학 지원사업</t>
  </si>
  <si>
    <t>대학원종합시험및외국어시험운영(사회과학대학)</t>
  </si>
  <si>
    <t>대학원장학금 및 활성화사업비</t>
  </si>
  <si>
    <t>회의비</t>
    <phoneticPr fontId="13" type="noConversion"/>
  </si>
  <si>
    <t>기타 일반유형자산 수선유지비</t>
  </si>
  <si>
    <t>건축학 교육인증프로그램</t>
  </si>
  <si>
    <t>전자정보대학운영(지난년도지출)</t>
  </si>
  <si>
    <t>기계장치 수선유지비</t>
  </si>
  <si>
    <t>대학회계 운영</t>
  </si>
  <si>
    <t>운영비</t>
  </si>
  <si>
    <t>전산장비</t>
  </si>
  <si>
    <t>국립대학운영지원</t>
  </si>
  <si>
    <t>공통행정관리(국고)</t>
  </si>
  <si>
    <t>일반수용비</t>
    <phoneticPr fontId="13" type="noConversion"/>
  </si>
  <si>
    <t>소모품비</t>
    <phoneticPr fontId="13" type="noConversion"/>
  </si>
  <si>
    <t>대학회계운영</t>
  </si>
  <si>
    <t>기계장치수선유지비</t>
  </si>
  <si>
    <t>잡기비품수선유지비</t>
  </si>
  <si>
    <t>교직부일반운영비</t>
  </si>
  <si>
    <t>교원임용고사대비전공및논술면접특강</t>
  </si>
  <si>
    <t>대학원장학금및활성화사업비</t>
  </si>
  <si>
    <t>기타장학금</t>
  </si>
  <si>
    <t>학생교류및기타행사추진</t>
  </si>
  <si>
    <t>교육공무원역량강화</t>
  </si>
  <si>
    <t>충북수학축제지원사업</t>
  </si>
  <si>
    <t>Greencampus사업</t>
  </si>
  <si>
    <r>
      <rPr>
        <sz val="10"/>
        <rFont val="돋움"/>
        <family val="3"/>
        <charset val="129"/>
      </rPr>
      <t>기타일반유형자산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수선유지비</t>
    </r>
    <phoneticPr fontId="13" type="noConversion"/>
  </si>
  <si>
    <t>창의융합교육본부 초빙객원교수 퇴직금</t>
  </si>
  <si>
    <t>창의융합교육본부 초빙객원교수 강의료</t>
  </si>
  <si>
    <t>강사운영</t>
  </si>
  <si>
    <t>창의융합교육본부 초빙객원교수 기관부담금</t>
  </si>
  <si>
    <t>구축물 수선유지비</t>
  </si>
  <si>
    <t>부속기관운영</t>
  </si>
  <si>
    <t>장애지원센터운영</t>
  </si>
  <si>
    <t>장애학생도우미지원사업</t>
  </si>
  <si>
    <t>CBNU 건강순환운동교실</t>
  </si>
  <si>
    <t>대학창조일자리센터사업 대응자금</t>
  </si>
  <si>
    <t>재학생 직무체험프로그램사업</t>
  </si>
  <si>
    <t>전산정보원 리모델링에 따른 이전비용</t>
  </si>
  <si>
    <t>본부운영</t>
    <phoneticPr fontId="13" type="noConversion"/>
  </si>
  <si>
    <t>학생과운영</t>
    <phoneticPr fontId="13" type="noConversion"/>
  </si>
  <si>
    <t>복리후생비</t>
    <phoneticPr fontId="13" type="noConversion"/>
  </si>
  <si>
    <t xml:space="preserve">        세목</t>
    <phoneticPr fontId="13" type="noConversion"/>
  </si>
  <si>
    <t>특근매식비</t>
    <phoneticPr fontId="13" type="noConversion"/>
  </si>
  <si>
    <t>일반수용비</t>
    <phoneticPr fontId="13" type="noConversion"/>
  </si>
  <si>
    <t>소모품비</t>
    <phoneticPr fontId="13" type="noConversion"/>
  </si>
  <si>
    <t>도서인쇄비</t>
    <phoneticPr fontId="13" type="noConversion"/>
  </si>
  <si>
    <t>공공요금및제세</t>
    <phoneticPr fontId="13" type="noConversion"/>
  </si>
  <si>
    <t>통신비</t>
    <phoneticPr fontId="13" type="noConversion"/>
  </si>
  <si>
    <t>각종부담금</t>
    <phoneticPr fontId="13" type="noConversion"/>
  </si>
  <si>
    <t>여비교통비</t>
    <phoneticPr fontId="13" type="noConversion"/>
  </si>
  <si>
    <t xml:space="preserve">        세목</t>
    <phoneticPr fontId="13" type="noConversion"/>
  </si>
  <si>
    <t>국내여비</t>
    <phoneticPr fontId="13" type="noConversion"/>
  </si>
  <si>
    <t>업무추진비</t>
    <phoneticPr fontId="13" type="noConversion"/>
  </si>
  <si>
    <t>회의비</t>
    <phoneticPr fontId="13" type="noConversion"/>
  </si>
  <si>
    <t>보전금</t>
    <phoneticPr fontId="13" type="noConversion"/>
  </si>
  <si>
    <t>보전금</t>
    <phoneticPr fontId="13" type="noConversion"/>
  </si>
  <si>
    <t>기타운영비</t>
    <phoneticPr fontId="13" type="noConversion"/>
  </si>
  <si>
    <t xml:space="preserve">        세목</t>
    <phoneticPr fontId="13" type="noConversion"/>
  </si>
  <si>
    <t>기타운영비</t>
    <phoneticPr fontId="13" type="noConversion"/>
  </si>
  <si>
    <t>부속기관운영</t>
    <phoneticPr fontId="13" type="noConversion"/>
  </si>
  <si>
    <t>보건진료원운영</t>
    <phoneticPr fontId="13" type="noConversion"/>
  </si>
  <si>
    <t>일반수용비</t>
    <phoneticPr fontId="13" type="noConversion"/>
  </si>
  <si>
    <t>수선유지비</t>
    <phoneticPr fontId="13" type="noConversion"/>
  </si>
  <si>
    <t xml:space="preserve">        세목</t>
    <phoneticPr fontId="13" type="noConversion"/>
  </si>
  <si>
    <t>잡기비품 수선유지비</t>
    <phoneticPr fontId="13" type="noConversion"/>
  </si>
  <si>
    <t>용역비</t>
    <phoneticPr fontId="13" type="noConversion"/>
  </si>
  <si>
    <t>전산운영용역비</t>
    <phoneticPr fontId="13" type="noConversion"/>
  </si>
  <si>
    <t>업무추진비</t>
    <phoneticPr fontId="13" type="noConversion"/>
  </si>
  <si>
    <t>기타운영비</t>
    <phoneticPr fontId="13" type="noConversion"/>
  </si>
  <si>
    <t>기타운영비</t>
    <phoneticPr fontId="13" type="noConversion"/>
  </si>
  <si>
    <t>인권센터운영</t>
    <phoneticPr fontId="13" type="noConversion"/>
  </si>
  <si>
    <t>일반수용비</t>
    <phoneticPr fontId="13" type="noConversion"/>
  </si>
  <si>
    <t>소모품비</t>
    <phoneticPr fontId="13" type="noConversion"/>
  </si>
  <si>
    <t>도서인쇄비</t>
    <phoneticPr fontId="13" type="noConversion"/>
  </si>
  <si>
    <t>공공요금및제세</t>
    <phoneticPr fontId="13" type="noConversion"/>
  </si>
  <si>
    <t>각종부담금</t>
    <phoneticPr fontId="13" type="noConversion"/>
  </si>
  <si>
    <t>여비교통비</t>
    <phoneticPr fontId="13" type="noConversion"/>
  </si>
  <si>
    <t>국내여비</t>
    <phoneticPr fontId="13" type="noConversion"/>
  </si>
  <si>
    <t>업무추진비</t>
    <phoneticPr fontId="13" type="noConversion"/>
  </si>
  <si>
    <t>회의비</t>
    <phoneticPr fontId="13" type="noConversion"/>
  </si>
  <si>
    <t xml:space="preserve">        세목</t>
    <phoneticPr fontId="13" type="noConversion"/>
  </si>
  <si>
    <t>기타운영비</t>
    <phoneticPr fontId="13" type="noConversion"/>
  </si>
  <si>
    <t>양성평등상담소운영</t>
    <phoneticPr fontId="13" type="noConversion"/>
  </si>
  <si>
    <t>복리후생비</t>
    <phoneticPr fontId="13" type="noConversion"/>
  </si>
  <si>
    <t>특근매식비</t>
    <phoneticPr fontId="13" type="noConversion"/>
  </si>
  <si>
    <t>통신비</t>
    <phoneticPr fontId="13" type="noConversion"/>
  </si>
  <si>
    <t>각종부담금</t>
    <phoneticPr fontId="13" type="noConversion"/>
  </si>
  <si>
    <t>여비교통비</t>
    <phoneticPr fontId="13" type="noConversion"/>
  </si>
  <si>
    <t xml:space="preserve">        세목</t>
    <phoneticPr fontId="13" type="noConversion"/>
  </si>
  <si>
    <t>회의비</t>
    <phoneticPr fontId="13" type="noConversion"/>
  </si>
  <si>
    <t>기타운영비</t>
    <phoneticPr fontId="13" type="noConversion"/>
  </si>
  <si>
    <t>체육진흥원운영</t>
    <phoneticPr fontId="13" type="noConversion"/>
  </si>
  <si>
    <t>공공요금및제세</t>
    <phoneticPr fontId="13" type="noConversion"/>
  </si>
  <si>
    <t>각종부담금</t>
    <phoneticPr fontId="13" type="noConversion"/>
  </si>
  <si>
    <t>과운영비</t>
    <phoneticPr fontId="13" type="noConversion"/>
  </si>
  <si>
    <t>학생생활상담소운영</t>
    <phoneticPr fontId="13" type="noConversion"/>
  </si>
  <si>
    <t>일용임금</t>
    <phoneticPr fontId="13" type="noConversion"/>
  </si>
  <si>
    <t>통신비</t>
    <phoneticPr fontId="13" type="noConversion"/>
  </si>
  <si>
    <t>수선유지비</t>
    <phoneticPr fontId="13" type="noConversion"/>
  </si>
  <si>
    <r>
      <rPr>
        <sz val="10"/>
        <rFont val="돋움"/>
        <family val="3"/>
        <charset val="129"/>
      </rPr>
      <t>기계장치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수선유지비</t>
    </r>
    <phoneticPr fontId="13" type="noConversion"/>
  </si>
  <si>
    <t>교육훈련세미나워크숍</t>
    <phoneticPr fontId="13" type="noConversion"/>
  </si>
  <si>
    <t>여비교통비</t>
    <phoneticPr fontId="13" type="noConversion"/>
  </si>
  <si>
    <t>국내여비</t>
    <phoneticPr fontId="13" type="noConversion"/>
  </si>
  <si>
    <t>업무추진비</t>
    <phoneticPr fontId="13" type="noConversion"/>
  </si>
  <si>
    <t>유형자산취득비</t>
    <phoneticPr fontId="13" type="noConversion"/>
  </si>
  <si>
    <t>사무용기기</t>
    <phoneticPr fontId="13" type="noConversion"/>
  </si>
  <si>
    <t>교수·학습</t>
    <phoneticPr fontId="13" type="noConversion"/>
  </si>
  <si>
    <t>일반수용비</t>
    <phoneticPr fontId="13" type="noConversion"/>
  </si>
  <si>
    <t>소모품비</t>
    <phoneticPr fontId="13" type="noConversion"/>
  </si>
  <si>
    <t>지급임차료</t>
    <phoneticPr fontId="13" type="noConversion"/>
  </si>
  <si>
    <t>기타임차료</t>
    <phoneticPr fontId="13" type="noConversion"/>
  </si>
  <si>
    <t>기타실비변상인적경비</t>
    <phoneticPr fontId="13" type="noConversion"/>
  </si>
  <si>
    <t>특강강사료</t>
    <phoneticPr fontId="13" type="noConversion"/>
  </si>
  <si>
    <t>도서인쇄비</t>
    <phoneticPr fontId="13" type="noConversion"/>
  </si>
  <si>
    <t>광고선전비</t>
    <phoneticPr fontId="13" type="noConversion"/>
  </si>
  <si>
    <t>지급수수료</t>
    <phoneticPr fontId="13" type="noConversion"/>
  </si>
  <si>
    <t>용역비</t>
    <phoneticPr fontId="13" type="noConversion"/>
  </si>
  <si>
    <t>기타용역비</t>
    <phoneticPr fontId="13" type="noConversion"/>
  </si>
  <si>
    <t>보전금</t>
    <phoneticPr fontId="13" type="noConversion"/>
  </si>
  <si>
    <t>학생활동지원비</t>
    <phoneticPr fontId="13" type="noConversion"/>
  </si>
  <si>
    <t>장학금</t>
    <phoneticPr fontId="13" type="noConversion"/>
  </si>
  <si>
    <t>기타장학금</t>
    <phoneticPr fontId="13" type="noConversion"/>
  </si>
  <si>
    <t>성적 및 생활장학금</t>
    <phoneticPr fontId="13" type="noConversion"/>
  </si>
  <si>
    <t>근로 장학금</t>
    <phoneticPr fontId="13" type="noConversion"/>
  </si>
  <si>
    <t>선발 장학금</t>
    <phoneticPr fontId="13" type="noConversion"/>
  </si>
  <si>
    <t xml:space="preserve">        세목</t>
    <phoneticPr fontId="13" type="noConversion"/>
  </si>
  <si>
    <t>외국인 장학금</t>
    <phoneticPr fontId="13" type="noConversion"/>
  </si>
  <si>
    <t>기타장학금</t>
    <phoneticPr fontId="13" type="noConversion"/>
  </si>
  <si>
    <t>반환금</t>
    <phoneticPr fontId="13" type="noConversion"/>
  </si>
  <si>
    <t>반환금</t>
    <phoneticPr fontId="13" type="noConversion"/>
  </si>
  <si>
    <t>대학(원) 교내 장학금(입학금수업료 사전감면분)</t>
    <phoneticPr fontId="13" type="noConversion"/>
  </si>
  <si>
    <t>감면장학금</t>
    <phoneticPr fontId="13" type="noConversion"/>
  </si>
  <si>
    <r>
      <rPr>
        <sz val="10"/>
        <rFont val="돋움"/>
        <family val="3"/>
        <charset val="129"/>
      </rPr>
      <t>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장학금</t>
    </r>
    <phoneticPr fontId="13" type="noConversion"/>
  </si>
  <si>
    <t>명시이월 신청</t>
    <phoneticPr fontId="39" type="noConversion"/>
  </si>
  <si>
    <r>
      <rPr>
        <sz val="10"/>
        <rFont val="돋움"/>
        <family val="3"/>
        <charset val="129"/>
      </rPr>
      <t>인재양성원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학습지원사업장학금</t>
    </r>
    <phoneticPr fontId="13" type="noConversion"/>
  </si>
  <si>
    <t>기타 장학금</t>
    <phoneticPr fontId="13" type="noConversion"/>
  </si>
  <si>
    <t>운동부지원사업</t>
    <phoneticPr fontId="13" type="noConversion"/>
  </si>
  <si>
    <t>대학 체육활동 장려사업</t>
    <phoneticPr fontId="13" type="noConversion"/>
  </si>
  <si>
    <t>복지·병역</t>
    <phoneticPr fontId="13" type="noConversion"/>
  </si>
  <si>
    <t>학생복지 및 복지시설 환경개선</t>
    <phoneticPr fontId="13" type="noConversion"/>
  </si>
  <si>
    <t>지급보험료</t>
    <phoneticPr fontId="13" type="noConversion"/>
  </si>
  <si>
    <t>장비임차료</t>
    <phoneticPr fontId="13" type="noConversion"/>
  </si>
  <si>
    <t>건물 수선유지비</t>
    <phoneticPr fontId="13" type="noConversion"/>
  </si>
  <si>
    <t>사무용집기</t>
    <phoneticPr fontId="13" type="noConversion"/>
  </si>
  <si>
    <t>기관운영지원</t>
    <phoneticPr fontId="13" type="noConversion"/>
  </si>
  <si>
    <t>공통행정관리</t>
    <phoneticPr fontId="13" type="noConversion"/>
  </si>
  <si>
    <t>보조금</t>
    <phoneticPr fontId="13" type="noConversion"/>
  </si>
  <si>
    <t>보조금사업</t>
    <phoneticPr fontId="13" type="noConversion"/>
  </si>
  <si>
    <t xml:space="preserve">        세목</t>
    <phoneticPr fontId="13" type="noConversion"/>
  </si>
  <si>
    <t>학생활동지원비</t>
    <phoneticPr fontId="13" type="noConversion"/>
  </si>
  <si>
    <t>일용임금</t>
    <phoneticPr fontId="13" type="noConversion"/>
  </si>
  <si>
    <t>기타강의료</t>
    <phoneticPr fontId="13" type="noConversion"/>
  </si>
  <si>
    <t>일반수용비</t>
    <phoneticPr fontId="13" type="noConversion"/>
  </si>
  <si>
    <t>소모품비</t>
    <phoneticPr fontId="13" type="noConversion"/>
  </si>
  <si>
    <t>도서인쇄비</t>
    <phoneticPr fontId="13" type="noConversion"/>
  </si>
  <si>
    <t>광고선전비</t>
    <phoneticPr fontId="13" type="noConversion"/>
  </si>
  <si>
    <t>업무추진비</t>
    <phoneticPr fontId="13" type="noConversion"/>
  </si>
  <si>
    <t xml:space="preserve">        세목</t>
    <phoneticPr fontId="13" type="noConversion"/>
  </si>
  <si>
    <t>사무용기기</t>
    <phoneticPr fontId="13" type="noConversion"/>
  </si>
  <si>
    <t>반환금</t>
    <phoneticPr fontId="13" type="noConversion"/>
  </si>
  <si>
    <t>기타운영비</t>
    <phoneticPr fontId="13" type="noConversion"/>
  </si>
  <si>
    <t>운동부지원사업(보조금)</t>
    <phoneticPr fontId="13" type="noConversion"/>
  </si>
  <si>
    <t>노인장기요양보험 부담금</t>
    <phoneticPr fontId="13" type="noConversion"/>
  </si>
  <si>
    <t>전산장비</t>
    <phoneticPr fontId="13" type="noConversion"/>
  </si>
  <si>
    <t>수입대체경비</t>
    <phoneticPr fontId="13" type="noConversion"/>
  </si>
  <si>
    <t>재산활용운영</t>
    <phoneticPr fontId="13" type="noConversion"/>
  </si>
  <si>
    <t>체육시설운영</t>
    <phoneticPr fontId="13" type="noConversion"/>
  </si>
  <si>
    <t>대학회계직원인건비</t>
    <phoneticPr fontId="13" type="noConversion"/>
  </si>
  <si>
    <t>본봉</t>
    <phoneticPr fontId="13" type="noConversion"/>
  </si>
  <si>
    <t>수당</t>
    <phoneticPr fontId="13" type="noConversion"/>
  </si>
  <si>
    <t>퇴직급여</t>
    <phoneticPr fontId="13" type="noConversion"/>
  </si>
  <si>
    <t>복리후생비</t>
    <phoneticPr fontId="13" type="noConversion"/>
  </si>
  <si>
    <t>피복비</t>
    <phoneticPr fontId="13" type="noConversion"/>
  </si>
  <si>
    <t>특근매식비</t>
    <phoneticPr fontId="13" type="noConversion"/>
  </si>
  <si>
    <t>강의료</t>
    <phoneticPr fontId="13" type="noConversion"/>
  </si>
  <si>
    <t>기타강의료</t>
    <phoneticPr fontId="13" type="noConversion"/>
  </si>
  <si>
    <t>부담금</t>
    <phoneticPr fontId="13" type="noConversion"/>
  </si>
  <si>
    <t>국민연금 부담금</t>
    <phoneticPr fontId="13" type="noConversion"/>
  </si>
  <si>
    <r>
      <rPr>
        <sz val="10"/>
        <rFont val="돋움"/>
        <family val="3"/>
        <charset val="129"/>
      </rPr>
      <t>건강보험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</si>
  <si>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고용보험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</si>
  <si>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r>
      <rPr>
        <sz val="10"/>
        <rFont val="돋움"/>
        <family val="3"/>
        <charset val="129"/>
      </rPr>
      <t>산재보험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부담금</t>
    </r>
    <phoneticPr fontId="13" type="noConversion"/>
  </si>
  <si>
    <t>기타 일반유형자산 수선유지비</t>
    <phoneticPr fontId="13" type="noConversion"/>
  </si>
  <si>
    <t>기계장치/통신기구</t>
    <phoneticPr fontId="13" type="noConversion"/>
  </si>
  <si>
    <r>
      <rPr>
        <sz val="10"/>
        <rFont val="돋움"/>
        <family val="3"/>
        <charset val="129"/>
      </rPr>
      <t>보건진료원운영</t>
    </r>
    <r>
      <rPr>
        <sz val="10"/>
        <rFont val="Arial"/>
        <family val="2"/>
      </rPr>
      <t>(</t>
    </r>
    <r>
      <rPr>
        <sz val="10"/>
        <rFont val="돋움"/>
        <family val="3"/>
        <charset val="129"/>
      </rPr>
      <t>수입대체경비</t>
    </r>
    <r>
      <rPr>
        <sz val="10"/>
        <rFont val="Arial"/>
        <family val="2"/>
      </rPr>
      <t>)</t>
    </r>
    <phoneticPr fontId="13" type="noConversion"/>
  </si>
  <si>
    <t>지난년도지출</t>
    <phoneticPr fontId="13" type="noConversion"/>
  </si>
  <si>
    <t>사고이월지출</t>
    <phoneticPr fontId="13" type="noConversion"/>
  </si>
  <si>
    <t>국립대학 혁신지원사업</t>
    <phoneticPr fontId="13" type="noConversion"/>
  </si>
  <si>
    <t>용역비</t>
    <phoneticPr fontId="13" type="noConversion"/>
  </si>
  <si>
    <t>전산운영용역비</t>
    <phoneticPr fontId="13" type="noConversion"/>
  </si>
  <si>
    <t>연구용역비</t>
    <phoneticPr fontId="13" type="noConversion"/>
  </si>
  <si>
    <t xml:space="preserve">        세목</t>
    <phoneticPr fontId="13" type="noConversion"/>
  </si>
  <si>
    <t>전산개발비</t>
    <phoneticPr fontId="13" type="noConversion"/>
  </si>
  <si>
    <t>수선유지비</t>
    <phoneticPr fontId="13" type="noConversion"/>
  </si>
  <si>
    <t>보수</t>
    <phoneticPr fontId="13" type="noConversion"/>
  </si>
  <si>
    <t>일용임금</t>
    <phoneticPr fontId="13" type="noConversion"/>
  </si>
  <si>
    <t xml:space="preserve">        세목</t>
    <phoneticPr fontId="13" type="noConversion"/>
  </si>
  <si>
    <t>일용임금</t>
    <phoneticPr fontId="13" type="noConversion"/>
  </si>
  <si>
    <t>기타실비변상인적경비</t>
    <phoneticPr fontId="13" type="noConversion"/>
  </si>
  <si>
    <t xml:space="preserve">        세목</t>
    <phoneticPr fontId="13" type="noConversion"/>
  </si>
  <si>
    <t>회의비</t>
    <phoneticPr fontId="13" type="noConversion"/>
  </si>
  <si>
    <t>유형자산취득비</t>
    <phoneticPr fontId="13" type="noConversion"/>
  </si>
  <si>
    <t>명칭</t>
  </si>
  <si>
    <t>공무원인건비</t>
    <phoneticPr fontId="13" type="noConversion"/>
  </si>
  <si>
    <t>대학회계직원(무기·기간) 인건비</t>
    <phoneticPr fontId="13" type="noConversion"/>
  </si>
  <si>
    <r>
      <t>기획</t>
    </r>
    <r>
      <rPr>
        <sz val="10"/>
        <rFont val="Arial"/>
        <family val="2"/>
      </rPr>
      <t>·</t>
    </r>
    <r>
      <rPr>
        <sz val="10"/>
        <rFont val="돋움"/>
        <family val="3"/>
        <charset val="129"/>
      </rPr>
      <t>대외협력</t>
    </r>
  </si>
  <si>
    <r>
      <t>공용차량관리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운영</t>
    </r>
  </si>
  <si>
    <r>
      <t>시간강사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처우개선</t>
    </r>
  </si>
  <si>
    <r>
      <t>구조개혁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ACE </t>
    </r>
    <r>
      <rPr>
        <sz val="10"/>
        <rFont val="돋움"/>
        <family val="3"/>
        <charset val="129"/>
      </rPr>
      <t>사업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대응방안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연구</t>
    </r>
  </si>
  <si>
    <t>대학회계직원인건비(국고입학금 및 수업료 분)</t>
    <phoneticPr fontId="13" type="noConversion"/>
  </si>
  <si>
    <t>대학회계 운영</t>
    <phoneticPr fontId="13" type="noConversion"/>
  </si>
  <si>
    <t>대학회계직원운영</t>
    <phoneticPr fontId="13" type="noConversion"/>
  </si>
  <si>
    <t>예비군연대운영</t>
    <phoneticPr fontId="13" type="noConversion"/>
  </si>
  <si>
    <t>복리후생비</t>
    <phoneticPr fontId="13" type="noConversion"/>
  </si>
  <si>
    <t xml:space="preserve">        세목</t>
    <phoneticPr fontId="13" type="noConversion"/>
  </si>
  <si>
    <t>특근매식비</t>
    <phoneticPr fontId="13" type="noConversion"/>
  </si>
  <si>
    <t>직무수행경비</t>
    <phoneticPr fontId="13" type="noConversion"/>
  </si>
  <si>
    <t>일반수용비</t>
    <phoneticPr fontId="13" type="noConversion"/>
  </si>
  <si>
    <t>소모품비</t>
    <phoneticPr fontId="13" type="noConversion"/>
  </si>
  <si>
    <t>지급수수료</t>
    <phoneticPr fontId="13" type="noConversion"/>
  </si>
  <si>
    <t>수선유지비</t>
    <phoneticPr fontId="13" type="noConversion"/>
  </si>
  <si>
    <t>잡기비품 수선유지비</t>
    <phoneticPr fontId="13" type="noConversion"/>
  </si>
  <si>
    <t>여비교통비</t>
    <phoneticPr fontId="13" type="noConversion"/>
  </si>
  <si>
    <t>국내여비</t>
    <phoneticPr fontId="13" type="noConversion"/>
  </si>
  <si>
    <t>업무추진비</t>
    <phoneticPr fontId="13" type="noConversion"/>
  </si>
  <si>
    <t>회의비</t>
    <phoneticPr fontId="13" type="noConversion"/>
  </si>
  <si>
    <t>유형자산취득비</t>
    <phoneticPr fontId="13" type="noConversion"/>
  </si>
  <si>
    <t>전산장비</t>
    <phoneticPr fontId="13" type="noConversion"/>
  </si>
  <si>
    <t>대학원 교내장학금(입학금수업료 사전감면분)</t>
    <phoneticPr fontId="13" type="noConversion"/>
  </si>
  <si>
    <t>장학금</t>
    <phoneticPr fontId="13" type="noConversion"/>
  </si>
  <si>
    <t>건설비</t>
    <phoneticPr fontId="13" type="noConversion"/>
  </si>
  <si>
    <t>시설비</t>
    <phoneticPr fontId="13" type="noConversion"/>
  </si>
  <si>
    <t>시설보수</t>
    <phoneticPr fontId="13" type="noConversion"/>
  </si>
  <si>
    <t>시설환경개선</t>
    <phoneticPr fontId="13" type="noConversion"/>
  </si>
  <si>
    <t>시설물유지관리및용역</t>
    <phoneticPr fontId="13" type="noConversion"/>
  </si>
  <si>
    <t>캠퍼스관리용역사업</t>
    <phoneticPr fontId="13" type="noConversion"/>
  </si>
  <si>
    <t>용역비</t>
    <phoneticPr fontId="13" type="noConversion"/>
  </si>
  <si>
    <t>청사관리용역비</t>
    <phoneticPr fontId="13" type="noConversion"/>
  </si>
  <si>
    <t>시설장비유지관리사업</t>
    <phoneticPr fontId="13" type="noConversion"/>
  </si>
  <si>
    <t>기계장치 수선유지비</t>
    <phoneticPr fontId="13" type="noConversion"/>
  </si>
  <si>
    <t>시설장비관리용역비</t>
    <phoneticPr fontId="13" type="noConversion"/>
  </si>
  <si>
    <t>국외여비</t>
    <phoneticPr fontId="13" type="noConversion"/>
  </si>
  <si>
    <t>일용임금</t>
    <phoneticPr fontId="13" type="noConversion"/>
  </si>
  <si>
    <t>물품관리용역비</t>
    <phoneticPr fontId="13" type="noConversion"/>
  </si>
  <si>
    <t>토지매입비</t>
    <phoneticPr fontId="13" type="noConversion"/>
  </si>
  <si>
    <t>대학회계직원인건비</t>
    <phoneticPr fontId="13" type="noConversion"/>
  </si>
  <si>
    <t>보수</t>
    <phoneticPr fontId="13" type="noConversion"/>
  </si>
  <si>
    <r>
      <rPr>
        <sz val="10"/>
        <rFont val="돋움"/>
        <family val="3"/>
        <charset val="129"/>
      </rPr>
      <t>직장어린이집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위탁교육</t>
    </r>
    <phoneticPr fontId="13" type="noConversion"/>
  </si>
  <si>
    <t>보전금</t>
    <phoneticPr fontId="13" type="noConversion"/>
  </si>
  <si>
    <t>에너지관리</t>
    <phoneticPr fontId="13" type="noConversion"/>
  </si>
  <si>
    <t>공공요금관리</t>
    <phoneticPr fontId="13" type="noConversion"/>
  </si>
  <si>
    <t>공공요금및제세</t>
    <phoneticPr fontId="13" type="noConversion"/>
  </si>
  <si>
    <t>수도광열비</t>
    <phoneticPr fontId="13" type="noConversion"/>
  </si>
  <si>
    <t>각종부담금</t>
    <phoneticPr fontId="13" type="noConversion"/>
  </si>
  <si>
    <t>국립대학운영지원</t>
    <phoneticPr fontId="13" type="noConversion"/>
  </si>
  <si>
    <t>공통행정관리</t>
    <phoneticPr fontId="13" type="noConversion"/>
  </si>
  <si>
    <t>국립대학인건비</t>
    <phoneticPr fontId="13" type="noConversion"/>
  </si>
  <si>
    <t>공무원인건비</t>
    <phoneticPr fontId="13" type="noConversion"/>
  </si>
  <si>
    <t>봉급</t>
    <phoneticPr fontId="13" type="noConversion"/>
  </si>
  <si>
    <t>기본경비(총액대상)</t>
    <phoneticPr fontId="13" type="noConversion"/>
  </si>
  <si>
    <t>일숙직비</t>
    <phoneticPr fontId="13" type="noConversion"/>
  </si>
  <si>
    <t>맞춤형복지비</t>
    <phoneticPr fontId="13" type="noConversion"/>
  </si>
  <si>
    <t>과운영비</t>
    <phoneticPr fontId="13" type="noConversion"/>
  </si>
  <si>
    <t>기본경비(총액비대상)</t>
    <phoneticPr fontId="13" type="noConversion"/>
  </si>
  <si>
    <t>피복비</t>
    <phoneticPr fontId="13" type="noConversion"/>
  </si>
  <si>
    <t>강의료</t>
    <phoneticPr fontId="13" type="noConversion"/>
  </si>
  <si>
    <t>전임교원초과강의료</t>
    <phoneticPr fontId="13" type="noConversion"/>
  </si>
  <si>
    <t>기타강의료</t>
    <phoneticPr fontId="13" type="noConversion"/>
  </si>
  <si>
    <t>차량선박비행기유지비</t>
    <phoneticPr fontId="13" type="noConversion"/>
  </si>
  <si>
    <t>차량유지비</t>
    <phoneticPr fontId="13" type="noConversion"/>
  </si>
  <si>
    <t>건물수선유지비</t>
    <phoneticPr fontId="13" type="noConversion"/>
  </si>
  <si>
    <t>기타운영비</t>
    <phoneticPr fontId="13" type="noConversion"/>
  </si>
  <si>
    <r>
      <rPr>
        <sz val="10"/>
        <rFont val="돋움"/>
        <family val="3"/>
        <charset val="129"/>
      </rPr>
      <t>기계장치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통신기구</t>
    </r>
    <phoneticPr fontId="13" type="noConversion"/>
  </si>
  <si>
    <t>실험실습기자재</t>
    <phoneticPr fontId="13" type="noConversion"/>
  </si>
  <si>
    <t>사무용기기</t>
    <phoneticPr fontId="13" type="noConversion"/>
  </si>
  <si>
    <r>
      <t xml:space="preserve"> </t>
    </r>
    <r>
      <rPr>
        <sz val="10"/>
        <rFont val="돋움"/>
        <family val="3"/>
        <charset val="129"/>
      </rPr>
      <t>사무용집기</t>
    </r>
    <phoneticPr fontId="13" type="noConversion"/>
  </si>
  <si>
    <t>무형자산취득비</t>
    <phoneticPr fontId="13" type="noConversion"/>
  </si>
  <si>
    <t>교육소프트웨어</t>
    <phoneticPr fontId="13" type="noConversion"/>
  </si>
  <si>
    <t>실험실습기자재확충</t>
    <phoneticPr fontId="13" type="noConversion"/>
  </si>
  <si>
    <t>교수보직수행경비지원</t>
    <phoneticPr fontId="13" type="noConversion"/>
  </si>
  <si>
    <t>국립대학시설확충</t>
    <phoneticPr fontId="13" type="noConversion"/>
  </si>
  <si>
    <t>지급임차료</t>
    <phoneticPr fontId="13" type="noConversion"/>
  </si>
  <si>
    <t>건물임차료</t>
    <phoneticPr fontId="13" type="noConversion"/>
  </si>
  <si>
    <t>설계비</t>
    <phoneticPr fontId="13" type="noConversion"/>
  </si>
  <si>
    <t>감리비</t>
    <phoneticPr fontId="13" type="noConversion"/>
  </si>
  <si>
    <t>시설부대비</t>
    <phoneticPr fontId="13" type="noConversion"/>
  </si>
  <si>
    <r>
      <t xml:space="preserve"> </t>
    </r>
    <r>
      <rPr>
        <sz val="10"/>
        <rFont val="돋움"/>
        <family val="3"/>
        <charset val="129"/>
      </rPr>
      <t>전업강사강의료</t>
    </r>
    <phoneticPr fontId="13" type="noConversion"/>
  </si>
  <si>
    <t>비전업강사강의료</t>
    <phoneticPr fontId="13" type="noConversion"/>
  </si>
  <si>
    <t>비전임교원강의료</t>
    <phoneticPr fontId="13" type="noConversion"/>
  </si>
  <si>
    <r>
      <rPr>
        <sz val="10"/>
        <rFont val="돋움"/>
        <family val="3"/>
        <charset val="129"/>
      </rPr>
      <t>지난년도지출</t>
    </r>
    <r>
      <rPr>
        <sz val="10"/>
        <rFont val="Arial"/>
        <family val="2"/>
      </rPr>
      <t>(</t>
    </r>
    <r>
      <rPr>
        <sz val="10"/>
        <rFont val="돋움"/>
        <family val="3"/>
        <charset val="129"/>
      </rPr>
      <t>국고</t>
    </r>
    <r>
      <rPr>
        <sz val="10"/>
        <rFont val="Arial"/>
        <family val="2"/>
      </rPr>
      <t>)</t>
    </r>
    <phoneticPr fontId="13" type="noConversion"/>
  </si>
  <si>
    <r>
      <rPr>
        <sz val="10"/>
        <rFont val="돋움"/>
        <family val="3"/>
        <charset val="129"/>
      </rPr>
      <t>실험실습실안전환경기반조성</t>
    </r>
    <r>
      <rPr>
        <sz val="10"/>
        <rFont val="Arial"/>
        <family val="2"/>
      </rPr>
      <t>(</t>
    </r>
    <r>
      <rPr>
        <sz val="10"/>
        <rFont val="돋움"/>
        <family val="3"/>
        <charset val="129"/>
      </rPr>
      <t>사고이월</t>
    </r>
    <r>
      <rPr>
        <sz val="10"/>
        <rFont val="Arial"/>
        <family val="2"/>
      </rPr>
      <t>)</t>
    </r>
    <phoneticPr fontId="13" type="noConversion"/>
  </si>
  <si>
    <t>보조금</t>
    <phoneticPr fontId="13" type="noConversion"/>
  </si>
  <si>
    <t>보조금사업</t>
    <phoneticPr fontId="13" type="noConversion"/>
  </si>
  <si>
    <t>공통경비사업</t>
    <phoneticPr fontId="13" type="noConversion"/>
  </si>
  <si>
    <t>장학금 직접 사용(발전기금재단)</t>
    <phoneticPr fontId="13" type="noConversion"/>
  </si>
  <si>
    <r>
      <rPr>
        <sz val="10"/>
        <rFont val="돋움"/>
        <family val="3"/>
        <charset val="129"/>
      </rPr>
      <t>국립대학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혁신지원사업</t>
    </r>
    <phoneticPr fontId="13" type="noConversion"/>
  </si>
  <si>
    <t>교육훈련세미나워크숍</t>
    <phoneticPr fontId="13" type="noConversion"/>
  </si>
  <si>
    <t>조교연구성과금</t>
    <phoneticPr fontId="13" type="noConversion"/>
  </si>
  <si>
    <t>성과상여금</t>
    <phoneticPr fontId="13" type="noConversion"/>
  </si>
  <si>
    <t>부담금</t>
    <phoneticPr fontId="13" type="noConversion"/>
  </si>
  <si>
    <t>국민연금 부담금</t>
    <phoneticPr fontId="13" type="noConversion"/>
  </si>
  <si>
    <t>건강보험 부담금</t>
    <phoneticPr fontId="13" type="noConversion"/>
  </si>
  <si>
    <t>고용보험 부담금</t>
    <phoneticPr fontId="13" type="noConversion"/>
  </si>
  <si>
    <t>산재보험 부담금</t>
    <phoneticPr fontId="13" type="noConversion"/>
  </si>
  <si>
    <t>수입대체경비</t>
    <phoneticPr fontId="13" type="noConversion"/>
  </si>
  <si>
    <t>공통경비</t>
    <phoneticPr fontId="13" type="noConversion"/>
  </si>
  <si>
    <r>
      <t xml:space="preserve">    </t>
    </r>
    <r>
      <rPr>
        <sz val="10"/>
        <rFont val="돋움"/>
        <family val="3"/>
        <charset val="129"/>
      </rPr>
      <t>단위사업</t>
    </r>
    <phoneticPr fontId="13" type="noConversion"/>
  </si>
  <si>
    <t>재산활용운영</t>
    <phoneticPr fontId="13" type="noConversion"/>
  </si>
  <si>
    <t>교통관리운영</t>
    <phoneticPr fontId="13" type="noConversion"/>
  </si>
  <si>
    <t>본봉</t>
    <phoneticPr fontId="13" type="noConversion"/>
  </si>
  <si>
    <t>수당</t>
    <phoneticPr fontId="13" type="noConversion"/>
  </si>
  <si>
    <t>퇴직급여</t>
    <phoneticPr fontId="13" type="noConversion"/>
  </si>
  <si>
    <t>노인장기요양보험 부담금</t>
    <phoneticPr fontId="13" type="noConversion"/>
  </si>
  <si>
    <t>지급보험료</t>
    <phoneticPr fontId="13" type="noConversion"/>
  </si>
  <si>
    <t>구축물수선유지비</t>
    <phoneticPr fontId="13" type="noConversion"/>
  </si>
  <si>
    <t>기계장치/통신기구</t>
    <phoneticPr fontId="13" type="noConversion"/>
  </si>
  <si>
    <t>개신문화관관리</t>
    <phoneticPr fontId="13" type="noConversion"/>
  </si>
  <si>
    <t>예비비</t>
    <phoneticPr fontId="13" type="noConversion"/>
  </si>
  <si>
    <t>지난년도지출</t>
    <phoneticPr fontId="13" type="noConversion"/>
  </si>
  <si>
    <t>사고이월지출</t>
    <phoneticPr fontId="13" type="noConversion"/>
  </si>
  <si>
    <t>시설확충사업(지난년도지출)</t>
    <phoneticPr fontId="13" type="noConversion"/>
  </si>
  <si>
    <t>기계</t>
    <phoneticPr fontId="13" type="noConversion"/>
  </si>
  <si>
    <t>명시이월지출</t>
    <phoneticPr fontId="13" type="noConversion"/>
  </si>
  <si>
    <t>국립대학 혁신지원사업</t>
    <phoneticPr fontId="13" type="noConversion"/>
  </si>
  <si>
    <t>계약직원 복리후생</t>
    <phoneticPr fontId="13" type="noConversion"/>
  </si>
  <si>
    <t>대학회계직원 및 계약직원맞춤형복지제도</t>
    <phoneticPr fontId="13" type="noConversion"/>
  </si>
  <si>
    <t>대학회계직원 및 계약직원퇴직금</t>
    <phoneticPr fontId="13" type="noConversion"/>
  </si>
  <si>
    <t>4대사회보험 기관부담금</t>
    <phoneticPr fontId="13" type="noConversion"/>
  </si>
  <si>
    <t xml:space="preserve">      세부사업</t>
    <phoneticPr fontId="13" type="noConversion"/>
  </si>
  <si>
    <t>대학회계직원 인건비</t>
    <phoneticPr fontId="13" type="noConversion"/>
  </si>
  <si>
    <t>장애인고용부담금</t>
    <phoneticPr fontId="13" type="noConversion"/>
  </si>
  <si>
    <t>운영비</t>
    <phoneticPr fontId="13" type="noConversion"/>
  </si>
  <si>
    <t>본부운영</t>
    <phoneticPr fontId="13" type="noConversion"/>
  </si>
  <si>
    <t>총무과운영</t>
    <phoneticPr fontId="13" type="noConversion"/>
  </si>
  <si>
    <t>행사경비</t>
    <phoneticPr fontId="13" type="noConversion"/>
  </si>
  <si>
    <t>재무과운영</t>
    <phoneticPr fontId="13" type="noConversion"/>
  </si>
  <si>
    <t>시설과운영</t>
    <phoneticPr fontId="13" type="noConversion"/>
  </si>
  <si>
    <t>도서인쇄비</t>
    <phoneticPr fontId="13" type="noConversion"/>
  </si>
  <si>
    <t>부속기관운영</t>
    <phoneticPr fontId="13" type="noConversion"/>
  </si>
  <si>
    <t>교수·학습지원</t>
    <phoneticPr fontId="13" type="noConversion"/>
  </si>
  <si>
    <t>교수학습기초인프라지원사업</t>
    <phoneticPr fontId="13" type="noConversion"/>
  </si>
  <si>
    <t>조경관리</t>
    <phoneticPr fontId="13" type="noConversion"/>
  </si>
  <si>
    <t>기관운영지원</t>
    <phoneticPr fontId="13" type="noConversion"/>
  </si>
  <si>
    <t>포상금</t>
    <phoneticPr fontId="13" type="noConversion"/>
  </si>
  <si>
    <t>연가보상비</t>
    <phoneticPr fontId="13" type="noConversion"/>
  </si>
  <si>
    <t>기타일반유형자산수선유지비</t>
    <phoneticPr fontId="13" type="noConversion"/>
  </si>
  <si>
    <t>감면장학금</t>
    <phoneticPr fontId="13" type="noConversion"/>
  </si>
  <si>
    <t>특별장학금</t>
    <phoneticPr fontId="13" type="noConversion"/>
  </si>
  <si>
    <t>선발장학금</t>
    <phoneticPr fontId="13" type="noConversion"/>
  </si>
  <si>
    <t>기타장학금</t>
    <phoneticPr fontId="13" type="noConversion"/>
  </si>
  <si>
    <t>급량비</t>
    <phoneticPr fontId="13" type="noConversion"/>
  </si>
  <si>
    <t>학군사관 지원</t>
    <phoneticPr fontId="13" type="noConversion"/>
  </si>
  <si>
    <t>학생활동지원비</t>
    <phoneticPr fontId="13" type="noConversion"/>
  </si>
  <si>
    <t>차량임차료</t>
    <phoneticPr fontId="13" type="noConversion"/>
  </si>
  <si>
    <r>
      <rPr>
        <sz val="10"/>
        <rFont val="돋움"/>
        <family val="3"/>
        <charset val="129"/>
      </rPr>
      <t>건물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공작물</t>
    </r>
    <phoneticPr fontId="13" type="noConversion"/>
  </si>
  <si>
    <t>홍보관리</t>
    <phoneticPr fontId="13" type="noConversion"/>
  </si>
  <si>
    <t>기획관리</t>
    <phoneticPr fontId="13" type="noConversion"/>
  </si>
  <si>
    <t>교직원역량강화</t>
    <phoneticPr fontId="13" type="noConversion"/>
  </si>
  <si>
    <t>직원역량강화</t>
    <phoneticPr fontId="13" type="noConversion"/>
  </si>
  <si>
    <t>직원교육훈련지원사업</t>
    <phoneticPr fontId="13" type="noConversion"/>
  </si>
  <si>
    <t>기타실비변상인적경비</t>
    <phoneticPr fontId="13" type="noConversion"/>
  </si>
  <si>
    <t>회의및위원회수당</t>
    <phoneticPr fontId="13" type="noConversion"/>
  </si>
  <si>
    <t>교육여건개선</t>
    <phoneticPr fontId="13" type="noConversion"/>
  </si>
  <si>
    <t>시설확충사업</t>
    <phoneticPr fontId="13" type="noConversion"/>
  </si>
  <si>
    <t>일용직 인건비</t>
    <phoneticPr fontId="13" type="noConversion"/>
  </si>
  <si>
    <t>보조금</t>
    <phoneticPr fontId="13" type="noConversion"/>
  </si>
  <si>
    <t>보조금사업</t>
    <phoneticPr fontId="13" type="noConversion"/>
  </si>
  <si>
    <t xml:space="preserve"> </t>
    <phoneticPr fontId="13" type="noConversion"/>
  </si>
  <si>
    <r>
      <rPr>
        <sz val="10"/>
        <rFont val="돋움"/>
        <family val="3"/>
        <charset val="129"/>
      </rPr>
      <t>지난년도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지출</t>
    </r>
    <phoneticPr fontId="13" type="noConversion"/>
  </si>
  <si>
    <t>명시이월지출</t>
    <phoneticPr fontId="13" type="noConversion"/>
  </si>
  <si>
    <r>
      <rPr>
        <sz val="10"/>
        <rFont val="돋움"/>
        <family val="3"/>
        <charset val="129"/>
      </rPr>
      <t>명시이월지출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이었음</t>
    </r>
    <r>
      <rPr>
        <sz val="10"/>
        <rFont val="Arial"/>
        <family val="2"/>
      </rPr>
      <t xml:space="preserve">. </t>
    </r>
    <r>
      <rPr>
        <sz val="10"/>
        <rFont val="돋움"/>
        <family val="3"/>
        <charset val="129"/>
      </rPr>
      <t>원래</t>
    </r>
    <r>
      <rPr>
        <sz val="10"/>
        <rFont val="Arial"/>
        <family val="2"/>
      </rPr>
      <t>.</t>
    </r>
    <phoneticPr fontId="13" type="noConversion"/>
  </si>
  <si>
    <t>장학금</t>
    <phoneticPr fontId="13" type="noConversion"/>
  </si>
  <si>
    <t>재배정</t>
  </si>
  <si>
    <t>이용증감</t>
    <phoneticPr fontId="39" type="noConversion"/>
  </si>
  <si>
    <t>전용증감</t>
    <phoneticPr fontId="39" type="noConversion"/>
  </si>
  <si>
    <t>재배정</t>
    <phoneticPr fontId="39" type="noConversion"/>
  </si>
  <si>
    <t>이용증감</t>
  </si>
  <si>
    <t>전용증감</t>
  </si>
  <si>
    <t>증감 배정합계</t>
  </si>
  <si>
    <t>기관운영(공학교육혁신센터)</t>
    <phoneticPr fontId="0" type="Hiragana"/>
  </si>
  <si>
    <t xml:space="preserve">        세목</t>
    <phoneticPr fontId="0" type="Hiragana"/>
  </si>
  <si>
    <t>공공요금및제세</t>
    <phoneticPr fontId="0" type="Hiragana"/>
  </si>
  <si>
    <t>수도광열비</t>
    <phoneticPr fontId="0" type="Hiragana"/>
  </si>
  <si>
    <t>통신비</t>
    <phoneticPr fontId="0" type="Hiragana"/>
  </si>
  <si>
    <t>각종부담금</t>
    <phoneticPr fontId="0" type="Hiragana"/>
  </si>
  <si>
    <t>용역비</t>
    <phoneticPr fontId="0" type="Hiragana"/>
  </si>
  <si>
    <t>전산운영용역비</t>
    <phoneticPr fontId="0" type="Hiragana"/>
  </si>
  <si>
    <t>교육용역비</t>
    <phoneticPr fontId="0" type="Hiragana"/>
  </si>
  <si>
    <t>여비교통비</t>
    <phoneticPr fontId="0" type="Hiragana"/>
  </si>
  <si>
    <t>국내여비</t>
    <phoneticPr fontId="0" type="Hiragana"/>
  </si>
  <si>
    <t>업무추진비</t>
    <phoneticPr fontId="0" type="Hiragana"/>
  </si>
  <si>
    <t>회의비</t>
    <phoneticPr fontId="0" type="Hiragana"/>
  </si>
  <si>
    <t>연구개발비</t>
    <phoneticPr fontId="0" type="Hiragana"/>
  </si>
  <si>
    <t>연구용역비</t>
    <phoneticPr fontId="0" type="Hiragana"/>
  </si>
  <si>
    <t>일반수용비</t>
    <phoneticPr fontId="0" type="Hiragana"/>
  </si>
  <si>
    <t xml:space="preserve">        세목</t>
    <phoneticPr fontId="0" type="Hiragana"/>
  </si>
  <si>
    <t>소모품비</t>
    <phoneticPr fontId="0" type="Hiragana"/>
  </si>
  <si>
    <t>업무추진비</t>
    <phoneticPr fontId="0" type="Hiragana"/>
  </si>
  <si>
    <t>회의비</t>
    <phoneticPr fontId="0" type="Hiragana"/>
  </si>
  <si>
    <r>
      <rPr>
        <sz val="10"/>
        <rFont val="돋움"/>
        <family val="3"/>
        <charset val="129"/>
      </rPr>
      <t>도서인쇄비</t>
    </r>
    <phoneticPr fontId="0" type="Hiragana"/>
  </si>
  <si>
    <r>
      <rPr>
        <sz val="10"/>
        <rFont val="돋움"/>
        <family val="3"/>
        <charset val="129"/>
      </rPr>
      <t>광고선전비</t>
    </r>
    <phoneticPr fontId="0" type="Hiragana"/>
  </si>
  <si>
    <r>
      <rPr>
        <sz val="10"/>
        <rFont val="돋움"/>
        <family val="3"/>
        <charset val="129"/>
      </rPr>
      <t>지급수수료</t>
    </r>
    <phoneticPr fontId="0" type="Hiragana"/>
  </si>
  <si>
    <r>
      <rPr>
        <sz val="10"/>
        <rFont val="돋움"/>
        <family val="3"/>
        <charset val="129"/>
      </rPr>
      <t>행사경비</t>
    </r>
    <phoneticPr fontId="0" type="Hiragana"/>
  </si>
  <si>
    <t>충북대학교</t>
  </si>
  <si>
    <t>2016학년도 대학회계 세입·세출 결산서</t>
    <phoneticPr fontId="13" type="noConversion"/>
  </si>
  <si>
    <t>Ⅰ. 세입·세출 결산 총괄</t>
  </si>
  <si>
    <t>세입:</t>
  </si>
  <si>
    <t>원</t>
  </si>
  <si>
    <t>세출:</t>
  </si>
  <si>
    <t>잔액:</t>
  </si>
  <si>
    <t>II. 세입 결산</t>
  </si>
  <si>
    <r>
      <t xml:space="preserve">1. </t>
    </r>
    <r>
      <rPr>
        <sz val="18"/>
        <rFont val="돋움"/>
        <family val="3"/>
        <charset val="129"/>
      </rPr>
      <t>세입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결산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보고서</t>
    </r>
    <r>
      <rPr>
        <sz val="18"/>
        <rFont val="Arial"/>
        <family val="2"/>
      </rPr>
      <t xml:space="preserve"> </t>
    </r>
  </si>
  <si>
    <r>
      <rPr>
        <b/>
        <sz val="12"/>
        <rFont val="돋움"/>
        <family val="3"/>
        <charset val="129"/>
      </rPr>
      <t>기관명</t>
    </r>
    <r>
      <rPr>
        <b/>
        <sz val="12"/>
        <rFont val="Arial"/>
        <family val="2"/>
      </rPr>
      <t xml:space="preserve"> : </t>
    </r>
    <r>
      <rPr>
        <b/>
        <sz val="12"/>
        <rFont val="돋움"/>
        <family val="3"/>
        <charset val="129"/>
      </rPr>
      <t>충북대학교</t>
    </r>
  </si>
  <si>
    <r>
      <t>(</t>
    </r>
    <r>
      <rPr>
        <sz val="10"/>
        <rFont val="돋움"/>
        <family val="3"/>
        <charset val="129"/>
      </rPr>
      <t>단위</t>
    </r>
    <r>
      <rPr>
        <sz val="10"/>
        <rFont val="Arial"/>
        <family val="2"/>
      </rPr>
      <t xml:space="preserve"> : </t>
    </r>
    <r>
      <rPr>
        <sz val="10"/>
        <rFont val="돋움"/>
        <family val="3"/>
        <charset val="129"/>
      </rPr>
      <t>원</t>
    </r>
    <r>
      <rPr>
        <sz val="10"/>
        <rFont val="Arial"/>
        <family val="2"/>
      </rPr>
      <t>)</t>
    </r>
  </si>
  <si>
    <r>
      <rPr>
        <sz val="10"/>
        <color indexed="8"/>
        <rFont val="맑은고딕"/>
        <family val="3"/>
        <charset val="129"/>
      </rPr>
      <t>예</t>
    </r>
    <r>
      <rPr>
        <sz val="10"/>
        <color indexed="8"/>
        <rFont val="Arial"/>
        <family val="2"/>
      </rPr>
      <t xml:space="preserve">    </t>
    </r>
    <r>
      <rPr>
        <sz val="10"/>
        <color indexed="8"/>
        <rFont val="맑은고딕"/>
        <family val="3"/>
        <charset val="129"/>
      </rPr>
      <t>산</t>
    </r>
    <r>
      <rPr>
        <sz val="10"/>
        <color indexed="8"/>
        <rFont val="Arial"/>
        <family val="2"/>
      </rPr>
      <t xml:space="preserve">    </t>
    </r>
    <r>
      <rPr>
        <sz val="10"/>
        <color indexed="8"/>
        <rFont val="맑은고딕"/>
        <family val="3"/>
        <charset val="129"/>
      </rPr>
      <t>과</t>
    </r>
    <r>
      <rPr>
        <sz val="10"/>
        <color indexed="8"/>
        <rFont val="Arial"/>
        <family val="2"/>
      </rPr>
      <t xml:space="preserve">    </t>
    </r>
    <r>
      <rPr>
        <sz val="10"/>
        <color indexed="8"/>
        <rFont val="맑은고딕"/>
        <family val="3"/>
        <charset val="129"/>
      </rPr>
      <t>목</t>
    </r>
  </si>
  <si>
    <r>
      <rPr>
        <sz val="10"/>
        <color indexed="8"/>
        <rFont val="맑은고딕"/>
        <family val="3"/>
        <charset val="129"/>
      </rPr>
      <t>당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맑은고딕"/>
        <family val="3"/>
        <charset val="129"/>
      </rPr>
      <t>초
예산액</t>
    </r>
  </si>
  <si>
    <r>
      <rPr>
        <sz val="10"/>
        <color indexed="8"/>
        <rFont val="맑은고딕"/>
        <family val="3"/>
        <charset val="129"/>
      </rPr>
      <t>추경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고딕"/>
        <family val="3"/>
        <charset val="129"/>
      </rPr>
      <t>증감</t>
    </r>
  </si>
  <si>
    <r>
      <rPr>
        <sz val="10"/>
        <color indexed="8"/>
        <rFont val="맑은고딕"/>
        <family val="3"/>
        <charset val="129"/>
      </rPr>
      <t>예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고딕"/>
        <family val="3"/>
        <charset val="129"/>
      </rPr>
      <t>산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고딕"/>
        <family val="3"/>
        <charset val="129"/>
      </rPr>
      <t>액</t>
    </r>
  </si>
  <si>
    <t>징  수
결정액</t>
  </si>
  <si>
    <t>수 납 액</t>
  </si>
  <si>
    <t>증    감</t>
  </si>
  <si>
    <r>
      <rPr>
        <sz val="10"/>
        <color indexed="8"/>
        <rFont val="맑은고딕"/>
        <family val="3"/>
        <charset val="129"/>
      </rPr>
      <t>비고</t>
    </r>
  </si>
  <si>
    <r>
      <rPr>
        <sz val="10"/>
        <color indexed="8"/>
        <rFont val="맑은고딕"/>
        <family val="3"/>
        <charset val="129"/>
      </rPr>
      <t>구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고딕"/>
        <family val="3"/>
        <charset val="129"/>
      </rPr>
      <t>분</t>
    </r>
  </si>
  <si>
    <r>
      <rPr>
        <sz val="10"/>
        <color indexed="8"/>
        <rFont val="맑은고딕"/>
        <family val="3"/>
        <charset val="129"/>
      </rPr>
      <t>명칭</t>
    </r>
  </si>
  <si>
    <r>
      <rPr>
        <sz val="10"/>
        <color indexed="8"/>
        <rFont val="맑은고딕"/>
        <family val="3"/>
        <charset val="129"/>
      </rPr>
      <t>분야</t>
    </r>
  </si>
  <si>
    <r>
      <t xml:space="preserve">  </t>
    </r>
    <r>
      <rPr>
        <sz val="10"/>
        <color indexed="8"/>
        <rFont val="맑은고딕"/>
        <family val="3"/>
        <charset val="129"/>
      </rPr>
      <t>프로그램</t>
    </r>
  </si>
  <si>
    <r>
      <t xml:space="preserve">    </t>
    </r>
    <r>
      <rPr>
        <sz val="10"/>
        <color indexed="8"/>
        <rFont val="맑은고딕"/>
        <family val="3"/>
        <charset val="129"/>
      </rPr>
      <t>단위사업</t>
    </r>
  </si>
  <si>
    <r>
      <t xml:space="preserve">      </t>
    </r>
    <r>
      <rPr>
        <sz val="10"/>
        <color indexed="8"/>
        <rFont val="맑은고딕"/>
        <family val="3"/>
        <charset val="129"/>
      </rPr>
      <t>세부사업</t>
    </r>
  </si>
  <si>
    <r>
      <t xml:space="preserve">        </t>
    </r>
    <r>
      <rPr>
        <sz val="10"/>
        <color indexed="8"/>
        <rFont val="맑은고딕"/>
        <family val="3"/>
        <charset val="129"/>
      </rPr>
      <t>목</t>
    </r>
  </si>
  <si>
    <t xml:space="preserve"> 대학창조일자리센터사업 </t>
  </si>
  <si>
    <t xml:space="preserve"> 여대생커리어개발지원사업 </t>
  </si>
  <si>
    <t xml:space="preserve"> 장애대학생도우미지원사업 </t>
  </si>
  <si>
    <t xml:space="preserve"> 국립대학 혁신지원사업 </t>
  </si>
  <si>
    <t xml:space="preserve"> 사회통합프로그램지원사업 </t>
  </si>
  <si>
    <t xml:space="preserve"> 대학특성화사업 </t>
  </si>
  <si>
    <r>
      <t xml:space="preserve">        </t>
    </r>
    <r>
      <rPr>
        <sz val="10"/>
        <color indexed="8"/>
        <rFont val="맑은고딕"/>
        <family val="3"/>
        <charset val="129"/>
      </rPr>
      <t>목</t>
    </r>
    <r>
      <rPr>
        <sz val="11"/>
        <color theme="1"/>
        <rFont val="맑은 고딕"/>
        <family val="2"/>
        <charset val="129"/>
        <scheme val="minor"/>
      </rPr>
      <t/>
    </r>
  </si>
  <si>
    <t xml:space="preserve"> 조교 연구성과금 </t>
  </si>
  <si>
    <t xml:space="preserve"> 고교교육 정상화기여대학 지원사업 </t>
  </si>
  <si>
    <t xml:space="preserve"> 글로벌건설 엔지니어링사업 </t>
  </si>
  <si>
    <t xml:space="preserve"> 재학생 직무체험프로그램사업 </t>
  </si>
  <si>
    <t xml:space="preserve"> 2017 평가문항개발역량강화 교사연수 </t>
  </si>
  <si>
    <t xml:space="preserve"> 1급정교사자격연수 </t>
  </si>
  <si>
    <t xml:space="preserve"> 최고경영자과정운영지원사업 </t>
  </si>
  <si>
    <t xml:space="preserve"> 대학특성화사업 도비보조금 </t>
  </si>
  <si>
    <t xml:space="preserve"> CBNU 건강순환운동교실 </t>
  </si>
  <si>
    <t xml:space="preserve"> 충북평생교육프로그램공모사업(3D프린팅) </t>
  </si>
  <si>
    <t xml:space="preserve"> 충북평생교육프로그램공모사업(빅테이터활용) </t>
  </si>
  <si>
    <t xml:space="preserve"> 국외자매대학현지점검 연수사업 </t>
  </si>
  <si>
    <t xml:space="preserve"> 주요국가학생초청연수사업 </t>
  </si>
  <si>
    <t xml:space="preserve"> 연구장비 공동활용 지원사업 </t>
  </si>
  <si>
    <t xml:space="preserve"> 생활스포츠지도자연수 </t>
  </si>
  <si>
    <t xml:space="preserve"> 대학운동부 평가 및 지원사업 </t>
  </si>
  <si>
    <t xml:space="preserve"> 오송역 북카페 운영 </t>
  </si>
  <si>
    <t xml:space="preserve"> 링크사업단 교육환경개선 지원 </t>
  </si>
  <si>
    <t xml:space="preserve"> 거점 국립대 제전 </t>
  </si>
  <si>
    <t xml:space="preserve"> 학생교류 및 기타행사 추진 </t>
  </si>
  <si>
    <t xml:space="preserve"> CORE사업 인건비 대응자금 </t>
  </si>
  <si>
    <t xml:space="preserve"> 운동부지원사업(전국체전참가비) </t>
  </si>
  <si>
    <t xml:space="preserve"> 구조개혁 및 ACE 사업 대응방안 연구 </t>
  </si>
  <si>
    <t xml:space="preserve"> 제2주기 구조개혁평가 대응방안 연구 </t>
  </si>
  <si>
    <t xml:space="preserve"> 보은군 영어캠프위탁사업 </t>
  </si>
  <si>
    <t xml:space="preserve"> 단기해외교육봉사프로그램 </t>
  </si>
  <si>
    <t xml:space="preserve"> 약학대학 이전 지원 </t>
  </si>
  <si>
    <t>장학사업(장학금 직접사용)</t>
  </si>
  <si>
    <t xml:space="preserve"> 충북대학교 시설확충기금(정문보수) </t>
  </si>
  <si>
    <t>수의대 동물의료센터 시설확충기금</t>
  </si>
  <si>
    <r>
      <rPr>
        <sz val="10"/>
        <color indexed="8"/>
        <rFont val="맑은고딕"/>
        <family val="3"/>
        <charset val="129"/>
      </rPr>
      <t>수입대체경비</t>
    </r>
  </si>
  <si>
    <r>
      <rPr>
        <sz val="10"/>
        <color indexed="8"/>
        <rFont val="맑은고딕"/>
        <family val="3"/>
        <charset val="129"/>
      </rPr>
      <t>강좌운영수입</t>
    </r>
  </si>
  <si>
    <r>
      <rPr>
        <sz val="10"/>
        <rFont val="맑은고딕"/>
        <family val="3"/>
        <charset val="129"/>
      </rPr>
      <t>최고경영자과정수강료및전형료</t>
    </r>
    <r>
      <rPr>
        <sz val="10"/>
        <rFont val="Arial"/>
        <family val="2"/>
      </rPr>
      <t>(</t>
    </r>
    <r>
      <rPr>
        <sz val="10"/>
        <rFont val="맑은고딕"/>
        <family val="3"/>
        <charset val="129"/>
      </rPr>
      <t>경영대학</t>
    </r>
    <r>
      <rPr>
        <sz val="10"/>
        <rFont val="Arial"/>
        <family val="2"/>
      </rPr>
      <t>)</t>
    </r>
  </si>
  <si>
    <r>
      <rPr>
        <sz val="10"/>
        <rFont val="맑은고딕"/>
        <family val="3"/>
        <charset val="129"/>
      </rPr>
      <t>최고경영자과정수강료및전형료</t>
    </r>
  </si>
  <si>
    <r>
      <rPr>
        <sz val="10"/>
        <rFont val="맑은고딕"/>
        <family val="3"/>
        <charset val="129"/>
      </rPr>
      <t>최고경영자과정수강료및전형료</t>
    </r>
    <r>
      <rPr>
        <sz val="10"/>
        <rFont val="Arial"/>
        <family val="2"/>
      </rPr>
      <t>(</t>
    </r>
    <r>
      <rPr>
        <sz val="10"/>
        <rFont val="맑은고딕"/>
        <family val="3"/>
        <charset val="129"/>
      </rPr>
      <t>농업생명환경대학</t>
    </r>
    <r>
      <rPr>
        <sz val="10"/>
        <rFont val="Arial"/>
        <family val="2"/>
      </rPr>
      <t>)</t>
    </r>
  </si>
  <si>
    <r>
      <rPr>
        <sz val="10"/>
        <color indexed="8"/>
        <rFont val="맑은고딕"/>
        <family val="3"/>
        <charset val="129"/>
      </rPr>
      <t>대학원종합시험및외국어시험</t>
    </r>
    <r>
      <rPr>
        <sz val="10"/>
        <color indexed="8"/>
        <rFont val="Arial"/>
        <family val="2"/>
      </rPr>
      <t>(</t>
    </r>
    <r>
      <rPr>
        <sz val="10"/>
        <color indexed="8"/>
        <rFont val="맑은고딕"/>
        <family val="3"/>
        <charset val="129"/>
      </rPr>
      <t>경영대학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</si>
  <si>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맑은고딕"/>
        <family val="3"/>
        <charset val="129"/>
      </rPr>
      <t>대학원종합시험및외국어시험</t>
    </r>
    <r>
      <rPr>
        <sz val="10"/>
        <color indexed="8"/>
        <rFont val="Arial"/>
        <family val="2"/>
      </rPr>
      <t>(</t>
    </r>
    <r>
      <rPr>
        <sz val="10"/>
        <color indexed="8"/>
        <rFont val="맑은고딕"/>
        <family val="3"/>
        <charset val="129"/>
      </rPr>
      <t>공과대학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</si>
  <si>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맑은고딕"/>
        <family val="3"/>
        <charset val="129"/>
      </rPr>
      <t>대학원종합시험및외국어시험</t>
    </r>
    <r>
      <rPr>
        <sz val="10"/>
        <color indexed="8"/>
        <rFont val="Arial"/>
        <family val="2"/>
      </rPr>
      <t>(</t>
    </r>
    <r>
      <rPr>
        <sz val="10"/>
        <color indexed="8"/>
        <rFont val="맑은고딕"/>
        <family val="3"/>
        <charset val="129"/>
      </rPr>
      <t>사범대학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</si>
  <si>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맑은고딕"/>
        <family val="3"/>
        <charset val="129"/>
      </rPr>
      <t>대학원종합시험및외국어시험</t>
    </r>
    <r>
      <rPr>
        <sz val="10"/>
        <color indexed="8"/>
        <rFont val="Arial"/>
        <family val="2"/>
      </rPr>
      <t>(</t>
    </r>
    <r>
      <rPr>
        <sz val="10"/>
        <color indexed="8"/>
        <rFont val="맑은고딕"/>
        <family val="3"/>
        <charset val="129"/>
      </rPr>
      <t>법학전문대학원</t>
    </r>
    <r>
      <rPr>
        <sz val="10"/>
        <color indexed="8"/>
        <rFont val="Arial"/>
        <family val="2"/>
      </rPr>
      <t>)</t>
    </r>
  </si>
  <si>
    <t xml:space="preserve">  가. 총괄</t>
    <phoneticPr fontId="13" type="noConversion"/>
  </si>
  <si>
    <t>(단위: 원)</t>
    <phoneticPr fontId="13" type="noConversion"/>
  </si>
  <si>
    <t>예산액①</t>
    <phoneticPr fontId="13" type="noConversion"/>
  </si>
  <si>
    <t>징수 결정액②</t>
    <phoneticPr fontId="13" type="noConversion"/>
  </si>
  <si>
    <t>수납액③</t>
    <phoneticPr fontId="13" type="noConversion"/>
  </si>
  <si>
    <t>미수납액</t>
    <phoneticPr fontId="13" type="noConversion"/>
  </si>
  <si>
    <t>증감④=③-①</t>
    <phoneticPr fontId="13" type="noConversion"/>
  </si>
  <si>
    <t>비고</t>
  </si>
  <si>
    <t xml:space="preserve">  나. 징수 결정액 조서</t>
    <phoneticPr fontId="13" type="noConversion"/>
  </si>
  <si>
    <t>(단위: 원, 명, %)</t>
    <phoneticPr fontId="13" type="noConversion"/>
  </si>
  <si>
    <t>구분</t>
    <phoneticPr fontId="13" type="noConversion"/>
  </si>
  <si>
    <t>계열</t>
    <phoneticPr fontId="13" type="noConversion"/>
  </si>
  <si>
    <t>징수 대상 학생수</t>
    <phoneticPr fontId="13" type="noConversion"/>
  </si>
  <si>
    <t>미등록 학생수(제적)</t>
    <phoneticPr fontId="13" type="noConversion"/>
  </si>
  <si>
    <t>징수 결정 학생수</t>
    <phoneticPr fontId="13" type="noConversion"/>
  </si>
  <si>
    <t>입학금</t>
    <phoneticPr fontId="13" type="noConversion"/>
  </si>
  <si>
    <t>수업료</t>
    <phoneticPr fontId="13" type="noConversion"/>
  </si>
  <si>
    <t>수업료
(전기성회비)</t>
    <phoneticPr fontId="13" type="noConversion"/>
  </si>
  <si>
    <t>징수 결정액</t>
    <phoneticPr fontId="13" type="noConversion"/>
  </si>
  <si>
    <t>비고</t>
    <phoneticPr fontId="13" type="noConversion"/>
  </si>
  <si>
    <t>학생수</t>
    <phoneticPr fontId="13" type="noConversion"/>
  </si>
  <si>
    <t xml:space="preserve">  비율</t>
    <phoneticPr fontId="13" type="noConversion"/>
  </si>
  <si>
    <t>대학</t>
    <phoneticPr fontId="13" type="noConversion"/>
  </si>
  <si>
    <t>인문·자연</t>
    <phoneticPr fontId="13" type="noConversion"/>
  </si>
  <si>
    <t>일반대학원</t>
    <phoneticPr fontId="13" type="noConversion"/>
  </si>
  <si>
    <t>교육대학원</t>
    <phoneticPr fontId="13" type="noConversion"/>
  </si>
  <si>
    <t>행정대학원</t>
    <phoneticPr fontId="13" type="noConversion"/>
  </si>
  <si>
    <t>인문</t>
    <phoneticPr fontId="13" type="noConversion"/>
  </si>
  <si>
    <t>세종국가정책대학원</t>
    <phoneticPr fontId="13" type="noConversion"/>
  </si>
  <si>
    <t>산업대학원</t>
    <phoneticPr fontId="13" type="noConversion"/>
  </si>
  <si>
    <t>자연</t>
    <phoneticPr fontId="13" type="noConversion"/>
  </si>
  <si>
    <t>경영대학원</t>
    <phoneticPr fontId="13" type="noConversion"/>
  </si>
  <si>
    <t>법무대학원</t>
    <phoneticPr fontId="13" type="noConversion"/>
  </si>
  <si>
    <t>의학전문대학원</t>
    <phoneticPr fontId="13" type="noConversion"/>
  </si>
  <si>
    <t>법학전문대학원</t>
    <phoneticPr fontId="13" type="noConversion"/>
  </si>
  <si>
    <t>의생명과학경영
융합대학원</t>
    <phoneticPr fontId="13" type="noConversion"/>
  </si>
  <si>
    <t>이학</t>
    <phoneticPr fontId="13" type="noConversion"/>
  </si>
  <si>
    <t>합계</t>
    <phoneticPr fontId="13" type="noConversion"/>
  </si>
  <si>
    <t xml:space="preserve">  다. 수납액 조서</t>
    <phoneticPr fontId="13" type="noConversion"/>
  </si>
  <si>
    <t>(단위: 원, 명, %)</t>
  </si>
  <si>
    <t>구분</t>
    <phoneticPr fontId="13" type="noConversion"/>
  </si>
  <si>
    <t>계열</t>
    <phoneticPr fontId="13" type="noConversion"/>
  </si>
  <si>
    <t>수납 대상
학생수</t>
    <phoneticPr fontId="13" type="noConversion"/>
  </si>
  <si>
    <t>미등록 학생수
(제적)</t>
    <phoneticPr fontId="13" type="noConversion"/>
  </si>
  <si>
    <t>수납 학생수</t>
    <phoneticPr fontId="13" type="noConversion"/>
  </si>
  <si>
    <t>1인당 연액</t>
    <phoneticPr fontId="13" type="noConversion"/>
  </si>
  <si>
    <t>수납액</t>
    <phoneticPr fontId="13" type="noConversion"/>
  </si>
  <si>
    <t>불납 결손액</t>
    <phoneticPr fontId="13" type="noConversion"/>
  </si>
  <si>
    <t>미수납액</t>
    <phoneticPr fontId="13" type="noConversion"/>
  </si>
  <si>
    <t>비고</t>
    <phoneticPr fontId="13" type="noConversion"/>
  </si>
  <si>
    <t>학생수</t>
    <phoneticPr fontId="13" type="noConversion"/>
  </si>
  <si>
    <t>비율</t>
    <phoneticPr fontId="13" type="noConversion"/>
  </si>
  <si>
    <t>인원</t>
    <phoneticPr fontId="13" type="noConversion"/>
  </si>
  <si>
    <t>금액</t>
    <phoneticPr fontId="13" type="noConversion"/>
  </si>
  <si>
    <t>대학</t>
    <phoneticPr fontId="13" type="noConversion"/>
  </si>
  <si>
    <t>인문·자연</t>
    <phoneticPr fontId="13" type="noConversion"/>
  </si>
  <si>
    <t>일반대학원</t>
    <phoneticPr fontId="13" type="noConversion"/>
  </si>
  <si>
    <t>인문·자연</t>
    <phoneticPr fontId="13" type="noConversion"/>
  </si>
  <si>
    <t>행정대학원</t>
    <phoneticPr fontId="13" type="noConversion"/>
  </si>
  <si>
    <t>인문</t>
    <phoneticPr fontId="13" type="noConversion"/>
  </si>
  <si>
    <r>
      <t xml:space="preserve">  라. 불납 결손액 조서</t>
    </r>
    <r>
      <rPr>
        <sz val="13"/>
        <rFont val="돋움"/>
        <family val="3"/>
        <charset val="129"/>
      </rPr>
      <t>: 해당사항 없음</t>
    </r>
    <phoneticPr fontId="13" type="noConversion"/>
  </si>
  <si>
    <r>
      <t xml:space="preserve">  마. 미수납액 조서</t>
    </r>
    <r>
      <rPr>
        <sz val="13"/>
        <rFont val="돋움"/>
        <family val="3"/>
        <charset val="129"/>
      </rPr>
      <t>: 해당사항 없음</t>
    </r>
    <phoneticPr fontId="13" type="noConversion"/>
  </si>
  <si>
    <r>
      <t xml:space="preserve">2. </t>
    </r>
    <r>
      <rPr>
        <sz val="18"/>
        <rFont val="돋움"/>
        <family val="3"/>
        <charset val="129"/>
      </rPr>
      <t>등록금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수납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조서</t>
    </r>
    <phoneticPr fontId="13" type="noConversion"/>
  </si>
  <si>
    <t>III. 세출 결산</t>
    <phoneticPr fontId="13" type="noConversion"/>
  </si>
  <si>
    <t>프로그램</t>
  </si>
  <si>
    <t>단위사업</t>
  </si>
  <si>
    <t>세부사업</t>
  </si>
  <si>
    <t>목</t>
  </si>
  <si>
    <t>세목</t>
  </si>
  <si>
    <t>예 산 액
(2017.02.28.)</t>
    <phoneticPr fontId="13" type="noConversion"/>
  </si>
  <si>
    <t>원인행위액
(2017.02.28 까지)</t>
    <phoneticPr fontId="13" type="noConversion"/>
  </si>
  <si>
    <t>지 출 액 
2017.02.까지</t>
    <phoneticPr fontId="13" type="noConversion"/>
  </si>
  <si>
    <t>증감 배정합계</t>
    <phoneticPr fontId="13" type="noConversion"/>
  </si>
  <si>
    <t>3. 사고이월조서</t>
  </si>
  <si>
    <t>예    산    과    목</t>
  </si>
  <si>
    <t>이월 사유</t>
  </si>
  <si>
    <t>소관 부서명</t>
  </si>
  <si>
    <t>사업별 명세</t>
  </si>
  <si>
    <t>비 고</t>
  </si>
  <si>
    <t>명       칭</t>
  </si>
  <si>
    <r>
      <t xml:space="preserve">        </t>
    </r>
    <r>
      <rPr>
        <sz val="10"/>
        <rFont val="Arial"/>
        <family val="2"/>
      </rPr>
      <t>세목</t>
    </r>
    <phoneticPr fontId="13" type="noConversion"/>
  </si>
  <si>
    <t>공동실험실습관</t>
    <phoneticPr fontId="13" type="noConversion"/>
  </si>
  <si>
    <t>평생교육원</t>
    <phoneticPr fontId="13" type="noConversion"/>
  </si>
  <si>
    <t>대학(원)운영</t>
  </si>
  <si>
    <t>기관운영(약학대학)</t>
  </si>
  <si>
    <t>용역비</t>
  </si>
  <si>
    <t>약학대학</t>
  </si>
  <si>
    <t>오송 약학대학 RI실  설치 및 허가</t>
  </si>
  <si>
    <t>시설보수</t>
  </si>
  <si>
    <t>시설환경개선</t>
  </si>
  <si>
    <t>시설비</t>
  </si>
  <si>
    <t>사업기간조정</t>
  </si>
  <si>
    <t>사무국 시설과</t>
  </si>
  <si>
    <t>수의과대학 중대동물 임상실습실 증축공사</t>
  </si>
  <si>
    <t>시설물유지관리및용역</t>
  </si>
  <si>
    <t>설계비</t>
  </si>
  <si>
    <t>생활대외 2개동 화장실 리모델링  설계용역</t>
  </si>
  <si>
    <t>시설부대비</t>
  </si>
  <si>
    <t>수의과대학 중대동물 임상실습실 증축공사 부대비 등</t>
  </si>
  <si>
    <t>공통행정관리</t>
  </si>
  <si>
    <t>국책사업대응자금</t>
  </si>
  <si>
    <t>연구지원대응사업비</t>
  </si>
  <si>
    <t>산학협력단</t>
  </si>
  <si>
    <t>자율주행자동차 성능시험장 설치공사</t>
  </si>
  <si>
    <t>국립대학시설확충</t>
  </si>
  <si>
    <t>건설비</t>
  </si>
  <si>
    <t>계속사업</t>
  </si>
  <si>
    <t>교육연구정보센터 건립 사업, 오송보건의료융합연구관 신축공사 대금 등</t>
  </si>
  <si>
    <t xml:space="preserve"> 재원확보및관리</t>
  </si>
  <si>
    <t>2016년도 일반회계 및 대학회계 결산 회계감사 용역</t>
  </si>
  <si>
    <t>대학인문역량강화사업</t>
  </si>
  <si>
    <t>인문대학</t>
  </si>
  <si>
    <t>강의실 환경개선 사업 외</t>
  </si>
  <si>
    <t>기타운영비</t>
  </si>
  <si>
    <t>기획처</t>
  </si>
  <si>
    <t>강의실 환경개선 사업</t>
  </si>
  <si>
    <t>대학특성화사업</t>
  </si>
  <si>
    <t>스마트IT창의인재양성사업단</t>
  </si>
  <si>
    <t>지역선도대학육성사업</t>
  </si>
  <si>
    <t>기업수요분석조사 용역</t>
  </si>
  <si>
    <t>약학대학이전사업</t>
  </si>
  <si>
    <t>약학대학 오송  이전 용역</t>
  </si>
  <si>
    <t>감리비</t>
  </si>
  <si>
    <r>
      <t xml:space="preserve">4. </t>
    </r>
    <r>
      <rPr>
        <sz val="18"/>
        <rFont val="돋움"/>
        <family val="3"/>
        <charset val="129"/>
      </rPr>
      <t>명시이월조서</t>
    </r>
  </si>
  <si>
    <t>명시이월액</t>
    <phoneticPr fontId="13" type="noConversion"/>
  </si>
  <si>
    <t>명시이월액</t>
    <phoneticPr fontId="13" type="noConversion"/>
  </si>
  <si>
    <t>학생처</t>
    <phoneticPr fontId="13" type="noConversion"/>
  </si>
  <si>
    <t>대학생 근로장학사업 대응자금</t>
  </si>
  <si>
    <t>학생처</t>
  </si>
  <si>
    <t>2월 국가근로 급여 3월 집행</t>
  </si>
  <si>
    <t>2017학년도 1학기 장학금 3월 집행 예정, 연구과제 평가결과에 따른 평가수당 지급금액 외</t>
  </si>
  <si>
    <t>기숙사운영(본관)</t>
  </si>
  <si>
    <t>학생생활관</t>
  </si>
  <si>
    <t>등용관 호실 창고 교체 사업 집행</t>
  </si>
  <si>
    <t>기숙사운영(양현재)</t>
  </si>
  <si>
    <t>중기 특정 시설목적사업 등 시행에 필요한 경비를 충당</t>
  </si>
  <si>
    <t>체육시설운영</t>
  </si>
  <si>
    <t>정문테니스장 관리실 리모델링 공사 진행 중이며 내부 시설보수(의자 등)에 필요한 예산 필요</t>
  </si>
  <si>
    <t>사업시행시기 조정</t>
  </si>
  <si>
    <t>연차 보고서 작성을 위한 사업관리 인건비 및 제반 경비 이월</t>
  </si>
  <si>
    <t>지급보험료</t>
  </si>
  <si>
    <t>인문역략강화사업</t>
  </si>
  <si>
    <t>지급임차료</t>
  </si>
  <si>
    <t>추가 지급된 인센티브 집행 및 연차 보고서 작성을 위한 사업관리 인건비 및 제반 경비</t>
  </si>
  <si>
    <t>복리후생비</t>
  </si>
  <si>
    <t xml:space="preserve">연차 보고서 작성을 위한 사업관리 인건비 및 제반 경비 </t>
  </si>
  <si>
    <t>약학대학 이전 마무리를 위한 발전기금재단 직접 지원 경비</t>
  </si>
  <si>
    <t>공통경비사업</t>
  </si>
  <si>
    <t>사무국</t>
  </si>
  <si>
    <t>장학금직접사용(발전기금재단)</t>
  </si>
  <si>
    <t>장학생 선발기간이 촉박하여 2017학년도 선발 및 집행</t>
  </si>
  <si>
    <t>국립대학혁신지원사업</t>
  </si>
  <si>
    <t>기획처 등</t>
  </si>
  <si>
    <t>사업기간 계속                         (2016. 8월 ~ 2017. 7월)</t>
  </si>
  <si>
    <t>사업기간 계속(2016. 8월 ~ 2017. 7월)</t>
  </si>
  <si>
    <t>사업기간 계속(2016. 8월 ~ 2017. 8월)</t>
  </si>
  <si>
    <t>사업기간 계속(2016. 8월 ~ 2017. 9월)</t>
  </si>
  <si>
    <t>사업기간 계속(2016. 8월 ~ 2017. 10월)</t>
  </si>
  <si>
    <t>사업기간 계속(2016. 8월 ~ 2017. 11월)</t>
  </si>
  <si>
    <t>급량비</t>
  </si>
  <si>
    <t>사업기간 계속(2016. 8월 ~ 2017. 12월)</t>
  </si>
  <si>
    <t>사업기간 계속(2016. 8월 ~ 2017. 13월)</t>
  </si>
  <si>
    <t>사업기간 계속(2016. 8월 ~ 2017. 14월)</t>
  </si>
  <si>
    <t>사업기간 계속(2016. 8월 ~ 2017. 15월)</t>
  </si>
  <si>
    <t>사업기간 계속(2016. 8월 ~ 2017. 16월)</t>
  </si>
  <si>
    <t>사업기간 계속(2016. 8월 ~ 2017. 17월)</t>
  </si>
  <si>
    <t>사업기간 계속(2016. 8월 ~ 2017. 18월)</t>
  </si>
  <si>
    <t>사업기간 계속(2016. 8월 ~ 2017. 19월)</t>
  </si>
  <si>
    <t>사업기간 계속(2016. 8월 ~ 2017. 20월)</t>
  </si>
  <si>
    <t>국민연금부담금</t>
    <phoneticPr fontId="13" type="noConversion"/>
  </si>
  <si>
    <t>건강보험부담금</t>
    <phoneticPr fontId="13" type="noConversion"/>
  </si>
  <si>
    <t>고용보험부담금</t>
    <phoneticPr fontId="13" type="noConversion"/>
  </si>
  <si>
    <t>산재보험부담금</t>
    <phoneticPr fontId="13" type="noConversion"/>
  </si>
  <si>
    <t>노인장기요양보험부담금</t>
    <phoneticPr fontId="13" type="noConversion"/>
  </si>
  <si>
    <t>성적및생활장학금</t>
    <phoneticPr fontId="13" type="noConversion"/>
  </si>
  <si>
    <t>물품관리용역비</t>
    <phoneticPr fontId="13" type="noConversion"/>
  </si>
  <si>
    <t>5. 기타이월조서</t>
  </si>
  <si>
    <t>" 해당없음"</t>
  </si>
  <si>
    <t>세 입 액</t>
    <phoneticPr fontId="13" type="noConversion"/>
  </si>
  <si>
    <t>지 출 액</t>
    <phoneticPr fontId="13" type="noConversion"/>
  </si>
  <si>
    <t>집행잔액</t>
  </si>
  <si>
    <t>사고이월액</t>
    <phoneticPr fontId="13" type="noConversion"/>
  </si>
  <si>
    <t>잔액</t>
    <phoneticPr fontId="13" type="noConversion"/>
  </si>
  <si>
    <t>비   고</t>
    <phoneticPr fontId="13" type="noConversion"/>
  </si>
  <si>
    <t>취업지원본부</t>
    <phoneticPr fontId="13" type="noConversion"/>
  </si>
  <si>
    <t>장애지원센터</t>
    <phoneticPr fontId="13" type="noConversion"/>
  </si>
  <si>
    <t>기획처</t>
    <phoneticPr fontId="13" type="noConversion"/>
  </si>
  <si>
    <t>사무국</t>
    <phoneticPr fontId="13" type="noConversion"/>
  </si>
  <si>
    <t>입학본부</t>
    <phoneticPr fontId="13" type="noConversion"/>
  </si>
  <si>
    <t>산학협력단</t>
    <phoneticPr fontId="13" type="noConversion"/>
  </si>
  <si>
    <t xml:space="preserve"> 인문역량강화사업(기획과)</t>
  </si>
  <si>
    <t>인문대학</t>
    <phoneticPr fontId="13" type="noConversion"/>
  </si>
  <si>
    <t xml:space="preserve"> 인문역량강화사업(인문대)</t>
  </si>
  <si>
    <t>사범대학교육연수원</t>
    <phoneticPr fontId="13" type="noConversion"/>
  </si>
  <si>
    <t>고교교육정상화 기여대학 지원사업(추가지원)</t>
  </si>
  <si>
    <t>지역선도대학 육성사업</t>
  </si>
  <si>
    <t>법전원취약계층 장학사업</t>
  </si>
  <si>
    <t>농업생명환경대학</t>
    <phoneticPr fontId="13" type="noConversion"/>
  </si>
  <si>
    <t>학생처(체육진흥원)</t>
    <phoneticPr fontId="13" type="noConversion"/>
  </si>
  <si>
    <t>현장맞춤형교육훈련지원사업</t>
  </si>
  <si>
    <t>증평군글로벌인재육성사업</t>
  </si>
  <si>
    <t>기타 보조금이월액 반납금액</t>
    <phoneticPr fontId="13" type="noConversion"/>
  </si>
  <si>
    <t>합    계</t>
    <phoneticPr fontId="13" type="noConversion"/>
  </si>
  <si>
    <t>소관부서</t>
    <phoneticPr fontId="13" type="noConversion"/>
  </si>
  <si>
    <t>사 업 명</t>
    <phoneticPr fontId="13" type="noConversion"/>
  </si>
  <si>
    <r>
      <t xml:space="preserve">6. </t>
    </r>
    <r>
      <rPr>
        <sz val="18"/>
        <rFont val="Arial Unicode MS"/>
        <family val="3"/>
        <charset val="129"/>
      </rPr>
      <t>보조금</t>
    </r>
    <r>
      <rPr>
        <sz val="18"/>
        <rFont val="Arial"/>
        <family val="2"/>
      </rPr>
      <t xml:space="preserve"> </t>
    </r>
    <r>
      <rPr>
        <sz val="18"/>
        <rFont val="Arial Unicode MS"/>
        <family val="3"/>
        <charset val="129"/>
      </rPr>
      <t>잔액조서</t>
    </r>
  </si>
  <si>
    <r>
      <t xml:space="preserve">7. </t>
    </r>
    <r>
      <rPr>
        <sz val="18"/>
        <rFont val="돋움"/>
        <family val="3"/>
        <charset val="129"/>
      </rPr>
      <t>세출예산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불용액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조서</t>
    </r>
  </si>
  <si>
    <r>
      <rPr>
        <b/>
        <sz val="10"/>
        <color indexed="8"/>
        <rFont val="굴림"/>
        <family val="3"/>
        <charset val="129"/>
      </rPr>
      <t>예</t>
    </r>
    <r>
      <rPr>
        <b/>
        <sz val="10"/>
        <color indexed="8"/>
        <rFont val="Arial"/>
        <family val="2"/>
      </rPr>
      <t xml:space="preserve">    </t>
    </r>
    <r>
      <rPr>
        <b/>
        <sz val="10"/>
        <color indexed="8"/>
        <rFont val="굴림"/>
        <family val="3"/>
        <charset val="129"/>
      </rPr>
      <t>산</t>
    </r>
    <r>
      <rPr>
        <b/>
        <sz val="10"/>
        <color indexed="8"/>
        <rFont val="Arial"/>
        <family val="2"/>
      </rPr>
      <t xml:space="preserve">    </t>
    </r>
    <r>
      <rPr>
        <b/>
        <sz val="10"/>
        <color indexed="8"/>
        <rFont val="굴림"/>
        <family val="3"/>
        <charset val="129"/>
      </rPr>
      <t>과</t>
    </r>
    <r>
      <rPr>
        <b/>
        <sz val="10"/>
        <color indexed="8"/>
        <rFont val="Arial"/>
        <family val="2"/>
      </rPr>
      <t xml:space="preserve">    </t>
    </r>
    <r>
      <rPr>
        <b/>
        <sz val="10"/>
        <color indexed="8"/>
        <rFont val="굴림"/>
        <family val="3"/>
        <charset val="129"/>
      </rPr>
      <t>목</t>
    </r>
  </si>
  <si>
    <r>
      <rPr>
        <b/>
        <sz val="10"/>
        <color indexed="8"/>
        <rFont val="굴림"/>
        <family val="3"/>
        <charset val="129"/>
      </rPr>
      <t>불</t>
    </r>
    <r>
      <rPr>
        <b/>
        <sz val="10"/>
        <color indexed="8"/>
        <rFont val="Arial"/>
        <family val="2"/>
      </rPr>
      <t xml:space="preserve">     </t>
    </r>
    <r>
      <rPr>
        <b/>
        <sz val="10"/>
        <color indexed="8"/>
        <rFont val="굴림"/>
        <family val="3"/>
        <charset val="129"/>
      </rPr>
      <t>용</t>
    </r>
    <r>
      <rPr>
        <b/>
        <sz val="10"/>
        <color indexed="8"/>
        <rFont val="Arial"/>
        <family val="2"/>
      </rPr>
      <t xml:space="preserve">     </t>
    </r>
    <r>
      <rPr>
        <b/>
        <sz val="10"/>
        <color indexed="8"/>
        <rFont val="굴림"/>
        <family val="3"/>
        <charset val="129"/>
      </rPr>
      <t>액</t>
    </r>
  </si>
  <si>
    <r>
      <rPr>
        <b/>
        <sz val="10"/>
        <color indexed="8"/>
        <rFont val="굴림"/>
        <family val="3"/>
        <charset val="129"/>
      </rPr>
      <t>불</t>
    </r>
    <r>
      <rPr>
        <b/>
        <sz val="10"/>
        <color indexed="8"/>
        <rFont val="Arial"/>
        <family val="2"/>
      </rPr>
      <t xml:space="preserve">   </t>
    </r>
    <r>
      <rPr>
        <b/>
        <sz val="10"/>
        <color indexed="8"/>
        <rFont val="굴림"/>
        <family val="3"/>
        <charset val="129"/>
      </rPr>
      <t>용</t>
    </r>
    <r>
      <rPr>
        <b/>
        <sz val="10"/>
        <color indexed="8"/>
        <rFont val="Arial"/>
        <family val="2"/>
      </rPr>
      <t xml:space="preserve">   </t>
    </r>
    <r>
      <rPr>
        <b/>
        <sz val="10"/>
        <color indexed="8"/>
        <rFont val="굴림"/>
        <family val="3"/>
        <charset val="129"/>
      </rPr>
      <t>사</t>
    </r>
    <r>
      <rPr>
        <b/>
        <sz val="10"/>
        <color indexed="8"/>
        <rFont val="Arial"/>
        <family val="2"/>
      </rPr>
      <t xml:space="preserve">   </t>
    </r>
    <r>
      <rPr>
        <b/>
        <sz val="10"/>
        <color indexed="8"/>
        <rFont val="굴림"/>
        <family val="3"/>
        <charset val="129"/>
      </rPr>
      <t>유</t>
    </r>
    <r>
      <rPr>
        <b/>
        <sz val="10"/>
        <color indexed="8"/>
        <rFont val="Arial"/>
        <family val="2"/>
      </rPr>
      <t xml:space="preserve">    </t>
    </r>
  </si>
  <si>
    <r>
      <rPr>
        <b/>
        <sz val="10"/>
        <color indexed="8"/>
        <rFont val="굴림"/>
        <family val="3"/>
        <charset val="129"/>
      </rPr>
      <t>비고</t>
    </r>
  </si>
  <si>
    <r>
      <rPr>
        <b/>
        <sz val="10"/>
        <color indexed="8"/>
        <rFont val="굴림"/>
        <family val="3"/>
        <charset val="129"/>
      </rPr>
      <t>구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굴림"/>
        <family val="3"/>
        <charset val="129"/>
      </rPr>
      <t>분</t>
    </r>
  </si>
  <si>
    <r>
      <rPr>
        <b/>
        <sz val="10"/>
        <color indexed="8"/>
        <rFont val="굴림"/>
        <family val="3"/>
        <charset val="129"/>
      </rPr>
      <t>명칭</t>
    </r>
  </si>
  <si>
    <r>
      <rPr>
        <b/>
        <sz val="10"/>
        <color indexed="8"/>
        <rFont val="굴림"/>
        <family val="3"/>
        <charset val="129"/>
      </rPr>
      <t>분야</t>
    </r>
    <phoneticPr fontId="13" type="noConversion"/>
  </si>
  <si>
    <r>
      <rPr>
        <b/>
        <sz val="10"/>
        <color indexed="8"/>
        <rFont val="굴림"/>
        <family val="3"/>
        <charset val="129"/>
      </rPr>
      <t>대학회계운영</t>
    </r>
    <phoneticPr fontId="13" type="noConversion"/>
  </si>
  <si>
    <r>
      <rPr>
        <b/>
        <sz val="10"/>
        <color theme="1"/>
        <rFont val="맑은 고딕"/>
        <family val="3"/>
        <charset val="129"/>
      </rPr>
      <t>프로그램</t>
    </r>
  </si>
  <si>
    <r>
      <t xml:space="preserve">  </t>
    </r>
    <r>
      <rPr>
        <sz val="10"/>
        <color theme="1"/>
        <rFont val="맑은 고딕"/>
        <family val="3"/>
        <charset val="129"/>
      </rPr>
      <t>단위사업</t>
    </r>
    <phoneticPr fontId="13" type="noConversion"/>
  </si>
  <si>
    <t>대학회계직원운영</t>
  </si>
  <si>
    <r>
      <t xml:space="preserve">     </t>
    </r>
    <r>
      <rPr>
        <sz val="10"/>
        <color theme="1"/>
        <rFont val="맑은 고딕"/>
        <family val="3"/>
        <charset val="129"/>
      </rPr>
      <t>세부사업</t>
    </r>
    <phoneticPr fontId="13" type="noConversion"/>
  </si>
  <si>
    <r>
      <rPr>
        <sz val="10"/>
        <color theme="1"/>
        <rFont val="맑은 고딕"/>
        <family val="3"/>
        <charset val="129"/>
      </rPr>
      <t>장애인고용부담금</t>
    </r>
    <phoneticPr fontId="13" type="noConversion"/>
  </si>
  <si>
    <r>
      <rPr>
        <sz val="10"/>
        <rFont val="돋움"/>
        <family val="3"/>
        <charset val="129"/>
      </rPr>
      <t>예산절감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집행잔액</t>
    </r>
  </si>
  <si>
    <r>
      <rPr>
        <sz val="10"/>
        <rFont val="돋움"/>
        <family val="3"/>
        <charset val="129"/>
      </rPr>
      <t>휴직자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발생에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따른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예산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집행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잔액</t>
    </r>
    <phoneticPr fontId="13" type="noConversion"/>
  </si>
  <si>
    <t>대학회계직원복리후생</t>
  </si>
  <si>
    <t>대학회계직원(무기·기간)인건비</t>
  </si>
  <si>
    <t>일용직인건비</t>
  </si>
  <si>
    <t>계약직원복리후생</t>
  </si>
  <si>
    <t>대학회계직원및계약직원맞춤형복지제도</t>
  </si>
  <si>
    <t>초빙객원교수강의료</t>
  </si>
  <si>
    <t xml:space="preserve">초빙교원 결원(3명)에 따른 강의료 불용액 발생 </t>
  </si>
  <si>
    <t>초빙객원교수기관부담금</t>
  </si>
  <si>
    <t>초빙교원 결원에 따른 기관부담금 불용액 발생</t>
  </si>
  <si>
    <t>초빙객원교수퇴직금</t>
  </si>
  <si>
    <t>대학(원)강사료</t>
  </si>
  <si>
    <t>창의융합교육본부초빙객원교수강의료</t>
  </si>
  <si>
    <t>초빙교원 육아휴직으로 인한 급여 미지급(2016.11.17~2017.2.28)</t>
  </si>
  <si>
    <t>창의융합교육본부초빙객원교수기관부담금</t>
  </si>
  <si>
    <t>본부운영</t>
  </si>
  <si>
    <r>
      <rPr>
        <sz val="10"/>
        <color theme="1"/>
        <rFont val="맑은 고딕"/>
        <family val="3"/>
        <charset val="129"/>
      </rPr>
      <t>교무과운영</t>
    </r>
    <phoneticPr fontId="13" type="noConversion"/>
  </si>
  <si>
    <r>
      <rPr>
        <sz val="10"/>
        <rFont val="돋움"/>
        <family val="3"/>
        <charset val="129"/>
      </rPr>
      <t>예산절감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집행잔액</t>
    </r>
    <phoneticPr fontId="13" type="noConversion"/>
  </si>
  <si>
    <r>
      <rPr>
        <sz val="10"/>
        <color theme="1"/>
        <rFont val="맑은 고딕"/>
        <family val="3"/>
        <charset val="129"/>
      </rPr>
      <t>학사지원과운영</t>
    </r>
    <phoneticPr fontId="13" type="noConversion"/>
  </si>
  <si>
    <r>
      <rPr>
        <sz val="10"/>
        <color theme="1"/>
        <rFont val="맑은 고딕"/>
        <family val="3"/>
        <charset val="129"/>
      </rPr>
      <t>종합서비스센터운영</t>
    </r>
    <phoneticPr fontId="13" type="noConversion"/>
  </si>
  <si>
    <r>
      <rPr>
        <sz val="10"/>
        <color theme="1"/>
        <rFont val="맑은 고딕"/>
        <family val="3"/>
        <charset val="129"/>
      </rPr>
      <t>학생과운영</t>
    </r>
    <phoneticPr fontId="13" type="noConversion"/>
  </si>
  <si>
    <r>
      <rPr>
        <sz val="10"/>
        <color theme="1"/>
        <rFont val="맑은 고딕"/>
        <family val="3"/>
        <charset val="129"/>
      </rPr>
      <t>기획과운영</t>
    </r>
    <phoneticPr fontId="13" type="noConversion"/>
  </si>
  <si>
    <r>
      <rPr>
        <sz val="10"/>
        <color theme="1"/>
        <rFont val="맑은 고딕"/>
        <family val="3"/>
        <charset val="129"/>
      </rPr>
      <t>평가지원과운영</t>
    </r>
    <phoneticPr fontId="13" type="noConversion"/>
  </si>
  <si>
    <r>
      <rPr>
        <sz val="10"/>
        <color theme="1"/>
        <rFont val="맑은 고딕"/>
        <family val="3"/>
        <charset val="129"/>
      </rPr>
      <t>홍보부운영</t>
    </r>
    <phoneticPr fontId="13" type="noConversion"/>
  </si>
  <si>
    <r>
      <rPr>
        <sz val="10"/>
        <color theme="1"/>
        <rFont val="맑은 고딕"/>
        <family val="3"/>
        <charset val="129"/>
      </rPr>
      <t>총무과운영</t>
    </r>
    <phoneticPr fontId="13" type="noConversion"/>
  </si>
  <si>
    <r>
      <rPr>
        <sz val="10"/>
        <color theme="1"/>
        <rFont val="맑은 고딕"/>
        <family val="3"/>
        <charset val="129"/>
      </rPr>
      <t>재무과운영</t>
    </r>
    <phoneticPr fontId="13" type="noConversion"/>
  </si>
  <si>
    <r>
      <rPr>
        <sz val="10"/>
        <color theme="1"/>
        <rFont val="맑은 고딕"/>
        <family val="3"/>
        <charset val="129"/>
      </rPr>
      <t>시설과운영</t>
    </r>
    <phoneticPr fontId="13" type="noConversion"/>
  </si>
  <si>
    <r>
      <rPr>
        <sz val="10"/>
        <color theme="1"/>
        <rFont val="맑은 고딕"/>
        <family val="3"/>
        <charset val="129"/>
      </rPr>
      <t>입학과운영</t>
    </r>
    <phoneticPr fontId="13" type="noConversion"/>
  </si>
  <si>
    <r>
      <rPr>
        <sz val="10"/>
        <color theme="1"/>
        <rFont val="맑은 고딕"/>
        <family val="3"/>
        <charset val="129"/>
      </rPr>
      <t>도서관운영</t>
    </r>
    <phoneticPr fontId="13" type="noConversion"/>
  </si>
  <si>
    <r>
      <rPr>
        <sz val="10"/>
        <color theme="1"/>
        <rFont val="맑은 고딕"/>
        <family val="3"/>
        <charset val="129"/>
      </rPr>
      <t>전산정보원운영</t>
    </r>
    <phoneticPr fontId="13" type="noConversion"/>
  </si>
  <si>
    <t>보건진료원운영</t>
  </si>
  <si>
    <r>
      <rPr>
        <sz val="10"/>
        <color theme="1"/>
        <rFont val="맑은 고딕"/>
        <family val="3"/>
        <charset val="129"/>
      </rPr>
      <t>양성평등상담소운영</t>
    </r>
    <phoneticPr fontId="13" type="noConversion"/>
  </si>
  <si>
    <r>
      <rPr>
        <sz val="10"/>
        <color theme="1"/>
        <rFont val="맑은 고딕"/>
        <family val="3"/>
        <charset val="129"/>
      </rPr>
      <t>장애지원센터운영</t>
    </r>
    <phoneticPr fontId="13" type="noConversion"/>
  </si>
  <si>
    <r>
      <rPr>
        <sz val="10"/>
        <color theme="1"/>
        <rFont val="맑은 고딕"/>
        <family val="3"/>
        <charset val="129"/>
      </rPr>
      <t>천문대운영</t>
    </r>
    <phoneticPr fontId="13" type="noConversion"/>
  </si>
  <si>
    <r>
      <rPr>
        <sz val="10"/>
        <color theme="1"/>
        <rFont val="맑은 고딕"/>
        <family val="3"/>
        <charset val="129"/>
      </rPr>
      <t>창의융합교육본부운영</t>
    </r>
    <phoneticPr fontId="13" type="noConversion"/>
  </si>
  <si>
    <r>
      <rPr>
        <sz val="10"/>
        <color theme="1"/>
        <rFont val="맑은 고딕"/>
        <family val="3"/>
        <charset val="129"/>
      </rPr>
      <t>교수학습지원센터운영</t>
    </r>
    <phoneticPr fontId="13" type="noConversion"/>
  </si>
  <si>
    <r>
      <rPr>
        <sz val="10"/>
        <color theme="1"/>
        <rFont val="맑은 고딕"/>
        <family val="3"/>
        <charset val="129"/>
      </rPr>
      <t>취업지원본부운영</t>
    </r>
    <phoneticPr fontId="13" type="noConversion"/>
  </si>
  <si>
    <r>
      <rPr>
        <sz val="10"/>
        <color theme="1"/>
        <rFont val="맑은 고딕"/>
        <family val="3"/>
        <charset val="129"/>
      </rPr>
      <t>인권센터운영</t>
    </r>
    <phoneticPr fontId="13" type="noConversion"/>
  </si>
  <si>
    <r>
      <rPr>
        <sz val="10"/>
        <color theme="1"/>
        <rFont val="맑은 고딕"/>
        <family val="3"/>
        <charset val="129"/>
      </rPr>
      <t>예비군연대운영</t>
    </r>
    <phoneticPr fontId="13" type="noConversion"/>
  </si>
  <si>
    <r>
      <rPr>
        <sz val="10"/>
        <color theme="1"/>
        <rFont val="맑은 고딕"/>
        <family val="3"/>
        <charset val="129"/>
      </rPr>
      <t>체육진흥원운영</t>
    </r>
    <phoneticPr fontId="13" type="noConversion"/>
  </si>
  <si>
    <r>
      <rPr>
        <sz val="10"/>
        <color theme="1"/>
        <rFont val="맑은 고딕"/>
        <family val="3"/>
        <charset val="129"/>
      </rPr>
      <t>학생생활상담소운영</t>
    </r>
    <phoneticPr fontId="13" type="noConversion"/>
  </si>
  <si>
    <t>농업생명환경대학운영</t>
  </si>
  <si>
    <t>의과대학운영</t>
  </si>
  <si>
    <t>학생선발</t>
  </si>
  <si>
    <r>
      <rPr>
        <sz val="10"/>
        <color theme="1"/>
        <rFont val="맑은 고딕"/>
        <family val="3"/>
        <charset val="129"/>
      </rPr>
      <t>대학창조일자리센터사업대응자금</t>
    </r>
    <phoneticPr fontId="13" type="noConversion"/>
  </si>
  <si>
    <r>
      <rPr>
        <sz val="10"/>
        <color theme="1"/>
        <rFont val="맑은 고딕"/>
        <family val="3"/>
        <charset val="129"/>
      </rPr>
      <t>취업촉진활성화사업</t>
    </r>
    <phoneticPr fontId="13" type="noConversion"/>
  </si>
  <si>
    <r>
      <rPr>
        <sz val="10"/>
        <color theme="1"/>
        <rFont val="맑은 고딕"/>
        <family val="3"/>
        <charset val="129"/>
      </rPr>
      <t>담및심리검사</t>
    </r>
    <phoneticPr fontId="13" type="noConversion"/>
  </si>
  <si>
    <r>
      <rPr>
        <sz val="10"/>
        <color theme="1"/>
        <rFont val="맑은 고딕"/>
        <family val="3"/>
        <charset val="129"/>
      </rPr>
      <t>글로벌어학인재장학사업</t>
    </r>
    <phoneticPr fontId="13" type="noConversion"/>
  </si>
  <si>
    <r>
      <rPr>
        <sz val="10"/>
        <color theme="1"/>
        <rFont val="맑은 고딕"/>
        <family val="3"/>
        <charset val="129"/>
      </rPr>
      <t>체육부경기지원장학금</t>
    </r>
    <phoneticPr fontId="13" type="noConversion"/>
  </si>
  <si>
    <t>대학원장학금및대학원활성화사업비</t>
  </si>
  <si>
    <r>
      <rPr>
        <sz val="10"/>
        <rFont val="돋움"/>
        <family val="3"/>
        <charset val="129"/>
      </rPr>
      <t>사업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변경</t>
    </r>
    <r>
      <rPr>
        <sz val="10"/>
        <rFont val="Arial"/>
        <family val="2"/>
      </rPr>
      <t>(</t>
    </r>
    <r>
      <rPr>
        <sz val="10"/>
        <rFont val="돋움"/>
        <family val="3"/>
        <charset val="129"/>
      </rPr>
      <t>외국인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유학생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기숙사비를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장학금에서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>)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따른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불용액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발생</t>
    </r>
    <phoneticPr fontId="39" type="noConversion"/>
  </si>
  <si>
    <r>
      <rPr>
        <sz val="10"/>
        <color theme="1"/>
        <rFont val="맑은 고딕"/>
        <family val="3"/>
        <charset val="129"/>
      </rPr>
      <t>학생해외연수및해외봉사활동장학금</t>
    </r>
    <phoneticPr fontId="13" type="noConversion"/>
  </si>
  <si>
    <r>
      <rPr>
        <sz val="10"/>
        <color theme="1"/>
        <rFont val="맑은 고딕"/>
        <family val="3"/>
        <charset val="129"/>
      </rPr>
      <t>대학</t>
    </r>
    <r>
      <rPr>
        <sz val="10"/>
        <color theme="1"/>
        <rFont val="Arial"/>
        <family val="2"/>
      </rPr>
      <t>(</t>
    </r>
    <r>
      <rPr>
        <sz val="10"/>
        <color theme="1"/>
        <rFont val="맑은 고딕"/>
        <family val="3"/>
        <charset val="129"/>
      </rPr>
      <t>원</t>
    </r>
    <r>
      <rPr>
        <sz val="10"/>
        <color theme="1"/>
        <rFont val="Arial"/>
        <family val="2"/>
      </rPr>
      <t>)</t>
    </r>
    <r>
      <rPr>
        <sz val="10"/>
        <color theme="1"/>
        <rFont val="맑은 고딕"/>
        <family val="3"/>
        <charset val="129"/>
      </rPr>
      <t>교내장학금</t>
    </r>
    <phoneticPr fontId="13" type="noConversion"/>
  </si>
  <si>
    <r>
      <rPr>
        <sz val="10"/>
        <rFont val="돋움"/>
        <family val="3"/>
        <charset val="129"/>
      </rPr>
      <t>외부장학금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수혜로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인하여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교내장학금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예산집행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잔액</t>
    </r>
    <phoneticPr fontId="13" type="noConversion"/>
  </si>
  <si>
    <t>대학원교내장학금(입학금수업료사전감면분)</t>
  </si>
  <si>
    <r>
      <t>2</t>
    </r>
    <r>
      <rPr>
        <sz val="10"/>
        <rFont val="돋움"/>
        <family val="3"/>
        <charset val="129"/>
      </rPr>
      <t>유형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장학금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선정을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위한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최소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금액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집행</t>
    </r>
    <phoneticPr fontId="13" type="noConversion"/>
  </si>
  <si>
    <r>
      <rPr>
        <sz val="10"/>
        <color theme="1"/>
        <rFont val="맑은 고딕"/>
        <family val="3"/>
        <charset val="129"/>
      </rPr>
      <t>특별장학금</t>
    </r>
    <phoneticPr fontId="13" type="noConversion"/>
  </si>
  <si>
    <r>
      <rPr>
        <sz val="10"/>
        <color theme="1"/>
        <rFont val="맑은 고딕"/>
        <family val="3"/>
        <charset val="129"/>
      </rPr>
      <t>해외로스쿨공동학위프로그램진행및학술교류</t>
    </r>
    <phoneticPr fontId="13" type="noConversion"/>
  </si>
  <si>
    <r>
      <rPr>
        <sz val="10"/>
        <color theme="1"/>
        <rFont val="맑은 고딕"/>
        <family val="3"/>
        <charset val="129"/>
      </rPr>
      <t>사이버보안관제센터근로장학금</t>
    </r>
    <phoneticPr fontId="13" type="noConversion"/>
  </si>
  <si>
    <r>
      <rPr>
        <sz val="10"/>
        <color theme="1"/>
        <rFont val="맑은 고딕"/>
        <family val="3"/>
        <charset val="129"/>
      </rPr>
      <t>장애학생도우미지원사업대응자금</t>
    </r>
    <phoneticPr fontId="13" type="noConversion"/>
  </si>
  <si>
    <r>
      <rPr>
        <sz val="10"/>
        <color theme="1"/>
        <rFont val="맑은 고딕"/>
        <family val="3"/>
        <charset val="129"/>
      </rPr>
      <t>인재양성원학습지원사업장학금</t>
    </r>
    <phoneticPr fontId="13" type="noConversion"/>
  </si>
  <si>
    <r>
      <rPr>
        <sz val="10"/>
        <color theme="1"/>
        <rFont val="맑은 고딕"/>
        <family val="3"/>
        <charset val="129"/>
      </rPr>
      <t>정기학생행사및학생회지원사업</t>
    </r>
    <phoneticPr fontId="13" type="noConversion"/>
  </si>
  <si>
    <r>
      <rPr>
        <sz val="10"/>
        <color theme="1"/>
        <rFont val="맑은 고딕"/>
        <family val="3"/>
        <charset val="129"/>
      </rPr>
      <t>학생교류및기타행사추진</t>
    </r>
    <phoneticPr fontId="13" type="noConversion"/>
  </si>
  <si>
    <r>
      <rPr>
        <sz val="10"/>
        <rFont val="돋움"/>
        <family val="3"/>
        <charset val="129"/>
      </rPr>
      <t>각종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학생회행사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축소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예산절감</t>
    </r>
    <r>
      <rPr>
        <sz val="10"/>
        <rFont val="Arial"/>
        <family val="2"/>
      </rPr>
      <t xml:space="preserve"> </t>
    </r>
    <phoneticPr fontId="13" type="noConversion"/>
  </si>
  <si>
    <r>
      <rPr>
        <sz val="10"/>
        <color theme="1"/>
        <rFont val="맑은 고딕"/>
        <family val="3"/>
        <charset val="129"/>
      </rPr>
      <t>학생자치활동및대외활동지원</t>
    </r>
    <phoneticPr fontId="13" type="noConversion"/>
  </si>
  <si>
    <r>
      <rPr>
        <sz val="10"/>
        <color theme="1"/>
        <rFont val="맑은 고딕"/>
        <family val="3"/>
        <charset val="129"/>
      </rPr>
      <t>대학미디어문화창출</t>
    </r>
    <phoneticPr fontId="13" type="noConversion"/>
  </si>
  <si>
    <r>
      <rPr>
        <sz val="10"/>
        <color theme="1"/>
        <rFont val="맑은 고딕"/>
        <family val="3"/>
        <charset val="129"/>
      </rPr>
      <t>운동부지원사업</t>
    </r>
    <phoneticPr fontId="13" type="noConversion"/>
  </si>
  <si>
    <r>
      <rPr>
        <sz val="10"/>
        <color theme="1"/>
        <rFont val="맑은 고딕"/>
        <family val="3"/>
        <charset val="129"/>
      </rPr>
      <t>대학체육활동장려사업</t>
    </r>
    <phoneticPr fontId="13" type="noConversion"/>
  </si>
  <si>
    <r>
      <rPr>
        <sz val="10"/>
        <color theme="1"/>
        <rFont val="맑은 고딕"/>
        <family val="3"/>
        <charset val="129"/>
      </rPr>
      <t>학생복지및복지시설환경개선</t>
    </r>
    <phoneticPr fontId="13" type="noConversion"/>
  </si>
  <si>
    <r>
      <rPr>
        <sz val="10"/>
        <rFont val="돋움"/>
        <family val="3"/>
        <charset val="129"/>
      </rPr>
      <t>학생과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배정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예산이었으나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재무과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일반회계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예산으로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물품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선지급</t>
    </r>
    <r>
      <rPr>
        <sz val="10"/>
        <rFont val="Arial"/>
        <family val="2"/>
      </rPr>
      <t>(16,000</t>
    </r>
    <r>
      <rPr>
        <sz val="10"/>
        <rFont val="돋움"/>
        <family val="3"/>
        <charset val="129"/>
      </rPr>
      <t>천원</t>
    </r>
    <r>
      <rPr>
        <sz val="10"/>
        <rFont val="Arial"/>
        <family val="2"/>
      </rPr>
      <t>)</t>
    </r>
    <r>
      <rPr>
        <sz val="10"/>
        <rFont val="돋움"/>
        <family val="3"/>
        <charset val="129"/>
      </rPr>
      <t>되어</t>
    </r>
    <r>
      <rPr>
        <sz val="10"/>
        <rFont val="Arial"/>
        <family val="2"/>
      </rPr>
      <t xml:space="preserve">  </t>
    </r>
    <r>
      <rPr>
        <sz val="10"/>
        <rFont val="돋움"/>
        <family val="3"/>
        <charset val="129"/>
      </rPr>
      <t>대학회계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금액만큼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조정</t>
    </r>
    <phoneticPr fontId="13" type="noConversion"/>
  </si>
  <si>
    <r>
      <rPr>
        <sz val="10"/>
        <color theme="1"/>
        <rFont val="맑은 고딕"/>
        <family val="3"/>
        <charset val="129"/>
      </rPr>
      <t>감염병의예방및관리사업</t>
    </r>
    <phoneticPr fontId="13" type="noConversion"/>
  </si>
  <si>
    <r>
      <rPr>
        <sz val="10"/>
        <color theme="1"/>
        <rFont val="맑은 고딕"/>
        <family val="3"/>
        <charset val="129"/>
      </rPr>
      <t>장애학생맞춤형지원사업</t>
    </r>
    <phoneticPr fontId="13" type="noConversion"/>
  </si>
  <si>
    <r>
      <rPr>
        <sz val="10"/>
        <color theme="1"/>
        <rFont val="맑은 고딕"/>
        <family val="3"/>
        <charset val="129"/>
      </rPr>
      <t>예비군훈련용품구입</t>
    </r>
    <phoneticPr fontId="13" type="noConversion"/>
  </si>
  <si>
    <r>
      <rPr>
        <sz val="10"/>
        <color theme="1"/>
        <rFont val="맑은 고딕"/>
        <family val="3"/>
        <charset val="129"/>
      </rPr>
      <t>학군사관지원</t>
    </r>
    <phoneticPr fontId="13" type="noConversion"/>
  </si>
  <si>
    <r>
      <rPr>
        <sz val="10"/>
        <color theme="1"/>
        <rFont val="돋움"/>
        <family val="3"/>
        <charset val="129"/>
      </rPr>
      <t>대학원장학금및대학원활성화사업비</t>
    </r>
    <phoneticPr fontId="13" type="noConversion"/>
  </si>
  <si>
    <t>기획관리</t>
  </si>
  <si>
    <r>
      <rPr>
        <sz val="10"/>
        <color theme="1"/>
        <rFont val="맑은 고딕"/>
        <family val="3"/>
        <charset val="129"/>
      </rPr>
      <t>교육역량강화및대외경쟁력강화를위한제도개선사업</t>
    </r>
    <phoneticPr fontId="13" type="noConversion"/>
  </si>
  <si>
    <r>
      <rPr>
        <sz val="10"/>
        <color theme="1"/>
        <rFont val="맑은 고딕"/>
        <family val="3"/>
        <charset val="129"/>
      </rPr>
      <t>충북대학교홈페이지관리사업</t>
    </r>
  </si>
  <si>
    <r>
      <rPr>
        <sz val="10"/>
        <color theme="1"/>
        <rFont val="맑은 고딕"/>
        <family val="3"/>
        <charset val="129"/>
      </rPr>
      <t>홍보활동강화사업</t>
    </r>
  </si>
  <si>
    <r>
      <rPr>
        <sz val="10"/>
        <color theme="1"/>
        <rFont val="맑은 고딕"/>
        <family val="3"/>
        <charset val="129"/>
      </rPr>
      <t>대학이미지개선사업</t>
    </r>
    <phoneticPr fontId="13" type="noConversion"/>
  </si>
  <si>
    <r>
      <rPr>
        <sz val="10"/>
        <color theme="1"/>
        <rFont val="맑은 고딕"/>
        <family val="3"/>
        <charset val="129"/>
      </rPr>
      <t>홍보활동행정인턴채용</t>
    </r>
    <phoneticPr fontId="13" type="noConversion"/>
  </si>
  <si>
    <r>
      <rPr>
        <sz val="10"/>
        <color theme="1"/>
        <rFont val="맑은 고딕"/>
        <family val="3"/>
        <charset val="129"/>
      </rPr>
      <t>자체평가사업</t>
    </r>
    <phoneticPr fontId="13" type="noConversion"/>
  </si>
  <si>
    <r>
      <rPr>
        <sz val="10"/>
        <color theme="1"/>
        <rFont val="맑은 고딕"/>
        <family val="3"/>
        <charset val="129"/>
      </rPr>
      <t>외부기관평가</t>
    </r>
    <phoneticPr fontId="13" type="noConversion"/>
  </si>
  <si>
    <t>교직원역량강화</t>
  </si>
  <si>
    <t>직원역량강화</t>
  </si>
  <si>
    <r>
      <rPr>
        <sz val="10"/>
        <color theme="1"/>
        <rFont val="맑은 고딕"/>
        <family val="3"/>
        <charset val="129"/>
      </rPr>
      <t>직원교육훈련지원사업</t>
    </r>
    <phoneticPr fontId="13" type="noConversion"/>
  </si>
  <si>
    <t>교원역량강화</t>
  </si>
  <si>
    <r>
      <rPr>
        <sz val="10"/>
        <color theme="1"/>
        <rFont val="맑은 고딕"/>
        <family val="3"/>
        <charset val="129"/>
      </rPr>
      <t>교원교육연구및학생지도사업</t>
    </r>
    <phoneticPr fontId="13" type="noConversion"/>
  </si>
  <si>
    <r>
      <rPr>
        <sz val="10"/>
        <color theme="1"/>
        <rFont val="맑은 고딕"/>
        <family val="3"/>
        <charset val="129"/>
      </rPr>
      <t>직원교육연구및학생지도사업</t>
    </r>
    <phoneticPr fontId="13" type="noConversion"/>
  </si>
  <si>
    <r>
      <rPr>
        <sz val="10"/>
        <color theme="1"/>
        <rFont val="맑은 고딕"/>
        <family val="3"/>
        <charset val="129"/>
      </rPr>
      <t>기초학문분야활성화지원사업</t>
    </r>
    <phoneticPr fontId="13" type="noConversion"/>
  </si>
  <si>
    <r>
      <rPr>
        <sz val="10"/>
        <color theme="1"/>
        <rFont val="맑은 고딕"/>
        <family val="3"/>
        <charset val="129"/>
      </rPr>
      <t>교육공무원역량강화</t>
    </r>
    <phoneticPr fontId="13" type="noConversion"/>
  </si>
  <si>
    <r>
      <rPr>
        <sz val="10"/>
        <rFont val="돋움"/>
        <family val="3"/>
        <charset val="129"/>
      </rPr>
      <t>분야별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추가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지원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자격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요건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강화로</t>
    </r>
    <r>
      <rPr>
        <sz val="10"/>
        <rFont val="Arial"/>
        <family val="2"/>
      </rPr>
      <t xml:space="preserve">  </t>
    </r>
    <r>
      <rPr>
        <sz val="10"/>
        <rFont val="돋움"/>
        <family val="3"/>
        <charset val="129"/>
      </rPr>
      <t>지원자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감소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심사수당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단가가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낮은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충청권역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심사위원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위촉으로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교통비와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수당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불용액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발생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등</t>
    </r>
    <phoneticPr fontId="13" type="noConversion"/>
  </si>
  <si>
    <r>
      <rPr>
        <sz val="10"/>
        <color theme="1"/>
        <rFont val="맑은 고딕"/>
        <family val="3"/>
        <charset val="129"/>
      </rPr>
      <t>국제교류활성화를위한해외대학교류사업</t>
    </r>
    <phoneticPr fontId="13" type="noConversion"/>
  </si>
  <si>
    <t>유학생유치및관리</t>
  </si>
  <si>
    <r>
      <t>GOKOREA</t>
    </r>
    <r>
      <rPr>
        <sz val="10"/>
        <color theme="1"/>
        <rFont val="맑은 고딕"/>
        <family val="3"/>
        <charset val="129"/>
      </rPr>
      <t>사업</t>
    </r>
    <phoneticPr fontId="13" type="noConversion"/>
  </si>
  <si>
    <r>
      <rPr>
        <sz val="10"/>
        <color theme="1"/>
        <rFont val="맑은 고딕"/>
        <family val="3"/>
        <charset val="129"/>
      </rPr>
      <t>유학생유치및관리사업</t>
    </r>
    <phoneticPr fontId="13" type="noConversion"/>
  </si>
  <si>
    <r>
      <rPr>
        <sz val="10"/>
        <color theme="1"/>
        <rFont val="맑은 고딕"/>
        <family val="3"/>
        <charset val="129"/>
      </rPr>
      <t>청주교도소인문교양프로그램운영</t>
    </r>
    <phoneticPr fontId="13" type="noConversion"/>
  </si>
  <si>
    <r>
      <rPr>
        <sz val="10"/>
        <color theme="1"/>
        <rFont val="맑은 고딕"/>
        <family val="3"/>
        <charset val="129"/>
      </rPr>
      <t>과학기술진흥센터운영</t>
    </r>
    <phoneticPr fontId="13" type="noConversion"/>
  </si>
  <si>
    <r>
      <rPr>
        <sz val="10"/>
        <color theme="1"/>
        <rFont val="맑은 고딕"/>
        <family val="3"/>
        <charset val="129"/>
      </rPr>
      <t>반려동물한마당행사</t>
    </r>
    <phoneticPr fontId="13" type="noConversion"/>
  </si>
  <si>
    <r>
      <rPr>
        <sz val="10"/>
        <color theme="1"/>
        <rFont val="맑은 고딕"/>
        <family val="3"/>
        <charset val="129"/>
      </rPr>
      <t>시민인문학강좌</t>
    </r>
    <phoneticPr fontId="13" type="noConversion"/>
  </si>
  <si>
    <r>
      <rPr>
        <sz val="10"/>
        <color theme="1"/>
        <rFont val="맑은 고딕"/>
        <family val="3"/>
        <charset val="129"/>
      </rPr>
      <t>전산시스템유지보수사업</t>
    </r>
    <phoneticPr fontId="13" type="noConversion"/>
  </si>
  <si>
    <r>
      <rPr>
        <sz val="10"/>
        <color theme="1"/>
        <rFont val="맑은 고딕"/>
        <family val="3"/>
        <charset val="129"/>
      </rPr>
      <t>전산망시설유지운영사업</t>
    </r>
    <phoneticPr fontId="13" type="noConversion"/>
  </si>
  <si>
    <r>
      <rPr>
        <sz val="10"/>
        <color theme="1"/>
        <rFont val="맑은 고딕"/>
        <family val="3"/>
        <charset val="129"/>
      </rPr>
      <t>정보화장비구축및교육지원사업</t>
    </r>
    <phoneticPr fontId="13" type="noConversion"/>
  </si>
  <si>
    <r>
      <t xml:space="preserve">  </t>
    </r>
    <r>
      <rPr>
        <sz val="10"/>
        <rFont val="돋움"/>
        <family val="3"/>
        <charset val="129"/>
      </rPr>
      <t>개별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입찰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집행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취합된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낙찰차액으로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예산절감액</t>
    </r>
    <phoneticPr fontId="13" type="noConversion"/>
  </si>
  <si>
    <r>
      <rPr>
        <sz val="10"/>
        <color theme="1"/>
        <rFont val="맑은 고딕"/>
        <family val="3"/>
        <charset val="129"/>
      </rPr>
      <t>전산정보원리모델링에따른이전비용</t>
    </r>
    <phoneticPr fontId="13" type="noConversion"/>
  </si>
  <si>
    <r>
      <rPr>
        <sz val="10"/>
        <color theme="1"/>
        <rFont val="맑은 고딕"/>
        <family val="3"/>
        <charset val="129"/>
      </rPr>
      <t>학술정보시스템관리및운영사업</t>
    </r>
    <phoneticPr fontId="13" type="noConversion"/>
  </si>
  <si>
    <r>
      <rPr>
        <sz val="10"/>
        <color theme="1"/>
        <rFont val="맑은 고딕"/>
        <family val="3"/>
        <charset val="129"/>
      </rPr>
      <t>도서관자료확충사업</t>
    </r>
    <phoneticPr fontId="13" type="noConversion"/>
  </si>
  <si>
    <r>
      <rPr>
        <sz val="10"/>
        <color theme="1"/>
        <rFont val="맑은 고딕"/>
        <family val="3"/>
        <charset val="129"/>
      </rPr>
      <t>도서관리및도서문화창출사업</t>
    </r>
    <phoneticPr fontId="13" type="noConversion"/>
  </si>
  <si>
    <r>
      <rPr>
        <sz val="10"/>
        <color theme="1"/>
        <rFont val="맑은 고딕"/>
        <family val="3"/>
        <charset val="129"/>
      </rPr>
      <t>시설확충사업</t>
    </r>
    <phoneticPr fontId="13" type="noConversion"/>
  </si>
  <si>
    <r>
      <rPr>
        <sz val="10"/>
        <rFont val="돋움"/>
        <family val="3"/>
        <charset val="129"/>
      </rPr>
      <t>재원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확보를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위한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예산절감</t>
    </r>
    <phoneticPr fontId="39" type="noConversion"/>
  </si>
  <si>
    <r>
      <rPr>
        <sz val="10"/>
        <color theme="1"/>
        <rFont val="맑은 고딕"/>
        <family val="3"/>
        <charset val="129"/>
      </rPr>
      <t>시설환경개선</t>
    </r>
    <phoneticPr fontId="13" type="noConversion"/>
  </si>
  <si>
    <r>
      <rPr>
        <sz val="10"/>
        <color theme="1"/>
        <rFont val="맑은 고딕"/>
        <family val="3"/>
        <charset val="129"/>
      </rPr>
      <t>캠퍼스관리용역사업</t>
    </r>
    <phoneticPr fontId="13" type="noConversion"/>
  </si>
  <si>
    <r>
      <rPr>
        <sz val="10"/>
        <color theme="1"/>
        <rFont val="맑은 고딕"/>
        <family val="3"/>
        <charset val="129"/>
      </rPr>
      <t>시설장비유지관리사업</t>
    </r>
    <phoneticPr fontId="13" type="noConversion"/>
  </si>
  <si>
    <r>
      <rPr>
        <sz val="10"/>
        <color theme="1"/>
        <rFont val="맑은 고딕"/>
        <family val="3"/>
        <charset val="129"/>
      </rPr>
      <t>시설부대용역관리</t>
    </r>
    <phoneticPr fontId="13" type="noConversion"/>
  </si>
  <si>
    <r>
      <rPr>
        <sz val="10"/>
        <color theme="1"/>
        <rFont val="맑은 고딕"/>
        <family val="3"/>
        <charset val="129"/>
      </rPr>
      <t>실험폐기물위탁처리</t>
    </r>
    <phoneticPr fontId="13" type="noConversion"/>
  </si>
  <si>
    <r>
      <rPr>
        <sz val="10"/>
        <color theme="1"/>
        <rFont val="맑은 고딕"/>
        <family val="3"/>
        <charset val="129"/>
      </rPr>
      <t>정화조청소및토양오염도검사</t>
    </r>
    <phoneticPr fontId="13" type="noConversion"/>
  </si>
  <si>
    <r>
      <rPr>
        <sz val="10"/>
        <color theme="1"/>
        <rFont val="맑은 고딕"/>
        <family val="3"/>
        <charset val="129"/>
      </rPr>
      <t>천문대시설유지</t>
    </r>
    <phoneticPr fontId="13" type="noConversion"/>
  </si>
  <si>
    <r>
      <t>Greencampus</t>
    </r>
    <r>
      <rPr>
        <sz val="10"/>
        <color theme="1"/>
        <rFont val="맑은 고딕"/>
        <family val="3"/>
        <charset val="129"/>
      </rPr>
      <t>사업</t>
    </r>
    <phoneticPr fontId="13" type="noConversion"/>
  </si>
  <si>
    <r>
      <rPr>
        <sz val="10"/>
        <color theme="1"/>
        <rFont val="맑은 고딕"/>
        <family val="3"/>
        <charset val="129"/>
      </rPr>
      <t>교무행정관리사업</t>
    </r>
    <phoneticPr fontId="13" type="noConversion"/>
  </si>
  <si>
    <r>
      <rPr>
        <sz val="10"/>
        <color theme="1"/>
        <rFont val="맑은 고딕"/>
        <family val="3"/>
        <charset val="129"/>
      </rPr>
      <t>행정서비스관리및개선</t>
    </r>
    <phoneticPr fontId="13" type="noConversion"/>
  </si>
  <si>
    <r>
      <rPr>
        <sz val="10"/>
        <color theme="1"/>
        <rFont val="맑은 고딕"/>
        <family val="3"/>
        <charset val="129"/>
      </rPr>
      <t>재원확보및관리</t>
    </r>
    <phoneticPr fontId="13" type="noConversion"/>
  </si>
  <si>
    <r>
      <rPr>
        <sz val="10"/>
        <color theme="1"/>
        <rFont val="맑은 고딕"/>
        <family val="3"/>
        <charset val="129"/>
      </rPr>
      <t>국유재산</t>
    </r>
    <r>
      <rPr>
        <sz val="10"/>
        <color theme="1"/>
        <rFont val="Arial"/>
        <family val="2"/>
      </rPr>
      <t>/</t>
    </r>
    <r>
      <rPr>
        <sz val="10"/>
        <color theme="1"/>
        <rFont val="맑은 고딕"/>
        <family val="3"/>
        <charset val="129"/>
      </rPr>
      <t>물품관리운영</t>
    </r>
    <phoneticPr fontId="13" type="noConversion"/>
  </si>
  <si>
    <r>
      <rPr>
        <sz val="10"/>
        <color theme="1"/>
        <rFont val="맑은 고딕"/>
        <family val="3"/>
        <charset val="129"/>
      </rPr>
      <t>배움터지킴이</t>
    </r>
    <r>
      <rPr>
        <sz val="10"/>
        <color theme="1"/>
        <rFont val="Arial"/>
        <family val="2"/>
      </rPr>
      <t>(</t>
    </r>
    <r>
      <rPr>
        <sz val="10"/>
        <color theme="1"/>
        <rFont val="맑은 고딕"/>
        <family val="3"/>
        <charset val="129"/>
      </rPr>
      <t>부설중고</t>
    </r>
    <r>
      <rPr>
        <sz val="10"/>
        <color theme="1"/>
        <rFont val="Arial"/>
        <family val="2"/>
      </rPr>
      <t>)</t>
    </r>
    <r>
      <rPr>
        <sz val="10"/>
        <color theme="1"/>
        <rFont val="맑은 고딕"/>
        <family val="3"/>
        <charset val="129"/>
      </rPr>
      <t>지원사업</t>
    </r>
    <phoneticPr fontId="13" type="noConversion"/>
  </si>
  <si>
    <r>
      <rPr>
        <sz val="10"/>
        <color theme="1"/>
        <rFont val="맑은 고딕"/>
        <family val="3"/>
        <charset val="129"/>
      </rPr>
      <t>직원회운영지원사업</t>
    </r>
    <phoneticPr fontId="13" type="noConversion"/>
  </si>
  <si>
    <r>
      <rPr>
        <sz val="10"/>
        <color theme="1"/>
        <rFont val="맑은 고딕"/>
        <family val="3"/>
        <charset val="129"/>
      </rPr>
      <t>학교행사경비</t>
    </r>
    <phoneticPr fontId="13" type="noConversion"/>
  </si>
  <si>
    <r>
      <rPr>
        <sz val="10"/>
        <color theme="1"/>
        <rFont val="맑은 고딕"/>
        <family val="3"/>
        <charset val="129"/>
      </rPr>
      <t>직장어린이집위탁교육</t>
    </r>
    <phoneticPr fontId="13" type="noConversion"/>
  </si>
  <si>
    <r>
      <rPr>
        <sz val="10"/>
        <color theme="1"/>
        <rFont val="맑은 고딕"/>
        <family val="3"/>
        <charset val="129"/>
      </rPr>
      <t>공용차량관리및운영</t>
    </r>
    <phoneticPr fontId="13" type="noConversion"/>
  </si>
  <si>
    <r>
      <rPr>
        <sz val="10"/>
        <color theme="1"/>
        <rFont val="맑은 고딕"/>
        <family val="3"/>
        <charset val="129"/>
      </rPr>
      <t>오창캠퍼스운영사업</t>
    </r>
    <phoneticPr fontId="13" type="noConversion"/>
  </si>
  <si>
    <r>
      <rPr>
        <sz val="10"/>
        <color theme="1"/>
        <rFont val="맑은 고딕"/>
        <family val="3"/>
        <charset val="129"/>
      </rPr>
      <t>국책사업대응자금</t>
    </r>
    <phoneticPr fontId="13" type="noConversion"/>
  </si>
  <si>
    <r>
      <rPr>
        <sz val="10"/>
        <color theme="1"/>
        <rFont val="맑은 고딕"/>
        <family val="3"/>
        <charset val="129"/>
      </rPr>
      <t>공공요금관리</t>
    </r>
    <phoneticPr fontId="13" type="noConversion"/>
  </si>
  <si>
    <r>
      <rPr>
        <sz val="10"/>
        <color theme="1"/>
        <rFont val="맑은 고딕"/>
        <family val="3"/>
        <charset val="129"/>
      </rPr>
      <t>대학창조일자리센터사업</t>
    </r>
    <phoneticPr fontId="13" type="noConversion"/>
  </si>
  <si>
    <r>
      <t>1</t>
    </r>
    <r>
      <rPr>
        <sz val="10"/>
        <color theme="1"/>
        <rFont val="맑은 고딕"/>
        <family val="3"/>
        <charset val="129"/>
      </rPr>
      <t>급정교사자격연수</t>
    </r>
    <phoneticPr fontId="13" type="noConversion"/>
  </si>
  <si>
    <r>
      <rPr>
        <sz val="10"/>
        <color theme="1"/>
        <rFont val="맑은 고딕"/>
        <family val="3"/>
        <charset val="129"/>
      </rPr>
      <t>최고농업경영자과정운영지원사업</t>
    </r>
    <phoneticPr fontId="13" type="noConversion"/>
  </si>
  <si>
    <r>
      <t>2017</t>
    </r>
    <r>
      <rPr>
        <sz val="10"/>
        <color theme="1"/>
        <rFont val="돋움"/>
        <family val="3"/>
        <charset val="129"/>
      </rPr>
      <t>년입학사정관직무윤리연수및고교교육정상화기여대학지원사업</t>
    </r>
    <phoneticPr fontId="13" type="noConversion"/>
  </si>
  <si>
    <r>
      <rPr>
        <sz val="10"/>
        <color theme="1"/>
        <rFont val="맑은 고딕"/>
        <family val="3"/>
        <charset val="129"/>
      </rPr>
      <t>거점국립대제전</t>
    </r>
    <phoneticPr fontId="13" type="noConversion"/>
  </si>
  <si>
    <r>
      <rPr>
        <sz val="10"/>
        <color theme="1"/>
        <rFont val="맑은 고딕"/>
        <family val="3"/>
        <charset val="129"/>
      </rPr>
      <t>공교육정상화기여대학지원사업추가지원공동사업</t>
    </r>
    <phoneticPr fontId="13" type="noConversion"/>
  </si>
  <si>
    <r>
      <rPr>
        <sz val="10"/>
        <color theme="1"/>
        <rFont val="맑은 고딕"/>
        <family val="3"/>
        <charset val="129"/>
      </rPr>
      <t>구조개혁평가및</t>
    </r>
    <r>
      <rPr>
        <sz val="10"/>
        <color theme="1"/>
        <rFont val="Arial"/>
        <family val="2"/>
      </rPr>
      <t>ACE</t>
    </r>
    <r>
      <rPr>
        <sz val="10"/>
        <color theme="1"/>
        <rFont val="맑은 고딕"/>
        <family val="3"/>
        <charset val="129"/>
      </rPr>
      <t>사업대응방안연구</t>
    </r>
    <phoneticPr fontId="13" type="noConversion"/>
  </si>
  <si>
    <r>
      <rPr>
        <sz val="10"/>
        <color theme="1"/>
        <rFont val="맑은 고딕"/>
        <family val="3"/>
        <charset val="129"/>
      </rPr>
      <t>국립대학혁신지원사업</t>
    </r>
    <phoneticPr fontId="13" type="noConversion"/>
  </si>
  <si>
    <r>
      <rPr>
        <sz val="10"/>
        <color theme="1"/>
        <rFont val="맑은 고딕"/>
        <family val="3"/>
        <charset val="129"/>
      </rPr>
      <t>글로벌건설엔지니어링사업</t>
    </r>
    <phoneticPr fontId="13" type="noConversion"/>
  </si>
  <si>
    <r>
      <rPr>
        <sz val="10"/>
        <color theme="1"/>
        <rFont val="맑은 고딕"/>
        <family val="3"/>
        <charset val="129"/>
      </rPr>
      <t>단기해외교육봉사프로그램</t>
    </r>
    <phoneticPr fontId="13" type="noConversion"/>
  </si>
  <si>
    <r>
      <rPr>
        <sz val="10"/>
        <color theme="1"/>
        <rFont val="맑은 고딕"/>
        <family val="3"/>
        <charset val="129"/>
      </rPr>
      <t>대학운동부평가및지원사업</t>
    </r>
    <phoneticPr fontId="13" type="noConversion"/>
  </si>
  <si>
    <r>
      <rPr>
        <sz val="10"/>
        <color theme="1"/>
        <rFont val="맑은 고딕"/>
        <family val="3"/>
        <charset val="129"/>
      </rPr>
      <t>조교연구성과금</t>
    </r>
    <phoneticPr fontId="13" type="noConversion"/>
  </si>
  <si>
    <t>링크사업교육환경개선지원</t>
    <phoneticPr fontId="13" type="noConversion"/>
  </si>
  <si>
    <r>
      <rPr>
        <sz val="10"/>
        <rFont val="돋움"/>
        <family val="3"/>
        <charset val="129"/>
      </rPr>
      <t>집행잔액</t>
    </r>
    <phoneticPr fontId="39" type="noConversion"/>
  </si>
  <si>
    <r>
      <rPr>
        <sz val="10"/>
        <color theme="1"/>
        <rFont val="맑은 고딕"/>
        <family val="3"/>
        <charset val="129"/>
      </rPr>
      <t>학생회행사운영지원사업</t>
    </r>
    <phoneticPr fontId="13" type="noConversion"/>
  </si>
  <si>
    <r>
      <rPr>
        <sz val="10"/>
        <color theme="1"/>
        <rFont val="맑은 고딕"/>
        <family val="3"/>
        <charset val="129"/>
      </rPr>
      <t>운동부지원사업</t>
    </r>
    <r>
      <rPr>
        <sz val="10"/>
        <color theme="1"/>
        <rFont val="Arial"/>
        <family val="2"/>
      </rPr>
      <t>(</t>
    </r>
    <r>
      <rPr>
        <sz val="10"/>
        <color theme="1"/>
        <rFont val="맑은 고딕"/>
        <family val="3"/>
        <charset val="129"/>
      </rPr>
      <t>보조금</t>
    </r>
    <r>
      <rPr>
        <sz val="10"/>
        <color theme="1"/>
        <rFont val="Arial"/>
        <family val="2"/>
      </rPr>
      <t>)</t>
    </r>
    <phoneticPr fontId="13" type="noConversion"/>
  </si>
  <si>
    <r>
      <rPr>
        <sz val="10"/>
        <color theme="1"/>
        <rFont val="맑은 고딕"/>
        <family val="3"/>
        <charset val="129"/>
      </rPr>
      <t>오송북카페운영</t>
    </r>
    <phoneticPr fontId="13" type="noConversion"/>
  </si>
  <si>
    <r>
      <rPr>
        <sz val="10"/>
        <color theme="1"/>
        <rFont val="맑은 고딕"/>
        <family val="3"/>
        <charset val="129"/>
      </rPr>
      <t>법전원취약계층장학사업</t>
    </r>
    <phoneticPr fontId="13" type="noConversion"/>
  </si>
  <si>
    <r>
      <rPr>
        <sz val="10"/>
        <color theme="1"/>
        <rFont val="맑은 고딕"/>
        <family val="3"/>
        <charset val="129"/>
      </rPr>
      <t>연구장비공동활용지원사업</t>
    </r>
    <phoneticPr fontId="13" type="noConversion"/>
  </si>
  <si>
    <r>
      <rPr>
        <sz val="10"/>
        <color theme="1"/>
        <rFont val="맑은 고딕"/>
        <family val="3"/>
        <charset val="129"/>
      </rPr>
      <t>현장맞춤형교육훈련사업</t>
    </r>
    <phoneticPr fontId="13" type="noConversion"/>
  </si>
  <si>
    <r>
      <rPr>
        <sz val="10"/>
        <color theme="1"/>
        <rFont val="맑은 고딕"/>
        <family val="3"/>
        <charset val="129"/>
      </rPr>
      <t>재학생직무체험프로그램사업</t>
    </r>
    <phoneticPr fontId="13" type="noConversion"/>
  </si>
  <si>
    <t>공통경비</t>
  </si>
  <si>
    <r>
      <rPr>
        <sz val="10"/>
        <color theme="1"/>
        <rFont val="맑은 고딕"/>
        <family val="3"/>
        <charset val="129"/>
      </rPr>
      <t>공통경비</t>
    </r>
    <phoneticPr fontId="13" type="noConversion"/>
  </si>
  <si>
    <t>최고경영자과정운영</t>
  </si>
  <si>
    <t>최고농업경영자과정운영</t>
  </si>
  <si>
    <t>평생교육원운영</t>
  </si>
  <si>
    <r>
      <rPr>
        <sz val="10"/>
        <color theme="1"/>
        <rFont val="맑은 고딕"/>
        <family val="3"/>
        <charset val="129"/>
      </rPr>
      <t>국제교류본부운영</t>
    </r>
    <phoneticPr fontId="13" type="noConversion"/>
  </si>
  <si>
    <r>
      <rPr>
        <sz val="10"/>
        <rFont val="돋움"/>
        <family val="3"/>
        <charset val="129"/>
      </rPr>
      <t>한국어연수생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감소로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인한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운영예산긴축운영</t>
    </r>
    <phoneticPr fontId="13" type="noConversion"/>
  </si>
  <si>
    <r>
      <rPr>
        <sz val="10"/>
        <color theme="1"/>
        <rFont val="맑은 고딕"/>
        <family val="3"/>
        <charset val="129"/>
      </rPr>
      <t>전형료</t>
    </r>
    <phoneticPr fontId="13" type="noConversion"/>
  </si>
  <si>
    <r>
      <rPr>
        <sz val="10"/>
        <rFont val="돋움"/>
        <family val="3"/>
        <charset val="129"/>
      </rPr>
      <t>세입감소</t>
    </r>
    <phoneticPr fontId="39" type="noConversion"/>
  </si>
  <si>
    <r>
      <rPr>
        <sz val="10"/>
        <color theme="1"/>
        <rFont val="돋움"/>
        <family val="3"/>
        <charset val="129"/>
      </rPr>
      <t>대학원종합시험및외국어시험운영</t>
    </r>
    <r>
      <rPr>
        <sz val="10"/>
        <color theme="1"/>
        <rFont val="Arial"/>
        <family val="2"/>
      </rPr>
      <t>(</t>
    </r>
    <r>
      <rPr>
        <sz val="10"/>
        <color theme="1"/>
        <rFont val="돋움"/>
        <family val="3"/>
        <charset val="129"/>
      </rPr>
      <t>사범대학</t>
    </r>
    <r>
      <rPr>
        <sz val="10"/>
        <color theme="1"/>
        <rFont val="Arial"/>
        <family val="2"/>
      </rPr>
      <t>)</t>
    </r>
    <phoneticPr fontId="13" type="noConversion"/>
  </si>
  <si>
    <t>대학원종합시험및외국어시험운영(법학전문대학원)</t>
  </si>
  <si>
    <r>
      <rPr>
        <sz val="10"/>
        <color theme="1"/>
        <rFont val="맑은 고딕"/>
        <family val="3"/>
        <charset val="129"/>
      </rPr>
      <t>분석기자재운영</t>
    </r>
    <phoneticPr fontId="13" type="noConversion"/>
  </si>
  <si>
    <t>예산절감</t>
  </si>
  <si>
    <r>
      <rPr>
        <sz val="10"/>
        <color theme="1"/>
        <rFont val="맑은 고딕"/>
        <family val="3"/>
        <charset val="129"/>
      </rPr>
      <t>교통관리운영</t>
    </r>
    <phoneticPr fontId="13" type="noConversion"/>
  </si>
  <si>
    <r>
      <rPr>
        <sz val="10"/>
        <color theme="1"/>
        <rFont val="맑은 고딕"/>
        <family val="3"/>
        <charset val="129"/>
      </rPr>
      <t>개신문화관관리</t>
    </r>
    <phoneticPr fontId="13" type="noConversion"/>
  </si>
  <si>
    <t>학술림운영</t>
  </si>
  <si>
    <t>농장운영</t>
  </si>
  <si>
    <t>신문방송사운영</t>
  </si>
  <si>
    <t>출판부운영</t>
  </si>
  <si>
    <t>천문오토캠프운영</t>
  </si>
  <si>
    <t>지난년도지출</t>
  </si>
  <si>
    <t>명시이월지출</t>
  </si>
  <si>
    <t>대학생근로장학사업대응자금</t>
  </si>
  <si>
    <t>사고이월지출</t>
  </si>
  <si>
    <t>시설확충사업(지난년도지출)</t>
  </si>
  <si>
    <r>
      <rPr>
        <sz val="10"/>
        <color theme="1"/>
        <rFont val="맑은 고딕"/>
        <family val="3"/>
        <charset val="129"/>
      </rPr>
      <t>국립대학인건비</t>
    </r>
    <phoneticPr fontId="13" type="noConversion"/>
  </si>
  <si>
    <r>
      <rPr>
        <sz val="10"/>
        <rFont val="돋움"/>
        <family val="3"/>
        <charset val="129"/>
      </rPr>
      <t>일반회계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회계기간</t>
    </r>
    <r>
      <rPr>
        <sz val="10"/>
        <rFont val="Arial"/>
        <family val="2"/>
      </rPr>
      <t xml:space="preserve">(2017.01~12) </t>
    </r>
    <phoneticPr fontId="13" type="noConversion"/>
  </si>
  <si>
    <r>
      <rPr>
        <sz val="10"/>
        <color theme="1"/>
        <rFont val="맑은 고딕"/>
        <family val="3"/>
        <charset val="129"/>
      </rPr>
      <t>기본경비</t>
    </r>
    <r>
      <rPr>
        <sz val="10"/>
        <color theme="1"/>
        <rFont val="Arial"/>
        <family val="2"/>
      </rPr>
      <t>(</t>
    </r>
    <r>
      <rPr>
        <sz val="10"/>
        <color theme="1"/>
        <rFont val="맑은 고딕"/>
        <family val="3"/>
        <charset val="129"/>
      </rPr>
      <t>총액대상</t>
    </r>
    <r>
      <rPr>
        <sz val="10"/>
        <color theme="1"/>
        <rFont val="Arial"/>
        <family val="2"/>
      </rPr>
      <t>)</t>
    </r>
    <phoneticPr fontId="13" type="noConversion"/>
  </si>
  <si>
    <r>
      <rPr>
        <sz val="10"/>
        <color theme="1"/>
        <rFont val="맑은 고딕"/>
        <family val="3"/>
        <charset val="129"/>
      </rPr>
      <t>기본경비</t>
    </r>
    <r>
      <rPr>
        <sz val="10"/>
        <color theme="1"/>
        <rFont val="Arial"/>
        <family val="2"/>
      </rPr>
      <t>(</t>
    </r>
    <r>
      <rPr>
        <sz val="10"/>
        <color theme="1"/>
        <rFont val="맑은 고딕"/>
        <family val="3"/>
        <charset val="129"/>
      </rPr>
      <t>총액비대상</t>
    </r>
    <r>
      <rPr>
        <sz val="10"/>
        <color theme="1"/>
        <rFont val="Arial"/>
        <family val="2"/>
      </rPr>
      <t>)</t>
    </r>
    <phoneticPr fontId="13" type="noConversion"/>
  </si>
  <si>
    <t>실험실습기자재확충</t>
  </si>
  <si>
    <t>교수보직수행경비지원</t>
  </si>
  <si>
    <r>
      <rPr>
        <sz val="10"/>
        <color theme="1"/>
        <rFont val="맑은 고딕"/>
        <family val="3"/>
        <charset val="129"/>
      </rPr>
      <t>국립대학시설확충</t>
    </r>
    <phoneticPr fontId="13" type="noConversion"/>
  </si>
  <si>
    <t>사회복무요원보수</t>
  </si>
  <si>
    <t>예비비</t>
  </si>
  <si>
    <r>
      <rPr>
        <sz val="10"/>
        <color theme="1"/>
        <rFont val="맑은 고딕"/>
        <family val="3"/>
        <charset val="129"/>
      </rPr>
      <t>예비비</t>
    </r>
    <phoneticPr fontId="13" type="noConversion"/>
  </si>
  <si>
    <r>
      <rPr>
        <sz val="10"/>
        <color theme="1"/>
        <rFont val="맑은 고딕"/>
        <family val="3"/>
        <charset val="129"/>
      </rPr>
      <t>인문대학운영</t>
    </r>
    <phoneticPr fontId="13" type="noConversion"/>
  </si>
  <si>
    <r>
      <rPr>
        <sz val="10"/>
        <color theme="1"/>
        <rFont val="맑은 고딕"/>
        <family val="3"/>
        <charset val="129"/>
      </rPr>
      <t>사회과학대학운영</t>
    </r>
    <phoneticPr fontId="13" type="noConversion"/>
  </si>
  <si>
    <r>
      <rPr>
        <sz val="10"/>
        <color theme="1"/>
        <rFont val="맑은 고딕"/>
        <family val="3"/>
        <charset val="129"/>
      </rPr>
      <t>자연과학대학운영</t>
    </r>
    <phoneticPr fontId="13" type="noConversion"/>
  </si>
  <si>
    <r>
      <rPr>
        <sz val="10"/>
        <color theme="1"/>
        <rFont val="맑은 고딕"/>
        <family val="3"/>
        <charset val="129"/>
      </rPr>
      <t>경영대학운영</t>
    </r>
    <phoneticPr fontId="13" type="noConversion"/>
  </si>
  <si>
    <r>
      <rPr>
        <sz val="10"/>
        <color theme="1"/>
        <rFont val="맑은 고딕"/>
        <family val="3"/>
        <charset val="129"/>
      </rPr>
      <t>공과대학운영</t>
    </r>
    <phoneticPr fontId="13" type="noConversion"/>
  </si>
  <si>
    <r>
      <rPr>
        <sz val="10"/>
        <color theme="1"/>
        <rFont val="맑은 고딕"/>
        <family val="3"/>
        <charset val="129"/>
      </rPr>
      <t>전자정보대학운영</t>
    </r>
    <phoneticPr fontId="13" type="noConversion"/>
  </si>
  <si>
    <r>
      <rPr>
        <sz val="10"/>
        <color theme="1"/>
        <rFont val="맑은 고딕"/>
        <family val="3"/>
        <charset val="129"/>
      </rPr>
      <t>사범대학운영</t>
    </r>
    <phoneticPr fontId="13" type="noConversion"/>
  </si>
  <si>
    <r>
      <rPr>
        <sz val="10"/>
        <color theme="1"/>
        <rFont val="맑은 고딕"/>
        <family val="3"/>
        <charset val="129"/>
      </rPr>
      <t>생활과학대학운영</t>
    </r>
    <phoneticPr fontId="13" type="noConversion"/>
  </si>
  <si>
    <r>
      <rPr>
        <sz val="10"/>
        <color theme="1"/>
        <rFont val="맑은 고딕"/>
        <family val="3"/>
        <charset val="129"/>
      </rPr>
      <t>수의과대학운영</t>
    </r>
    <phoneticPr fontId="13" type="noConversion"/>
  </si>
  <si>
    <r>
      <rPr>
        <sz val="10"/>
        <color theme="1"/>
        <rFont val="맑은 고딕"/>
        <family val="3"/>
        <charset val="129"/>
      </rPr>
      <t>약학대학운영</t>
    </r>
    <phoneticPr fontId="13" type="noConversion"/>
  </si>
  <si>
    <r>
      <rPr>
        <sz val="10"/>
        <color theme="1"/>
        <rFont val="맑은 고딕"/>
        <family val="3"/>
        <charset val="129"/>
      </rPr>
      <t>자율전공학부운영</t>
    </r>
    <phoneticPr fontId="13" type="noConversion"/>
  </si>
  <si>
    <r>
      <rPr>
        <sz val="10"/>
        <color theme="1"/>
        <rFont val="맑은 고딕"/>
        <family val="3"/>
        <charset val="129"/>
      </rPr>
      <t>융합학과군운영</t>
    </r>
    <phoneticPr fontId="13" type="noConversion"/>
  </si>
  <si>
    <r>
      <rPr>
        <sz val="10"/>
        <color theme="1"/>
        <rFont val="맑은 고딕"/>
        <family val="3"/>
        <charset val="129"/>
      </rPr>
      <t>법학전문대학원운영</t>
    </r>
    <phoneticPr fontId="13" type="noConversion"/>
  </si>
  <si>
    <r>
      <rPr>
        <sz val="10"/>
        <color theme="1"/>
        <rFont val="맑은 고딕"/>
        <family val="3"/>
        <charset val="129"/>
      </rPr>
      <t>공학교육혁신센터운영</t>
    </r>
    <phoneticPr fontId="13" type="noConversion"/>
  </si>
  <si>
    <r>
      <rPr>
        <sz val="10"/>
        <color theme="1"/>
        <rFont val="맑은 고딕"/>
        <family val="3"/>
        <charset val="129"/>
      </rPr>
      <t>대학입학홍보사업</t>
    </r>
    <phoneticPr fontId="13" type="noConversion"/>
  </si>
  <si>
    <r>
      <rPr>
        <sz val="10"/>
        <color theme="1"/>
        <rFont val="맑은 고딕"/>
        <family val="3"/>
        <charset val="129"/>
      </rPr>
      <t>교육과정및연계전공운영사업</t>
    </r>
    <phoneticPr fontId="13" type="noConversion"/>
  </si>
  <si>
    <r>
      <rPr>
        <sz val="10"/>
        <color theme="1"/>
        <rFont val="맑은 고딕"/>
        <family val="3"/>
        <charset val="129"/>
      </rPr>
      <t>학위수여식준비</t>
    </r>
    <phoneticPr fontId="13" type="noConversion"/>
  </si>
  <si>
    <r>
      <rPr>
        <sz val="10"/>
        <color theme="1"/>
        <rFont val="맑은 고딕"/>
        <family val="3"/>
        <charset val="129"/>
      </rPr>
      <t>대학원학사업무추진</t>
    </r>
    <phoneticPr fontId="13" type="noConversion"/>
  </si>
  <si>
    <r>
      <rPr>
        <sz val="10"/>
        <color theme="1"/>
        <rFont val="맑은 고딕"/>
        <family val="3"/>
        <charset val="129"/>
      </rPr>
      <t>전공과목영어강좌및교양수업지원</t>
    </r>
    <phoneticPr fontId="13" type="noConversion"/>
  </si>
  <si>
    <r>
      <rPr>
        <sz val="10"/>
        <color theme="1"/>
        <rFont val="맑은 고딕"/>
        <family val="3"/>
        <charset val="129"/>
      </rPr>
      <t>교수학습기초인프라지원사업</t>
    </r>
    <r>
      <rPr>
        <sz val="10"/>
        <color theme="1"/>
        <rFont val="Arial"/>
        <family val="2"/>
      </rPr>
      <t>(</t>
    </r>
    <r>
      <rPr>
        <sz val="10"/>
        <color theme="1"/>
        <rFont val="맑은 고딕"/>
        <family val="3"/>
        <charset val="129"/>
      </rPr>
      <t>신임교수비품</t>
    </r>
    <r>
      <rPr>
        <sz val="10"/>
        <color theme="1"/>
        <rFont val="Arial"/>
        <family val="2"/>
      </rPr>
      <t>)</t>
    </r>
    <phoneticPr fontId="13" type="noConversion"/>
  </si>
  <si>
    <r>
      <rPr>
        <sz val="10"/>
        <color theme="1"/>
        <rFont val="맑은 고딕"/>
        <family val="3"/>
        <charset val="129"/>
      </rPr>
      <t>대학수업목적저작물이용보상금</t>
    </r>
    <phoneticPr fontId="13" type="noConversion"/>
  </si>
  <si>
    <r>
      <rPr>
        <sz val="10"/>
        <color theme="1"/>
        <rFont val="맑은 고딕"/>
        <family val="3"/>
        <charset val="129"/>
      </rPr>
      <t>리걸클리닉지원사업</t>
    </r>
    <phoneticPr fontId="13" type="noConversion"/>
  </si>
  <si>
    <r>
      <rPr>
        <sz val="10"/>
        <color theme="1"/>
        <rFont val="맑은 고딕"/>
        <family val="3"/>
        <charset val="129"/>
      </rPr>
      <t>교수학습기초인프라지원사업</t>
    </r>
    <phoneticPr fontId="13" type="noConversion"/>
  </si>
  <si>
    <r>
      <rPr>
        <sz val="10"/>
        <color theme="1"/>
        <rFont val="맑은 고딕"/>
        <family val="3"/>
        <charset val="129"/>
      </rPr>
      <t>산림실습및학술림관리사업</t>
    </r>
    <phoneticPr fontId="13" type="noConversion"/>
  </si>
  <si>
    <r>
      <rPr>
        <sz val="10"/>
        <color theme="1"/>
        <rFont val="맑은 고딕"/>
        <family val="3"/>
        <charset val="129"/>
      </rPr>
      <t>농업실습및유리온실관리사업</t>
    </r>
    <phoneticPr fontId="13" type="noConversion"/>
  </si>
  <si>
    <r>
      <rPr>
        <sz val="10"/>
        <color theme="1"/>
        <rFont val="맑은 고딕"/>
        <family val="3"/>
        <charset val="129"/>
      </rPr>
      <t>동물자원실습및가축관리사업</t>
    </r>
    <phoneticPr fontId="13" type="noConversion"/>
  </si>
  <si>
    <r>
      <rPr>
        <sz val="10"/>
        <color theme="1"/>
        <rFont val="맑은 고딕"/>
        <family val="3"/>
        <charset val="129"/>
      </rPr>
      <t>식물종합병원운영사업</t>
    </r>
    <phoneticPr fontId="13" type="noConversion"/>
  </si>
  <si>
    <r>
      <rPr>
        <sz val="10"/>
        <color theme="1"/>
        <rFont val="맑은 고딕"/>
        <family val="3"/>
        <charset val="129"/>
      </rPr>
      <t>교직부일반운영비</t>
    </r>
    <phoneticPr fontId="13" type="noConversion"/>
  </si>
  <si>
    <r>
      <rPr>
        <sz val="10"/>
        <color theme="1"/>
        <rFont val="맑은 고딕"/>
        <family val="3"/>
        <charset val="129"/>
      </rPr>
      <t>인체모델링수업운영</t>
    </r>
    <phoneticPr fontId="13" type="noConversion"/>
  </si>
  <si>
    <r>
      <rPr>
        <sz val="10"/>
        <color theme="1"/>
        <rFont val="맑은 고딕"/>
        <family val="3"/>
        <charset val="129"/>
      </rPr>
      <t>교수학습지원및홍보</t>
    </r>
    <phoneticPr fontId="13" type="noConversion"/>
  </si>
  <si>
    <r>
      <rPr>
        <sz val="10"/>
        <color theme="1"/>
        <rFont val="맑은 고딕"/>
        <family val="3"/>
        <charset val="129"/>
      </rPr>
      <t>연구실안전관리사업</t>
    </r>
    <phoneticPr fontId="13" type="noConversion"/>
  </si>
  <si>
    <r>
      <rPr>
        <sz val="10"/>
        <color theme="1"/>
        <rFont val="맑은 고딕"/>
        <family val="3"/>
        <charset val="129"/>
      </rPr>
      <t>교수</t>
    </r>
    <r>
      <rPr>
        <sz val="10"/>
        <color theme="1"/>
        <rFont val="Arial"/>
        <family val="2"/>
      </rPr>
      <t>·</t>
    </r>
    <r>
      <rPr>
        <sz val="10"/>
        <color theme="1"/>
        <rFont val="맑은 고딕"/>
        <family val="3"/>
        <charset val="129"/>
      </rPr>
      <t>학습역량강화사업</t>
    </r>
    <phoneticPr fontId="13" type="noConversion"/>
  </si>
  <si>
    <r>
      <rPr>
        <sz val="10"/>
        <color theme="1"/>
        <rFont val="맑은 고딕"/>
        <family val="3"/>
        <charset val="129"/>
      </rPr>
      <t>간호학과인증평가사업</t>
    </r>
    <phoneticPr fontId="13" type="noConversion"/>
  </si>
  <si>
    <r>
      <rPr>
        <sz val="10"/>
        <color theme="1"/>
        <rFont val="맑은 고딕"/>
        <family val="3"/>
        <charset val="129"/>
      </rPr>
      <t>교원임용고사대비전공및논술면접특강</t>
    </r>
    <phoneticPr fontId="13" type="noConversion"/>
  </si>
  <si>
    <r>
      <rPr>
        <sz val="10"/>
        <color theme="1"/>
        <rFont val="맑은 고딕"/>
        <family val="3"/>
        <charset val="129"/>
      </rPr>
      <t>학술역량강화및인증평가</t>
    </r>
    <phoneticPr fontId="13" type="noConversion"/>
  </si>
  <si>
    <r>
      <rPr>
        <sz val="10"/>
        <color theme="1"/>
        <rFont val="맑은 고딕"/>
        <family val="3"/>
        <charset val="129"/>
      </rPr>
      <t>교육연수원평가인증</t>
    </r>
    <phoneticPr fontId="13" type="noConversion"/>
  </si>
  <si>
    <r>
      <rPr>
        <sz val="10"/>
        <color theme="1"/>
        <rFont val="맑은 고딕"/>
        <family val="3"/>
        <charset val="129"/>
      </rPr>
      <t>인재양성원학습지원사업</t>
    </r>
    <phoneticPr fontId="13" type="noConversion"/>
  </si>
  <si>
    <r>
      <rPr>
        <sz val="10"/>
        <color theme="1"/>
        <rFont val="맑은 고딕"/>
        <family val="3"/>
        <charset val="129"/>
      </rPr>
      <t>인문학적소양을갖춘인재양성</t>
    </r>
    <phoneticPr fontId="13" type="noConversion"/>
  </si>
  <si>
    <r>
      <rPr>
        <sz val="10"/>
        <color theme="1"/>
        <rFont val="맑은 고딕"/>
        <family val="3"/>
        <charset val="129"/>
      </rPr>
      <t>학업성취도향상및진로지도상담</t>
    </r>
    <phoneticPr fontId="13" type="noConversion"/>
  </si>
  <si>
    <r>
      <rPr>
        <sz val="10"/>
        <color theme="1"/>
        <rFont val="맑은 고딕"/>
        <family val="3"/>
        <charset val="129"/>
      </rPr>
      <t>성평등문화확산사업</t>
    </r>
    <phoneticPr fontId="13" type="noConversion"/>
  </si>
  <si>
    <r>
      <rPr>
        <sz val="10"/>
        <color theme="1"/>
        <rFont val="맑은 고딕"/>
        <family val="3"/>
        <charset val="129"/>
      </rPr>
      <t>여대생커리어개발센터지원사업대응자금</t>
    </r>
    <phoneticPr fontId="13" type="noConversion"/>
  </si>
  <si>
    <t>(단위 : 원)</t>
  </si>
  <si>
    <t>농협</t>
  </si>
  <si>
    <t>301-0047-3579-01</t>
  </si>
  <si>
    <t>여대생커리어개발센터</t>
  </si>
  <si>
    <t>301-0049-3427-91</t>
  </si>
  <si>
    <t>대학취업지원기능확충사업</t>
  </si>
  <si>
    <t>301-0097-9849-21</t>
  </si>
  <si>
    <t>미정산보조금사업</t>
  </si>
  <si>
    <t>301-0098-6227-11</t>
  </si>
  <si>
    <t>임시유해안치시설운영사업</t>
  </si>
  <si>
    <t>301-0101-9484-51</t>
  </si>
  <si>
    <t>사회통합프로그램</t>
  </si>
  <si>
    <t>301-0151-1427-01</t>
  </si>
  <si>
    <t>301-0153-1914-61</t>
  </si>
  <si>
    <t>301-0154-0292-81</t>
  </si>
  <si>
    <t>보은군초.중</t>
  </si>
  <si>
    <t>301-0154-8694-81</t>
  </si>
  <si>
    <t>생활스포츠지도사연수원운영</t>
  </si>
  <si>
    <t>301-0166-8826-51</t>
  </si>
  <si>
    <t>대학회계세입</t>
  </si>
  <si>
    <t>301-0167-8361-51</t>
  </si>
  <si>
    <t>평생교육프로그램 공모사업</t>
  </si>
  <si>
    <t>301-0167-8368-11</t>
  </si>
  <si>
    <t>평생학습우수프로그램지원</t>
  </si>
  <si>
    <t>301-0168-9280-91</t>
  </si>
  <si>
    <t>학술연구년특별연수사업</t>
  </si>
  <si>
    <t>301-0174-7968-11</t>
  </si>
  <si>
    <t>자격연수위탁과정</t>
  </si>
  <si>
    <t>301-0175-3413-51</t>
  </si>
  <si>
    <t>2015맞춤형청년취업지원사업</t>
  </si>
  <si>
    <t>301-0176-3349-21</t>
  </si>
  <si>
    <t>301-0178-6732-81</t>
  </si>
  <si>
    <t>충북농협여성리더아카데미과정</t>
  </si>
  <si>
    <t>301-0181-8055-81</t>
  </si>
  <si>
    <t>평가문항개발역량강화교사연수</t>
  </si>
  <si>
    <t>301-0182-3843-51</t>
  </si>
  <si>
    <t>일반회계국가지원금운영</t>
  </si>
  <si>
    <t>301-0182-5669-81</t>
  </si>
  <si>
    <t>2015 국립대 혁신지원사업</t>
  </si>
  <si>
    <t>301-0187-5731-71</t>
  </si>
  <si>
    <t>글로벌건설엔지니어링인력</t>
  </si>
  <si>
    <t>301-0187-5736-51</t>
  </si>
  <si>
    <t>충북장애인생활체육지원</t>
  </si>
  <si>
    <t>301-0187-5741-11</t>
  </si>
  <si>
    <t>국제교류담당자 연수사업</t>
  </si>
  <si>
    <t>301-0187-9692-81</t>
  </si>
  <si>
    <t>대학창조일자리센터(정부보조금)</t>
  </si>
  <si>
    <t>301-0187-9715-81</t>
  </si>
  <si>
    <t>대학창조일자리센터(청주시보조)</t>
  </si>
  <si>
    <t>301-0188-2601-61</t>
  </si>
  <si>
    <t>2016 장애대학생도우미지원사업</t>
  </si>
  <si>
    <t>301-0188-7240-11</t>
  </si>
  <si>
    <t>2016대학특성화사업</t>
  </si>
  <si>
    <t>301-0189-0852-81</t>
  </si>
  <si>
    <t>301-0190-3285-01</t>
  </si>
  <si>
    <t>16년충북평생교육프로그램공모</t>
  </si>
  <si>
    <t>301-0192-8051-71</t>
  </si>
  <si>
    <t>주요국가학생초청연수사업</t>
  </si>
  <si>
    <t>301-0193-1538-31</t>
  </si>
  <si>
    <t>조교연구성과금</t>
  </si>
  <si>
    <t>301-0194-1726-01</t>
  </si>
  <si>
    <t>2016고교교육정상화기여대학지원</t>
  </si>
  <si>
    <t>301-0194-9572-81</t>
  </si>
  <si>
    <t>301-0195-5943-11</t>
  </si>
  <si>
    <t>2016대학운동부평가및지원사업</t>
  </si>
  <si>
    <t>301-0195-8009-51</t>
  </si>
  <si>
    <t>재학생 직무체험 사업</t>
  </si>
  <si>
    <t>301-0196-7898-71</t>
  </si>
  <si>
    <t>지방대학 지역전략산업 인재양성</t>
  </si>
  <si>
    <t>301-0197-0195-11</t>
  </si>
  <si>
    <t>법전원 취약계층 장학사업</t>
  </si>
  <si>
    <t>301-0197-1200-31</t>
  </si>
  <si>
    <t>16년고교교육정상화추가지원</t>
  </si>
  <si>
    <t>301-0198-1403-21</t>
  </si>
  <si>
    <t>법전원 취업역량 강화사업</t>
  </si>
  <si>
    <t>301-0201-8146-71</t>
  </si>
  <si>
    <t>2016 충북대 해외단기 교육봉사</t>
  </si>
  <si>
    <t>301-0207-4091-41</t>
  </si>
  <si>
    <t>대학특성화(사고이월)</t>
  </si>
  <si>
    <t>301-0207-4096-21</t>
  </si>
  <si>
    <t>지역선도대학(사고이월)</t>
  </si>
  <si>
    <t>301-0207-4098-01</t>
  </si>
  <si>
    <t>대학인문역량강화(사고이월)</t>
  </si>
  <si>
    <t>304-05-000017</t>
  </si>
  <si>
    <t>당좌계좌</t>
  </si>
  <si>
    <t>304-17-000351</t>
  </si>
  <si>
    <t>전문농업인최고농업경영자과정</t>
  </si>
  <si>
    <t>317-0006-8080-81</t>
  </si>
  <si>
    <t>산학협력단보조금사업</t>
  </si>
  <si>
    <t>317-0008-6968-91</t>
  </si>
  <si>
    <t>대학회계자금운영</t>
  </si>
  <si>
    <t xml:space="preserve">    2. 자금 잔액 현황</t>
    <phoneticPr fontId="13" type="noConversion"/>
  </si>
  <si>
    <t>(단위: 원)</t>
    <phoneticPr fontId="13" type="noConversion"/>
  </si>
  <si>
    <t>금융기관</t>
    <phoneticPr fontId="13" type="noConversion"/>
  </si>
  <si>
    <t>예금종류</t>
    <phoneticPr fontId="13" type="noConversion"/>
  </si>
  <si>
    <t>계좌번호</t>
    <phoneticPr fontId="13" type="noConversion"/>
  </si>
  <si>
    <t>금액</t>
    <phoneticPr fontId="13" type="noConversion"/>
  </si>
  <si>
    <t>비고</t>
    <phoneticPr fontId="13" type="noConversion"/>
  </si>
  <si>
    <t>보통예금</t>
    <phoneticPr fontId="13" type="noConversion"/>
  </si>
  <si>
    <t>출납폐쇄기한 내 자금조정액</t>
    <phoneticPr fontId="13" type="noConversion"/>
  </si>
  <si>
    <t>출납폐쇄기한 내 지출액</t>
    <phoneticPr fontId="13" type="noConversion"/>
  </si>
  <si>
    <t>소계</t>
    <phoneticPr fontId="13" type="noConversion"/>
  </si>
  <si>
    <r>
      <t xml:space="preserve">(2017.02.28. </t>
    </r>
    <r>
      <rPr>
        <sz val="10"/>
        <rFont val="돋움"/>
        <family val="3"/>
        <charset val="129"/>
      </rPr>
      <t>현재</t>
    </r>
    <r>
      <rPr>
        <sz val="10"/>
        <rFont val="Arial"/>
        <family val="2"/>
      </rPr>
      <t>)</t>
    </r>
    <phoneticPr fontId="13" type="noConversion"/>
  </si>
  <si>
    <r>
      <t xml:space="preserve">8. </t>
    </r>
    <r>
      <rPr>
        <sz val="18"/>
        <rFont val="돋움"/>
        <family val="3"/>
        <charset val="129"/>
      </rPr>
      <t>예비비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사용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조서</t>
    </r>
    <r>
      <rPr>
        <sz val="18"/>
        <rFont val="Arial"/>
        <family val="2"/>
      </rPr>
      <t xml:space="preserve"> </t>
    </r>
  </si>
  <si>
    <r>
      <t xml:space="preserve">     - </t>
    </r>
    <r>
      <rPr>
        <sz val="12"/>
        <rFont val="arial"/>
        <family val="2"/>
      </rPr>
      <t xml:space="preserve"> </t>
    </r>
    <r>
      <rPr>
        <sz val="12"/>
        <rFont val="돋움"/>
        <family val="3"/>
        <charset val="129"/>
      </rPr>
      <t>해당사항</t>
    </r>
    <r>
      <rPr>
        <sz val="12"/>
        <rFont val="arial"/>
        <family val="2"/>
      </rPr>
      <t xml:space="preserve"> </t>
    </r>
    <r>
      <rPr>
        <sz val="12"/>
        <rFont val="돋움"/>
        <family val="3"/>
        <charset val="129"/>
      </rPr>
      <t>없음</t>
    </r>
  </si>
  <si>
    <t>IV. 자금 관리 현황</t>
    <phoneticPr fontId="13" type="noConversion"/>
  </si>
  <si>
    <t xml:space="preserve">    1. 자금 총괄</t>
    <phoneticPr fontId="13" type="noConversion"/>
  </si>
  <si>
    <r>
      <rPr>
        <sz val="11"/>
        <rFont val="돋움"/>
        <family val="3"/>
        <charset val="129"/>
      </rPr>
      <t>구분</t>
    </r>
    <phoneticPr fontId="13" type="noConversion"/>
  </si>
  <si>
    <r>
      <rPr>
        <sz val="11"/>
        <rFont val="돋움"/>
        <family val="3"/>
        <charset val="129"/>
      </rPr>
      <t>예산액</t>
    </r>
    <phoneticPr fontId="13" type="noConversion"/>
  </si>
  <si>
    <t>결산액</t>
    <phoneticPr fontId="13" type="noConversion"/>
  </si>
  <si>
    <r>
      <rPr>
        <sz val="11"/>
        <rFont val="돋움"/>
        <family val="3"/>
        <charset val="129"/>
      </rPr>
      <t>비고</t>
    </r>
    <phoneticPr fontId="13" type="noConversion"/>
  </si>
  <si>
    <r>
      <rPr>
        <sz val="11"/>
        <rFont val="돋움"/>
        <family val="3"/>
        <charset val="129"/>
      </rPr>
      <t>세입</t>
    </r>
    <phoneticPr fontId="13" type="noConversion"/>
  </si>
  <si>
    <r>
      <rPr>
        <sz val="11"/>
        <rFont val="돋움"/>
        <family val="3"/>
        <charset val="129"/>
      </rPr>
      <t>세출</t>
    </r>
    <phoneticPr fontId="13" type="noConversion"/>
  </si>
  <si>
    <r>
      <rPr>
        <sz val="11"/>
        <rFont val="돋움"/>
        <family val="3"/>
        <charset val="129"/>
      </rPr>
      <t>잔액</t>
    </r>
    <phoneticPr fontId="13" type="noConversion"/>
  </si>
  <si>
    <r>
      <rPr>
        <sz val="10"/>
        <color indexed="8"/>
        <rFont val="맑은고딕"/>
        <family val="3"/>
        <charset val="129"/>
      </rPr>
      <t>대학회계운영</t>
    </r>
    <phoneticPr fontId="13" type="noConversion"/>
  </si>
  <si>
    <r>
      <rPr>
        <sz val="10"/>
        <color indexed="8"/>
        <rFont val="맑은고딕"/>
        <family val="3"/>
        <charset val="129"/>
      </rPr>
      <t>자체수입금</t>
    </r>
    <phoneticPr fontId="13" type="noConversion"/>
  </si>
  <si>
    <r>
      <rPr>
        <sz val="10"/>
        <color indexed="8"/>
        <rFont val="맑은고딕"/>
        <family val="3"/>
        <charset val="129"/>
      </rPr>
      <t>등록금수입</t>
    </r>
    <phoneticPr fontId="13" type="noConversion"/>
  </si>
  <si>
    <r>
      <rPr>
        <sz val="10"/>
        <color indexed="8"/>
        <rFont val="맑은고딕"/>
        <family val="3"/>
        <charset val="129"/>
      </rPr>
      <t>등록금수입</t>
    </r>
    <phoneticPr fontId="13" type="noConversion"/>
  </si>
  <si>
    <r>
      <rPr>
        <sz val="10"/>
        <color indexed="8"/>
        <rFont val="맑은고딕"/>
        <family val="3"/>
        <charset val="129"/>
      </rPr>
      <t>입학금</t>
    </r>
    <phoneticPr fontId="13" type="noConversion"/>
  </si>
  <si>
    <r>
      <rPr>
        <sz val="10"/>
        <color indexed="8"/>
        <rFont val="맑은고딕"/>
        <family val="3"/>
        <charset val="129"/>
      </rPr>
      <t>수업료</t>
    </r>
    <phoneticPr fontId="13" type="noConversion"/>
  </si>
  <si>
    <r>
      <rPr>
        <sz val="10"/>
        <color indexed="8"/>
        <rFont val="맑은고딕"/>
        <family val="3"/>
        <charset val="129"/>
      </rPr>
      <t>이자수입</t>
    </r>
    <phoneticPr fontId="13" type="noConversion"/>
  </si>
  <si>
    <r>
      <rPr>
        <sz val="10"/>
        <color indexed="8"/>
        <rFont val="맑은고딕"/>
        <family val="3"/>
        <charset val="129"/>
      </rPr>
      <t>예금이자</t>
    </r>
    <phoneticPr fontId="13" type="noConversion"/>
  </si>
  <si>
    <r>
      <rPr>
        <sz val="10"/>
        <color indexed="8"/>
        <rFont val="맑은고딕"/>
        <family val="3"/>
        <charset val="129"/>
      </rPr>
      <t>타회계전입금</t>
    </r>
    <phoneticPr fontId="13" type="noConversion"/>
  </si>
  <si>
    <r>
      <rPr>
        <sz val="10"/>
        <color indexed="8"/>
        <rFont val="맑은고딕"/>
        <family val="3"/>
        <charset val="129"/>
      </rPr>
      <t>산학협력단전입금</t>
    </r>
    <phoneticPr fontId="13" type="noConversion"/>
  </si>
  <si>
    <r>
      <rPr>
        <sz val="10"/>
        <rFont val="맑은고딕"/>
        <family val="3"/>
        <charset val="129"/>
      </rPr>
      <t>발전기금재단전입금</t>
    </r>
    <phoneticPr fontId="104" type="noConversion"/>
  </si>
  <si>
    <r>
      <rPr>
        <sz val="10"/>
        <color indexed="8"/>
        <rFont val="맑은고딕"/>
        <family val="3"/>
        <charset val="129"/>
      </rPr>
      <t>발전기금재단전입금</t>
    </r>
    <phoneticPr fontId="104" type="noConversion"/>
  </si>
  <si>
    <t>단위사업</t>
    <phoneticPr fontId="13" type="noConversion"/>
  </si>
  <si>
    <t>이월금</t>
    <phoneticPr fontId="13" type="noConversion"/>
  </si>
  <si>
    <t>이월급수입</t>
    <phoneticPr fontId="104" type="noConversion"/>
  </si>
  <si>
    <t>세계잉여금</t>
    <phoneticPr fontId="13" type="noConversion"/>
  </si>
  <si>
    <t>세부사업</t>
    <phoneticPr fontId="13" type="noConversion"/>
  </si>
  <si>
    <t>명시이월금수입</t>
    <phoneticPr fontId="13" type="noConversion"/>
  </si>
  <si>
    <t xml:space="preserve">        목</t>
    <phoneticPr fontId="13" type="noConversion"/>
  </si>
  <si>
    <t>이월사업비</t>
    <phoneticPr fontId="13" type="noConversion"/>
  </si>
  <si>
    <r>
      <rPr>
        <sz val="10"/>
        <color indexed="8"/>
        <rFont val="돋움"/>
        <family val="3"/>
        <charset val="129"/>
      </rPr>
      <t>보조금이월금</t>
    </r>
    <r>
      <rPr>
        <sz val="10"/>
        <color indexed="8"/>
        <rFont val="Arial"/>
        <family val="2"/>
      </rPr>
      <t>(-578077000)</t>
    </r>
    <phoneticPr fontId="13" type="noConversion"/>
  </si>
  <si>
    <t>세부사업</t>
    <phoneticPr fontId="13" type="noConversion"/>
  </si>
  <si>
    <t>사고이월금수입</t>
    <phoneticPr fontId="13" type="noConversion"/>
  </si>
  <si>
    <r>
      <rPr>
        <sz val="10"/>
        <color indexed="8"/>
        <rFont val="돋움"/>
        <family val="3"/>
        <charset val="129"/>
      </rPr>
      <t>보조금이월금</t>
    </r>
    <r>
      <rPr>
        <sz val="10"/>
        <color indexed="8"/>
        <rFont val="Arial"/>
        <family val="2"/>
      </rPr>
      <t>(-10000000)</t>
    </r>
    <phoneticPr fontId="13" type="noConversion"/>
  </si>
  <si>
    <r>
      <rPr>
        <sz val="10"/>
        <color indexed="8"/>
        <rFont val="맑은고딕"/>
        <family val="3"/>
        <charset val="129"/>
      </rPr>
      <t>기타수입</t>
    </r>
    <phoneticPr fontId="13" type="noConversion"/>
  </si>
  <si>
    <r>
      <rPr>
        <sz val="10"/>
        <rFont val="맑은고딕"/>
        <family val="3"/>
        <charset val="129"/>
      </rPr>
      <t>국유재산사용료</t>
    </r>
    <phoneticPr fontId="104" type="noConversion"/>
  </si>
  <si>
    <r>
      <rPr>
        <sz val="10"/>
        <color indexed="8"/>
        <rFont val="맑은고딕"/>
        <family val="3"/>
        <charset val="129"/>
      </rPr>
      <t>사용료</t>
    </r>
    <phoneticPr fontId="13" type="noConversion"/>
  </si>
  <si>
    <r>
      <rPr>
        <sz val="10"/>
        <color indexed="8"/>
        <rFont val="돋움"/>
        <family val="3"/>
        <charset val="129"/>
      </rPr>
      <t>세부사업</t>
    </r>
    <phoneticPr fontId="13" type="noConversion"/>
  </si>
  <si>
    <t>사용료및수수료</t>
    <phoneticPr fontId="13" type="noConversion"/>
  </si>
  <si>
    <t>사용료</t>
    <phoneticPr fontId="13" type="noConversion"/>
  </si>
  <si>
    <r>
      <rPr>
        <sz val="10"/>
        <rFont val="맑은고딕"/>
        <family val="3"/>
        <charset val="129"/>
      </rPr>
      <t>공공요금부담금</t>
    </r>
    <phoneticPr fontId="104" type="noConversion"/>
  </si>
  <si>
    <r>
      <rPr>
        <sz val="10"/>
        <color indexed="8"/>
        <rFont val="맑은고딕"/>
        <family val="3"/>
        <charset val="129"/>
      </rPr>
      <t>잡수입</t>
    </r>
    <phoneticPr fontId="13" type="noConversion"/>
  </si>
  <si>
    <r>
      <rPr>
        <sz val="10"/>
        <rFont val="맑은고딕"/>
        <family val="3"/>
        <charset val="129"/>
      </rPr>
      <t>기타잡수입</t>
    </r>
    <phoneticPr fontId="104" type="noConversion"/>
  </si>
  <si>
    <r>
      <rPr>
        <sz val="10"/>
        <color indexed="8"/>
        <rFont val="맑은고딕"/>
        <family val="3"/>
        <charset val="129"/>
      </rPr>
      <t>국고지원금</t>
    </r>
    <phoneticPr fontId="13" type="noConversion"/>
  </si>
  <si>
    <r>
      <rPr>
        <sz val="10"/>
        <color indexed="8"/>
        <rFont val="맑은고딕"/>
        <family val="3"/>
        <charset val="129"/>
      </rPr>
      <t>일반회계전입금</t>
    </r>
    <phoneticPr fontId="13" type="noConversion"/>
  </si>
  <si>
    <t>확인</t>
    <phoneticPr fontId="13" type="noConversion"/>
  </si>
  <si>
    <r>
      <rPr>
        <sz val="10"/>
        <color indexed="8"/>
        <rFont val="맑은고딕"/>
        <family val="3"/>
        <charset val="129"/>
      </rPr>
      <t>이월금</t>
    </r>
    <phoneticPr fontId="13" type="noConversion"/>
  </si>
  <si>
    <r>
      <rPr>
        <sz val="10"/>
        <color indexed="8"/>
        <rFont val="맑은고딕"/>
        <family val="3"/>
        <charset val="129"/>
      </rPr>
      <t>사고이월금수입</t>
    </r>
    <phoneticPr fontId="13" type="noConversion"/>
  </si>
  <si>
    <r>
      <rPr>
        <sz val="10"/>
        <color indexed="8"/>
        <rFont val="맑은고딕"/>
        <family val="3"/>
        <charset val="129"/>
      </rPr>
      <t>보조금수입</t>
    </r>
    <phoneticPr fontId="13" type="noConversion"/>
  </si>
  <si>
    <r>
      <rPr>
        <sz val="10"/>
        <color indexed="8"/>
        <rFont val="맑은고딕"/>
        <family val="3"/>
        <charset val="129"/>
      </rPr>
      <t>국가보조금</t>
    </r>
    <phoneticPr fontId="13" type="noConversion"/>
  </si>
  <si>
    <t>지원기관반납</t>
    <phoneticPr fontId="13" type="noConversion"/>
  </si>
  <si>
    <t>명시이월,사고이월</t>
    <phoneticPr fontId="13" type="noConversion"/>
  </si>
  <si>
    <r>
      <t xml:space="preserve"> </t>
    </r>
    <r>
      <rPr>
        <sz val="10"/>
        <color indexed="8"/>
        <rFont val="돋움"/>
        <family val="3"/>
        <charset val="129"/>
      </rPr>
      <t>인문역량강화사업</t>
    </r>
    <r>
      <rPr>
        <sz val="10"/>
        <color indexed="8"/>
        <rFont val="Arial"/>
        <family val="2"/>
      </rPr>
      <t>(</t>
    </r>
    <r>
      <rPr>
        <sz val="10"/>
        <color indexed="8"/>
        <rFont val="돋움"/>
        <family val="3"/>
        <charset val="129"/>
      </rPr>
      <t>기획과</t>
    </r>
    <r>
      <rPr>
        <sz val="10"/>
        <color indexed="8"/>
        <rFont val="Arial"/>
        <family val="2"/>
      </rPr>
      <t>)</t>
    </r>
    <phoneticPr fontId="13" type="noConversion"/>
  </si>
  <si>
    <r>
      <t xml:space="preserve"> </t>
    </r>
    <r>
      <rPr>
        <sz val="10"/>
        <color indexed="8"/>
        <rFont val="돋움"/>
        <family val="3"/>
        <charset val="129"/>
      </rPr>
      <t>인문역량강화사업</t>
    </r>
    <r>
      <rPr>
        <sz val="10"/>
        <color indexed="8"/>
        <rFont val="Arial"/>
        <family val="2"/>
      </rPr>
      <t>(</t>
    </r>
    <r>
      <rPr>
        <sz val="10"/>
        <color indexed="8"/>
        <rFont val="돋움"/>
        <family val="3"/>
        <charset val="129"/>
      </rPr>
      <t>인문대</t>
    </r>
    <r>
      <rPr>
        <sz val="10"/>
        <color indexed="8"/>
        <rFont val="Arial"/>
        <family val="2"/>
      </rPr>
      <t>)</t>
    </r>
    <phoneticPr fontId="13" type="noConversion"/>
  </si>
  <si>
    <r>
      <rPr>
        <sz val="10"/>
        <color indexed="8"/>
        <rFont val="돋움"/>
        <family val="3"/>
        <charset val="129"/>
      </rPr>
      <t>고교교육정상화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기여대학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지원사업</t>
    </r>
    <r>
      <rPr>
        <sz val="10"/>
        <color indexed="8"/>
        <rFont val="Arial"/>
        <family val="2"/>
      </rPr>
      <t>(</t>
    </r>
    <r>
      <rPr>
        <sz val="10"/>
        <color indexed="8"/>
        <rFont val="돋움"/>
        <family val="3"/>
        <charset val="129"/>
      </rPr>
      <t>추가지원</t>
    </r>
    <r>
      <rPr>
        <sz val="10"/>
        <color indexed="8"/>
        <rFont val="Arial"/>
        <family val="2"/>
      </rPr>
      <t>)</t>
    </r>
    <phoneticPr fontId="13" type="noConversion"/>
  </si>
  <si>
    <r>
      <rPr>
        <sz val="10"/>
        <color indexed="8"/>
        <rFont val="돋움"/>
        <family val="3"/>
        <charset val="129"/>
      </rPr>
      <t>지역선도대학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육성사업</t>
    </r>
    <phoneticPr fontId="13" type="noConversion"/>
  </si>
  <si>
    <r>
      <rPr>
        <sz val="10"/>
        <color indexed="8"/>
        <rFont val="돋움"/>
        <family val="3"/>
        <charset val="129"/>
      </rPr>
      <t>법전원취약계층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돋움"/>
        <family val="3"/>
        <charset val="129"/>
      </rPr>
      <t>장학사업</t>
    </r>
    <phoneticPr fontId="13" type="noConversion"/>
  </si>
  <si>
    <r>
      <rPr>
        <sz val="10"/>
        <color indexed="8"/>
        <rFont val="맑은고딕"/>
        <family val="3"/>
        <charset val="129"/>
      </rPr>
      <t>지방자치단체지원금</t>
    </r>
    <phoneticPr fontId="13" type="noConversion"/>
  </si>
  <si>
    <r>
      <rPr>
        <sz val="10"/>
        <color indexed="8"/>
        <rFont val="돋움"/>
        <family val="3"/>
        <charset val="129"/>
      </rPr>
      <t>대학창조일자리센터</t>
    </r>
    <r>
      <rPr>
        <sz val="10"/>
        <color indexed="8"/>
        <rFont val="Arial"/>
        <family val="2"/>
      </rPr>
      <t>(</t>
    </r>
    <r>
      <rPr>
        <sz val="10"/>
        <color indexed="8"/>
        <rFont val="돋움"/>
        <family val="3"/>
        <charset val="129"/>
      </rPr>
      <t>청주시보조금</t>
    </r>
    <r>
      <rPr>
        <sz val="10"/>
        <color indexed="8"/>
        <rFont val="Arial"/>
        <family val="2"/>
      </rPr>
      <t>)</t>
    </r>
    <phoneticPr fontId="13" type="noConversion"/>
  </si>
  <si>
    <t>현장맞춤형교육훈련지원사업</t>
    <phoneticPr fontId="13" type="noConversion"/>
  </si>
  <si>
    <t>명시이월</t>
    <phoneticPr fontId="13" type="noConversion"/>
  </si>
  <si>
    <t>시민인문학강좌</t>
    <phoneticPr fontId="13" type="noConversion"/>
  </si>
  <si>
    <t>자격연수위탁과정</t>
    <phoneticPr fontId="13" type="noConversion"/>
  </si>
  <si>
    <t>평생학습우수프로그램지원</t>
    <phoneticPr fontId="13" type="noConversion"/>
  </si>
  <si>
    <t>증평군글로벌인재육성사업</t>
    <phoneticPr fontId="13" type="noConversion"/>
  </si>
  <si>
    <t>기타보조금</t>
    <phoneticPr fontId="13" type="noConversion"/>
  </si>
  <si>
    <t>산단전입금</t>
    <phoneticPr fontId="13" type="noConversion"/>
  </si>
  <si>
    <t>발전기금전입금</t>
    <phoneticPr fontId="13" type="noConversion"/>
  </si>
  <si>
    <t>학술연구년특별연수사업</t>
    <phoneticPr fontId="13" type="noConversion"/>
  </si>
  <si>
    <t>충북농협여성아카데미과정</t>
    <phoneticPr fontId="13" type="noConversion"/>
  </si>
  <si>
    <r>
      <rPr>
        <sz val="10"/>
        <color indexed="8"/>
        <rFont val="맑은고딕"/>
        <family val="3"/>
        <charset val="129"/>
      </rPr>
      <t>계절수업수강료</t>
    </r>
    <r>
      <rPr>
        <sz val="10"/>
        <color indexed="8"/>
        <rFont val="Arial"/>
        <family val="2"/>
      </rPr>
      <t>(</t>
    </r>
    <r>
      <rPr>
        <sz val="10"/>
        <color indexed="8"/>
        <rFont val="맑은고딕"/>
        <family val="3"/>
        <charset val="129"/>
      </rPr>
      <t>학사지원과</t>
    </r>
    <r>
      <rPr>
        <sz val="10"/>
        <color indexed="8"/>
        <rFont val="Arial"/>
        <family val="2"/>
      </rPr>
      <t>)</t>
    </r>
    <phoneticPr fontId="104" type="noConversion"/>
  </si>
  <si>
    <r>
      <rPr>
        <sz val="10"/>
        <color indexed="8"/>
        <rFont val="맑은고딕"/>
        <family val="3"/>
        <charset val="129"/>
      </rPr>
      <t>계절학기수강료</t>
    </r>
    <phoneticPr fontId="13" type="noConversion"/>
  </si>
  <si>
    <r>
      <rPr>
        <sz val="10"/>
        <color indexed="8"/>
        <rFont val="맑은고딕"/>
        <family val="3"/>
        <charset val="129"/>
      </rPr>
      <t>계절수업수강료</t>
    </r>
    <r>
      <rPr>
        <sz val="10"/>
        <color indexed="8"/>
        <rFont val="Arial"/>
        <family val="2"/>
      </rPr>
      <t>(</t>
    </r>
    <r>
      <rPr>
        <sz val="10"/>
        <color indexed="8"/>
        <rFont val="맑은고딕"/>
        <family val="3"/>
        <charset val="129"/>
      </rPr>
      <t>법학전문대학원</t>
    </r>
    <r>
      <rPr>
        <sz val="10"/>
        <color indexed="8"/>
        <rFont val="Arial"/>
        <family val="2"/>
      </rPr>
      <t>)</t>
    </r>
    <phoneticPr fontId="104" type="noConversion"/>
  </si>
  <si>
    <r>
      <t xml:space="preserve">        </t>
    </r>
    <r>
      <rPr>
        <sz val="10"/>
        <color indexed="8"/>
        <rFont val="맑은고딕"/>
        <family val="3"/>
        <charset val="129"/>
      </rPr>
      <t>목</t>
    </r>
    <phoneticPr fontId="13" type="noConversion"/>
  </si>
  <si>
    <r>
      <t xml:space="preserve">      </t>
    </r>
    <r>
      <rPr>
        <sz val="10"/>
        <color indexed="8"/>
        <rFont val="맑은고딕"/>
        <family val="3"/>
        <charset val="129"/>
      </rPr>
      <t>세부사업</t>
    </r>
    <phoneticPr fontId="13" type="noConversion"/>
  </si>
  <si>
    <r>
      <rPr>
        <sz val="10"/>
        <color indexed="8"/>
        <rFont val="맑은고딕"/>
        <family val="3"/>
        <charset val="129"/>
      </rPr>
      <t>평생교육원수강료</t>
    </r>
    <phoneticPr fontId="104" type="noConversion"/>
  </si>
  <si>
    <r>
      <rPr>
        <sz val="10"/>
        <color indexed="8"/>
        <rFont val="맑은고딕"/>
        <family val="3"/>
        <charset val="129"/>
      </rPr>
      <t>수강료</t>
    </r>
    <phoneticPr fontId="13" type="noConversion"/>
  </si>
  <si>
    <r>
      <rPr>
        <sz val="10"/>
        <color indexed="8"/>
        <rFont val="맑은고딕"/>
        <family val="3"/>
        <charset val="129"/>
      </rPr>
      <t>국제교류본부수강료</t>
    </r>
    <phoneticPr fontId="104" type="noConversion"/>
  </si>
  <si>
    <r>
      <rPr>
        <sz val="10"/>
        <color indexed="8"/>
        <rFont val="맑은고딕"/>
        <family val="3"/>
        <charset val="129"/>
      </rPr>
      <t>박물관대학수강료</t>
    </r>
    <phoneticPr fontId="104" type="noConversion"/>
  </si>
  <si>
    <r>
      <rPr>
        <sz val="10"/>
        <rFont val="맑은고딕"/>
        <family val="3"/>
        <charset val="129"/>
      </rPr>
      <t>자연과학캠프수입</t>
    </r>
    <phoneticPr fontId="104" type="noConversion"/>
  </si>
  <si>
    <r>
      <rPr>
        <sz val="10"/>
        <color indexed="8"/>
        <rFont val="맑은고딕"/>
        <family val="3"/>
        <charset val="129"/>
      </rPr>
      <t>전형및심사수입</t>
    </r>
    <phoneticPr fontId="13" type="noConversion"/>
  </si>
  <si>
    <r>
      <rPr>
        <sz val="10"/>
        <color indexed="8"/>
        <rFont val="맑은고딕"/>
        <family val="3"/>
        <charset val="129"/>
      </rPr>
      <t>대학원종합시험및외국어시험</t>
    </r>
    <r>
      <rPr>
        <sz val="10"/>
        <color indexed="8"/>
        <rFont val="Arial"/>
        <family val="2"/>
      </rPr>
      <t>(</t>
    </r>
    <r>
      <rPr>
        <sz val="10"/>
        <color indexed="8"/>
        <rFont val="맑은고딕"/>
        <family val="3"/>
        <charset val="129"/>
      </rPr>
      <t>사회과학대학</t>
    </r>
    <r>
      <rPr>
        <sz val="10"/>
        <color indexed="8"/>
        <rFont val="Arial"/>
        <family val="2"/>
      </rPr>
      <t>)</t>
    </r>
    <phoneticPr fontId="13" type="noConversion"/>
  </si>
  <si>
    <r>
      <rPr>
        <sz val="10"/>
        <color indexed="8"/>
        <rFont val="맑은고딕"/>
        <family val="3"/>
        <charset val="129"/>
      </rPr>
      <t>전형료</t>
    </r>
    <phoneticPr fontId="13" type="noConversion"/>
  </si>
  <si>
    <r>
      <rPr>
        <sz val="10"/>
        <color indexed="8"/>
        <rFont val="맑은고딕"/>
        <family val="3"/>
        <charset val="129"/>
      </rPr>
      <t>입시전형수입</t>
    </r>
    <phoneticPr fontId="13" type="noConversion"/>
  </si>
  <si>
    <r>
      <rPr>
        <sz val="10"/>
        <color indexed="8"/>
        <rFont val="맑은고딕"/>
        <family val="3"/>
        <charset val="129"/>
      </rPr>
      <t>논문심사수입</t>
    </r>
    <phoneticPr fontId="13" type="noConversion"/>
  </si>
  <si>
    <r>
      <rPr>
        <sz val="10"/>
        <color indexed="8"/>
        <rFont val="맑은고딕"/>
        <family val="3"/>
        <charset val="129"/>
      </rPr>
      <t>논문심사료</t>
    </r>
    <phoneticPr fontId="13" type="noConversion"/>
  </si>
  <si>
    <r>
      <rPr>
        <sz val="10"/>
        <color indexed="8"/>
        <rFont val="맑은고딕"/>
        <family val="3"/>
        <charset val="129"/>
      </rPr>
      <t>재산활용수입</t>
    </r>
    <phoneticPr fontId="13" type="noConversion"/>
  </si>
  <si>
    <r>
      <rPr>
        <sz val="10"/>
        <color indexed="8"/>
        <rFont val="맑은고딕"/>
        <family val="3"/>
        <charset val="129"/>
      </rPr>
      <t>학생생활관운영수입</t>
    </r>
    <r>
      <rPr>
        <sz val="10"/>
        <color indexed="8"/>
        <rFont val="Arial"/>
        <family val="2"/>
      </rPr>
      <t>_</t>
    </r>
    <r>
      <rPr>
        <sz val="10"/>
        <color indexed="8"/>
        <rFont val="맑은고딕"/>
        <family val="3"/>
        <charset val="129"/>
      </rPr>
      <t>본관</t>
    </r>
    <phoneticPr fontId="104" type="noConversion"/>
  </si>
  <si>
    <r>
      <rPr>
        <sz val="10"/>
        <color indexed="8"/>
        <rFont val="맑은고딕"/>
        <family val="3"/>
        <charset val="129"/>
      </rPr>
      <t>기숙사사용료</t>
    </r>
    <phoneticPr fontId="13" type="noConversion"/>
  </si>
  <si>
    <r>
      <rPr>
        <sz val="10"/>
        <color indexed="8"/>
        <rFont val="맑은고딕"/>
        <family val="3"/>
        <charset val="129"/>
      </rPr>
      <t>학생생활관운영수입</t>
    </r>
    <r>
      <rPr>
        <sz val="10"/>
        <color indexed="8"/>
        <rFont val="Arial"/>
        <family val="2"/>
      </rPr>
      <t>_</t>
    </r>
    <r>
      <rPr>
        <sz val="10"/>
        <color indexed="8"/>
        <rFont val="맑은고딕"/>
        <family val="3"/>
        <charset val="129"/>
      </rPr>
      <t>양현재</t>
    </r>
    <phoneticPr fontId="104" type="noConversion"/>
  </si>
  <si>
    <r>
      <rPr>
        <sz val="10"/>
        <color indexed="8"/>
        <rFont val="맑은고딕"/>
        <family val="3"/>
        <charset val="129"/>
      </rPr>
      <t>천문오토캠프운영수입</t>
    </r>
    <phoneticPr fontId="104" type="noConversion"/>
  </si>
  <si>
    <r>
      <rPr>
        <sz val="10"/>
        <rFont val="맑은고딕"/>
        <family val="3"/>
        <charset val="129"/>
      </rPr>
      <t>사용료</t>
    </r>
    <phoneticPr fontId="13" type="noConversion"/>
  </si>
  <si>
    <t>체육시설이용수입</t>
    <phoneticPr fontId="104" type="noConversion"/>
  </si>
  <si>
    <r>
      <rPr>
        <sz val="10"/>
        <color indexed="8"/>
        <rFont val="맑은고딕"/>
        <family val="3"/>
        <charset val="129"/>
      </rPr>
      <t>공동실험실습관수입</t>
    </r>
    <phoneticPr fontId="104" type="noConversion"/>
  </si>
  <si>
    <r>
      <rPr>
        <sz val="10"/>
        <color indexed="8"/>
        <rFont val="맑은고딕"/>
        <family val="3"/>
        <charset val="129"/>
      </rPr>
      <t>보건진료원수입</t>
    </r>
    <phoneticPr fontId="104" type="noConversion"/>
  </si>
  <si>
    <r>
      <rPr>
        <sz val="10"/>
        <color indexed="8"/>
        <rFont val="맑은고딕"/>
        <family val="3"/>
        <charset val="129"/>
      </rPr>
      <t>신문방송사수입</t>
    </r>
    <phoneticPr fontId="104" type="noConversion"/>
  </si>
  <si>
    <r>
      <rPr>
        <sz val="10"/>
        <color indexed="8"/>
        <rFont val="맑은고딕"/>
        <family val="3"/>
        <charset val="129"/>
      </rPr>
      <t>실험동물연구지원센터수입</t>
    </r>
    <phoneticPr fontId="104" type="noConversion"/>
  </si>
  <si>
    <r>
      <rPr>
        <sz val="10"/>
        <color indexed="8"/>
        <rFont val="맑은고딕"/>
        <family val="3"/>
        <charset val="129"/>
      </rPr>
      <t>출판부수입</t>
    </r>
    <phoneticPr fontId="104" type="noConversion"/>
  </si>
  <si>
    <r>
      <rPr>
        <sz val="10"/>
        <color indexed="8"/>
        <rFont val="맑은고딕"/>
        <family val="3"/>
        <charset val="129"/>
      </rPr>
      <t>주차관리수입</t>
    </r>
    <phoneticPr fontId="104" type="noConversion"/>
  </si>
  <si>
    <r>
      <rPr>
        <sz val="10"/>
        <color indexed="8"/>
        <rFont val="맑은고딕"/>
        <family val="3"/>
        <charset val="129"/>
      </rPr>
      <t>개신문화관수입</t>
    </r>
    <phoneticPr fontId="104" type="noConversion"/>
  </si>
  <si>
    <t>농장운영수입</t>
    <phoneticPr fontId="13" type="noConversion"/>
  </si>
  <si>
    <t>생산품매각수입</t>
    <phoneticPr fontId="13" type="noConversion"/>
  </si>
  <si>
    <r>
      <rPr>
        <sz val="10"/>
        <color indexed="8"/>
        <rFont val="맑은고딕"/>
        <family val="3"/>
        <charset val="129"/>
      </rPr>
      <t>학술림이용수입</t>
    </r>
    <phoneticPr fontId="104" type="noConversion"/>
  </si>
  <si>
    <t>재배정</t>
    <phoneticPr fontId="13" type="noConversion"/>
  </si>
  <si>
    <t>이용증감</t>
    <phoneticPr fontId="13" type="noConversion"/>
  </si>
  <si>
    <t>전용증감</t>
    <phoneticPr fontId="13" type="noConversion"/>
  </si>
  <si>
    <t>분야</t>
    <phoneticPr fontId="39" type="noConversion"/>
  </si>
  <si>
    <t>(단위 : 원)</t>
    <phoneticPr fontId="13" type="noConversion"/>
  </si>
  <si>
    <t>공무원인건비</t>
    <phoneticPr fontId="13" type="noConversion"/>
  </si>
  <si>
    <t>대학회계직원운영</t>
    <phoneticPr fontId="13" type="noConversion"/>
  </si>
  <si>
    <t>대학회계직원인건비(국고입학금및수업료분)</t>
    <phoneticPr fontId="13" type="noConversion"/>
  </si>
  <si>
    <t>보수</t>
    <phoneticPr fontId="13" type="noConversion"/>
  </si>
  <si>
    <t>인건비</t>
    <phoneticPr fontId="13" type="noConversion"/>
  </si>
  <si>
    <t>장애인고용부담금</t>
  </si>
  <si>
    <t>노인장기요양보험부담금</t>
  </si>
  <si>
    <t>요양보험부담금</t>
  </si>
  <si>
    <t>글로벌어학인재장학사업</t>
    <phoneticPr fontId="13" type="noConversion"/>
  </si>
  <si>
    <t>직무수행경비</t>
  </si>
  <si>
    <t>유학생장학사업</t>
  </si>
  <si>
    <t>특근매식비</t>
  </si>
  <si>
    <t>체육부경기지원장학금</t>
  </si>
  <si>
    <t>해외출장지원비</t>
  </si>
  <si>
    <t>학군사관지원장학금</t>
  </si>
  <si>
    <t>피복비</t>
  </si>
  <si>
    <t>지식재산권</t>
  </si>
  <si>
    <t>학생자치활동및대외활동지원</t>
  </si>
  <si>
    <t>부대경비</t>
  </si>
  <si>
    <t>대학미디어문화창출</t>
  </si>
  <si>
    <t>세금</t>
  </si>
  <si>
    <t>운동부지원사업</t>
  </si>
  <si>
    <t>대학체육활동장려사업</t>
    <phoneticPr fontId="13" type="noConversion"/>
  </si>
  <si>
    <t>학생복지및복지시설환경개선</t>
  </si>
  <si>
    <t>감염병의예방및관리사업</t>
  </si>
  <si>
    <t>예비군훈련용품구입</t>
    <phoneticPr fontId="13" type="noConversion"/>
  </si>
  <si>
    <t>학군사관지원</t>
    <phoneticPr fontId="13" type="noConversion"/>
  </si>
  <si>
    <t>교육역량강화및대외경쟁력강화를위한제도개선사업</t>
  </si>
  <si>
    <t>교육통계관리및통계연보발간</t>
    <phoneticPr fontId="13" type="noConversion"/>
  </si>
  <si>
    <t>교육정보시스템(BI)유지보수및운영지원사업</t>
    <phoneticPr fontId="13" type="noConversion"/>
  </si>
  <si>
    <t>충북대학교홈페이지관리사업</t>
    <phoneticPr fontId="13" type="noConversion"/>
  </si>
  <si>
    <t>홍보활동강화사업</t>
    <phoneticPr fontId="13" type="noConversion"/>
  </si>
  <si>
    <t>전업강사강의료</t>
  </si>
  <si>
    <t>대학이미지개선사업</t>
    <phoneticPr fontId="13" type="noConversion"/>
  </si>
  <si>
    <t>홍보활동행정인턴채용</t>
    <phoneticPr fontId="13" type="noConversion"/>
  </si>
  <si>
    <t>박물관문화행사추진사업</t>
    <phoneticPr fontId="13" type="noConversion"/>
  </si>
  <si>
    <t>공개관측행사지원</t>
    <phoneticPr fontId="13" type="noConversion"/>
  </si>
  <si>
    <t>자체평가사업</t>
    <phoneticPr fontId="13" type="noConversion"/>
  </si>
  <si>
    <t>외부기관평가</t>
    <phoneticPr fontId="13" type="noConversion"/>
  </si>
  <si>
    <t>학술연구증진사업(교내연구비)</t>
    <phoneticPr fontId="13" type="noConversion"/>
  </si>
  <si>
    <t>교원교육연구및학생지도사업</t>
    <phoneticPr fontId="13" type="noConversion"/>
  </si>
  <si>
    <t>교원학술활동지원사업</t>
    <phoneticPr fontId="13" type="noConversion"/>
  </si>
  <si>
    <t>비전업강사강의료</t>
  </si>
  <si>
    <t>비전임교원강의료</t>
  </si>
  <si>
    <t>비전임교원(초빙/명예/객원등)강의료</t>
  </si>
  <si>
    <t>창의융합교육본부초빙객원교수퇴직금</t>
  </si>
  <si>
    <t>교무과운영</t>
  </si>
  <si>
    <t>학사지원과운영</t>
  </si>
  <si>
    <t>종합서비스센터운영</t>
  </si>
  <si>
    <t>무형자산취득비</t>
  </si>
  <si>
    <t>학생과운영</t>
  </si>
  <si>
    <t>기획과운영</t>
  </si>
  <si>
    <t>평가지원과운영</t>
  </si>
  <si>
    <t>감면장학금</t>
  </si>
  <si>
    <t>선발장학금</t>
  </si>
  <si>
    <t>홍보부운영</t>
  </si>
  <si>
    <t>외국인장학금</t>
  </si>
  <si>
    <t>총무과운영</t>
  </si>
  <si>
    <t>보전금</t>
  </si>
  <si>
    <t>성적및생활장학금</t>
  </si>
  <si>
    <t>재무과운영</t>
  </si>
  <si>
    <t>근로장학금</t>
  </si>
  <si>
    <t>반환금</t>
  </si>
  <si>
    <t>시설과운영</t>
  </si>
  <si>
    <t>입학과운영</t>
  </si>
  <si>
    <t>국외유학장학금</t>
  </si>
  <si>
    <t>토지매입비</t>
  </si>
  <si>
    <t>발전기금재단운영</t>
  </si>
  <si>
    <t>계절학기강의료</t>
  </si>
  <si>
    <t>과운영비</t>
  </si>
  <si>
    <t>도서관운영</t>
  </si>
  <si>
    <t>전산정보원운영</t>
  </si>
  <si>
    <t>양성평등상담소운영</t>
  </si>
  <si>
    <t>박물관운영</t>
  </si>
  <si>
    <t>천문대운영</t>
  </si>
  <si>
    <t>구축물수선유지비</t>
  </si>
  <si>
    <t>창의융합교육본부운영</t>
  </si>
  <si>
    <t>지난년도지출(국고)</t>
  </si>
  <si>
    <t>교수학습지원센터운영</t>
  </si>
  <si>
    <t>취업지원본부운영</t>
  </si>
  <si>
    <t>인권센터운영</t>
  </si>
  <si>
    <t>예비군연대운영</t>
  </si>
  <si>
    <t>체육진흥원운영</t>
  </si>
  <si>
    <t>학생생활상담소운영</t>
    <phoneticPr fontId="13" type="noConversion"/>
  </si>
  <si>
    <t>교육소프트웨어</t>
  </si>
  <si>
    <t>인문대학운영</t>
  </si>
  <si>
    <t>기계장치/통신기구</t>
  </si>
  <si>
    <t>사회과학대학운영</t>
  </si>
  <si>
    <t>자연과학대학운영</t>
    <phoneticPr fontId="13" type="noConversion"/>
  </si>
  <si>
    <t>경영대학운영</t>
  </si>
  <si>
    <t>국외여비</t>
  </si>
  <si>
    <t>공과대학운영</t>
  </si>
  <si>
    <t>과오납금</t>
  </si>
  <si>
    <t>전자정보대학운영</t>
  </si>
  <si>
    <t>건물/공작물</t>
  </si>
  <si>
    <t>사범대학운영</t>
  </si>
  <si>
    <t>생활과학대학운영</t>
  </si>
  <si>
    <t>물품관리용역비</t>
  </si>
  <si>
    <t>수의과대학운영</t>
  </si>
  <si>
    <t>교육용역비</t>
  </si>
  <si>
    <t>약학대학운영</t>
  </si>
  <si>
    <t>시설장비관리용역비</t>
  </si>
  <si>
    <t>자율전공학부운영</t>
  </si>
  <si>
    <t>융합학과군운영</t>
  </si>
  <si>
    <t>청사관리용역비</t>
  </si>
  <si>
    <t>법학전문대학원운영</t>
  </si>
  <si>
    <t>행사위탁용역비</t>
  </si>
  <si>
    <t>공학교육혁신센터운영</t>
  </si>
  <si>
    <t>기타용역비</t>
  </si>
  <si>
    <t>대학입학홍보사업</t>
  </si>
  <si>
    <t>건물임차료</t>
  </si>
  <si>
    <t>공교육정상화기여대학지원사업대응자금</t>
  </si>
  <si>
    <t>본봉</t>
  </si>
  <si>
    <t>교육과정및연계전공운영사업</t>
  </si>
  <si>
    <t>봉급</t>
  </si>
  <si>
    <t>교수학습기초인프라지원사업(신임교수비품)</t>
  </si>
  <si>
    <t>대학수업목적저작물이용보상금</t>
  </si>
  <si>
    <t>리걸클리닉지원사업</t>
  </si>
  <si>
    <t>공상치료비</t>
  </si>
  <si>
    <t>교수학습기초인프라지원사업</t>
  </si>
  <si>
    <t>산림실습및학술림관리사업</t>
  </si>
  <si>
    <t>농업실습및유리온실관리사업</t>
  </si>
  <si>
    <t>동물자원실습및가축관리사업</t>
  </si>
  <si>
    <t>기타임차료</t>
  </si>
  <si>
    <t>교수학습지원및홍보</t>
  </si>
  <si>
    <t>기타반환금</t>
  </si>
  <si>
    <t>연구실안전관리사업</t>
  </si>
  <si>
    <t>교수·학습역량강화사업</t>
  </si>
  <si>
    <t>연가보상비</t>
  </si>
  <si>
    <t>건축학교육인증프로그램</t>
  </si>
  <si>
    <t>교육연수원평가인증</t>
  </si>
  <si>
    <t>인재양성원학습지원사업</t>
  </si>
  <si>
    <t>포상금</t>
  </si>
  <si>
    <t>인문학적소양을갖춘인재양성</t>
  </si>
  <si>
    <t>일숙직비</t>
  </si>
  <si>
    <t>학업성취도향상및진로지도상담</t>
  </si>
  <si>
    <t>성평등문화확산사업</t>
  </si>
  <si>
    <t>도서</t>
  </si>
  <si>
    <t>도서관인쇄비</t>
  </si>
  <si>
    <t>대학창조일자리센터사업대응자금</t>
  </si>
  <si>
    <t>리스임차료</t>
  </si>
  <si>
    <t>취업촉진활성화사업</t>
  </si>
  <si>
    <t>성과상여금</t>
  </si>
  <si>
    <t>담및심리검사</t>
  </si>
  <si>
    <t>학생해외연수및해외봉사활동장학금</t>
  </si>
  <si>
    <t>대학(원)교내장학금</t>
  </si>
  <si>
    <t>일반재료비</t>
  </si>
  <si>
    <t>특별장학금</t>
  </si>
  <si>
    <t>장비임차료</t>
  </si>
  <si>
    <t>해외로스쿨공동학위프로그램진행및학술교류</t>
  </si>
  <si>
    <t>전산장비임차료</t>
  </si>
  <si>
    <t>기자활동근로장학금</t>
  </si>
  <si>
    <t>예술품취득비</t>
  </si>
  <si>
    <t>임목죽</t>
  </si>
  <si>
    <t>인재양성원학습지원사업장학금</t>
  </si>
  <si>
    <t>해외인턴십사업</t>
  </si>
  <si>
    <t>공교육정상화기여대학지원사업추가지원공동사업</t>
  </si>
  <si>
    <t>연구장비공동활용지원사업</t>
  </si>
  <si>
    <t>개신문화관관리</t>
  </si>
  <si>
    <t>경영교육인증심사비</t>
  </si>
  <si>
    <t>기초학문분야활성화지원사업</t>
  </si>
  <si>
    <t>캠퍼스관리용역사업</t>
  </si>
  <si>
    <t>국유재산/물품관리운영</t>
  </si>
  <si>
    <t>대학창조일자리센터사업</t>
  </si>
  <si>
    <t>구조개혁평가및ACE사업대응방안연구</t>
  </si>
  <si>
    <t>링크사업교육환경개선지원</t>
  </si>
  <si>
    <t>충청북도평생교육프로그램공모사업(3D프린팅)</t>
  </si>
  <si>
    <t>시간강사처우개선</t>
  </si>
  <si>
    <t>전산정보원리모델링에따른이전비용</t>
  </si>
  <si>
    <t>시설장비유지관리사업</t>
  </si>
  <si>
    <t>수당</t>
  </si>
  <si>
    <t>배움터지킴이(부설중고)지원사업</t>
  </si>
  <si>
    <t>여대생커리어개발센터지원사업</t>
  </si>
  <si>
    <t>학생회행사운영지원사업</t>
  </si>
  <si>
    <t>충청북도평생교육프로그램공모사업(빅테이터활용)</t>
  </si>
  <si>
    <t>옴니버스형특별교양강좌운영사업</t>
  </si>
  <si>
    <t>직원교육훈련지원사업</t>
  </si>
  <si>
    <t>교수회운영지원사업</t>
  </si>
  <si>
    <t>1급정교사자격연수</t>
  </si>
  <si>
    <t>국외자매대학현지점검연수사업</t>
  </si>
  <si>
    <t>현장맞춤형교육훈련사업</t>
  </si>
  <si>
    <t>대학원종합시험및외국어시험운영(사범대학)</t>
  </si>
  <si>
    <t>실험실습실안전환경기반조성(사고이월)</t>
  </si>
  <si>
    <t>정보화장비구축및교육지원사업</t>
  </si>
  <si>
    <t>실험폐기물위탁처리</t>
  </si>
  <si>
    <t>맞춤형복지비</t>
  </si>
  <si>
    <t>직원회운영지원사업</t>
  </si>
  <si>
    <t>글로벌건설엔지니어링사업</t>
  </si>
  <si>
    <t>운동부지원사업(보조금)</t>
  </si>
  <si>
    <t>재학생직무체험프로그램사업</t>
  </si>
  <si>
    <t>강사제도신설소요경비</t>
  </si>
  <si>
    <t>수의학교육인증평가</t>
  </si>
  <si>
    <t>GOKOREA사업</t>
  </si>
  <si>
    <t>정화조청소및토양오염도검사</t>
  </si>
  <si>
    <t>퇴직급여</t>
  </si>
  <si>
    <t>단기해외교육봉사프로그램</t>
  </si>
  <si>
    <t>인문역량강화사업</t>
  </si>
  <si>
    <t>사회통합프로그램지원사업</t>
  </si>
  <si>
    <t>약학대학이전지원</t>
  </si>
  <si>
    <t>국제교류본부운영</t>
  </si>
  <si>
    <t>국립대학인건비</t>
  </si>
  <si>
    <t>학위수여식준비</t>
  </si>
  <si>
    <t>학술정보시스템관리및운영사업</t>
  </si>
  <si>
    <t>천문대시설유지</t>
  </si>
  <si>
    <t>국민연금부담금</t>
  </si>
  <si>
    <t>직장어린이집위탁교육</t>
  </si>
  <si>
    <t>자연대학체육학과공간조정</t>
  </si>
  <si>
    <t>20년입학사정관직무윤리연수및고교교육정상화기여대학지원사업</t>
  </si>
  <si>
    <t>대학운동부평가및지원사업</t>
  </si>
  <si>
    <t>영어캠프위탁사업(보은군)</t>
  </si>
  <si>
    <t>분석기자재운영</t>
  </si>
  <si>
    <t>기본경비(총액대상)</t>
  </si>
  <si>
    <t>대학원학사업무추진</t>
  </si>
  <si>
    <t>도서관자료확충사업</t>
  </si>
  <si>
    <t>건강보험부담금</t>
  </si>
  <si>
    <t>공용차량관리및운영</t>
  </si>
  <si>
    <t>무료인터넷증명발급및어디서나민원처리시스템유지보수</t>
  </si>
  <si>
    <t>CBNU건강순환운동교실</t>
  </si>
  <si>
    <t>오송북카페운영</t>
  </si>
  <si>
    <t>자연과학캠프운영</t>
  </si>
  <si>
    <t>학술역량강화및인증평가</t>
  </si>
  <si>
    <t>도서관리및도서문화창출사업</t>
  </si>
  <si>
    <t>대학회계직원및계약직원퇴직금</t>
  </si>
  <si>
    <t>오창캠퍼스운영사업</t>
  </si>
  <si>
    <t>거점국립대제전</t>
  </si>
  <si>
    <t>전형료</t>
  </si>
  <si>
    <t>교무행정관리사업(지난년도지출)</t>
  </si>
  <si>
    <t>시설확충사업</t>
  </si>
  <si>
    <t>4대사회보험기관부담금</t>
  </si>
  <si>
    <t>행정서비스관리및개선</t>
  </si>
  <si>
    <t>공교육정상화기여대학지원사업</t>
  </si>
  <si>
    <t>대학특성화사업도비보조금</t>
  </si>
  <si>
    <t>법전원취약계층장학사업</t>
  </si>
  <si>
    <t>논문심사</t>
  </si>
  <si>
    <t>교통관리운영</t>
  </si>
  <si>
    <t>반려동물한마당행사</t>
  </si>
  <si>
    <r>
      <t xml:space="preserve">1. </t>
    </r>
    <r>
      <rPr>
        <sz val="18"/>
        <rFont val="돋움"/>
        <family val="3"/>
        <charset val="129"/>
      </rPr>
      <t>세출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결산</t>
    </r>
    <r>
      <rPr>
        <sz val="18"/>
        <rFont val="Arial"/>
        <family val="2"/>
      </rPr>
      <t xml:space="preserve"> </t>
    </r>
    <r>
      <rPr>
        <sz val="18"/>
        <rFont val="돋움"/>
        <family val="3"/>
        <charset val="129"/>
      </rPr>
      <t>보고서</t>
    </r>
    <r>
      <rPr>
        <sz val="18"/>
        <rFont val="Arial"/>
        <family val="2"/>
      </rPr>
      <t xml:space="preserve"> 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</si>
</sst>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-;\-* #,##0_-;_-* &quot;-&quot;_-;_-@_-"/>
    <numFmt numFmtId="176" formatCode="###,##0"/>
    <numFmt numFmtId="177" formatCode="#,##0_);[Red]\(#,##0\)"/>
    <numFmt numFmtId="178" formatCode="_ * #,##0_ ;_ * \-#,##0_ ;_ * &quot;-&quot;_ ;_ @_ "/>
    <numFmt numFmtId="179" formatCode="_ * #,##0.00_ ;_ * \-#,##0.00_ ;_ * &quot;-&quot;??_ ;_ @_ "/>
    <numFmt numFmtId="180" formatCode="&quot;₩&quot;#,##0;&quot;₩&quot;&quot;₩&quot;&quot;₩&quot;&quot;₩&quot;&quot;₩&quot;&quot;₩&quot;&quot;₩&quot;&quot;₩&quot;\-#,##0"/>
    <numFmt numFmtId="181" formatCode="&quot;₩&quot;#,##0.00;&quot;₩&quot;&quot;₩&quot;&quot;₩&quot;&quot;₩&quot;&quot;₩&quot;&quot;₩&quot;&quot;₩&quot;&quot;₩&quot;\-#,##0.00"/>
    <numFmt numFmtId="182" formatCode="_-* #,##0_-;\-* #,##0_-;_-* \-_-;_-@_-"/>
    <numFmt numFmtId="183" formatCode="#,##0_ "/>
    <numFmt numFmtId="184" formatCode="#,##0_ ;[Red]\-#,##0\ "/>
    <numFmt numFmtId="185" formatCode="#,##0.00_ "/>
    <numFmt numFmtId="186" formatCode="#,##0_);\(#,##0\)"/>
    <numFmt numFmtId="187" formatCode="#,##0;&quot;△&quot;#,##0"/>
  </numFmts>
  <fonts count="127">
    <font>
      <sz val="10"/>
      <name val="Arial"/>
      <family val="2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name val="Arial"/>
      <family val="2"/>
    </font>
    <font>
      <sz val="8"/>
      <name val="돋움"/>
      <family val="3"/>
      <charset val="129"/>
    </font>
    <font>
      <sz val="18"/>
      <name val="Arial"/>
      <family val="2"/>
    </font>
    <font>
      <sz val="15"/>
      <name val="HY견고딕"/>
      <family val="1"/>
      <charset val="129"/>
    </font>
    <font>
      <sz val="15"/>
      <name val="Arial"/>
      <family val="2"/>
    </font>
    <font>
      <sz val="10"/>
      <name val="돋움"/>
      <family val="3"/>
      <charset val="129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돋움"/>
      <family val="3"/>
      <charset val="129"/>
    </font>
    <font>
      <sz val="9"/>
      <color indexed="8"/>
      <name val="굴림체"/>
      <family val="3"/>
      <charset val="129"/>
    </font>
    <font>
      <sz val="9"/>
      <color indexed="63"/>
      <name val="굴림체"/>
      <family val="3"/>
      <charset val="129"/>
    </font>
    <font>
      <sz val="10"/>
      <name val="맑은 고딕"/>
      <family val="3"/>
      <charset val="129"/>
      <scheme val="major"/>
    </font>
    <font>
      <sz val="15"/>
      <name val="돋움"/>
      <family val="3"/>
      <charset val="129"/>
    </font>
    <font>
      <sz val="11"/>
      <name val="맑은 고딕"/>
      <family val="2"/>
      <charset val="129"/>
      <scheme val="minor"/>
    </font>
    <font>
      <sz val="10"/>
      <color rgb="FF0070C0"/>
      <name val="Arial"/>
      <family val="2"/>
    </font>
    <font>
      <b/>
      <sz val="10"/>
      <color rgb="FF0070C0"/>
      <name val="돋움"/>
      <family val="3"/>
      <charset val="129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9"/>
      <color indexed="8"/>
      <name val="굴림"/>
      <family val="3"/>
      <charset val="129"/>
    </font>
    <font>
      <sz val="9"/>
      <color theme="1"/>
      <name val="굴림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5"/>
      <name val="Arial"/>
      <family val="2"/>
    </font>
    <font>
      <sz val="9"/>
      <name val="굴림체"/>
      <family val="3"/>
      <charset val="129"/>
    </font>
    <font>
      <sz val="10"/>
      <color indexed="63"/>
      <name val="Arial"/>
      <family val="2"/>
    </font>
    <font>
      <sz val="11"/>
      <name val="Arial"/>
      <family val="2"/>
    </font>
    <font>
      <sz val="11"/>
      <name val="맑은 고딕"/>
      <family val="2"/>
      <charset val="129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8"/>
      <name val="Arial"/>
      <family val="2"/>
    </font>
    <font>
      <sz val="8"/>
      <name val="HY견고딕"/>
      <family val="1"/>
      <charset val="129"/>
    </font>
    <font>
      <sz val="11"/>
      <color theme="0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2"/>
      <name val="arial"/>
      <family val="2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굴림"/>
      <family val="3"/>
      <charset val="129"/>
    </font>
    <font>
      <sz val="8"/>
      <color theme="0"/>
      <name val="굴림"/>
      <family val="3"/>
      <charset val="129"/>
    </font>
    <font>
      <sz val="8"/>
      <color theme="1"/>
      <name val="굴림"/>
      <family val="3"/>
      <charset val="129"/>
    </font>
    <font>
      <sz val="8"/>
      <color indexed="8"/>
      <name val="굴림"/>
      <family val="3"/>
      <charset val="129"/>
    </font>
    <font>
      <sz val="12"/>
      <color theme="1"/>
      <name val="맑은 고딕"/>
      <family val="2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8"/>
      <color rgb="FF000000"/>
      <name val="굴림"/>
      <family val="3"/>
      <charset val="129"/>
    </font>
    <font>
      <b/>
      <sz val="36"/>
      <name val="돋움"/>
      <family val="3"/>
      <charset val="129"/>
    </font>
    <font>
      <b/>
      <sz val="34"/>
      <name val="굴림체"/>
      <family val="3"/>
      <charset val="129"/>
    </font>
    <font>
      <sz val="11"/>
      <name val="굴림체"/>
      <family val="3"/>
      <charset val="129"/>
    </font>
    <font>
      <b/>
      <sz val="20"/>
      <name val="굴림체"/>
      <family val="3"/>
      <charset val="129"/>
    </font>
    <font>
      <b/>
      <sz val="16"/>
      <name val="굴림체"/>
      <family val="3"/>
      <charset val="129"/>
    </font>
    <font>
      <b/>
      <sz val="28"/>
      <name val="굴림체"/>
      <family val="3"/>
      <charset val="129"/>
    </font>
    <font>
      <b/>
      <sz val="36"/>
      <name val="굴림체"/>
      <family val="3"/>
      <charset val="129"/>
    </font>
    <font>
      <b/>
      <sz val="24"/>
      <name val="돋움"/>
      <family val="3"/>
      <charset val="129"/>
    </font>
    <font>
      <sz val="18"/>
      <name val="돋움"/>
      <family val="3"/>
      <charset val="129"/>
    </font>
    <font>
      <b/>
      <sz val="16"/>
      <name val="돋움"/>
      <family val="3"/>
      <charset val="129"/>
    </font>
    <font>
      <b/>
      <sz val="20"/>
      <name val="돋움"/>
      <family val="3"/>
      <charset val="129"/>
    </font>
    <font>
      <b/>
      <sz val="24"/>
      <color indexed="8"/>
      <name val="굴림체"/>
      <family val="3"/>
      <charset val="129"/>
    </font>
    <font>
      <b/>
      <sz val="18"/>
      <name val="Arial"/>
      <family val="2"/>
    </font>
    <font>
      <b/>
      <sz val="8"/>
      <color indexed="8"/>
      <name val="굴림체"/>
      <family val="3"/>
      <charset val="129"/>
    </font>
    <font>
      <b/>
      <sz val="12"/>
      <name val="Arial"/>
      <family val="2"/>
    </font>
    <font>
      <b/>
      <sz val="12"/>
      <name val="돋움"/>
      <family val="3"/>
      <charset val="129"/>
    </font>
    <font>
      <sz val="10"/>
      <color indexed="8"/>
      <name val="맑은고딕"/>
      <family val="3"/>
      <charset val="129"/>
    </font>
    <font>
      <sz val="10"/>
      <name val="맑은고딕"/>
      <family val="3"/>
      <charset val="129"/>
    </font>
    <font>
      <sz val="8"/>
      <name val="맑은 고딕"/>
      <family val="3"/>
      <charset val="129"/>
    </font>
    <font>
      <sz val="10"/>
      <color indexed="8"/>
      <name val="돋움"/>
      <family val="3"/>
      <charset val="129"/>
    </font>
    <font>
      <b/>
      <sz val="13"/>
      <name val="돋움"/>
      <family val="3"/>
      <charset val="129"/>
    </font>
    <font>
      <b/>
      <sz val="11"/>
      <name val="돋움"/>
      <family val="3"/>
      <charset val="129"/>
    </font>
    <font>
      <b/>
      <sz val="14"/>
      <name val="돋움"/>
      <family val="3"/>
      <charset val="129"/>
    </font>
    <font>
      <sz val="13"/>
      <name val="돋움"/>
      <family val="3"/>
      <charset val="129"/>
    </font>
    <font>
      <b/>
      <sz val="14"/>
      <color indexed="8"/>
      <name val="Arial"/>
      <family val="2"/>
    </font>
    <font>
      <b/>
      <sz val="9"/>
      <color indexed="8"/>
      <name val="굴림"/>
      <family val="3"/>
      <charset val="129"/>
    </font>
    <font>
      <sz val="9"/>
      <color indexed="8"/>
      <name val="Arial"/>
      <family val="2"/>
    </font>
    <font>
      <sz val="9"/>
      <color indexed="8"/>
      <name val="돋움"/>
      <family val="3"/>
      <charset val="129"/>
    </font>
    <font>
      <sz val="10"/>
      <name val="맑은 고딕"/>
      <family val="3"/>
      <charset val="129"/>
      <scheme val="minor"/>
    </font>
    <font>
      <sz val="11"/>
      <name val="중고딕"/>
      <family val="3"/>
      <charset val="129"/>
    </font>
    <font>
      <sz val="18"/>
      <name val="Arial Unicode MS"/>
      <family val="3"/>
      <charset val="129"/>
    </font>
    <font>
      <b/>
      <sz val="10"/>
      <color indexed="8"/>
      <name val="Arial"/>
      <family val="2"/>
    </font>
    <font>
      <b/>
      <sz val="10"/>
      <color indexed="8"/>
      <name val="굴림"/>
      <family val="3"/>
      <charset val="129"/>
    </font>
    <font>
      <b/>
      <sz val="10"/>
      <color theme="1"/>
      <name val="Arial"/>
      <family val="2"/>
    </font>
    <font>
      <b/>
      <sz val="10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color theme="1"/>
      <name val="돋움"/>
      <family val="3"/>
      <charset val="129"/>
    </font>
    <font>
      <sz val="12"/>
      <name val="돋움"/>
      <family val="3"/>
      <charset val="129"/>
    </font>
    <font>
      <b/>
      <sz val="12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</fonts>
  <fills count="67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7993">
    <xf numFmtId="0" fontId="0" fillId="0" borderId="0"/>
    <xf numFmtId="41" fontId="12" fillId="0" borderId="0" applyFont="0" applyFill="0" applyBorder="0" applyAlignment="0" applyProtection="0">
      <alignment vertical="center"/>
    </xf>
    <xf numFmtId="0" fontId="12" fillId="0" borderId="0"/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41" fontId="12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41" fontId="29" fillId="0" borderId="0" applyFont="0" applyFill="0" applyBorder="0" applyAlignment="0" applyProtection="0">
      <alignment vertical="center"/>
    </xf>
    <xf numFmtId="0" fontId="29" fillId="0" borderId="0"/>
    <xf numFmtId="0" fontId="21" fillId="0" borderId="0"/>
    <xf numFmtId="41" fontId="1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2" fillId="0" borderId="0"/>
    <xf numFmtId="0" fontId="56" fillId="17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14" borderId="9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51" fillId="42" borderId="0" applyNumberFormat="0" applyBorder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38" fillId="60" borderId="16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0" fontId="38" fillId="60" borderId="16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52" fillId="61" borderId="0" applyNumberFormat="0" applyBorder="0" applyAlignment="0" applyProtection="0">
      <alignment vertical="center"/>
    </xf>
    <xf numFmtId="0" fontId="52" fillId="61" borderId="0" applyNumberFormat="0" applyBorder="0" applyAlignment="0" applyProtection="0">
      <alignment vertical="center"/>
    </xf>
    <xf numFmtId="0" fontId="55" fillId="0" borderId="0"/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2" fillId="15" borderId="12" applyNumberFormat="0" applyAlignment="0" applyProtection="0">
      <alignment vertical="center"/>
    </xf>
    <xf numFmtId="0" fontId="54" fillId="62" borderId="17" applyNumberFormat="0" applyAlignment="0" applyProtection="0">
      <alignment vertical="center"/>
    </xf>
    <xf numFmtId="0" fontId="54" fillId="62" borderId="17" applyNumberFormat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38" fillId="0" borderId="0"/>
    <xf numFmtId="0" fontId="38" fillId="0" borderId="0">
      <alignment vertical="center"/>
    </xf>
    <xf numFmtId="182" fontId="38" fillId="0" borderId="0" applyFill="0" applyBorder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47" fillId="0" borderId="0">
      <alignment vertical="center"/>
    </xf>
    <xf numFmtId="0" fontId="38" fillId="0" borderId="0">
      <alignment vertical="center"/>
    </xf>
    <xf numFmtId="0" fontId="38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2" fillId="0" borderId="0"/>
    <xf numFmtId="0" fontId="38" fillId="0" borderId="0"/>
    <xf numFmtId="0" fontId="44" fillId="0" borderId="0">
      <alignment vertical="center"/>
    </xf>
    <xf numFmtId="0" fontId="38" fillId="0" borderId="0"/>
    <xf numFmtId="0" fontId="38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44" fillId="18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14" borderId="9" applyNumberFormat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7" fillId="16" borderId="13" applyNumberFormat="0" applyFon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60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5" borderId="12" applyNumberFormat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12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" fillId="0" borderId="0"/>
    <xf numFmtId="41" fontId="1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12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182" fontId="38" fillId="0" borderId="0" applyFill="0" applyBorder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7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2" fillId="0" borderId="0"/>
    <xf numFmtId="0" fontId="44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12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50" fillId="59" borderId="15" applyNumberFormat="0" applyAlignment="0" applyProtection="0">
      <alignment vertical="center"/>
    </xf>
    <xf numFmtId="0" fontId="44" fillId="16" borderId="13" applyNumberFormat="0" applyFont="0" applyAlignment="0" applyProtection="0">
      <alignment vertical="center"/>
    </xf>
    <xf numFmtId="0" fontId="44" fillId="16" borderId="13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0" fontId="47" fillId="60" borderId="16" applyNumberFormat="0" applyFont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7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7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7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1" fillId="0" borderId="0"/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>
      <alignment vertical="center"/>
    </xf>
    <xf numFmtId="0" fontId="4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>
      <alignment vertical="center"/>
    </xf>
    <xf numFmtId="0" fontId="44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>
      <alignment vertical="center"/>
    </xf>
    <xf numFmtId="0" fontId="7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8" fillId="13" borderId="9" applyNumberFormat="0" applyAlignment="0" applyProtection="0">
      <alignment vertical="center"/>
    </xf>
    <xf numFmtId="0" fontId="80" fillId="0" borderId="6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82" fillId="0" borderId="8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4" fillId="14" borderId="10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41" fontId="47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17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4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76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65" fillId="46" borderId="15" applyNumberFormat="0" applyAlignment="0" applyProtection="0">
      <alignment vertical="center"/>
    </xf>
    <xf numFmtId="0" fontId="71" fillId="59" borderId="2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1" fontId="75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74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5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1" fillId="0" borderId="0"/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21" fillId="0" borderId="0"/>
    <xf numFmtId="0" fontId="29" fillId="0" borderId="0"/>
    <xf numFmtId="0" fontId="29" fillId="0" borderId="0"/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8" fillId="0" borderId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759">
    <xf numFmtId="0" fontId="0" fillId="0" borderId="0" xfId="0"/>
    <xf numFmtId="0" fontId="14" fillId="0" borderId="0" xfId="2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6" fillId="0" borderId="0" xfId="0" applyFont="1" applyFill="1"/>
    <xf numFmtId="41" fontId="0" fillId="0" borderId="0" xfId="0" applyNumberFormat="1" applyFill="1"/>
    <xf numFmtId="0" fontId="0" fillId="0" borderId="0" xfId="0" applyFill="1" applyAlignment="1">
      <alignment horizontal="right"/>
    </xf>
    <xf numFmtId="41" fontId="0" fillId="0" borderId="1" xfId="1" applyFont="1" applyFill="1" applyBorder="1" applyAlignment="1">
      <alignment horizontal="center" vertical="center"/>
    </xf>
    <xf numFmtId="41" fontId="0" fillId="0" borderId="1" xfId="1" applyFont="1" applyFill="1" applyBorder="1" applyAlignment="1">
      <alignment horizontal="center" vertical="center" wrapText="1"/>
    </xf>
    <xf numFmtId="41" fontId="17" fillId="0" borderId="1" xfId="1" applyFont="1" applyFill="1" applyBorder="1" applyAlignment="1">
      <alignment horizontal="center" vertical="center" wrapText="1"/>
    </xf>
    <xf numFmtId="41" fontId="0" fillId="0" borderId="1" xfId="1" applyFont="1" applyFill="1" applyBorder="1" applyAlignment="1">
      <alignment vertical="center"/>
    </xf>
    <xf numFmtId="0" fontId="17" fillId="0" borderId="0" xfId="0" applyFont="1"/>
    <xf numFmtId="41" fontId="0" fillId="2" borderId="1" xfId="1" applyFont="1" applyFill="1" applyBorder="1" applyAlignment="1">
      <alignment vertical="center"/>
    </xf>
    <xf numFmtId="41" fontId="0" fillId="3" borderId="1" xfId="1" applyFont="1" applyFill="1" applyBorder="1" applyAlignment="1">
      <alignment vertical="center"/>
    </xf>
    <xf numFmtId="41" fontId="0" fillId="4" borderId="1" xfId="1" applyFont="1" applyFill="1" applyBorder="1" applyAlignment="1">
      <alignment vertical="center"/>
    </xf>
    <xf numFmtId="41" fontId="0" fillId="6" borderId="1" xfId="1" applyFont="1" applyFill="1" applyBorder="1" applyAlignment="1">
      <alignment vertical="center"/>
    </xf>
    <xf numFmtId="41" fontId="17" fillId="0" borderId="1" xfId="1" applyFont="1" applyFill="1" applyBorder="1" applyAlignment="1">
      <alignment vertical="center"/>
    </xf>
    <xf numFmtId="41" fontId="17" fillId="4" borderId="1" xfId="1" applyFont="1" applyFill="1" applyBorder="1" applyAlignment="1">
      <alignment vertical="center"/>
    </xf>
    <xf numFmtId="41" fontId="17" fillId="6" borderId="1" xfId="1" applyFont="1" applyFill="1" applyBorder="1" applyAlignment="1">
      <alignment vertical="center"/>
    </xf>
    <xf numFmtId="41" fontId="17" fillId="2" borderId="1" xfId="1" applyFont="1" applyFill="1" applyBorder="1" applyAlignment="1">
      <alignment vertical="center"/>
    </xf>
    <xf numFmtId="41" fontId="17" fillId="3" borderId="1" xfId="1" applyFont="1" applyFill="1" applyBorder="1" applyAlignment="1">
      <alignment vertical="center"/>
    </xf>
    <xf numFmtId="41" fontId="0" fillId="0" borderId="2" xfId="1" applyFont="1" applyFill="1" applyBorder="1" applyAlignment="1">
      <alignment vertical="center"/>
    </xf>
    <xf numFmtId="41" fontId="17" fillId="0" borderId="2" xfId="1" applyFont="1" applyFill="1" applyBorder="1" applyAlignment="1">
      <alignment vertical="center"/>
    </xf>
    <xf numFmtId="41" fontId="0" fillId="2" borderId="3" xfId="1" applyFont="1" applyFill="1" applyBorder="1" applyAlignment="1">
      <alignment vertical="center"/>
    </xf>
    <xf numFmtId="41" fontId="17" fillId="2" borderId="3" xfId="1" applyFont="1" applyFill="1" applyBorder="1" applyAlignment="1">
      <alignment vertical="center"/>
    </xf>
    <xf numFmtId="41" fontId="0" fillId="0" borderId="1" xfId="1" applyFont="1" applyBorder="1" applyAlignment="1"/>
    <xf numFmtId="41" fontId="0" fillId="2" borderId="1" xfId="1" applyFont="1" applyFill="1" applyBorder="1" applyAlignment="1"/>
    <xf numFmtId="41" fontId="0" fillId="3" borderId="1" xfId="1" applyFont="1" applyFill="1" applyBorder="1" applyAlignment="1"/>
    <xf numFmtId="41" fontId="0" fillId="4" borderId="1" xfId="1" applyFont="1" applyFill="1" applyBorder="1" applyAlignment="1"/>
    <xf numFmtId="41" fontId="0" fillId="6" borderId="1" xfId="1" applyFont="1" applyFill="1" applyBorder="1" applyAlignment="1"/>
    <xf numFmtId="41" fontId="17" fillId="0" borderId="1" xfId="1" applyFont="1" applyBorder="1" applyAlignment="1"/>
    <xf numFmtId="41" fontId="17" fillId="6" borderId="1" xfId="1" applyFont="1" applyFill="1" applyBorder="1" applyAlignment="1"/>
    <xf numFmtId="41" fontId="17" fillId="4" borderId="1" xfId="1" applyFont="1" applyFill="1" applyBorder="1" applyAlignment="1"/>
    <xf numFmtId="41" fontId="0" fillId="0" borderId="1" xfId="1" applyFont="1" applyFill="1" applyBorder="1" applyAlignment="1"/>
    <xf numFmtId="41" fontId="0" fillId="0" borderId="1" xfId="3" applyFont="1" applyFill="1" applyBorder="1" applyAlignment="1">
      <alignment vertical="center"/>
    </xf>
    <xf numFmtId="41" fontId="20" fillId="0" borderId="1" xfId="1" applyFont="1" applyFill="1" applyBorder="1" applyAlignment="1">
      <alignment vertical="center"/>
    </xf>
    <xf numFmtId="41" fontId="0" fillId="0" borderId="1" xfId="1" applyFont="1" applyBorder="1" applyAlignment="1">
      <alignment vertical="center"/>
    </xf>
    <xf numFmtId="41" fontId="17" fillId="0" borderId="1" xfId="1" applyFont="1" applyBorder="1" applyAlignment="1">
      <alignment vertical="center"/>
    </xf>
    <xf numFmtId="41" fontId="12" fillId="2" borderId="1" xfId="1" applyFont="1" applyFill="1" applyBorder="1" applyAlignment="1">
      <alignment vertical="center"/>
    </xf>
    <xf numFmtId="41" fontId="12" fillId="3" borderId="1" xfId="1" applyFont="1" applyFill="1" applyBorder="1" applyAlignment="1">
      <alignment vertical="center"/>
    </xf>
    <xf numFmtId="41" fontId="12" fillId="4" borderId="1" xfId="1" applyFont="1" applyFill="1" applyBorder="1" applyAlignment="1">
      <alignment vertical="center"/>
    </xf>
    <xf numFmtId="41" fontId="12" fillId="6" borderId="1" xfId="1" applyFont="1" applyFill="1" applyBorder="1" applyAlignment="1">
      <alignment vertical="center"/>
    </xf>
    <xf numFmtId="41" fontId="12" fillId="0" borderId="1" xfId="1" applyFont="1" applyBorder="1" applyAlignment="1">
      <alignment vertical="center"/>
    </xf>
    <xf numFmtId="41" fontId="17" fillId="0" borderId="1" xfId="1" applyFont="1" applyFill="1" applyBorder="1" applyAlignment="1"/>
    <xf numFmtId="41" fontId="17" fillId="2" borderId="1" xfId="1" applyFont="1" applyFill="1" applyBorder="1" applyAlignment="1"/>
    <xf numFmtId="41" fontId="17" fillId="3" borderId="1" xfId="1" applyFont="1" applyFill="1" applyBorder="1" applyAlignment="1"/>
    <xf numFmtId="41" fontId="12" fillId="0" borderId="1" xfId="4" applyFont="1" applyFill="1" applyBorder="1" applyAlignment="1">
      <alignment vertical="center"/>
    </xf>
    <xf numFmtId="41" fontId="12" fillId="2" borderId="1" xfId="4" applyFont="1" applyFill="1" applyBorder="1" applyAlignment="1">
      <alignment vertical="center"/>
    </xf>
    <xf numFmtId="41" fontId="12" fillId="3" borderId="1" xfId="4" applyFont="1" applyFill="1" applyBorder="1" applyAlignment="1">
      <alignment vertical="center"/>
    </xf>
    <xf numFmtId="41" fontId="12" fillId="4" borderId="1" xfId="4" applyFont="1" applyFill="1" applyBorder="1" applyAlignment="1">
      <alignment vertical="center"/>
    </xf>
    <xf numFmtId="41" fontId="12" fillId="6" borderId="1" xfId="4" applyFont="1" applyFill="1" applyBorder="1" applyAlignment="1">
      <alignment vertical="center"/>
    </xf>
    <xf numFmtId="41" fontId="0" fillId="0" borderId="1" xfId="1" applyNumberFormat="1" applyFont="1" applyFill="1" applyBorder="1" applyAlignment="1"/>
    <xf numFmtId="0" fontId="0" fillId="0" borderId="1" xfId="0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6" borderId="1" xfId="0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6" borderId="1" xfId="0" applyFont="1" applyFill="1" applyBorder="1" applyAlignment="1">
      <alignment vertical="center"/>
    </xf>
    <xf numFmtId="0" fontId="17" fillId="0" borderId="1" xfId="0" applyFont="1" applyBorder="1" applyAlignment="1">
      <alignment horizontal="left" vertical="center"/>
    </xf>
    <xf numFmtId="0" fontId="17" fillId="3" borderId="1" xfId="0" applyFont="1" applyFill="1" applyBorder="1" applyAlignment="1">
      <alignment vertical="center"/>
    </xf>
    <xf numFmtId="0" fontId="17" fillId="4" borderId="1" xfId="0" applyFont="1" applyFill="1" applyBorder="1" applyAlignment="1">
      <alignment vertical="center"/>
    </xf>
    <xf numFmtId="176" fontId="22" fillId="0" borderId="1" xfId="5" applyNumberFormat="1" applyFont="1" applyBorder="1" applyAlignment="1" applyProtection="1">
      <alignment horizontal="right" vertical="center" wrapText="1"/>
    </xf>
    <xf numFmtId="176" fontId="22" fillId="0" borderId="1" xfId="6" applyNumberFormat="1" applyFont="1" applyBorder="1" applyAlignment="1" applyProtection="1">
      <alignment horizontal="right" vertical="center" wrapText="1"/>
    </xf>
    <xf numFmtId="176" fontId="22" fillId="0" borderId="1" xfId="7" applyNumberFormat="1" applyFont="1" applyBorder="1" applyAlignment="1" applyProtection="1">
      <alignment horizontal="right" vertical="center" wrapText="1"/>
    </xf>
    <xf numFmtId="176" fontId="22" fillId="0" borderId="1" xfId="8" applyNumberFormat="1" applyFont="1" applyBorder="1" applyAlignment="1" applyProtection="1">
      <alignment horizontal="right" vertical="center" wrapText="1"/>
    </xf>
    <xf numFmtId="176" fontId="22" fillId="0" borderId="1" xfId="9" applyNumberFormat="1" applyFont="1" applyBorder="1" applyAlignment="1" applyProtection="1">
      <alignment horizontal="right" vertical="center" wrapText="1"/>
    </xf>
    <xf numFmtId="176" fontId="22" fillId="0" borderId="1" xfId="10" applyNumberFormat="1" applyFont="1" applyBorder="1" applyAlignment="1" applyProtection="1">
      <alignment horizontal="right" vertical="center" wrapText="1"/>
    </xf>
    <xf numFmtId="176" fontId="22" fillId="0" borderId="1" xfId="11" applyNumberFormat="1" applyFont="1" applyBorder="1" applyAlignment="1" applyProtection="1">
      <alignment horizontal="right" vertical="center" wrapText="1"/>
    </xf>
    <xf numFmtId="176" fontId="22" fillId="0" borderId="1" xfId="12" applyNumberFormat="1" applyFont="1" applyBorder="1" applyAlignment="1" applyProtection="1">
      <alignment horizontal="right" vertical="center" wrapText="1"/>
    </xf>
    <xf numFmtId="176" fontId="22" fillId="0" borderId="1" xfId="13" applyNumberFormat="1" applyFont="1" applyBorder="1" applyAlignment="1" applyProtection="1">
      <alignment horizontal="right" vertical="center" wrapText="1"/>
    </xf>
    <xf numFmtId="176" fontId="22" fillId="0" borderId="1" xfId="14" applyNumberFormat="1" applyFont="1" applyBorder="1" applyAlignment="1" applyProtection="1">
      <alignment horizontal="right" vertical="center" wrapText="1"/>
    </xf>
    <xf numFmtId="176" fontId="22" fillId="0" borderId="1" xfId="15" applyNumberFormat="1" applyFont="1" applyBorder="1" applyAlignment="1" applyProtection="1">
      <alignment horizontal="right" vertical="center" wrapText="1"/>
    </xf>
    <xf numFmtId="176" fontId="22" fillId="0" borderId="1" xfId="16" applyNumberFormat="1" applyFont="1" applyBorder="1" applyAlignment="1" applyProtection="1">
      <alignment horizontal="right" vertical="center" wrapText="1"/>
    </xf>
    <xf numFmtId="176" fontId="22" fillId="0" borderId="1" xfId="17" applyNumberFormat="1" applyFont="1" applyBorder="1" applyAlignment="1" applyProtection="1">
      <alignment horizontal="right" vertical="center" wrapText="1"/>
    </xf>
    <xf numFmtId="176" fontId="22" fillId="0" borderId="1" xfId="18" applyNumberFormat="1" applyFont="1" applyBorder="1" applyAlignment="1" applyProtection="1">
      <alignment horizontal="right" vertical="center" wrapText="1"/>
    </xf>
    <xf numFmtId="176" fontId="22" fillId="0" borderId="1" xfId="19" applyNumberFormat="1" applyFont="1" applyBorder="1" applyAlignment="1" applyProtection="1">
      <alignment horizontal="right" vertical="center" wrapText="1"/>
    </xf>
    <xf numFmtId="176" fontId="22" fillId="0" borderId="1" xfId="20" applyNumberFormat="1" applyFont="1" applyBorder="1" applyAlignment="1" applyProtection="1">
      <alignment horizontal="right" vertical="center" wrapText="1"/>
    </xf>
    <xf numFmtId="176" fontId="22" fillId="0" borderId="1" xfId="21" applyNumberFormat="1" applyFont="1" applyBorder="1" applyAlignment="1" applyProtection="1">
      <alignment horizontal="right" vertical="center" wrapText="1"/>
    </xf>
    <xf numFmtId="176" fontId="22" fillId="0" borderId="1" xfId="22" applyNumberFormat="1" applyFont="1" applyBorder="1" applyAlignment="1" applyProtection="1">
      <alignment horizontal="right" vertical="center" wrapText="1"/>
    </xf>
    <xf numFmtId="176" fontId="22" fillId="0" borderId="1" xfId="23" applyNumberFormat="1" applyFont="1" applyBorder="1" applyAlignment="1" applyProtection="1">
      <alignment horizontal="right" vertical="center" wrapText="1"/>
    </xf>
    <xf numFmtId="176" fontId="22" fillId="0" borderId="1" xfId="24" applyNumberFormat="1" applyFont="1" applyBorder="1" applyAlignment="1" applyProtection="1">
      <alignment horizontal="right" vertical="center" wrapText="1"/>
    </xf>
    <xf numFmtId="176" fontId="22" fillId="0" borderId="1" xfId="25" applyNumberFormat="1" applyFont="1" applyBorder="1" applyAlignment="1" applyProtection="1">
      <alignment horizontal="right" vertical="center" wrapText="1"/>
    </xf>
    <xf numFmtId="176" fontId="22" fillId="0" borderId="1" xfId="26" applyNumberFormat="1" applyFont="1" applyBorder="1" applyAlignment="1" applyProtection="1">
      <alignment horizontal="right" vertical="center" wrapText="1"/>
    </xf>
    <xf numFmtId="176" fontId="22" fillId="0" borderId="1" xfId="27" applyNumberFormat="1" applyFont="1" applyBorder="1" applyAlignment="1" applyProtection="1">
      <alignment horizontal="right" vertical="center" wrapText="1"/>
    </xf>
    <xf numFmtId="176" fontId="22" fillId="0" borderId="1" xfId="28" applyNumberFormat="1" applyFont="1" applyBorder="1" applyAlignment="1" applyProtection="1">
      <alignment horizontal="right" vertical="center" wrapText="1"/>
    </xf>
    <xf numFmtId="176" fontId="22" fillId="0" borderId="1" xfId="29" applyNumberFormat="1" applyFont="1" applyBorder="1" applyAlignment="1" applyProtection="1">
      <alignment horizontal="right" vertical="center" wrapText="1"/>
    </xf>
    <xf numFmtId="176" fontId="22" fillId="0" borderId="1" xfId="30" applyNumberFormat="1" applyFont="1" applyBorder="1" applyAlignment="1" applyProtection="1">
      <alignment horizontal="right" vertical="center" wrapText="1"/>
    </xf>
    <xf numFmtId="176" fontId="22" fillId="0" borderId="1" xfId="31" applyNumberFormat="1" applyFont="1" applyBorder="1" applyAlignment="1" applyProtection="1">
      <alignment horizontal="right" vertical="center" wrapText="1"/>
    </xf>
    <xf numFmtId="176" fontId="22" fillId="0" borderId="1" xfId="32" applyNumberFormat="1" applyFont="1" applyBorder="1" applyAlignment="1" applyProtection="1">
      <alignment horizontal="right" vertical="center" wrapText="1"/>
    </xf>
    <xf numFmtId="177" fontId="23" fillId="0" borderId="4" xfId="0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41" fontId="12" fillId="0" borderId="1" xfId="1" applyFont="1" applyFill="1" applyBorder="1" applyAlignment="1">
      <alignment vertical="center"/>
    </xf>
    <xf numFmtId="41" fontId="0" fillId="0" borderId="1" xfId="1" applyFont="1" applyBorder="1" applyAlignment="1">
      <alignment horizontal="center" vertical="center" wrapText="1"/>
    </xf>
    <xf numFmtId="41" fontId="0" fillId="0" borderId="1" xfId="1" applyFont="1" applyBorder="1" applyAlignment="1">
      <alignment horizontal="left" vertical="center" wrapText="1"/>
    </xf>
    <xf numFmtId="41" fontId="0" fillId="2" borderId="1" xfId="1" applyFont="1" applyFill="1" applyBorder="1" applyAlignment="1">
      <alignment horizontal="center" vertical="center" wrapText="1"/>
    </xf>
    <xf numFmtId="41" fontId="0" fillId="2" borderId="1" xfId="1" applyFont="1" applyFill="1" applyBorder="1" applyAlignment="1">
      <alignment horizontal="left" vertical="center" wrapText="1"/>
    </xf>
    <xf numFmtId="41" fontId="0" fillId="3" borderId="1" xfId="1" applyFont="1" applyFill="1" applyBorder="1" applyAlignment="1">
      <alignment horizontal="center" vertical="center" wrapText="1"/>
    </xf>
    <xf numFmtId="41" fontId="0" fillId="3" borderId="1" xfId="1" applyFont="1" applyFill="1" applyBorder="1" applyAlignment="1">
      <alignment horizontal="left" vertical="center" wrapText="1"/>
    </xf>
    <xf numFmtId="41" fontId="0" fillId="4" borderId="1" xfId="1" applyFont="1" applyFill="1" applyBorder="1" applyAlignment="1">
      <alignment horizontal="center" vertical="center" wrapText="1"/>
    </xf>
    <xf numFmtId="41" fontId="0" fillId="4" borderId="1" xfId="1" applyFont="1" applyFill="1" applyBorder="1" applyAlignment="1">
      <alignment horizontal="left" vertical="center" wrapText="1"/>
    </xf>
    <xf numFmtId="41" fontId="0" fillId="6" borderId="1" xfId="1" applyFont="1" applyFill="1" applyBorder="1" applyAlignment="1">
      <alignment horizontal="center" vertical="center" wrapText="1"/>
    </xf>
    <xf numFmtId="41" fontId="0" fillId="6" borderId="1" xfId="1" applyFont="1" applyFill="1" applyBorder="1" applyAlignment="1">
      <alignment horizontal="left" vertical="center" wrapText="1"/>
    </xf>
    <xf numFmtId="41" fontId="17" fillId="6" borderId="1" xfId="1" applyFont="1" applyFill="1" applyBorder="1" applyAlignment="1">
      <alignment horizontal="left" vertical="center" wrapText="1"/>
    </xf>
    <xf numFmtId="41" fontId="17" fillId="0" borderId="1" xfId="1" applyFont="1" applyBorder="1" applyAlignment="1">
      <alignment horizontal="left" vertical="center" wrapText="1"/>
    </xf>
    <xf numFmtId="41" fontId="17" fillId="2" borderId="1" xfId="1" applyFont="1" applyFill="1" applyBorder="1" applyAlignment="1">
      <alignment horizontal="left" vertical="center" wrapText="1"/>
    </xf>
    <xf numFmtId="41" fontId="17" fillId="3" borderId="1" xfId="1" applyFont="1" applyFill="1" applyBorder="1" applyAlignment="1">
      <alignment horizontal="left" vertical="center" wrapText="1"/>
    </xf>
    <xf numFmtId="41" fontId="17" fillId="4" borderId="1" xfId="1" applyFont="1" applyFill="1" applyBorder="1" applyAlignment="1">
      <alignment horizontal="left" vertical="center" wrapText="1"/>
    </xf>
    <xf numFmtId="41" fontId="0" fillId="0" borderId="0" xfId="1" applyFont="1" applyFill="1" applyAlignment="1"/>
    <xf numFmtId="41" fontId="0" fillId="0" borderId="0" xfId="1" applyFont="1" applyFill="1" applyAlignment="1">
      <alignment horizontal="center"/>
    </xf>
    <xf numFmtId="0" fontId="24" fillId="0" borderId="0" xfId="0" applyFont="1" applyFill="1"/>
    <xf numFmtId="41" fontId="0" fillId="0" borderId="0" xfId="0" applyNumberFormat="1"/>
    <xf numFmtId="41" fontId="0" fillId="0" borderId="0" xfId="1" applyFont="1" applyAlignment="1"/>
    <xf numFmtId="41" fontId="12" fillId="0" borderId="0" xfId="43" applyNumberFormat="1" applyFont="1" applyFill="1"/>
    <xf numFmtId="0" fontId="12" fillId="0" borderId="0" xfId="43" applyFill="1" applyAlignment="1">
      <alignment horizontal="right"/>
    </xf>
    <xf numFmtId="41" fontId="0" fillId="0" borderId="1" xfId="44" applyFont="1" applyFill="1" applyBorder="1" applyAlignment="1">
      <alignment vertical="center"/>
    </xf>
    <xf numFmtId="0" fontId="18" fillId="0" borderId="0" xfId="43" applyFont="1"/>
    <xf numFmtId="41" fontId="0" fillId="2" borderId="1" xfId="44" applyFont="1" applyFill="1" applyBorder="1" applyAlignment="1">
      <alignment vertical="center"/>
    </xf>
    <xf numFmtId="41" fontId="12" fillId="0" borderId="0" xfId="43" applyNumberFormat="1"/>
    <xf numFmtId="41" fontId="0" fillId="3" borderId="1" xfId="44" applyFont="1" applyFill="1" applyBorder="1" applyAlignment="1">
      <alignment vertical="center"/>
    </xf>
    <xf numFmtId="41" fontId="0" fillId="4" borderId="1" xfId="44" applyFont="1" applyFill="1" applyBorder="1" applyAlignment="1">
      <alignment vertical="center"/>
    </xf>
    <xf numFmtId="41" fontId="0" fillId="5" borderId="1" xfId="44" applyFont="1" applyFill="1" applyBorder="1" applyAlignment="1">
      <alignment vertical="center"/>
    </xf>
    <xf numFmtId="41" fontId="17" fillId="5" borderId="1" xfId="44" applyFont="1" applyFill="1" applyBorder="1" applyAlignment="1">
      <alignment vertical="center"/>
    </xf>
    <xf numFmtId="41" fontId="17" fillId="0" borderId="1" xfId="44" applyFont="1" applyFill="1" applyBorder="1" applyAlignment="1">
      <alignment vertical="center"/>
    </xf>
    <xf numFmtId="41" fontId="17" fillId="4" borderId="1" xfId="44" applyFont="1" applyFill="1" applyBorder="1" applyAlignment="1">
      <alignment vertical="center"/>
    </xf>
    <xf numFmtId="41" fontId="12" fillId="0" borderId="1" xfId="44" applyFont="1" applyFill="1" applyBorder="1" applyAlignment="1">
      <alignment vertical="center"/>
    </xf>
    <xf numFmtId="0" fontId="20" fillId="0" borderId="0" xfId="43" applyFont="1"/>
    <xf numFmtId="41" fontId="25" fillId="0" borderId="1" xfId="44" applyFont="1" applyFill="1" applyBorder="1" applyAlignment="1">
      <alignment vertical="center"/>
    </xf>
    <xf numFmtId="41" fontId="17" fillId="2" borderId="1" xfId="44" applyFont="1" applyFill="1" applyBorder="1" applyAlignment="1">
      <alignment vertical="center"/>
    </xf>
    <xf numFmtId="41" fontId="17" fillId="3" borderId="1" xfId="44" applyFont="1" applyFill="1" applyBorder="1" applyAlignment="1">
      <alignment vertical="center"/>
    </xf>
    <xf numFmtId="0" fontId="26" fillId="0" borderId="0" xfId="43" applyFont="1"/>
    <xf numFmtId="0" fontId="27" fillId="0" borderId="0" xfId="43" applyFont="1"/>
    <xf numFmtId="0" fontId="18" fillId="0" borderId="0" xfId="43" quotePrefix="1" applyFont="1"/>
    <xf numFmtId="41" fontId="19" fillId="0" borderId="1" xfId="44" applyFont="1" applyFill="1" applyBorder="1" applyAlignment="1">
      <alignment vertical="center"/>
    </xf>
    <xf numFmtId="41" fontId="28" fillId="0" borderId="1" xfId="44" applyFont="1" applyFill="1" applyBorder="1" applyAlignment="1">
      <alignment vertical="center"/>
    </xf>
    <xf numFmtId="41" fontId="19" fillId="5" borderId="1" xfId="44" applyFont="1" applyFill="1" applyBorder="1" applyAlignment="1">
      <alignment vertical="center"/>
    </xf>
    <xf numFmtId="41" fontId="20" fillId="0" borderId="1" xfId="44" applyFont="1" applyFill="1" applyBorder="1" applyAlignment="1">
      <alignment vertical="center"/>
    </xf>
    <xf numFmtId="41" fontId="0" fillId="2" borderId="3" xfId="44" applyFont="1" applyFill="1" applyBorder="1" applyAlignment="1">
      <alignment vertical="center"/>
    </xf>
    <xf numFmtId="41" fontId="17" fillId="2" borderId="3" xfId="44" applyFont="1" applyFill="1" applyBorder="1" applyAlignment="1">
      <alignment vertical="center"/>
    </xf>
    <xf numFmtId="41" fontId="18" fillId="0" borderId="1" xfId="44" applyFont="1" applyFill="1" applyBorder="1" applyAlignment="1">
      <alignment vertical="center"/>
    </xf>
    <xf numFmtId="41" fontId="0" fillId="0" borderId="0" xfId="44" applyFont="1" applyFill="1" applyAlignment="1"/>
    <xf numFmtId="41" fontId="0" fillId="8" borderId="1" xfId="1" applyFont="1" applyFill="1" applyBorder="1" applyAlignment="1"/>
    <xf numFmtId="0" fontId="17" fillId="8" borderId="0" xfId="0" applyFont="1" applyFill="1"/>
    <xf numFmtId="41" fontId="12" fillId="6" borderId="1" xfId="1" applyFont="1" applyFill="1" applyBorder="1" applyAlignment="1"/>
    <xf numFmtId="41" fontId="0" fillId="0" borderId="2" xfId="1" applyFont="1" applyFill="1" applyBorder="1" applyAlignment="1"/>
    <xf numFmtId="0" fontId="16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41" fontId="0" fillId="0" borderId="0" xfId="1" applyFont="1" applyAlignment="1">
      <alignment vertical="center"/>
    </xf>
    <xf numFmtId="41" fontId="12" fillId="0" borderId="3" xfId="1" applyFont="1" applyFill="1" applyBorder="1" applyAlignment="1">
      <alignment vertical="center"/>
    </xf>
    <xf numFmtId="41" fontId="12" fillId="2" borderId="3" xfId="1" applyFont="1" applyFill="1" applyBorder="1" applyAlignment="1">
      <alignment vertical="center"/>
    </xf>
    <xf numFmtId="0" fontId="0" fillId="0" borderId="0" xfId="0" applyAlignment="1">
      <alignment horizontal="right"/>
    </xf>
    <xf numFmtId="0" fontId="0" fillId="0" borderId="0" xfId="0" applyFill="1"/>
    <xf numFmtId="3" fontId="0" fillId="0" borderId="0" xfId="0" applyNumberFormat="1" applyFill="1"/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vertical="center"/>
    </xf>
    <xf numFmtId="0" fontId="0" fillId="0" borderId="0" xfId="0" applyFill="1" applyAlignment="1">
      <alignment vertical="center"/>
    </xf>
    <xf numFmtId="41" fontId="0" fillId="0" borderId="0" xfId="1" applyFont="1" applyFill="1" applyAlignment="1">
      <alignment vertical="center"/>
    </xf>
    <xf numFmtId="0" fontId="16" fillId="0" borderId="0" xfId="43" applyFont="1" applyFill="1" applyAlignment="1">
      <alignment vertical="center"/>
    </xf>
    <xf numFmtId="0" fontId="24" fillId="0" borderId="0" xfId="43" applyFont="1" applyFill="1" applyAlignment="1">
      <alignment vertical="center"/>
    </xf>
    <xf numFmtId="41" fontId="0" fillId="0" borderId="1" xfId="44" applyFont="1" applyFill="1" applyBorder="1" applyAlignment="1">
      <alignment vertical="center" wrapText="1"/>
    </xf>
    <xf numFmtId="41" fontId="0" fillId="2" borderId="1" xfId="44" applyFont="1" applyFill="1" applyBorder="1" applyAlignment="1">
      <alignment vertical="center" wrapText="1"/>
    </xf>
    <xf numFmtId="41" fontId="0" fillId="3" borderId="1" xfId="44" applyFont="1" applyFill="1" applyBorder="1" applyAlignment="1">
      <alignment vertical="center" wrapText="1"/>
    </xf>
    <xf numFmtId="41" fontId="17" fillId="3" borderId="1" xfId="44" applyFont="1" applyFill="1" applyBorder="1" applyAlignment="1">
      <alignment vertical="center" wrapText="1"/>
    </xf>
    <xf numFmtId="41" fontId="0" fillId="4" borderId="1" xfId="44" applyFont="1" applyFill="1" applyBorder="1" applyAlignment="1">
      <alignment vertical="center" wrapText="1"/>
    </xf>
    <xf numFmtId="41" fontId="17" fillId="4" borderId="1" xfId="44" applyFont="1" applyFill="1" applyBorder="1" applyAlignment="1">
      <alignment vertical="center" wrapText="1"/>
    </xf>
    <xf numFmtId="41" fontId="0" fillId="6" borderId="1" xfId="44" applyFont="1" applyFill="1" applyBorder="1" applyAlignment="1">
      <alignment vertical="center" wrapText="1"/>
    </xf>
    <xf numFmtId="41" fontId="17" fillId="6" borderId="1" xfId="44" applyFont="1" applyFill="1" applyBorder="1" applyAlignment="1">
      <alignment vertical="center" wrapText="1"/>
    </xf>
    <xf numFmtId="41" fontId="17" fillId="0" borderId="1" xfId="44" applyFont="1" applyFill="1" applyBorder="1" applyAlignment="1">
      <alignment vertical="center" wrapText="1"/>
    </xf>
    <xf numFmtId="41" fontId="17" fillId="2" borderId="1" xfId="44" applyFont="1" applyFill="1" applyBorder="1" applyAlignment="1">
      <alignment vertical="center" wrapText="1"/>
    </xf>
    <xf numFmtId="41" fontId="0" fillId="0" borderId="0" xfId="44" applyFont="1" applyFill="1" applyAlignment="1">
      <alignment vertical="center" wrapText="1"/>
    </xf>
    <xf numFmtId="41" fontId="12" fillId="0" borderId="0" xfId="45" applyFont="1" applyFill="1" applyAlignment="1">
      <alignment vertical="center" wrapText="1"/>
    </xf>
    <xf numFmtId="0" fontId="33" fillId="0" borderId="0" xfId="0" applyFont="1" applyFill="1" applyAlignment="1">
      <alignment vertical="center"/>
    </xf>
    <xf numFmtId="0" fontId="12" fillId="0" borderId="0" xfId="43" applyFill="1" applyAlignment="1">
      <alignment horizontal="right" vertical="center"/>
    </xf>
    <xf numFmtId="41" fontId="0" fillId="6" borderId="1" xfId="44" applyFont="1" applyFill="1" applyBorder="1" applyAlignment="1">
      <alignment vertical="center"/>
    </xf>
    <xf numFmtId="41" fontId="17" fillId="6" borderId="1" xfId="44" applyFont="1" applyFill="1" applyBorder="1" applyAlignment="1">
      <alignment vertical="center"/>
    </xf>
    <xf numFmtId="41" fontId="12" fillId="4" borderId="1" xfId="44" applyFont="1" applyFill="1" applyBorder="1" applyAlignment="1">
      <alignment vertical="center"/>
    </xf>
    <xf numFmtId="0" fontId="17" fillId="0" borderId="0" xfId="43" applyFont="1"/>
    <xf numFmtId="41" fontId="12" fillId="3" borderId="1" xfId="44" applyFont="1" applyFill="1" applyBorder="1" applyAlignment="1">
      <alignment vertical="center"/>
    </xf>
    <xf numFmtId="41" fontId="0" fillId="0" borderId="1" xfId="1" applyFont="1" applyFill="1" applyBorder="1" applyAlignment="1">
      <alignment horizontal="center" vertical="center" wrapText="1"/>
    </xf>
    <xf numFmtId="0" fontId="12" fillId="0" borderId="0" xfId="43" applyFill="1"/>
    <xf numFmtId="0" fontId="12" fillId="0" borderId="0" xfId="43"/>
    <xf numFmtId="0" fontId="12" fillId="0" borderId="0" xfId="43" applyAlignment="1">
      <alignment horizontal="center" vertical="center" wrapText="1"/>
    </xf>
    <xf numFmtId="41" fontId="0" fillId="0" borderId="1" xfId="44" applyFont="1" applyFill="1" applyBorder="1" applyAlignment="1">
      <alignment horizontal="center" vertical="center" wrapText="1"/>
    </xf>
    <xf numFmtId="41" fontId="12" fillId="0" borderId="0" xfId="1" applyFill="1" applyAlignment="1"/>
    <xf numFmtId="0" fontId="12" fillId="0" borderId="0" xfId="43" applyFont="1" applyFill="1"/>
    <xf numFmtId="0" fontId="12" fillId="0" borderId="0" xfId="43" applyAlignment="1">
      <alignment horizontal="center" wrapText="1"/>
    </xf>
    <xf numFmtId="41" fontId="0" fillId="0" borderId="5" xfId="44" applyFont="1" applyFill="1" applyBorder="1" applyAlignment="1">
      <alignment vertical="center"/>
    </xf>
    <xf numFmtId="0" fontId="12" fillId="0" borderId="0" xfId="43" applyAlignment="1">
      <alignment vertical="center"/>
    </xf>
    <xf numFmtId="0" fontId="12" fillId="0" borderId="0" xfId="43" applyAlignment="1">
      <alignment horizontal="right" vertical="center"/>
    </xf>
    <xf numFmtId="41" fontId="0" fillId="0" borderId="1" xfId="44" applyFont="1" applyBorder="1" applyAlignment="1">
      <alignment vertical="center"/>
    </xf>
    <xf numFmtId="41" fontId="17" fillId="0" borderId="1" xfId="44" applyFont="1" applyBorder="1" applyAlignment="1">
      <alignment vertical="center"/>
    </xf>
    <xf numFmtId="41" fontId="0" fillId="0" borderId="0" xfId="44" applyFont="1" applyAlignment="1"/>
    <xf numFmtId="41" fontId="0" fillId="0" borderId="1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1" fontId="0" fillId="3" borderId="2" xfId="1" applyFont="1" applyFill="1" applyBorder="1" applyAlignment="1"/>
    <xf numFmtId="41" fontId="17" fillId="0" borderId="2" xfId="1" applyFont="1" applyFill="1" applyBorder="1" applyAlignment="1"/>
    <xf numFmtId="41" fontId="17" fillId="3" borderId="2" xfId="1" applyFont="1" applyFill="1" applyBorder="1" applyAlignment="1"/>
    <xf numFmtId="0" fontId="0" fillId="8" borderId="0" xfId="0" applyFill="1"/>
    <xf numFmtId="41" fontId="0" fillId="3" borderId="2" xfId="1" applyFont="1" applyFill="1" applyBorder="1" applyAlignment="1">
      <alignment vertical="center"/>
    </xf>
    <xf numFmtId="41" fontId="17" fillId="3" borderId="2" xfId="1" applyFont="1" applyFill="1" applyBorder="1" applyAlignment="1">
      <alignment vertical="center"/>
    </xf>
    <xf numFmtId="41" fontId="0" fillId="0" borderId="3" xfId="1" applyFont="1" applyFill="1" applyBorder="1" applyAlignment="1"/>
    <xf numFmtId="41" fontId="0" fillId="0" borderId="1" xfId="44" applyFont="1" applyFill="1" applyBorder="1" applyAlignment="1">
      <alignment horizontal="center" vertical="center" wrapText="1"/>
    </xf>
    <xf numFmtId="41" fontId="0" fillId="0" borderId="1" xfId="44" applyFont="1" applyBorder="1" applyAlignment="1">
      <alignment horizontal="center" vertical="center" wrapText="1"/>
    </xf>
    <xf numFmtId="0" fontId="16" fillId="0" borderId="0" xfId="43" applyFont="1" applyFill="1" applyAlignment="1">
      <alignment vertical="center"/>
    </xf>
    <xf numFmtId="0" fontId="24" fillId="0" borderId="0" xfId="43" applyFont="1" applyFill="1" applyAlignment="1">
      <alignment vertical="center"/>
    </xf>
    <xf numFmtId="41" fontId="12" fillId="0" borderId="0" xfId="1" applyFont="1" applyFill="1" applyAlignment="1">
      <alignment vertical="center"/>
    </xf>
    <xf numFmtId="41" fontId="12" fillId="0" borderId="0" xfId="1" applyFont="1" applyAlignment="1"/>
    <xf numFmtId="41" fontId="12" fillId="0" borderId="0" xfId="43" applyNumberFormat="1" applyFill="1"/>
    <xf numFmtId="41" fontId="0" fillId="2" borderId="1" xfId="44" applyFont="1" applyFill="1" applyBorder="1" applyAlignment="1"/>
    <xf numFmtId="41" fontId="0" fillId="3" borderId="1" xfId="44" applyFont="1" applyFill="1" applyBorder="1" applyAlignment="1"/>
    <xf numFmtId="41" fontId="0" fillId="4" borderId="1" xfId="44" applyFont="1" applyFill="1" applyBorder="1" applyAlignment="1"/>
    <xf numFmtId="41" fontId="17" fillId="4" borderId="1" xfId="44" applyFont="1" applyFill="1" applyBorder="1" applyAlignment="1"/>
    <xf numFmtId="41" fontId="0" fillId="6" borderId="1" xfId="44" applyFont="1" applyFill="1" applyBorder="1" applyAlignment="1"/>
    <xf numFmtId="41" fontId="0" fillId="0" borderId="1" xfId="44" applyFont="1" applyBorder="1" applyAlignment="1"/>
    <xf numFmtId="176" fontId="35" fillId="0" borderId="1" xfId="33" applyNumberFormat="1" applyFont="1" applyBorder="1" applyAlignment="1" applyProtection="1">
      <alignment horizontal="right" vertical="center" wrapText="1"/>
    </xf>
    <xf numFmtId="176" fontId="35" fillId="0" borderId="1" xfId="34" applyNumberFormat="1" applyFont="1" applyBorder="1" applyAlignment="1" applyProtection="1">
      <alignment horizontal="right" vertical="center" wrapText="1"/>
    </xf>
    <xf numFmtId="41" fontId="12" fillId="2" borderId="1" xfId="44" applyFont="1" applyFill="1" applyBorder="1" applyAlignment="1">
      <alignment vertical="center"/>
    </xf>
    <xf numFmtId="41" fontId="12" fillId="6" borderId="1" xfId="44" applyFont="1" applyFill="1" applyBorder="1" applyAlignment="1">
      <alignment vertical="center"/>
    </xf>
    <xf numFmtId="176" fontId="35" fillId="0" borderId="1" xfId="35" applyNumberFormat="1" applyFont="1" applyBorder="1" applyAlignment="1" applyProtection="1">
      <alignment horizontal="right" vertical="center" wrapText="1"/>
    </xf>
    <xf numFmtId="176" fontId="35" fillId="0" borderId="1" xfId="36" applyNumberFormat="1" applyFont="1" applyBorder="1" applyAlignment="1" applyProtection="1">
      <alignment horizontal="right" vertical="center" wrapText="1"/>
    </xf>
    <xf numFmtId="176" fontId="35" fillId="0" borderId="1" xfId="37" applyNumberFormat="1" applyFont="1" applyBorder="1" applyAlignment="1" applyProtection="1">
      <alignment horizontal="right" vertical="center" wrapText="1"/>
    </xf>
    <xf numFmtId="176" fontId="35" fillId="0" borderId="1" xfId="38" applyNumberFormat="1" applyFont="1" applyBorder="1" applyAlignment="1" applyProtection="1">
      <alignment horizontal="right" vertical="center" wrapText="1"/>
    </xf>
    <xf numFmtId="176" fontId="35" fillId="0" borderId="1" xfId="39" applyNumberFormat="1" applyFont="1" applyBorder="1" applyAlignment="1" applyProtection="1">
      <alignment horizontal="right" vertical="center" wrapText="1"/>
    </xf>
    <xf numFmtId="176" fontId="35" fillId="0" borderId="1" xfId="40" applyNumberFormat="1" applyFont="1" applyBorder="1" applyAlignment="1" applyProtection="1">
      <alignment horizontal="right" vertical="center" wrapText="1"/>
    </xf>
    <xf numFmtId="176" fontId="35" fillId="0" borderId="1" xfId="41" applyNumberFormat="1" applyFont="1" applyBorder="1" applyAlignment="1" applyProtection="1">
      <alignment horizontal="right" vertical="center" wrapText="1"/>
    </xf>
    <xf numFmtId="176" fontId="35" fillId="0" borderId="1" xfId="42" applyNumberFormat="1" applyFont="1" applyBorder="1" applyAlignment="1" applyProtection="1">
      <alignment horizontal="right" vertical="center" wrapText="1"/>
    </xf>
    <xf numFmtId="0" fontId="12" fillId="0" borderId="0" xfId="43" applyFill="1" applyAlignment="1">
      <alignment vertical="center"/>
    </xf>
    <xf numFmtId="41" fontId="12" fillId="0" borderId="0" xfId="51" applyFont="1" applyFill="1" applyAlignment="1">
      <alignment vertical="center"/>
    </xf>
    <xf numFmtId="0" fontId="12" fillId="0" borderId="0" xfId="43" applyAlignment="1">
      <alignment horizontal="center" vertical="center"/>
    </xf>
    <xf numFmtId="41" fontId="0" fillId="0" borderId="1" xfId="44" applyFont="1" applyFill="1" applyBorder="1" applyAlignment="1">
      <alignment horizontal="center" vertical="center"/>
    </xf>
    <xf numFmtId="41" fontId="36" fillId="9" borderId="1" xfId="44" applyFont="1" applyFill="1" applyBorder="1" applyAlignment="1">
      <alignment vertical="center"/>
    </xf>
    <xf numFmtId="41" fontId="25" fillId="4" borderId="1" xfId="44" applyFont="1" applyFill="1" applyBorder="1" applyAlignment="1">
      <alignment vertical="center"/>
    </xf>
    <xf numFmtId="41" fontId="12" fillId="0" borderId="0" xfId="51" applyFont="1" applyAlignment="1">
      <alignment vertical="center"/>
    </xf>
    <xf numFmtId="41" fontId="12" fillId="0" borderId="0" xfId="1" applyAlignment="1">
      <alignment vertical="center"/>
    </xf>
    <xf numFmtId="41" fontId="0" fillId="0" borderId="1" xfId="44" applyFont="1" applyBorder="1" applyAlignment="1">
      <alignment horizontal="center" vertical="center"/>
    </xf>
    <xf numFmtId="41" fontId="0" fillId="0" borderId="0" xfId="1" applyFont="1" applyFill="1" applyBorder="1" applyAlignment="1">
      <alignment vertical="center"/>
    </xf>
    <xf numFmtId="0" fontId="0" fillId="0" borderId="0" xfId="0" applyFill="1" applyBorder="1"/>
    <xf numFmtId="41" fontId="0" fillId="0" borderId="1" xfId="44" applyFont="1" applyFill="1" applyBorder="1" applyAlignment="1"/>
    <xf numFmtId="41" fontId="0" fillId="0" borderId="1" xfId="1" applyFont="1" applyFill="1" applyBorder="1" applyAlignment="1">
      <alignment horizontal="center" vertical="center" wrapText="1"/>
    </xf>
    <xf numFmtId="41" fontId="0" fillId="0" borderId="1" xfId="44" applyFont="1" applyFill="1" applyBorder="1" applyAlignment="1">
      <alignment horizontal="center" vertical="center" wrapText="1"/>
    </xf>
    <xf numFmtId="41" fontId="40" fillId="0" borderId="1" xfId="44" applyFont="1" applyFill="1" applyBorder="1" applyAlignment="1">
      <alignment vertical="center"/>
    </xf>
    <xf numFmtId="41" fontId="0" fillId="7" borderId="1" xfId="44" applyFont="1" applyFill="1" applyBorder="1" applyAlignment="1">
      <alignment vertical="center"/>
    </xf>
    <xf numFmtId="41" fontId="0" fillId="0" borderId="2" xfId="44" applyFont="1" applyFill="1" applyBorder="1" applyAlignment="1">
      <alignment vertical="center"/>
    </xf>
    <xf numFmtId="41" fontId="0" fillId="0" borderId="2" xfId="44" applyFont="1" applyFill="1" applyBorder="1" applyAlignment="1">
      <alignment horizontal="center" vertical="center"/>
    </xf>
    <xf numFmtId="41" fontId="41" fillId="0" borderId="0" xfId="1" applyFont="1" applyAlignment="1"/>
    <xf numFmtId="41" fontId="42" fillId="0" borderId="0" xfId="1" applyFont="1" applyFill="1" applyAlignment="1"/>
    <xf numFmtId="41" fontId="42" fillId="0" borderId="0" xfId="1" applyFont="1" applyFill="1" applyAlignment="1">
      <alignment horizontal="center"/>
    </xf>
    <xf numFmtId="41" fontId="0" fillId="3" borderId="2" xfId="44" applyFont="1" applyFill="1" applyBorder="1" applyAlignment="1"/>
    <xf numFmtId="41" fontId="12" fillId="6" borderId="1" xfId="44" applyFont="1" applyFill="1" applyBorder="1" applyAlignment="1"/>
    <xf numFmtId="41" fontId="0" fillId="0" borderId="2" xfId="44" applyFont="1" applyFill="1" applyBorder="1" applyAlignment="1"/>
    <xf numFmtId="41" fontId="19" fillId="0" borderId="1" xfId="44" applyFont="1" applyFill="1" applyBorder="1" applyAlignment="1"/>
    <xf numFmtId="41" fontId="34" fillId="0" borderId="1" xfId="44" applyFont="1" applyFill="1" applyBorder="1" applyAlignment="1"/>
    <xf numFmtId="41" fontId="34" fillId="0" borderId="2" xfId="44" applyFont="1" applyFill="1" applyBorder="1" applyAlignment="1"/>
    <xf numFmtId="41" fontId="22" fillId="0" borderId="1" xfId="44" applyFont="1" applyFill="1" applyBorder="1" applyAlignment="1" applyProtection="1">
      <alignment horizontal="right" vertical="center" wrapText="1"/>
    </xf>
    <xf numFmtId="41" fontId="30" fillId="0" borderId="1" xfId="44" applyFont="1" applyFill="1" applyBorder="1" applyAlignment="1">
      <alignment horizontal="right" vertical="center"/>
    </xf>
    <xf numFmtId="41" fontId="31" fillId="0" borderId="1" xfId="44" applyFont="1" applyFill="1" applyBorder="1" applyAlignment="1" applyProtection="1">
      <alignment horizontal="right" vertical="center"/>
    </xf>
    <xf numFmtId="41" fontId="32" fillId="0" borderId="0" xfId="44" applyFont="1" applyFill="1" applyBorder="1" applyAlignment="1" applyProtection="1">
      <alignment horizontal="right" vertical="center" wrapText="1"/>
    </xf>
    <xf numFmtId="41" fontId="22" fillId="0" borderId="2" xfId="44" applyFont="1" applyFill="1" applyBorder="1" applyAlignment="1" applyProtection="1">
      <alignment horizontal="right" vertical="center" wrapText="1"/>
    </xf>
    <xf numFmtId="41" fontId="0" fillId="3" borderId="2" xfId="44" applyFont="1" applyFill="1" applyBorder="1" applyAlignment="1">
      <alignment vertical="center"/>
    </xf>
    <xf numFmtId="41" fontId="12" fillId="0" borderId="2" xfId="44" applyFont="1" applyFill="1" applyBorder="1" applyAlignment="1">
      <alignment vertical="center"/>
    </xf>
    <xf numFmtId="41" fontId="12" fillId="0" borderId="1" xfId="44" applyFont="1" applyFill="1" applyBorder="1" applyAlignment="1"/>
    <xf numFmtId="41" fontId="12" fillId="0" borderId="1" xfId="44" applyFont="1" applyFill="1" applyBorder="1" applyAlignment="1">
      <alignment vertical="center"/>
    </xf>
    <xf numFmtId="41" fontId="12" fillId="6" borderId="1" xfId="44" applyFont="1" applyFill="1" applyBorder="1" applyAlignment="1">
      <alignment vertical="center"/>
    </xf>
    <xf numFmtId="41" fontId="12" fillId="0" borderId="0" xfId="1" applyFill="1" applyAlignment="1">
      <alignment vertical="center"/>
    </xf>
    <xf numFmtId="41" fontId="37" fillId="9" borderId="1" xfId="44" applyFont="1" applyFill="1" applyBorder="1" applyAlignment="1">
      <alignment vertical="center"/>
    </xf>
    <xf numFmtId="0" fontId="0" fillId="0" borderId="0" xfId="43" applyFont="1"/>
    <xf numFmtId="41" fontId="25" fillId="0" borderId="1" xfId="44" applyFont="1" applyFill="1" applyBorder="1" applyAlignment="1">
      <alignment vertical="center"/>
    </xf>
    <xf numFmtId="41" fontId="12" fillId="0" borderId="1" xfId="44" applyFont="1" applyBorder="1" applyAlignment="1">
      <alignment vertical="center"/>
    </xf>
    <xf numFmtId="41" fontId="12" fillId="6" borderId="1" xfId="44" applyFont="1" applyFill="1" applyBorder="1" applyAlignment="1"/>
    <xf numFmtId="41" fontId="12" fillId="0" borderId="1" xfId="44" applyFont="1" applyFill="1" applyBorder="1" applyAlignment="1"/>
    <xf numFmtId="41" fontId="12" fillId="0" borderId="2" xfId="44" applyFont="1" applyFill="1" applyBorder="1" applyAlignment="1">
      <alignment vertical="center"/>
    </xf>
    <xf numFmtId="41" fontId="18" fillId="0" borderId="1" xfId="1" applyFont="1" applyFill="1" applyBorder="1" applyAlignment="1"/>
    <xf numFmtId="41" fontId="0" fillId="0" borderId="1" xfId="44" applyFont="1" applyFill="1" applyBorder="1" applyAlignment="1">
      <alignment horizontal="center" vertical="center"/>
    </xf>
    <xf numFmtId="41" fontId="0" fillId="63" borderId="1" xfId="44" applyFont="1" applyFill="1" applyBorder="1" applyAlignment="1">
      <alignment vertical="center"/>
    </xf>
    <xf numFmtId="41" fontId="12" fillId="0" borderId="0" xfId="1" applyFont="1" applyFill="1" applyAlignment="1"/>
    <xf numFmtId="41" fontId="0" fillId="7" borderId="1" xfId="44" applyFont="1" applyFill="1" applyBorder="1" applyAlignment="1">
      <alignment horizontal="center" vertical="center"/>
    </xf>
    <xf numFmtId="41" fontId="12" fillId="0" borderId="0" xfId="43" applyNumberFormat="1" applyFill="1" applyAlignment="1">
      <alignment vertical="center"/>
    </xf>
    <xf numFmtId="41" fontId="12" fillId="0" borderId="0" xfId="1" applyAlignment="1"/>
    <xf numFmtId="41" fontId="0" fillId="0" borderId="1" xfId="1" applyFont="1" applyFill="1" applyBorder="1" applyAlignment="1">
      <alignment horizontal="center" vertical="center" wrapText="1"/>
    </xf>
    <xf numFmtId="41" fontId="0" fillId="0" borderId="1" xfId="44" applyFont="1" applyFill="1" applyBorder="1" applyAlignment="1">
      <alignment horizontal="center" vertical="center" wrapText="1"/>
    </xf>
    <xf numFmtId="41" fontId="0" fillId="0" borderId="1" xfId="1" applyFont="1" applyFill="1" applyBorder="1" applyAlignment="1">
      <alignment horizontal="center" vertical="center"/>
    </xf>
    <xf numFmtId="0" fontId="16" fillId="0" borderId="0" xfId="0" applyFont="1" applyFill="1"/>
    <xf numFmtId="0" fontId="16" fillId="0" borderId="0" xfId="43" applyFont="1" applyFill="1" applyAlignment="1">
      <alignment vertical="center"/>
    </xf>
    <xf numFmtId="41" fontId="0" fillId="0" borderId="1" xfId="44" applyFont="1" applyFill="1" applyBorder="1" applyAlignment="1">
      <alignment horizontal="center" vertical="center"/>
    </xf>
    <xf numFmtId="41" fontId="12" fillId="2" borderId="3" xfId="44" applyFont="1" applyFill="1" applyBorder="1" applyAlignment="1">
      <alignment vertical="center"/>
    </xf>
    <xf numFmtId="41" fontId="12" fillId="0" borderId="1" xfId="21545" applyFont="1" applyFill="1" applyBorder="1" applyAlignment="1"/>
    <xf numFmtId="41" fontId="12" fillId="0" borderId="2" xfId="21545" applyFont="1" applyFill="1" applyBorder="1" applyAlignment="1"/>
    <xf numFmtId="41" fontId="12" fillId="64" borderId="1" xfId="21545" applyFont="1" applyFill="1" applyBorder="1" applyAlignment="1"/>
    <xf numFmtId="41" fontId="12" fillId="0" borderId="1" xfId="21545" applyFont="1" applyFill="1" applyBorder="1" applyAlignment="1">
      <alignment vertical="center"/>
    </xf>
    <xf numFmtId="41" fontId="12" fillId="0" borderId="2" xfId="21545" applyFont="1" applyFill="1" applyBorder="1" applyAlignment="1">
      <alignment vertical="center"/>
    </xf>
    <xf numFmtId="41" fontId="12" fillId="0" borderId="1" xfId="21545" applyFont="1" applyBorder="1" applyAlignment="1">
      <alignment vertical="center"/>
    </xf>
    <xf numFmtId="41" fontId="12" fillId="0" borderId="3" xfId="21545" applyFont="1" applyFill="1" applyBorder="1" applyAlignment="1">
      <alignment vertical="center"/>
    </xf>
    <xf numFmtId="0" fontId="0" fillId="0" borderId="0" xfId="0" applyFill="1" applyAlignment="1"/>
    <xf numFmtId="41" fontId="12" fillId="0" borderId="2" xfId="44" applyFont="1" applyFill="1" applyBorder="1" applyAlignment="1"/>
    <xf numFmtId="41" fontId="0" fillId="0" borderId="0" xfId="0" applyNumberFormat="1" applyFill="1" applyAlignment="1"/>
    <xf numFmtId="41" fontId="12" fillId="0" borderId="24" xfId="44" applyFont="1" applyFill="1" applyBorder="1" applyAlignment="1"/>
    <xf numFmtId="41" fontId="12" fillId="0" borderId="0" xfId="44" applyFont="1" applyFill="1" applyBorder="1" applyAlignment="1"/>
    <xf numFmtId="183" fontId="32" fillId="0" borderId="24" xfId="3187" applyNumberFormat="1" applyFont="1" applyFill="1" applyBorder="1" applyAlignment="1">
      <alignment vertical="center" shrinkToFit="1"/>
    </xf>
    <xf numFmtId="183" fontId="32" fillId="0" borderId="0" xfId="3187" applyNumberFormat="1" applyFont="1" applyFill="1" applyBorder="1" applyAlignment="1">
      <alignment vertical="center" shrinkToFit="1"/>
    </xf>
    <xf numFmtId="41" fontId="12" fillId="0" borderId="25" xfId="44" applyFont="1" applyFill="1" applyBorder="1" applyAlignment="1"/>
    <xf numFmtId="41" fontId="0" fillId="0" borderId="0" xfId="0" applyNumberFormat="1" applyFill="1" applyAlignment="1">
      <alignment vertical="center"/>
    </xf>
    <xf numFmtId="41" fontId="0" fillId="64" borderId="1" xfId="1" applyFont="1" applyFill="1" applyBorder="1" applyAlignment="1"/>
    <xf numFmtId="41" fontId="12" fillId="0" borderId="1" xfId="44" applyFont="1" applyBorder="1" applyAlignment="1">
      <alignment horizontal="center" vertical="center" wrapText="1"/>
    </xf>
    <xf numFmtId="41" fontId="0" fillId="2" borderId="1" xfId="44" applyFont="1" applyFill="1" applyBorder="1" applyAlignment="1">
      <alignment horizontal="center" vertical="center" wrapText="1"/>
    </xf>
    <xf numFmtId="41" fontId="0" fillId="3" borderId="1" xfId="44" applyFont="1" applyFill="1" applyBorder="1" applyAlignment="1">
      <alignment horizontal="center" vertical="center" wrapText="1"/>
    </xf>
    <xf numFmtId="41" fontId="0" fillId="4" borderId="1" xfId="44" applyFont="1" applyFill="1" applyBorder="1" applyAlignment="1">
      <alignment horizontal="center" vertical="center" wrapText="1"/>
    </xf>
    <xf numFmtId="41" fontId="12" fillId="0" borderId="1" xfId="44" applyFont="1" applyFill="1" applyBorder="1" applyAlignment="1">
      <alignment horizontal="center" vertical="center" wrapText="1"/>
    </xf>
    <xf numFmtId="41" fontId="12" fillId="0" borderId="1" xfId="1" applyFont="1" applyFill="1" applyBorder="1" applyAlignment="1">
      <alignment horizontal="center" vertical="center"/>
    </xf>
    <xf numFmtId="41" fontId="12" fillId="0" borderId="1" xfId="1" applyFont="1" applyFill="1" applyBorder="1" applyAlignment="1"/>
    <xf numFmtId="0" fontId="86" fillId="0" borderId="0" xfId="6654" applyFont="1"/>
    <xf numFmtId="0" fontId="38" fillId="0" borderId="0" xfId="6654"/>
    <xf numFmtId="0" fontId="88" fillId="0" borderId="0" xfId="6654" applyFont="1" applyAlignment="1">
      <alignment vertical="center"/>
    </xf>
    <xf numFmtId="0" fontId="89" fillId="0" borderId="0" xfId="6654" applyFont="1" applyAlignment="1">
      <alignment horizontal="center" vertical="center"/>
    </xf>
    <xf numFmtId="0" fontId="90" fillId="0" borderId="0" xfId="6654" applyFont="1" applyBorder="1" applyAlignment="1">
      <alignment vertical="center" wrapText="1"/>
    </xf>
    <xf numFmtId="0" fontId="90" fillId="0" borderId="0" xfId="6654" applyFont="1" applyAlignment="1">
      <alignment vertical="center"/>
    </xf>
    <xf numFmtId="0" fontId="91" fillId="0" borderId="0" xfId="6654" applyFont="1" applyAlignment="1">
      <alignment horizontal="center" vertical="center"/>
    </xf>
    <xf numFmtId="0" fontId="38" fillId="0" borderId="0" xfId="6654" applyAlignment="1">
      <alignment horizontal="left"/>
    </xf>
    <xf numFmtId="0" fontId="94" fillId="0" borderId="0" xfId="6654" applyFont="1"/>
    <xf numFmtId="0" fontId="95" fillId="0" borderId="0" xfId="6654" applyFont="1" applyBorder="1" applyAlignment="1">
      <alignment horizontal="center" vertical="center"/>
    </xf>
    <xf numFmtId="0" fontId="95" fillId="0" borderId="0" xfId="6654" applyFont="1" applyBorder="1" applyAlignment="1">
      <alignment horizontal="left" vertical="center"/>
    </xf>
    <xf numFmtId="0" fontId="96" fillId="0" borderId="0" xfId="6654" applyFont="1" applyBorder="1" applyAlignment="1">
      <alignment horizontal="center" vertical="center"/>
    </xf>
    <xf numFmtId="41" fontId="96" fillId="0" borderId="0" xfId="1" applyFont="1" applyBorder="1" applyAlignment="1">
      <alignment horizontal="left" vertical="center"/>
    </xf>
    <xf numFmtId="0" fontId="96" fillId="0" borderId="0" xfId="6654" applyFont="1" applyAlignment="1">
      <alignment vertical="center"/>
    </xf>
    <xf numFmtId="0" fontId="12" fillId="0" borderId="0" xfId="2" applyNumberFormat="1" applyFill="1" applyAlignment="1">
      <alignment vertical="center"/>
    </xf>
    <xf numFmtId="184" fontId="12" fillId="0" borderId="0" xfId="2" applyNumberFormat="1" applyFill="1" applyAlignment="1">
      <alignment vertical="center"/>
    </xf>
    <xf numFmtId="184" fontId="97" fillId="0" borderId="0" xfId="2" applyNumberFormat="1" applyFont="1" applyFill="1" applyAlignment="1">
      <alignment horizontal="left" vertical="center" wrapText="1"/>
    </xf>
    <xf numFmtId="0" fontId="98" fillId="0" borderId="0" xfId="2" applyFont="1" applyFill="1" applyAlignment="1">
      <alignment vertical="center"/>
    </xf>
    <xf numFmtId="184" fontId="99" fillId="0" borderId="0" xfId="2" applyNumberFormat="1" applyFont="1" applyFill="1" applyAlignment="1">
      <alignment horizontal="left" vertical="center" wrapText="1"/>
    </xf>
    <xf numFmtId="184" fontId="99" fillId="0" borderId="0" xfId="1" applyNumberFormat="1" applyFont="1" applyFill="1" applyAlignment="1">
      <alignment horizontal="left" vertical="center" wrapText="1"/>
    </xf>
    <xf numFmtId="0" fontId="100" fillId="0" borderId="0" xfId="6243" applyFont="1" applyFill="1" applyAlignment="1">
      <alignment vertical="center"/>
    </xf>
    <xf numFmtId="184" fontId="12" fillId="0" borderId="0" xfId="1" applyNumberFormat="1" applyFill="1" applyAlignment="1">
      <alignment vertical="center"/>
    </xf>
    <xf numFmtId="184" fontId="12" fillId="0" borderId="0" xfId="2" applyNumberFormat="1" applyFont="1" applyFill="1" applyAlignment="1">
      <alignment horizontal="right" vertical="center"/>
    </xf>
    <xf numFmtId="49" fontId="29" fillId="0" borderId="31" xfId="2" applyNumberFormat="1" applyFont="1" applyFill="1" applyBorder="1" applyAlignment="1">
      <alignment horizontal="center" vertical="center" wrapText="1"/>
    </xf>
    <xf numFmtId="0" fontId="29" fillId="0" borderId="32" xfId="2" applyNumberFormat="1" applyFont="1" applyFill="1" applyBorder="1" applyAlignment="1">
      <alignment horizontal="center" vertical="center" wrapText="1"/>
    </xf>
    <xf numFmtId="0" fontId="29" fillId="0" borderId="26" xfId="6654" applyFont="1" applyFill="1" applyBorder="1" applyAlignment="1">
      <alignment horizontal="left" vertical="center" wrapText="1"/>
    </xf>
    <xf numFmtId="0" fontId="29" fillId="0" borderId="27" xfId="6654" applyNumberFormat="1" applyFont="1" applyFill="1" applyBorder="1" applyAlignment="1">
      <alignment horizontal="left" vertical="center" wrapText="1"/>
    </xf>
    <xf numFmtId="184" fontId="29" fillId="0" borderId="27" xfId="6654" applyNumberFormat="1" applyFont="1" applyFill="1" applyBorder="1" applyAlignment="1">
      <alignment horizontal="right" vertical="center"/>
    </xf>
    <xf numFmtId="184" fontId="29" fillId="0" borderId="36" xfId="2130" applyNumberFormat="1" applyFont="1" applyFill="1" applyBorder="1" applyAlignment="1">
      <alignment horizontal="left" vertical="center" wrapText="1"/>
    </xf>
    <xf numFmtId="0" fontId="29" fillId="0" borderId="37" xfId="6654" applyFont="1" applyFill="1" applyBorder="1" applyAlignment="1">
      <alignment horizontal="left" vertical="center" wrapText="1"/>
    </xf>
    <xf numFmtId="0" fontId="29" fillId="0" borderId="1" xfId="6654" applyNumberFormat="1" applyFont="1" applyFill="1" applyBorder="1" applyAlignment="1">
      <alignment horizontal="left" vertical="center" wrapText="1"/>
    </xf>
    <xf numFmtId="184" fontId="29" fillId="0" borderId="1" xfId="2906" applyNumberFormat="1" applyFont="1" applyFill="1" applyBorder="1" applyAlignment="1">
      <alignment horizontal="right" vertical="center" shrinkToFit="1"/>
    </xf>
    <xf numFmtId="184" fontId="29" fillId="0" borderId="1" xfId="2906" applyNumberFormat="1" applyFont="1" applyFill="1" applyBorder="1" applyAlignment="1">
      <alignment horizontal="right" vertical="center"/>
    </xf>
    <xf numFmtId="184" fontId="29" fillId="0" borderId="1" xfId="6654" applyNumberFormat="1" applyFont="1" applyFill="1" applyBorder="1" applyAlignment="1">
      <alignment horizontal="right" vertical="center"/>
    </xf>
    <xf numFmtId="184" fontId="29" fillId="0" borderId="1" xfId="2130" applyNumberFormat="1" applyFont="1" applyFill="1" applyBorder="1" applyAlignment="1">
      <alignment horizontal="right" vertical="center"/>
    </xf>
    <xf numFmtId="184" fontId="29" fillId="0" borderId="38" xfId="2130" applyNumberFormat="1" applyFont="1" applyFill="1" applyBorder="1" applyAlignment="1">
      <alignment horizontal="left" vertical="center" wrapText="1"/>
    </xf>
    <xf numFmtId="0" fontId="102" fillId="0" borderId="1" xfId="6654" applyNumberFormat="1" applyFont="1" applyFill="1" applyBorder="1" applyAlignment="1">
      <alignment horizontal="left" vertical="center" wrapText="1"/>
    </xf>
    <xf numFmtId="0" fontId="105" fillId="0" borderId="37" xfId="6654" applyFont="1" applyFill="1" applyBorder="1" applyAlignment="1">
      <alignment horizontal="left" vertical="center" wrapText="1"/>
    </xf>
    <xf numFmtId="184" fontId="29" fillId="0" borderId="38" xfId="2130" applyNumberFormat="1" applyFont="1" applyFill="1" applyBorder="1" applyAlignment="1">
      <alignment horizontal="left" vertical="center" shrinkToFit="1"/>
    </xf>
    <xf numFmtId="0" fontId="105" fillId="0" borderId="1" xfId="6654" applyNumberFormat="1" applyFont="1" applyFill="1" applyBorder="1" applyAlignment="1">
      <alignment horizontal="left" vertical="center" wrapText="1"/>
    </xf>
    <xf numFmtId="41" fontId="32" fillId="0" borderId="4" xfId="13251" applyNumberFormat="1" applyFont="1" applyFill="1" applyBorder="1" applyAlignment="1">
      <alignment horizontal="center" vertical="center" shrinkToFit="1"/>
    </xf>
    <xf numFmtId="184" fontId="105" fillId="0" borderId="38" xfId="2130" applyNumberFormat="1" applyFont="1" applyFill="1" applyBorder="1" applyAlignment="1">
      <alignment horizontal="left" vertical="center" wrapText="1"/>
    </xf>
    <xf numFmtId="184" fontId="29" fillId="0" borderId="38" xfId="6654" applyNumberFormat="1" applyFont="1" applyFill="1" applyBorder="1" applyAlignment="1">
      <alignment horizontal="right" vertical="center"/>
    </xf>
    <xf numFmtId="184" fontId="105" fillId="0" borderId="38" xfId="6654" applyNumberFormat="1" applyFont="1" applyFill="1" applyBorder="1" applyAlignment="1">
      <alignment horizontal="right" vertical="center"/>
    </xf>
    <xf numFmtId="0" fontId="29" fillId="0" borderId="1" xfId="6654" applyNumberFormat="1" applyFont="1" applyFill="1" applyBorder="1" applyAlignment="1">
      <alignment horizontal="left" vertical="center" shrinkToFit="1"/>
    </xf>
    <xf numFmtId="0" fontId="0" fillId="0" borderId="1" xfId="0" applyFill="1" applyBorder="1"/>
    <xf numFmtId="0" fontId="29" fillId="0" borderId="1" xfId="2906" applyNumberFormat="1" applyFont="1" applyFill="1" applyBorder="1" applyAlignment="1">
      <alignment vertical="center" shrinkToFit="1"/>
    </xf>
    <xf numFmtId="184" fontId="29" fillId="0" borderId="1" xfId="6654" applyNumberFormat="1" applyFont="1" applyFill="1" applyBorder="1" applyAlignment="1">
      <alignment vertical="center"/>
    </xf>
    <xf numFmtId="0" fontId="12" fillId="0" borderId="1" xfId="2906" applyNumberFormat="1" applyFont="1" applyFill="1" applyBorder="1" applyAlignment="1">
      <alignment vertical="center" shrinkToFit="1"/>
    </xf>
    <xf numFmtId="0" fontId="12" fillId="0" borderId="1" xfId="0" applyNumberFormat="1" applyFont="1" applyFill="1" applyBorder="1" applyAlignment="1">
      <alignment vertical="center"/>
    </xf>
    <xf numFmtId="0" fontId="17" fillId="0" borderId="1" xfId="0" applyNumberFormat="1" applyFont="1" applyFill="1" applyBorder="1" applyAlignment="1">
      <alignment vertical="center"/>
    </xf>
    <xf numFmtId="0" fontId="29" fillId="0" borderId="31" xfId="6654" applyFont="1" applyFill="1" applyBorder="1" applyAlignment="1">
      <alignment horizontal="left" vertical="center" wrapText="1"/>
    </xf>
    <xf numFmtId="0" fontId="12" fillId="0" borderId="32" xfId="0" applyNumberFormat="1" applyFont="1" applyFill="1" applyBorder="1" applyAlignment="1">
      <alignment vertical="center"/>
    </xf>
    <xf numFmtId="184" fontId="12" fillId="0" borderId="32" xfId="0" applyNumberFormat="1" applyFont="1" applyFill="1" applyBorder="1" applyAlignment="1">
      <alignment vertical="center"/>
    </xf>
    <xf numFmtId="184" fontId="29" fillId="0" borderId="32" xfId="2906" applyNumberFormat="1" applyFont="1" applyFill="1" applyBorder="1" applyAlignment="1">
      <alignment horizontal="right" vertical="center"/>
    </xf>
    <xf numFmtId="184" fontId="12" fillId="0" borderId="32" xfId="1" applyNumberFormat="1" applyFont="1" applyFill="1" applyBorder="1" applyAlignment="1">
      <alignment vertical="center"/>
    </xf>
    <xf numFmtId="184" fontId="29" fillId="0" borderId="32" xfId="2130" applyNumberFormat="1" applyFont="1" applyFill="1" applyBorder="1" applyAlignment="1">
      <alignment horizontal="right" vertical="center"/>
    </xf>
    <xf numFmtId="184" fontId="12" fillId="0" borderId="39" xfId="0" applyNumberFormat="1" applyFont="1" applyFill="1" applyBorder="1" applyAlignment="1">
      <alignment vertical="center"/>
    </xf>
    <xf numFmtId="0" fontId="0" fillId="0" borderId="0" xfId="0" applyNumberFormat="1" applyFill="1"/>
    <xf numFmtId="184" fontId="0" fillId="0" borderId="0" xfId="0" applyNumberFormat="1" applyFill="1" applyAlignment="1">
      <alignment vertical="center"/>
    </xf>
    <xf numFmtId="184" fontId="0" fillId="0" borderId="0" xfId="0" applyNumberFormat="1" applyFill="1"/>
    <xf numFmtId="41" fontId="32" fillId="0" borderId="24" xfId="15235" applyNumberFormat="1" applyFont="1" applyFill="1" applyBorder="1" applyAlignment="1">
      <alignment horizontal="center" vertical="center" shrinkToFit="1"/>
    </xf>
    <xf numFmtId="0" fontId="12" fillId="0" borderId="1" xfId="2906" applyNumberFormat="1" applyFont="1" applyFill="1" applyBorder="1" applyAlignment="1">
      <alignment horizontal="left" vertical="center" shrinkToFit="1"/>
    </xf>
    <xf numFmtId="41" fontId="32" fillId="0" borderId="24" xfId="13251" applyNumberFormat="1" applyFont="1" applyFill="1" applyBorder="1" applyAlignment="1">
      <alignment horizontal="center" vertical="center" shrinkToFit="1"/>
    </xf>
    <xf numFmtId="0" fontId="103" fillId="0" borderId="1" xfId="2906" applyNumberFormat="1" applyFont="1" applyFill="1" applyBorder="1" applyAlignment="1">
      <alignment horizontal="left" vertical="center" shrinkToFit="1"/>
    </xf>
    <xf numFmtId="0" fontId="29" fillId="0" borderId="37" xfId="6654" applyFont="1" applyFill="1" applyBorder="1" applyAlignment="1">
      <alignment horizontal="center" vertical="center" wrapText="1"/>
    </xf>
    <xf numFmtId="41" fontId="32" fillId="0" borderId="0" xfId="13251" applyNumberFormat="1" applyFont="1" applyFill="1" applyBorder="1" applyAlignment="1">
      <alignment horizontal="center" vertical="center" shrinkToFit="1"/>
    </xf>
    <xf numFmtId="0" fontId="102" fillId="0" borderId="1" xfId="2906" applyNumberFormat="1" applyFont="1" applyFill="1" applyBorder="1" applyAlignment="1">
      <alignment vertical="center" shrinkToFit="1"/>
    </xf>
    <xf numFmtId="184" fontId="12" fillId="0" borderId="38" xfId="0" applyNumberFormat="1" applyFont="1" applyFill="1" applyBorder="1" applyAlignment="1">
      <alignment vertical="center"/>
    </xf>
    <xf numFmtId="0" fontId="12" fillId="0" borderId="0" xfId="6533"/>
    <xf numFmtId="41" fontId="0" fillId="0" borderId="1" xfId="2130" applyNumberFormat="1" applyFont="1" applyFill="1" applyBorder="1" applyAlignment="1">
      <alignment vertical="center"/>
    </xf>
    <xf numFmtId="41" fontId="0" fillId="0" borderId="32" xfId="2130" applyNumberFormat="1" applyFont="1" applyFill="1" applyBorder="1" applyAlignment="1">
      <alignment vertical="center"/>
    </xf>
    <xf numFmtId="0" fontId="38" fillId="0" borderId="0" xfId="9134"/>
    <xf numFmtId="0" fontId="38" fillId="0" borderId="0" xfId="9134" applyAlignment="1">
      <alignment horizontal="right"/>
    </xf>
    <xf numFmtId="0" fontId="107" fillId="0" borderId="0" xfId="9134" applyFont="1" applyAlignment="1">
      <alignment horizontal="center" vertical="center"/>
    </xf>
    <xf numFmtId="0" fontId="38" fillId="0" borderId="0" xfId="9134" applyFont="1" applyAlignment="1">
      <alignment vertical="center"/>
    </xf>
    <xf numFmtId="0" fontId="38" fillId="0" borderId="0" xfId="9134" applyAlignment="1">
      <alignment vertical="center"/>
    </xf>
    <xf numFmtId="3" fontId="38" fillId="0" borderId="48" xfId="9134" applyNumberFormat="1" applyFill="1" applyBorder="1" applyAlignment="1">
      <alignment horizontal="center" vertical="center"/>
    </xf>
    <xf numFmtId="3" fontId="38" fillId="0" borderId="3" xfId="9134" applyNumberFormat="1" applyFill="1" applyBorder="1" applyAlignment="1">
      <alignment horizontal="center" vertical="center"/>
    </xf>
    <xf numFmtId="3" fontId="38" fillId="0" borderId="37" xfId="9134" applyNumberFormat="1" applyFill="1" applyBorder="1" applyAlignment="1">
      <alignment horizontal="center" vertical="center"/>
    </xf>
    <xf numFmtId="3" fontId="38" fillId="0" borderId="1" xfId="9134" applyNumberFormat="1" applyFill="1" applyBorder="1" applyAlignment="1">
      <alignment horizontal="center" vertical="center"/>
    </xf>
    <xf numFmtId="3" fontId="38" fillId="0" borderId="50" xfId="9134" applyNumberFormat="1" applyFill="1" applyBorder="1" applyAlignment="1">
      <alignment horizontal="center" vertical="center"/>
    </xf>
    <xf numFmtId="3" fontId="38" fillId="0" borderId="2" xfId="9134" applyNumberFormat="1" applyFill="1" applyBorder="1" applyAlignment="1">
      <alignment horizontal="center" vertical="center"/>
    </xf>
    <xf numFmtId="3" fontId="38" fillId="0" borderId="31" xfId="9134" applyNumberFormat="1" applyFill="1" applyBorder="1" applyAlignment="1">
      <alignment horizontal="center" vertical="center" wrapText="1"/>
    </xf>
    <xf numFmtId="3" fontId="38" fillId="0" borderId="32" xfId="9134" applyNumberFormat="1" applyFill="1" applyBorder="1" applyAlignment="1">
      <alignment horizontal="center" vertical="center"/>
    </xf>
    <xf numFmtId="0" fontId="38" fillId="0" borderId="0" xfId="27990"/>
    <xf numFmtId="0" fontId="38" fillId="0" borderId="48" xfId="27990" applyFont="1" applyFill="1" applyBorder="1" applyAlignment="1">
      <alignment horizontal="center" vertical="center"/>
    </xf>
    <xf numFmtId="0" fontId="38" fillId="0" borderId="37" xfId="27990" applyFont="1" applyFill="1" applyBorder="1" applyAlignment="1">
      <alignment horizontal="center" vertical="center"/>
    </xf>
    <xf numFmtId="0" fontId="38" fillId="0" borderId="37" xfId="27990" applyFill="1" applyBorder="1" applyAlignment="1">
      <alignment horizontal="center" vertical="center"/>
    </xf>
    <xf numFmtId="0" fontId="0" fillId="0" borderId="37" xfId="27990" applyFont="1" applyFill="1" applyBorder="1" applyAlignment="1">
      <alignment horizontal="center" vertical="center"/>
    </xf>
    <xf numFmtId="0" fontId="38" fillId="0" borderId="55" xfId="27990" applyFill="1" applyBorder="1" applyAlignment="1">
      <alignment horizontal="center" vertical="center"/>
    </xf>
    <xf numFmtId="0" fontId="38" fillId="0" borderId="56" xfId="27990" applyFont="1" applyFill="1" applyBorder="1" applyAlignment="1">
      <alignment horizontal="center" vertical="center"/>
    </xf>
    <xf numFmtId="0" fontId="38" fillId="0" borderId="57" xfId="27990" applyFont="1" applyFill="1" applyBorder="1" applyAlignment="1">
      <alignment horizontal="center" vertical="center"/>
    </xf>
    <xf numFmtId="3" fontId="38" fillId="0" borderId="5" xfId="9134" applyNumberFormat="1" applyFill="1" applyBorder="1" applyAlignment="1">
      <alignment horizontal="center" vertical="center"/>
    </xf>
    <xf numFmtId="0" fontId="0" fillId="0" borderId="31" xfId="27990" applyFont="1" applyFill="1" applyBorder="1" applyAlignment="1">
      <alignment horizontal="center" vertical="center" wrapText="1"/>
    </xf>
    <xf numFmtId="0" fontId="94" fillId="0" borderId="0" xfId="43" applyFont="1" applyAlignment="1">
      <alignment vertical="center"/>
    </xf>
    <xf numFmtId="0" fontId="38" fillId="0" borderId="0" xfId="6654" applyAlignment="1">
      <alignment vertical="center"/>
    </xf>
    <xf numFmtId="0" fontId="38" fillId="0" borderId="0" xfId="6654" applyAlignment="1">
      <alignment horizontal="center" vertical="center"/>
    </xf>
    <xf numFmtId="49" fontId="110" fillId="65" borderId="0" xfId="43" applyNumberFormat="1" applyFont="1" applyFill="1" applyBorder="1" applyAlignment="1">
      <alignment horizontal="left" vertical="center" wrapText="1"/>
    </xf>
    <xf numFmtId="0" fontId="38" fillId="0" borderId="0" xfId="6654" applyBorder="1" applyAlignment="1">
      <alignment vertical="center"/>
    </xf>
    <xf numFmtId="41" fontId="12" fillId="0" borderId="0" xfId="6533" applyNumberFormat="1" applyFont="1" applyAlignment="1">
      <alignment horizontal="right" vertical="center"/>
    </xf>
    <xf numFmtId="49" fontId="111" fillId="0" borderId="31" xfId="43" applyNumberFormat="1" applyFont="1" applyFill="1" applyBorder="1" applyAlignment="1">
      <alignment horizontal="center" vertical="center" wrapText="1"/>
    </xf>
    <xf numFmtId="49" fontId="111" fillId="0" borderId="60" xfId="43" applyNumberFormat="1" applyFont="1" applyFill="1" applyBorder="1" applyAlignment="1">
      <alignment horizontal="center" vertical="center" wrapText="1"/>
    </xf>
    <xf numFmtId="0" fontId="112" fillId="0" borderId="48" xfId="6654" applyFont="1" applyFill="1" applyBorder="1" applyAlignment="1">
      <alignment horizontal="left" vertical="center" wrapText="1"/>
    </xf>
    <xf numFmtId="49" fontId="112" fillId="0" borderId="3" xfId="6654" applyNumberFormat="1" applyFont="1" applyFill="1" applyBorder="1" applyAlignment="1">
      <alignment vertical="center" wrapText="1"/>
    </xf>
    <xf numFmtId="41" fontId="112" fillId="0" borderId="3" xfId="1" applyFont="1" applyFill="1" applyBorder="1" applyAlignment="1">
      <alignment vertical="center"/>
    </xf>
    <xf numFmtId="49" fontId="112" fillId="0" borderId="3" xfId="6654" applyNumberFormat="1" applyFont="1" applyFill="1" applyBorder="1" applyAlignment="1">
      <alignment horizontal="left" vertical="center" wrapText="1"/>
    </xf>
    <xf numFmtId="0" fontId="112" fillId="0" borderId="3" xfId="6654" applyFont="1" applyFill="1" applyBorder="1" applyAlignment="1">
      <alignment horizontal="center" vertical="center" wrapText="1"/>
    </xf>
    <xf numFmtId="49" fontId="112" fillId="0" borderId="49" xfId="6654" applyNumberFormat="1" applyFont="1" applyFill="1" applyBorder="1" applyAlignment="1">
      <alignment horizontal="left" vertical="center" wrapText="1"/>
    </xf>
    <xf numFmtId="41" fontId="0" fillId="0" borderId="37" xfId="1" applyFont="1" applyFill="1" applyBorder="1" applyAlignment="1">
      <alignment vertical="center"/>
    </xf>
    <xf numFmtId="41" fontId="112" fillId="0" borderId="1" xfId="1" applyFont="1" applyFill="1" applyBorder="1" applyAlignment="1">
      <alignment vertical="center"/>
    </xf>
    <xf numFmtId="49" fontId="112" fillId="0" borderId="1" xfId="6654" applyNumberFormat="1" applyFont="1" applyFill="1" applyBorder="1" applyAlignment="1">
      <alignment horizontal="left" vertical="center" wrapText="1"/>
    </xf>
    <xf numFmtId="0" fontId="112" fillId="0" borderId="1" xfId="6654" applyFont="1" applyFill="1" applyBorder="1" applyAlignment="1">
      <alignment horizontal="center" vertical="center" wrapText="1"/>
    </xf>
    <xf numFmtId="49" fontId="112" fillId="0" borderId="38" xfId="6654" applyNumberFormat="1" applyFont="1" applyFill="1" applyBorder="1" applyAlignment="1">
      <alignment horizontal="left" vertical="center" wrapText="1"/>
    </xf>
    <xf numFmtId="49" fontId="113" fillId="0" borderId="1" xfId="6654" applyNumberFormat="1" applyFont="1" applyFill="1" applyBorder="1" applyAlignment="1">
      <alignment horizontal="left" vertical="center" wrapText="1"/>
    </xf>
    <xf numFmtId="0" fontId="113" fillId="0" borderId="1" xfId="6654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41" fontId="0" fillId="0" borderId="31" xfId="1" applyFont="1" applyFill="1" applyBorder="1" applyAlignment="1">
      <alignment vertical="center"/>
    </xf>
    <xf numFmtId="41" fontId="0" fillId="0" borderId="32" xfId="1" applyFont="1" applyFill="1" applyBorder="1" applyAlignment="1">
      <alignment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41" fontId="17" fillId="0" borderId="32" xfId="1" applyFont="1" applyFill="1" applyBorder="1" applyAlignment="1">
      <alignment vertical="center"/>
    </xf>
    <xf numFmtId="0" fontId="14" fillId="0" borderId="0" xfId="43" applyFont="1" applyAlignment="1">
      <alignment vertical="center"/>
    </xf>
    <xf numFmtId="49" fontId="111" fillId="0" borderId="50" xfId="43" applyNumberFormat="1" applyFont="1" applyFill="1" applyBorder="1" applyAlignment="1">
      <alignment horizontal="center" vertical="center" wrapText="1"/>
    </xf>
    <xf numFmtId="49" fontId="111" fillId="0" borderId="62" xfId="43" applyNumberFormat="1" applyFont="1" applyFill="1" applyBorder="1" applyAlignment="1">
      <alignment horizontal="center" vertical="center" wrapText="1"/>
    </xf>
    <xf numFmtId="41" fontId="0" fillId="0" borderId="26" xfId="1" applyFont="1" applyFill="1" applyBorder="1" applyAlignment="1">
      <alignment vertical="center"/>
    </xf>
    <xf numFmtId="41" fontId="0" fillId="0" borderId="27" xfId="1" applyFont="1" applyFill="1" applyBorder="1" applyAlignment="1">
      <alignment vertical="center"/>
    </xf>
    <xf numFmtId="41" fontId="112" fillId="0" borderId="27" xfId="2130" applyFont="1" applyFill="1" applyBorder="1" applyAlignment="1">
      <alignment horizontal="left" vertical="center" wrapText="1"/>
    </xf>
    <xf numFmtId="41" fontId="112" fillId="0" borderId="36" xfId="2130" applyFont="1" applyFill="1" applyBorder="1" applyAlignment="1">
      <alignment horizontal="left" vertical="center" wrapText="1"/>
    </xf>
    <xf numFmtId="41" fontId="112" fillId="0" borderId="1" xfId="2130" applyFont="1" applyFill="1" applyBorder="1" applyAlignment="1">
      <alignment horizontal="left" vertical="center" wrapText="1"/>
    </xf>
    <xf numFmtId="41" fontId="112" fillId="0" borderId="38" xfId="2130" applyFont="1" applyFill="1" applyBorder="1" applyAlignment="1">
      <alignment horizontal="left" vertical="center" wrapText="1"/>
    </xf>
    <xf numFmtId="41" fontId="112" fillId="0" borderId="1" xfId="2130" applyFont="1" applyFill="1" applyBorder="1" applyAlignment="1">
      <alignment horizontal="center" vertical="center" wrapText="1"/>
    </xf>
    <xf numFmtId="0" fontId="114" fillId="0" borderId="1" xfId="6654" applyFont="1" applyFill="1" applyBorder="1" applyAlignment="1">
      <alignment vertical="center"/>
    </xf>
    <xf numFmtId="0" fontId="114" fillId="0" borderId="64" xfId="6654" applyFont="1" applyFill="1" applyBorder="1" applyAlignment="1">
      <alignment vertical="center"/>
    </xf>
    <xf numFmtId="41" fontId="112" fillId="0" borderId="27" xfId="213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4" fillId="0" borderId="0" xfId="43" applyFont="1"/>
    <xf numFmtId="0" fontId="14" fillId="0" borderId="0" xfId="43" applyFont="1"/>
    <xf numFmtId="41" fontId="12" fillId="0" borderId="0" xfId="6533" applyNumberFormat="1" applyFont="1" applyAlignment="1">
      <alignment horizontal="right"/>
    </xf>
    <xf numFmtId="49" fontId="111" fillId="65" borderId="31" xfId="43" applyNumberFormat="1" applyFont="1" applyFill="1" applyBorder="1" applyAlignment="1">
      <alignment horizontal="center" vertical="center" wrapText="1"/>
    </xf>
    <xf numFmtId="0" fontId="30" fillId="65" borderId="26" xfId="43" applyFont="1" applyFill="1" applyBorder="1" applyAlignment="1">
      <alignment horizontal="left" vertical="center" wrapText="1"/>
    </xf>
    <xf numFmtId="49" fontId="30" fillId="65" borderId="27" xfId="43" applyNumberFormat="1" applyFont="1" applyFill="1" applyBorder="1" applyAlignment="1">
      <alignment horizontal="left" vertical="center" wrapText="1"/>
    </xf>
    <xf numFmtId="49" fontId="30" fillId="65" borderId="36" xfId="43" applyNumberFormat="1" applyFont="1" applyFill="1" applyBorder="1" applyAlignment="1">
      <alignment horizontal="left" vertical="center" wrapText="1"/>
    </xf>
    <xf numFmtId="0" fontId="30" fillId="65" borderId="37" xfId="43" applyFont="1" applyFill="1" applyBorder="1" applyAlignment="1">
      <alignment horizontal="left" vertical="center" wrapText="1"/>
    </xf>
    <xf numFmtId="49" fontId="30" fillId="65" borderId="1" xfId="43" applyNumberFormat="1" applyFont="1" applyFill="1" applyBorder="1" applyAlignment="1">
      <alignment horizontal="left" vertical="center" wrapText="1"/>
    </xf>
    <xf numFmtId="49" fontId="30" fillId="65" borderId="38" xfId="43" applyNumberFormat="1" applyFont="1" applyFill="1" applyBorder="1" applyAlignment="1">
      <alignment horizontal="left" vertical="center" wrapText="1"/>
    </xf>
    <xf numFmtId="0" fontId="30" fillId="65" borderId="31" xfId="43" applyFont="1" applyFill="1" applyBorder="1" applyAlignment="1">
      <alignment horizontal="left" vertical="center" wrapText="1"/>
    </xf>
    <xf numFmtId="49" fontId="30" fillId="65" borderId="32" xfId="43" applyNumberFormat="1" applyFont="1" applyFill="1" applyBorder="1" applyAlignment="1">
      <alignment horizontal="left" vertical="center" wrapText="1"/>
    </xf>
    <xf numFmtId="49" fontId="30" fillId="65" borderId="39" xfId="43" applyNumberFormat="1" applyFont="1" applyFill="1" applyBorder="1" applyAlignment="1">
      <alignment horizontal="left" vertical="center" wrapText="1"/>
    </xf>
    <xf numFmtId="41" fontId="0" fillId="0" borderId="1" xfId="3225" applyFont="1" applyFill="1" applyBorder="1" applyAlignment="1">
      <alignment vertical="center"/>
    </xf>
    <xf numFmtId="41" fontId="44" fillId="0" borderId="1" xfId="21545" applyFont="1" applyFill="1" applyBorder="1">
      <alignment vertical="center"/>
    </xf>
    <xf numFmtId="41" fontId="0" fillId="0" borderId="3" xfId="3225" applyFont="1" applyFill="1" applyBorder="1" applyAlignment="1">
      <alignment vertical="center"/>
    </xf>
    <xf numFmtId="0" fontId="14" fillId="0" borderId="0" xfId="6654" applyFont="1" applyFill="1" applyAlignment="1">
      <alignment horizontal="center" vertical="center"/>
    </xf>
    <xf numFmtId="0" fontId="38" fillId="0" borderId="0" xfId="6654" applyFill="1"/>
    <xf numFmtId="0" fontId="17" fillId="0" borderId="0" xfId="6654" applyFont="1" applyFill="1" applyAlignment="1">
      <alignment horizontal="center"/>
    </xf>
    <xf numFmtId="0" fontId="107" fillId="0" borderId="44" xfId="0" applyFont="1" applyFill="1" applyBorder="1" applyAlignment="1">
      <alignment horizontal="center" vertical="center"/>
    </xf>
    <xf numFmtId="0" fontId="107" fillId="0" borderId="45" xfId="0" applyFont="1" applyFill="1" applyBorder="1" applyAlignment="1">
      <alignment horizontal="center" vertical="center"/>
    </xf>
    <xf numFmtId="41" fontId="107" fillId="0" borderId="45" xfId="3225" applyFont="1" applyFill="1" applyBorder="1" applyAlignment="1">
      <alignment horizontal="center" vertical="center"/>
    </xf>
    <xf numFmtId="41" fontId="107" fillId="0" borderId="43" xfId="3225" applyFont="1" applyFill="1" applyBorder="1" applyAlignment="1">
      <alignment horizontal="center" vertical="center"/>
    </xf>
    <xf numFmtId="0" fontId="107" fillId="0" borderId="53" xfId="0" applyFont="1" applyFill="1" applyBorder="1" applyAlignment="1">
      <alignment horizontal="center" vertical="center"/>
    </xf>
    <xf numFmtId="0" fontId="0" fillId="0" borderId="37" xfId="0" applyFill="1" applyBorder="1" applyAlignment="1">
      <alignment vertical="center"/>
    </xf>
    <xf numFmtId="41" fontId="0" fillId="0" borderId="69" xfId="3225" applyFont="1" applyFill="1" applyBorder="1" applyAlignment="1">
      <alignment vertical="center"/>
    </xf>
    <xf numFmtId="0" fontId="0" fillId="0" borderId="48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41" fontId="0" fillId="0" borderId="72" xfId="3225" applyFont="1" applyFill="1" applyBorder="1" applyAlignment="1">
      <alignment vertical="center"/>
    </xf>
    <xf numFmtId="0" fontId="0" fillId="0" borderId="49" xfId="0" applyFill="1" applyBorder="1" applyAlignment="1">
      <alignment vertical="center"/>
    </xf>
    <xf numFmtId="0" fontId="0" fillId="0" borderId="56" xfId="0" applyFill="1" applyBorder="1" applyAlignment="1">
      <alignment vertical="center"/>
    </xf>
    <xf numFmtId="41" fontId="0" fillId="0" borderId="71" xfId="3225" applyFont="1" applyFill="1" applyBorder="1" applyAlignment="1">
      <alignment vertical="center"/>
    </xf>
    <xf numFmtId="41" fontId="0" fillId="0" borderId="70" xfId="3225" applyFont="1" applyFill="1" applyBorder="1" applyAlignment="1">
      <alignment vertical="center"/>
    </xf>
    <xf numFmtId="41" fontId="0" fillId="0" borderId="67" xfId="3225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41" fontId="19" fillId="0" borderId="1" xfId="3225" applyFont="1" applyFill="1" applyBorder="1" applyAlignment="1">
      <alignment vertical="center"/>
    </xf>
    <xf numFmtId="0" fontId="12" fillId="0" borderId="38" xfId="6032" applyFont="1" applyFill="1" applyBorder="1" applyAlignment="1">
      <alignment vertical="center"/>
    </xf>
    <xf numFmtId="0" fontId="12" fillId="0" borderId="1" xfId="6032" applyFont="1" applyFill="1" applyBorder="1" applyAlignment="1">
      <alignment horizontal="left" vertical="center"/>
    </xf>
    <xf numFmtId="0" fontId="12" fillId="0" borderId="1" xfId="12200" applyFont="1" applyFill="1" applyBorder="1" applyAlignment="1">
      <alignment horizontal="left" vertical="center"/>
    </xf>
    <xf numFmtId="0" fontId="12" fillId="0" borderId="38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41" fontId="12" fillId="0" borderId="1" xfId="14704" applyFont="1" applyFill="1" applyBorder="1" applyAlignment="1">
      <alignment vertical="center"/>
    </xf>
    <xf numFmtId="0" fontId="19" fillId="0" borderId="32" xfId="0" applyFont="1" applyFill="1" applyBorder="1" applyAlignment="1">
      <alignment vertical="center"/>
    </xf>
    <xf numFmtId="41" fontId="19" fillId="0" borderId="32" xfId="3225" applyFont="1" applyFill="1" applyBorder="1" applyAlignment="1">
      <alignment vertical="center"/>
    </xf>
    <xf numFmtId="0" fontId="12" fillId="0" borderId="39" xfId="0" applyFont="1" applyFill="1" applyBorder="1" applyAlignment="1">
      <alignment vertical="center"/>
    </xf>
    <xf numFmtId="0" fontId="121" fillId="0" borderId="1" xfId="0" applyFont="1" applyFill="1" applyBorder="1" applyAlignment="1">
      <alignment vertical="center"/>
    </xf>
    <xf numFmtId="41" fontId="19" fillId="0" borderId="1" xfId="0" applyNumberFormat="1" applyFont="1" applyFill="1" applyBorder="1" applyAlignment="1">
      <alignment vertical="center"/>
    </xf>
    <xf numFmtId="0" fontId="12" fillId="0" borderId="1" xfId="12200" applyFont="1" applyFill="1" applyBorder="1" applyAlignment="1">
      <alignment horizontal="left" vertical="center" wrapText="1"/>
    </xf>
    <xf numFmtId="41" fontId="117" fillId="0" borderId="37" xfId="2130" applyFont="1" applyFill="1" applyBorder="1" applyAlignment="1">
      <alignment horizontal="center" vertical="center" wrapText="1"/>
    </xf>
    <xf numFmtId="0" fontId="117" fillId="0" borderId="1" xfId="2130" applyNumberFormat="1" applyFont="1" applyFill="1" applyBorder="1" applyAlignment="1">
      <alignment horizontal="center" vertical="center"/>
    </xf>
    <xf numFmtId="41" fontId="117" fillId="0" borderId="37" xfId="2130" applyFont="1" applyFill="1" applyBorder="1" applyAlignment="1">
      <alignment horizontal="left" vertical="center" wrapText="1"/>
    </xf>
    <xf numFmtId="0" fontId="117" fillId="0" borderId="1" xfId="2130" applyNumberFormat="1" applyFont="1" applyFill="1" applyBorder="1" applyAlignment="1">
      <alignment horizontal="left" vertical="center"/>
    </xf>
    <xf numFmtId="41" fontId="117" fillId="0" borderId="1" xfId="2130" applyFont="1" applyFill="1" applyBorder="1" applyAlignment="1">
      <alignment horizontal="center" vertical="center" wrapText="1"/>
    </xf>
    <xf numFmtId="41" fontId="117" fillId="0" borderId="38" xfId="2130" applyFont="1" applyFill="1" applyBorder="1" applyAlignment="1">
      <alignment horizontal="center" vertical="center" wrapText="1"/>
    </xf>
    <xf numFmtId="0" fontId="119" fillId="0" borderId="37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41" fontId="119" fillId="0" borderId="1" xfId="3225" applyFont="1" applyFill="1" applyBorder="1" applyAlignment="1">
      <alignment vertical="center"/>
    </xf>
    <xf numFmtId="41" fontId="12" fillId="0" borderId="1" xfId="3225" applyFont="1" applyFill="1" applyBorder="1" applyAlignment="1">
      <alignment vertical="center"/>
    </xf>
    <xf numFmtId="41" fontId="12" fillId="0" borderId="1" xfId="3225" applyFont="1" applyFill="1" applyBorder="1" applyAlignment="1">
      <alignment vertical="center" shrinkToFit="1"/>
    </xf>
    <xf numFmtId="0" fontId="12" fillId="0" borderId="1" xfId="12200" applyFont="1" applyFill="1" applyBorder="1" applyAlignment="1">
      <alignment vertical="center"/>
    </xf>
    <xf numFmtId="0" fontId="12" fillId="0" borderId="1" xfId="6032" applyFont="1" applyFill="1" applyBorder="1" applyAlignment="1">
      <alignment horizontal="left" vertical="center" wrapText="1"/>
    </xf>
    <xf numFmtId="186" fontId="0" fillId="0" borderId="0" xfId="3225" applyNumberFormat="1" applyFont="1" applyAlignment="1">
      <alignment horizontal="right"/>
    </xf>
    <xf numFmtId="186" fontId="44" fillId="0" borderId="3" xfId="56" applyNumberFormat="1" applyFill="1" applyBorder="1" applyAlignment="1">
      <alignment horizontal="right" vertical="center"/>
    </xf>
    <xf numFmtId="186" fontId="44" fillId="0" borderId="1" xfId="56" applyNumberFormat="1" applyFill="1" applyBorder="1" applyAlignment="1">
      <alignment horizontal="right" vertical="center"/>
    </xf>
    <xf numFmtId="186" fontId="0" fillId="0" borderId="0" xfId="3225" applyNumberFormat="1" applyFont="1" applyFill="1" applyAlignment="1">
      <alignment horizontal="right"/>
    </xf>
    <xf numFmtId="0" fontId="0" fillId="0" borderId="44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186" fontId="0" fillId="0" borderId="45" xfId="3225" applyNumberFormat="1" applyFont="1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9" xfId="0" applyFill="1" applyBorder="1" applyAlignment="1">
      <alignment horizontal="left" vertical="center"/>
    </xf>
    <xf numFmtId="0" fontId="0" fillId="0" borderId="37" xfId="0" applyFill="1" applyBorder="1" applyAlignment="1">
      <alignment horizontal="center" vertical="center"/>
    </xf>
    <xf numFmtId="0" fontId="0" fillId="0" borderId="38" xfId="0" applyFill="1" applyBorder="1" applyAlignment="1">
      <alignment horizontal="left" vertical="center"/>
    </xf>
    <xf numFmtId="186" fontId="0" fillId="0" borderId="1" xfId="3225" applyNumberFormat="1" applyFont="1" applyFill="1" applyBorder="1" applyAlignment="1">
      <alignment horizontal="right" vertical="center"/>
    </xf>
    <xf numFmtId="187" fontId="0" fillId="0" borderId="1" xfId="3225" applyNumberFormat="1" applyFont="1" applyFill="1" applyBorder="1" applyAlignment="1">
      <alignment horizontal="right" vertical="center"/>
    </xf>
    <xf numFmtId="0" fontId="0" fillId="0" borderId="31" xfId="0" applyFill="1" applyBorder="1" applyAlignment="1">
      <alignment horizontal="center" vertical="center"/>
    </xf>
    <xf numFmtId="186" fontId="0" fillId="0" borderId="32" xfId="3225" applyNumberFormat="1" applyFont="1" applyFill="1" applyBorder="1" applyAlignment="1">
      <alignment horizontal="right" vertical="center"/>
    </xf>
    <xf numFmtId="0" fontId="0" fillId="0" borderId="39" xfId="0" applyFill="1" applyBorder="1" applyAlignment="1">
      <alignment horizontal="center" vertical="center"/>
    </xf>
    <xf numFmtId="0" fontId="14" fillId="0" borderId="0" xfId="6532" applyFont="1"/>
    <xf numFmtId="0" fontId="12" fillId="0" borderId="0" xfId="6532"/>
    <xf numFmtId="0" fontId="14" fillId="0" borderId="0" xfId="6532" applyFont="1" applyAlignment="1">
      <alignment horizontal="left" vertical="center"/>
    </xf>
    <xf numFmtId="0" fontId="12" fillId="0" borderId="0" xfId="6532" applyAlignment="1">
      <alignment horizontal="left" vertical="center"/>
    </xf>
    <xf numFmtId="0" fontId="100" fillId="0" borderId="0" xfId="27990" applyFont="1" applyAlignment="1">
      <alignment vertical="center"/>
    </xf>
    <xf numFmtId="0" fontId="106" fillId="0" borderId="0" xfId="27990" applyFont="1" applyAlignment="1">
      <alignment vertical="center"/>
    </xf>
    <xf numFmtId="0" fontId="36" fillId="0" borderId="0" xfId="9134" applyFont="1"/>
    <xf numFmtId="0" fontId="36" fillId="0" borderId="48" xfId="9134" applyFont="1" applyBorder="1" applyAlignment="1">
      <alignment horizontal="center" vertical="center"/>
    </xf>
    <xf numFmtId="186" fontId="12" fillId="0" borderId="3" xfId="3225" applyNumberFormat="1" applyFont="1" applyBorder="1" applyAlignment="1">
      <alignment horizontal="right" vertical="center"/>
    </xf>
    <xf numFmtId="0" fontId="36" fillId="0" borderId="49" xfId="9134" applyFont="1" applyBorder="1" applyAlignment="1">
      <alignment horizontal="center" vertical="center"/>
    </xf>
    <xf numFmtId="0" fontId="36" fillId="0" borderId="37" xfId="9134" applyFont="1" applyBorder="1" applyAlignment="1">
      <alignment horizontal="center" vertical="center"/>
    </xf>
    <xf numFmtId="186" fontId="12" fillId="0" borderId="1" xfId="3225" applyNumberFormat="1" applyFont="1" applyBorder="1" applyAlignment="1">
      <alignment horizontal="right" vertical="center"/>
    </xf>
    <xf numFmtId="0" fontId="36" fillId="0" borderId="38" xfId="9134" applyFont="1" applyBorder="1" applyAlignment="1">
      <alignment horizontal="center" vertical="center"/>
    </xf>
    <xf numFmtId="0" fontId="36" fillId="0" borderId="31" xfId="9134" applyFont="1" applyBorder="1" applyAlignment="1">
      <alignment horizontal="center" vertical="center"/>
    </xf>
    <xf numFmtId="186" fontId="12" fillId="0" borderId="32" xfId="3225" applyNumberFormat="1" applyFont="1" applyBorder="1" applyAlignment="1">
      <alignment horizontal="right" vertical="center"/>
    </xf>
    <xf numFmtId="0" fontId="36" fillId="0" borderId="39" xfId="9134" applyFont="1" applyBorder="1" applyAlignment="1">
      <alignment horizontal="center" vertical="center"/>
    </xf>
    <xf numFmtId="0" fontId="36" fillId="0" borderId="44" xfId="9134" applyFont="1" applyFill="1" applyBorder="1" applyAlignment="1">
      <alignment horizontal="center" vertical="center"/>
    </xf>
    <xf numFmtId="186" fontId="12" fillId="0" borderId="45" xfId="3225" applyNumberFormat="1" applyFont="1" applyFill="1" applyBorder="1" applyAlignment="1">
      <alignment horizontal="center" vertical="center"/>
    </xf>
    <xf numFmtId="0" fontId="36" fillId="0" borderId="53" xfId="9134" applyFont="1" applyFill="1" applyBorder="1" applyAlignment="1">
      <alignment horizontal="center" vertical="center"/>
    </xf>
    <xf numFmtId="41" fontId="0" fillId="66" borderId="1" xfId="44" applyFont="1" applyFill="1" applyBorder="1" applyAlignment="1">
      <alignment vertical="center"/>
    </xf>
    <xf numFmtId="0" fontId="2" fillId="0" borderId="0" xfId="27992">
      <alignment vertical="center"/>
    </xf>
    <xf numFmtId="41" fontId="125" fillId="0" borderId="1" xfId="27991" applyFont="1" applyFill="1" applyBorder="1">
      <alignment vertical="center"/>
    </xf>
    <xf numFmtId="41" fontId="126" fillId="0" borderId="1" xfId="27991" applyFont="1" applyFill="1" applyBorder="1">
      <alignment vertical="center"/>
    </xf>
    <xf numFmtId="41" fontId="126" fillId="0" borderId="1" xfId="27992" applyNumberFormat="1" applyFont="1" applyFill="1" applyBorder="1" applyAlignment="1">
      <alignment vertical="center"/>
    </xf>
    <xf numFmtId="0" fontId="126" fillId="0" borderId="0" xfId="27992" applyFont="1" applyFill="1" applyBorder="1">
      <alignment vertical="center"/>
    </xf>
    <xf numFmtId="0" fontId="2" fillId="0" borderId="0" xfId="27992" applyBorder="1">
      <alignment vertical="center"/>
    </xf>
    <xf numFmtId="0" fontId="126" fillId="0" borderId="0" xfId="27992" applyFont="1" applyFill="1" applyBorder="1" applyAlignment="1">
      <alignment horizontal="right" vertical="center"/>
    </xf>
    <xf numFmtId="0" fontId="14" fillId="0" borderId="0" xfId="6533" applyFont="1" applyFill="1"/>
    <xf numFmtId="0" fontId="12" fillId="0" borderId="0" xfId="6533" applyFill="1"/>
    <xf numFmtId="0" fontId="97" fillId="0" borderId="0" xfId="6533" applyFont="1" applyFill="1" applyAlignment="1">
      <alignment horizontal="right" vertical="top" wrapText="1"/>
    </xf>
    <xf numFmtId="0" fontId="95" fillId="0" borderId="0" xfId="9134" applyFont="1" applyFill="1" applyAlignment="1">
      <alignment horizontal="left" vertical="center"/>
    </xf>
    <xf numFmtId="0" fontId="38" fillId="0" borderId="0" xfId="9134" applyFill="1"/>
    <xf numFmtId="0" fontId="108" fillId="0" borderId="0" xfId="9134" applyFont="1" applyFill="1" applyAlignment="1">
      <alignment horizontal="left"/>
    </xf>
    <xf numFmtId="0" fontId="108" fillId="0" borderId="0" xfId="9134" applyFont="1" applyFill="1" applyBorder="1" applyAlignment="1">
      <alignment horizontal="left"/>
    </xf>
    <xf numFmtId="0" fontId="38" fillId="0" borderId="0" xfId="9134" applyFill="1" applyAlignment="1">
      <alignment horizontal="right"/>
    </xf>
    <xf numFmtId="0" fontId="107" fillId="0" borderId="45" xfId="9134" applyFont="1" applyFill="1" applyBorder="1" applyAlignment="1">
      <alignment horizontal="center" vertical="center"/>
    </xf>
    <xf numFmtId="0" fontId="107" fillId="0" borderId="53" xfId="9134" applyFont="1" applyFill="1" applyBorder="1" applyAlignment="1">
      <alignment horizontal="center" vertical="center"/>
    </xf>
    <xf numFmtId="41" fontId="38" fillId="0" borderId="45" xfId="9134" applyNumberFormat="1" applyFont="1" applyFill="1" applyBorder="1" applyAlignment="1">
      <alignment horizontal="right" vertical="center"/>
    </xf>
    <xf numFmtId="41" fontId="38" fillId="0" borderId="53" xfId="9134" applyNumberFormat="1" applyFont="1" applyFill="1" applyBorder="1" applyAlignment="1">
      <alignment horizontal="right" vertical="center"/>
    </xf>
    <xf numFmtId="0" fontId="38" fillId="0" borderId="0" xfId="9134" applyFill="1" applyBorder="1" applyAlignment="1">
      <alignment horizontal="center" vertical="center"/>
    </xf>
    <xf numFmtId="3" fontId="108" fillId="0" borderId="0" xfId="9134" applyNumberFormat="1" applyFont="1" applyFill="1" applyAlignment="1">
      <alignment horizontal="left"/>
    </xf>
    <xf numFmtId="3" fontId="38" fillId="0" borderId="0" xfId="9134" applyNumberFormat="1" applyFill="1"/>
    <xf numFmtId="3" fontId="38" fillId="0" borderId="0" xfId="9134" applyNumberFormat="1" applyFill="1" applyAlignment="1">
      <alignment horizontal="right"/>
    </xf>
    <xf numFmtId="3" fontId="107" fillId="0" borderId="32" xfId="9134" applyNumberFormat="1" applyFont="1" applyFill="1" applyBorder="1" applyAlignment="1">
      <alignment horizontal="center" vertical="center"/>
    </xf>
    <xf numFmtId="41" fontId="0" fillId="0" borderId="1" xfId="2130" applyFont="1" applyFill="1" applyBorder="1" applyAlignment="1">
      <alignment horizontal="center" vertical="center"/>
    </xf>
    <xf numFmtId="185" fontId="38" fillId="0" borderId="3" xfId="27990" applyNumberFormat="1" applyFont="1" applyFill="1" applyBorder="1" applyAlignment="1">
      <alignment horizontal="right" vertical="center"/>
    </xf>
    <xf numFmtId="41" fontId="38" fillId="0" borderId="3" xfId="9134" applyNumberFormat="1" applyFill="1" applyBorder="1" applyAlignment="1">
      <alignment horizontal="right" vertical="center"/>
    </xf>
    <xf numFmtId="3" fontId="38" fillId="0" borderId="49" xfId="9134" applyNumberFormat="1" applyFill="1" applyBorder="1" applyAlignment="1">
      <alignment horizontal="center" vertical="center"/>
    </xf>
    <xf numFmtId="3" fontId="38" fillId="0" borderId="38" xfId="9134" applyNumberFormat="1" applyFill="1" applyBorder="1" applyAlignment="1">
      <alignment vertical="center"/>
    </xf>
    <xf numFmtId="3" fontId="107" fillId="0" borderId="38" xfId="9134" applyNumberFormat="1" applyFont="1" applyFill="1" applyBorder="1" applyAlignment="1">
      <alignment vertical="center"/>
    </xf>
    <xf numFmtId="185" fontId="38" fillId="0" borderId="5" xfId="27990" applyNumberFormat="1" applyFont="1" applyFill="1" applyBorder="1" applyAlignment="1">
      <alignment horizontal="right" vertical="center"/>
    </xf>
    <xf numFmtId="3" fontId="107" fillId="0" borderId="51" xfId="9134" applyNumberFormat="1" applyFont="1" applyFill="1" applyBorder="1" applyAlignment="1">
      <alignment vertical="center"/>
    </xf>
    <xf numFmtId="41" fontId="0" fillId="0" borderId="2" xfId="2130" applyFont="1" applyFill="1" applyBorder="1" applyAlignment="1">
      <alignment horizontal="center" vertical="center"/>
    </xf>
    <xf numFmtId="185" fontId="38" fillId="0" borderId="2" xfId="27990" applyNumberFormat="1" applyFont="1" applyFill="1" applyBorder="1" applyAlignment="1">
      <alignment horizontal="right" vertical="center"/>
    </xf>
    <xf numFmtId="41" fontId="38" fillId="0" borderId="5" xfId="9134" applyNumberFormat="1" applyFill="1" applyBorder="1" applyAlignment="1">
      <alignment horizontal="right" vertical="center"/>
    </xf>
    <xf numFmtId="3" fontId="38" fillId="0" borderId="52" xfId="9134" applyNumberFormat="1" applyFill="1" applyBorder="1" applyAlignment="1">
      <alignment vertical="center"/>
    </xf>
    <xf numFmtId="41" fontId="0" fillId="0" borderId="32" xfId="2130" applyFont="1" applyFill="1" applyBorder="1" applyAlignment="1">
      <alignment horizontal="center" vertical="center"/>
    </xf>
    <xf numFmtId="185" fontId="38" fillId="0" borderId="32" xfId="27990" applyNumberFormat="1" applyFont="1" applyFill="1" applyBorder="1" applyAlignment="1">
      <alignment horizontal="right" vertical="center"/>
    </xf>
    <xf numFmtId="41" fontId="38" fillId="0" borderId="32" xfId="9134" applyNumberFormat="1" applyFill="1" applyBorder="1" applyAlignment="1">
      <alignment horizontal="right" vertical="center"/>
    </xf>
    <xf numFmtId="3" fontId="38" fillId="0" borderId="39" xfId="9134" applyNumberFormat="1" applyFill="1" applyBorder="1" applyAlignment="1">
      <alignment vertical="center"/>
    </xf>
    <xf numFmtId="183" fontId="38" fillId="0" borderId="45" xfId="9134" applyNumberFormat="1" applyFill="1" applyBorder="1" applyAlignment="1">
      <alignment vertical="center"/>
    </xf>
    <xf numFmtId="185" fontId="38" fillId="0" borderId="34" xfId="27990" applyNumberFormat="1" applyFont="1" applyFill="1" applyBorder="1" applyAlignment="1">
      <alignment horizontal="right" vertical="center"/>
    </xf>
    <xf numFmtId="41" fontId="38" fillId="0" borderId="34" xfId="9134" applyNumberFormat="1" applyFill="1" applyBorder="1" applyAlignment="1">
      <alignment vertical="center"/>
    </xf>
    <xf numFmtId="41" fontId="38" fillId="0" borderId="45" xfId="9134" applyNumberFormat="1" applyFill="1" applyBorder="1" applyAlignment="1">
      <alignment vertical="center"/>
    </xf>
    <xf numFmtId="3" fontId="38" fillId="0" borderId="35" xfId="9134" applyNumberFormat="1" applyFill="1" applyBorder="1" applyAlignment="1">
      <alignment vertical="center"/>
    </xf>
    <xf numFmtId="0" fontId="38" fillId="0" borderId="0" xfId="9134" applyFill="1" applyBorder="1" applyAlignment="1">
      <alignment horizontal="left"/>
    </xf>
    <xf numFmtId="183" fontId="38" fillId="0" borderId="0" xfId="9134" applyNumberFormat="1" applyFill="1"/>
    <xf numFmtId="0" fontId="38" fillId="0" borderId="0" xfId="27990" applyFill="1"/>
    <xf numFmtId="0" fontId="38" fillId="0" borderId="0" xfId="27990" applyFill="1" applyBorder="1"/>
    <xf numFmtId="0" fontId="107" fillId="0" borderId="32" xfId="27990" applyFont="1" applyFill="1" applyBorder="1" applyAlignment="1">
      <alignment horizontal="center" vertical="center"/>
    </xf>
    <xf numFmtId="183" fontId="38" fillId="0" borderId="3" xfId="27990" applyNumberFormat="1" applyFill="1" applyBorder="1" applyAlignment="1">
      <alignment horizontal="right" vertical="center"/>
    </xf>
    <xf numFmtId="183" fontId="38" fillId="0" borderId="1" xfId="27990" applyNumberFormat="1" applyFill="1" applyBorder="1" applyAlignment="1">
      <alignment vertical="center"/>
    </xf>
    <xf numFmtId="183" fontId="38" fillId="0" borderId="3" xfId="9134" applyNumberFormat="1" applyFill="1" applyBorder="1" applyAlignment="1">
      <alignment horizontal="right" vertical="center"/>
    </xf>
    <xf numFmtId="41" fontId="38" fillId="0" borderId="3" xfId="27990" applyNumberFormat="1" applyFill="1" applyBorder="1" applyAlignment="1">
      <alignment vertical="center"/>
    </xf>
    <xf numFmtId="183" fontId="38" fillId="0" borderId="49" xfId="27990" applyNumberFormat="1" applyFill="1" applyBorder="1" applyAlignment="1">
      <alignment vertical="center"/>
    </xf>
    <xf numFmtId="41" fontId="38" fillId="0" borderId="1" xfId="27990" applyNumberFormat="1" applyFill="1" applyBorder="1" applyAlignment="1">
      <alignment vertical="center"/>
    </xf>
    <xf numFmtId="183" fontId="38" fillId="0" borderId="38" xfId="27990" applyNumberFormat="1" applyFill="1" applyBorder="1" applyAlignment="1">
      <alignment vertical="center"/>
    </xf>
    <xf numFmtId="183" fontId="38" fillId="0" borderId="5" xfId="27990" applyNumberFormat="1" applyFill="1" applyBorder="1" applyAlignment="1">
      <alignment horizontal="right" vertical="center"/>
    </xf>
    <xf numFmtId="41" fontId="38" fillId="0" borderId="2" xfId="27990" applyNumberFormat="1" applyFill="1" applyBorder="1" applyAlignment="1">
      <alignment vertical="center"/>
    </xf>
    <xf numFmtId="183" fontId="38" fillId="0" borderId="52" xfId="27990" applyNumberFormat="1" applyFill="1" applyBorder="1" applyAlignment="1">
      <alignment vertical="center"/>
    </xf>
    <xf numFmtId="183" fontId="38" fillId="0" borderId="1" xfId="27990" applyNumberFormat="1" applyFill="1" applyBorder="1" applyAlignment="1">
      <alignment horizontal="right" vertical="center"/>
    </xf>
    <xf numFmtId="183" fontId="38" fillId="0" borderId="5" xfId="27990" applyNumberFormat="1" applyFill="1" applyBorder="1" applyAlignment="1">
      <alignment vertical="center"/>
    </xf>
    <xf numFmtId="41" fontId="38" fillId="0" borderId="5" xfId="27990" applyNumberFormat="1" applyFill="1" applyBorder="1" applyAlignment="1">
      <alignment vertical="center"/>
    </xf>
    <xf numFmtId="183" fontId="38" fillId="0" borderId="51" xfId="27990" applyNumberFormat="1" applyFill="1" applyBorder="1" applyAlignment="1">
      <alignment vertical="center"/>
    </xf>
    <xf numFmtId="183" fontId="38" fillId="0" borderId="32" xfId="27990" applyNumberFormat="1" applyFill="1" applyBorder="1" applyAlignment="1">
      <alignment horizontal="right" vertical="center"/>
    </xf>
    <xf numFmtId="41" fontId="38" fillId="0" borderId="32" xfId="27990" applyNumberFormat="1" applyFill="1" applyBorder="1" applyAlignment="1">
      <alignment vertical="center"/>
    </xf>
    <xf numFmtId="183" fontId="38" fillId="0" borderId="39" xfId="27990" applyNumberFormat="1" applyFill="1" applyBorder="1" applyAlignment="1">
      <alignment vertical="center"/>
    </xf>
    <xf numFmtId="183" fontId="38" fillId="0" borderId="45" xfId="27990" applyNumberFormat="1" applyFill="1" applyBorder="1" applyAlignment="1">
      <alignment vertical="center"/>
    </xf>
    <xf numFmtId="185" fontId="38" fillId="0" borderId="45" xfId="27990" applyNumberFormat="1" applyFont="1" applyFill="1" applyBorder="1" applyAlignment="1">
      <alignment horizontal="right" vertical="center"/>
    </xf>
    <xf numFmtId="41" fontId="38" fillId="0" borderId="45" xfId="27990" applyNumberFormat="1" applyFill="1" applyBorder="1" applyAlignment="1">
      <alignment vertical="center"/>
    </xf>
    <xf numFmtId="183" fontId="38" fillId="0" borderId="53" xfId="27990" applyNumberFormat="1" applyFill="1" applyBorder="1" applyAlignment="1">
      <alignment vertical="center"/>
    </xf>
    <xf numFmtId="41" fontId="124" fillId="0" borderId="1" xfId="27991" applyFont="1" applyFill="1" applyBorder="1" applyAlignment="1">
      <alignment horizontal="center" vertical="center" wrapText="1"/>
    </xf>
    <xf numFmtId="0" fontId="126" fillId="0" borderId="0" xfId="27992" applyNumberFormat="1" applyFont="1" applyFill="1" applyBorder="1" applyAlignment="1">
      <alignment vertical="center"/>
    </xf>
    <xf numFmtId="0" fontId="124" fillId="0" borderId="1" xfId="27991" applyNumberFormat="1" applyFont="1" applyFill="1" applyBorder="1" applyAlignment="1">
      <alignment horizontal="center" vertical="center"/>
    </xf>
    <xf numFmtId="0" fontId="126" fillId="0" borderId="1" xfId="27992" applyNumberFormat="1" applyFont="1" applyFill="1" applyBorder="1" applyAlignment="1">
      <alignment vertical="center"/>
    </xf>
    <xf numFmtId="0" fontId="126" fillId="0" borderId="1" xfId="27991" applyNumberFormat="1" applyFont="1" applyFill="1" applyBorder="1" applyAlignment="1">
      <alignment vertical="center"/>
    </xf>
    <xf numFmtId="0" fontId="126" fillId="0" borderId="0" xfId="27992" applyNumberFormat="1" applyFont="1" applyFill="1" applyBorder="1">
      <alignment vertical="center"/>
    </xf>
    <xf numFmtId="0" fontId="124" fillId="0" borderId="1" xfId="27991" applyNumberFormat="1" applyFont="1" applyFill="1" applyBorder="1" applyAlignment="1">
      <alignment horizontal="center" vertical="center" wrapText="1"/>
    </xf>
    <xf numFmtId="0" fontId="126" fillId="0" borderId="1" xfId="27991" applyNumberFormat="1" applyFont="1" applyFill="1" applyBorder="1">
      <alignment vertical="center"/>
    </xf>
    <xf numFmtId="0" fontId="125" fillId="0" borderId="1" xfId="27992" applyNumberFormat="1" applyFont="1" applyFill="1" applyBorder="1" applyAlignment="1">
      <alignment vertical="center"/>
    </xf>
    <xf numFmtId="0" fontId="124" fillId="0" borderId="1" xfId="27991" applyNumberFormat="1" applyFont="1" applyFill="1" applyBorder="1" applyAlignment="1">
      <alignment horizontal="left" vertical="center" wrapText="1"/>
    </xf>
    <xf numFmtId="0" fontId="125" fillId="0" borderId="1" xfId="27991" applyNumberFormat="1" applyFont="1" applyFill="1" applyBorder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87" fillId="0" borderId="0" xfId="6654" applyFont="1" applyAlignment="1">
      <alignment horizontal="center" vertical="center" wrapText="1"/>
    </xf>
    <xf numFmtId="0" fontId="92" fillId="0" borderId="0" xfId="6654" applyFont="1" applyAlignment="1">
      <alignment horizontal="center" vertical="center"/>
    </xf>
    <xf numFmtId="0" fontId="93" fillId="0" borderId="0" xfId="6654" applyFont="1" applyAlignment="1">
      <alignment horizontal="center"/>
    </xf>
    <xf numFmtId="184" fontId="12" fillId="0" borderId="28" xfId="0" applyNumberFormat="1" applyFont="1" applyFill="1" applyBorder="1" applyAlignment="1">
      <alignment horizontal="center" vertical="center"/>
    </xf>
    <xf numFmtId="184" fontId="12" fillId="0" borderId="33" xfId="0" applyNumberFormat="1" applyFont="1" applyFill="1" applyBorder="1" applyAlignment="1">
      <alignment horizontal="center" vertical="center"/>
    </xf>
    <xf numFmtId="184" fontId="29" fillId="0" borderId="30" xfId="2" applyNumberFormat="1" applyFont="1" applyFill="1" applyBorder="1" applyAlignment="1">
      <alignment horizontal="center" vertical="center" wrapText="1"/>
    </xf>
    <xf numFmtId="184" fontId="29" fillId="0" borderId="35" xfId="2" applyNumberFormat="1" applyFont="1" applyFill="1" applyBorder="1" applyAlignment="1">
      <alignment horizontal="center" vertical="center" wrapText="1"/>
    </xf>
    <xf numFmtId="49" fontId="29" fillId="0" borderId="26" xfId="2" applyNumberFormat="1" applyFont="1" applyFill="1" applyBorder="1" applyAlignment="1">
      <alignment horizontal="center" vertical="center" wrapText="1"/>
    </xf>
    <xf numFmtId="49" fontId="29" fillId="0" borderId="27" xfId="2" applyNumberFormat="1" applyFont="1" applyFill="1" applyBorder="1" applyAlignment="1">
      <alignment horizontal="center" vertical="center" wrapText="1"/>
    </xf>
    <xf numFmtId="184" fontId="29" fillId="0" borderId="27" xfId="2" applyNumberFormat="1" applyFont="1" applyFill="1" applyBorder="1" applyAlignment="1">
      <alignment horizontal="center" vertical="center" wrapText="1"/>
    </xf>
    <xf numFmtId="184" fontId="29" fillId="0" borderId="32" xfId="2" applyNumberFormat="1" applyFont="1" applyFill="1" applyBorder="1" applyAlignment="1">
      <alignment horizontal="center" vertical="center" wrapText="1"/>
    </xf>
    <xf numFmtId="184" fontId="12" fillId="0" borderId="29" xfId="0" applyNumberFormat="1" applyFont="1" applyFill="1" applyBorder="1" applyAlignment="1">
      <alignment horizontal="center" vertical="center"/>
    </xf>
    <xf numFmtId="184" fontId="12" fillId="0" borderId="34" xfId="0" applyNumberFormat="1" applyFont="1" applyFill="1" applyBorder="1" applyAlignment="1">
      <alignment horizontal="center" vertical="center"/>
    </xf>
    <xf numFmtId="3" fontId="38" fillId="0" borderId="54" xfId="9134" applyNumberFormat="1" applyFill="1" applyBorder="1" applyAlignment="1">
      <alignment horizontal="center" vertical="center"/>
    </xf>
    <xf numFmtId="3" fontId="38" fillId="0" borderId="46" xfId="9134" applyNumberFormat="1" applyFill="1" applyBorder="1" applyAlignment="1">
      <alignment horizontal="center" vertical="center"/>
    </xf>
    <xf numFmtId="0" fontId="38" fillId="0" borderId="0" xfId="9134" applyFill="1" applyBorder="1" applyAlignment="1">
      <alignment horizontal="left"/>
    </xf>
    <xf numFmtId="3" fontId="107" fillId="0" borderId="29" xfId="9134" applyNumberFormat="1" applyFont="1" applyFill="1" applyBorder="1" applyAlignment="1">
      <alignment horizontal="center" vertical="center"/>
    </xf>
    <xf numFmtId="3" fontId="107" fillId="0" borderId="34" xfId="9134" applyNumberFormat="1" applyFont="1" applyFill="1" applyBorder="1" applyAlignment="1">
      <alignment horizontal="center" vertical="center"/>
    </xf>
    <xf numFmtId="3" fontId="107" fillId="0" borderId="29" xfId="9134" applyNumberFormat="1" applyFont="1" applyFill="1" applyBorder="1" applyAlignment="1">
      <alignment horizontal="center" vertical="center" wrapText="1"/>
    </xf>
    <xf numFmtId="3" fontId="107" fillId="0" borderId="30" xfId="9134" applyNumberFormat="1" applyFont="1" applyFill="1" applyBorder="1" applyAlignment="1">
      <alignment horizontal="center" vertical="center"/>
    </xf>
    <xf numFmtId="3" fontId="107" fillId="0" borderId="35" xfId="9134" applyNumberFormat="1" applyFont="1" applyFill="1" applyBorder="1" applyAlignment="1">
      <alignment horizontal="center" vertical="center"/>
    </xf>
    <xf numFmtId="41" fontId="38" fillId="0" borderId="44" xfId="9134" applyNumberFormat="1" applyFont="1" applyFill="1" applyBorder="1" applyAlignment="1">
      <alignment horizontal="center" vertical="center"/>
    </xf>
    <xf numFmtId="41" fontId="38" fillId="0" borderId="45" xfId="9134" applyNumberFormat="1" applyFont="1" applyFill="1" applyBorder="1" applyAlignment="1">
      <alignment horizontal="center" vertical="center"/>
    </xf>
    <xf numFmtId="3" fontId="106" fillId="0" borderId="0" xfId="9134" applyNumberFormat="1" applyFont="1" applyFill="1" applyAlignment="1">
      <alignment horizontal="left" vertical="center"/>
    </xf>
    <xf numFmtId="3" fontId="107" fillId="0" borderId="40" xfId="9134" applyNumberFormat="1" applyFont="1" applyFill="1" applyBorder="1" applyAlignment="1">
      <alignment horizontal="center" vertical="center"/>
    </xf>
    <xf numFmtId="3" fontId="107" fillId="0" borderId="47" xfId="9134" applyNumberFormat="1" applyFont="1" applyFill="1" applyBorder="1" applyAlignment="1">
      <alignment horizontal="center" vertical="center"/>
    </xf>
    <xf numFmtId="0" fontId="107" fillId="0" borderId="41" xfId="9134" applyFont="1" applyFill="1" applyBorder="1" applyAlignment="1">
      <alignment horizontal="center" vertical="center"/>
    </xf>
    <xf numFmtId="0" fontId="107" fillId="0" borderId="42" xfId="9134" applyFont="1" applyFill="1" applyBorder="1" applyAlignment="1">
      <alignment horizontal="center" vertical="center"/>
    </xf>
    <xf numFmtId="49" fontId="97" fillId="0" borderId="0" xfId="6533" applyNumberFormat="1" applyFont="1" applyFill="1" applyAlignment="1">
      <alignment horizontal="left" vertical="top" wrapText="1"/>
    </xf>
    <xf numFmtId="0" fontId="106" fillId="0" borderId="0" xfId="9134" applyFont="1" applyFill="1" applyAlignment="1">
      <alignment horizontal="left" vertical="center"/>
    </xf>
    <xf numFmtId="0" fontId="107" fillId="0" borderId="44" xfId="9134" applyFont="1" applyFill="1" applyBorder="1" applyAlignment="1">
      <alignment horizontal="center" vertical="center" wrapText="1"/>
    </xf>
    <xf numFmtId="0" fontId="107" fillId="0" borderId="45" xfId="9134" applyFont="1" applyFill="1" applyBorder="1" applyAlignment="1">
      <alignment horizontal="center" vertical="center"/>
    </xf>
    <xf numFmtId="0" fontId="107" fillId="0" borderId="45" xfId="9134" applyFont="1" applyFill="1" applyBorder="1" applyAlignment="1">
      <alignment horizontal="center" vertical="center" wrapText="1"/>
    </xf>
    <xf numFmtId="0" fontId="106" fillId="0" borderId="0" xfId="27990" applyFont="1" applyFill="1" applyAlignment="1">
      <alignment horizontal="left" vertical="center"/>
    </xf>
    <xf numFmtId="0" fontId="107" fillId="0" borderId="27" xfId="27990" applyFont="1" applyFill="1" applyBorder="1" applyAlignment="1">
      <alignment horizontal="center" vertical="center"/>
    </xf>
    <xf numFmtId="0" fontId="107" fillId="0" borderId="36" xfId="27990" applyFont="1" applyFill="1" applyBorder="1" applyAlignment="1">
      <alignment horizontal="center" vertical="center"/>
    </xf>
    <xf numFmtId="0" fontId="107" fillId="0" borderId="39" xfId="27990" applyFont="1" applyFill="1" applyBorder="1" applyAlignment="1">
      <alignment horizontal="center" vertical="center"/>
    </xf>
    <xf numFmtId="0" fontId="38" fillId="0" borderId="54" xfId="27990" applyFont="1" applyFill="1" applyBorder="1" applyAlignment="1">
      <alignment horizontal="center" vertical="center"/>
    </xf>
    <xf numFmtId="0" fontId="38" fillId="0" borderId="46" xfId="27990" applyFont="1" applyFill="1" applyBorder="1" applyAlignment="1">
      <alignment horizontal="center" vertical="center"/>
    </xf>
    <xf numFmtId="0" fontId="38" fillId="0" borderId="0" xfId="27990" applyFill="1" applyBorder="1" applyAlignment="1">
      <alignment horizontal="left"/>
    </xf>
    <xf numFmtId="0" fontId="38" fillId="0" borderId="0" xfId="27990" applyFont="1" applyFill="1" applyAlignment="1">
      <alignment horizontal="left"/>
    </xf>
    <xf numFmtId="0" fontId="38" fillId="0" borderId="0" xfId="27990" applyFill="1" applyAlignment="1">
      <alignment horizontal="left"/>
    </xf>
    <xf numFmtId="0" fontId="38" fillId="0" borderId="33" xfId="27990" applyFont="1" applyFill="1" applyBorder="1" applyAlignment="1">
      <alignment horizontal="right" vertical="center"/>
    </xf>
    <xf numFmtId="0" fontId="38" fillId="0" borderId="33" xfId="27990" applyFill="1" applyBorder="1" applyAlignment="1">
      <alignment horizontal="right" vertical="center"/>
    </xf>
    <xf numFmtId="0" fontId="107" fillId="0" borderId="26" xfId="27990" applyFont="1" applyFill="1" applyBorder="1" applyAlignment="1">
      <alignment horizontal="center" vertical="center"/>
    </xf>
    <xf numFmtId="0" fontId="107" fillId="0" borderId="31" xfId="27990" applyFont="1" applyFill="1" applyBorder="1" applyAlignment="1">
      <alignment horizontal="center" vertical="center"/>
    </xf>
    <xf numFmtId="0" fontId="107" fillId="0" borderId="32" xfId="27990" applyFont="1" applyFill="1" applyBorder="1" applyAlignment="1">
      <alignment horizontal="center" vertical="center"/>
    </xf>
    <xf numFmtId="0" fontId="107" fillId="0" borderId="27" xfId="27990" applyFont="1" applyFill="1" applyBorder="1" applyAlignment="1">
      <alignment horizontal="center" vertical="center" wrapText="1"/>
    </xf>
    <xf numFmtId="0" fontId="107" fillId="0" borderId="41" xfId="27990" applyFont="1" applyFill="1" applyBorder="1" applyAlignment="1">
      <alignment horizontal="center" vertical="center" wrapText="1"/>
    </xf>
    <xf numFmtId="0" fontId="107" fillId="0" borderId="42" xfId="27990" applyFont="1" applyFill="1" applyBorder="1" applyAlignment="1">
      <alignment horizontal="center" vertical="center"/>
    </xf>
    <xf numFmtId="41" fontId="124" fillId="0" borderId="1" xfId="27991" applyFont="1" applyFill="1" applyBorder="1" applyAlignment="1">
      <alignment horizontal="center" vertical="center" wrapText="1"/>
    </xf>
    <xf numFmtId="0" fontId="124" fillId="0" borderId="1" xfId="27991" applyNumberFormat="1" applyFont="1" applyFill="1" applyBorder="1" applyAlignment="1">
      <alignment horizontal="center" vertical="center" wrapText="1"/>
    </xf>
    <xf numFmtId="0" fontId="124" fillId="0" borderId="1" xfId="27991" applyNumberFormat="1" applyFont="1" applyFill="1" applyBorder="1" applyAlignment="1">
      <alignment horizontal="center" vertical="center"/>
    </xf>
    <xf numFmtId="41" fontId="0" fillId="0" borderId="1" xfId="1" applyFont="1" applyFill="1" applyBorder="1" applyAlignment="1">
      <alignment horizontal="center" vertical="center" wrapText="1"/>
    </xf>
    <xf numFmtId="41" fontId="0" fillId="0" borderId="2" xfId="1" applyFont="1" applyFill="1" applyBorder="1" applyAlignment="1">
      <alignment horizontal="center" vertical="center" wrapText="1"/>
    </xf>
    <xf numFmtId="41" fontId="0" fillId="0" borderId="3" xfId="1" applyFont="1" applyFill="1" applyBorder="1" applyAlignment="1">
      <alignment horizontal="center" vertical="center" wrapText="1"/>
    </xf>
    <xf numFmtId="41" fontId="0" fillId="0" borderId="2" xfId="44" applyFont="1" applyFill="1" applyBorder="1" applyAlignment="1">
      <alignment horizontal="center" vertical="center" wrapText="1"/>
    </xf>
    <xf numFmtId="41" fontId="0" fillId="0" borderId="3" xfId="44" applyFont="1" applyFill="1" applyBorder="1" applyAlignment="1">
      <alignment horizontal="center" vertical="center" wrapText="1"/>
    </xf>
    <xf numFmtId="41" fontId="0" fillId="0" borderId="1" xfId="44" applyFont="1" applyFill="1" applyBorder="1" applyAlignment="1">
      <alignment horizontal="center" vertical="center" wrapText="1"/>
    </xf>
    <xf numFmtId="0" fontId="16" fillId="0" borderId="0" xfId="43" applyFont="1" applyFill="1"/>
    <xf numFmtId="0" fontId="24" fillId="0" borderId="0" xfId="43" applyFont="1" applyFill="1"/>
    <xf numFmtId="41" fontId="0" fillId="0" borderId="1" xfId="44" applyFont="1" applyBorder="1" applyAlignment="1">
      <alignment horizontal="center" vertical="center" wrapText="1"/>
    </xf>
    <xf numFmtId="41" fontId="0" fillId="0" borderId="1" xfId="1" applyFont="1" applyFill="1" applyBorder="1" applyAlignment="1">
      <alignment horizontal="center" vertical="center"/>
    </xf>
    <xf numFmtId="0" fontId="16" fillId="0" borderId="0" xfId="0" applyFont="1" applyFill="1"/>
    <xf numFmtId="0" fontId="24" fillId="0" borderId="0" xfId="0" applyFont="1" applyFill="1"/>
    <xf numFmtId="0" fontId="16" fillId="0" borderId="0" xfId="43" applyFont="1" applyFill="1" applyAlignment="1">
      <alignment vertical="center"/>
    </xf>
    <xf numFmtId="0" fontId="24" fillId="0" borderId="0" xfId="43" applyFont="1" applyFill="1" applyAlignment="1">
      <alignment vertical="center"/>
    </xf>
    <xf numFmtId="41" fontId="0" fillId="0" borderId="1" xfId="44" applyFont="1" applyFill="1" applyBorder="1" applyAlignment="1">
      <alignment horizontal="center" vertical="center"/>
    </xf>
    <xf numFmtId="0" fontId="15" fillId="0" borderId="0" xfId="43" applyFont="1" applyFill="1" applyAlignment="1">
      <alignment vertical="center"/>
    </xf>
    <xf numFmtId="0" fontId="15" fillId="0" borderId="0" xfId="43" applyFont="1" applyFill="1" applyAlignment="1">
      <alignment horizontal="center" vertical="center"/>
    </xf>
    <xf numFmtId="41" fontId="0" fillId="0" borderId="1" xfId="44" applyFont="1" applyBorder="1" applyAlignment="1">
      <alignment horizontal="center" vertical="center"/>
    </xf>
    <xf numFmtId="49" fontId="111" fillId="0" borderId="30" xfId="43" applyNumberFormat="1" applyFont="1" applyFill="1" applyBorder="1" applyAlignment="1">
      <alignment horizontal="center" vertical="center" wrapText="1"/>
    </xf>
    <xf numFmtId="49" fontId="111" fillId="0" borderId="35" xfId="43" applyNumberFormat="1" applyFont="1" applyFill="1" applyBorder="1" applyAlignment="1">
      <alignment horizontal="center" vertical="center" wrapText="1"/>
    </xf>
    <xf numFmtId="49" fontId="111" fillId="0" borderId="58" xfId="43" applyNumberFormat="1" applyFont="1" applyFill="1" applyBorder="1" applyAlignment="1">
      <alignment horizontal="center" vertical="center" wrapText="1"/>
    </xf>
    <xf numFmtId="49" fontId="111" fillId="0" borderId="59" xfId="43" applyNumberFormat="1" applyFont="1" applyFill="1" applyBorder="1" applyAlignment="1">
      <alignment horizontal="center" vertical="center" wrapText="1"/>
    </xf>
    <xf numFmtId="49" fontId="111" fillId="0" borderId="41" xfId="43" applyNumberFormat="1" applyFont="1" applyFill="1" applyBorder="1" applyAlignment="1">
      <alignment horizontal="center" vertical="center" wrapText="1"/>
    </xf>
    <xf numFmtId="49" fontId="111" fillId="0" borderId="61" xfId="43" applyNumberFormat="1" applyFont="1" applyFill="1" applyBorder="1" applyAlignment="1">
      <alignment horizontal="center" vertical="center" wrapText="1"/>
    </xf>
    <xf numFmtId="49" fontId="111" fillId="0" borderId="29" xfId="43" applyNumberFormat="1" applyFont="1" applyFill="1" applyBorder="1" applyAlignment="1">
      <alignment horizontal="center" vertical="center" wrapText="1"/>
    </xf>
    <xf numFmtId="49" fontId="111" fillId="0" borderId="34" xfId="43" applyNumberFormat="1" applyFont="1" applyFill="1" applyBorder="1" applyAlignment="1">
      <alignment horizontal="center" vertical="center" wrapText="1"/>
    </xf>
    <xf numFmtId="49" fontId="111" fillId="0" borderId="51" xfId="43" applyNumberFormat="1" applyFont="1" applyFill="1" applyBorder="1" applyAlignment="1">
      <alignment horizontal="center" vertical="center" wrapText="1"/>
    </xf>
    <xf numFmtId="49" fontId="111" fillId="0" borderId="63" xfId="43" applyNumberFormat="1" applyFont="1" applyFill="1" applyBorder="1" applyAlignment="1">
      <alignment horizontal="center" vertical="center" wrapText="1"/>
    </xf>
    <xf numFmtId="49" fontId="30" fillId="65" borderId="32" xfId="43" applyNumberFormat="1" applyFont="1" applyFill="1" applyBorder="1" applyAlignment="1">
      <alignment horizontal="left" vertical="center" wrapText="1"/>
    </xf>
    <xf numFmtId="41" fontId="111" fillId="65" borderId="32" xfId="2130" applyFont="1" applyFill="1" applyBorder="1" applyAlignment="1">
      <alignment horizontal="right" vertical="center"/>
    </xf>
    <xf numFmtId="49" fontId="30" fillId="65" borderId="1" xfId="43" applyNumberFormat="1" applyFont="1" applyFill="1" applyBorder="1" applyAlignment="1">
      <alignment horizontal="left" vertical="center" wrapText="1"/>
    </xf>
    <xf numFmtId="41" fontId="111" fillId="65" borderId="1" xfId="2130" applyFont="1" applyFill="1" applyBorder="1" applyAlignment="1">
      <alignment horizontal="right" vertical="center"/>
    </xf>
    <xf numFmtId="49" fontId="111" fillId="65" borderId="30" xfId="43" applyNumberFormat="1" applyFont="1" applyFill="1" applyBorder="1" applyAlignment="1">
      <alignment horizontal="center" vertical="center" wrapText="1"/>
    </xf>
    <xf numFmtId="49" fontId="111" fillId="65" borderId="35" xfId="43" applyNumberFormat="1" applyFont="1" applyFill="1" applyBorder="1" applyAlignment="1">
      <alignment horizontal="center" vertical="center" wrapText="1"/>
    </xf>
    <xf numFmtId="49" fontId="111" fillId="65" borderId="60" xfId="43" applyNumberFormat="1" applyFont="1" applyFill="1" applyBorder="1" applyAlignment="1">
      <alignment horizontal="center" vertical="center" wrapText="1"/>
    </xf>
    <xf numFmtId="49" fontId="111" fillId="65" borderId="66" xfId="43" applyNumberFormat="1" applyFont="1" applyFill="1" applyBorder="1" applyAlignment="1">
      <alignment horizontal="center" vertical="center" wrapText="1"/>
    </xf>
    <xf numFmtId="49" fontId="111" fillId="65" borderId="67" xfId="43" applyNumberFormat="1" applyFont="1" applyFill="1" applyBorder="1" applyAlignment="1">
      <alignment horizontal="center" vertical="center" wrapText="1"/>
    </xf>
    <xf numFmtId="49" fontId="30" fillId="65" borderId="27" xfId="43" applyNumberFormat="1" applyFont="1" applyFill="1" applyBorder="1" applyAlignment="1">
      <alignment horizontal="left" vertical="center" wrapText="1"/>
    </xf>
    <xf numFmtId="41" fontId="111" fillId="65" borderId="27" xfId="2130" applyFont="1" applyFill="1" applyBorder="1" applyAlignment="1">
      <alignment horizontal="right" vertical="center"/>
    </xf>
    <xf numFmtId="0" fontId="97" fillId="65" borderId="0" xfId="43" applyFont="1" applyFill="1" applyAlignment="1">
      <alignment horizontal="right" vertical="top" wrapText="1"/>
    </xf>
    <xf numFmtId="49" fontId="97" fillId="65" borderId="0" xfId="43" applyNumberFormat="1" applyFont="1" applyFill="1" applyAlignment="1">
      <alignment horizontal="left" vertical="top" wrapText="1"/>
    </xf>
    <xf numFmtId="49" fontId="111" fillId="65" borderId="58" xfId="43" applyNumberFormat="1" applyFont="1" applyFill="1" applyBorder="1" applyAlignment="1">
      <alignment horizontal="center" vertical="center" wrapText="1"/>
    </xf>
    <xf numFmtId="49" fontId="111" fillId="65" borderId="59" xfId="43" applyNumberFormat="1" applyFont="1" applyFill="1" applyBorder="1" applyAlignment="1">
      <alignment horizontal="center" vertical="center" wrapText="1"/>
    </xf>
    <xf numFmtId="49" fontId="111" fillId="65" borderId="65" xfId="43" applyNumberFormat="1" applyFont="1" applyFill="1" applyBorder="1" applyAlignment="1">
      <alignment horizontal="center" vertical="center" wrapText="1"/>
    </xf>
    <xf numFmtId="49" fontId="111" fillId="65" borderId="41" xfId="43" applyNumberFormat="1" applyFont="1" applyFill="1" applyBorder="1" applyAlignment="1">
      <alignment horizontal="center" vertical="center" wrapText="1"/>
    </xf>
    <xf numFmtId="49" fontId="111" fillId="65" borderId="28" xfId="43" applyNumberFormat="1" applyFont="1" applyFill="1" applyBorder="1" applyAlignment="1">
      <alignment horizontal="center" vertical="center" wrapText="1"/>
    </xf>
    <xf numFmtId="49" fontId="111" fillId="65" borderId="42" xfId="43" applyNumberFormat="1" applyFont="1" applyFill="1" applyBorder="1" applyAlignment="1">
      <alignment horizontal="center" vertical="center" wrapText="1"/>
    </xf>
    <xf numFmtId="49" fontId="111" fillId="65" borderId="61" xfId="43" applyNumberFormat="1" applyFont="1" applyFill="1" applyBorder="1" applyAlignment="1">
      <alignment horizontal="center" vertical="center" wrapText="1"/>
    </xf>
    <xf numFmtId="49" fontId="111" fillId="65" borderId="33" xfId="43" applyNumberFormat="1" applyFont="1" applyFill="1" applyBorder="1" applyAlignment="1">
      <alignment horizontal="center" vertical="center" wrapText="1"/>
    </xf>
    <xf numFmtId="49" fontId="111" fillId="65" borderId="68" xfId="43" applyNumberFormat="1" applyFont="1" applyFill="1" applyBorder="1" applyAlignment="1">
      <alignment horizontal="center" vertical="center" wrapText="1"/>
    </xf>
    <xf numFmtId="41" fontId="111" fillId="65" borderId="69" xfId="2130" applyFont="1" applyFill="1" applyBorder="1" applyAlignment="1">
      <alignment horizontal="center" vertical="center"/>
    </xf>
    <xf numFmtId="41" fontId="111" fillId="65" borderId="70" xfId="2130" applyFont="1" applyFill="1" applyBorder="1" applyAlignment="1">
      <alignment horizontal="center" vertical="center"/>
    </xf>
    <xf numFmtId="41" fontId="111" fillId="65" borderId="71" xfId="2130" applyFont="1" applyFill="1" applyBorder="1" applyAlignment="1">
      <alignment horizontal="center" vertical="center"/>
    </xf>
    <xf numFmtId="0" fontId="107" fillId="0" borderId="73" xfId="0" applyFont="1" applyFill="1" applyBorder="1" applyAlignment="1">
      <alignment horizontal="center" vertical="center"/>
    </xf>
    <xf numFmtId="0" fontId="107" fillId="0" borderId="67" xfId="0" applyFont="1" applyFill="1" applyBorder="1" applyAlignment="1">
      <alignment horizontal="center" vertical="center"/>
    </xf>
    <xf numFmtId="0" fontId="115" fillId="0" borderId="0" xfId="0" applyFont="1" applyFill="1" applyAlignment="1">
      <alignment vertical="center"/>
    </xf>
    <xf numFmtId="0" fontId="14" fillId="0" borderId="0" xfId="6654" applyFont="1" applyFill="1" applyAlignment="1">
      <alignment horizontal="left" vertical="center"/>
    </xf>
    <xf numFmtId="41" fontId="117" fillId="0" borderId="26" xfId="2130" applyFont="1" applyFill="1" applyBorder="1" applyAlignment="1">
      <alignment horizontal="center" vertical="center" wrapText="1"/>
    </xf>
    <xf numFmtId="41" fontId="117" fillId="0" borderId="27" xfId="2130" applyFont="1" applyFill="1" applyBorder="1" applyAlignment="1">
      <alignment horizontal="center" vertical="center" wrapText="1"/>
    </xf>
    <xf numFmtId="41" fontId="117" fillId="0" borderId="1" xfId="2130" applyFont="1" applyFill="1" applyBorder="1" applyAlignment="1">
      <alignment horizontal="center" vertical="center" wrapText="1"/>
    </xf>
    <xf numFmtId="41" fontId="117" fillId="0" borderId="36" xfId="2130" applyFont="1" applyFill="1" applyBorder="1" applyAlignment="1">
      <alignment horizontal="center" vertical="center" wrapText="1"/>
    </xf>
    <xf numFmtId="41" fontId="117" fillId="0" borderId="38" xfId="2130" applyFont="1" applyFill="1" applyBorder="1" applyAlignment="1">
      <alignment horizontal="center" vertical="center" wrapText="1"/>
    </xf>
    <xf numFmtId="0" fontId="95" fillId="0" borderId="0" xfId="0" applyFont="1" applyFill="1"/>
    <xf numFmtId="0" fontId="0" fillId="0" borderId="33" xfId="0" applyFill="1" applyBorder="1" applyAlignment="1">
      <alignment horizontal="left"/>
    </xf>
    <xf numFmtId="0" fontId="0" fillId="0" borderId="50" xfId="0" applyFill="1" applyBorder="1" applyAlignment="1">
      <alignment horizontal="center" vertical="center"/>
    </xf>
    <xf numFmtId="0" fontId="0" fillId="0" borderId="74" xfId="0" applyFill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95" fillId="0" borderId="0" xfId="9134" applyFont="1"/>
    <xf numFmtId="0" fontId="36" fillId="0" borderId="45" xfId="9134" applyFont="1" applyFill="1" applyBorder="1" applyAlignment="1">
      <alignment horizontal="center" vertical="center"/>
    </xf>
    <xf numFmtId="41" fontId="12" fillId="0" borderId="3" xfId="3225" applyFont="1" applyBorder="1" applyAlignment="1">
      <alignment horizontal="center" vertical="center"/>
    </xf>
    <xf numFmtId="41" fontId="12" fillId="0" borderId="1" xfId="3225" applyFont="1" applyBorder="1" applyAlignment="1">
      <alignment horizontal="center" vertical="center"/>
    </xf>
    <xf numFmtId="41" fontId="12" fillId="0" borderId="32" xfId="3225" applyFont="1" applyBorder="1" applyAlignment="1">
      <alignment horizontal="center" vertical="center"/>
    </xf>
  </cellXfs>
  <cellStyles count="27993">
    <cellStyle name="20% - 강조색1 2" xfId="56"/>
    <cellStyle name="20% - 강조색1 2 2" xfId="57"/>
    <cellStyle name="20% - 강조색1 2 3" xfId="58"/>
    <cellStyle name="20% - 강조색1 2 3 2" xfId="59"/>
    <cellStyle name="20% - 강조색1 2 4" xfId="6813"/>
    <cellStyle name="20% - 강조색2 2" xfId="60"/>
    <cellStyle name="20% - 강조색2 2 2" xfId="61"/>
    <cellStyle name="20% - 강조색2 2 3" xfId="62"/>
    <cellStyle name="20% - 강조색2 2 3 2" xfId="63"/>
    <cellStyle name="20% - 강조색2 2 4" xfId="6814"/>
    <cellStyle name="20% - 강조색3 2" xfId="64"/>
    <cellStyle name="20% - 강조색3 2 2" xfId="65"/>
    <cellStyle name="20% - 강조색3 2 3" xfId="66"/>
    <cellStyle name="20% - 강조색3 2 3 2" xfId="67"/>
    <cellStyle name="20% - 강조색3 2 4" xfId="6815"/>
    <cellStyle name="20% - 강조색4 2" xfId="68"/>
    <cellStyle name="20% - 강조색4 2 2" xfId="69"/>
    <cellStyle name="20% - 강조색4 2 3" xfId="70"/>
    <cellStyle name="20% - 강조색4 2 3 2" xfId="71"/>
    <cellStyle name="20% - 강조색4 2 4" xfId="6816"/>
    <cellStyle name="20% - 강조색5 2" xfId="72"/>
    <cellStyle name="20% - 강조색5 2 2" xfId="73"/>
    <cellStyle name="20% - 강조색5 2 2 2" xfId="74"/>
    <cellStyle name="20% - 강조색5 2 3" xfId="6817"/>
    <cellStyle name="20% - 강조색6 2" xfId="75"/>
    <cellStyle name="20% - 강조색6 2 2" xfId="76"/>
    <cellStyle name="20% - 강조색6 2 2 2" xfId="77"/>
    <cellStyle name="20% - 강조색6 2 3" xfId="6818"/>
    <cellStyle name="40% - 강조색1 2" xfId="78"/>
    <cellStyle name="40% - 강조색1 2 2" xfId="79"/>
    <cellStyle name="40% - 강조색1 2 2 2" xfId="80"/>
    <cellStyle name="40% - 강조색1 2 3" xfId="6819"/>
    <cellStyle name="40% - 강조색2 2" xfId="81"/>
    <cellStyle name="40% - 강조색2 2 2" xfId="82"/>
    <cellStyle name="40% - 강조색2 2 2 2" xfId="83"/>
    <cellStyle name="40% - 강조색2 2 3" xfId="6820"/>
    <cellStyle name="40% - 강조색3 2" xfId="84"/>
    <cellStyle name="40% - 강조색3 2 2" xfId="85"/>
    <cellStyle name="40% - 강조색3 2 3" xfId="86"/>
    <cellStyle name="40% - 강조색3 2 3 2" xfId="87"/>
    <cellStyle name="40% - 강조색3 2 4" xfId="6821"/>
    <cellStyle name="40% - 강조색4 2" xfId="88"/>
    <cellStyle name="40% - 강조색4 2 2" xfId="89"/>
    <cellStyle name="40% - 강조색4 2 2 2" xfId="90"/>
    <cellStyle name="40% - 강조색4 2 3" xfId="6822"/>
    <cellStyle name="40% - 강조색5 2" xfId="91"/>
    <cellStyle name="40% - 강조색5 2 2" xfId="92"/>
    <cellStyle name="40% - 강조색5 2 2 2" xfId="93"/>
    <cellStyle name="40% - 강조색5 2 3" xfId="6823"/>
    <cellStyle name="40% - 강조색6 2" xfId="94"/>
    <cellStyle name="40% - 강조색6 2 2" xfId="95"/>
    <cellStyle name="40% - 강조색6 2 2 2" xfId="96"/>
    <cellStyle name="40% - 강조색6 2 3" xfId="6824"/>
    <cellStyle name="60% - 강조색1 2" xfId="97"/>
    <cellStyle name="60% - 강조색1 2 2" xfId="98"/>
    <cellStyle name="60% - 강조색1 2 2 2" xfId="99"/>
    <cellStyle name="60% - 강조색1 2 3" xfId="6825"/>
    <cellStyle name="60% - 강조색2 2" xfId="100"/>
    <cellStyle name="60% - 강조색2 2 2" xfId="101"/>
    <cellStyle name="60% - 강조색2 2 2 2" xfId="102"/>
    <cellStyle name="60% - 강조색2 2 3" xfId="6826"/>
    <cellStyle name="60% - 강조색3 2" xfId="103"/>
    <cellStyle name="60% - 강조색3 2 2" xfId="104"/>
    <cellStyle name="60% - 강조색3 2 3" xfId="105"/>
    <cellStyle name="60% - 강조색3 2 3 2" xfId="106"/>
    <cellStyle name="60% - 강조색3 2 4" xfId="6827"/>
    <cellStyle name="60% - 강조색4 2" xfId="107"/>
    <cellStyle name="60% - 강조색4 2 2" xfId="108"/>
    <cellStyle name="60% - 강조색4 2 3" xfId="109"/>
    <cellStyle name="60% - 강조색4 2 3 2" xfId="110"/>
    <cellStyle name="60% - 강조색4 2 4" xfId="6828"/>
    <cellStyle name="60% - 강조색5 2" xfId="111"/>
    <cellStyle name="60% - 강조색5 2 2" xfId="112"/>
    <cellStyle name="60% - 강조색5 2 2 2" xfId="113"/>
    <cellStyle name="60% - 강조색5 2 3" xfId="6829"/>
    <cellStyle name="60% - 강조색6 2" xfId="114"/>
    <cellStyle name="60% - 강조색6 2 2" xfId="115"/>
    <cellStyle name="60% - 강조색6 2 3" xfId="116"/>
    <cellStyle name="60% - 강조색6 2 3 2" xfId="117"/>
    <cellStyle name="60% - 강조색6 2 4" xfId="6830"/>
    <cellStyle name="Comma [0]_ SG&amp;A Bridge " xfId="118"/>
    <cellStyle name="Comma_ SG&amp;A Bridge " xfId="119"/>
    <cellStyle name="Currency [0]_ SG&amp;A Bridge " xfId="120"/>
    <cellStyle name="Currency_ SG&amp;A Bridge " xfId="121"/>
    <cellStyle name="Normal_ SG&amp;A Bridge " xfId="122"/>
    <cellStyle name="강조색1 2" xfId="123"/>
    <cellStyle name="강조색1 2 2" xfId="124"/>
    <cellStyle name="강조색1 2 2 2" xfId="125"/>
    <cellStyle name="강조색1 2 3" xfId="6831"/>
    <cellStyle name="강조색2 2" xfId="126"/>
    <cellStyle name="강조색2 2 2" xfId="127"/>
    <cellStyle name="강조색2 2 2 2" xfId="128"/>
    <cellStyle name="강조색2 2 3" xfId="6832"/>
    <cellStyle name="강조색2 2 3 2" xfId="13100"/>
    <cellStyle name="강조색2 3" xfId="13101"/>
    <cellStyle name="강조색3 2" xfId="129"/>
    <cellStyle name="강조색3 2 2" xfId="130"/>
    <cellStyle name="강조색3 2 2 2" xfId="131"/>
    <cellStyle name="강조색3 2 3" xfId="6833"/>
    <cellStyle name="강조색4 2" xfId="132"/>
    <cellStyle name="강조색4 2 2" xfId="133"/>
    <cellStyle name="강조색4 2 2 2" xfId="134"/>
    <cellStyle name="강조색4 2 3" xfId="6834"/>
    <cellStyle name="강조색5 2" xfId="135"/>
    <cellStyle name="강조색5 2 2" xfId="136"/>
    <cellStyle name="강조색5 2 2 2" xfId="137"/>
    <cellStyle name="강조색5 2 3" xfId="6835"/>
    <cellStyle name="강조색6 2" xfId="138"/>
    <cellStyle name="강조색6 2 2" xfId="139"/>
    <cellStyle name="강조색6 2 2 2" xfId="140"/>
    <cellStyle name="강조색6 2 3" xfId="6836"/>
    <cellStyle name="강조색6 3" xfId="141"/>
    <cellStyle name="경고문 2" xfId="142"/>
    <cellStyle name="경고문 2 2" xfId="143"/>
    <cellStyle name="경고문 2 2 2" xfId="144"/>
    <cellStyle name="경고문 2 3" xfId="6837"/>
    <cellStyle name="계산 2" xfId="145"/>
    <cellStyle name="계산 2 2" xfId="146"/>
    <cellStyle name="계산 2 2 2" xfId="147"/>
    <cellStyle name="계산 2 2 2 2" xfId="13102"/>
    <cellStyle name="계산 2 2 2 2 10" xfId="13103"/>
    <cellStyle name="계산 2 2 2 2 11" xfId="13104"/>
    <cellStyle name="계산 2 2 2 2 12" xfId="13105"/>
    <cellStyle name="계산 2 2 2 2 13" xfId="13106"/>
    <cellStyle name="계산 2 2 2 2 2" xfId="13107"/>
    <cellStyle name="계산 2 2 2 2 3" xfId="13108"/>
    <cellStyle name="계산 2 2 2 2 4" xfId="13109"/>
    <cellStyle name="계산 2 2 2 2 5" xfId="13110"/>
    <cellStyle name="계산 2 2 2 2 6" xfId="13111"/>
    <cellStyle name="계산 2 2 2 2 7" xfId="13112"/>
    <cellStyle name="계산 2 2 2 2 8" xfId="13113"/>
    <cellStyle name="계산 2 2 2 2 9" xfId="13114"/>
    <cellStyle name="계산 2 2 3" xfId="13115"/>
    <cellStyle name="계산 2 2 3 10" xfId="13116"/>
    <cellStyle name="계산 2 2 3 11" xfId="13117"/>
    <cellStyle name="계산 2 2 3 12" xfId="13118"/>
    <cellStyle name="계산 2 2 3 13" xfId="13119"/>
    <cellStyle name="계산 2 2 3 2" xfId="13120"/>
    <cellStyle name="계산 2 2 3 3" xfId="13121"/>
    <cellStyle name="계산 2 2 3 4" xfId="13122"/>
    <cellStyle name="계산 2 2 3 5" xfId="13123"/>
    <cellStyle name="계산 2 2 3 6" xfId="13124"/>
    <cellStyle name="계산 2 2 3 7" xfId="13125"/>
    <cellStyle name="계산 2 2 3 8" xfId="13126"/>
    <cellStyle name="계산 2 2 3 9" xfId="13127"/>
    <cellStyle name="계산 2 3" xfId="148"/>
    <cellStyle name="계산 2 3 2" xfId="149"/>
    <cellStyle name="계산 2 3 2 2" xfId="13128"/>
    <cellStyle name="계산 2 3 2 2 10" xfId="13129"/>
    <cellStyle name="계산 2 3 2 2 11" xfId="13130"/>
    <cellStyle name="계산 2 3 2 2 12" xfId="13131"/>
    <cellStyle name="계산 2 3 2 2 13" xfId="13132"/>
    <cellStyle name="계산 2 3 2 2 2" xfId="13133"/>
    <cellStyle name="계산 2 3 2 2 3" xfId="13134"/>
    <cellStyle name="계산 2 3 2 2 4" xfId="13135"/>
    <cellStyle name="계산 2 3 2 2 5" xfId="13136"/>
    <cellStyle name="계산 2 3 2 2 6" xfId="13137"/>
    <cellStyle name="계산 2 3 2 2 7" xfId="13138"/>
    <cellStyle name="계산 2 3 2 2 8" xfId="13139"/>
    <cellStyle name="계산 2 3 2 2 9" xfId="13140"/>
    <cellStyle name="계산 2 3 3" xfId="13141"/>
    <cellStyle name="계산 2 3 3 10" xfId="13142"/>
    <cellStyle name="계산 2 3 3 11" xfId="13143"/>
    <cellStyle name="계산 2 3 3 12" xfId="13144"/>
    <cellStyle name="계산 2 3 3 13" xfId="13145"/>
    <cellStyle name="계산 2 3 3 2" xfId="13146"/>
    <cellStyle name="계산 2 3 3 3" xfId="13147"/>
    <cellStyle name="계산 2 3 3 4" xfId="13148"/>
    <cellStyle name="계산 2 3 3 5" xfId="13149"/>
    <cellStyle name="계산 2 3 3 6" xfId="13150"/>
    <cellStyle name="계산 2 3 3 7" xfId="13151"/>
    <cellStyle name="계산 2 3 3 8" xfId="13152"/>
    <cellStyle name="계산 2 3 3 9" xfId="13153"/>
    <cellStyle name="계산 2 4" xfId="6838"/>
    <cellStyle name="나쁨 2" xfId="150"/>
    <cellStyle name="나쁨 2 2" xfId="151"/>
    <cellStyle name="나쁨 2 2 2" xfId="152"/>
    <cellStyle name="나쁨 2 3" xfId="6839"/>
    <cellStyle name="메모 2" xfId="153"/>
    <cellStyle name="메모 2 10" xfId="154"/>
    <cellStyle name="메모 2 10 2" xfId="155"/>
    <cellStyle name="메모 2 11" xfId="156"/>
    <cellStyle name="메모 2 11 2" xfId="157"/>
    <cellStyle name="메모 2 12" xfId="158"/>
    <cellStyle name="메모 2 12 2" xfId="159"/>
    <cellStyle name="메모 2 13" xfId="160"/>
    <cellStyle name="메모 2 13 2" xfId="161"/>
    <cellStyle name="메모 2 14" xfId="162"/>
    <cellStyle name="메모 2 14 2" xfId="163"/>
    <cellStyle name="메모 2 15" xfId="164"/>
    <cellStyle name="메모 2 15 2" xfId="165"/>
    <cellStyle name="메모 2 16" xfId="166"/>
    <cellStyle name="메모 2 16 2" xfId="167"/>
    <cellStyle name="메모 2 17" xfId="168"/>
    <cellStyle name="메모 2 17 2" xfId="169"/>
    <cellStyle name="메모 2 18" xfId="170"/>
    <cellStyle name="메모 2 18 2" xfId="171"/>
    <cellStyle name="메모 2 19" xfId="172"/>
    <cellStyle name="메모 2 19 2" xfId="173"/>
    <cellStyle name="메모 2 2" xfId="174"/>
    <cellStyle name="메모 2 2 2" xfId="175"/>
    <cellStyle name="메모 2 20" xfId="176"/>
    <cellStyle name="메모 2 20 2" xfId="177"/>
    <cellStyle name="메모 2 21" xfId="178"/>
    <cellStyle name="메모 2 21 2" xfId="179"/>
    <cellStyle name="메모 2 22" xfId="180"/>
    <cellStyle name="메모 2 22 2" xfId="181"/>
    <cellStyle name="메모 2 23" xfId="182"/>
    <cellStyle name="메모 2 23 2" xfId="183"/>
    <cellStyle name="메모 2 24" xfId="184"/>
    <cellStyle name="메모 2 24 2" xfId="185"/>
    <cellStyle name="메모 2 25" xfId="186"/>
    <cellStyle name="메모 2 25 2" xfId="187"/>
    <cellStyle name="메모 2 26" xfId="188"/>
    <cellStyle name="메모 2 27" xfId="189"/>
    <cellStyle name="메모 2 28" xfId="6840"/>
    <cellStyle name="메모 2 29" xfId="13154"/>
    <cellStyle name="메모 2 3" xfId="190"/>
    <cellStyle name="메모 2 3 10" xfId="191"/>
    <cellStyle name="메모 2 3 10 2" xfId="192"/>
    <cellStyle name="메모 2 3 11" xfId="193"/>
    <cellStyle name="메모 2 3 11 2" xfId="194"/>
    <cellStyle name="메모 2 3 12" xfId="195"/>
    <cellStyle name="메모 2 3 12 2" xfId="196"/>
    <cellStyle name="메모 2 3 13" xfId="197"/>
    <cellStyle name="메모 2 3 13 2" xfId="198"/>
    <cellStyle name="메모 2 3 14" xfId="199"/>
    <cellStyle name="메모 2 3 14 2" xfId="200"/>
    <cellStyle name="메모 2 3 15" xfId="201"/>
    <cellStyle name="메모 2 3 15 2" xfId="202"/>
    <cellStyle name="메모 2 3 16" xfId="203"/>
    <cellStyle name="메모 2 3 16 2" xfId="204"/>
    <cellStyle name="메모 2 3 17" xfId="205"/>
    <cellStyle name="메모 2 3 17 2" xfId="206"/>
    <cellStyle name="메모 2 3 18" xfId="207"/>
    <cellStyle name="메모 2 3 18 2" xfId="208"/>
    <cellStyle name="메모 2 3 19" xfId="209"/>
    <cellStyle name="메모 2 3 19 2" xfId="210"/>
    <cellStyle name="메모 2 3 2" xfId="211"/>
    <cellStyle name="메모 2 3 2 2" xfId="212"/>
    <cellStyle name="메모 2 3 20" xfId="213"/>
    <cellStyle name="메모 2 3 20 2" xfId="214"/>
    <cellStyle name="메모 2 3 21" xfId="215"/>
    <cellStyle name="메모 2 3 21 2" xfId="216"/>
    <cellStyle name="메모 2 3 22" xfId="217"/>
    <cellStyle name="메모 2 3 22 2" xfId="218"/>
    <cellStyle name="메모 2 3 23" xfId="219"/>
    <cellStyle name="메모 2 3 23 2" xfId="220"/>
    <cellStyle name="메모 2 3 24" xfId="221"/>
    <cellStyle name="메모 2 3 24 2" xfId="222"/>
    <cellStyle name="메모 2 3 25" xfId="223"/>
    <cellStyle name="메모 2 3 26" xfId="13155"/>
    <cellStyle name="메모 2 3 3" xfId="224"/>
    <cellStyle name="메모 2 3 3 2" xfId="225"/>
    <cellStyle name="메모 2 3 4" xfId="226"/>
    <cellStyle name="메모 2 3 4 2" xfId="227"/>
    <cellStyle name="메모 2 3 5" xfId="228"/>
    <cellStyle name="메모 2 3 5 2" xfId="229"/>
    <cellStyle name="메모 2 3 6" xfId="230"/>
    <cellStyle name="메모 2 3 6 2" xfId="231"/>
    <cellStyle name="메모 2 3 7" xfId="232"/>
    <cellStyle name="메모 2 3 7 2" xfId="233"/>
    <cellStyle name="메모 2 3 8" xfId="234"/>
    <cellStyle name="메모 2 3 8 2" xfId="235"/>
    <cellStyle name="메모 2 3 9" xfId="236"/>
    <cellStyle name="메모 2 3 9 2" xfId="237"/>
    <cellStyle name="메모 2 4" xfId="238"/>
    <cellStyle name="메모 2 4 2" xfId="239"/>
    <cellStyle name="메모 2 4 2 2" xfId="240"/>
    <cellStyle name="메모 2 4 2 2 10" xfId="13156"/>
    <cellStyle name="메모 2 4 2 2 11" xfId="13157"/>
    <cellStyle name="메모 2 4 2 2 12" xfId="13158"/>
    <cellStyle name="메모 2 4 2 2 13" xfId="13159"/>
    <cellStyle name="메모 2 4 2 2 14" xfId="13160"/>
    <cellStyle name="메모 2 4 2 2 2" xfId="13161"/>
    <cellStyle name="메모 2 4 2 2 3" xfId="13162"/>
    <cellStyle name="메모 2 4 2 2 4" xfId="13163"/>
    <cellStyle name="메모 2 4 2 2 5" xfId="13164"/>
    <cellStyle name="메모 2 4 2 2 6" xfId="13165"/>
    <cellStyle name="메모 2 4 2 2 7" xfId="13166"/>
    <cellStyle name="메모 2 4 2 2 8" xfId="13167"/>
    <cellStyle name="메모 2 4 2 2 9" xfId="13168"/>
    <cellStyle name="메모 2 4 2 3" xfId="13169"/>
    <cellStyle name="메모 2 4 3" xfId="241"/>
    <cellStyle name="메모 2 4 3 10" xfId="13170"/>
    <cellStyle name="메모 2 4 3 11" xfId="13171"/>
    <cellStyle name="메모 2 4 3 12" xfId="13172"/>
    <cellStyle name="메모 2 4 3 13" xfId="13173"/>
    <cellStyle name="메모 2 4 3 14" xfId="13174"/>
    <cellStyle name="메모 2 4 3 2" xfId="13175"/>
    <cellStyle name="메모 2 4 3 3" xfId="13176"/>
    <cellStyle name="메모 2 4 3 4" xfId="13177"/>
    <cellStyle name="메모 2 4 3 5" xfId="13178"/>
    <cellStyle name="메모 2 4 3 6" xfId="13179"/>
    <cellStyle name="메모 2 4 3 7" xfId="13180"/>
    <cellStyle name="메모 2 4 3 8" xfId="13181"/>
    <cellStyle name="메모 2 4 3 9" xfId="13182"/>
    <cellStyle name="메모 2 5" xfId="242"/>
    <cellStyle name="메모 2 5 2" xfId="243"/>
    <cellStyle name="메모 2 5 2 2" xfId="244"/>
    <cellStyle name="메모 2 5 2 2 10" xfId="13183"/>
    <cellStyle name="메모 2 5 2 2 11" xfId="13184"/>
    <cellStyle name="메모 2 5 2 2 12" xfId="13185"/>
    <cellStyle name="메모 2 5 2 2 13" xfId="13186"/>
    <cellStyle name="메모 2 5 2 2 14" xfId="13187"/>
    <cellStyle name="메모 2 5 2 2 2" xfId="13188"/>
    <cellStyle name="메모 2 5 2 2 3" xfId="13189"/>
    <cellStyle name="메모 2 5 2 2 4" xfId="13190"/>
    <cellStyle name="메모 2 5 2 2 5" xfId="13191"/>
    <cellStyle name="메모 2 5 2 2 6" xfId="13192"/>
    <cellStyle name="메모 2 5 2 2 7" xfId="13193"/>
    <cellStyle name="메모 2 5 2 2 8" xfId="13194"/>
    <cellStyle name="메모 2 5 2 2 9" xfId="13195"/>
    <cellStyle name="메모 2 5 2 3" xfId="13196"/>
    <cellStyle name="메모 2 5 3" xfId="245"/>
    <cellStyle name="메모 2 5 3 10" xfId="13197"/>
    <cellStyle name="메모 2 5 3 11" xfId="13198"/>
    <cellStyle name="메모 2 5 3 12" xfId="13199"/>
    <cellStyle name="메모 2 5 3 13" xfId="13200"/>
    <cellStyle name="메모 2 5 3 14" xfId="13201"/>
    <cellStyle name="메모 2 5 3 2" xfId="13202"/>
    <cellStyle name="메모 2 5 3 3" xfId="13203"/>
    <cellStyle name="메모 2 5 3 4" xfId="13204"/>
    <cellStyle name="메모 2 5 3 5" xfId="13205"/>
    <cellStyle name="메모 2 5 3 6" xfId="13206"/>
    <cellStyle name="메모 2 5 3 7" xfId="13207"/>
    <cellStyle name="메모 2 5 3 8" xfId="13208"/>
    <cellStyle name="메모 2 5 3 9" xfId="13209"/>
    <cellStyle name="메모 2 6" xfId="246"/>
    <cellStyle name="메모 2 6 2" xfId="247"/>
    <cellStyle name="메모 2 7" xfId="248"/>
    <cellStyle name="메모 2 7 2" xfId="249"/>
    <cellStyle name="메모 2 8" xfId="250"/>
    <cellStyle name="메모 2 8 2" xfId="251"/>
    <cellStyle name="메모 2 9" xfId="252"/>
    <cellStyle name="메모 2 9 2" xfId="253"/>
    <cellStyle name="메모 3" xfId="254"/>
    <cellStyle name="백분율 10" xfId="255"/>
    <cellStyle name="백분율 10 10" xfId="256"/>
    <cellStyle name="백분율 10 10 2" xfId="257"/>
    <cellStyle name="백분율 10 11" xfId="258"/>
    <cellStyle name="백분율 10 11 2" xfId="259"/>
    <cellStyle name="백분율 10 12" xfId="260"/>
    <cellStyle name="백분율 10 12 2" xfId="261"/>
    <cellStyle name="백분율 10 13" xfId="262"/>
    <cellStyle name="백분율 10 13 2" xfId="263"/>
    <cellStyle name="백분율 10 14" xfId="264"/>
    <cellStyle name="백분율 10 14 2" xfId="265"/>
    <cellStyle name="백분율 10 15" xfId="266"/>
    <cellStyle name="백분율 10 15 2" xfId="267"/>
    <cellStyle name="백분율 10 16" xfId="268"/>
    <cellStyle name="백분율 10 16 2" xfId="269"/>
    <cellStyle name="백분율 10 17" xfId="270"/>
    <cellStyle name="백분율 10 17 2" xfId="271"/>
    <cellStyle name="백분율 10 18" xfId="272"/>
    <cellStyle name="백분율 10 18 2" xfId="273"/>
    <cellStyle name="백분율 10 19" xfId="274"/>
    <cellStyle name="백분율 10 19 2" xfId="275"/>
    <cellStyle name="백분율 10 2" xfId="276"/>
    <cellStyle name="백분율 10 2 2" xfId="277"/>
    <cellStyle name="백분율 10 20" xfId="278"/>
    <cellStyle name="백분율 10 20 2" xfId="279"/>
    <cellStyle name="백분율 10 21" xfId="280"/>
    <cellStyle name="백분율 10 21 2" xfId="281"/>
    <cellStyle name="백분율 10 22" xfId="282"/>
    <cellStyle name="백분율 10 22 2" xfId="283"/>
    <cellStyle name="백분율 10 23" xfId="284"/>
    <cellStyle name="백분율 10 23 2" xfId="285"/>
    <cellStyle name="백분율 10 24" xfId="286"/>
    <cellStyle name="백분율 10 24 2" xfId="287"/>
    <cellStyle name="백분율 10 25" xfId="288"/>
    <cellStyle name="백분율 10 25 2" xfId="289"/>
    <cellStyle name="백분율 10 26" xfId="290"/>
    <cellStyle name="백분율 10 27" xfId="13210"/>
    <cellStyle name="백분율 10 3" xfId="291"/>
    <cellStyle name="백분율 10 3 10" xfId="292"/>
    <cellStyle name="백분율 10 3 10 2" xfId="293"/>
    <cellStyle name="백분율 10 3 11" xfId="294"/>
    <cellStyle name="백분율 10 3 11 2" xfId="295"/>
    <cellStyle name="백분율 10 3 12" xfId="296"/>
    <cellStyle name="백분율 10 3 12 2" xfId="297"/>
    <cellStyle name="백분율 10 3 13" xfId="298"/>
    <cellStyle name="백분율 10 3 13 2" xfId="299"/>
    <cellStyle name="백분율 10 3 14" xfId="300"/>
    <cellStyle name="백분율 10 3 14 2" xfId="301"/>
    <cellStyle name="백분율 10 3 15" xfId="302"/>
    <cellStyle name="백분율 10 3 15 2" xfId="303"/>
    <cellStyle name="백분율 10 3 16" xfId="304"/>
    <cellStyle name="백분율 10 3 16 2" xfId="305"/>
    <cellStyle name="백분율 10 3 17" xfId="306"/>
    <cellStyle name="백분율 10 3 17 2" xfId="307"/>
    <cellStyle name="백분율 10 3 18" xfId="308"/>
    <cellStyle name="백분율 10 3 18 2" xfId="309"/>
    <cellStyle name="백분율 10 3 19" xfId="310"/>
    <cellStyle name="백분율 10 3 19 2" xfId="311"/>
    <cellStyle name="백분율 10 3 2" xfId="312"/>
    <cellStyle name="백분율 10 3 2 2" xfId="313"/>
    <cellStyle name="백분율 10 3 20" xfId="314"/>
    <cellStyle name="백분율 10 3 20 2" xfId="315"/>
    <cellStyle name="백분율 10 3 21" xfId="316"/>
    <cellStyle name="백분율 10 3 21 2" xfId="317"/>
    <cellStyle name="백분율 10 3 22" xfId="318"/>
    <cellStyle name="백분율 10 3 22 2" xfId="319"/>
    <cellStyle name="백분율 10 3 23" xfId="320"/>
    <cellStyle name="백분율 10 3 23 2" xfId="321"/>
    <cellStyle name="백분율 10 3 24" xfId="322"/>
    <cellStyle name="백분율 10 3 24 2" xfId="323"/>
    <cellStyle name="백분율 10 3 25" xfId="324"/>
    <cellStyle name="백분율 10 3 26" xfId="13211"/>
    <cellStyle name="백분율 10 3 3" xfId="325"/>
    <cellStyle name="백분율 10 3 3 2" xfId="326"/>
    <cellStyle name="백분율 10 3 4" xfId="327"/>
    <cellStyle name="백분율 10 3 4 2" xfId="328"/>
    <cellStyle name="백분율 10 3 5" xfId="329"/>
    <cellStyle name="백분율 10 3 5 2" xfId="330"/>
    <cellStyle name="백분율 10 3 6" xfId="331"/>
    <cellStyle name="백분율 10 3 6 2" xfId="332"/>
    <cellStyle name="백분율 10 3 7" xfId="333"/>
    <cellStyle name="백분율 10 3 7 2" xfId="334"/>
    <cellStyle name="백분율 10 3 8" xfId="335"/>
    <cellStyle name="백분율 10 3 8 2" xfId="336"/>
    <cellStyle name="백분율 10 3 9" xfId="337"/>
    <cellStyle name="백분율 10 3 9 2" xfId="338"/>
    <cellStyle name="백분율 10 4" xfId="339"/>
    <cellStyle name="백분율 10 4 2" xfId="340"/>
    <cellStyle name="백분율 10 5" xfId="341"/>
    <cellStyle name="백분율 10 5 2" xfId="342"/>
    <cellStyle name="백분율 10 6" xfId="343"/>
    <cellStyle name="백분율 10 6 2" xfId="344"/>
    <cellStyle name="백분율 10 7" xfId="345"/>
    <cellStyle name="백분율 10 7 2" xfId="346"/>
    <cellStyle name="백분율 10 8" xfId="347"/>
    <cellStyle name="백분율 10 8 2" xfId="348"/>
    <cellStyle name="백분율 10 9" xfId="349"/>
    <cellStyle name="백분율 10 9 2" xfId="350"/>
    <cellStyle name="백분율 11" xfId="351"/>
    <cellStyle name="백분율 11 10" xfId="352"/>
    <cellStyle name="백분율 11 10 2" xfId="353"/>
    <cellStyle name="백분율 11 11" xfId="354"/>
    <cellStyle name="백분율 11 11 2" xfId="355"/>
    <cellStyle name="백분율 11 12" xfId="356"/>
    <cellStyle name="백분율 11 12 2" xfId="357"/>
    <cellStyle name="백분율 11 13" xfId="358"/>
    <cellStyle name="백분율 11 13 2" xfId="359"/>
    <cellStyle name="백분율 11 14" xfId="360"/>
    <cellStyle name="백분율 11 14 2" xfId="361"/>
    <cellStyle name="백분율 11 15" xfId="362"/>
    <cellStyle name="백분율 11 15 2" xfId="363"/>
    <cellStyle name="백분율 11 16" xfId="364"/>
    <cellStyle name="백분율 11 16 2" xfId="365"/>
    <cellStyle name="백분율 11 17" xfId="366"/>
    <cellStyle name="백분율 11 17 2" xfId="367"/>
    <cellStyle name="백분율 11 18" xfId="368"/>
    <cellStyle name="백분율 11 18 2" xfId="369"/>
    <cellStyle name="백분율 11 19" xfId="370"/>
    <cellStyle name="백분율 11 19 2" xfId="371"/>
    <cellStyle name="백분율 11 2" xfId="372"/>
    <cellStyle name="백분율 11 2 2" xfId="373"/>
    <cellStyle name="백분율 11 20" xfId="374"/>
    <cellStyle name="백분율 11 20 2" xfId="375"/>
    <cellStyle name="백분율 11 21" xfId="376"/>
    <cellStyle name="백분율 11 21 2" xfId="377"/>
    <cellStyle name="백분율 11 22" xfId="378"/>
    <cellStyle name="백분율 11 22 2" xfId="379"/>
    <cellStyle name="백분율 11 23" xfId="380"/>
    <cellStyle name="백분율 11 23 2" xfId="381"/>
    <cellStyle name="백분율 11 24" xfId="382"/>
    <cellStyle name="백분율 11 24 2" xfId="383"/>
    <cellStyle name="백분율 11 25" xfId="384"/>
    <cellStyle name="백분율 11 25 2" xfId="385"/>
    <cellStyle name="백분율 11 26" xfId="386"/>
    <cellStyle name="백분율 11 27" xfId="13212"/>
    <cellStyle name="백분율 11 3" xfId="387"/>
    <cellStyle name="백분율 11 3 10" xfId="388"/>
    <cellStyle name="백분율 11 3 10 2" xfId="389"/>
    <cellStyle name="백분율 11 3 11" xfId="390"/>
    <cellStyle name="백분율 11 3 11 2" xfId="391"/>
    <cellStyle name="백분율 11 3 12" xfId="392"/>
    <cellStyle name="백분율 11 3 12 2" xfId="393"/>
    <cellStyle name="백분율 11 3 13" xfId="394"/>
    <cellStyle name="백분율 11 3 13 2" xfId="395"/>
    <cellStyle name="백분율 11 3 14" xfId="396"/>
    <cellStyle name="백분율 11 3 14 2" xfId="397"/>
    <cellStyle name="백분율 11 3 15" xfId="398"/>
    <cellStyle name="백분율 11 3 15 2" xfId="399"/>
    <cellStyle name="백분율 11 3 16" xfId="400"/>
    <cellStyle name="백분율 11 3 16 2" xfId="401"/>
    <cellStyle name="백분율 11 3 17" xfId="402"/>
    <cellStyle name="백분율 11 3 17 2" xfId="403"/>
    <cellStyle name="백분율 11 3 18" xfId="404"/>
    <cellStyle name="백분율 11 3 18 2" xfId="405"/>
    <cellStyle name="백분율 11 3 19" xfId="406"/>
    <cellStyle name="백분율 11 3 19 2" xfId="407"/>
    <cellStyle name="백분율 11 3 2" xfId="408"/>
    <cellStyle name="백분율 11 3 2 2" xfId="409"/>
    <cellStyle name="백분율 11 3 20" xfId="410"/>
    <cellStyle name="백분율 11 3 20 2" xfId="411"/>
    <cellStyle name="백분율 11 3 21" xfId="412"/>
    <cellStyle name="백분율 11 3 21 2" xfId="413"/>
    <cellStyle name="백분율 11 3 22" xfId="414"/>
    <cellStyle name="백분율 11 3 22 2" xfId="415"/>
    <cellStyle name="백분율 11 3 23" xfId="416"/>
    <cellStyle name="백분율 11 3 23 2" xfId="417"/>
    <cellStyle name="백분율 11 3 24" xfId="418"/>
    <cellStyle name="백분율 11 3 24 2" xfId="419"/>
    <cellStyle name="백분율 11 3 25" xfId="420"/>
    <cellStyle name="백분율 11 3 26" xfId="13213"/>
    <cellStyle name="백분율 11 3 3" xfId="421"/>
    <cellStyle name="백분율 11 3 3 2" xfId="422"/>
    <cellStyle name="백분율 11 3 4" xfId="423"/>
    <cellStyle name="백분율 11 3 4 2" xfId="424"/>
    <cellStyle name="백분율 11 3 5" xfId="425"/>
    <cellStyle name="백분율 11 3 5 2" xfId="426"/>
    <cellStyle name="백분율 11 3 6" xfId="427"/>
    <cellStyle name="백분율 11 3 6 2" xfId="428"/>
    <cellStyle name="백분율 11 3 7" xfId="429"/>
    <cellStyle name="백분율 11 3 7 2" xfId="430"/>
    <cellStyle name="백분율 11 3 8" xfId="431"/>
    <cellStyle name="백분율 11 3 8 2" xfId="432"/>
    <cellStyle name="백분율 11 3 9" xfId="433"/>
    <cellStyle name="백분율 11 3 9 2" xfId="434"/>
    <cellStyle name="백분율 11 4" xfId="435"/>
    <cellStyle name="백분율 11 4 2" xfId="436"/>
    <cellStyle name="백분율 11 5" xfId="437"/>
    <cellStyle name="백분율 11 5 2" xfId="438"/>
    <cellStyle name="백분율 11 6" xfId="439"/>
    <cellStyle name="백분율 11 6 2" xfId="440"/>
    <cellStyle name="백분율 11 7" xfId="441"/>
    <cellStyle name="백분율 11 7 2" xfId="442"/>
    <cellStyle name="백분율 11 8" xfId="443"/>
    <cellStyle name="백분율 11 8 2" xfId="444"/>
    <cellStyle name="백분율 11 9" xfId="445"/>
    <cellStyle name="백분율 11 9 2" xfId="446"/>
    <cellStyle name="백분율 12" xfId="447"/>
    <cellStyle name="백분율 12 2" xfId="448"/>
    <cellStyle name="백분율 12 3" xfId="13214"/>
    <cellStyle name="백분율 2" xfId="449"/>
    <cellStyle name="백분율 2 2" xfId="450"/>
    <cellStyle name="백분율 2 3" xfId="451"/>
    <cellStyle name="백분율 2 3 2" xfId="452"/>
    <cellStyle name="백분율 2 3 3" xfId="13215"/>
    <cellStyle name="백분율 3" xfId="453"/>
    <cellStyle name="백분율 3 10" xfId="454"/>
    <cellStyle name="백분율 3 10 2" xfId="455"/>
    <cellStyle name="백분율 3 11" xfId="456"/>
    <cellStyle name="백분율 3 11 2" xfId="457"/>
    <cellStyle name="백분율 3 12" xfId="458"/>
    <cellStyle name="백분율 3 12 2" xfId="459"/>
    <cellStyle name="백분율 3 13" xfId="460"/>
    <cellStyle name="백분율 3 13 2" xfId="461"/>
    <cellStyle name="백분율 3 14" xfId="462"/>
    <cellStyle name="백분율 3 14 2" xfId="463"/>
    <cellStyle name="백분율 3 15" xfId="464"/>
    <cellStyle name="백분율 3 15 2" xfId="465"/>
    <cellStyle name="백분율 3 16" xfId="466"/>
    <cellStyle name="백분율 3 16 2" xfId="467"/>
    <cellStyle name="백분율 3 17" xfId="468"/>
    <cellStyle name="백분율 3 17 2" xfId="469"/>
    <cellStyle name="백분율 3 18" xfId="470"/>
    <cellStyle name="백분율 3 18 2" xfId="471"/>
    <cellStyle name="백분율 3 19" xfId="472"/>
    <cellStyle name="백분율 3 19 2" xfId="473"/>
    <cellStyle name="백분율 3 2" xfId="474"/>
    <cellStyle name="백분율 3 2 2" xfId="475"/>
    <cellStyle name="백분율 3 20" xfId="476"/>
    <cellStyle name="백분율 3 20 2" xfId="477"/>
    <cellStyle name="백분율 3 21" xfId="478"/>
    <cellStyle name="백분율 3 21 2" xfId="479"/>
    <cellStyle name="백분율 3 22" xfId="480"/>
    <cellStyle name="백분율 3 22 2" xfId="481"/>
    <cellStyle name="백분율 3 23" xfId="482"/>
    <cellStyle name="백분율 3 23 2" xfId="483"/>
    <cellStyle name="백분율 3 24" xfId="484"/>
    <cellStyle name="백분율 3 24 2" xfId="485"/>
    <cellStyle name="백분율 3 25" xfId="486"/>
    <cellStyle name="백분율 3 25 2" xfId="487"/>
    <cellStyle name="백분율 3 26" xfId="488"/>
    <cellStyle name="백분율 3 27" xfId="13216"/>
    <cellStyle name="백분율 3 3" xfId="489"/>
    <cellStyle name="백분율 3 3 10" xfId="490"/>
    <cellStyle name="백분율 3 3 10 2" xfId="491"/>
    <cellStyle name="백분율 3 3 11" xfId="492"/>
    <cellStyle name="백분율 3 3 11 2" xfId="493"/>
    <cellStyle name="백분율 3 3 12" xfId="494"/>
    <cellStyle name="백분율 3 3 12 2" xfId="495"/>
    <cellStyle name="백분율 3 3 13" xfId="496"/>
    <cellStyle name="백분율 3 3 13 2" xfId="497"/>
    <cellStyle name="백분율 3 3 14" xfId="498"/>
    <cellStyle name="백분율 3 3 14 2" xfId="499"/>
    <cellStyle name="백분율 3 3 15" xfId="500"/>
    <cellStyle name="백분율 3 3 15 2" xfId="501"/>
    <cellStyle name="백분율 3 3 16" xfId="502"/>
    <cellStyle name="백분율 3 3 16 2" xfId="503"/>
    <cellStyle name="백분율 3 3 17" xfId="504"/>
    <cellStyle name="백분율 3 3 17 2" xfId="505"/>
    <cellStyle name="백분율 3 3 18" xfId="506"/>
    <cellStyle name="백분율 3 3 18 2" xfId="507"/>
    <cellStyle name="백분율 3 3 19" xfId="508"/>
    <cellStyle name="백분율 3 3 19 2" xfId="509"/>
    <cellStyle name="백분율 3 3 2" xfId="510"/>
    <cellStyle name="백분율 3 3 2 2" xfId="511"/>
    <cellStyle name="백분율 3 3 20" xfId="512"/>
    <cellStyle name="백분율 3 3 20 2" xfId="513"/>
    <cellStyle name="백분율 3 3 21" xfId="514"/>
    <cellStyle name="백분율 3 3 21 2" xfId="515"/>
    <cellStyle name="백분율 3 3 22" xfId="516"/>
    <cellStyle name="백분율 3 3 22 2" xfId="517"/>
    <cellStyle name="백분율 3 3 23" xfId="518"/>
    <cellStyle name="백분율 3 3 23 2" xfId="519"/>
    <cellStyle name="백분율 3 3 24" xfId="520"/>
    <cellStyle name="백분율 3 3 24 2" xfId="521"/>
    <cellStyle name="백분율 3 3 25" xfId="522"/>
    <cellStyle name="백분율 3 3 26" xfId="13217"/>
    <cellStyle name="백분율 3 3 3" xfId="523"/>
    <cellStyle name="백분율 3 3 3 2" xfId="524"/>
    <cellStyle name="백분율 3 3 4" xfId="525"/>
    <cellStyle name="백분율 3 3 4 2" xfId="526"/>
    <cellStyle name="백분율 3 3 5" xfId="527"/>
    <cellStyle name="백분율 3 3 5 2" xfId="528"/>
    <cellStyle name="백분율 3 3 6" xfId="529"/>
    <cellStyle name="백분율 3 3 6 2" xfId="530"/>
    <cellStyle name="백분율 3 3 7" xfId="531"/>
    <cellStyle name="백분율 3 3 7 2" xfId="532"/>
    <cellStyle name="백분율 3 3 8" xfId="533"/>
    <cellStyle name="백분율 3 3 8 2" xfId="534"/>
    <cellStyle name="백분율 3 3 9" xfId="535"/>
    <cellStyle name="백분율 3 3 9 2" xfId="536"/>
    <cellStyle name="백분율 3 4" xfId="537"/>
    <cellStyle name="백분율 3 4 2" xfId="538"/>
    <cellStyle name="백분율 3 5" xfId="539"/>
    <cellStyle name="백분율 3 5 2" xfId="540"/>
    <cellStyle name="백분율 3 6" xfId="541"/>
    <cellStyle name="백분율 3 6 2" xfId="542"/>
    <cellStyle name="백분율 3 7" xfId="543"/>
    <cellStyle name="백분율 3 7 2" xfId="544"/>
    <cellStyle name="백분율 3 8" xfId="545"/>
    <cellStyle name="백분율 3 8 2" xfId="546"/>
    <cellStyle name="백분율 3 9" xfId="547"/>
    <cellStyle name="백분율 3 9 2" xfId="548"/>
    <cellStyle name="백분율 4" xfId="549"/>
    <cellStyle name="백분율 4 10" xfId="550"/>
    <cellStyle name="백분율 4 10 2" xfId="551"/>
    <cellStyle name="백분율 4 11" xfId="552"/>
    <cellStyle name="백분율 4 11 2" xfId="553"/>
    <cellStyle name="백분율 4 12" xfId="554"/>
    <cellStyle name="백분율 4 12 2" xfId="555"/>
    <cellStyle name="백분율 4 13" xfId="556"/>
    <cellStyle name="백분율 4 13 2" xfId="557"/>
    <cellStyle name="백분율 4 14" xfId="558"/>
    <cellStyle name="백분율 4 14 2" xfId="559"/>
    <cellStyle name="백분율 4 15" xfId="560"/>
    <cellStyle name="백분율 4 15 2" xfId="561"/>
    <cellStyle name="백분율 4 16" xfId="562"/>
    <cellStyle name="백분율 4 16 2" xfId="563"/>
    <cellStyle name="백분율 4 17" xfId="564"/>
    <cellStyle name="백분율 4 17 2" xfId="565"/>
    <cellStyle name="백분율 4 18" xfId="566"/>
    <cellStyle name="백분율 4 18 2" xfId="567"/>
    <cellStyle name="백분율 4 19" xfId="568"/>
    <cellStyle name="백분율 4 19 2" xfId="569"/>
    <cellStyle name="백분율 4 2" xfId="570"/>
    <cellStyle name="백분율 4 2 2" xfId="571"/>
    <cellStyle name="백분율 4 20" xfId="572"/>
    <cellStyle name="백분율 4 20 2" xfId="573"/>
    <cellStyle name="백분율 4 21" xfId="574"/>
    <cellStyle name="백분율 4 21 2" xfId="575"/>
    <cellStyle name="백분율 4 22" xfId="576"/>
    <cellStyle name="백분율 4 22 2" xfId="577"/>
    <cellStyle name="백분율 4 23" xfId="578"/>
    <cellStyle name="백분율 4 23 2" xfId="579"/>
    <cellStyle name="백분율 4 24" xfId="580"/>
    <cellStyle name="백분율 4 24 2" xfId="581"/>
    <cellStyle name="백분율 4 25" xfId="582"/>
    <cellStyle name="백분율 4 25 2" xfId="583"/>
    <cellStyle name="백분율 4 26" xfId="584"/>
    <cellStyle name="백분율 4 27" xfId="13218"/>
    <cellStyle name="백분율 4 3" xfId="585"/>
    <cellStyle name="백분율 4 3 10" xfId="586"/>
    <cellStyle name="백분율 4 3 10 2" xfId="587"/>
    <cellStyle name="백분율 4 3 11" xfId="588"/>
    <cellStyle name="백분율 4 3 11 2" xfId="589"/>
    <cellStyle name="백분율 4 3 12" xfId="590"/>
    <cellStyle name="백분율 4 3 12 2" xfId="591"/>
    <cellStyle name="백분율 4 3 13" xfId="592"/>
    <cellStyle name="백분율 4 3 13 2" xfId="593"/>
    <cellStyle name="백분율 4 3 14" xfId="594"/>
    <cellStyle name="백분율 4 3 14 2" xfId="595"/>
    <cellStyle name="백분율 4 3 15" xfId="596"/>
    <cellStyle name="백분율 4 3 15 2" xfId="597"/>
    <cellStyle name="백분율 4 3 16" xfId="598"/>
    <cellStyle name="백분율 4 3 16 2" xfId="599"/>
    <cellStyle name="백분율 4 3 17" xfId="600"/>
    <cellStyle name="백분율 4 3 17 2" xfId="601"/>
    <cellStyle name="백분율 4 3 18" xfId="602"/>
    <cellStyle name="백분율 4 3 18 2" xfId="603"/>
    <cellStyle name="백분율 4 3 19" xfId="604"/>
    <cellStyle name="백분율 4 3 19 2" xfId="605"/>
    <cellStyle name="백분율 4 3 2" xfId="606"/>
    <cellStyle name="백분율 4 3 2 2" xfId="607"/>
    <cellStyle name="백분율 4 3 20" xfId="608"/>
    <cellStyle name="백분율 4 3 20 2" xfId="609"/>
    <cellStyle name="백분율 4 3 21" xfId="610"/>
    <cellStyle name="백분율 4 3 21 2" xfId="611"/>
    <cellStyle name="백분율 4 3 22" xfId="612"/>
    <cellStyle name="백분율 4 3 22 2" xfId="613"/>
    <cellStyle name="백분율 4 3 23" xfId="614"/>
    <cellStyle name="백분율 4 3 23 2" xfId="615"/>
    <cellStyle name="백분율 4 3 24" xfId="616"/>
    <cellStyle name="백분율 4 3 24 2" xfId="617"/>
    <cellStyle name="백분율 4 3 25" xfId="618"/>
    <cellStyle name="백분율 4 3 26" xfId="13219"/>
    <cellStyle name="백분율 4 3 3" xfId="619"/>
    <cellStyle name="백분율 4 3 3 2" xfId="620"/>
    <cellStyle name="백분율 4 3 4" xfId="621"/>
    <cellStyle name="백분율 4 3 4 2" xfId="622"/>
    <cellStyle name="백분율 4 3 5" xfId="623"/>
    <cellStyle name="백분율 4 3 5 2" xfId="624"/>
    <cellStyle name="백분율 4 3 6" xfId="625"/>
    <cellStyle name="백분율 4 3 6 2" xfId="626"/>
    <cellStyle name="백분율 4 3 7" xfId="627"/>
    <cellStyle name="백분율 4 3 7 2" xfId="628"/>
    <cellStyle name="백분율 4 3 8" xfId="629"/>
    <cellStyle name="백분율 4 3 8 2" xfId="630"/>
    <cellStyle name="백분율 4 3 9" xfId="631"/>
    <cellStyle name="백분율 4 3 9 2" xfId="632"/>
    <cellStyle name="백분율 4 4" xfId="633"/>
    <cellStyle name="백분율 4 4 2" xfId="634"/>
    <cellStyle name="백분율 4 5" xfId="635"/>
    <cellStyle name="백분율 4 5 2" xfId="636"/>
    <cellStyle name="백분율 4 6" xfId="637"/>
    <cellStyle name="백분율 4 6 2" xfId="638"/>
    <cellStyle name="백분율 4 7" xfId="639"/>
    <cellStyle name="백분율 4 7 2" xfId="640"/>
    <cellStyle name="백분율 4 8" xfId="641"/>
    <cellStyle name="백분율 4 8 2" xfId="642"/>
    <cellStyle name="백분율 4 9" xfId="643"/>
    <cellStyle name="백분율 4 9 2" xfId="644"/>
    <cellStyle name="백분율 5" xfId="645"/>
    <cellStyle name="백분율 5 10" xfId="646"/>
    <cellStyle name="백분율 5 10 2" xfId="647"/>
    <cellStyle name="백분율 5 11" xfId="648"/>
    <cellStyle name="백분율 5 11 2" xfId="649"/>
    <cellStyle name="백분율 5 12" xfId="650"/>
    <cellStyle name="백분율 5 12 2" xfId="651"/>
    <cellStyle name="백분율 5 13" xfId="652"/>
    <cellStyle name="백분율 5 13 2" xfId="653"/>
    <cellStyle name="백분율 5 14" xfId="654"/>
    <cellStyle name="백분율 5 14 2" xfId="655"/>
    <cellStyle name="백분율 5 15" xfId="656"/>
    <cellStyle name="백분율 5 15 2" xfId="657"/>
    <cellStyle name="백분율 5 16" xfId="658"/>
    <cellStyle name="백분율 5 16 2" xfId="659"/>
    <cellStyle name="백분율 5 17" xfId="660"/>
    <cellStyle name="백분율 5 17 2" xfId="661"/>
    <cellStyle name="백분율 5 18" xfId="662"/>
    <cellStyle name="백분율 5 18 2" xfId="663"/>
    <cellStyle name="백분율 5 19" xfId="664"/>
    <cellStyle name="백분율 5 19 2" xfId="665"/>
    <cellStyle name="백분율 5 2" xfId="666"/>
    <cellStyle name="백분율 5 2 10" xfId="667"/>
    <cellStyle name="백분율 5 2 10 2" xfId="668"/>
    <cellStyle name="백분율 5 2 11" xfId="669"/>
    <cellStyle name="백분율 5 2 11 2" xfId="670"/>
    <cellStyle name="백분율 5 2 12" xfId="671"/>
    <cellStyle name="백분율 5 2 12 2" xfId="672"/>
    <cellStyle name="백분율 5 2 13" xfId="673"/>
    <cellStyle name="백분율 5 2 13 2" xfId="674"/>
    <cellStyle name="백분율 5 2 14" xfId="675"/>
    <cellStyle name="백분율 5 2 14 2" xfId="676"/>
    <cellStyle name="백분율 5 2 15" xfId="677"/>
    <cellStyle name="백분율 5 2 15 2" xfId="678"/>
    <cellStyle name="백분율 5 2 16" xfId="679"/>
    <cellStyle name="백분율 5 2 16 2" xfId="680"/>
    <cellStyle name="백분율 5 2 17" xfId="681"/>
    <cellStyle name="백분율 5 2 17 2" xfId="682"/>
    <cellStyle name="백분율 5 2 18" xfId="683"/>
    <cellStyle name="백분율 5 2 18 2" xfId="684"/>
    <cellStyle name="백분율 5 2 19" xfId="685"/>
    <cellStyle name="백분율 5 2 19 2" xfId="686"/>
    <cellStyle name="백분율 5 2 2" xfId="687"/>
    <cellStyle name="백분율 5 2 2 2" xfId="688"/>
    <cellStyle name="백분율 5 2 20" xfId="689"/>
    <cellStyle name="백분율 5 2 20 2" xfId="690"/>
    <cellStyle name="백분율 5 2 21" xfId="691"/>
    <cellStyle name="백분율 5 2 21 2" xfId="692"/>
    <cellStyle name="백분율 5 2 22" xfId="693"/>
    <cellStyle name="백분율 5 2 22 2" xfId="694"/>
    <cellStyle name="백분율 5 2 23" xfId="695"/>
    <cellStyle name="백분율 5 2 23 2" xfId="696"/>
    <cellStyle name="백분율 5 2 24" xfId="697"/>
    <cellStyle name="백분율 5 2 24 2" xfId="698"/>
    <cellStyle name="백분율 5 2 25" xfId="699"/>
    <cellStyle name="백분율 5 2 25 2" xfId="700"/>
    <cellStyle name="백분율 5 2 26" xfId="701"/>
    <cellStyle name="백분율 5 2 27" xfId="13220"/>
    <cellStyle name="백분율 5 2 3" xfId="702"/>
    <cellStyle name="백분율 5 2 3 10" xfId="703"/>
    <cellStyle name="백분율 5 2 3 10 2" xfId="704"/>
    <cellStyle name="백분율 5 2 3 11" xfId="705"/>
    <cellStyle name="백분율 5 2 3 11 2" xfId="706"/>
    <cellStyle name="백분율 5 2 3 12" xfId="707"/>
    <cellStyle name="백분율 5 2 3 12 2" xfId="708"/>
    <cellStyle name="백분율 5 2 3 13" xfId="709"/>
    <cellStyle name="백분율 5 2 3 13 2" xfId="710"/>
    <cellStyle name="백분율 5 2 3 14" xfId="711"/>
    <cellStyle name="백분율 5 2 3 14 2" xfId="712"/>
    <cellStyle name="백분율 5 2 3 15" xfId="713"/>
    <cellStyle name="백분율 5 2 3 15 2" xfId="714"/>
    <cellStyle name="백분율 5 2 3 16" xfId="715"/>
    <cellStyle name="백분율 5 2 3 16 2" xfId="716"/>
    <cellStyle name="백분율 5 2 3 17" xfId="717"/>
    <cellStyle name="백분율 5 2 3 17 2" xfId="718"/>
    <cellStyle name="백분율 5 2 3 18" xfId="719"/>
    <cellStyle name="백분율 5 2 3 18 2" xfId="720"/>
    <cellStyle name="백분율 5 2 3 19" xfId="721"/>
    <cellStyle name="백분율 5 2 3 19 2" xfId="722"/>
    <cellStyle name="백분율 5 2 3 2" xfId="723"/>
    <cellStyle name="백분율 5 2 3 2 2" xfId="724"/>
    <cellStyle name="백분율 5 2 3 20" xfId="725"/>
    <cellStyle name="백분율 5 2 3 20 2" xfId="726"/>
    <cellStyle name="백분율 5 2 3 21" xfId="727"/>
    <cellStyle name="백분율 5 2 3 21 2" xfId="728"/>
    <cellStyle name="백분율 5 2 3 22" xfId="729"/>
    <cellStyle name="백분율 5 2 3 22 2" xfId="730"/>
    <cellStyle name="백분율 5 2 3 23" xfId="731"/>
    <cellStyle name="백분율 5 2 3 23 2" xfId="732"/>
    <cellStyle name="백분율 5 2 3 24" xfId="733"/>
    <cellStyle name="백분율 5 2 3 24 2" xfId="734"/>
    <cellStyle name="백분율 5 2 3 25" xfId="735"/>
    <cellStyle name="백분율 5 2 3 26" xfId="13221"/>
    <cellStyle name="백분율 5 2 3 3" xfId="736"/>
    <cellStyle name="백분율 5 2 3 3 2" xfId="737"/>
    <cellStyle name="백분율 5 2 3 4" xfId="738"/>
    <cellStyle name="백분율 5 2 3 4 2" xfId="739"/>
    <cellStyle name="백분율 5 2 3 5" xfId="740"/>
    <cellStyle name="백분율 5 2 3 5 2" xfId="741"/>
    <cellStyle name="백분율 5 2 3 6" xfId="742"/>
    <cellStyle name="백분율 5 2 3 6 2" xfId="743"/>
    <cellStyle name="백분율 5 2 3 7" xfId="744"/>
    <cellStyle name="백분율 5 2 3 7 2" xfId="745"/>
    <cellStyle name="백분율 5 2 3 8" xfId="746"/>
    <cellStyle name="백분율 5 2 3 8 2" xfId="747"/>
    <cellStyle name="백분율 5 2 3 9" xfId="748"/>
    <cellStyle name="백분율 5 2 3 9 2" xfId="749"/>
    <cellStyle name="백분율 5 2 4" xfId="750"/>
    <cellStyle name="백분율 5 2 4 2" xfId="751"/>
    <cellStyle name="백분율 5 2 5" xfId="752"/>
    <cellStyle name="백분율 5 2 5 2" xfId="753"/>
    <cellStyle name="백분율 5 2 6" xfId="754"/>
    <cellStyle name="백분율 5 2 6 2" xfId="755"/>
    <cellStyle name="백분율 5 2 7" xfId="756"/>
    <cellStyle name="백분율 5 2 7 2" xfId="757"/>
    <cellStyle name="백분율 5 2 8" xfId="758"/>
    <cellStyle name="백분율 5 2 8 2" xfId="759"/>
    <cellStyle name="백분율 5 2 9" xfId="760"/>
    <cellStyle name="백분율 5 2 9 2" xfId="761"/>
    <cellStyle name="백분율 5 20" xfId="762"/>
    <cellStyle name="백분율 5 20 2" xfId="763"/>
    <cellStyle name="백분율 5 21" xfId="764"/>
    <cellStyle name="백분율 5 21 2" xfId="765"/>
    <cellStyle name="백분율 5 22" xfId="766"/>
    <cellStyle name="백분율 5 22 2" xfId="767"/>
    <cellStyle name="백분율 5 23" xfId="768"/>
    <cellStyle name="백분율 5 23 2" xfId="769"/>
    <cellStyle name="백분율 5 24" xfId="770"/>
    <cellStyle name="백분율 5 24 2" xfId="771"/>
    <cellStyle name="백분율 5 25" xfId="772"/>
    <cellStyle name="백분율 5 25 2" xfId="773"/>
    <cellStyle name="백분율 5 26" xfId="774"/>
    <cellStyle name="백분율 5 26 2" xfId="775"/>
    <cellStyle name="백분율 5 27" xfId="776"/>
    <cellStyle name="백분율 5 27 2" xfId="777"/>
    <cellStyle name="백분율 5 28" xfId="778"/>
    <cellStyle name="백분율 5 28 2" xfId="779"/>
    <cellStyle name="백분율 5 29" xfId="780"/>
    <cellStyle name="백분율 5 29 2" xfId="781"/>
    <cellStyle name="백분율 5 3" xfId="782"/>
    <cellStyle name="백분율 5 3 10" xfId="783"/>
    <cellStyle name="백분율 5 3 10 2" xfId="784"/>
    <cellStyle name="백분율 5 3 11" xfId="785"/>
    <cellStyle name="백분율 5 3 11 2" xfId="786"/>
    <cellStyle name="백분율 5 3 12" xfId="787"/>
    <cellStyle name="백분율 5 3 12 2" xfId="788"/>
    <cellStyle name="백분율 5 3 13" xfId="789"/>
    <cellStyle name="백분율 5 3 13 2" xfId="790"/>
    <cellStyle name="백분율 5 3 14" xfId="791"/>
    <cellStyle name="백분율 5 3 14 2" xfId="792"/>
    <cellStyle name="백분율 5 3 15" xfId="793"/>
    <cellStyle name="백분율 5 3 15 2" xfId="794"/>
    <cellStyle name="백분율 5 3 16" xfId="795"/>
    <cellStyle name="백분율 5 3 16 2" xfId="796"/>
    <cellStyle name="백분율 5 3 17" xfId="797"/>
    <cellStyle name="백분율 5 3 17 2" xfId="798"/>
    <cellStyle name="백분율 5 3 18" xfId="799"/>
    <cellStyle name="백분율 5 3 18 2" xfId="800"/>
    <cellStyle name="백분율 5 3 19" xfId="801"/>
    <cellStyle name="백분율 5 3 19 2" xfId="802"/>
    <cellStyle name="백분율 5 3 2" xfId="803"/>
    <cellStyle name="백분율 5 3 2 10" xfId="804"/>
    <cellStyle name="백분율 5 3 2 10 2" xfId="805"/>
    <cellStyle name="백분율 5 3 2 11" xfId="806"/>
    <cellStyle name="백분율 5 3 2 11 2" xfId="807"/>
    <cellStyle name="백분율 5 3 2 12" xfId="808"/>
    <cellStyle name="백분율 5 3 2 12 2" xfId="809"/>
    <cellStyle name="백분율 5 3 2 13" xfId="810"/>
    <cellStyle name="백분율 5 3 2 13 2" xfId="811"/>
    <cellStyle name="백분율 5 3 2 14" xfId="812"/>
    <cellStyle name="백분율 5 3 2 14 2" xfId="813"/>
    <cellStyle name="백분율 5 3 2 15" xfId="814"/>
    <cellStyle name="백분율 5 3 2 15 2" xfId="815"/>
    <cellStyle name="백분율 5 3 2 16" xfId="816"/>
    <cellStyle name="백분율 5 3 2 16 2" xfId="817"/>
    <cellStyle name="백분율 5 3 2 17" xfId="818"/>
    <cellStyle name="백분율 5 3 2 17 2" xfId="819"/>
    <cellStyle name="백분율 5 3 2 18" xfId="820"/>
    <cellStyle name="백분율 5 3 2 18 2" xfId="821"/>
    <cellStyle name="백분율 5 3 2 19" xfId="822"/>
    <cellStyle name="백분율 5 3 2 19 2" xfId="823"/>
    <cellStyle name="백분율 5 3 2 2" xfId="824"/>
    <cellStyle name="백분율 5 3 2 2 2" xfId="825"/>
    <cellStyle name="백분율 5 3 2 20" xfId="826"/>
    <cellStyle name="백분율 5 3 2 20 2" xfId="827"/>
    <cellStyle name="백분율 5 3 2 21" xfId="828"/>
    <cellStyle name="백분율 5 3 2 21 2" xfId="829"/>
    <cellStyle name="백분율 5 3 2 22" xfId="830"/>
    <cellStyle name="백분율 5 3 2 22 2" xfId="831"/>
    <cellStyle name="백분율 5 3 2 23" xfId="832"/>
    <cellStyle name="백분율 5 3 2 23 2" xfId="833"/>
    <cellStyle name="백분율 5 3 2 24" xfId="834"/>
    <cellStyle name="백분율 5 3 2 24 2" xfId="835"/>
    <cellStyle name="백분율 5 3 2 25" xfId="836"/>
    <cellStyle name="백분율 5 3 2 25 2" xfId="837"/>
    <cellStyle name="백분율 5 3 2 26" xfId="838"/>
    <cellStyle name="백분율 5 3 2 27" xfId="13222"/>
    <cellStyle name="백분율 5 3 2 3" xfId="839"/>
    <cellStyle name="백분율 5 3 2 3 10" xfId="840"/>
    <cellStyle name="백분율 5 3 2 3 10 2" xfId="841"/>
    <cellStyle name="백분율 5 3 2 3 11" xfId="842"/>
    <cellStyle name="백분율 5 3 2 3 11 2" xfId="843"/>
    <cellStyle name="백분율 5 3 2 3 12" xfId="844"/>
    <cellStyle name="백분율 5 3 2 3 12 2" xfId="845"/>
    <cellStyle name="백분율 5 3 2 3 13" xfId="846"/>
    <cellStyle name="백분율 5 3 2 3 13 2" xfId="847"/>
    <cellStyle name="백분율 5 3 2 3 14" xfId="848"/>
    <cellStyle name="백분율 5 3 2 3 14 2" xfId="849"/>
    <cellStyle name="백분율 5 3 2 3 15" xfId="850"/>
    <cellStyle name="백분율 5 3 2 3 15 2" xfId="851"/>
    <cellStyle name="백분율 5 3 2 3 16" xfId="852"/>
    <cellStyle name="백분율 5 3 2 3 16 2" xfId="853"/>
    <cellStyle name="백분율 5 3 2 3 17" xfId="854"/>
    <cellStyle name="백분율 5 3 2 3 17 2" xfId="855"/>
    <cellStyle name="백분율 5 3 2 3 18" xfId="856"/>
    <cellStyle name="백분율 5 3 2 3 18 2" xfId="857"/>
    <cellStyle name="백분율 5 3 2 3 19" xfId="858"/>
    <cellStyle name="백분율 5 3 2 3 19 2" xfId="859"/>
    <cellStyle name="백분율 5 3 2 3 2" xfId="860"/>
    <cellStyle name="백분율 5 3 2 3 2 2" xfId="861"/>
    <cellStyle name="백분율 5 3 2 3 20" xfId="862"/>
    <cellStyle name="백분율 5 3 2 3 20 2" xfId="863"/>
    <cellStyle name="백분율 5 3 2 3 21" xfId="864"/>
    <cellStyle name="백분율 5 3 2 3 21 2" xfId="865"/>
    <cellStyle name="백분율 5 3 2 3 22" xfId="866"/>
    <cellStyle name="백분율 5 3 2 3 22 2" xfId="867"/>
    <cellStyle name="백분율 5 3 2 3 23" xfId="868"/>
    <cellStyle name="백분율 5 3 2 3 23 2" xfId="869"/>
    <cellStyle name="백분율 5 3 2 3 24" xfId="870"/>
    <cellStyle name="백분율 5 3 2 3 24 2" xfId="871"/>
    <cellStyle name="백분율 5 3 2 3 25" xfId="872"/>
    <cellStyle name="백분율 5 3 2 3 26" xfId="13223"/>
    <cellStyle name="백분율 5 3 2 3 3" xfId="873"/>
    <cellStyle name="백분율 5 3 2 3 3 2" xfId="874"/>
    <cellStyle name="백분율 5 3 2 3 4" xfId="875"/>
    <cellStyle name="백분율 5 3 2 3 4 2" xfId="876"/>
    <cellStyle name="백분율 5 3 2 3 5" xfId="877"/>
    <cellStyle name="백분율 5 3 2 3 5 2" xfId="878"/>
    <cellStyle name="백분율 5 3 2 3 6" xfId="879"/>
    <cellStyle name="백분율 5 3 2 3 6 2" xfId="880"/>
    <cellStyle name="백분율 5 3 2 3 7" xfId="881"/>
    <cellStyle name="백분율 5 3 2 3 7 2" xfId="882"/>
    <cellStyle name="백분율 5 3 2 3 8" xfId="883"/>
    <cellStyle name="백분율 5 3 2 3 8 2" xfId="884"/>
    <cellStyle name="백분율 5 3 2 3 9" xfId="885"/>
    <cellStyle name="백분율 5 3 2 3 9 2" xfId="886"/>
    <cellStyle name="백분율 5 3 2 4" xfId="887"/>
    <cellStyle name="백분율 5 3 2 4 2" xfId="888"/>
    <cellStyle name="백분율 5 3 2 5" xfId="889"/>
    <cellStyle name="백분율 5 3 2 5 2" xfId="890"/>
    <cellStyle name="백분율 5 3 2 6" xfId="891"/>
    <cellStyle name="백분율 5 3 2 6 2" xfId="892"/>
    <cellStyle name="백분율 5 3 2 7" xfId="893"/>
    <cellStyle name="백분율 5 3 2 7 2" xfId="894"/>
    <cellStyle name="백분율 5 3 2 8" xfId="895"/>
    <cellStyle name="백분율 5 3 2 8 2" xfId="896"/>
    <cellStyle name="백분율 5 3 2 9" xfId="897"/>
    <cellStyle name="백분율 5 3 2 9 2" xfId="898"/>
    <cellStyle name="백분율 5 3 20" xfId="899"/>
    <cellStyle name="백분율 5 3 20 2" xfId="900"/>
    <cellStyle name="백분율 5 3 21" xfId="901"/>
    <cellStyle name="백분율 5 3 21 2" xfId="902"/>
    <cellStyle name="백분율 5 3 22" xfId="903"/>
    <cellStyle name="백분율 5 3 22 2" xfId="904"/>
    <cellStyle name="백분율 5 3 23" xfId="905"/>
    <cellStyle name="백분율 5 3 23 2" xfId="906"/>
    <cellStyle name="백분율 5 3 24" xfId="907"/>
    <cellStyle name="백분율 5 3 24 2" xfId="908"/>
    <cellStyle name="백분율 5 3 25" xfId="909"/>
    <cellStyle name="백분율 5 3 25 2" xfId="910"/>
    <cellStyle name="백분율 5 3 26" xfId="911"/>
    <cellStyle name="백분율 5 3 26 2" xfId="912"/>
    <cellStyle name="백분율 5 3 27" xfId="913"/>
    <cellStyle name="백분율 5 3 27 2" xfId="914"/>
    <cellStyle name="백분율 5 3 28" xfId="915"/>
    <cellStyle name="백분율 5 3 28 2" xfId="916"/>
    <cellStyle name="백분율 5 3 29" xfId="917"/>
    <cellStyle name="백분율 5 3 3" xfId="918"/>
    <cellStyle name="백분율 5 3 3 10" xfId="919"/>
    <cellStyle name="백분율 5 3 3 10 2" xfId="920"/>
    <cellStyle name="백분율 5 3 3 11" xfId="921"/>
    <cellStyle name="백분율 5 3 3 11 2" xfId="922"/>
    <cellStyle name="백분율 5 3 3 12" xfId="923"/>
    <cellStyle name="백분율 5 3 3 12 2" xfId="924"/>
    <cellStyle name="백분율 5 3 3 13" xfId="925"/>
    <cellStyle name="백분율 5 3 3 13 2" xfId="926"/>
    <cellStyle name="백분율 5 3 3 14" xfId="927"/>
    <cellStyle name="백분율 5 3 3 14 2" xfId="928"/>
    <cellStyle name="백분율 5 3 3 15" xfId="929"/>
    <cellStyle name="백분율 5 3 3 15 2" xfId="930"/>
    <cellStyle name="백분율 5 3 3 16" xfId="931"/>
    <cellStyle name="백분율 5 3 3 16 2" xfId="932"/>
    <cellStyle name="백분율 5 3 3 17" xfId="933"/>
    <cellStyle name="백분율 5 3 3 17 2" xfId="934"/>
    <cellStyle name="백분율 5 3 3 18" xfId="935"/>
    <cellStyle name="백분율 5 3 3 18 2" xfId="936"/>
    <cellStyle name="백분율 5 3 3 19" xfId="937"/>
    <cellStyle name="백분율 5 3 3 19 2" xfId="938"/>
    <cellStyle name="백분율 5 3 3 2" xfId="939"/>
    <cellStyle name="백분율 5 3 3 2 2" xfId="940"/>
    <cellStyle name="백분율 5 3 3 20" xfId="941"/>
    <cellStyle name="백분율 5 3 3 20 2" xfId="942"/>
    <cellStyle name="백분율 5 3 3 21" xfId="943"/>
    <cellStyle name="백분율 5 3 3 21 2" xfId="944"/>
    <cellStyle name="백분율 5 3 3 22" xfId="945"/>
    <cellStyle name="백분율 5 3 3 22 2" xfId="946"/>
    <cellStyle name="백분율 5 3 3 23" xfId="947"/>
    <cellStyle name="백분율 5 3 3 23 2" xfId="948"/>
    <cellStyle name="백분율 5 3 3 24" xfId="949"/>
    <cellStyle name="백분율 5 3 3 24 2" xfId="950"/>
    <cellStyle name="백분율 5 3 3 25" xfId="951"/>
    <cellStyle name="백분율 5 3 3 25 2" xfId="952"/>
    <cellStyle name="백분율 5 3 3 26" xfId="953"/>
    <cellStyle name="백분율 5 3 3 27" xfId="13224"/>
    <cellStyle name="백분율 5 3 3 3" xfId="954"/>
    <cellStyle name="백분율 5 3 3 3 10" xfId="955"/>
    <cellStyle name="백분율 5 3 3 3 10 2" xfId="956"/>
    <cellStyle name="백분율 5 3 3 3 11" xfId="957"/>
    <cellStyle name="백분율 5 3 3 3 11 2" xfId="958"/>
    <cellStyle name="백분율 5 3 3 3 12" xfId="959"/>
    <cellStyle name="백분율 5 3 3 3 12 2" xfId="960"/>
    <cellStyle name="백분율 5 3 3 3 13" xfId="961"/>
    <cellStyle name="백분율 5 3 3 3 13 2" xfId="962"/>
    <cellStyle name="백분율 5 3 3 3 14" xfId="963"/>
    <cellStyle name="백분율 5 3 3 3 14 2" xfId="964"/>
    <cellStyle name="백분율 5 3 3 3 15" xfId="965"/>
    <cellStyle name="백분율 5 3 3 3 15 2" xfId="966"/>
    <cellStyle name="백분율 5 3 3 3 16" xfId="967"/>
    <cellStyle name="백분율 5 3 3 3 16 2" xfId="968"/>
    <cellStyle name="백분율 5 3 3 3 17" xfId="969"/>
    <cellStyle name="백분율 5 3 3 3 17 2" xfId="970"/>
    <cellStyle name="백분율 5 3 3 3 18" xfId="971"/>
    <cellStyle name="백분율 5 3 3 3 18 2" xfId="972"/>
    <cellStyle name="백분율 5 3 3 3 19" xfId="973"/>
    <cellStyle name="백분율 5 3 3 3 19 2" xfId="974"/>
    <cellStyle name="백분율 5 3 3 3 2" xfId="975"/>
    <cellStyle name="백분율 5 3 3 3 2 2" xfId="976"/>
    <cellStyle name="백분율 5 3 3 3 20" xfId="977"/>
    <cellStyle name="백분율 5 3 3 3 20 2" xfId="978"/>
    <cellStyle name="백분율 5 3 3 3 21" xfId="979"/>
    <cellStyle name="백분율 5 3 3 3 21 2" xfId="980"/>
    <cellStyle name="백분율 5 3 3 3 22" xfId="981"/>
    <cellStyle name="백분율 5 3 3 3 22 2" xfId="982"/>
    <cellStyle name="백분율 5 3 3 3 23" xfId="983"/>
    <cellStyle name="백분율 5 3 3 3 23 2" xfId="984"/>
    <cellStyle name="백분율 5 3 3 3 24" xfId="985"/>
    <cellStyle name="백분율 5 3 3 3 24 2" xfId="986"/>
    <cellStyle name="백분율 5 3 3 3 25" xfId="987"/>
    <cellStyle name="백분율 5 3 3 3 26" xfId="13225"/>
    <cellStyle name="백분율 5 3 3 3 3" xfId="988"/>
    <cellStyle name="백분율 5 3 3 3 3 2" xfId="989"/>
    <cellStyle name="백분율 5 3 3 3 4" xfId="990"/>
    <cellStyle name="백분율 5 3 3 3 4 2" xfId="991"/>
    <cellStyle name="백분율 5 3 3 3 5" xfId="992"/>
    <cellStyle name="백분율 5 3 3 3 5 2" xfId="993"/>
    <cellStyle name="백분율 5 3 3 3 6" xfId="994"/>
    <cellStyle name="백분율 5 3 3 3 6 2" xfId="995"/>
    <cellStyle name="백분율 5 3 3 3 7" xfId="996"/>
    <cellStyle name="백분율 5 3 3 3 7 2" xfId="997"/>
    <cellStyle name="백분율 5 3 3 3 8" xfId="998"/>
    <cellStyle name="백분율 5 3 3 3 8 2" xfId="999"/>
    <cellStyle name="백분율 5 3 3 3 9" xfId="1000"/>
    <cellStyle name="백분율 5 3 3 3 9 2" xfId="1001"/>
    <cellStyle name="백분율 5 3 3 4" xfId="1002"/>
    <cellStyle name="백분율 5 3 3 4 2" xfId="1003"/>
    <cellStyle name="백분율 5 3 3 5" xfId="1004"/>
    <cellStyle name="백분율 5 3 3 5 2" xfId="1005"/>
    <cellStyle name="백분율 5 3 3 6" xfId="1006"/>
    <cellStyle name="백분율 5 3 3 6 2" xfId="1007"/>
    <cellStyle name="백분율 5 3 3 7" xfId="1008"/>
    <cellStyle name="백분율 5 3 3 7 2" xfId="1009"/>
    <cellStyle name="백분율 5 3 3 8" xfId="1010"/>
    <cellStyle name="백분율 5 3 3 8 2" xfId="1011"/>
    <cellStyle name="백분율 5 3 3 9" xfId="1012"/>
    <cellStyle name="백분율 5 3 3 9 2" xfId="1013"/>
    <cellStyle name="백분율 5 3 30" xfId="13226"/>
    <cellStyle name="백분율 5 3 4" xfId="1014"/>
    <cellStyle name="백분율 5 3 4 10" xfId="1015"/>
    <cellStyle name="백분율 5 3 4 10 2" xfId="1016"/>
    <cellStyle name="백분율 5 3 4 11" xfId="1017"/>
    <cellStyle name="백분율 5 3 4 11 2" xfId="1018"/>
    <cellStyle name="백분율 5 3 4 12" xfId="1019"/>
    <cellStyle name="백분율 5 3 4 12 2" xfId="1020"/>
    <cellStyle name="백분율 5 3 4 13" xfId="1021"/>
    <cellStyle name="백분율 5 3 4 13 2" xfId="1022"/>
    <cellStyle name="백분율 5 3 4 14" xfId="1023"/>
    <cellStyle name="백분율 5 3 4 14 2" xfId="1024"/>
    <cellStyle name="백분율 5 3 4 15" xfId="1025"/>
    <cellStyle name="백분율 5 3 4 15 2" xfId="1026"/>
    <cellStyle name="백분율 5 3 4 16" xfId="1027"/>
    <cellStyle name="백분율 5 3 4 16 2" xfId="1028"/>
    <cellStyle name="백분율 5 3 4 17" xfId="1029"/>
    <cellStyle name="백분율 5 3 4 17 2" xfId="1030"/>
    <cellStyle name="백분율 5 3 4 18" xfId="1031"/>
    <cellStyle name="백분율 5 3 4 18 2" xfId="1032"/>
    <cellStyle name="백분율 5 3 4 19" xfId="1033"/>
    <cellStyle name="백분율 5 3 4 19 2" xfId="1034"/>
    <cellStyle name="백분율 5 3 4 2" xfId="1035"/>
    <cellStyle name="백분율 5 3 4 2 2" xfId="1036"/>
    <cellStyle name="백분율 5 3 4 20" xfId="1037"/>
    <cellStyle name="백분율 5 3 4 20 2" xfId="1038"/>
    <cellStyle name="백분율 5 3 4 21" xfId="1039"/>
    <cellStyle name="백분율 5 3 4 21 2" xfId="1040"/>
    <cellStyle name="백분율 5 3 4 22" xfId="1041"/>
    <cellStyle name="백분율 5 3 4 22 2" xfId="1042"/>
    <cellStyle name="백분율 5 3 4 23" xfId="1043"/>
    <cellStyle name="백분율 5 3 4 23 2" xfId="1044"/>
    <cellStyle name="백분율 5 3 4 24" xfId="1045"/>
    <cellStyle name="백분율 5 3 4 24 2" xfId="1046"/>
    <cellStyle name="백분율 5 3 4 25" xfId="1047"/>
    <cellStyle name="백분율 5 3 4 25 2" xfId="1048"/>
    <cellStyle name="백분율 5 3 4 26" xfId="1049"/>
    <cellStyle name="백분율 5 3 4 27" xfId="13227"/>
    <cellStyle name="백분율 5 3 4 3" xfId="1050"/>
    <cellStyle name="백분율 5 3 4 3 10" xfId="1051"/>
    <cellStyle name="백분율 5 3 4 3 10 2" xfId="1052"/>
    <cellStyle name="백분율 5 3 4 3 11" xfId="1053"/>
    <cellStyle name="백분율 5 3 4 3 11 2" xfId="1054"/>
    <cellStyle name="백분율 5 3 4 3 12" xfId="1055"/>
    <cellStyle name="백분율 5 3 4 3 12 2" xfId="1056"/>
    <cellStyle name="백분율 5 3 4 3 13" xfId="1057"/>
    <cellStyle name="백분율 5 3 4 3 13 2" xfId="1058"/>
    <cellStyle name="백분율 5 3 4 3 14" xfId="1059"/>
    <cellStyle name="백분율 5 3 4 3 14 2" xfId="1060"/>
    <cellStyle name="백분율 5 3 4 3 15" xfId="1061"/>
    <cellStyle name="백분율 5 3 4 3 15 2" xfId="1062"/>
    <cellStyle name="백분율 5 3 4 3 16" xfId="1063"/>
    <cellStyle name="백분율 5 3 4 3 16 2" xfId="1064"/>
    <cellStyle name="백분율 5 3 4 3 17" xfId="1065"/>
    <cellStyle name="백분율 5 3 4 3 17 2" xfId="1066"/>
    <cellStyle name="백분율 5 3 4 3 18" xfId="1067"/>
    <cellStyle name="백분율 5 3 4 3 18 2" xfId="1068"/>
    <cellStyle name="백분율 5 3 4 3 19" xfId="1069"/>
    <cellStyle name="백분율 5 3 4 3 19 2" xfId="1070"/>
    <cellStyle name="백분율 5 3 4 3 2" xfId="1071"/>
    <cellStyle name="백분율 5 3 4 3 2 2" xfId="1072"/>
    <cellStyle name="백분율 5 3 4 3 20" xfId="1073"/>
    <cellStyle name="백분율 5 3 4 3 20 2" xfId="1074"/>
    <cellStyle name="백분율 5 3 4 3 21" xfId="1075"/>
    <cellStyle name="백분율 5 3 4 3 21 2" xfId="1076"/>
    <cellStyle name="백분율 5 3 4 3 22" xfId="1077"/>
    <cellStyle name="백분율 5 3 4 3 22 2" xfId="1078"/>
    <cellStyle name="백분율 5 3 4 3 23" xfId="1079"/>
    <cellStyle name="백분율 5 3 4 3 23 2" xfId="1080"/>
    <cellStyle name="백분율 5 3 4 3 24" xfId="1081"/>
    <cellStyle name="백분율 5 3 4 3 24 2" xfId="1082"/>
    <cellStyle name="백분율 5 3 4 3 25" xfId="1083"/>
    <cellStyle name="백분율 5 3 4 3 26" xfId="13228"/>
    <cellStyle name="백분율 5 3 4 3 3" xfId="1084"/>
    <cellStyle name="백분율 5 3 4 3 3 2" xfId="1085"/>
    <cellStyle name="백분율 5 3 4 3 4" xfId="1086"/>
    <cellStyle name="백분율 5 3 4 3 4 2" xfId="1087"/>
    <cellStyle name="백분율 5 3 4 3 5" xfId="1088"/>
    <cellStyle name="백분율 5 3 4 3 5 2" xfId="1089"/>
    <cellStyle name="백분율 5 3 4 3 6" xfId="1090"/>
    <cellStyle name="백분율 5 3 4 3 6 2" xfId="1091"/>
    <cellStyle name="백분율 5 3 4 3 7" xfId="1092"/>
    <cellStyle name="백분율 5 3 4 3 7 2" xfId="1093"/>
    <cellStyle name="백분율 5 3 4 3 8" xfId="1094"/>
    <cellStyle name="백분율 5 3 4 3 8 2" xfId="1095"/>
    <cellStyle name="백분율 5 3 4 3 9" xfId="1096"/>
    <cellStyle name="백분율 5 3 4 3 9 2" xfId="1097"/>
    <cellStyle name="백분율 5 3 4 4" xfId="1098"/>
    <cellStyle name="백분율 5 3 4 4 2" xfId="1099"/>
    <cellStyle name="백분율 5 3 4 5" xfId="1100"/>
    <cellStyle name="백분율 5 3 4 5 2" xfId="1101"/>
    <cellStyle name="백분율 5 3 4 6" xfId="1102"/>
    <cellStyle name="백분율 5 3 4 6 2" xfId="1103"/>
    <cellStyle name="백분율 5 3 4 7" xfId="1104"/>
    <cellStyle name="백분율 5 3 4 7 2" xfId="1105"/>
    <cellStyle name="백분율 5 3 4 8" xfId="1106"/>
    <cellStyle name="백분율 5 3 4 8 2" xfId="1107"/>
    <cellStyle name="백분율 5 3 4 9" xfId="1108"/>
    <cellStyle name="백분율 5 3 4 9 2" xfId="1109"/>
    <cellStyle name="백분율 5 3 5" xfId="1110"/>
    <cellStyle name="백분율 5 3 5 2" xfId="1111"/>
    <cellStyle name="백분율 5 3 6" xfId="1112"/>
    <cellStyle name="백분율 5 3 6 10" xfId="1113"/>
    <cellStyle name="백분율 5 3 6 10 2" xfId="1114"/>
    <cellStyle name="백분율 5 3 6 11" xfId="1115"/>
    <cellStyle name="백분율 5 3 6 11 2" xfId="1116"/>
    <cellStyle name="백분율 5 3 6 12" xfId="1117"/>
    <cellStyle name="백분율 5 3 6 12 2" xfId="1118"/>
    <cellStyle name="백분율 5 3 6 13" xfId="1119"/>
    <cellStyle name="백분율 5 3 6 13 2" xfId="1120"/>
    <cellStyle name="백분율 5 3 6 14" xfId="1121"/>
    <cellStyle name="백분율 5 3 6 14 2" xfId="1122"/>
    <cellStyle name="백분율 5 3 6 15" xfId="1123"/>
    <cellStyle name="백분율 5 3 6 15 2" xfId="1124"/>
    <cellStyle name="백분율 5 3 6 16" xfId="1125"/>
    <cellStyle name="백분율 5 3 6 16 2" xfId="1126"/>
    <cellStyle name="백분율 5 3 6 17" xfId="1127"/>
    <cellStyle name="백분율 5 3 6 17 2" xfId="1128"/>
    <cellStyle name="백분율 5 3 6 18" xfId="1129"/>
    <cellStyle name="백분율 5 3 6 18 2" xfId="1130"/>
    <cellStyle name="백분율 5 3 6 19" xfId="1131"/>
    <cellStyle name="백분율 5 3 6 19 2" xfId="1132"/>
    <cellStyle name="백분율 5 3 6 2" xfId="1133"/>
    <cellStyle name="백분율 5 3 6 2 2" xfId="1134"/>
    <cellStyle name="백분율 5 3 6 20" xfId="1135"/>
    <cellStyle name="백분율 5 3 6 20 2" xfId="1136"/>
    <cellStyle name="백분율 5 3 6 21" xfId="1137"/>
    <cellStyle name="백분율 5 3 6 21 2" xfId="1138"/>
    <cellStyle name="백분율 5 3 6 22" xfId="1139"/>
    <cellStyle name="백분율 5 3 6 22 2" xfId="1140"/>
    <cellStyle name="백분율 5 3 6 23" xfId="1141"/>
    <cellStyle name="백분율 5 3 6 23 2" xfId="1142"/>
    <cellStyle name="백분율 5 3 6 24" xfId="1143"/>
    <cellStyle name="백분율 5 3 6 24 2" xfId="1144"/>
    <cellStyle name="백분율 5 3 6 25" xfId="1145"/>
    <cellStyle name="백분율 5 3 6 26" xfId="13229"/>
    <cellStyle name="백분율 5 3 6 3" xfId="1146"/>
    <cellStyle name="백분율 5 3 6 3 2" xfId="1147"/>
    <cellStyle name="백분율 5 3 6 4" xfId="1148"/>
    <cellStyle name="백분율 5 3 6 4 2" xfId="1149"/>
    <cellStyle name="백분율 5 3 6 5" xfId="1150"/>
    <cellStyle name="백분율 5 3 6 5 2" xfId="1151"/>
    <cellStyle name="백분율 5 3 6 6" xfId="1152"/>
    <cellStyle name="백분율 5 3 6 6 2" xfId="1153"/>
    <cellStyle name="백분율 5 3 6 7" xfId="1154"/>
    <cellStyle name="백분율 5 3 6 7 2" xfId="1155"/>
    <cellStyle name="백분율 5 3 6 8" xfId="1156"/>
    <cellStyle name="백분율 5 3 6 8 2" xfId="1157"/>
    <cellStyle name="백분율 5 3 6 9" xfId="1158"/>
    <cellStyle name="백분율 5 3 6 9 2" xfId="1159"/>
    <cellStyle name="백분율 5 3 7" xfId="1160"/>
    <cellStyle name="백분율 5 3 7 2" xfId="1161"/>
    <cellStyle name="백분율 5 3 8" xfId="1162"/>
    <cellStyle name="백분율 5 3 8 2" xfId="1163"/>
    <cellStyle name="백분율 5 3 9" xfId="1164"/>
    <cellStyle name="백분율 5 3 9 2" xfId="1165"/>
    <cellStyle name="백분율 5 30" xfId="1166"/>
    <cellStyle name="백분율 5 31" xfId="13230"/>
    <cellStyle name="백분율 5 4" xfId="1167"/>
    <cellStyle name="백분율 5 4 10" xfId="1168"/>
    <cellStyle name="백분율 5 4 10 2" xfId="1169"/>
    <cellStyle name="백분율 5 4 11" xfId="1170"/>
    <cellStyle name="백분율 5 4 11 2" xfId="1171"/>
    <cellStyle name="백분율 5 4 12" xfId="1172"/>
    <cellStyle name="백분율 5 4 12 2" xfId="1173"/>
    <cellStyle name="백분율 5 4 13" xfId="1174"/>
    <cellStyle name="백분율 5 4 13 2" xfId="1175"/>
    <cellStyle name="백분율 5 4 14" xfId="1176"/>
    <cellStyle name="백분율 5 4 14 2" xfId="1177"/>
    <cellStyle name="백분율 5 4 15" xfId="1178"/>
    <cellStyle name="백분율 5 4 15 2" xfId="1179"/>
    <cellStyle name="백분율 5 4 16" xfId="1180"/>
    <cellStyle name="백분율 5 4 16 2" xfId="1181"/>
    <cellStyle name="백분율 5 4 17" xfId="1182"/>
    <cellStyle name="백분율 5 4 17 2" xfId="1183"/>
    <cellStyle name="백분율 5 4 18" xfId="1184"/>
    <cellStyle name="백분율 5 4 18 2" xfId="1185"/>
    <cellStyle name="백분율 5 4 19" xfId="1186"/>
    <cellStyle name="백분율 5 4 19 2" xfId="1187"/>
    <cellStyle name="백분율 5 4 2" xfId="1188"/>
    <cellStyle name="백분율 5 4 2 2" xfId="1189"/>
    <cellStyle name="백분율 5 4 20" xfId="1190"/>
    <cellStyle name="백분율 5 4 20 2" xfId="1191"/>
    <cellStyle name="백분율 5 4 21" xfId="1192"/>
    <cellStyle name="백분율 5 4 21 2" xfId="1193"/>
    <cellStyle name="백분율 5 4 22" xfId="1194"/>
    <cellStyle name="백분율 5 4 22 2" xfId="1195"/>
    <cellStyle name="백분율 5 4 23" xfId="1196"/>
    <cellStyle name="백분율 5 4 23 2" xfId="1197"/>
    <cellStyle name="백분율 5 4 24" xfId="1198"/>
    <cellStyle name="백분율 5 4 24 2" xfId="1199"/>
    <cellStyle name="백분율 5 4 25" xfId="1200"/>
    <cellStyle name="백분율 5 4 25 2" xfId="1201"/>
    <cellStyle name="백분율 5 4 26" xfId="1202"/>
    <cellStyle name="백분율 5 4 27" xfId="13231"/>
    <cellStyle name="백분율 5 4 3" xfId="1203"/>
    <cellStyle name="백분율 5 4 3 10" xfId="1204"/>
    <cellStyle name="백분율 5 4 3 10 2" xfId="1205"/>
    <cellStyle name="백분율 5 4 3 11" xfId="1206"/>
    <cellStyle name="백분율 5 4 3 11 2" xfId="1207"/>
    <cellStyle name="백분율 5 4 3 12" xfId="1208"/>
    <cellStyle name="백분율 5 4 3 12 2" xfId="1209"/>
    <cellStyle name="백분율 5 4 3 13" xfId="1210"/>
    <cellStyle name="백분율 5 4 3 13 2" xfId="1211"/>
    <cellStyle name="백분율 5 4 3 14" xfId="1212"/>
    <cellStyle name="백분율 5 4 3 14 2" xfId="1213"/>
    <cellStyle name="백분율 5 4 3 15" xfId="1214"/>
    <cellStyle name="백분율 5 4 3 15 2" xfId="1215"/>
    <cellStyle name="백분율 5 4 3 16" xfId="1216"/>
    <cellStyle name="백분율 5 4 3 16 2" xfId="1217"/>
    <cellStyle name="백분율 5 4 3 17" xfId="1218"/>
    <cellStyle name="백분율 5 4 3 17 2" xfId="1219"/>
    <cellStyle name="백분율 5 4 3 18" xfId="1220"/>
    <cellStyle name="백분율 5 4 3 18 2" xfId="1221"/>
    <cellStyle name="백분율 5 4 3 19" xfId="1222"/>
    <cellStyle name="백분율 5 4 3 19 2" xfId="1223"/>
    <cellStyle name="백분율 5 4 3 2" xfId="1224"/>
    <cellStyle name="백분율 5 4 3 2 2" xfId="1225"/>
    <cellStyle name="백분율 5 4 3 20" xfId="1226"/>
    <cellStyle name="백분율 5 4 3 20 2" xfId="1227"/>
    <cellStyle name="백분율 5 4 3 21" xfId="1228"/>
    <cellStyle name="백분율 5 4 3 21 2" xfId="1229"/>
    <cellStyle name="백분율 5 4 3 22" xfId="1230"/>
    <cellStyle name="백분율 5 4 3 22 2" xfId="1231"/>
    <cellStyle name="백분율 5 4 3 23" xfId="1232"/>
    <cellStyle name="백분율 5 4 3 23 2" xfId="1233"/>
    <cellStyle name="백분율 5 4 3 24" xfId="1234"/>
    <cellStyle name="백분율 5 4 3 24 2" xfId="1235"/>
    <cellStyle name="백분율 5 4 3 25" xfId="1236"/>
    <cellStyle name="백분율 5 4 3 26" xfId="13232"/>
    <cellStyle name="백분율 5 4 3 3" xfId="1237"/>
    <cellStyle name="백분율 5 4 3 3 2" xfId="1238"/>
    <cellStyle name="백분율 5 4 3 4" xfId="1239"/>
    <cellStyle name="백분율 5 4 3 4 2" xfId="1240"/>
    <cellStyle name="백분율 5 4 3 5" xfId="1241"/>
    <cellStyle name="백분율 5 4 3 5 2" xfId="1242"/>
    <cellStyle name="백분율 5 4 3 6" xfId="1243"/>
    <cellStyle name="백분율 5 4 3 6 2" xfId="1244"/>
    <cellStyle name="백분율 5 4 3 7" xfId="1245"/>
    <cellStyle name="백분율 5 4 3 7 2" xfId="1246"/>
    <cellStyle name="백분율 5 4 3 8" xfId="1247"/>
    <cellStyle name="백분율 5 4 3 8 2" xfId="1248"/>
    <cellStyle name="백분율 5 4 3 9" xfId="1249"/>
    <cellStyle name="백분율 5 4 3 9 2" xfId="1250"/>
    <cellStyle name="백분율 5 4 4" xfId="1251"/>
    <cellStyle name="백분율 5 4 4 2" xfId="1252"/>
    <cellStyle name="백분율 5 4 5" xfId="1253"/>
    <cellStyle name="백분율 5 4 5 2" xfId="1254"/>
    <cellStyle name="백분율 5 4 6" xfId="1255"/>
    <cellStyle name="백분율 5 4 6 2" xfId="1256"/>
    <cellStyle name="백분율 5 4 7" xfId="1257"/>
    <cellStyle name="백분율 5 4 7 2" xfId="1258"/>
    <cellStyle name="백분율 5 4 8" xfId="1259"/>
    <cellStyle name="백분율 5 4 8 2" xfId="1260"/>
    <cellStyle name="백분율 5 4 9" xfId="1261"/>
    <cellStyle name="백분율 5 4 9 2" xfId="1262"/>
    <cellStyle name="백분율 5 5" xfId="1263"/>
    <cellStyle name="백분율 5 5 10" xfId="1264"/>
    <cellStyle name="백분율 5 5 10 2" xfId="1265"/>
    <cellStyle name="백분율 5 5 11" xfId="1266"/>
    <cellStyle name="백분율 5 5 11 2" xfId="1267"/>
    <cellStyle name="백분율 5 5 12" xfId="1268"/>
    <cellStyle name="백분율 5 5 12 2" xfId="1269"/>
    <cellStyle name="백분율 5 5 13" xfId="1270"/>
    <cellStyle name="백분율 5 5 13 2" xfId="1271"/>
    <cellStyle name="백분율 5 5 14" xfId="1272"/>
    <cellStyle name="백분율 5 5 14 2" xfId="1273"/>
    <cellStyle name="백분율 5 5 15" xfId="1274"/>
    <cellStyle name="백분율 5 5 15 2" xfId="1275"/>
    <cellStyle name="백분율 5 5 16" xfId="1276"/>
    <cellStyle name="백분율 5 5 16 2" xfId="1277"/>
    <cellStyle name="백분율 5 5 17" xfId="1278"/>
    <cellStyle name="백분율 5 5 17 2" xfId="1279"/>
    <cellStyle name="백분율 5 5 18" xfId="1280"/>
    <cellStyle name="백분율 5 5 18 2" xfId="1281"/>
    <cellStyle name="백분율 5 5 19" xfId="1282"/>
    <cellStyle name="백분율 5 5 19 2" xfId="1283"/>
    <cellStyle name="백분율 5 5 2" xfId="1284"/>
    <cellStyle name="백분율 5 5 2 2" xfId="1285"/>
    <cellStyle name="백분율 5 5 20" xfId="1286"/>
    <cellStyle name="백분율 5 5 20 2" xfId="1287"/>
    <cellStyle name="백분율 5 5 21" xfId="1288"/>
    <cellStyle name="백분율 5 5 21 2" xfId="1289"/>
    <cellStyle name="백분율 5 5 22" xfId="1290"/>
    <cellStyle name="백분율 5 5 22 2" xfId="1291"/>
    <cellStyle name="백분율 5 5 23" xfId="1292"/>
    <cellStyle name="백분율 5 5 23 2" xfId="1293"/>
    <cellStyle name="백분율 5 5 24" xfId="1294"/>
    <cellStyle name="백분율 5 5 24 2" xfId="1295"/>
    <cellStyle name="백분율 5 5 25" xfId="1296"/>
    <cellStyle name="백분율 5 5 25 2" xfId="1297"/>
    <cellStyle name="백분율 5 5 26" xfId="1298"/>
    <cellStyle name="백분율 5 5 27" xfId="13233"/>
    <cellStyle name="백분율 5 5 3" xfId="1299"/>
    <cellStyle name="백분율 5 5 3 10" xfId="1300"/>
    <cellStyle name="백분율 5 5 3 10 2" xfId="1301"/>
    <cellStyle name="백분율 5 5 3 11" xfId="1302"/>
    <cellStyle name="백분율 5 5 3 11 2" xfId="1303"/>
    <cellStyle name="백분율 5 5 3 12" xfId="1304"/>
    <cellStyle name="백분율 5 5 3 12 2" xfId="1305"/>
    <cellStyle name="백분율 5 5 3 13" xfId="1306"/>
    <cellStyle name="백분율 5 5 3 13 2" xfId="1307"/>
    <cellStyle name="백분율 5 5 3 14" xfId="1308"/>
    <cellStyle name="백분율 5 5 3 14 2" xfId="1309"/>
    <cellStyle name="백분율 5 5 3 15" xfId="1310"/>
    <cellStyle name="백분율 5 5 3 15 2" xfId="1311"/>
    <cellStyle name="백분율 5 5 3 16" xfId="1312"/>
    <cellStyle name="백분율 5 5 3 16 2" xfId="1313"/>
    <cellStyle name="백분율 5 5 3 17" xfId="1314"/>
    <cellStyle name="백분율 5 5 3 17 2" xfId="1315"/>
    <cellStyle name="백분율 5 5 3 18" xfId="1316"/>
    <cellStyle name="백분율 5 5 3 18 2" xfId="1317"/>
    <cellStyle name="백분율 5 5 3 19" xfId="1318"/>
    <cellStyle name="백분율 5 5 3 19 2" xfId="1319"/>
    <cellStyle name="백분율 5 5 3 2" xfId="1320"/>
    <cellStyle name="백분율 5 5 3 2 2" xfId="1321"/>
    <cellStyle name="백분율 5 5 3 20" xfId="1322"/>
    <cellStyle name="백분율 5 5 3 20 2" xfId="1323"/>
    <cellStyle name="백분율 5 5 3 21" xfId="1324"/>
    <cellStyle name="백분율 5 5 3 21 2" xfId="1325"/>
    <cellStyle name="백분율 5 5 3 22" xfId="1326"/>
    <cellStyle name="백분율 5 5 3 22 2" xfId="1327"/>
    <cellStyle name="백분율 5 5 3 23" xfId="1328"/>
    <cellStyle name="백분율 5 5 3 23 2" xfId="1329"/>
    <cellStyle name="백분율 5 5 3 24" xfId="1330"/>
    <cellStyle name="백분율 5 5 3 24 2" xfId="1331"/>
    <cellStyle name="백분율 5 5 3 25" xfId="1332"/>
    <cellStyle name="백분율 5 5 3 26" xfId="13234"/>
    <cellStyle name="백분율 5 5 3 3" xfId="1333"/>
    <cellStyle name="백분율 5 5 3 3 2" xfId="1334"/>
    <cellStyle name="백분율 5 5 3 4" xfId="1335"/>
    <cellStyle name="백분율 5 5 3 4 2" xfId="1336"/>
    <cellStyle name="백분율 5 5 3 5" xfId="1337"/>
    <cellStyle name="백분율 5 5 3 5 2" xfId="1338"/>
    <cellStyle name="백분율 5 5 3 6" xfId="1339"/>
    <cellStyle name="백분율 5 5 3 6 2" xfId="1340"/>
    <cellStyle name="백분율 5 5 3 7" xfId="1341"/>
    <cellStyle name="백분율 5 5 3 7 2" xfId="1342"/>
    <cellStyle name="백분율 5 5 3 8" xfId="1343"/>
    <cellStyle name="백분율 5 5 3 8 2" xfId="1344"/>
    <cellStyle name="백분율 5 5 3 9" xfId="1345"/>
    <cellStyle name="백분율 5 5 3 9 2" xfId="1346"/>
    <cellStyle name="백분율 5 5 4" xfId="1347"/>
    <cellStyle name="백분율 5 5 4 2" xfId="1348"/>
    <cellStyle name="백분율 5 5 5" xfId="1349"/>
    <cellStyle name="백분율 5 5 5 2" xfId="1350"/>
    <cellStyle name="백분율 5 5 6" xfId="1351"/>
    <cellStyle name="백분율 5 5 6 2" xfId="1352"/>
    <cellStyle name="백분율 5 5 7" xfId="1353"/>
    <cellStyle name="백분율 5 5 7 2" xfId="1354"/>
    <cellStyle name="백분율 5 5 8" xfId="1355"/>
    <cellStyle name="백분율 5 5 8 2" xfId="1356"/>
    <cellStyle name="백분율 5 5 9" xfId="1357"/>
    <cellStyle name="백분율 5 5 9 2" xfId="1358"/>
    <cellStyle name="백분율 5 6" xfId="1359"/>
    <cellStyle name="백분율 5 6 2" xfId="1360"/>
    <cellStyle name="백분율 5 7" xfId="1361"/>
    <cellStyle name="백분율 5 7 10" xfId="1362"/>
    <cellStyle name="백분율 5 7 10 2" xfId="1363"/>
    <cellStyle name="백분율 5 7 11" xfId="1364"/>
    <cellStyle name="백분율 5 7 11 2" xfId="1365"/>
    <cellStyle name="백분율 5 7 12" xfId="1366"/>
    <cellStyle name="백분율 5 7 12 2" xfId="1367"/>
    <cellStyle name="백분율 5 7 13" xfId="1368"/>
    <cellStyle name="백분율 5 7 13 2" xfId="1369"/>
    <cellStyle name="백분율 5 7 14" xfId="1370"/>
    <cellStyle name="백분율 5 7 14 2" xfId="1371"/>
    <cellStyle name="백분율 5 7 15" xfId="1372"/>
    <cellStyle name="백분율 5 7 15 2" xfId="1373"/>
    <cellStyle name="백분율 5 7 16" xfId="1374"/>
    <cellStyle name="백분율 5 7 16 2" xfId="1375"/>
    <cellStyle name="백분율 5 7 17" xfId="1376"/>
    <cellStyle name="백분율 5 7 17 2" xfId="1377"/>
    <cellStyle name="백분율 5 7 18" xfId="1378"/>
    <cellStyle name="백분율 5 7 18 2" xfId="1379"/>
    <cellStyle name="백분율 5 7 19" xfId="1380"/>
    <cellStyle name="백분율 5 7 19 2" xfId="1381"/>
    <cellStyle name="백분율 5 7 2" xfId="1382"/>
    <cellStyle name="백분율 5 7 2 2" xfId="1383"/>
    <cellStyle name="백분율 5 7 20" xfId="1384"/>
    <cellStyle name="백분율 5 7 20 2" xfId="1385"/>
    <cellStyle name="백분율 5 7 21" xfId="1386"/>
    <cellStyle name="백분율 5 7 21 2" xfId="1387"/>
    <cellStyle name="백분율 5 7 22" xfId="1388"/>
    <cellStyle name="백분율 5 7 22 2" xfId="1389"/>
    <cellStyle name="백분율 5 7 23" xfId="1390"/>
    <cellStyle name="백분율 5 7 23 2" xfId="1391"/>
    <cellStyle name="백분율 5 7 24" xfId="1392"/>
    <cellStyle name="백분율 5 7 24 2" xfId="1393"/>
    <cellStyle name="백분율 5 7 25" xfId="1394"/>
    <cellStyle name="백분율 5 7 26" xfId="13235"/>
    <cellStyle name="백분율 5 7 3" xfId="1395"/>
    <cellStyle name="백분율 5 7 3 2" xfId="1396"/>
    <cellStyle name="백분율 5 7 4" xfId="1397"/>
    <cellStyle name="백분율 5 7 4 2" xfId="1398"/>
    <cellStyle name="백분율 5 7 5" xfId="1399"/>
    <cellStyle name="백분율 5 7 5 2" xfId="1400"/>
    <cellStyle name="백분율 5 7 6" xfId="1401"/>
    <cellStyle name="백분율 5 7 6 2" xfId="1402"/>
    <cellStyle name="백분율 5 7 7" xfId="1403"/>
    <cellStyle name="백분율 5 7 7 2" xfId="1404"/>
    <cellStyle name="백분율 5 7 8" xfId="1405"/>
    <cellStyle name="백분율 5 7 8 2" xfId="1406"/>
    <cellStyle name="백분율 5 7 9" xfId="1407"/>
    <cellStyle name="백분율 5 7 9 2" xfId="1408"/>
    <cellStyle name="백분율 5 8" xfId="1409"/>
    <cellStyle name="백분율 5 8 2" xfId="1410"/>
    <cellStyle name="백분율 5 9" xfId="1411"/>
    <cellStyle name="백분율 5 9 2" xfId="1412"/>
    <cellStyle name="백분율 6" xfId="1413"/>
    <cellStyle name="백분율 6 10" xfId="1414"/>
    <cellStyle name="백분율 6 10 2" xfId="1415"/>
    <cellStyle name="백분율 6 11" xfId="1416"/>
    <cellStyle name="백분율 6 11 2" xfId="1417"/>
    <cellStyle name="백분율 6 12" xfId="1418"/>
    <cellStyle name="백분율 6 12 2" xfId="1419"/>
    <cellStyle name="백분율 6 13" xfId="1420"/>
    <cellStyle name="백분율 6 13 2" xfId="1421"/>
    <cellStyle name="백분율 6 14" xfId="1422"/>
    <cellStyle name="백분율 6 14 2" xfId="1423"/>
    <cellStyle name="백분율 6 15" xfId="1424"/>
    <cellStyle name="백분율 6 15 2" xfId="1425"/>
    <cellStyle name="백분율 6 16" xfId="1426"/>
    <cellStyle name="백분율 6 16 2" xfId="1427"/>
    <cellStyle name="백분율 6 17" xfId="1428"/>
    <cellStyle name="백분율 6 17 2" xfId="1429"/>
    <cellStyle name="백분율 6 18" xfId="1430"/>
    <cellStyle name="백분율 6 18 2" xfId="1431"/>
    <cellStyle name="백분율 6 19" xfId="1432"/>
    <cellStyle name="백분율 6 19 2" xfId="1433"/>
    <cellStyle name="백분율 6 2" xfId="1434"/>
    <cellStyle name="백분율 6 2 10" xfId="1435"/>
    <cellStyle name="백분율 6 2 10 2" xfId="1436"/>
    <cellStyle name="백분율 6 2 11" xfId="1437"/>
    <cellStyle name="백분율 6 2 11 2" xfId="1438"/>
    <cellStyle name="백분율 6 2 12" xfId="1439"/>
    <cellStyle name="백분율 6 2 12 2" xfId="1440"/>
    <cellStyle name="백분율 6 2 13" xfId="1441"/>
    <cellStyle name="백분율 6 2 13 2" xfId="1442"/>
    <cellStyle name="백분율 6 2 14" xfId="1443"/>
    <cellStyle name="백분율 6 2 14 2" xfId="1444"/>
    <cellStyle name="백분율 6 2 15" xfId="1445"/>
    <cellStyle name="백분율 6 2 15 2" xfId="1446"/>
    <cellStyle name="백분율 6 2 16" xfId="1447"/>
    <cellStyle name="백분율 6 2 16 2" xfId="1448"/>
    <cellStyle name="백분율 6 2 17" xfId="1449"/>
    <cellStyle name="백분율 6 2 17 2" xfId="1450"/>
    <cellStyle name="백분율 6 2 18" xfId="1451"/>
    <cellStyle name="백분율 6 2 18 2" xfId="1452"/>
    <cellStyle name="백분율 6 2 19" xfId="1453"/>
    <cellStyle name="백분율 6 2 19 2" xfId="1454"/>
    <cellStyle name="백분율 6 2 2" xfId="1455"/>
    <cellStyle name="백분율 6 2 2 2" xfId="1456"/>
    <cellStyle name="백분율 6 2 20" xfId="1457"/>
    <cellStyle name="백분율 6 2 20 2" xfId="1458"/>
    <cellStyle name="백분율 6 2 21" xfId="1459"/>
    <cellStyle name="백분율 6 2 21 2" xfId="1460"/>
    <cellStyle name="백분율 6 2 22" xfId="1461"/>
    <cellStyle name="백분율 6 2 22 2" xfId="1462"/>
    <cellStyle name="백분율 6 2 23" xfId="1463"/>
    <cellStyle name="백분율 6 2 23 2" xfId="1464"/>
    <cellStyle name="백분율 6 2 24" xfId="1465"/>
    <cellStyle name="백분율 6 2 24 2" xfId="1466"/>
    <cellStyle name="백분율 6 2 25" xfId="1467"/>
    <cellStyle name="백분율 6 2 25 2" xfId="1468"/>
    <cellStyle name="백분율 6 2 26" xfId="1469"/>
    <cellStyle name="백분율 6 2 27" xfId="13236"/>
    <cellStyle name="백분율 6 2 3" xfId="1470"/>
    <cellStyle name="백분율 6 2 3 10" xfId="1471"/>
    <cellStyle name="백분율 6 2 3 10 2" xfId="1472"/>
    <cellStyle name="백분율 6 2 3 11" xfId="1473"/>
    <cellStyle name="백분율 6 2 3 11 2" xfId="1474"/>
    <cellStyle name="백분율 6 2 3 12" xfId="1475"/>
    <cellStyle name="백분율 6 2 3 12 2" xfId="1476"/>
    <cellStyle name="백분율 6 2 3 13" xfId="1477"/>
    <cellStyle name="백분율 6 2 3 13 2" xfId="1478"/>
    <cellStyle name="백분율 6 2 3 14" xfId="1479"/>
    <cellStyle name="백분율 6 2 3 14 2" xfId="1480"/>
    <cellStyle name="백분율 6 2 3 15" xfId="1481"/>
    <cellStyle name="백분율 6 2 3 15 2" xfId="1482"/>
    <cellStyle name="백분율 6 2 3 16" xfId="1483"/>
    <cellStyle name="백분율 6 2 3 16 2" xfId="1484"/>
    <cellStyle name="백분율 6 2 3 17" xfId="1485"/>
    <cellStyle name="백분율 6 2 3 17 2" xfId="1486"/>
    <cellStyle name="백분율 6 2 3 18" xfId="1487"/>
    <cellStyle name="백분율 6 2 3 18 2" xfId="1488"/>
    <cellStyle name="백분율 6 2 3 19" xfId="1489"/>
    <cellStyle name="백분율 6 2 3 19 2" xfId="1490"/>
    <cellStyle name="백분율 6 2 3 2" xfId="1491"/>
    <cellStyle name="백분율 6 2 3 2 2" xfId="1492"/>
    <cellStyle name="백분율 6 2 3 20" xfId="1493"/>
    <cellStyle name="백분율 6 2 3 20 2" xfId="1494"/>
    <cellStyle name="백분율 6 2 3 21" xfId="1495"/>
    <cellStyle name="백분율 6 2 3 21 2" xfId="1496"/>
    <cellStyle name="백분율 6 2 3 22" xfId="1497"/>
    <cellStyle name="백분율 6 2 3 22 2" xfId="1498"/>
    <cellStyle name="백분율 6 2 3 23" xfId="1499"/>
    <cellStyle name="백분율 6 2 3 23 2" xfId="1500"/>
    <cellStyle name="백분율 6 2 3 24" xfId="1501"/>
    <cellStyle name="백분율 6 2 3 24 2" xfId="1502"/>
    <cellStyle name="백분율 6 2 3 25" xfId="1503"/>
    <cellStyle name="백분율 6 2 3 26" xfId="13237"/>
    <cellStyle name="백분율 6 2 3 3" xfId="1504"/>
    <cellStyle name="백분율 6 2 3 3 2" xfId="1505"/>
    <cellStyle name="백분율 6 2 3 4" xfId="1506"/>
    <cellStyle name="백분율 6 2 3 4 2" xfId="1507"/>
    <cellStyle name="백분율 6 2 3 5" xfId="1508"/>
    <cellStyle name="백분율 6 2 3 5 2" xfId="1509"/>
    <cellStyle name="백분율 6 2 3 6" xfId="1510"/>
    <cellStyle name="백분율 6 2 3 6 2" xfId="1511"/>
    <cellStyle name="백분율 6 2 3 7" xfId="1512"/>
    <cellStyle name="백분율 6 2 3 7 2" xfId="1513"/>
    <cellStyle name="백분율 6 2 3 8" xfId="1514"/>
    <cellStyle name="백분율 6 2 3 8 2" xfId="1515"/>
    <cellStyle name="백분율 6 2 3 9" xfId="1516"/>
    <cellStyle name="백분율 6 2 3 9 2" xfId="1517"/>
    <cellStyle name="백분율 6 2 4" xfId="1518"/>
    <cellStyle name="백분율 6 2 4 2" xfId="1519"/>
    <cellStyle name="백분율 6 2 5" xfId="1520"/>
    <cellStyle name="백분율 6 2 5 2" xfId="1521"/>
    <cellStyle name="백분율 6 2 6" xfId="1522"/>
    <cellStyle name="백분율 6 2 6 2" xfId="1523"/>
    <cellStyle name="백분율 6 2 7" xfId="1524"/>
    <cellStyle name="백분율 6 2 7 2" xfId="1525"/>
    <cellStyle name="백분율 6 2 8" xfId="1526"/>
    <cellStyle name="백분율 6 2 8 2" xfId="1527"/>
    <cellStyle name="백분율 6 2 9" xfId="1528"/>
    <cellStyle name="백분율 6 2 9 2" xfId="1529"/>
    <cellStyle name="백분율 6 20" xfId="1530"/>
    <cellStyle name="백분율 6 20 2" xfId="1531"/>
    <cellStyle name="백분율 6 21" xfId="1532"/>
    <cellStyle name="백분율 6 21 2" xfId="1533"/>
    <cellStyle name="백분율 6 22" xfId="1534"/>
    <cellStyle name="백분율 6 22 2" xfId="1535"/>
    <cellStyle name="백분율 6 23" xfId="1536"/>
    <cellStyle name="백분율 6 23 2" xfId="1537"/>
    <cellStyle name="백분율 6 24" xfId="1538"/>
    <cellStyle name="백분율 6 24 2" xfId="1539"/>
    <cellStyle name="백분율 6 25" xfId="1540"/>
    <cellStyle name="백분율 6 25 2" xfId="1541"/>
    <cellStyle name="백분율 6 26" xfId="1542"/>
    <cellStyle name="백분율 6 26 2" xfId="1543"/>
    <cellStyle name="백분율 6 27" xfId="1544"/>
    <cellStyle name="백분율 6 27 2" xfId="1545"/>
    <cellStyle name="백분율 6 28" xfId="1546"/>
    <cellStyle name="백분율 6 28 2" xfId="1547"/>
    <cellStyle name="백분율 6 29" xfId="1548"/>
    <cellStyle name="백분율 6 3" xfId="1549"/>
    <cellStyle name="백분율 6 3 10" xfId="1550"/>
    <cellStyle name="백분율 6 3 10 2" xfId="1551"/>
    <cellStyle name="백분율 6 3 11" xfId="1552"/>
    <cellStyle name="백분율 6 3 11 2" xfId="1553"/>
    <cellStyle name="백분율 6 3 12" xfId="1554"/>
    <cellStyle name="백분율 6 3 12 2" xfId="1555"/>
    <cellStyle name="백분율 6 3 13" xfId="1556"/>
    <cellStyle name="백분율 6 3 13 2" xfId="1557"/>
    <cellStyle name="백분율 6 3 14" xfId="1558"/>
    <cellStyle name="백분율 6 3 14 2" xfId="1559"/>
    <cellStyle name="백분율 6 3 15" xfId="1560"/>
    <cellStyle name="백분율 6 3 15 2" xfId="1561"/>
    <cellStyle name="백분율 6 3 16" xfId="1562"/>
    <cellStyle name="백분율 6 3 16 2" xfId="1563"/>
    <cellStyle name="백분율 6 3 17" xfId="1564"/>
    <cellStyle name="백분율 6 3 17 2" xfId="1565"/>
    <cellStyle name="백분율 6 3 18" xfId="1566"/>
    <cellStyle name="백분율 6 3 18 2" xfId="1567"/>
    <cellStyle name="백분율 6 3 19" xfId="1568"/>
    <cellStyle name="백분율 6 3 19 2" xfId="1569"/>
    <cellStyle name="백분율 6 3 2" xfId="1570"/>
    <cellStyle name="백분율 6 3 2 2" xfId="1571"/>
    <cellStyle name="백분율 6 3 20" xfId="1572"/>
    <cellStyle name="백분율 6 3 20 2" xfId="1573"/>
    <cellStyle name="백분율 6 3 21" xfId="1574"/>
    <cellStyle name="백분율 6 3 21 2" xfId="1575"/>
    <cellStyle name="백분율 6 3 22" xfId="1576"/>
    <cellStyle name="백분율 6 3 22 2" xfId="1577"/>
    <cellStyle name="백분율 6 3 23" xfId="1578"/>
    <cellStyle name="백분율 6 3 23 2" xfId="1579"/>
    <cellStyle name="백분율 6 3 24" xfId="1580"/>
    <cellStyle name="백분율 6 3 24 2" xfId="1581"/>
    <cellStyle name="백분율 6 3 25" xfId="1582"/>
    <cellStyle name="백분율 6 3 25 2" xfId="1583"/>
    <cellStyle name="백분율 6 3 26" xfId="1584"/>
    <cellStyle name="백분율 6 3 27" xfId="13238"/>
    <cellStyle name="백분율 6 3 3" xfId="1585"/>
    <cellStyle name="백분율 6 3 3 10" xfId="1586"/>
    <cellStyle name="백분율 6 3 3 10 2" xfId="1587"/>
    <cellStyle name="백분율 6 3 3 11" xfId="1588"/>
    <cellStyle name="백분율 6 3 3 11 2" xfId="1589"/>
    <cellStyle name="백분율 6 3 3 12" xfId="1590"/>
    <cellStyle name="백분율 6 3 3 12 2" xfId="1591"/>
    <cellStyle name="백분율 6 3 3 13" xfId="1592"/>
    <cellStyle name="백분율 6 3 3 13 2" xfId="1593"/>
    <cellStyle name="백분율 6 3 3 14" xfId="1594"/>
    <cellStyle name="백분율 6 3 3 14 2" xfId="1595"/>
    <cellStyle name="백분율 6 3 3 15" xfId="1596"/>
    <cellStyle name="백분율 6 3 3 15 2" xfId="1597"/>
    <cellStyle name="백분율 6 3 3 16" xfId="1598"/>
    <cellStyle name="백분율 6 3 3 16 2" xfId="1599"/>
    <cellStyle name="백분율 6 3 3 17" xfId="1600"/>
    <cellStyle name="백분율 6 3 3 17 2" xfId="1601"/>
    <cellStyle name="백분율 6 3 3 18" xfId="1602"/>
    <cellStyle name="백분율 6 3 3 18 2" xfId="1603"/>
    <cellStyle name="백분율 6 3 3 19" xfId="1604"/>
    <cellStyle name="백분율 6 3 3 19 2" xfId="1605"/>
    <cellStyle name="백분율 6 3 3 2" xfId="1606"/>
    <cellStyle name="백분율 6 3 3 2 2" xfId="1607"/>
    <cellStyle name="백분율 6 3 3 20" xfId="1608"/>
    <cellStyle name="백분율 6 3 3 20 2" xfId="1609"/>
    <cellStyle name="백분율 6 3 3 21" xfId="1610"/>
    <cellStyle name="백분율 6 3 3 21 2" xfId="1611"/>
    <cellStyle name="백분율 6 3 3 22" xfId="1612"/>
    <cellStyle name="백분율 6 3 3 22 2" xfId="1613"/>
    <cellStyle name="백분율 6 3 3 23" xfId="1614"/>
    <cellStyle name="백분율 6 3 3 23 2" xfId="1615"/>
    <cellStyle name="백분율 6 3 3 24" xfId="1616"/>
    <cellStyle name="백분율 6 3 3 24 2" xfId="1617"/>
    <cellStyle name="백분율 6 3 3 25" xfId="1618"/>
    <cellStyle name="백분율 6 3 3 26" xfId="13239"/>
    <cellStyle name="백분율 6 3 3 3" xfId="1619"/>
    <cellStyle name="백분율 6 3 3 3 2" xfId="1620"/>
    <cellStyle name="백분율 6 3 3 4" xfId="1621"/>
    <cellStyle name="백분율 6 3 3 4 2" xfId="1622"/>
    <cellStyle name="백분율 6 3 3 5" xfId="1623"/>
    <cellStyle name="백분율 6 3 3 5 2" xfId="1624"/>
    <cellStyle name="백분율 6 3 3 6" xfId="1625"/>
    <cellStyle name="백분율 6 3 3 6 2" xfId="1626"/>
    <cellStyle name="백분율 6 3 3 7" xfId="1627"/>
    <cellStyle name="백분율 6 3 3 7 2" xfId="1628"/>
    <cellStyle name="백분율 6 3 3 8" xfId="1629"/>
    <cellStyle name="백분율 6 3 3 8 2" xfId="1630"/>
    <cellStyle name="백분율 6 3 3 9" xfId="1631"/>
    <cellStyle name="백분율 6 3 3 9 2" xfId="1632"/>
    <cellStyle name="백분율 6 3 4" xfId="1633"/>
    <cellStyle name="백분율 6 3 4 2" xfId="1634"/>
    <cellStyle name="백분율 6 3 5" xfId="1635"/>
    <cellStyle name="백분율 6 3 5 2" xfId="1636"/>
    <cellStyle name="백분율 6 3 6" xfId="1637"/>
    <cellStyle name="백분율 6 3 6 2" xfId="1638"/>
    <cellStyle name="백분율 6 3 7" xfId="1639"/>
    <cellStyle name="백분율 6 3 7 2" xfId="1640"/>
    <cellStyle name="백분율 6 3 8" xfId="1641"/>
    <cellStyle name="백분율 6 3 8 2" xfId="1642"/>
    <cellStyle name="백분율 6 3 9" xfId="1643"/>
    <cellStyle name="백분율 6 3 9 2" xfId="1644"/>
    <cellStyle name="백분율 6 30" xfId="13240"/>
    <cellStyle name="백분율 6 4" xfId="1645"/>
    <cellStyle name="백분율 6 4 10" xfId="1646"/>
    <cellStyle name="백분율 6 4 10 2" xfId="1647"/>
    <cellStyle name="백분율 6 4 11" xfId="1648"/>
    <cellStyle name="백분율 6 4 11 2" xfId="1649"/>
    <cellStyle name="백분율 6 4 12" xfId="1650"/>
    <cellStyle name="백분율 6 4 12 2" xfId="1651"/>
    <cellStyle name="백분율 6 4 13" xfId="1652"/>
    <cellStyle name="백분율 6 4 13 2" xfId="1653"/>
    <cellStyle name="백분율 6 4 14" xfId="1654"/>
    <cellStyle name="백분율 6 4 14 2" xfId="1655"/>
    <cellStyle name="백분율 6 4 15" xfId="1656"/>
    <cellStyle name="백분율 6 4 15 2" xfId="1657"/>
    <cellStyle name="백분율 6 4 16" xfId="1658"/>
    <cellStyle name="백분율 6 4 16 2" xfId="1659"/>
    <cellStyle name="백분율 6 4 17" xfId="1660"/>
    <cellStyle name="백분율 6 4 17 2" xfId="1661"/>
    <cellStyle name="백분율 6 4 18" xfId="1662"/>
    <cellStyle name="백분율 6 4 18 2" xfId="1663"/>
    <cellStyle name="백분율 6 4 19" xfId="1664"/>
    <cellStyle name="백분율 6 4 19 2" xfId="1665"/>
    <cellStyle name="백분율 6 4 2" xfId="1666"/>
    <cellStyle name="백분율 6 4 2 2" xfId="1667"/>
    <cellStyle name="백분율 6 4 20" xfId="1668"/>
    <cellStyle name="백분율 6 4 20 2" xfId="1669"/>
    <cellStyle name="백분율 6 4 21" xfId="1670"/>
    <cellStyle name="백분율 6 4 21 2" xfId="1671"/>
    <cellStyle name="백분율 6 4 22" xfId="1672"/>
    <cellStyle name="백분율 6 4 22 2" xfId="1673"/>
    <cellStyle name="백분율 6 4 23" xfId="1674"/>
    <cellStyle name="백분율 6 4 23 2" xfId="1675"/>
    <cellStyle name="백분율 6 4 24" xfId="1676"/>
    <cellStyle name="백분율 6 4 24 2" xfId="1677"/>
    <cellStyle name="백분율 6 4 25" xfId="1678"/>
    <cellStyle name="백분율 6 4 25 2" xfId="1679"/>
    <cellStyle name="백분율 6 4 26" xfId="1680"/>
    <cellStyle name="백분율 6 4 27" xfId="13241"/>
    <cellStyle name="백분율 6 4 3" xfId="1681"/>
    <cellStyle name="백분율 6 4 3 10" xfId="1682"/>
    <cellStyle name="백분율 6 4 3 10 2" xfId="1683"/>
    <cellStyle name="백분율 6 4 3 11" xfId="1684"/>
    <cellStyle name="백분율 6 4 3 11 2" xfId="1685"/>
    <cellStyle name="백분율 6 4 3 12" xfId="1686"/>
    <cellStyle name="백분율 6 4 3 12 2" xfId="1687"/>
    <cellStyle name="백분율 6 4 3 13" xfId="1688"/>
    <cellStyle name="백분율 6 4 3 13 2" xfId="1689"/>
    <cellStyle name="백분율 6 4 3 14" xfId="1690"/>
    <cellStyle name="백분율 6 4 3 14 2" xfId="1691"/>
    <cellStyle name="백분율 6 4 3 15" xfId="1692"/>
    <cellStyle name="백분율 6 4 3 15 2" xfId="1693"/>
    <cellStyle name="백분율 6 4 3 16" xfId="1694"/>
    <cellStyle name="백분율 6 4 3 16 2" xfId="1695"/>
    <cellStyle name="백분율 6 4 3 17" xfId="1696"/>
    <cellStyle name="백분율 6 4 3 17 2" xfId="1697"/>
    <cellStyle name="백분율 6 4 3 18" xfId="1698"/>
    <cellStyle name="백분율 6 4 3 18 2" xfId="1699"/>
    <cellStyle name="백분율 6 4 3 19" xfId="1700"/>
    <cellStyle name="백분율 6 4 3 19 2" xfId="1701"/>
    <cellStyle name="백분율 6 4 3 2" xfId="1702"/>
    <cellStyle name="백분율 6 4 3 2 2" xfId="1703"/>
    <cellStyle name="백분율 6 4 3 20" xfId="1704"/>
    <cellStyle name="백분율 6 4 3 20 2" xfId="1705"/>
    <cellStyle name="백분율 6 4 3 21" xfId="1706"/>
    <cellStyle name="백분율 6 4 3 21 2" xfId="1707"/>
    <cellStyle name="백분율 6 4 3 22" xfId="1708"/>
    <cellStyle name="백분율 6 4 3 22 2" xfId="1709"/>
    <cellStyle name="백분율 6 4 3 23" xfId="1710"/>
    <cellStyle name="백분율 6 4 3 23 2" xfId="1711"/>
    <cellStyle name="백분율 6 4 3 24" xfId="1712"/>
    <cellStyle name="백분율 6 4 3 24 2" xfId="1713"/>
    <cellStyle name="백분율 6 4 3 25" xfId="1714"/>
    <cellStyle name="백분율 6 4 3 26" xfId="13242"/>
    <cellStyle name="백분율 6 4 3 3" xfId="1715"/>
    <cellStyle name="백분율 6 4 3 3 2" xfId="1716"/>
    <cellStyle name="백분율 6 4 3 4" xfId="1717"/>
    <cellStyle name="백분율 6 4 3 4 2" xfId="1718"/>
    <cellStyle name="백분율 6 4 3 5" xfId="1719"/>
    <cellStyle name="백분율 6 4 3 5 2" xfId="1720"/>
    <cellStyle name="백분율 6 4 3 6" xfId="1721"/>
    <cellStyle name="백분율 6 4 3 6 2" xfId="1722"/>
    <cellStyle name="백분율 6 4 3 7" xfId="1723"/>
    <cellStyle name="백분율 6 4 3 7 2" xfId="1724"/>
    <cellStyle name="백분율 6 4 3 8" xfId="1725"/>
    <cellStyle name="백분율 6 4 3 8 2" xfId="1726"/>
    <cellStyle name="백분율 6 4 3 9" xfId="1727"/>
    <cellStyle name="백분율 6 4 3 9 2" xfId="1728"/>
    <cellStyle name="백분율 6 4 4" xfId="1729"/>
    <cellStyle name="백분율 6 4 4 2" xfId="1730"/>
    <cellStyle name="백분율 6 4 5" xfId="1731"/>
    <cellStyle name="백분율 6 4 5 2" xfId="1732"/>
    <cellStyle name="백분율 6 4 6" xfId="1733"/>
    <cellStyle name="백분율 6 4 6 2" xfId="1734"/>
    <cellStyle name="백분율 6 4 7" xfId="1735"/>
    <cellStyle name="백분율 6 4 7 2" xfId="1736"/>
    <cellStyle name="백분율 6 4 8" xfId="1737"/>
    <cellStyle name="백분율 6 4 8 2" xfId="1738"/>
    <cellStyle name="백분율 6 4 9" xfId="1739"/>
    <cellStyle name="백분율 6 4 9 2" xfId="1740"/>
    <cellStyle name="백분율 6 5" xfId="1741"/>
    <cellStyle name="백분율 6 5 2" xfId="1742"/>
    <cellStyle name="백분율 6 6" xfId="1743"/>
    <cellStyle name="백분율 6 6 10" xfId="1744"/>
    <cellStyle name="백분율 6 6 10 2" xfId="1745"/>
    <cellStyle name="백분율 6 6 11" xfId="1746"/>
    <cellStyle name="백분율 6 6 11 2" xfId="1747"/>
    <cellStyle name="백분율 6 6 12" xfId="1748"/>
    <cellStyle name="백분율 6 6 12 2" xfId="1749"/>
    <cellStyle name="백분율 6 6 13" xfId="1750"/>
    <cellStyle name="백분율 6 6 13 2" xfId="1751"/>
    <cellStyle name="백분율 6 6 14" xfId="1752"/>
    <cellStyle name="백분율 6 6 14 2" xfId="1753"/>
    <cellStyle name="백분율 6 6 15" xfId="1754"/>
    <cellStyle name="백분율 6 6 15 2" xfId="1755"/>
    <cellStyle name="백분율 6 6 16" xfId="1756"/>
    <cellStyle name="백분율 6 6 16 2" xfId="1757"/>
    <cellStyle name="백분율 6 6 17" xfId="1758"/>
    <cellStyle name="백분율 6 6 17 2" xfId="1759"/>
    <cellStyle name="백분율 6 6 18" xfId="1760"/>
    <cellStyle name="백분율 6 6 18 2" xfId="1761"/>
    <cellStyle name="백분율 6 6 19" xfId="1762"/>
    <cellStyle name="백분율 6 6 19 2" xfId="1763"/>
    <cellStyle name="백분율 6 6 2" xfId="1764"/>
    <cellStyle name="백분율 6 6 2 2" xfId="1765"/>
    <cellStyle name="백분율 6 6 20" xfId="1766"/>
    <cellStyle name="백분율 6 6 20 2" xfId="1767"/>
    <cellStyle name="백분율 6 6 21" xfId="1768"/>
    <cellStyle name="백분율 6 6 21 2" xfId="1769"/>
    <cellStyle name="백분율 6 6 22" xfId="1770"/>
    <cellStyle name="백분율 6 6 22 2" xfId="1771"/>
    <cellStyle name="백분율 6 6 23" xfId="1772"/>
    <cellStyle name="백분율 6 6 23 2" xfId="1773"/>
    <cellStyle name="백분율 6 6 24" xfId="1774"/>
    <cellStyle name="백분율 6 6 24 2" xfId="1775"/>
    <cellStyle name="백분율 6 6 25" xfId="1776"/>
    <cellStyle name="백분율 6 6 26" xfId="13243"/>
    <cellStyle name="백분율 6 6 3" xfId="1777"/>
    <cellStyle name="백분율 6 6 3 2" xfId="1778"/>
    <cellStyle name="백분율 6 6 4" xfId="1779"/>
    <cellStyle name="백분율 6 6 4 2" xfId="1780"/>
    <cellStyle name="백분율 6 6 5" xfId="1781"/>
    <cellStyle name="백분율 6 6 5 2" xfId="1782"/>
    <cellStyle name="백분율 6 6 6" xfId="1783"/>
    <cellStyle name="백분율 6 6 6 2" xfId="1784"/>
    <cellStyle name="백분율 6 6 7" xfId="1785"/>
    <cellStyle name="백분율 6 6 7 2" xfId="1786"/>
    <cellStyle name="백분율 6 6 8" xfId="1787"/>
    <cellStyle name="백분율 6 6 8 2" xfId="1788"/>
    <cellStyle name="백분율 6 6 9" xfId="1789"/>
    <cellStyle name="백분율 6 6 9 2" xfId="1790"/>
    <cellStyle name="백분율 6 7" xfId="1791"/>
    <cellStyle name="백분율 6 7 2" xfId="1792"/>
    <cellStyle name="백분율 6 8" xfId="1793"/>
    <cellStyle name="백분율 6 8 2" xfId="1794"/>
    <cellStyle name="백분율 6 9" xfId="1795"/>
    <cellStyle name="백분율 6 9 2" xfId="1796"/>
    <cellStyle name="백분율 7" xfId="1797"/>
    <cellStyle name="백분율 7 10" xfId="1798"/>
    <cellStyle name="백분율 7 10 2" xfId="1799"/>
    <cellStyle name="백분율 7 11" xfId="1800"/>
    <cellStyle name="백분율 7 11 2" xfId="1801"/>
    <cellStyle name="백분율 7 12" xfId="1802"/>
    <cellStyle name="백분율 7 12 2" xfId="1803"/>
    <cellStyle name="백분율 7 13" xfId="1804"/>
    <cellStyle name="백분율 7 13 2" xfId="1805"/>
    <cellStyle name="백분율 7 14" xfId="1806"/>
    <cellStyle name="백분율 7 14 2" xfId="1807"/>
    <cellStyle name="백분율 7 15" xfId="1808"/>
    <cellStyle name="백분율 7 15 2" xfId="1809"/>
    <cellStyle name="백분율 7 16" xfId="1810"/>
    <cellStyle name="백분율 7 16 2" xfId="1811"/>
    <cellStyle name="백분율 7 17" xfId="1812"/>
    <cellStyle name="백분율 7 17 2" xfId="1813"/>
    <cellStyle name="백분율 7 18" xfId="1814"/>
    <cellStyle name="백분율 7 18 2" xfId="1815"/>
    <cellStyle name="백분율 7 19" xfId="1816"/>
    <cellStyle name="백분율 7 19 2" xfId="1817"/>
    <cellStyle name="백분율 7 2" xfId="1818"/>
    <cellStyle name="백분율 7 2 2" xfId="1819"/>
    <cellStyle name="백분율 7 20" xfId="1820"/>
    <cellStyle name="백분율 7 20 2" xfId="1821"/>
    <cellStyle name="백분율 7 21" xfId="1822"/>
    <cellStyle name="백분율 7 21 2" xfId="1823"/>
    <cellStyle name="백분율 7 22" xfId="1824"/>
    <cellStyle name="백분율 7 22 2" xfId="1825"/>
    <cellStyle name="백분율 7 23" xfId="1826"/>
    <cellStyle name="백분율 7 23 2" xfId="1827"/>
    <cellStyle name="백분율 7 24" xfId="1828"/>
    <cellStyle name="백분율 7 24 2" xfId="1829"/>
    <cellStyle name="백분율 7 25" xfId="1830"/>
    <cellStyle name="백분율 7 25 2" xfId="1831"/>
    <cellStyle name="백분율 7 26" xfId="1832"/>
    <cellStyle name="백분율 7 27" xfId="13244"/>
    <cellStyle name="백분율 7 3" xfId="1833"/>
    <cellStyle name="백분율 7 3 10" xfId="1834"/>
    <cellStyle name="백분율 7 3 10 2" xfId="1835"/>
    <cellStyle name="백분율 7 3 11" xfId="1836"/>
    <cellStyle name="백분율 7 3 11 2" xfId="1837"/>
    <cellStyle name="백분율 7 3 12" xfId="1838"/>
    <cellStyle name="백분율 7 3 12 2" xfId="1839"/>
    <cellStyle name="백분율 7 3 13" xfId="1840"/>
    <cellStyle name="백분율 7 3 13 2" xfId="1841"/>
    <cellStyle name="백분율 7 3 14" xfId="1842"/>
    <cellStyle name="백분율 7 3 14 2" xfId="1843"/>
    <cellStyle name="백분율 7 3 15" xfId="1844"/>
    <cellStyle name="백분율 7 3 15 2" xfId="1845"/>
    <cellStyle name="백분율 7 3 16" xfId="1846"/>
    <cellStyle name="백분율 7 3 16 2" xfId="1847"/>
    <cellStyle name="백분율 7 3 17" xfId="1848"/>
    <cellStyle name="백분율 7 3 17 2" xfId="1849"/>
    <cellStyle name="백분율 7 3 18" xfId="1850"/>
    <cellStyle name="백분율 7 3 18 2" xfId="1851"/>
    <cellStyle name="백분율 7 3 19" xfId="1852"/>
    <cellStyle name="백분율 7 3 19 2" xfId="1853"/>
    <cellStyle name="백분율 7 3 2" xfId="1854"/>
    <cellStyle name="백분율 7 3 2 2" xfId="1855"/>
    <cellStyle name="백분율 7 3 20" xfId="1856"/>
    <cellStyle name="백분율 7 3 20 2" xfId="1857"/>
    <cellStyle name="백분율 7 3 21" xfId="1858"/>
    <cellStyle name="백분율 7 3 21 2" xfId="1859"/>
    <cellStyle name="백분율 7 3 22" xfId="1860"/>
    <cellStyle name="백분율 7 3 22 2" xfId="1861"/>
    <cellStyle name="백분율 7 3 23" xfId="1862"/>
    <cellStyle name="백분율 7 3 23 2" xfId="1863"/>
    <cellStyle name="백분율 7 3 24" xfId="1864"/>
    <cellStyle name="백분율 7 3 24 2" xfId="1865"/>
    <cellStyle name="백분율 7 3 25" xfId="1866"/>
    <cellStyle name="백분율 7 3 26" xfId="13245"/>
    <cellStyle name="백분율 7 3 3" xfId="1867"/>
    <cellStyle name="백분율 7 3 3 2" xfId="1868"/>
    <cellStyle name="백분율 7 3 4" xfId="1869"/>
    <cellStyle name="백분율 7 3 4 2" xfId="1870"/>
    <cellStyle name="백분율 7 3 5" xfId="1871"/>
    <cellStyle name="백분율 7 3 5 2" xfId="1872"/>
    <cellStyle name="백분율 7 3 6" xfId="1873"/>
    <cellStyle name="백분율 7 3 6 2" xfId="1874"/>
    <cellStyle name="백분율 7 3 7" xfId="1875"/>
    <cellStyle name="백분율 7 3 7 2" xfId="1876"/>
    <cellStyle name="백분율 7 3 8" xfId="1877"/>
    <cellStyle name="백분율 7 3 8 2" xfId="1878"/>
    <cellStyle name="백분율 7 3 9" xfId="1879"/>
    <cellStyle name="백분율 7 3 9 2" xfId="1880"/>
    <cellStyle name="백분율 7 4" xfId="1881"/>
    <cellStyle name="백분율 7 4 2" xfId="1882"/>
    <cellStyle name="백분율 7 5" xfId="1883"/>
    <cellStyle name="백분율 7 5 2" xfId="1884"/>
    <cellStyle name="백분율 7 6" xfId="1885"/>
    <cellStyle name="백분율 7 6 2" xfId="1886"/>
    <cellStyle name="백분율 7 7" xfId="1887"/>
    <cellStyle name="백분율 7 7 2" xfId="1888"/>
    <cellStyle name="백분율 7 8" xfId="1889"/>
    <cellStyle name="백분율 7 8 2" xfId="1890"/>
    <cellStyle name="백분율 7 9" xfId="1891"/>
    <cellStyle name="백분율 7 9 2" xfId="1892"/>
    <cellStyle name="백분율 8" xfId="1893"/>
    <cellStyle name="백분율 8 10" xfId="1894"/>
    <cellStyle name="백분율 8 10 2" xfId="1895"/>
    <cellStyle name="백분율 8 11" xfId="1896"/>
    <cellStyle name="백분율 8 11 2" xfId="1897"/>
    <cellStyle name="백분율 8 12" xfId="1898"/>
    <cellStyle name="백분율 8 12 2" xfId="1899"/>
    <cellStyle name="백분율 8 13" xfId="1900"/>
    <cellStyle name="백분율 8 13 2" xfId="1901"/>
    <cellStyle name="백분율 8 14" xfId="1902"/>
    <cellStyle name="백분율 8 14 2" xfId="1903"/>
    <cellStyle name="백분율 8 15" xfId="1904"/>
    <cellStyle name="백분율 8 15 2" xfId="1905"/>
    <cellStyle name="백분율 8 16" xfId="1906"/>
    <cellStyle name="백분율 8 16 2" xfId="1907"/>
    <cellStyle name="백분율 8 17" xfId="1908"/>
    <cellStyle name="백분율 8 17 2" xfId="1909"/>
    <cellStyle name="백분율 8 18" xfId="1910"/>
    <cellStyle name="백분율 8 18 2" xfId="1911"/>
    <cellStyle name="백분율 8 19" xfId="1912"/>
    <cellStyle name="백분율 8 19 2" xfId="1913"/>
    <cellStyle name="백분율 8 2" xfId="1914"/>
    <cellStyle name="백분율 8 2 2" xfId="1915"/>
    <cellStyle name="백분율 8 20" xfId="1916"/>
    <cellStyle name="백분율 8 20 2" xfId="1917"/>
    <cellStyle name="백분율 8 21" xfId="1918"/>
    <cellStyle name="백분율 8 21 2" xfId="1919"/>
    <cellStyle name="백분율 8 22" xfId="1920"/>
    <cellStyle name="백분율 8 22 2" xfId="1921"/>
    <cellStyle name="백분율 8 23" xfId="1922"/>
    <cellStyle name="백분율 8 23 2" xfId="1923"/>
    <cellStyle name="백분율 8 24" xfId="1924"/>
    <cellStyle name="백분율 8 24 2" xfId="1925"/>
    <cellStyle name="백분율 8 25" xfId="1926"/>
    <cellStyle name="백분율 8 25 2" xfId="1927"/>
    <cellStyle name="백분율 8 26" xfId="1928"/>
    <cellStyle name="백분율 8 27" xfId="13246"/>
    <cellStyle name="백분율 8 3" xfId="1929"/>
    <cellStyle name="백분율 8 3 10" xfId="1930"/>
    <cellStyle name="백분율 8 3 10 2" xfId="1931"/>
    <cellStyle name="백분율 8 3 11" xfId="1932"/>
    <cellStyle name="백분율 8 3 11 2" xfId="1933"/>
    <cellStyle name="백분율 8 3 12" xfId="1934"/>
    <cellStyle name="백분율 8 3 12 2" xfId="1935"/>
    <cellStyle name="백분율 8 3 13" xfId="1936"/>
    <cellStyle name="백분율 8 3 13 2" xfId="1937"/>
    <cellStyle name="백분율 8 3 14" xfId="1938"/>
    <cellStyle name="백분율 8 3 14 2" xfId="1939"/>
    <cellStyle name="백분율 8 3 15" xfId="1940"/>
    <cellStyle name="백분율 8 3 15 2" xfId="1941"/>
    <cellStyle name="백분율 8 3 16" xfId="1942"/>
    <cellStyle name="백분율 8 3 16 2" xfId="1943"/>
    <cellStyle name="백분율 8 3 17" xfId="1944"/>
    <cellStyle name="백분율 8 3 17 2" xfId="1945"/>
    <cellStyle name="백분율 8 3 18" xfId="1946"/>
    <cellStyle name="백분율 8 3 18 2" xfId="1947"/>
    <cellStyle name="백분율 8 3 19" xfId="1948"/>
    <cellStyle name="백분율 8 3 19 2" xfId="1949"/>
    <cellStyle name="백분율 8 3 2" xfId="1950"/>
    <cellStyle name="백분율 8 3 2 2" xfId="1951"/>
    <cellStyle name="백분율 8 3 20" xfId="1952"/>
    <cellStyle name="백분율 8 3 20 2" xfId="1953"/>
    <cellStyle name="백분율 8 3 21" xfId="1954"/>
    <cellStyle name="백분율 8 3 21 2" xfId="1955"/>
    <cellStyle name="백분율 8 3 22" xfId="1956"/>
    <cellStyle name="백분율 8 3 22 2" xfId="1957"/>
    <cellStyle name="백분율 8 3 23" xfId="1958"/>
    <cellStyle name="백분율 8 3 23 2" xfId="1959"/>
    <cellStyle name="백분율 8 3 24" xfId="1960"/>
    <cellStyle name="백분율 8 3 24 2" xfId="1961"/>
    <cellStyle name="백분율 8 3 25" xfId="1962"/>
    <cellStyle name="백분율 8 3 26" xfId="13247"/>
    <cellStyle name="백분율 8 3 3" xfId="1963"/>
    <cellStyle name="백분율 8 3 3 2" xfId="1964"/>
    <cellStyle name="백분율 8 3 4" xfId="1965"/>
    <cellStyle name="백분율 8 3 4 2" xfId="1966"/>
    <cellStyle name="백분율 8 3 5" xfId="1967"/>
    <cellStyle name="백분율 8 3 5 2" xfId="1968"/>
    <cellStyle name="백분율 8 3 6" xfId="1969"/>
    <cellStyle name="백분율 8 3 6 2" xfId="1970"/>
    <cellStyle name="백분율 8 3 7" xfId="1971"/>
    <cellStyle name="백분율 8 3 7 2" xfId="1972"/>
    <cellStyle name="백분율 8 3 8" xfId="1973"/>
    <cellStyle name="백분율 8 3 8 2" xfId="1974"/>
    <cellStyle name="백분율 8 3 9" xfId="1975"/>
    <cellStyle name="백분율 8 3 9 2" xfId="1976"/>
    <cellStyle name="백분율 8 4" xfId="1977"/>
    <cellStyle name="백분율 8 4 2" xfId="1978"/>
    <cellStyle name="백분율 8 5" xfId="1979"/>
    <cellStyle name="백분율 8 5 2" xfId="1980"/>
    <cellStyle name="백분율 8 6" xfId="1981"/>
    <cellStyle name="백분율 8 6 2" xfId="1982"/>
    <cellStyle name="백분율 8 7" xfId="1983"/>
    <cellStyle name="백분율 8 7 2" xfId="1984"/>
    <cellStyle name="백분율 8 8" xfId="1985"/>
    <cellStyle name="백분율 8 8 2" xfId="1986"/>
    <cellStyle name="백분율 8 9" xfId="1987"/>
    <cellStyle name="백분율 8 9 2" xfId="1988"/>
    <cellStyle name="백분율 9" xfId="1989"/>
    <cellStyle name="백분율 9 10" xfId="1990"/>
    <cellStyle name="백분율 9 10 2" xfId="1991"/>
    <cellStyle name="백분율 9 11" xfId="1992"/>
    <cellStyle name="백분율 9 11 2" xfId="1993"/>
    <cellStyle name="백분율 9 12" xfId="1994"/>
    <cellStyle name="백분율 9 12 2" xfId="1995"/>
    <cellStyle name="백분율 9 13" xfId="1996"/>
    <cellStyle name="백분율 9 13 2" xfId="1997"/>
    <cellStyle name="백분율 9 14" xfId="1998"/>
    <cellStyle name="백분율 9 14 2" xfId="1999"/>
    <cellStyle name="백분율 9 15" xfId="2000"/>
    <cellStyle name="백분율 9 15 2" xfId="2001"/>
    <cellStyle name="백분율 9 16" xfId="2002"/>
    <cellStyle name="백분율 9 16 2" xfId="2003"/>
    <cellStyle name="백분율 9 17" xfId="2004"/>
    <cellStyle name="백분율 9 17 2" xfId="2005"/>
    <cellStyle name="백분율 9 18" xfId="2006"/>
    <cellStyle name="백분율 9 18 2" xfId="2007"/>
    <cellStyle name="백분율 9 19" xfId="2008"/>
    <cellStyle name="백분율 9 19 2" xfId="2009"/>
    <cellStyle name="백분율 9 2" xfId="2010"/>
    <cellStyle name="백분율 9 2 2" xfId="2011"/>
    <cellStyle name="백분율 9 20" xfId="2012"/>
    <cellStyle name="백분율 9 20 2" xfId="2013"/>
    <cellStyle name="백분율 9 21" xfId="2014"/>
    <cellStyle name="백분율 9 21 2" xfId="2015"/>
    <cellStyle name="백분율 9 22" xfId="2016"/>
    <cellStyle name="백분율 9 22 2" xfId="2017"/>
    <cellStyle name="백분율 9 23" xfId="2018"/>
    <cellStyle name="백분율 9 23 2" xfId="2019"/>
    <cellStyle name="백분율 9 24" xfId="2020"/>
    <cellStyle name="백분율 9 24 2" xfId="2021"/>
    <cellStyle name="백분율 9 25" xfId="2022"/>
    <cellStyle name="백분율 9 25 2" xfId="2023"/>
    <cellStyle name="백분율 9 26" xfId="2024"/>
    <cellStyle name="백분율 9 27" xfId="13248"/>
    <cellStyle name="백분율 9 3" xfId="2025"/>
    <cellStyle name="백분율 9 3 10" xfId="2026"/>
    <cellStyle name="백분율 9 3 10 2" xfId="2027"/>
    <cellStyle name="백분율 9 3 11" xfId="2028"/>
    <cellStyle name="백분율 9 3 11 2" xfId="2029"/>
    <cellStyle name="백분율 9 3 12" xfId="2030"/>
    <cellStyle name="백분율 9 3 12 2" xfId="2031"/>
    <cellStyle name="백분율 9 3 13" xfId="2032"/>
    <cellStyle name="백분율 9 3 13 2" xfId="2033"/>
    <cellStyle name="백분율 9 3 14" xfId="2034"/>
    <cellStyle name="백분율 9 3 14 2" xfId="2035"/>
    <cellStyle name="백분율 9 3 15" xfId="2036"/>
    <cellStyle name="백분율 9 3 15 2" xfId="2037"/>
    <cellStyle name="백분율 9 3 16" xfId="2038"/>
    <cellStyle name="백분율 9 3 16 2" xfId="2039"/>
    <cellStyle name="백분율 9 3 17" xfId="2040"/>
    <cellStyle name="백분율 9 3 17 2" xfId="2041"/>
    <cellStyle name="백분율 9 3 18" xfId="2042"/>
    <cellStyle name="백분율 9 3 18 2" xfId="2043"/>
    <cellStyle name="백분율 9 3 19" xfId="2044"/>
    <cellStyle name="백분율 9 3 19 2" xfId="2045"/>
    <cellStyle name="백분율 9 3 2" xfId="2046"/>
    <cellStyle name="백분율 9 3 2 2" xfId="2047"/>
    <cellStyle name="백분율 9 3 20" xfId="2048"/>
    <cellStyle name="백분율 9 3 20 2" xfId="2049"/>
    <cellStyle name="백분율 9 3 21" xfId="2050"/>
    <cellStyle name="백분율 9 3 21 2" xfId="2051"/>
    <cellStyle name="백분율 9 3 22" xfId="2052"/>
    <cellStyle name="백분율 9 3 22 2" xfId="2053"/>
    <cellStyle name="백분율 9 3 23" xfId="2054"/>
    <cellStyle name="백분율 9 3 23 2" xfId="2055"/>
    <cellStyle name="백분율 9 3 24" xfId="2056"/>
    <cellStyle name="백분율 9 3 24 2" xfId="2057"/>
    <cellStyle name="백분율 9 3 25" xfId="2058"/>
    <cellStyle name="백분율 9 3 26" xfId="13249"/>
    <cellStyle name="백분율 9 3 3" xfId="2059"/>
    <cellStyle name="백분율 9 3 3 2" xfId="2060"/>
    <cellStyle name="백분율 9 3 4" xfId="2061"/>
    <cellStyle name="백분율 9 3 4 2" xfId="2062"/>
    <cellStyle name="백분율 9 3 5" xfId="2063"/>
    <cellStyle name="백분율 9 3 5 2" xfId="2064"/>
    <cellStyle name="백분율 9 3 6" xfId="2065"/>
    <cellStyle name="백분율 9 3 6 2" xfId="2066"/>
    <cellStyle name="백분율 9 3 7" xfId="2067"/>
    <cellStyle name="백분율 9 3 7 2" xfId="2068"/>
    <cellStyle name="백분율 9 3 8" xfId="2069"/>
    <cellStyle name="백분율 9 3 8 2" xfId="2070"/>
    <cellStyle name="백분율 9 3 9" xfId="2071"/>
    <cellStyle name="백분율 9 3 9 2" xfId="2072"/>
    <cellStyle name="백분율 9 4" xfId="2073"/>
    <cellStyle name="백분율 9 4 2" xfId="2074"/>
    <cellStyle name="백분율 9 5" xfId="2075"/>
    <cellStyle name="백분율 9 5 2" xfId="2076"/>
    <cellStyle name="백분율 9 6" xfId="2077"/>
    <cellStyle name="백분율 9 6 2" xfId="2078"/>
    <cellStyle name="백분율 9 7" xfId="2079"/>
    <cellStyle name="백분율 9 7 2" xfId="2080"/>
    <cellStyle name="백분율 9 8" xfId="2081"/>
    <cellStyle name="백분율 9 8 2" xfId="2082"/>
    <cellStyle name="백분율 9 9" xfId="2083"/>
    <cellStyle name="백분율 9 9 2" xfId="2084"/>
    <cellStyle name="보통 2" xfId="2085"/>
    <cellStyle name="보통 2 2" xfId="2086"/>
    <cellStyle name="보통 2 2 2" xfId="2087"/>
    <cellStyle name="보통 2 3" xfId="6843"/>
    <cellStyle name="뷭?_BOOKSHIP" xfId="2088"/>
    <cellStyle name="설명 텍스트 2" xfId="2089"/>
    <cellStyle name="설명 텍스트 2 2" xfId="2090"/>
    <cellStyle name="설명 텍스트 2 2 2" xfId="2091"/>
    <cellStyle name="설명 텍스트 2 3" xfId="6844"/>
    <cellStyle name="셀 확인 2" xfId="2092"/>
    <cellStyle name="셀 확인 2 2" xfId="2093"/>
    <cellStyle name="셀 확인 2 2 2" xfId="2094"/>
    <cellStyle name="셀 확인 2 3" xfId="6845"/>
    <cellStyle name="쉼표 [0]" xfId="1" builtinId="6"/>
    <cellStyle name="쉼표 [0] 10" xfId="2095"/>
    <cellStyle name="쉼표 [0] 10 10" xfId="2096"/>
    <cellStyle name="쉼표 [0] 10 10 2" xfId="2097"/>
    <cellStyle name="쉼표 [0] 10 11" xfId="2098"/>
    <cellStyle name="쉼표 [0] 10 11 2" xfId="2099"/>
    <cellStyle name="쉼표 [0] 10 12" xfId="2100"/>
    <cellStyle name="쉼표 [0] 10 12 2" xfId="2101"/>
    <cellStyle name="쉼표 [0] 10 13" xfId="2102"/>
    <cellStyle name="쉼표 [0] 10 13 2" xfId="2103"/>
    <cellStyle name="쉼표 [0] 10 14" xfId="2104"/>
    <cellStyle name="쉼표 [0] 10 14 2" xfId="2105"/>
    <cellStyle name="쉼표 [0] 10 15" xfId="2106"/>
    <cellStyle name="쉼표 [0] 10 15 2" xfId="2107"/>
    <cellStyle name="쉼표 [0] 10 16" xfId="2108"/>
    <cellStyle name="쉼표 [0] 10 16 2" xfId="2109"/>
    <cellStyle name="쉼표 [0] 10 17" xfId="2110"/>
    <cellStyle name="쉼표 [0] 10 17 2" xfId="2111"/>
    <cellStyle name="쉼표 [0] 10 18" xfId="2112"/>
    <cellStyle name="쉼표 [0] 10 18 2" xfId="2113"/>
    <cellStyle name="쉼표 [0] 10 19" xfId="2114"/>
    <cellStyle name="쉼표 [0] 10 19 2" xfId="2115"/>
    <cellStyle name="쉼표 [0] 10 2" xfId="2116"/>
    <cellStyle name="쉼표 [0] 10 2 2" xfId="2117"/>
    <cellStyle name="쉼표 [0] 10 2 3" xfId="13250"/>
    <cellStyle name="쉼표 [0] 10 20" xfId="2118"/>
    <cellStyle name="쉼표 [0] 10 20 2" xfId="2119"/>
    <cellStyle name="쉼표 [0] 10 21" xfId="2120"/>
    <cellStyle name="쉼표 [0] 10 21 2" xfId="2121"/>
    <cellStyle name="쉼표 [0] 10 22" xfId="2122"/>
    <cellStyle name="쉼표 [0] 10 22 2" xfId="2123"/>
    <cellStyle name="쉼표 [0] 10 23" xfId="2124"/>
    <cellStyle name="쉼표 [0] 10 23 2" xfId="2125"/>
    <cellStyle name="쉼표 [0] 10 24" xfId="2126"/>
    <cellStyle name="쉼표 [0] 10 24 2" xfId="2127"/>
    <cellStyle name="쉼표 [0] 10 25" xfId="2128"/>
    <cellStyle name="쉼표 [0] 10 25 2" xfId="2129"/>
    <cellStyle name="쉼표 [0] 10 26" xfId="2130"/>
    <cellStyle name="쉼표 [0] 10 27" xfId="2131"/>
    <cellStyle name="쉼표 [0] 10 28" xfId="6847"/>
    <cellStyle name="쉼표 [0] 10 29" xfId="7005"/>
    <cellStyle name="쉼표 [0] 10 3" xfId="2132"/>
    <cellStyle name="쉼표 [0] 10 3 10" xfId="2133"/>
    <cellStyle name="쉼표 [0] 10 3 10 2" xfId="2134"/>
    <cellStyle name="쉼표 [0] 10 3 11" xfId="2135"/>
    <cellStyle name="쉼표 [0] 10 3 11 2" xfId="2136"/>
    <cellStyle name="쉼표 [0] 10 3 12" xfId="2137"/>
    <cellStyle name="쉼표 [0] 10 3 12 2" xfId="2138"/>
    <cellStyle name="쉼표 [0] 10 3 13" xfId="2139"/>
    <cellStyle name="쉼표 [0] 10 3 13 2" xfId="2140"/>
    <cellStyle name="쉼표 [0] 10 3 14" xfId="2141"/>
    <cellStyle name="쉼표 [0] 10 3 14 2" xfId="2142"/>
    <cellStyle name="쉼표 [0] 10 3 15" xfId="2143"/>
    <cellStyle name="쉼표 [0] 10 3 15 2" xfId="2144"/>
    <cellStyle name="쉼표 [0] 10 3 16" xfId="2145"/>
    <cellStyle name="쉼표 [0] 10 3 16 2" xfId="2146"/>
    <cellStyle name="쉼표 [0] 10 3 17" xfId="2147"/>
    <cellStyle name="쉼표 [0] 10 3 17 2" xfId="2148"/>
    <cellStyle name="쉼표 [0] 10 3 18" xfId="2149"/>
    <cellStyle name="쉼표 [0] 10 3 18 2" xfId="2150"/>
    <cellStyle name="쉼표 [0] 10 3 19" xfId="2151"/>
    <cellStyle name="쉼표 [0] 10 3 19 2" xfId="2152"/>
    <cellStyle name="쉼표 [0] 10 3 2" xfId="2153"/>
    <cellStyle name="쉼표 [0] 10 3 2 2" xfId="2154"/>
    <cellStyle name="쉼표 [0] 10 3 2 3" xfId="13251"/>
    <cellStyle name="쉼표 [0] 10 3 20" xfId="2155"/>
    <cellStyle name="쉼표 [0] 10 3 20 2" xfId="2156"/>
    <cellStyle name="쉼표 [0] 10 3 21" xfId="2157"/>
    <cellStyle name="쉼표 [0] 10 3 21 2" xfId="2158"/>
    <cellStyle name="쉼표 [0] 10 3 22" xfId="2159"/>
    <cellStyle name="쉼표 [0] 10 3 22 2" xfId="2160"/>
    <cellStyle name="쉼표 [0] 10 3 23" xfId="2161"/>
    <cellStyle name="쉼표 [0] 10 3 23 2" xfId="2162"/>
    <cellStyle name="쉼표 [0] 10 3 24" xfId="2163"/>
    <cellStyle name="쉼표 [0] 10 3 24 2" xfId="2164"/>
    <cellStyle name="쉼표 [0] 10 3 25" xfId="2165"/>
    <cellStyle name="쉼표 [0] 10 3 26" xfId="13252"/>
    <cellStyle name="쉼표 [0] 10 3 3" xfId="2166"/>
    <cellStyle name="쉼표 [0] 10 3 3 2" xfId="2167"/>
    <cellStyle name="쉼표 [0] 10 3 4" xfId="2168"/>
    <cellStyle name="쉼표 [0] 10 3 4 2" xfId="2169"/>
    <cellStyle name="쉼표 [0] 10 3 5" xfId="2170"/>
    <cellStyle name="쉼표 [0] 10 3 5 2" xfId="2171"/>
    <cellStyle name="쉼표 [0] 10 3 6" xfId="2172"/>
    <cellStyle name="쉼표 [0] 10 3 6 2" xfId="2173"/>
    <cellStyle name="쉼표 [0] 10 3 7" xfId="2174"/>
    <cellStyle name="쉼표 [0] 10 3 7 2" xfId="2175"/>
    <cellStyle name="쉼표 [0] 10 3 8" xfId="2176"/>
    <cellStyle name="쉼표 [0] 10 3 8 2" xfId="2177"/>
    <cellStyle name="쉼표 [0] 10 3 9" xfId="2178"/>
    <cellStyle name="쉼표 [0] 10 3 9 2" xfId="2179"/>
    <cellStyle name="쉼표 [0] 10 30" xfId="13253"/>
    <cellStyle name="쉼표 [0] 10 4" xfId="2180"/>
    <cellStyle name="쉼표 [0] 10 4 2" xfId="2181"/>
    <cellStyle name="쉼표 [0] 10 4 3" xfId="13254"/>
    <cellStyle name="쉼표 [0] 10 5" xfId="2182"/>
    <cellStyle name="쉼표 [0] 10 5 2" xfId="2183"/>
    <cellStyle name="쉼표 [0] 10 6" xfId="2184"/>
    <cellStyle name="쉼표 [0] 10 6 2" xfId="2185"/>
    <cellStyle name="쉼표 [0] 10 7" xfId="2186"/>
    <cellStyle name="쉼표 [0] 10 7 2" xfId="2187"/>
    <cellStyle name="쉼표 [0] 10 8" xfId="2188"/>
    <cellStyle name="쉼표 [0] 10 8 2" xfId="2189"/>
    <cellStyle name="쉼표 [0] 10 9" xfId="2190"/>
    <cellStyle name="쉼표 [0] 10 9 2" xfId="2191"/>
    <cellStyle name="쉼표 [0] 11" xfId="2192"/>
    <cellStyle name="쉼표 [0] 11 10" xfId="2193"/>
    <cellStyle name="쉼표 [0] 11 10 2" xfId="2194"/>
    <cellStyle name="쉼표 [0] 11 11" xfId="2195"/>
    <cellStyle name="쉼표 [0] 11 11 2" xfId="2196"/>
    <cellStyle name="쉼표 [0] 11 12" xfId="2197"/>
    <cellStyle name="쉼표 [0] 11 12 2" xfId="2198"/>
    <cellStyle name="쉼표 [0] 11 13" xfId="2199"/>
    <cellStyle name="쉼표 [0] 11 13 2" xfId="2200"/>
    <cellStyle name="쉼표 [0] 11 14" xfId="2201"/>
    <cellStyle name="쉼표 [0] 11 14 2" xfId="2202"/>
    <cellStyle name="쉼표 [0] 11 15" xfId="2203"/>
    <cellStyle name="쉼표 [0] 11 15 2" xfId="2204"/>
    <cellStyle name="쉼표 [0] 11 16" xfId="2205"/>
    <cellStyle name="쉼표 [0] 11 16 2" xfId="2206"/>
    <cellStyle name="쉼표 [0] 11 17" xfId="2207"/>
    <cellStyle name="쉼표 [0] 11 17 2" xfId="2208"/>
    <cellStyle name="쉼표 [0] 11 18" xfId="2209"/>
    <cellStyle name="쉼표 [0] 11 18 2" xfId="2210"/>
    <cellStyle name="쉼표 [0] 11 19" xfId="2211"/>
    <cellStyle name="쉼표 [0] 11 19 2" xfId="2212"/>
    <cellStyle name="쉼표 [0] 11 2" xfId="2213"/>
    <cellStyle name="쉼표 [0] 11 2 2" xfId="2214"/>
    <cellStyle name="쉼표 [0] 11 2 3" xfId="13255"/>
    <cellStyle name="쉼표 [0] 11 20" xfId="2215"/>
    <cellStyle name="쉼표 [0] 11 20 2" xfId="2216"/>
    <cellStyle name="쉼표 [0] 11 21" xfId="2217"/>
    <cellStyle name="쉼표 [0] 11 21 2" xfId="2218"/>
    <cellStyle name="쉼표 [0] 11 22" xfId="2219"/>
    <cellStyle name="쉼표 [0] 11 22 2" xfId="2220"/>
    <cellStyle name="쉼표 [0] 11 23" xfId="2221"/>
    <cellStyle name="쉼표 [0] 11 23 2" xfId="2222"/>
    <cellStyle name="쉼표 [0] 11 24" xfId="2223"/>
    <cellStyle name="쉼표 [0] 11 24 2" xfId="2224"/>
    <cellStyle name="쉼표 [0] 11 25" xfId="2225"/>
    <cellStyle name="쉼표 [0] 11 25 2" xfId="2226"/>
    <cellStyle name="쉼표 [0] 11 26" xfId="2227"/>
    <cellStyle name="쉼표 [0] 11 27" xfId="2228"/>
    <cellStyle name="쉼표 [0] 11 28" xfId="6848"/>
    <cellStyle name="쉼표 [0] 11 29" xfId="7006"/>
    <cellStyle name="쉼표 [0] 11 3" xfId="2229"/>
    <cellStyle name="쉼표 [0] 11 3 10" xfId="2230"/>
    <cellStyle name="쉼표 [0] 11 3 10 2" xfId="2231"/>
    <cellStyle name="쉼표 [0] 11 3 11" xfId="2232"/>
    <cellStyle name="쉼표 [0] 11 3 11 2" xfId="2233"/>
    <cellStyle name="쉼표 [0] 11 3 12" xfId="2234"/>
    <cellStyle name="쉼표 [0] 11 3 12 2" xfId="2235"/>
    <cellStyle name="쉼표 [0] 11 3 13" xfId="2236"/>
    <cellStyle name="쉼표 [0] 11 3 13 2" xfId="2237"/>
    <cellStyle name="쉼표 [0] 11 3 14" xfId="2238"/>
    <cellStyle name="쉼표 [0] 11 3 14 2" xfId="2239"/>
    <cellStyle name="쉼표 [0] 11 3 15" xfId="2240"/>
    <cellStyle name="쉼표 [0] 11 3 15 2" xfId="2241"/>
    <cellStyle name="쉼표 [0] 11 3 16" xfId="2242"/>
    <cellStyle name="쉼표 [0] 11 3 16 2" xfId="2243"/>
    <cellStyle name="쉼표 [0] 11 3 17" xfId="2244"/>
    <cellStyle name="쉼표 [0] 11 3 17 2" xfId="2245"/>
    <cellStyle name="쉼표 [0] 11 3 18" xfId="2246"/>
    <cellStyle name="쉼표 [0] 11 3 18 2" xfId="2247"/>
    <cellStyle name="쉼표 [0] 11 3 19" xfId="2248"/>
    <cellStyle name="쉼표 [0] 11 3 19 2" xfId="2249"/>
    <cellStyle name="쉼표 [0] 11 3 2" xfId="2250"/>
    <cellStyle name="쉼표 [0] 11 3 2 2" xfId="2251"/>
    <cellStyle name="쉼표 [0] 11 3 2 3" xfId="13256"/>
    <cellStyle name="쉼표 [0] 11 3 20" xfId="2252"/>
    <cellStyle name="쉼표 [0] 11 3 20 2" xfId="2253"/>
    <cellStyle name="쉼표 [0] 11 3 21" xfId="2254"/>
    <cellStyle name="쉼표 [0] 11 3 21 2" xfId="2255"/>
    <cellStyle name="쉼표 [0] 11 3 22" xfId="2256"/>
    <cellStyle name="쉼표 [0] 11 3 22 2" xfId="2257"/>
    <cellStyle name="쉼표 [0] 11 3 23" xfId="2258"/>
    <cellStyle name="쉼표 [0] 11 3 23 2" xfId="2259"/>
    <cellStyle name="쉼표 [0] 11 3 24" xfId="2260"/>
    <cellStyle name="쉼표 [0] 11 3 24 2" xfId="2261"/>
    <cellStyle name="쉼표 [0] 11 3 25" xfId="2262"/>
    <cellStyle name="쉼표 [0] 11 3 26" xfId="13257"/>
    <cellStyle name="쉼표 [0] 11 3 3" xfId="2263"/>
    <cellStyle name="쉼표 [0] 11 3 3 2" xfId="2264"/>
    <cellStyle name="쉼표 [0] 11 3 4" xfId="2265"/>
    <cellStyle name="쉼표 [0] 11 3 4 2" xfId="2266"/>
    <cellStyle name="쉼표 [0] 11 3 5" xfId="2267"/>
    <cellStyle name="쉼표 [0] 11 3 5 2" xfId="2268"/>
    <cellStyle name="쉼표 [0] 11 3 6" xfId="2269"/>
    <cellStyle name="쉼표 [0] 11 3 6 2" xfId="2270"/>
    <cellStyle name="쉼표 [0] 11 3 7" xfId="2271"/>
    <cellStyle name="쉼표 [0] 11 3 7 2" xfId="2272"/>
    <cellStyle name="쉼표 [0] 11 3 8" xfId="2273"/>
    <cellStyle name="쉼표 [0] 11 3 8 2" xfId="2274"/>
    <cellStyle name="쉼표 [0] 11 3 9" xfId="2275"/>
    <cellStyle name="쉼표 [0] 11 3 9 2" xfId="2276"/>
    <cellStyle name="쉼표 [0] 11 30" xfId="13258"/>
    <cellStyle name="쉼표 [0] 11 4" xfId="2277"/>
    <cellStyle name="쉼표 [0] 11 4 2" xfId="2278"/>
    <cellStyle name="쉼표 [0] 11 4 3" xfId="13259"/>
    <cellStyle name="쉼표 [0] 11 5" xfId="2279"/>
    <cellStyle name="쉼표 [0] 11 5 2" xfId="2280"/>
    <cellStyle name="쉼표 [0] 11 6" xfId="2281"/>
    <cellStyle name="쉼표 [0] 11 6 2" xfId="2282"/>
    <cellStyle name="쉼표 [0] 11 7" xfId="2283"/>
    <cellStyle name="쉼표 [0] 11 7 2" xfId="2284"/>
    <cellStyle name="쉼표 [0] 11 8" xfId="2285"/>
    <cellStyle name="쉼표 [0] 11 8 2" xfId="2286"/>
    <cellStyle name="쉼표 [0] 11 9" xfId="2287"/>
    <cellStyle name="쉼표 [0] 11 9 2" xfId="2288"/>
    <cellStyle name="쉼표 [0] 12" xfId="2289"/>
    <cellStyle name="쉼표 [0] 12 10" xfId="2290"/>
    <cellStyle name="쉼표 [0] 12 10 2" xfId="2291"/>
    <cellStyle name="쉼표 [0] 12 11" xfId="2292"/>
    <cellStyle name="쉼표 [0] 12 11 2" xfId="2293"/>
    <cellStyle name="쉼표 [0] 12 12" xfId="2294"/>
    <cellStyle name="쉼표 [0] 12 12 2" xfId="2295"/>
    <cellStyle name="쉼표 [0] 12 13" xfId="2296"/>
    <cellStyle name="쉼표 [0] 12 13 2" xfId="2297"/>
    <cellStyle name="쉼표 [0] 12 14" xfId="2298"/>
    <cellStyle name="쉼표 [0] 12 14 2" xfId="2299"/>
    <cellStyle name="쉼표 [0] 12 15" xfId="2300"/>
    <cellStyle name="쉼표 [0] 12 15 2" xfId="2301"/>
    <cellStyle name="쉼표 [0] 12 16" xfId="2302"/>
    <cellStyle name="쉼표 [0] 12 16 2" xfId="2303"/>
    <cellStyle name="쉼표 [0] 12 17" xfId="2304"/>
    <cellStyle name="쉼표 [0] 12 17 2" xfId="2305"/>
    <cellStyle name="쉼표 [0] 12 18" xfId="2306"/>
    <cellStyle name="쉼표 [0] 12 18 2" xfId="2307"/>
    <cellStyle name="쉼표 [0] 12 19" xfId="2308"/>
    <cellStyle name="쉼표 [0] 12 19 2" xfId="2309"/>
    <cellStyle name="쉼표 [0] 12 2" xfId="2310"/>
    <cellStyle name="쉼표 [0] 12 2 2" xfId="2311"/>
    <cellStyle name="쉼표 [0] 12 2 3" xfId="13260"/>
    <cellStyle name="쉼표 [0] 12 20" xfId="2312"/>
    <cellStyle name="쉼표 [0] 12 20 2" xfId="2313"/>
    <cellStyle name="쉼표 [0] 12 21" xfId="2314"/>
    <cellStyle name="쉼표 [0] 12 21 2" xfId="2315"/>
    <cellStyle name="쉼표 [0] 12 22" xfId="2316"/>
    <cellStyle name="쉼표 [0] 12 22 2" xfId="2317"/>
    <cellStyle name="쉼표 [0] 12 23" xfId="2318"/>
    <cellStyle name="쉼표 [0] 12 23 2" xfId="2319"/>
    <cellStyle name="쉼표 [0] 12 24" xfId="2320"/>
    <cellStyle name="쉼표 [0] 12 24 2" xfId="2321"/>
    <cellStyle name="쉼표 [0] 12 25" xfId="2322"/>
    <cellStyle name="쉼표 [0] 12 25 2" xfId="2323"/>
    <cellStyle name="쉼표 [0] 12 26" xfId="2324"/>
    <cellStyle name="쉼표 [0] 12 27" xfId="2325"/>
    <cellStyle name="쉼표 [0] 12 28" xfId="6849"/>
    <cellStyle name="쉼표 [0] 12 29" xfId="7007"/>
    <cellStyle name="쉼표 [0] 12 3" xfId="2326"/>
    <cellStyle name="쉼표 [0] 12 3 10" xfId="2327"/>
    <cellStyle name="쉼표 [0] 12 3 10 2" xfId="2328"/>
    <cellStyle name="쉼표 [0] 12 3 11" xfId="2329"/>
    <cellStyle name="쉼표 [0] 12 3 11 2" xfId="2330"/>
    <cellStyle name="쉼표 [0] 12 3 12" xfId="2331"/>
    <cellStyle name="쉼표 [0] 12 3 12 2" xfId="2332"/>
    <cellStyle name="쉼표 [0] 12 3 13" xfId="2333"/>
    <cellStyle name="쉼표 [0] 12 3 13 2" xfId="2334"/>
    <cellStyle name="쉼표 [0] 12 3 14" xfId="2335"/>
    <cellStyle name="쉼표 [0] 12 3 14 2" xfId="2336"/>
    <cellStyle name="쉼표 [0] 12 3 15" xfId="2337"/>
    <cellStyle name="쉼표 [0] 12 3 15 2" xfId="2338"/>
    <cellStyle name="쉼표 [0] 12 3 16" xfId="2339"/>
    <cellStyle name="쉼표 [0] 12 3 16 2" xfId="2340"/>
    <cellStyle name="쉼표 [0] 12 3 17" xfId="2341"/>
    <cellStyle name="쉼표 [0] 12 3 17 2" xfId="2342"/>
    <cellStyle name="쉼표 [0] 12 3 18" xfId="2343"/>
    <cellStyle name="쉼표 [0] 12 3 18 2" xfId="2344"/>
    <cellStyle name="쉼표 [0] 12 3 19" xfId="2345"/>
    <cellStyle name="쉼표 [0] 12 3 19 2" xfId="2346"/>
    <cellStyle name="쉼표 [0] 12 3 2" xfId="2347"/>
    <cellStyle name="쉼표 [0] 12 3 2 2" xfId="2348"/>
    <cellStyle name="쉼표 [0] 12 3 2 3" xfId="13261"/>
    <cellStyle name="쉼표 [0] 12 3 20" xfId="2349"/>
    <cellStyle name="쉼표 [0] 12 3 20 2" xfId="2350"/>
    <cellStyle name="쉼표 [0] 12 3 21" xfId="2351"/>
    <cellStyle name="쉼표 [0] 12 3 21 2" xfId="2352"/>
    <cellStyle name="쉼표 [0] 12 3 22" xfId="2353"/>
    <cellStyle name="쉼표 [0] 12 3 22 2" xfId="2354"/>
    <cellStyle name="쉼표 [0] 12 3 23" xfId="2355"/>
    <cellStyle name="쉼표 [0] 12 3 23 2" xfId="2356"/>
    <cellStyle name="쉼표 [0] 12 3 24" xfId="2357"/>
    <cellStyle name="쉼표 [0] 12 3 24 2" xfId="2358"/>
    <cellStyle name="쉼표 [0] 12 3 25" xfId="2359"/>
    <cellStyle name="쉼표 [0] 12 3 26" xfId="13262"/>
    <cellStyle name="쉼표 [0] 12 3 3" xfId="2360"/>
    <cellStyle name="쉼표 [0] 12 3 3 2" xfId="2361"/>
    <cellStyle name="쉼표 [0] 12 3 4" xfId="2362"/>
    <cellStyle name="쉼표 [0] 12 3 4 2" xfId="2363"/>
    <cellStyle name="쉼표 [0] 12 3 5" xfId="2364"/>
    <cellStyle name="쉼표 [0] 12 3 5 2" xfId="2365"/>
    <cellStyle name="쉼표 [0] 12 3 6" xfId="2366"/>
    <cellStyle name="쉼표 [0] 12 3 6 2" xfId="2367"/>
    <cellStyle name="쉼표 [0] 12 3 7" xfId="2368"/>
    <cellStyle name="쉼표 [0] 12 3 7 2" xfId="2369"/>
    <cellStyle name="쉼표 [0] 12 3 8" xfId="2370"/>
    <cellStyle name="쉼표 [0] 12 3 8 2" xfId="2371"/>
    <cellStyle name="쉼표 [0] 12 3 9" xfId="2372"/>
    <cellStyle name="쉼표 [0] 12 3 9 2" xfId="2373"/>
    <cellStyle name="쉼표 [0] 12 30" xfId="13263"/>
    <cellStyle name="쉼표 [0] 12 4" xfId="2374"/>
    <cellStyle name="쉼표 [0] 12 4 2" xfId="2375"/>
    <cellStyle name="쉼표 [0] 12 4 3" xfId="13264"/>
    <cellStyle name="쉼표 [0] 12 5" xfId="2376"/>
    <cellStyle name="쉼표 [0] 12 5 2" xfId="2377"/>
    <cellStyle name="쉼표 [0] 12 6" xfId="2378"/>
    <cellStyle name="쉼표 [0] 12 6 2" xfId="2379"/>
    <cellStyle name="쉼표 [0] 12 7" xfId="2380"/>
    <cellStyle name="쉼표 [0] 12 7 2" xfId="2381"/>
    <cellStyle name="쉼표 [0] 12 8" xfId="2382"/>
    <cellStyle name="쉼표 [0] 12 8 2" xfId="2383"/>
    <cellStyle name="쉼표 [0] 12 9" xfId="2384"/>
    <cellStyle name="쉼표 [0] 12 9 2" xfId="2385"/>
    <cellStyle name="쉼표 [0] 13" xfId="2386"/>
    <cellStyle name="쉼표 [0] 13 10" xfId="2387"/>
    <cellStyle name="쉼표 [0] 13 10 2" xfId="2388"/>
    <cellStyle name="쉼표 [0] 13 11" xfId="2389"/>
    <cellStyle name="쉼표 [0] 13 11 2" xfId="2390"/>
    <cellStyle name="쉼표 [0] 13 12" xfId="2391"/>
    <cellStyle name="쉼표 [0] 13 12 2" xfId="2392"/>
    <cellStyle name="쉼표 [0] 13 13" xfId="2393"/>
    <cellStyle name="쉼표 [0] 13 13 2" xfId="2394"/>
    <cellStyle name="쉼표 [0] 13 14" xfId="2395"/>
    <cellStyle name="쉼표 [0] 13 14 2" xfId="2396"/>
    <cellStyle name="쉼표 [0] 13 15" xfId="2397"/>
    <cellStyle name="쉼표 [0] 13 15 2" xfId="2398"/>
    <cellStyle name="쉼표 [0] 13 16" xfId="2399"/>
    <cellStyle name="쉼표 [0] 13 16 2" xfId="2400"/>
    <cellStyle name="쉼표 [0] 13 17" xfId="2401"/>
    <cellStyle name="쉼표 [0] 13 17 2" xfId="2402"/>
    <cellStyle name="쉼표 [0] 13 18" xfId="2403"/>
    <cellStyle name="쉼표 [0] 13 18 2" xfId="2404"/>
    <cellStyle name="쉼표 [0] 13 19" xfId="2405"/>
    <cellStyle name="쉼표 [0] 13 19 2" xfId="2406"/>
    <cellStyle name="쉼표 [0] 13 2" xfId="2407"/>
    <cellStyle name="쉼표 [0] 13 2 2" xfId="2408"/>
    <cellStyle name="쉼표 [0] 13 2 3" xfId="13265"/>
    <cellStyle name="쉼표 [0] 13 20" xfId="2409"/>
    <cellStyle name="쉼표 [0] 13 20 2" xfId="2410"/>
    <cellStyle name="쉼표 [0] 13 21" xfId="2411"/>
    <cellStyle name="쉼표 [0] 13 21 2" xfId="2412"/>
    <cellStyle name="쉼표 [0] 13 22" xfId="2413"/>
    <cellStyle name="쉼표 [0] 13 22 2" xfId="2414"/>
    <cellStyle name="쉼표 [0] 13 23" xfId="2415"/>
    <cellStyle name="쉼표 [0] 13 23 2" xfId="2416"/>
    <cellStyle name="쉼표 [0] 13 24" xfId="2417"/>
    <cellStyle name="쉼표 [0] 13 24 2" xfId="2418"/>
    <cellStyle name="쉼표 [0] 13 25" xfId="2419"/>
    <cellStyle name="쉼표 [0] 13 25 2" xfId="2420"/>
    <cellStyle name="쉼표 [0] 13 26" xfId="2421"/>
    <cellStyle name="쉼표 [0] 13 27" xfId="2422"/>
    <cellStyle name="쉼표 [0] 13 28" xfId="6850"/>
    <cellStyle name="쉼표 [0] 13 29" xfId="7008"/>
    <cellStyle name="쉼표 [0] 13 3" xfId="2423"/>
    <cellStyle name="쉼표 [0] 13 3 10" xfId="2424"/>
    <cellStyle name="쉼표 [0] 13 3 10 2" xfId="2425"/>
    <cellStyle name="쉼표 [0] 13 3 11" xfId="2426"/>
    <cellStyle name="쉼표 [0] 13 3 11 2" xfId="2427"/>
    <cellStyle name="쉼표 [0] 13 3 12" xfId="2428"/>
    <cellStyle name="쉼표 [0] 13 3 12 2" xfId="2429"/>
    <cellStyle name="쉼표 [0] 13 3 13" xfId="2430"/>
    <cellStyle name="쉼표 [0] 13 3 13 2" xfId="2431"/>
    <cellStyle name="쉼표 [0] 13 3 14" xfId="2432"/>
    <cellStyle name="쉼표 [0] 13 3 14 2" xfId="2433"/>
    <cellStyle name="쉼표 [0] 13 3 15" xfId="2434"/>
    <cellStyle name="쉼표 [0] 13 3 15 2" xfId="2435"/>
    <cellStyle name="쉼표 [0] 13 3 16" xfId="2436"/>
    <cellStyle name="쉼표 [0] 13 3 16 2" xfId="2437"/>
    <cellStyle name="쉼표 [0] 13 3 17" xfId="2438"/>
    <cellStyle name="쉼표 [0] 13 3 17 2" xfId="2439"/>
    <cellStyle name="쉼표 [0] 13 3 18" xfId="2440"/>
    <cellStyle name="쉼표 [0] 13 3 18 2" xfId="2441"/>
    <cellStyle name="쉼표 [0] 13 3 19" xfId="2442"/>
    <cellStyle name="쉼표 [0] 13 3 19 2" xfId="2443"/>
    <cellStyle name="쉼표 [0] 13 3 2" xfId="2444"/>
    <cellStyle name="쉼표 [0] 13 3 2 2" xfId="2445"/>
    <cellStyle name="쉼표 [0] 13 3 2 3" xfId="13266"/>
    <cellStyle name="쉼표 [0] 13 3 20" xfId="2446"/>
    <cellStyle name="쉼표 [0] 13 3 20 2" xfId="2447"/>
    <cellStyle name="쉼표 [0] 13 3 21" xfId="2448"/>
    <cellStyle name="쉼표 [0] 13 3 21 2" xfId="2449"/>
    <cellStyle name="쉼표 [0] 13 3 22" xfId="2450"/>
    <cellStyle name="쉼표 [0] 13 3 22 2" xfId="2451"/>
    <cellStyle name="쉼표 [0] 13 3 23" xfId="2452"/>
    <cellStyle name="쉼표 [0] 13 3 23 2" xfId="2453"/>
    <cellStyle name="쉼표 [0] 13 3 24" xfId="2454"/>
    <cellStyle name="쉼표 [0] 13 3 24 2" xfId="2455"/>
    <cellStyle name="쉼표 [0] 13 3 25" xfId="2456"/>
    <cellStyle name="쉼표 [0] 13 3 26" xfId="13267"/>
    <cellStyle name="쉼표 [0] 13 3 3" xfId="2457"/>
    <cellStyle name="쉼표 [0] 13 3 3 2" xfId="2458"/>
    <cellStyle name="쉼표 [0] 13 3 4" xfId="2459"/>
    <cellStyle name="쉼표 [0] 13 3 4 2" xfId="2460"/>
    <cellStyle name="쉼표 [0] 13 3 5" xfId="2461"/>
    <cellStyle name="쉼표 [0] 13 3 5 2" xfId="2462"/>
    <cellStyle name="쉼표 [0] 13 3 6" xfId="2463"/>
    <cellStyle name="쉼표 [0] 13 3 6 2" xfId="2464"/>
    <cellStyle name="쉼표 [0] 13 3 7" xfId="2465"/>
    <cellStyle name="쉼표 [0] 13 3 7 2" xfId="2466"/>
    <cellStyle name="쉼표 [0] 13 3 8" xfId="2467"/>
    <cellStyle name="쉼표 [0] 13 3 8 2" xfId="2468"/>
    <cellStyle name="쉼표 [0] 13 3 9" xfId="2469"/>
    <cellStyle name="쉼표 [0] 13 3 9 2" xfId="2470"/>
    <cellStyle name="쉼표 [0] 13 30" xfId="13268"/>
    <cellStyle name="쉼표 [0] 13 4" xfId="2471"/>
    <cellStyle name="쉼표 [0] 13 4 2" xfId="2472"/>
    <cellStyle name="쉼표 [0] 13 4 3" xfId="13269"/>
    <cellStyle name="쉼표 [0] 13 5" xfId="2473"/>
    <cellStyle name="쉼표 [0] 13 5 2" xfId="2474"/>
    <cellStyle name="쉼표 [0] 13 6" xfId="2475"/>
    <cellStyle name="쉼표 [0] 13 6 2" xfId="2476"/>
    <cellStyle name="쉼표 [0] 13 7" xfId="2477"/>
    <cellStyle name="쉼표 [0] 13 7 2" xfId="2478"/>
    <cellStyle name="쉼표 [0] 13 8" xfId="2479"/>
    <cellStyle name="쉼표 [0] 13 8 2" xfId="2480"/>
    <cellStyle name="쉼표 [0] 13 9" xfId="2481"/>
    <cellStyle name="쉼표 [0] 13 9 2" xfId="2482"/>
    <cellStyle name="쉼표 [0] 14" xfId="2483"/>
    <cellStyle name="쉼표 [0] 14 10" xfId="2484"/>
    <cellStyle name="쉼표 [0] 14 10 2" xfId="2485"/>
    <cellStyle name="쉼표 [0] 14 11" xfId="2486"/>
    <cellStyle name="쉼표 [0] 14 11 2" xfId="2487"/>
    <cellStyle name="쉼표 [0] 14 12" xfId="2488"/>
    <cellStyle name="쉼표 [0] 14 12 2" xfId="2489"/>
    <cellStyle name="쉼표 [0] 14 13" xfId="2490"/>
    <cellStyle name="쉼표 [0] 14 13 2" xfId="2491"/>
    <cellStyle name="쉼표 [0] 14 14" xfId="2492"/>
    <cellStyle name="쉼표 [0] 14 14 2" xfId="2493"/>
    <cellStyle name="쉼표 [0] 14 15" xfId="2494"/>
    <cellStyle name="쉼표 [0] 14 15 2" xfId="2495"/>
    <cellStyle name="쉼표 [0] 14 16" xfId="2496"/>
    <cellStyle name="쉼표 [0] 14 16 2" xfId="2497"/>
    <cellStyle name="쉼표 [0] 14 17" xfId="2498"/>
    <cellStyle name="쉼표 [0] 14 17 2" xfId="2499"/>
    <cellStyle name="쉼표 [0] 14 18" xfId="2500"/>
    <cellStyle name="쉼표 [0] 14 18 2" xfId="2501"/>
    <cellStyle name="쉼표 [0] 14 19" xfId="2502"/>
    <cellStyle name="쉼표 [0] 14 19 2" xfId="2503"/>
    <cellStyle name="쉼표 [0] 14 2" xfId="2504"/>
    <cellStyle name="쉼표 [0] 14 2 2" xfId="2505"/>
    <cellStyle name="쉼표 [0] 14 2 3" xfId="13270"/>
    <cellStyle name="쉼표 [0] 14 20" xfId="2506"/>
    <cellStyle name="쉼표 [0] 14 20 2" xfId="2507"/>
    <cellStyle name="쉼표 [0] 14 21" xfId="2508"/>
    <cellStyle name="쉼표 [0] 14 21 2" xfId="2509"/>
    <cellStyle name="쉼표 [0] 14 22" xfId="2510"/>
    <cellStyle name="쉼표 [0] 14 22 2" xfId="2511"/>
    <cellStyle name="쉼표 [0] 14 23" xfId="2512"/>
    <cellStyle name="쉼표 [0] 14 23 2" xfId="2513"/>
    <cellStyle name="쉼표 [0] 14 24" xfId="2514"/>
    <cellStyle name="쉼표 [0] 14 24 2" xfId="2515"/>
    <cellStyle name="쉼표 [0] 14 25" xfId="2516"/>
    <cellStyle name="쉼표 [0] 14 25 2" xfId="2517"/>
    <cellStyle name="쉼표 [0] 14 26" xfId="2518"/>
    <cellStyle name="쉼표 [0] 14 27" xfId="2519"/>
    <cellStyle name="쉼표 [0] 14 28" xfId="6851"/>
    <cellStyle name="쉼표 [0] 14 29" xfId="7009"/>
    <cellStyle name="쉼표 [0] 14 3" xfId="2520"/>
    <cellStyle name="쉼표 [0] 14 3 10" xfId="2521"/>
    <cellStyle name="쉼표 [0] 14 3 10 2" xfId="2522"/>
    <cellStyle name="쉼표 [0] 14 3 11" xfId="2523"/>
    <cellStyle name="쉼표 [0] 14 3 11 2" xfId="2524"/>
    <cellStyle name="쉼표 [0] 14 3 12" xfId="2525"/>
    <cellStyle name="쉼표 [0] 14 3 12 2" xfId="2526"/>
    <cellStyle name="쉼표 [0] 14 3 13" xfId="2527"/>
    <cellStyle name="쉼표 [0] 14 3 13 2" xfId="2528"/>
    <cellStyle name="쉼표 [0] 14 3 14" xfId="2529"/>
    <cellStyle name="쉼표 [0] 14 3 14 2" xfId="2530"/>
    <cellStyle name="쉼표 [0] 14 3 15" xfId="2531"/>
    <cellStyle name="쉼표 [0] 14 3 15 2" xfId="2532"/>
    <cellStyle name="쉼표 [0] 14 3 16" xfId="2533"/>
    <cellStyle name="쉼표 [0] 14 3 16 2" xfId="2534"/>
    <cellStyle name="쉼표 [0] 14 3 17" xfId="2535"/>
    <cellStyle name="쉼표 [0] 14 3 17 2" xfId="2536"/>
    <cellStyle name="쉼표 [0] 14 3 18" xfId="2537"/>
    <cellStyle name="쉼표 [0] 14 3 18 2" xfId="2538"/>
    <cellStyle name="쉼표 [0] 14 3 19" xfId="2539"/>
    <cellStyle name="쉼표 [0] 14 3 19 2" xfId="2540"/>
    <cellStyle name="쉼표 [0] 14 3 2" xfId="2541"/>
    <cellStyle name="쉼표 [0] 14 3 2 2" xfId="2542"/>
    <cellStyle name="쉼표 [0] 14 3 2 3" xfId="13271"/>
    <cellStyle name="쉼표 [0] 14 3 20" xfId="2543"/>
    <cellStyle name="쉼표 [0] 14 3 20 2" xfId="2544"/>
    <cellStyle name="쉼표 [0] 14 3 21" xfId="2545"/>
    <cellStyle name="쉼표 [0] 14 3 21 2" xfId="2546"/>
    <cellStyle name="쉼표 [0] 14 3 22" xfId="2547"/>
    <cellStyle name="쉼표 [0] 14 3 22 2" xfId="2548"/>
    <cellStyle name="쉼표 [0] 14 3 23" xfId="2549"/>
    <cellStyle name="쉼표 [0] 14 3 23 2" xfId="2550"/>
    <cellStyle name="쉼표 [0] 14 3 24" xfId="2551"/>
    <cellStyle name="쉼표 [0] 14 3 24 2" xfId="2552"/>
    <cellStyle name="쉼표 [0] 14 3 25" xfId="2553"/>
    <cellStyle name="쉼표 [0] 14 3 26" xfId="13272"/>
    <cellStyle name="쉼표 [0] 14 3 3" xfId="2554"/>
    <cellStyle name="쉼표 [0] 14 3 3 2" xfId="2555"/>
    <cellStyle name="쉼표 [0] 14 3 4" xfId="2556"/>
    <cellStyle name="쉼표 [0] 14 3 4 2" xfId="2557"/>
    <cellStyle name="쉼표 [0] 14 3 5" xfId="2558"/>
    <cellStyle name="쉼표 [0] 14 3 5 2" xfId="2559"/>
    <cellStyle name="쉼표 [0] 14 3 6" xfId="2560"/>
    <cellStyle name="쉼표 [0] 14 3 6 2" xfId="2561"/>
    <cellStyle name="쉼표 [0] 14 3 7" xfId="2562"/>
    <cellStyle name="쉼표 [0] 14 3 7 2" xfId="2563"/>
    <cellStyle name="쉼표 [0] 14 3 8" xfId="2564"/>
    <cellStyle name="쉼표 [0] 14 3 8 2" xfId="2565"/>
    <cellStyle name="쉼표 [0] 14 3 9" xfId="2566"/>
    <cellStyle name="쉼표 [0] 14 3 9 2" xfId="2567"/>
    <cellStyle name="쉼표 [0] 14 30" xfId="13273"/>
    <cellStyle name="쉼표 [0] 14 4" xfId="2568"/>
    <cellStyle name="쉼표 [0] 14 4 2" xfId="2569"/>
    <cellStyle name="쉼표 [0] 14 4 3" xfId="13274"/>
    <cellStyle name="쉼표 [0] 14 5" xfId="2570"/>
    <cellStyle name="쉼표 [0] 14 5 2" xfId="2571"/>
    <cellStyle name="쉼표 [0] 14 5 3" xfId="13275"/>
    <cellStyle name="쉼표 [0] 14 6" xfId="2572"/>
    <cellStyle name="쉼표 [0] 14 6 2" xfId="2573"/>
    <cellStyle name="쉼표 [0] 14 7" xfId="2574"/>
    <cellStyle name="쉼표 [0] 14 7 2" xfId="2575"/>
    <cellStyle name="쉼표 [0] 14 8" xfId="2576"/>
    <cellStyle name="쉼표 [0] 14 8 2" xfId="2577"/>
    <cellStyle name="쉼표 [0] 14 9" xfId="2578"/>
    <cellStyle name="쉼표 [0] 14 9 2" xfId="2579"/>
    <cellStyle name="쉼표 [0] 15" xfId="2580"/>
    <cellStyle name="쉼표 [0] 15 10" xfId="2581"/>
    <cellStyle name="쉼표 [0] 15 10 2" xfId="2582"/>
    <cellStyle name="쉼표 [0] 15 11" xfId="2583"/>
    <cellStyle name="쉼표 [0] 15 11 2" xfId="2584"/>
    <cellStyle name="쉼표 [0] 15 12" xfId="2585"/>
    <cellStyle name="쉼표 [0] 15 12 2" xfId="2586"/>
    <cellStyle name="쉼표 [0] 15 13" xfId="2587"/>
    <cellStyle name="쉼표 [0] 15 13 2" xfId="2588"/>
    <cellStyle name="쉼표 [0] 15 14" xfId="2589"/>
    <cellStyle name="쉼표 [0] 15 14 2" xfId="2590"/>
    <cellStyle name="쉼표 [0] 15 15" xfId="2591"/>
    <cellStyle name="쉼표 [0] 15 15 2" xfId="2592"/>
    <cellStyle name="쉼표 [0] 15 16" xfId="2593"/>
    <cellStyle name="쉼표 [0] 15 16 2" xfId="2594"/>
    <cellStyle name="쉼표 [0] 15 17" xfId="2595"/>
    <cellStyle name="쉼표 [0] 15 17 2" xfId="2596"/>
    <cellStyle name="쉼표 [0] 15 18" xfId="2597"/>
    <cellStyle name="쉼표 [0] 15 18 2" xfId="2598"/>
    <cellStyle name="쉼표 [0] 15 19" xfId="2599"/>
    <cellStyle name="쉼표 [0] 15 19 2" xfId="2600"/>
    <cellStyle name="쉼표 [0] 15 2" xfId="2601"/>
    <cellStyle name="쉼표 [0] 15 2 2" xfId="2602"/>
    <cellStyle name="쉼표 [0] 15 2 3" xfId="13276"/>
    <cellStyle name="쉼표 [0] 15 20" xfId="2603"/>
    <cellStyle name="쉼표 [0] 15 20 2" xfId="2604"/>
    <cellStyle name="쉼표 [0] 15 21" xfId="2605"/>
    <cellStyle name="쉼표 [0] 15 21 2" xfId="2606"/>
    <cellStyle name="쉼표 [0] 15 22" xfId="2607"/>
    <cellStyle name="쉼표 [0] 15 22 2" xfId="2608"/>
    <cellStyle name="쉼표 [0] 15 23" xfId="2609"/>
    <cellStyle name="쉼표 [0] 15 23 2" xfId="2610"/>
    <cellStyle name="쉼표 [0] 15 24" xfId="2611"/>
    <cellStyle name="쉼표 [0] 15 24 2" xfId="2612"/>
    <cellStyle name="쉼표 [0] 15 25" xfId="2613"/>
    <cellStyle name="쉼표 [0] 15 25 2" xfId="2614"/>
    <cellStyle name="쉼표 [0] 15 26" xfId="2615"/>
    <cellStyle name="쉼표 [0] 15 27" xfId="2616"/>
    <cellStyle name="쉼표 [0] 15 28" xfId="6852"/>
    <cellStyle name="쉼표 [0] 15 29" xfId="7010"/>
    <cellStyle name="쉼표 [0] 15 3" xfId="2617"/>
    <cellStyle name="쉼표 [0] 15 3 10" xfId="2618"/>
    <cellStyle name="쉼표 [0] 15 3 10 2" xfId="2619"/>
    <cellStyle name="쉼표 [0] 15 3 11" xfId="2620"/>
    <cellStyle name="쉼표 [0] 15 3 11 2" xfId="2621"/>
    <cellStyle name="쉼표 [0] 15 3 12" xfId="2622"/>
    <cellStyle name="쉼표 [0] 15 3 12 2" xfId="2623"/>
    <cellStyle name="쉼표 [0] 15 3 13" xfId="2624"/>
    <cellStyle name="쉼표 [0] 15 3 13 2" xfId="2625"/>
    <cellStyle name="쉼표 [0] 15 3 14" xfId="2626"/>
    <cellStyle name="쉼표 [0] 15 3 14 2" xfId="2627"/>
    <cellStyle name="쉼표 [0] 15 3 15" xfId="2628"/>
    <cellStyle name="쉼표 [0] 15 3 15 2" xfId="2629"/>
    <cellStyle name="쉼표 [0] 15 3 16" xfId="2630"/>
    <cellStyle name="쉼표 [0] 15 3 16 2" xfId="2631"/>
    <cellStyle name="쉼표 [0] 15 3 17" xfId="2632"/>
    <cellStyle name="쉼표 [0] 15 3 17 2" xfId="2633"/>
    <cellStyle name="쉼표 [0] 15 3 18" xfId="2634"/>
    <cellStyle name="쉼표 [0] 15 3 18 2" xfId="2635"/>
    <cellStyle name="쉼표 [0] 15 3 19" xfId="2636"/>
    <cellStyle name="쉼표 [0] 15 3 19 2" xfId="2637"/>
    <cellStyle name="쉼표 [0] 15 3 2" xfId="2638"/>
    <cellStyle name="쉼표 [0] 15 3 2 2" xfId="2639"/>
    <cellStyle name="쉼표 [0] 15 3 2 3" xfId="13277"/>
    <cellStyle name="쉼표 [0] 15 3 20" xfId="2640"/>
    <cellStyle name="쉼표 [0] 15 3 20 2" xfId="2641"/>
    <cellStyle name="쉼표 [0] 15 3 21" xfId="2642"/>
    <cellStyle name="쉼표 [0] 15 3 21 2" xfId="2643"/>
    <cellStyle name="쉼표 [0] 15 3 22" xfId="2644"/>
    <cellStyle name="쉼표 [0] 15 3 22 2" xfId="2645"/>
    <cellStyle name="쉼표 [0] 15 3 23" xfId="2646"/>
    <cellStyle name="쉼표 [0] 15 3 23 2" xfId="2647"/>
    <cellStyle name="쉼표 [0] 15 3 24" xfId="2648"/>
    <cellStyle name="쉼표 [0] 15 3 24 2" xfId="2649"/>
    <cellStyle name="쉼표 [0] 15 3 25" xfId="2650"/>
    <cellStyle name="쉼표 [0] 15 3 26" xfId="13278"/>
    <cellStyle name="쉼표 [0] 15 3 3" xfId="2651"/>
    <cellStyle name="쉼표 [0] 15 3 3 2" xfId="2652"/>
    <cellStyle name="쉼표 [0] 15 3 4" xfId="2653"/>
    <cellStyle name="쉼표 [0] 15 3 4 2" xfId="2654"/>
    <cellStyle name="쉼표 [0] 15 3 5" xfId="2655"/>
    <cellStyle name="쉼표 [0] 15 3 5 2" xfId="2656"/>
    <cellStyle name="쉼표 [0] 15 3 6" xfId="2657"/>
    <cellStyle name="쉼표 [0] 15 3 6 2" xfId="2658"/>
    <cellStyle name="쉼표 [0] 15 3 7" xfId="2659"/>
    <cellStyle name="쉼표 [0] 15 3 7 2" xfId="2660"/>
    <cellStyle name="쉼표 [0] 15 3 8" xfId="2661"/>
    <cellStyle name="쉼표 [0] 15 3 8 2" xfId="2662"/>
    <cellStyle name="쉼표 [0] 15 3 9" xfId="2663"/>
    <cellStyle name="쉼표 [0] 15 3 9 2" xfId="2664"/>
    <cellStyle name="쉼표 [0] 15 30" xfId="13279"/>
    <cellStyle name="쉼표 [0] 15 4" xfId="2665"/>
    <cellStyle name="쉼표 [0] 15 4 2" xfId="2666"/>
    <cellStyle name="쉼표 [0] 15 4 3" xfId="13280"/>
    <cellStyle name="쉼표 [0] 15 5" xfId="2667"/>
    <cellStyle name="쉼표 [0] 15 5 2" xfId="2668"/>
    <cellStyle name="쉼표 [0] 15 6" xfId="2669"/>
    <cellStyle name="쉼표 [0] 15 6 2" xfId="2670"/>
    <cellStyle name="쉼표 [0] 15 7" xfId="2671"/>
    <cellStyle name="쉼표 [0] 15 7 2" xfId="2672"/>
    <cellStyle name="쉼표 [0] 15 8" xfId="2673"/>
    <cellStyle name="쉼표 [0] 15 8 2" xfId="2674"/>
    <cellStyle name="쉼표 [0] 15 9" xfId="2675"/>
    <cellStyle name="쉼표 [0] 15 9 2" xfId="2676"/>
    <cellStyle name="쉼표 [0] 16" xfId="2677"/>
    <cellStyle name="쉼표 [0] 16 10" xfId="2678"/>
    <cellStyle name="쉼표 [0] 16 10 2" xfId="2679"/>
    <cellStyle name="쉼표 [0] 16 11" xfId="2680"/>
    <cellStyle name="쉼표 [0] 16 11 2" xfId="2681"/>
    <cellStyle name="쉼표 [0] 16 12" xfId="2682"/>
    <cellStyle name="쉼표 [0] 16 12 2" xfId="2683"/>
    <cellStyle name="쉼표 [0] 16 13" xfId="2684"/>
    <cellStyle name="쉼표 [0] 16 13 2" xfId="2685"/>
    <cellStyle name="쉼표 [0] 16 14" xfId="2686"/>
    <cellStyle name="쉼표 [0] 16 14 2" xfId="2687"/>
    <cellStyle name="쉼표 [0] 16 15" xfId="2688"/>
    <cellStyle name="쉼표 [0] 16 15 2" xfId="2689"/>
    <cellStyle name="쉼표 [0] 16 16" xfId="2690"/>
    <cellStyle name="쉼표 [0] 16 16 2" xfId="2691"/>
    <cellStyle name="쉼표 [0] 16 17" xfId="2692"/>
    <cellStyle name="쉼표 [0] 16 17 2" xfId="2693"/>
    <cellStyle name="쉼표 [0] 16 18" xfId="2694"/>
    <cellStyle name="쉼표 [0] 16 18 2" xfId="2695"/>
    <cellStyle name="쉼표 [0] 16 19" xfId="2696"/>
    <cellStyle name="쉼표 [0] 16 19 2" xfId="2697"/>
    <cellStyle name="쉼표 [0] 16 2" xfId="2698"/>
    <cellStyle name="쉼표 [0] 16 2 10" xfId="2699"/>
    <cellStyle name="쉼표 [0] 16 2 10 2" xfId="2700"/>
    <cellStyle name="쉼표 [0] 16 2 11" xfId="2701"/>
    <cellStyle name="쉼표 [0] 16 2 11 2" xfId="2702"/>
    <cellStyle name="쉼표 [0] 16 2 12" xfId="2703"/>
    <cellStyle name="쉼표 [0] 16 2 12 2" xfId="2704"/>
    <cellStyle name="쉼표 [0] 16 2 13" xfId="2705"/>
    <cellStyle name="쉼표 [0] 16 2 13 2" xfId="2706"/>
    <cellStyle name="쉼표 [0] 16 2 14" xfId="2707"/>
    <cellStyle name="쉼표 [0] 16 2 14 2" xfId="2708"/>
    <cellStyle name="쉼표 [0] 16 2 15" xfId="2709"/>
    <cellStyle name="쉼표 [0] 16 2 15 2" xfId="2710"/>
    <cellStyle name="쉼표 [0] 16 2 16" xfId="2711"/>
    <cellStyle name="쉼표 [0] 16 2 16 2" xfId="2712"/>
    <cellStyle name="쉼표 [0] 16 2 17" xfId="2713"/>
    <cellStyle name="쉼표 [0] 16 2 17 2" xfId="2714"/>
    <cellStyle name="쉼표 [0] 16 2 18" xfId="2715"/>
    <cellStyle name="쉼표 [0] 16 2 18 2" xfId="2716"/>
    <cellStyle name="쉼표 [0] 16 2 19" xfId="2717"/>
    <cellStyle name="쉼표 [0] 16 2 19 2" xfId="2718"/>
    <cellStyle name="쉼표 [0] 16 2 2" xfId="2719"/>
    <cellStyle name="쉼표 [0] 16 2 2 2" xfId="2720"/>
    <cellStyle name="쉼표 [0] 16 2 2 3" xfId="13281"/>
    <cellStyle name="쉼표 [0] 16 2 20" xfId="2721"/>
    <cellStyle name="쉼표 [0] 16 2 20 2" xfId="2722"/>
    <cellStyle name="쉼표 [0] 16 2 21" xfId="2723"/>
    <cellStyle name="쉼표 [0] 16 2 21 2" xfId="2724"/>
    <cellStyle name="쉼표 [0] 16 2 22" xfId="2725"/>
    <cellStyle name="쉼표 [0] 16 2 22 2" xfId="2726"/>
    <cellStyle name="쉼표 [0] 16 2 23" xfId="2727"/>
    <cellStyle name="쉼표 [0] 16 2 23 2" xfId="2728"/>
    <cellStyle name="쉼표 [0] 16 2 24" xfId="2729"/>
    <cellStyle name="쉼표 [0] 16 2 24 2" xfId="2730"/>
    <cellStyle name="쉼표 [0] 16 2 25" xfId="2731"/>
    <cellStyle name="쉼표 [0] 16 2 25 2" xfId="2732"/>
    <cellStyle name="쉼표 [0] 16 2 26" xfId="2733"/>
    <cellStyle name="쉼표 [0] 16 2 27" xfId="13282"/>
    <cellStyle name="쉼표 [0] 16 2 3" xfId="2734"/>
    <cellStyle name="쉼표 [0] 16 2 3 10" xfId="2735"/>
    <cellStyle name="쉼표 [0] 16 2 3 10 2" xfId="2736"/>
    <cellStyle name="쉼표 [0] 16 2 3 11" xfId="2737"/>
    <cellStyle name="쉼표 [0] 16 2 3 11 2" xfId="2738"/>
    <cellStyle name="쉼표 [0] 16 2 3 12" xfId="2739"/>
    <cellStyle name="쉼표 [0] 16 2 3 12 2" xfId="2740"/>
    <cellStyle name="쉼표 [0] 16 2 3 13" xfId="2741"/>
    <cellStyle name="쉼표 [0] 16 2 3 13 2" xfId="2742"/>
    <cellStyle name="쉼표 [0] 16 2 3 14" xfId="2743"/>
    <cellStyle name="쉼표 [0] 16 2 3 14 2" xfId="2744"/>
    <cellStyle name="쉼표 [0] 16 2 3 15" xfId="2745"/>
    <cellStyle name="쉼표 [0] 16 2 3 15 2" xfId="2746"/>
    <cellStyle name="쉼표 [0] 16 2 3 16" xfId="2747"/>
    <cellStyle name="쉼표 [0] 16 2 3 16 2" xfId="2748"/>
    <cellStyle name="쉼표 [0] 16 2 3 17" xfId="2749"/>
    <cellStyle name="쉼표 [0] 16 2 3 17 2" xfId="2750"/>
    <cellStyle name="쉼표 [0] 16 2 3 18" xfId="2751"/>
    <cellStyle name="쉼표 [0] 16 2 3 18 2" xfId="2752"/>
    <cellStyle name="쉼표 [0] 16 2 3 19" xfId="2753"/>
    <cellStyle name="쉼표 [0] 16 2 3 19 2" xfId="2754"/>
    <cellStyle name="쉼표 [0] 16 2 3 2" xfId="2755"/>
    <cellStyle name="쉼표 [0] 16 2 3 2 2" xfId="2756"/>
    <cellStyle name="쉼표 [0] 16 2 3 2 3" xfId="13283"/>
    <cellStyle name="쉼표 [0] 16 2 3 20" xfId="2757"/>
    <cellStyle name="쉼표 [0] 16 2 3 20 2" xfId="2758"/>
    <cellStyle name="쉼표 [0] 16 2 3 21" xfId="2759"/>
    <cellStyle name="쉼표 [0] 16 2 3 21 2" xfId="2760"/>
    <cellStyle name="쉼표 [0] 16 2 3 22" xfId="2761"/>
    <cellStyle name="쉼표 [0] 16 2 3 22 2" xfId="2762"/>
    <cellStyle name="쉼표 [0] 16 2 3 23" xfId="2763"/>
    <cellStyle name="쉼표 [0] 16 2 3 23 2" xfId="2764"/>
    <cellStyle name="쉼표 [0] 16 2 3 24" xfId="2765"/>
    <cellStyle name="쉼표 [0] 16 2 3 24 2" xfId="2766"/>
    <cellStyle name="쉼표 [0] 16 2 3 25" xfId="2767"/>
    <cellStyle name="쉼표 [0] 16 2 3 26" xfId="13284"/>
    <cellStyle name="쉼표 [0] 16 2 3 3" xfId="2768"/>
    <cellStyle name="쉼표 [0] 16 2 3 3 2" xfId="2769"/>
    <cellStyle name="쉼표 [0] 16 2 3 4" xfId="2770"/>
    <cellStyle name="쉼표 [0] 16 2 3 4 2" xfId="2771"/>
    <cellStyle name="쉼표 [0] 16 2 3 5" xfId="2772"/>
    <cellStyle name="쉼표 [0] 16 2 3 5 2" xfId="2773"/>
    <cellStyle name="쉼표 [0] 16 2 3 6" xfId="2774"/>
    <cellStyle name="쉼표 [0] 16 2 3 6 2" xfId="2775"/>
    <cellStyle name="쉼표 [0] 16 2 3 7" xfId="2776"/>
    <cellStyle name="쉼표 [0] 16 2 3 7 2" xfId="2777"/>
    <cellStyle name="쉼표 [0] 16 2 3 8" xfId="2778"/>
    <cellStyle name="쉼표 [0] 16 2 3 8 2" xfId="2779"/>
    <cellStyle name="쉼표 [0] 16 2 3 9" xfId="2780"/>
    <cellStyle name="쉼표 [0] 16 2 3 9 2" xfId="2781"/>
    <cellStyle name="쉼표 [0] 16 2 4" xfId="2782"/>
    <cellStyle name="쉼표 [0] 16 2 4 2" xfId="2783"/>
    <cellStyle name="쉼표 [0] 16 2 4 3" xfId="13285"/>
    <cellStyle name="쉼표 [0] 16 2 5" xfId="2784"/>
    <cellStyle name="쉼표 [0] 16 2 5 2" xfId="2785"/>
    <cellStyle name="쉼표 [0] 16 2 6" xfId="2786"/>
    <cellStyle name="쉼표 [0] 16 2 6 2" xfId="2787"/>
    <cellStyle name="쉼표 [0] 16 2 7" xfId="2788"/>
    <cellStyle name="쉼표 [0] 16 2 7 2" xfId="2789"/>
    <cellStyle name="쉼표 [0] 16 2 8" xfId="2790"/>
    <cellStyle name="쉼표 [0] 16 2 8 2" xfId="2791"/>
    <cellStyle name="쉼표 [0] 16 2 9" xfId="2792"/>
    <cellStyle name="쉼표 [0] 16 2 9 2" xfId="2793"/>
    <cellStyle name="쉼표 [0] 16 20" xfId="2794"/>
    <cellStyle name="쉼표 [0] 16 20 2" xfId="2795"/>
    <cellStyle name="쉼표 [0] 16 21" xfId="2796"/>
    <cellStyle name="쉼표 [0] 16 21 2" xfId="2797"/>
    <cellStyle name="쉼표 [0] 16 22" xfId="2798"/>
    <cellStyle name="쉼표 [0] 16 22 2" xfId="2799"/>
    <cellStyle name="쉼표 [0] 16 23" xfId="2800"/>
    <cellStyle name="쉼표 [0] 16 23 2" xfId="2801"/>
    <cellStyle name="쉼표 [0] 16 24" xfId="2802"/>
    <cellStyle name="쉼표 [0] 16 24 2" xfId="2803"/>
    <cellStyle name="쉼표 [0] 16 25" xfId="2804"/>
    <cellStyle name="쉼표 [0] 16 25 2" xfId="2805"/>
    <cellStyle name="쉼표 [0] 16 26" xfId="2806"/>
    <cellStyle name="쉼표 [0] 16 26 2" xfId="2807"/>
    <cellStyle name="쉼표 [0] 16 27" xfId="2808"/>
    <cellStyle name="쉼표 [0] 16 28" xfId="2809"/>
    <cellStyle name="쉼표 [0] 16 29" xfId="6853"/>
    <cellStyle name="쉼표 [0] 16 3" xfId="2810"/>
    <cellStyle name="쉼표 [0] 16 3 2" xfId="2811"/>
    <cellStyle name="쉼표 [0] 16 3 3" xfId="13286"/>
    <cellStyle name="쉼표 [0] 16 30" xfId="7011"/>
    <cellStyle name="쉼표 [0] 16 31" xfId="13287"/>
    <cellStyle name="쉼표 [0] 16 4" xfId="2812"/>
    <cellStyle name="쉼표 [0] 16 4 10" xfId="2813"/>
    <cellStyle name="쉼표 [0] 16 4 10 2" xfId="2814"/>
    <cellStyle name="쉼표 [0] 16 4 11" xfId="2815"/>
    <cellStyle name="쉼표 [0] 16 4 11 2" xfId="2816"/>
    <cellStyle name="쉼표 [0] 16 4 12" xfId="2817"/>
    <cellStyle name="쉼표 [0] 16 4 12 2" xfId="2818"/>
    <cellStyle name="쉼표 [0] 16 4 13" xfId="2819"/>
    <cellStyle name="쉼표 [0] 16 4 13 2" xfId="2820"/>
    <cellStyle name="쉼표 [0] 16 4 14" xfId="2821"/>
    <cellStyle name="쉼표 [0] 16 4 14 2" xfId="2822"/>
    <cellStyle name="쉼표 [0] 16 4 15" xfId="2823"/>
    <cellStyle name="쉼표 [0] 16 4 15 2" xfId="2824"/>
    <cellStyle name="쉼표 [0] 16 4 16" xfId="2825"/>
    <cellStyle name="쉼표 [0] 16 4 16 2" xfId="2826"/>
    <cellStyle name="쉼표 [0] 16 4 17" xfId="2827"/>
    <cellStyle name="쉼표 [0] 16 4 17 2" xfId="2828"/>
    <cellStyle name="쉼표 [0] 16 4 18" xfId="2829"/>
    <cellStyle name="쉼표 [0] 16 4 18 2" xfId="2830"/>
    <cellStyle name="쉼표 [0] 16 4 19" xfId="2831"/>
    <cellStyle name="쉼표 [0] 16 4 19 2" xfId="2832"/>
    <cellStyle name="쉼표 [0] 16 4 2" xfId="2833"/>
    <cellStyle name="쉼표 [0] 16 4 2 2" xfId="2834"/>
    <cellStyle name="쉼표 [0] 16 4 2 3" xfId="13288"/>
    <cellStyle name="쉼표 [0] 16 4 20" xfId="2835"/>
    <cellStyle name="쉼표 [0] 16 4 20 2" xfId="2836"/>
    <cellStyle name="쉼표 [0] 16 4 21" xfId="2837"/>
    <cellStyle name="쉼표 [0] 16 4 21 2" xfId="2838"/>
    <cellStyle name="쉼표 [0] 16 4 22" xfId="2839"/>
    <cellStyle name="쉼표 [0] 16 4 22 2" xfId="2840"/>
    <cellStyle name="쉼표 [0] 16 4 23" xfId="2841"/>
    <cellStyle name="쉼표 [0] 16 4 23 2" xfId="2842"/>
    <cellStyle name="쉼표 [0] 16 4 24" xfId="2843"/>
    <cellStyle name="쉼표 [0] 16 4 24 2" xfId="2844"/>
    <cellStyle name="쉼표 [0] 16 4 25" xfId="2845"/>
    <cellStyle name="쉼표 [0] 16 4 26" xfId="13289"/>
    <cellStyle name="쉼표 [0] 16 4 3" xfId="2846"/>
    <cellStyle name="쉼표 [0] 16 4 3 2" xfId="2847"/>
    <cellStyle name="쉼표 [0] 16 4 4" xfId="2848"/>
    <cellStyle name="쉼표 [0] 16 4 4 2" xfId="2849"/>
    <cellStyle name="쉼표 [0] 16 4 5" xfId="2850"/>
    <cellStyle name="쉼표 [0] 16 4 5 2" xfId="2851"/>
    <cellStyle name="쉼표 [0] 16 4 6" xfId="2852"/>
    <cellStyle name="쉼표 [0] 16 4 6 2" xfId="2853"/>
    <cellStyle name="쉼표 [0] 16 4 7" xfId="2854"/>
    <cellStyle name="쉼표 [0] 16 4 7 2" xfId="2855"/>
    <cellStyle name="쉼표 [0] 16 4 8" xfId="2856"/>
    <cellStyle name="쉼표 [0] 16 4 8 2" xfId="2857"/>
    <cellStyle name="쉼표 [0] 16 4 9" xfId="2858"/>
    <cellStyle name="쉼표 [0] 16 4 9 2" xfId="2859"/>
    <cellStyle name="쉼표 [0] 16 5" xfId="2860"/>
    <cellStyle name="쉼표 [0] 16 5 2" xfId="2861"/>
    <cellStyle name="쉼표 [0] 16 5 3" xfId="13290"/>
    <cellStyle name="쉼표 [0] 16 6" xfId="2862"/>
    <cellStyle name="쉼표 [0] 16 6 2" xfId="2863"/>
    <cellStyle name="쉼표 [0] 16 7" xfId="2864"/>
    <cellStyle name="쉼표 [0] 16 7 2" xfId="2865"/>
    <cellStyle name="쉼표 [0] 16 8" xfId="2866"/>
    <cellStyle name="쉼표 [0] 16 8 2" xfId="2867"/>
    <cellStyle name="쉼표 [0] 16 9" xfId="2868"/>
    <cellStyle name="쉼표 [0] 16 9 2" xfId="2869"/>
    <cellStyle name="쉼표 [0] 17" xfId="2870"/>
    <cellStyle name="쉼표 [0] 17 10" xfId="2871"/>
    <cellStyle name="쉼표 [0] 17 10 2" xfId="2872"/>
    <cellStyle name="쉼표 [0] 17 11" xfId="2873"/>
    <cellStyle name="쉼표 [0] 17 11 2" xfId="2874"/>
    <cellStyle name="쉼표 [0] 17 12" xfId="2875"/>
    <cellStyle name="쉼표 [0] 17 12 2" xfId="2876"/>
    <cellStyle name="쉼표 [0] 17 13" xfId="2877"/>
    <cellStyle name="쉼표 [0] 17 13 2" xfId="2878"/>
    <cellStyle name="쉼표 [0] 17 14" xfId="2879"/>
    <cellStyle name="쉼표 [0] 17 14 2" xfId="2880"/>
    <cellStyle name="쉼표 [0] 17 15" xfId="2881"/>
    <cellStyle name="쉼표 [0] 17 15 2" xfId="2882"/>
    <cellStyle name="쉼표 [0] 17 16" xfId="2883"/>
    <cellStyle name="쉼표 [0] 17 16 2" xfId="2884"/>
    <cellStyle name="쉼표 [0] 17 17" xfId="2885"/>
    <cellStyle name="쉼표 [0] 17 17 2" xfId="2886"/>
    <cellStyle name="쉼표 [0] 17 18" xfId="2887"/>
    <cellStyle name="쉼표 [0] 17 18 2" xfId="2888"/>
    <cellStyle name="쉼표 [0] 17 19" xfId="2889"/>
    <cellStyle name="쉼표 [0] 17 19 2" xfId="2890"/>
    <cellStyle name="쉼표 [0] 17 2" xfId="2891"/>
    <cellStyle name="쉼표 [0] 17 2 2" xfId="2892"/>
    <cellStyle name="쉼표 [0] 17 2 3" xfId="13291"/>
    <cellStyle name="쉼표 [0] 17 20" xfId="2893"/>
    <cellStyle name="쉼표 [0] 17 20 2" xfId="2894"/>
    <cellStyle name="쉼표 [0] 17 21" xfId="2895"/>
    <cellStyle name="쉼표 [0] 17 21 2" xfId="2896"/>
    <cellStyle name="쉼표 [0] 17 22" xfId="2897"/>
    <cellStyle name="쉼표 [0] 17 22 2" xfId="2898"/>
    <cellStyle name="쉼표 [0] 17 23" xfId="2899"/>
    <cellStyle name="쉼표 [0] 17 23 2" xfId="2900"/>
    <cellStyle name="쉼표 [0] 17 24" xfId="2901"/>
    <cellStyle name="쉼표 [0] 17 24 2" xfId="2902"/>
    <cellStyle name="쉼표 [0] 17 25" xfId="2903"/>
    <cellStyle name="쉼표 [0] 17 25 2" xfId="2904"/>
    <cellStyle name="쉼표 [0] 17 26" xfId="2905"/>
    <cellStyle name="쉼표 [0] 17 26 2" xfId="2906"/>
    <cellStyle name="쉼표 [0] 17 26 2 2" xfId="2907"/>
    <cellStyle name="쉼표 [0] 17 26 3" xfId="2908"/>
    <cellStyle name="쉼표 [0] 17 27" xfId="2909"/>
    <cellStyle name="쉼표 [0] 17 28" xfId="6658"/>
    <cellStyle name="쉼표 [0] 17 28 2" xfId="12617"/>
    <cellStyle name="쉼표 [0] 17 28 3" xfId="7043"/>
    <cellStyle name="쉼표 [0] 17 29" xfId="6854"/>
    <cellStyle name="쉼표 [0] 17 3" xfId="2910"/>
    <cellStyle name="쉼표 [0] 17 3 10" xfId="2911"/>
    <cellStyle name="쉼표 [0] 17 3 10 2" xfId="2912"/>
    <cellStyle name="쉼표 [0] 17 3 11" xfId="2913"/>
    <cellStyle name="쉼표 [0] 17 3 11 2" xfId="2914"/>
    <cellStyle name="쉼표 [0] 17 3 12" xfId="2915"/>
    <cellStyle name="쉼표 [0] 17 3 12 2" xfId="2916"/>
    <cellStyle name="쉼표 [0] 17 3 13" xfId="2917"/>
    <cellStyle name="쉼표 [0] 17 3 13 2" xfId="2918"/>
    <cellStyle name="쉼표 [0] 17 3 14" xfId="2919"/>
    <cellStyle name="쉼표 [0] 17 3 14 2" xfId="2920"/>
    <cellStyle name="쉼표 [0] 17 3 15" xfId="2921"/>
    <cellStyle name="쉼표 [0] 17 3 15 2" xfId="2922"/>
    <cellStyle name="쉼표 [0] 17 3 16" xfId="2923"/>
    <cellStyle name="쉼표 [0] 17 3 16 2" xfId="2924"/>
    <cellStyle name="쉼표 [0] 17 3 17" xfId="2925"/>
    <cellStyle name="쉼표 [0] 17 3 17 2" xfId="2926"/>
    <cellStyle name="쉼표 [0] 17 3 18" xfId="2927"/>
    <cellStyle name="쉼표 [0] 17 3 18 2" xfId="2928"/>
    <cellStyle name="쉼표 [0] 17 3 19" xfId="2929"/>
    <cellStyle name="쉼표 [0] 17 3 19 2" xfId="2930"/>
    <cellStyle name="쉼표 [0] 17 3 2" xfId="2931"/>
    <cellStyle name="쉼표 [0] 17 3 2 2" xfId="2932"/>
    <cellStyle name="쉼표 [0] 17 3 2 3" xfId="13292"/>
    <cellStyle name="쉼표 [0] 17 3 20" xfId="2933"/>
    <cellStyle name="쉼표 [0] 17 3 20 2" xfId="2934"/>
    <cellStyle name="쉼표 [0] 17 3 21" xfId="2935"/>
    <cellStyle name="쉼표 [0] 17 3 21 2" xfId="2936"/>
    <cellStyle name="쉼표 [0] 17 3 22" xfId="2937"/>
    <cellStyle name="쉼표 [0] 17 3 22 2" xfId="2938"/>
    <cellStyle name="쉼표 [0] 17 3 23" xfId="2939"/>
    <cellStyle name="쉼표 [0] 17 3 23 2" xfId="2940"/>
    <cellStyle name="쉼표 [0] 17 3 24" xfId="2941"/>
    <cellStyle name="쉼표 [0] 17 3 24 2" xfId="2942"/>
    <cellStyle name="쉼표 [0] 17 3 25" xfId="2943"/>
    <cellStyle name="쉼표 [0] 17 3 26" xfId="13293"/>
    <cellStyle name="쉼표 [0] 17 3 3" xfId="2944"/>
    <cellStyle name="쉼표 [0] 17 3 3 2" xfId="2945"/>
    <cellStyle name="쉼표 [0] 17 3 4" xfId="2946"/>
    <cellStyle name="쉼표 [0] 17 3 4 2" xfId="2947"/>
    <cellStyle name="쉼표 [0] 17 3 5" xfId="2948"/>
    <cellStyle name="쉼표 [0] 17 3 5 2" xfId="2949"/>
    <cellStyle name="쉼표 [0] 17 3 6" xfId="2950"/>
    <cellStyle name="쉼표 [0] 17 3 6 2" xfId="2951"/>
    <cellStyle name="쉼표 [0] 17 3 7" xfId="2952"/>
    <cellStyle name="쉼표 [0] 17 3 7 2" xfId="2953"/>
    <cellStyle name="쉼표 [0] 17 3 8" xfId="2954"/>
    <cellStyle name="쉼표 [0] 17 3 8 2" xfId="2955"/>
    <cellStyle name="쉼표 [0] 17 3 9" xfId="2956"/>
    <cellStyle name="쉼표 [0] 17 3 9 2" xfId="2957"/>
    <cellStyle name="쉼표 [0] 17 4" xfId="2958"/>
    <cellStyle name="쉼표 [0] 17 4 2" xfId="2959"/>
    <cellStyle name="쉼표 [0] 17 4 3" xfId="13294"/>
    <cellStyle name="쉼표 [0] 17 5" xfId="2960"/>
    <cellStyle name="쉼표 [0] 17 5 2" xfId="2961"/>
    <cellStyle name="쉼표 [0] 17 6" xfId="2962"/>
    <cellStyle name="쉼표 [0] 17 6 2" xfId="2963"/>
    <cellStyle name="쉼표 [0] 17 7" xfId="2964"/>
    <cellStyle name="쉼표 [0] 17 7 2" xfId="2965"/>
    <cellStyle name="쉼표 [0] 17 8" xfId="2966"/>
    <cellStyle name="쉼표 [0] 17 8 2" xfId="2967"/>
    <cellStyle name="쉼표 [0] 17 9" xfId="2968"/>
    <cellStyle name="쉼표 [0] 17 9 2" xfId="2969"/>
    <cellStyle name="쉼표 [0] 18" xfId="2970"/>
    <cellStyle name="쉼표 [0] 18 10" xfId="2971"/>
    <cellStyle name="쉼표 [0] 18 10 2" xfId="2972"/>
    <cellStyle name="쉼표 [0] 18 11" xfId="2973"/>
    <cellStyle name="쉼표 [0] 18 11 2" xfId="2974"/>
    <cellStyle name="쉼표 [0] 18 12" xfId="2975"/>
    <cellStyle name="쉼표 [0] 18 12 2" xfId="2976"/>
    <cellStyle name="쉼표 [0] 18 13" xfId="2977"/>
    <cellStyle name="쉼표 [0] 18 13 2" xfId="2978"/>
    <cellStyle name="쉼표 [0] 18 14" xfId="2979"/>
    <cellStyle name="쉼표 [0] 18 14 2" xfId="2980"/>
    <cellStyle name="쉼표 [0] 18 15" xfId="2981"/>
    <cellStyle name="쉼표 [0] 18 15 2" xfId="2982"/>
    <cellStyle name="쉼표 [0] 18 16" xfId="2983"/>
    <cellStyle name="쉼표 [0] 18 16 2" xfId="2984"/>
    <cellStyle name="쉼표 [0] 18 17" xfId="2985"/>
    <cellStyle name="쉼표 [0] 18 17 2" xfId="2986"/>
    <cellStyle name="쉼표 [0] 18 18" xfId="2987"/>
    <cellStyle name="쉼표 [0] 18 18 2" xfId="2988"/>
    <cellStyle name="쉼표 [0] 18 19" xfId="2989"/>
    <cellStyle name="쉼표 [0] 18 19 2" xfId="2990"/>
    <cellStyle name="쉼표 [0] 18 2" xfId="2991"/>
    <cellStyle name="쉼표 [0] 18 2 2" xfId="2992"/>
    <cellStyle name="쉼표 [0] 18 2 3" xfId="13295"/>
    <cellStyle name="쉼표 [0] 18 20" xfId="2993"/>
    <cellStyle name="쉼표 [0] 18 20 2" xfId="2994"/>
    <cellStyle name="쉼표 [0] 18 21" xfId="2995"/>
    <cellStyle name="쉼표 [0] 18 21 2" xfId="2996"/>
    <cellStyle name="쉼표 [0] 18 22" xfId="2997"/>
    <cellStyle name="쉼표 [0] 18 22 2" xfId="2998"/>
    <cellStyle name="쉼표 [0] 18 23" xfId="2999"/>
    <cellStyle name="쉼표 [0] 18 23 2" xfId="3000"/>
    <cellStyle name="쉼표 [0] 18 24" xfId="3001"/>
    <cellStyle name="쉼표 [0] 18 24 2" xfId="3002"/>
    <cellStyle name="쉼표 [0] 18 25" xfId="3003"/>
    <cellStyle name="쉼표 [0] 18 25 2" xfId="3004"/>
    <cellStyle name="쉼표 [0] 18 26" xfId="3005"/>
    <cellStyle name="쉼표 [0] 18 26 2" xfId="3006"/>
    <cellStyle name="쉼표 [0] 18 26 2 2" xfId="3007"/>
    <cellStyle name="쉼표 [0] 18 26 3" xfId="3008"/>
    <cellStyle name="쉼표 [0] 18 27" xfId="3009"/>
    <cellStyle name="쉼표 [0] 18 28" xfId="6659"/>
    <cellStyle name="쉼표 [0] 18 28 2" xfId="12618"/>
    <cellStyle name="쉼표 [0] 18 28 3" xfId="7044"/>
    <cellStyle name="쉼표 [0] 18 29" xfId="6855"/>
    <cellStyle name="쉼표 [0] 18 3" xfId="3010"/>
    <cellStyle name="쉼표 [0] 18 3 10" xfId="3011"/>
    <cellStyle name="쉼표 [0] 18 3 10 2" xfId="3012"/>
    <cellStyle name="쉼표 [0] 18 3 11" xfId="3013"/>
    <cellStyle name="쉼표 [0] 18 3 11 2" xfId="3014"/>
    <cellStyle name="쉼표 [0] 18 3 12" xfId="3015"/>
    <cellStyle name="쉼표 [0] 18 3 12 2" xfId="3016"/>
    <cellStyle name="쉼표 [0] 18 3 13" xfId="3017"/>
    <cellStyle name="쉼표 [0] 18 3 13 2" xfId="3018"/>
    <cellStyle name="쉼표 [0] 18 3 14" xfId="3019"/>
    <cellStyle name="쉼표 [0] 18 3 14 2" xfId="3020"/>
    <cellStyle name="쉼표 [0] 18 3 15" xfId="3021"/>
    <cellStyle name="쉼표 [0] 18 3 15 2" xfId="3022"/>
    <cellStyle name="쉼표 [0] 18 3 16" xfId="3023"/>
    <cellStyle name="쉼표 [0] 18 3 16 2" xfId="3024"/>
    <cellStyle name="쉼표 [0] 18 3 17" xfId="3025"/>
    <cellStyle name="쉼표 [0] 18 3 17 2" xfId="3026"/>
    <cellStyle name="쉼표 [0] 18 3 18" xfId="3027"/>
    <cellStyle name="쉼표 [0] 18 3 18 2" xfId="3028"/>
    <cellStyle name="쉼표 [0] 18 3 19" xfId="3029"/>
    <cellStyle name="쉼표 [0] 18 3 19 2" xfId="3030"/>
    <cellStyle name="쉼표 [0] 18 3 2" xfId="3031"/>
    <cellStyle name="쉼표 [0] 18 3 2 2" xfId="3032"/>
    <cellStyle name="쉼표 [0] 18 3 2 3" xfId="13296"/>
    <cellStyle name="쉼표 [0] 18 3 20" xfId="3033"/>
    <cellStyle name="쉼표 [0] 18 3 20 2" xfId="3034"/>
    <cellStyle name="쉼표 [0] 18 3 21" xfId="3035"/>
    <cellStyle name="쉼표 [0] 18 3 21 2" xfId="3036"/>
    <cellStyle name="쉼표 [0] 18 3 22" xfId="3037"/>
    <cellStyle name="쉼표 [0] 18 3 22 2" xfId="3038"/>
    <cellStyle name="쉼표 [0] 18 3 23" xfId="3039"/>
    <cellStyle name="쉼표 [0] 18 3 23 2" xfId="3040"/>
    <cellStyle name="쉼표 [0] 18 3 24" xfId="3041"/>
    <cellStyle name="쉼표 [0] 18 3 24 2" xfId="3042"/>
    <cellStyle name="쉼표 [0] 18 3 25" xfId="3043"/>
    <cellStyle name="쉼표 [0] 18 3 26" xfId="13297"/>
    <cellStyle name="쉼표 [0] 18 3 3" xfId="3044"/>
    <cellStyle name="쉼표 [0] 18 3 3 2" xfId="3045"/>
    <cellStyle name="쉼표 [0] 18 3 4" xfId="3046"/>
    <cellStyle name="쉼표 [0] 18 3 4 2" xfId="3047"/>
    <cellStyle name="쉼표 [0] 18 3 5" xfId="3048"/>
    <cellStyle name="쉼표 [0] 18 3 5 2" xfId="3049"/>
    <cellStyle name="쉼표 [0] 18 3 6" xfId="3050"/>
    <cellStyle name="쉼표 [0] 18 3 6 2" xfId="3051"/>
    <cellStyle name="쉼표 [0] 18 3 7" xfId="3052"/>
    <cellStyle name="쉼표 [0] 18 3 7 2" xfId="3053"/>
    <cellStyle name="쉼표 [0] 18 3 8" xfId="3054"/>
    <cellStyle name="쉼표 [0] 18 3 8 2" xfId="3055"/>
    <cellStyle name="쉼표 [0] 18 3 9" xfId="3056"/>
    <cellStyle name="쉼표 [0] 18 3 9 2" xfId="3057"/>
    <cellStyle name="쉼표 [0] 18 30" xfId="7012"/>
    <cellStyle name="쉼표 [0] 18 4" xfId="3058"/>
    <cellStyle name="쉼표 [0] 18 4 2" xfId="3059"/>
    <cellStyle name="쉼표 [0] 18 4 3" xfId="13298"/>
    <cellStyle name="쉼표 [0] 18 5" xfId="3060"/>
    <cellStyle name="쉼표 [0] 18 5 2" xfId="3061"/>
    <cellStyle name="쉼표 [0] 18 6" xfId="3062"/>
    <cellStyle name="쉼표 [0] 18 6 2" xfId="3063"/>
    <cellStyle name="쉼표 [0] 18 7" xfId="3064"/>
    <cellStyle name="쉼표 [0] 18 7 2" xfId="3065"/>
    <cellStyle name="쉼표 [0] 18 8" xfId="3066"/>
    <cellStyle name="쉼표 [0] 18 8 2" xfId="3067"/>
    <cellStyle name="쉼표 [0] 18 9" xfId="3068"/>
    <cellStyle name="쉼표 [0] 18 9 2" xfId="3069"/>
    <cellStyle name="쉼표 [0] 19" xfId="3070"/>
    <cellStyle name="쉼표 [0] 19 10" xfId="3071"/>
    <cellStyle name="쉼표 [0] 19 10 2" xfId="3072"/>
    <cellStyle name="쉼표 [0] 19 11" xfId="3073"/>
    <cellStyle name="쉼표 [0] 19 11 2" xfId="3074"/>
    <cellStyle name="쉼표 [0] 19 12" xfId="3075"/>
    <cellStyle name="쉼표 [0] 19 12 2" xfId="3076"/>
    <cellStyle name="쉼표 [0] 19 13" xfId="3077"/>
    <cellStyle name="쉼표 [0] 19 13 2" xfId="3078"/>
    <cellStyle name="쉼표 [0] 19 14" xfId="3079"/>
    <cellStyle name="쉼표 [0] 19 14 2" xfId="3080"/>
    <cellStyle name="쉼표 [0] 19 15" xfId="3081"/>
    <cellStyle name="쉼표 [0] 19 15 2" xfId="3082"/>
    <cellStyle name="쉼표 [0] 19 16" xfId="3083"/>
    <cellStyle name="쉼표 [0] 19 16 2" xfId="3084"/>
    <cellStyle name="쉼표 [0] 19 17" xfId="3085"/>
    <cellStyle name="쉼표 [0] 19 17 2" xfId="3086"/>
    <cellStyle name="쉼표 [0] 19 18" xfId="3087"/>
    <cellStyle name="쉼표 [0] 19 18 2" xfId="3088"/>
    <cellStyle name="쉼표 [0] 19 19" xfId="3089"/>
    <cellStyle name="쉼표 [0] 19 19 2" xfId="3090"/>
    <cellStyle name="쉼표 [0] 19 2" xfId="3091"/>
    <cellStyle name="쉼표 [0] 19 2 2" xfId="3092"/>
    <cellStyle name="쉼표 [0] 19 2 3" xfId="13299"/>
    <cellStyle name="쉼표 [0] 19 20" xfId="3093"/>
    <cellStyle name="쉼표 [0] 19 20 2" xfId="3094"/>
    <cellStyle name="쉼표 [0] 19 21" xfId="3095"/>
    <cellStyle name="쉼표 [0] 19 21 2" xfId="3096"/>
    <cellStyle name="쉼표 [0] 19 22" xfId="3097"/>
    <cellStyle name="쉼표 [0] 19 22 2" xfId="3098"/>
    <cellStyle name="쉼표 [0] 19 23" xfId="3099"/>
    <cellStyle name="쉼표 [0] 19 23 2" xfId="3100"/>
    <cellStyle name="쉼표 [0] 19 24" xfId="3101"/>
    <cellStyle name="쉼표 [0] 19 24 2" xfId="3102"/>
    <cellStyle name="쉼표 [0] 19 25" xfId="3103"/>
    <cellStyle name="쉼표 [0] 19 25 2" xfId="3104"/>
    <cellStyle name="쉼표 [0] 19 26" xfId="3105"/>
    <cellStyle name="쉼표 [0] 19 27" xfId="13300"/>
    <cellStyle name="쉼표 [0] 19 3" xfId="3106"/>
    <cellStyle name="쉼표 [0] 19 3 10" xfId="3107"/>
    <cellStyle name="쉼표 [0] 19 3 10 2" xfId="3108"/>
    <cellStyle name="쉼표 [0] 19 3 11" xfId="3109"/>
    <cellStyle name="쉼표 [0] 19 3 11 2" xfId="3110"/>
    <cellStyle name="쉼표 [0] 19 3 12" xfId="3111"/>
    <cellStyle name="쉼표 [0] 19 3 12 2" xfId="3112"/>
    <cellStyle name="쉼표 [0] 19 3 13" xfId="3113"/>
    <cellStyle name="쉼표 [0] 19 3 13 2" xfId="3114"/>
    <cellStyle name="쉼표 [0] 19 3 14" xfId="3115"/>
    <cellStyle name="쉼표 [0] 19 3 14 2" xfId="3116"/>
    <cellStyle name="쉼표 [0] 19 3 15" xfId="3117"/>
    <cellStyle name="쉼표 [0] 19 3 15 2" xfId="3118"/>
    <cellStyle name="쉼표 [0] 19 3 16" xfId="3119"/>
    <cellStyle name="쉼표 [0] 19 3 16 2" xfId="3120"/>
    <cellStyle name="쉼표 [0] 19 3 17" xfId="3121"/>
    <cellStyle name="쉼표 [0] 19 3 17 2" xfId="3122"/>
    <cellStyle name="쉼표 [0] 19 3 18" xfId="3123"/>
    <cellStyle name="쉼표 [0] 19 3 18 2" xfId="3124"/>
    <cellStyle name="쉼표 [0] 19 3 19" xfId="3125"/>
    <cellStyle name="쉼표 [0] 19 3 19 2" xfId="3126"/>
    <cellStyle name="쉼표 [0] 19 3 2" xfId="3127"/>
    <cellStyle name="쉼표 [0] 19 3 2 2" xfId="3128"/>
    <cellStyle name="쉼표 [0] 19 3 2 3" xfId="13301"/>
    <cellStyle name="쉼표 [0] 19 3 20" xfId="3129"/>
    <cellStyle name="쉼표 [0] 19 3 20 2" xfId="3130"/>
    <cellStyle name="쉼표 [0] 19 3 21" xfId="3131"/>
    <cellStyle name="쉼표 [0] 19 3 21 2" xfId="3132"/>
    <cellStyle name="쉼표 [0] 19 3 22" xfId="3133"/>
    <cellStyle name="쉼표 [0] 19 3 22 2" xfId="3134"/>
    <cellStyle name="쉼표 [0] 19 3 23" xfId="3135"/>
    <cellStyle name="쉼표 [0] 19 3 23 2" xfId="3136"/>
    <cellStyle name="쉼표 [0] 19 3 24" xfId="3137"/>
    <cellStyle name="쉼표 [0] 19 3 24 2" xfId="3138"/>
    <cellStyle name="쉼표 [0] 19 3 25" xfId="3139"/>
    <cellStyle name="쉼표 [0] 19 3 26" xfId="13302"/>
    <cellStyle name="쉼표 [0] 19 3 3" xfId="3140"/>
    <cellStyle name="쉼표 [0] 19 3 3 2" xfId="3141"/>
    <cellStyle name="쉼표 [0] 19 3 4" xfId="3142"/>
    <cellStyle name="쉼표 [0] 19 3 4 2" xfId="3143"/>
    <cellStyle name="쉼표 [0] 19 3 5" xfId="3144"/>
    <cellStyle name="쉼표 [0] 19 3 5 2" xfId="3145"/>
    <cellStyle name="쉼표 [0] 19 3 6" xfId="3146"/>
    <cellStyle name="쉼표 [0] 19 3 6 2" xfId="3147"/>
    <cellStyle name="쉼표 [0] 19 3 7" xfId="3148"/>
    <cellStyle name="쉼표 [0] 19 3 7 2" xfId="3149"/>
    <cellStyle name="쉼표 [0] 19 3 8" xfId="3150"/>
    <cellStyle name="쉼표 [0] 19 3 8 2" xfId="3151"/>
    <cellStyle name="쉼표 [0] 19 3 9" xfId="3152"/>
    <cellStyle name="쉼표 [0] 19 3 9 2" xfId="3153"/>
    <cellStyle name="쉼표 [0] 19 4" xfId="3154"/>
    <cellStyle name="쉼표 [0] 19 4 2" xfId="3155"/>
    <cellStyle name="쉼표 [0] 19 4 3" xfId="13303"/>
    <cellStyle name="쉼표 [0] 19 5" xfId="3156"/>
    <cellStyle name="쉼표 [0] 19 5 2" xfId="3157"/>
    <cellStyle name="쉼표 [0] 19 6" xfId="3158"/>
    <cellStyle name="쉼표 [0] 19 6 2" xfId="3159"/>
    <cellStyle name="쉼표 [0] 19 7" xfId="3160"/>
    <cellStyle name="쉼표 [0] 19 7 2" xfId="3161"/>
    <cellStyle name="쉼표 [0] 19 8" xfId="3162"/>
    <cellStyle name="쉼표 [0] 19 8 2" xfId="3163"/>
    <cellStyle name="쉼표 [0] 19 9" xfId="3164"/>
    <cellStyle name="쉼표 [0] 19 9 2" xfId="3165"/>
    <cellStyle name="쉼표 [0] 2" xfId="51"/>
    <cellStyle name="쉼표 [0] 2 10" xfId="3167"/>
    <cellStyle name="쉼표 [0] 2 10 2" xfId="3168"/>
    <cellStyle name="쉼표 [0] 2 100" xfId="21543"/>
    <cellStyle name="쉼표 [0] 2 100 2" xfId="27972"/>
    <cellStyle name="쉼표 [0] 2 101" xfId="3166"/>
    <cellStyle name="쉼표 [0] 2 11" xfId="3169"/>
    <cellStyle name="쉼표 [0] 2 11 2" xfId="3170"/>
    <cellStyle name="쉼표 [0] 2 12" xfId="3171"/>
    <cellStyle name="쉼표 [0] 2 12 2" xfId="3172"/>
    <cellStyle name="쉼표 [0] 2 13" xfId="3173"/>
    <cellStyle name="쉼표 [0] 2 13 2" xfId="3174"/>
    <cellStyle name="쉼표 [0] 2 14" xfId="3175"/>
    <cellStyle name="쉼표 [0] 2 14 2" xfId="3176"/>
    <cellStyle name="쉼표 [0] 2 15" xfId="3177"/>
    <cellStyle name="쉼표 [0] 2 15 2" xfId="3178"/>
    <cellStyle name="쉼표 [0] 2 16" xfId="3179"/>
    <cellStyle name="쉼표 [0] 2 16 2" xfId="3180"/>
    <cellStyle name="쉼표 [0] 2 17" xfId="3181"/>
    <cellStyle name="쉼표 [0] 2 17 2" xfId="3182"/>
    <cellStyle name="쉼표 [0] 2 18" xfId="3183"/>
    <cellStyle name="쉼표 [0] 2 18 2" xfId="3184"/>
    <cellStyle name="쉼표 [0] 2 19" xfId="3185"/>
    <cellStyle name="쉼표 [0] 2 19 2" xfId="3186"/>
    <cellStyle name="쉼표 [0] 2 2" xfId="3187"/>
    <cellStyle name="쉼표 [0] 2 2 10" xfId="3188"/>
    <cellStyle name="쉼표 [0] 2 2 10 2" xfId="3189"/>
    <cellStyle name="쉼표 [0] 2 2 11" xfId="3190"/>
    <cellStyle name="쉼표 [0] 2 2 11 2" xfId="3191"/>
    <cellStyle name="쉼표 [0] 2 2 12" xfId="3192"/>
    <cellStyle name="쉼표 [0] 2 2 12 2" xfId="3193"/>
    <cellStyle name="쉼표 [0] 2 2 13" xfId="3194"/>
    <cellStyle name="쉼표 [0] 2 2 13 2" xfId="3195"/>
    <cellStyle name="쉼표 [0] 2 2 14" xfId="3196"/>
    <cellStyle name="쉼표 [0] 2 2 14 2" xfId="3197"/>
    <cellStyle name="쉼표 [0] 2 2 15" xfId="3198"/>
    <cellStyle name="쉼표 [0] 2 2 15 2" xfId="3199"/>
    <cellStyle name="쉼표 [0] 2 2 16" xfId="3200"/>
    <cellStyle name="쉼표 [0] 2 2 16 2" xfId="3201"/>
    <cellStyle name="쉼표 [0] 2 2 17" xfId="3202"/>
    <cellStyle name="쉼표 [0] 2 2 17 2" xfId="3203"/>
    <cellStyle name="쉼표 [0] 2 2 18" xfId="3204"/>
    <cellStyle name="쉼표 [0] 2 2 18 2" xfId="3205"/>
    <cellStyle name="쉼표 [0] 2 2 19" xfId="3206"/>
    <cellStyle name="쉼표 [0] 2 2 19 2" xfId="3207"/>
    <cellStyle name="쉼표 [0] 2 2 2" xfId="3208"/>
    <cellStyle name="쉼표 [0] 2 2 2 2" xfId="13304"/>
    <cellStyle name="쉼표 [0] 2 2 20" xfId="3209"/>
    <cellStyle name="쉼표 [0] 2 2 20 2" xfId="3210"/>
    <cellStyle name="쉼표 [0] 2 2 21" xfId="3211"/>
    <cellStyle name="쉼표 [0] 2 2 21 2" xfId="3212"/>
    <cellStyle name="쉼표 [0] 2 2 22" xfId="3213"/>
    <cellStyle name="쉼표 [0] 2 2 22 2" xfId="3214"/>
    <cellStyle name="쉼표 [0] 2 2 23" xfId="3215"/>
    <cellStyle name="쉼표 [0] 2 2 23 2" xfId="3216"/>
    <cellStyle name="쉼표 [0] 2 2 24" xfId="3217"/>
    <cellStyle name="쉼표 [0] 2 2 24 2" xfId="3218"/>
    <cellStyle name="쉼표 [0] 2 2 25" xfId="3219"/>
    <cellStyle name="쉼표 [0] 2 2 25 2" xfId="3220"/>
    <cellStyle name="쉼표 [0] 2 2 26" xfId="3221"/>
    <cellStyle name="쉼표 [0] 2 2 26 2" xfId="3222"/>
    <cellStyle name="쉼표 [0] 2 2 27" xfId="3223"/>
    <cellStyle name="쉼표 [0] 2 2 27 2" xfId="3224"/>
    <cellStyle name="쉼표 [0] 2 2 28" xfId="3225"/>
    <cellStyle name="쉼표 [0] 2 2 29" xfId="6857"/>
    <cellStyle name="쉼표 [0] 2 2 3" xfId="3226"/>
    <cellStyle name="쉼표 [0] 2 2 3 2" xfId="3227"/>
    <cellStyle name="쉼표 [0] 2 2 3 3" xfId="13305"/>
    <cellStyle name="쉼표 [0] 2 2 30" xfId="13306"/>
    <cellStyle name="쉼표 [0] 2 2 4" xfId="3228"/>
    <cellStyle name="쉼표 [0] 2 2 4 10" xfId="3229"/>
    <cellStyle name="쉼표 [0] 2 2 4 10 2" xfId="3230"/>
    <cellStyle name="쉼표 [0] 2 2 4 11" xfId="3231"/>
    <cellStyle name="쉼표 [0] 2 2 4 11 2" xfId="3232"/>
    <cellStyle name="쉼표 [0] 2 2 4 12" xfId="3233"/>
    <cellStyle name="쉼표 [0] 2 2 4 12 2" xfId="3234"/>
    <cellStyle name="쉼표 [0] 2 2 4 13" xfId="3235"/>
    <cellStyle name="쉼표 [0] 2 2 4 13 2" xfId="3236"/>
    <cellStyle name="쉼표 [0] 2 2 4 14" xfId="3237"/>
    <cellStyle name="쉼표 [0] 2 2 4 14 2" xfId="3238"/>
    <cellStyle name="쉼표 [0] 2 2 4 15" xfId="3239"/>
    <cellStyle name="쉼표 [0] 2 2 4 15 2" xfId="3240"/>
    <cellStyle name="쉼표 [0] 2 2 4 16" xfId="3241"/>
    <cellStyle name="쉼표 [0] 2 2 4 16 2" xfId="3242"/>
    <cellStyle name="쉼표 [0] 2 2 4 17" xfId="3243"/>
    <cellStyle name="쉼표 [0] 2 2 4 17 2" xfId="3244"/>
    <cellStyle name="쉼표 [0] 2 2 4 18" xfId="3245"/>
    <cellStyle name="쉼표 [0] 2 2 4 18 2" xfId="3246"/>
    <cellStyle name="쉼표 [0] 2 2 4 19" xfId="3247"/>
    <cellStyle name="쉼표 [0] 2 2 4 19 2" xfId="3248"/>
    <cellStyle name="쉼표 [0] 2 2 4 2" xfId="3249"/>
    <cellStyle name="쉼표 [0] 2 2 4 2 2" xfId="3250"/>
    <cellStyle name="쉼표 [0] 2 2 4 2 3" xfId="13307"/>
    <cellStyle name="쉼표 [0] 2 2 4 20" xfId="3251"/>
    <cellStyle name="쉼표 [0] 2 2 4 20 2" xfId="3252"/>
    <cellStyle name="쉼표 [0] 2 2 4 21" xfId="3253"/>
    <cellStyle name="쉼표 [0] 2 2 4 21 2" xfId="3254"/>
    <cellStyle name="쉼표 [0] 2 2 4 22" xfId="3255"/>
    <cellStyle name="쉼표 [0] 2 2 4 22 2" xfId="3256"/>
    <cellStyle name="쉼표 [0] 2 2 4 23" xfId="3257"/>
    <cellStyle name="쉼표 [0] 2 2 4 23 2" xfId="3258"/>
    <cellStyle name="쉼표 [0] 2 2 4 24" xfId="3259"/>
    <cellStyle name="쉼표 [0] 2 2 4 24 2" xfId="3260"/>
    <cellStyle name="쉼표 [0] 2 2 4 25" xfId="3261"/>
    <cellStyle name="쉼표 [0] 2 2 4 26" xfId="13308"/>
    <cellStyle name="쉼표 [0] 2 2 4 3" xfId="3262"/>
    <cellStyle name="쉼표 [0] 2 2 4 3 2" xfId="3263"/>
    <cellStyle name="쉼표 [0] 2 2 4 4" xfId="3264"/>
    <cellStyle name="쉼표 [0] 2 2 4 4 2" xfId="3265"/>
    <cellStyle name="쉼표 [0] 2 2 4 5" xfId="3266"/>
    <cellStyle name="쉼표 [0] 2 2 4 5 2" xfId="3267"/>
    <cellStyle name="쉼표 [0] 2 2 4 6" xfId="3268"/>
    <cellStyle name="쉼표 [0] 2 2 4 6 2" xfId="3269"/>
    <cellStyle name="쉼표 [0] 2 2 4 7" xfId="3270"/>
    <cellStyle name="쉼표 [0] 2 2 4 7 2" xfId="3271"/>
    <cellStyle name="쉼표 [0] 2 2 4 8" xfId="3272"/>
    <cellStyle name="쉼표 [0] 2 2 4 8 2" xfId="3273"/>
    <cellStyle name="쉼표 [0] 2 2 4 9" xfId="3274"/>
    <cellStyle name="쉼표 [0] 2 2 4 9 2" xfId="3275"/>
    <cellStyle name="쉼표 [0] 2 2 5" xfId="3276"/>
    <cellStyle name="쉼표 [0] 2 2 5 2" xfId="3277"/>
    <cellStyle name="쉼표 [0] 2 2 5 3" xfId="13309"/>
    <cellStyle name="쉼표 [0] 2 2 6" xfId="3278"/>
    <cellStyle name="쉼표 [0] 2 2 6 2" xfId="3279"/>
    <cellStyle name="쉼표 [0] 2 2 7" xfId="3280"/>
    <cellStyle name="쉼표 [0] 2 2 7 2" xfId="3281"/>
    <cellStyle name="쉼표 [0] 2 2 8" xfId="3282"/>
    <cellStyle name="쉼표 [0] 2 2 8 2" xfId="3283"/>
    <cellStyle name="쉼표 [0] 2 2 9" xfId="3284"/>
    <cellStyle name="쉼표 [0] 2 2 9 2" xfId="3285"/>
    <cellStyle name="쉼표 [0] 2 20" xfId="3286"/>
    <cellStyle name="쉼표 [0] 2 20 2" xfId="3287"/>
    <cellStyle name="쉼표 [0] 2 21" xfId="3288"/>
    <cellStyle name="쉼표 [0] 2 21 2" xfId="3289"/>
    <cellStyle name="쉼표 [0] 2 22" xfId="3290"/>
    <cellStyle name="쉼표 [0] 2 22 2" xfId="3291"/>
    <cellStyle name="쉼표 [0] 2 23" xfId="3292"/>
    <cellStyle name="쉼표 [0] 2 23 2" xfId="3293"/>
    <cellStyle name="쉼표 [0] 2 24" xfId="3294"/>
    <cellStyle name="쉼표 [0] 2 24 2" xfId="3295"/>
    <cellStyle name="쉼표 [0] 2 25" xfId="3296"/>
    <cellStyle name="쉼표 [0] 2 25 2" xfId="3297"/>
    <cellStyle name="쉼표 [0] 2 26" xfId="3298"/>
    <cellStyle name="쉼표 [0] 2 26 2" xfId="3299"/>
    <cellStyle name="쉼표 [0] 2 27" xfId="3300"/>
    <cellStyle name="쉼표 [0] 2 27 2" xfId="3301"/>
    <cellStyle name="쉼표 [0] 2 28" xfId="3302"/>
    <cellStyle name="쉼표 [0] 2 28 2" xfId="3303"/>
    <cellStyle name="쉼표 [0] 2 29" xfId="3304"/>
    <cellStyle name="쉼표 [0] 2 29 2" xfId="3305"/>
    <cellStyle name="쉼표 [0] 2 3" xfId="3306"/>
    <cellStyle name="쉼표 [0] 2 3 2" xfId="3307"/>
    <cellStyle name="쉼표 [0] 2 30" xfId="3308"/>
    <cellStyle name="쉼표 [0] 2 30 2" xfId="3309"/>
    <cellStyle name="쉼표 [0] 2 31" xfId="3310"/>
    <cellStyle name="쉼표 [0] 2 31 2" xfId="3311"/>
    <cellStyle name="쉼표 [0] 2 32" xfId="3312"/>
    <cellStyle name="쉼표 [0] 2 32 2" xfId="3313"/>
    <cellStyle name="쉼표 [0] 2 33" xfId="3314"/>
    <cellStyle name="쉼표 [0] 2 33 2" xfId="3315"/>
    <cellStyle name="쉼표 [0] 2 34" xfId="3316"/>
    <cellStyle name="쉼표 [0] 2 34 2" xfId="3317"/>
    <cellStyle name="쉼표 [0] 2 35" xfId="3318"/>
    <cellStyle name="쉼표 [0] 2 35 2" xfId="3319"/>
    <cellStyle name="쉼표 [0] 2 36" xfId="3320"/>
    <cellStyle name="쉼표 [0] 2 36 2" xfId="3321"/>
    <cellStyle name="쉼표 [0] 2 37" xfId="3322"/>
    <cellStyle name="쉼표 [0] 2 37 2" xfId="3323"/>
    <cellStyle name="쉼표 [0] 2 38" xfId="3324"/>
    <cellStyle name="쉼표 [0] 2 38 2" xfId="3325"/>
    <cellStyle name="쉼표 [0] 2 39" xfId="3326"/>
    <cellStyle name="쉼표 [0] 2 39 2" xfId="3327"/>
    <cellStyle name="쉼표 [0] 2 4" xfId="3328"/>
    <cellStyle name="쉼표 [0] 2 4 10" xfId="3329"/>
    <cellStyle name="쉼표 [0] 2 4 10 2" xfId="3330"/>
    <cellStyle name="쉼표 [0] 2 4 11" xfId="3331"/>
    <cellStyle name="쉼표 [0] 2 4 11 2" xfId="3332"/>
    <cellStyle name="쉼표 [0] 2 4 12" xfId="3333"/>
    <cellStyle name="쉼표 [0] 2 4 12 2" xfId="3334"/>
    <cellStyle name="쉼표 [0] 2 4 13" xfId="3335"/>
    <cellStyle name="쉼표 [0] 2 4 13 2" xfId="3336"/>
    <cellStyle name="쉼표 [0] 2 4 14" xfId="3337"/>
    <cellStyle name="쉼표 [0] 2 4 14 2" xfId="3338"/>
    <cellStyle name="쉼표 [0] 2 4 15" xfId="3339"/>
    <cellStyle name="쉼표 [0] 2 4 15 2" xfId="3340"/>
    <cellStyle name="쉼표 [0] 2 4 16" xfId="3341"/>
    <cellStyle name="쉼표 [0] 2 4 16 2" xfId="3342"/>
    <cellStyle name="쉼표 [0] 2 4 17" xfId="3343"/>
    <cellStyle name="쉼표 [0] 2 4 17 2" xfId="3344"/>
    <cellStyle name="쉼표 [0] 2 4 18" xfId="3345"/>
    <cellStyle name="쉼표 [0] 2 4 18 2" xfId="3346"/>
    <cellStyle name="쉼표 [0] 2 4 19" xfId="3347"/>
    <cellStyle name="쉼표 [0] 2 4 19 2" xfId="3348"/>
    <cellStyle name="쉼표 [0] 2 4 2" xfId="3349"/>
    <cellStyle name="쉼표 [0] 2 4 2 2" xfId="3350"/>
    <cellStyle name="쉼표 [0] 2 4 2 3" xfId="13310"/>
    <cellStyle name="쉼표 [0] 2 4 20" xfId="3351"/>
    <cellStyle name="쉼표 [0] 2 4 20 2" xfId="3352"/>
    <cellStyle name="쉼표 [0] 2 4 21" xfId="3353"/>
    <cellStyle name="쉼표 [0] 2 4 21 2" xfId="3354"/>
    <cellStyle name="쉼표 [0] 2 4 22" xfId="3355"/>
    <cellStyle name="쉼표 [0] 2 4 22 2" xfId="3356"/>
    <cellStyle name="쉼표 [0] 2 4 23" xfId="3357"/>
    <cellStyle name="쉼표 [0] 2 4 23 2" xfId="3358"/>
    <cellStyle name="쉼표 [0] 2 4 24" xfId="3359"/>
    <cellStyle name="쉼표 [0] 2 4 24 2" xfId="3360"/>
    <cellStyle name="쉼표 [0] 2 4 25" xfId="3361"/>
    <cellStyle name="쉼표 [0] 2 4 25 2" xfId="3362"/>
    <cellStyle name="쉼표 [0] 2 4 26" xfId="3363"/>
    <cellStyle name="쉼표 [0] 2 4 27" xfId="13311"/>
    <cellStyle name="쉼표 [0] 2 4 3" xfId="3364"/>
    <cellStyle name="쉼표 [0] 2 4 3 10" xfId="3365"/>
    <cellStyle name="쉼표 [0] 2 4 3 10 2" xfId="3366"/>
    <cellStyle name="쉼표 [0] 2 4 3 11" xfId="3367"/>
    <cellStyle name="쉼표 [0] 2 4 3 11 2" xfId="3368"/>
    <cellStyle name="쉼표 [0] 2 4 3 12" xfId="3369"/>
    <cellStyle name="쉼표 [0] 2 4 3 12 2" xfId="3370"/>
    <cellStyle name="쉼표 [0] 2 4 3 13" xfId="3371"/>
    <cellStyle name="쉼표 [0] 2 4 3 13 2" xfId="3372"/>
    <cellStyle name="쉼표 [0] 2 4 3 14" xfId="3373"/>
    <cellStyle name="쉼표 [0] 2 4 3 14 2" xfId="3374"/>
    <cellStyle name="쉼표 [0] 2 4 3 15" xfId="3375"/>
    <cellStyle name="쉼표 [0] 2 4 3 15 2" xfId="3376"/>
    <cellStyle name="쉼표 [0] 2 4 3 16" xfId="3377"/>
    <cellStyle name="쉼표 [0] 2 4 3 16 2" xfId="3378"/>
    <cellStyle name="쉼표 [0] 2 4 3 17" xfId="3379"/>
    <cellStyle name="쉼표 [0] 2 4 3 17 2" xfId="3380"/>
    <cellStyle name="쉼표 [0] 2 4 3 18" xfId="3381"/>
    <cellStyle name="쉼표 [0] 2 4 3 18 2" xfId="3382"/>
    <cellStyle name="쉼표 [0] 2 4 3 19" xfId="3383"/>
    <cellStyle name="쉼표 [0] 2 4 3 19 2" xfId="3384"/>
    <cellStyle name="쉼표 [0] 2 4 3 2" xfId="3385"/>
    <cellStyle name="쉼표 [0] 2 4 3 2 2" xfId="3386"/>
    <cellStyle name="쉼표 [0] 2 4 3 2 3" xfId="13312"/>
    <cellStyle name="쉼표 [0] 2 4 3 20" xfId="3387"/>
    <cellStyle name="쉼표 [0] 2 4 3 20 2" xfId="3388"/>
    <cellStyle name="쉼표 [0] 2 4 3 21" xfId="3389"/>
    <cellStyle name="쉼표 [0] 2 4 3 21 2" xfId="3390"/>
    <cellStyle name="쉼표 [0] 2 4 3 22" xfId="3391"/>
    <cellStyle name="쉼표 [0] 2 4 3 22 2" xfId="3392"/>
    <cellStyle name="쉼표 [0] 2 4 3 23" xfId="3393"/>
    <cellStyle name="쉼표 [0] 2 4 3 23 2" xfId="3394"/>
    <cellStyle name="쉼표 [0] 2 4 3 24" xfId="3395"/>
    <cellStyle name="쉼표 [0] 2 4 3 24 2" xfId="3396"/>
    <cellStyle name="쉼표 [0] 2 4 3 25" xfId="3397"/>
    <cellStyle name="쉼표 [0] 2 4 3 26" xfId="13313"/>
    <cellStyle name="쉼표 [0] 2 4 3 3" xfId="3398"/>
    <cellStyle name="쉼표 [0] 2 4 3 3 2" xfId="3399"/>
    <cellStyle name="쉼표 [0] 2 4 3 4" xfId="3400"/>
    <cellStyle name="쉼표 [0] 2 4 3 4 2" xfId="3401"/>
    <cellStyle name="쉼표 [0] 2 4 3 5" xfId="3402"/>
    <cellStyle name="쉼표 [0] 2 4 3 5 2" xfId="3403"/>
    <cellStyle name="쉼표 [0] 2 4 3 6" xfId="3404"/>
    <cellStyle name="쉼표 [0] 2 4 3 6 2" xfId="3405"/>
    <cellStyle name="쉼표 [0] 2 4 3 7" xfId="3406"/>
    <cellStyle name="쉼표 [0] 2 4 3 7 2" xfId="3407"/>
    <cellStyle name="쉼표 [0] 2 4 3 8" xfId="3408"/>
    <cellStyle name="쉼표 [0] 2 4 3 8 2" xfId="3409"/>
    <cellStyle name="쉼표 [0] 2 4 3 9" xfId="3410"/>
    <cellStyle name="쉼표 [0] 2 4 3 9 2" xfId="3411"/>
    <cellStyle name="쉼표 [0] 2 4 4" xfId="3412"/>
    <cellStyle name="쉼표 [0] 2 4 4 2" xfId="3413"/>
    <cellStyle name="쉼표 [0] 2 4 4 3" xfId="13314"/>
    <cellStyle name="쉼표 [0] 2 4 5" xfId="3414"/>
    <cellStyle name="쉼표 [0] 2 4 5 2" xfId="3415"/>
    <cellStyle name="쉼표 [0] 2 4 6" xfId="3416"/>
    <cellStyle name="쉼표 [0] 2 4 6 2" xfId="3417"/>
    <cellStyle name="쉼표 [0] 2 4 7" xfId="3418"/>
    <cellStyle name="쉼표 [0] 2 4 7 2" xfId="3419"/>
    <cellStyle name="쉼표 [0] 2 4 8" xfId="3420"/>
    <cellStyle name="쉼표 [0] 2 4 8 2" xfId="3421"/>
    <cellStyle name="쉼표 [0] 2 4 9" xfId="3422"/>
    <cellStyle name="쉼표 [0] 2 4 9 2" xfId="3423"/>
    <cellStyle name="쉼표 [0] 2 40" xfId="3424"/>
    <cellStyle name="쉼표 [0] 2 40 2" xfId="3425"/>
    <cellStyle name="쉼표 [0] 2 41" xfId="3426"/>
    <cellStyle name="쉼표 [0] 2 41 2" xfId="3427"/>
    <cellStyle name="쉼표 [0] 2 42" xfId="3428"/>
    <cellStyle name="쉼표 [0] 2 42 2" xfId="3429"/>
    <cellStyle name="쉼표 [0] 2 43" xfId="3430"/>
    <cellStyle name="쉼표 [0] 2 43 2" xfId="3431"/>
    <cellStyle name="쉼표 [0] 2 44" xfId="3432"/>
    <cellStyle name="쉼표 [0] 2 44 2" xfId="3433"/>
    <cellStyle name="쉼표 [0] 2 45" xfId="3434"/>
    <cellStyle name="쉼표 [0] 2 45 2" xfId="3435"/>
    <cellStyle name="쉼표 [0] 2 46" xfId="3436"/>
    <cellStyle name="쉼표 [0] 2 46 2" xfId="3437"/>
    <cellStyle name="쉼표 [0] 2 47" xfId="3438"/>
    <cellStyle name="쉼표 [0] 2 47 2" xfId="3439"/>
    <cellStyle name="쉼표 [0] 2 48" xfId="3440"/>
    <cellStyle name="쉼표 [0] 2 48 2" xfId="3441"/>
    <cellStyle name="쉼표 [0] 2 49" xfId="3442"/>
    <cellStyle name="쉼표 [0] 2 49 2" xfId="3443"/>
    <cellStyle name="쉼표 [0] 2 5" xfId="3444"/>
    <cellStyle name="쉼표 [0] 2 5 2" xfId="3445"/>
    <cellStyle name="쉼표 [0] 2 5 2 2" xfId="13315"/>
    <cellStyle name="쉼표 [0] 2 5 3" xfId="13316"/>
    <cellStyle name="쉼표 [0] 2 50" xfId="3446"/>
    <cellStyle name="쉼표 [0] 2 50 2" xfId="3447"/>
    <cellStyle name="쉼표 [0] 2 51" xfId="3448"/>
    <cellStyle name="쉼표 [0] 2 51 2" xfId="3449"/>
    <cellStyle name="쉼표 [0] 2 52" xfId="3450"/>
    <cellStyle name="쉼표 [0] 2 52 2" xfId="3451"/>
    <cellStyle name="쉼표 [0] 2 53" xfId="3452"/>
    <cellStyle name="쉼표 [0] 2 53 2" xfId="3453"/>
    <cellStyle name="쉼표 [0] 2 54" xfId="3454"/>
    <cellStyle name="쉼표 [0] 2 54 2" xfId="3455"/>
    <cellStyle name="쉼표 [0] 2 55" xfId="3456"/>
    <cellStyle name="쉼표 [0] 2 55 2" xfId="3457"/>
    <cellStyle name="쉼표 [0] 2 56" xfId="3458"/>
    <cellStyle name="쉼표 [0] 2 56 2" xfId="3459"/>
    <cellStyle name="쉼표 [0] 2 57" xfId="3460"/>
    <cellStyle name="쉼표 [0] 2 57 2" xfId="3461"/>
    <cellStyle name="쉼표 [0] 2 58" xfId="3462"/>
    <cellStyle name="쉼표 [0] 2 58 2" xfId="3463"/>
    <cellStyle name="쉼표 [0] 2 59" xfId="3464"/>
    <cellStyle name="쉼표 [0] 2 59 2" xfId="3465"/>
    <cellStyle name="쉼표 [0] 2 6" xfId="3466"/>
    <cellStyle name="쉼표 [0] 2 6 2" xfId="3467"/>
    <cellStyle name="쉼표 [0] 2 6 2 10" xfId="3468"/>
    <cellStyle name="쉼표 [0] 2 6 2 10 2" xfId="3469"/>
    <cellStyle name="쉼표 [0] 2 6 2 11" xfId="3470"/>
    <cellStyle name="쉼표 [0] 2 6 2 11 2" xfId="3471"/>
    <cellStyle name="쉼표 [0] 2 6 2 12" xfId="3472"/>
    <cellStyle name="쉼표 [0] 2 6 2 12 2" xfId="3473"/>
    <cellStyle name="쉼표 [0] 2 6 2 13" xfId="3474"/>
    <cellStyle name="쉼표 [0] 2 6 2 13 2" xfId="3475"/>
    <cellStyle name="쉼표 [0] 2 6 2 14" xfId="3476"/>
    <cellStyle name="쉼표 [0] 2 6 2 14 2" xfId="3477"/>
    <cellStyle name="쉼표 [0] 2 6 2 15" xfId="3478"/>
    <cellStyle name="쉼표 [0] 2 6 2 15 2" xfId="3479"/>
    <cellStyle name="쉼표 [0] 2 6 2 16" xfId="3480"/>
    <cellStyle name="쉼표 [0] 2 6 2 16 2" xfId="3481"/>
    <cellStyle name="쉼표 [0] 2 6 2 17" xfId="3482"/>
    <cellStyle name="쉼표 [0] 2 6 2 17 2" xfId="3483"/>
    <cellStyle name="쉼표 [0] 2 6 2 18" xfId="3484"/>
    <cellStyle name="쉼표 [0] 2 6 2 18 2" xfId="3485"/>
    <cellStyle name="쉼표 [0] 2 6 2 19" xfId="3486"/>
    <cellStyle name="쉼표 [0] 2 6 2 19 2" xfId="3487"/>
    <cellStyle name="쉼표 [0] 2 6 2 2" xfId="3488"/>
    <cellStyle name="쉼표 [0] 2 6 2 2 2" xfId="3489"/>
    <cellStyle name="쉼표 [0] 2 6 2 2 3" xfId="13317"/>
    <cellStyle name="쉼표 [0] 2 6 2 20" xfId="3490"/>
    <cellStyle name="쉼표 [0] 2 6 2 20 2" xfId="3491"/>
    <cellStyle name="쉼표 [0] 2 6 2 21" xfId="3492"/>
    <cellStyle name="쉼표 [0] 2 6 2 21 2" xfId="3493"/>
    <cellStyle name="쉼표 [0] 2 6 2 22" xfId="3494"/>
    <cellStyle name="쉼표 [0] 2 6 2 22 2" xfId="3495"/>
    <cellStyle name="쉼표 [0] 2 6 2 23" xfId="3496"/>
    <cellStyle name="쉼표 [0] 2 6 2 23 2" xfId="3497"/>
    <cellStyle name="쉼표 [0] 2 6 2 24" xfId="3498"/>
    <cellStyle name="쉼표 [0] 2 6 2 24 2" xfId="3499"/>
    <cellStyle name="쉼표 [0] 2 6 2 25" xfId="3500"/>
    <cellStyle name="쉼표 [0] 2 6 2 25 2" xfId="3501"/>
    <cellStyle name="쉼표 [0] 2 6 2 26" xfId="3502"/>
    <cellStyle name="쉼표 [0] 2 6 2 27" xfId="13318"/>
    <cellStyle name="쉼표 [0] 2 6 2 3" xfId="3503"/>
    <cellStyle name="쉼표 [0] 2 6 2 3 10" xfId="3504"/>
    <cellStyle name="쉼표 [0] 2 6 2 3 10 2" xfId="3505"/>
    <cellStyle name="쉼표 [0] 2 6 2 3 11" xfId="3506"/>
    <cellStyle name="쉼표 [0] 2 6 2 3 11 2" xfId="3507"/>
    <cellStyle name="쉼표 [0] 2 6 2 3 12" xfId="3508"/>
    <cellStyle name="쉼표 [0] 2 6 2 3 12 2" xfId="3509"/>
    <cellStyle name="쉼표 [0] 2 6 2 3 13" xfId="3510"/>
    <cellStyle name="쉼표 [0] 2 6 2 3 13 2" xfId="3511"/>
    <cellStyle name="쉼표 [0] 2 6 2 3 14" xfId="3512"/>
    <cellStyle name="쉼표 [0] 2 6 2 3 14 2" xfId="3513"/>
    <cellStyle name="쉼표 [0] 2 6 2 3 15" xfId="3514"/>
    <cellStyle name="쉼표 [0] 2 6 2 3 15 2" xfId="3515"/>
    <cellStyle name="쉼표 [0] 2 6 2 3 16" xfId="3516"/>
    <cellStyle name="쉼표 [0] 2 6 2 3 16 2" xfId="3517"/>
    <cellStyle name="쉼표 [0] 2 6 2 3 17" xfId="3518"/>
    <cellStyle name="쉼표 [0] 2 6 2 3 17 2" xfId="3519"/>
    <cellStyle name="쉼표 [0] 2 6 2 3 18" xfId="3520"/>
    <cellStyle name="쉼표 [0] 2 6 2 3 18 2" xfId="3521"/>
    <cellStyle name="쉼표 [0] 2 6 2 3 19" xfId="3522"/>
    <cellStyle name="쉼표 [0] 2 6 2 3 19 2" xfId="3523"/>
    <cellStyle name="쉼표 [0] 2 6 2 3 2" xfId="3524"/>
    <cellStyle name="쉼표 [0] 2 6 2 3 2 2" xfId="3525"/>
    <cellStyle name="쉼표 [0] 2 6 2 3 2 3" xfId="13319"/>
    <cellStyle name="쉼표 [0] 2 6 2 3 20" xfId="3526"/>
    <cellStyle name="쉼표 [0] 2 6 2 3 20 2" xfId="3527"/>
    <cellStyle name="쉼표 [0] 2 6 2 3 21" xfId="3528"/>
    <cellStyle name="쉼표 [0] 2 6 2 3 21 2" xfId="3529"/>
    <cellStyle name="쉼표 [0] 2 6 2 3 22" xfId="3530"/>
    <cellStyle name="쉼표 [0] 2 6 2 3 22 2" xfId="3531"/>
    <cellStyle name="쉼표 [0] 2 6 2 3 23" xfId="3532"/>
    <cellStyle name="쉼표 [0] 2 6 2 3 23 2" xfId="3533"/>
    <cellStyle name="쉼표 [0] 2 6 2 3 24" xfId="3534"/>
    <cellStyle name="쉼표 [0] 2 6 2 3 24 2" xfId="3535"/>
    <cellStyle name="쉼표 [0] 2 6 2 3 25" xfId="3536"/>
    <cellStyle name="쉼표 [0] 2 6 2 3 26" xfId="13320"/>
    <cellStyle name="쉼표 [0] 2 6 2 3 3" xfId="3537"/>
    <cellStyle name="쉼표 [0] 2 6 2 3 3 2" xfId="3538"/>
    <cellStyle name="쉼표 [0] 2 6 2 3 4" xfId="3539"/>
    <cellStyle name="쉼표 [0] 2 6 2 3 4 2" xfId="3540"/>
    <cellStyle name="쉼표 [0] 2 6 2 3 5" xfId="3541"/>
    <cellStyle name="쉼표 [0] 2 6 2 3 5 2" xfId="3542"/>
    <cellStyle name="쉼표 [0] 2 6 2 3 6" xfId="3543"/>
    <cellStyle name="쉼표 [0] 2 6 2 3 6 2" xfId="3544"/>
    <cellStyle name="쉼표 [0] 2 6 2 3 7" xfId="3545"/>
    <cellStyle name="쉼표 [0] 2 6 2 3 7 2" xfId="3546"/>
    <cellStyle name="쉼표 [0] 2 6 2 3 8" xfId="3547"/>
    <cellStyle name="쉼표 [0] 2 6 2 3 8 2" xfId="3548"/>
    <cellStyle name="쉼표 [0] 2 6 2 3 9" xfId="3549"/>
    <cellStyle name="쉼표 [0] 2 6 2 3 9 2" xfId="3550"/>
    <cellStyle name="쉼표 [0] 2 6 2 4" xfId="3551"/>
    <cellStyle name="쉼표 [0] 2 6 2 4 2" xfId="3552"/>
    <cellStyle name="쉼표 [0] 2 6 2 4 3" xfId="13321"/>
    <cellStyle name="쉼표 [0] 2 6 2 5" xfId="3553"/>
    <cellStyle name="쉼표 [0] 2 6 2 5 2" xfId="3554"/>
    <cellStyle name="쉼표 [0] 2 6 2 6" xfId="3555"/>
    <cellStyle name="쉼표 [0] 2 6 2 6 2" xfId="3556"/>
    <cellStyle name="쉼표 [0] 2 6 2 7" xfId="3557"/>
    <cellStyle name="쉼표 [0] 2 6 2 7 2" xfId="3558"/>
    <cellStyle name="쉼표 [0] 2 6 2 8" xfId="3559"/>
    <cellStyle name="쉼표 [0] 2 6 2 8 2" xfId="3560"/>
    <cellStyle name="쉼표 [0] 2 6 2 9" xfId="3561"/>
    <cellStyle name="쉼표 [0] 2 6 2 9 2" xfId="3562"/>
    <cellStyle name="쉼표 [0] 2 6 3" xfId="3563"/>
    <cellStyle name="쉼표 [0] 2 6 4" xfId="13322"/>
    <cellStyle name="쉼표 [0] 2 60" xfId="3564"/>
    <cellStyle name="쉼표 [0] 2 60 2" xfId="3565"/>
    <cellStyle name="쉼표 [0] 2 61" xfId="3566"/>
    <cellStyle name="쉼표 [0] 2 61 2" xfId="3567"/>
    <cellStyle name="쉼표 [0] 2 62" xfId="3568"/>
    <cellStyle name="쉼표 [0] 2 62 2" xfId="3569"/>
    <cellStyle name="쉼표 [0] 2 63" xfId="3570"/>
    <cellStyle name="쉼표 [0] 2 63 2" xfId="3571"/>
    <cellStyle name="쉼표 [0] 2 64" xfId="3572"/>
    <cellStyle name="쉼표 [0] 2 64 2" xfId="3573"/>
    <cellStyle name="쉼표 [0] 2 65" xfId="3574"/>
    <cellStyle name="쉼표 [0] 2 65 2" xfId="3575"/>
    <cellStyle name="쉼표 [0] 2 66" xfId="3576"/>
    <cellStyle name="쉼표 [0] 2 66 2" xfId="3577"/>
    <cellStyle name="쉼표 [0] 2 67" xfId="3578"/>
    <cellStyle name="쉼표 [0] 2 67 2" xfId="3579"/>
    <cellStyle name="쉼표 [0] 2 68" xfId="3580"/>
    <cellStyle name="쉼표 [0] 2 68 2" xfId="3581"/>
    <cellStyle name="쉼표 [0] 2 69" xfId="3582"/>
    <cellStyle name="쉼표 [0] 2 69 2" xfId="3583"/>
    <cellStyle name="쉼표 [0] 2 7" xfId="3584"/>
    <cellStyle name="쉼표 [0] 2 7 10" xfId="3585"/>
    <cellStyle name="쉼표 [0] 2 7 10 2" xfId="3586"/>
    <cellStyle name="쉼표 [0] 2 7 11" xfId="3587"/>
    <cellStyle name="쉼표 [0] 2 7 11 2" xfId="3588"/>
    <cellStyle name="쉼표 [0] 2 7 12" xfId="3589"/>
    <cellStyle name="쉼표 [0] 2 7 12 2" xfId="3590"/>
    <cellStyle name="쉼표 [0] 2 7 13" xfId="3591"/>
    <cellStyle name="쉼표 [0] 2 7 13 2" xfId="3592"/>
    <cellStyle name="쉼표 [0] 2 7 14" xfId="3593"/>
    <cellStyle name="쉼표 [0] 2 7 14 2" xfId="3594"/>
    <cellStyle name="쉼표 [0] 2 7 15" xfId="3595"/>
    <cellStyle name="쉼표 [0] 2 7 15 2" xfId="3596"/>
    <cellStyle name="쉼표 [0] 2 7 16" xfId="3597"/>
    <cellStyle name="쉼표 [0] 2 7 16 2" xfId="3598"/>
    <cellStyle name="쉼표 [0] 2 7 17" xfId="3599"/>
    <cellStyle name="쉼표 [0] 2 7 17 2" xfId="3600"/>
    <cellStyle name="쉼표 [0] 2 7 18" xfId="3601"/>
    <cellStyle name="쉼표 [0] 2 7 18 2" xfId="3602"/>
    <cellStyle name="쉼표 [0] 2 7 19" xfId="3603"/>
    <cellStyle name="쉼표 [0] 2 7 19 2" xfId="3604"/>
    <cellStyle name="쉼표 [0] 2 7 2" xfId="3605"/>
    <cellStyle name="쉼표 [0] 2 7 2 2" xfId="3606"/>
    <cellStyle name="쉼표 [0] 2 7 2 3" xfId="13323"/>
    <cellStyle name="쉼표 [0] 2 7 20" xfId="3607"/>
    <cellStyle name="쉼표 [0] 2 7 20 2" xfId="3608"/>
    <cellStyle name="쉼표 [0] 2 7 21" xfId="3609"/>
    <cellStyle name="쉼표 [0] 2 7 21 2" xfId="3610"/>
    <cellStyle name="쉼표 [0] 2 7 22" xfId="3611"/>
    <cellStyle name="쉼표 [0] 2 7 22 2" xfId="3612"/>
    <cellStyle name="쉼표 [0] 2 7 23" xfId="3613"/>
    <cellStyle name="쉼표 [0] 2 7 23 2" xfId="3614"/>
    <cellStyle name="쉼표 [0] 2 7 24" xfId="3615"/>
    <cellStyle name="쉼표 [0] 2 7 24 2" xfId="3616"/>
    <cellStyle name="쉼표 [0] 2 7 25" xfId="3617"/>
    <cellStyle name="쉼표 [0] 2 7 26" xfId="13324"/>
    <cellStyle name="쉼표 [0] 2 7 3" xfId="3618"/>
    <cellStyle name="쉼표 [0] 2 7 3 2" xfId="3619"/>
    <cellStyle name="쉼표 [0] 2 7 4" xfId="3620"/>
    <cellStyle name="쉼표 [0] 2 7 4 2" xfId="3621"/>
    <cellStyle name="쉼표 [0] 2 7 5" xfId="3622"/>
    <cellStyle name="쉼표 [0] 2 7 5 2" xfId="3623"/>
    <cellStyle name="쉼표 [0] 2 7 6" xfId="3624"/>
    <cellStyle name="쉼표 [0] 2 7 6 2" xfId="3625"/>
    <cellStyle name="쉼표 [0] 2 7 7" xfId="3626"/>
    <cellStyle name="쉼표 [0] 2 7 7 2" xfId="3627"/>
    <cellStyle name="쉼표 [0] 2 7 8" xfId="3628"/>
    <cellStyle name="쉼표 [0] 2 7 8 2" xfId="3629"/>
    <cellStyle name="쉼표 [0] 2 7 9" xfId="3630"/>
    <cellStyle name="쉼표 [0] 2 7 9 2" xfId="3631"/>
    <cellStyle name="쉼표 [0] 2 70" xfId="3632"/>
    <cellStyle name="쉼표 [0] 2 70 2" xfId="3633"/>
    <cellStyle name="쉼표 [0] 2 71" xfId="3634"/>
    <cellStyle name="쉼표 [0] 2 71 2" xfId="3635"/>
    <cellStyle name="쉼표 [0] 2 72" xfId="3636"/>
    <cellStyle name="쉼표 [0] 2 72 2" xfId="3637"/>
    <cellStyle name="쉼표 [0] 2 73" xfId="3638"/>
    <cellStyle name="쉼표 [0] 2 73 2" xfId="3639"/>
    <cellStyle name="쉼표 [0] 2 74" xfId="3640"/>
    <cellStyle name="쉼표 [0] 2 74 2" xfId="3641"/>
    <cellStyle name="쉼표 [0] 2 75" xfId="3642"/>
    <cellStyle name="쉼표 [0] 2 75 2" xfId="3643"/>
    <cellStyle name="쉼표 [0] 2 76" xfId="3644"/>
    <cellStyle name="쉼표 [0] 2 76 2" xfId="3645"/>
    <cellStyle name="쉼표 [0] 2 77" xfId="3646"/>
    <cellStyle name="쉼표 [0] 2 77 2" xfId="3647"/>
    <cellStyle name="쉼표 [0] 2 78" xfId="3648"/>
    <cellStyle name="쉼표 [0] 2 78 2" xfId="3649"/>
    <cellStyle name="쉼표 [0] 2 79" xfId="3650"/>
    <cellStyle name="쉼표 [0] 2 79 2" xfId="3651"/>
    <cellStyle name="쉼표 [0] 2 8" xfId="3652"/>
    <cellStyle name="쉼표 [0] 2 8 2" xfId="3653"/>
    <cellStyle name="쉼표 [0] 2 8 3" xfId="13325"/>
    <cellStyle name="쉼표 [0] 2 80" xfId="3654"/>
    <cellStyle name="쉼표 [0] 2 80 2" xfId="3655"/>
    <cellStyle name="쉼표 [0] 2 81" xfId="3656"/>
    <cellStyle name="쉼표 [0] 2 81 2" xfId="3657"/>
    <cellStyle name="쉼표 [0] 2 82" xfId="3658"/>
    <cellStyle name="쉼표 [0] 2 82 2" xfId="3659"/>
    <cellStyle name="쉼표 [0] 2 83" xfId="3660"/>
    <cellStyle name="쉼표 [0] 2 83 2" xfId="3661"/>
    <cellStyle name="쉼표 [0] 2 84" xfId="3662"/>
    <cellStyle name="쉼표 [0] 2 84 2" xfId="3663"/>
    <cellStyle name="쉼표 [0] 2 85" xfId="3664"/>
    <cellStyle name="쉼표 [0] 2 85 2" xfId="3665"/>
    <cellStyle name="쉼표 [0] 2 86" xfId="3666"/>
    <cellStyle name="쉼표 [0] 2 86 2" xfId="3667"/>
    <cellStyle name="쉼표 [0] 2 87" xfId="3668"/>
    <cellStyle name="쉼표 [0] 2 87 2" xfId="3669"/>
    <cellStyle name="쉼표 [0] 2 88" xfId="3670"/>
    <cellStyle name="쉼표 [0] 2 88 2" xfId="3671"/>
    <cellStyle name="쉼표 [0] 2 89" xfId="3672"/>
    <cellStyle name="쉼표 [0] 2 89 2" xfId="3673"/>
    <cellStyle name="쉼표 [0] 2 9" xfId="3674"/>
    <cellStyle name="쉼표 [0] 2 9 2" xfId="3675"/>
    <cellStyle name="쉼표 [0] 2 90" xfId="3676"/>
    <cellStyle name="쉼표 [0] 2 90 2" xfId="3677"/>
    <cellStyle name="쉼표 [0] 2 91" xfId="3678"/>
    <cellStyle name="쉼표 [0] 2 91 2" xfId="3679"/>
    <cellStyle name="쉼표 [0] 2 92" xfId="3680"/>
    <cellStyle name="쉼표 [0] 2 92 2" xfId="3681"/>
    <cellStyle name="쉼표 [0] 2 93" xfId="3682"/>
    <cellStyle name="쉼표 [0] 2 93 2" xfId="3683"/>
    <cellStyle name="쉼표 [0] 2 94" xfId="3684"/>
    <cellStyle name="쉼표 [0] 2 94 2" xfId="3685"/>
    <cellStyle name="쉼표 [0] 2 95" xfId="3686"/>
    <cellStyle name="쉼표 [0] 2 95 2" xfId="3687"/>
    <cellStyle name="쉼표 [0] 2 96" xfId="3688"/>
    <cellStyle name="쉼표 [0] 2 96 2" xfId="3689"/>
    <cellStyle name="쉼표 [0] 2 97" xfId="6856"/>
    <cellStyle name="쉼표 [0] 2 98" xfId="7013"/>
    <cellStyle name="쉼표 [0] 2 99" xfId="44"/>
    <cellStyle name="쉼표 [0] 2 99 2" xfId="14704"/>
    <cellStyle name="쉼표 [0] 20" xfId="3690"/>
    <cellStyle name="쉼표 [0] 20 10" xfId="3691"/>
    <cellStyle name="쉼표 [0] 20 10 2" xfId="3692"/>
    <cellStyle name="쉼표 [0] 20 11" xfId="3693"/>
    <cellStyle name="쉼표 [0] 20 11 2" xfId="3694"/>
    <cellStyle name="쉼표 [0] 20 12" xfId="3695"/>
    <cellStyle name="쉼표 [0] 20 12 2" xfId="3696"/>
    <cellStyle name="쉼표 [0] 20 13" xfId="3697"/>
    <cellStyle name="쉼표 [0] 20 13 2" xfId="3698"/>
    <cellStyle name="쉼표 [0] 20 14" xfId="3699"/>
    <cellStyle name="쉼표 [0] 20 14 2" xfId="3700"/>
    <cellStyle name="쉼표 [0] 20 15" xfId="3701"/>
    <cellStyle name="쉼표 [0] 20 15 2" xfId="3702"/>
    <cellStyle name="쉼표 [0] 20 16" xfId="3703"/>
    <cellStyle name="쉼표 [0] 20 16 2" xfId="3704"/>
    <cellStyle name="쉼표 [0] 20 17" xfId="3705"/>
    <cellStyle name="쉼표 [0] 20 17 2" xfId="3706"/>
    <cellStyle name="쉼표 [0] 20 18" xfId="3707"/>
    <cellStyle name="쉼표 [0] 20 18 2" xfId="3708"/>
    <cellStyle name="쉼표 [0] 20 19" xfId="3709"/>
    <cellStyle name="쉼표 [0] 20 19 2" xfId="3710"/>
    <cellStyle name="쉼표 [0] 20 2" xfId="3711"/>
    <cellStyle name="쉼표 [0] 20 2 2" xfId="3712"/>
    <cellStyle name="쉼표 [0] 20 2 3" xfId="13326"/>
    <cellStyle name="쉼표 [0] 20 20" xfId="3713"/>
    <cellStyle name="쉼표 [0] 20 20 2" xfId="3714"/>
    <cellStyle name="쉼표 [0] 20 21" xfId="3715"/>
    <cellStyle name="쉼표 [0] 20 21 2" xfId="3716"/>
    <cellStyle name="쉼표 [0] 20 22" xfId="3717"/>
    <cellStyle name="쉼표 [0] 20 22 2" xfId="3718"/>
    <cellStyle name="쉼표 [0] 20 23" xfId="3719"/>
    <cellStyle name="쉼표 [0] 20 23 2" xfId="3720"/>
    <cellStyle name="쉼표 [0] 20 24" xfId="3721"/>
    <cellStyle name="쉼표 [0] 20 24 2" xfId="3722"/>
    <cellStyle name="쉼표 [0] 20 25" xfId="3723"/>
    <cellStyle name="쉼표 [0] 20 25 2" xfId="3724"/>
    <cellStyle name="쉼표 [0] 20 26" xfId="3725"/>
    <cellStyle name="쉼표 [0] 20 27" xfId="13327"/>
    <cellStyle name="쉼표 [0] 20 3" xfId="3726"/>
    <cellStyle name="쉼표 [0] 20 3 10" xfId="3727"/>
    <cellStyle name="쉼표 [0] 20 3 10 2" xfId="3728"/>
    <cellStyle name="쉼표 [0] 20 3 11" xfId="3729"/>
    <cellStyle name="쉼표 [0] 20 3 11 2" xfId="3730"/>
    <cellStyle name="쉼표 [0] 20 3 12" xfId="3731"/>
    <cellStyle name="쉼표 [0] 20 3 12 2" xfId="3732"/>
    <cellStyle name="쉼표 [0] 20 3 13" xfId="3733"/>
    <cellStyle name="쉼표 [0] 20 3 13 2" xfId="3734"/>
    <cellStyle name="쉼표 [0] 20 3 14" xfId="3735"/>
    <cellStyle name="쉼표 [0] 20 3 14 2" xfId="3736"/>
    <cellStyle name="쉼표 [0] 20 3 15" xfId="3737"/>
    <cellStyle name="쉼표 [0] 20 3 15 2" xfId="3738"/>
    <cellStyle name="쉼표 [0] 20 3 16" xfId="3739"/>
    <cellStyle name="쉼표 [0] 20 3 16 2" xfId="3740"/>
    <cellStyle name="쉼표 [0] 20 3 17" xfId="3741"/>
    <cellStyle name="쉼표 [0] 20 3 17 2" xfId="3742"/>
    <cellStyle name="쉼표 [0] 20 3 18" xfId="3743"/>
    <cellStyle name="쉼표 [0] 20 3 18 2" xfId="3744"/>
    <cellStyle name="쉼표 [0] 20 3 19" xfId="3745"/>
    <cellStyle name="쉼표 [0] 20 3 19 2" xfId="3746"/>
    <cellStyle name="쉼표 [0] 20 3 2" xfId="3747"/>
    <cellStyle name="쉼표 [0] 20 3 2 2" xfId="3748"/>
    <cellStyle name="쉼표 [0] 20 3 2 3" xfId="13328"/>
    <cellStyle name="쉼표 [0] 20 3 20" xfId="3749"/>
    <cellStyle name="쉼표 [0] 20 3 20 2" xfId="3750"/>
    <cellStyle name="쉼표 [0] 20 3 21" xfId="3751"/>
    <cellStyle name="쉼표 [0] 20 3 21 2" xfId="3752"/>
    <cellStyle name="쉼표 [0] 20 3 22" xfId="3753"/>
    <cellStyle name="쉼표 [0] 20 3 22 2" xfId="3754"/>
    <cellStyle name="쉼표 [0] 20 3 23" xfId="3755"/>
    <cellStyle name="쉼표 [0] 20 3 23 2" xfId="3756"/>
    <cellStyle name="쉼표 [0] 20 3 24" xfId="3757"/>
    <cellStyle name="쉼표 [0] 20 3 24 2" xfId="3758"/>
    <cellStyle name="쉼표 [0] 20 3 25" xfId="3759"/>
    <cellStyle name="쉼표 [0] 20 3 26" xfId="13329"/>
    <cellStyle name="쉼표 [0] 20 3 3" xfId="3760"/>
    <cellStyle name="쉼표 [0] 20 3 3 2" xfId="3761"/>
    <cellStyle name="쉼표 [0] 20 3 4" xfId="3762"/>
    <cellStyle name="쉼표 [0] 20 3 4 2" xfId="3763"/>
    <cellStyle name="쉼표 [0] 20 3 5" xfId="3764"/>
    <cellStyle name="쉼표 [0] 20 3 5 2" xfId="3765"/>
    <cellStyle name="쉼표 [0] 20 3 6" xfId="3766"/>
    <cellStyle name="쉼표 [0] 20 3 6 2" xfId="3767"/>
    <cellStyle name="쉼표 [0] 20 3 7" xfId="3768"/>
    <cellStyle name="쉼표 [0] 20 3 7 2" xfId="3769"/>
    <cellStyle name="쉼표 [0] 20 3 8" xfId="3770"/>
    <cellStyle name="쉼표 [0] 20 3 8 2" xfId="3771"/>
    <cellStyle name="쉼표 [0] 20 3 9" xfId="3772"/>
    <cellStyle name="쉼표 [0] 20 3 9 2" xfId="3773"/>
    <cellStyle name="쉼표 [0] 20 4" xfId="3774"/>
    <cellStyle name="쉼표 [0] 20 4 2" xfId="3775"/>
    <cellStyle name="쉼표 [0] 20 4 3" xfId="13330"/>
    <cellStyle name="쉼표 [0] 20 5" xfId="3776"/>
    <cellStyle name="쉼표 [0] 20 5 2" xfId="3777"/>
    <cellStyle name="쉼표 [0] 20 6" xfId="3778"/>
    <cellStyle name="쉼표 [0] 20 6 2" xfId="3779"/>
    <cellStyle name="쉼표 [0] 20 7" xfId="3780"/>
    <cellStyle name="쉼표 [0] 20 7 2" xfId="3781"/>
    <cellStyle name="쉼표 [0] 20 8" xfId="3782"/>
    <cellStyle name="쉼표 [0] 20 8 2" xfId="3783"/>
    <cellStyle name="쉼표 [0] 20 9" xfId="3784"/>
    <cellStyle name="쉼표 [0] 20 9 2" xfId="3785"/>
    <cellStyle name="쉼표 [0] 21" xfId="3786"/>
    <cellStyle name="쉼표 [0] 21 10" xfId="3787"/>
    <cellStyle name="쉼표 [0] 21 10 2" xfId="3788"/>
    <cellStyle name="쉼표 [0] 21 11" xfId="3789"/>
    <cellStyle name="쉼표 [0] 21 11 2" xfId="3790"/>
    <cellStyle name="쉼표 [0] 21 12" xfId="3791"/>
    <cellStyle name="쉼표 [0] 21 12 2" xfId="3792"/>
    <cellStyle name="쉼표 [0] 21 13" xfId="3793"/>
    <cellStyle name="쉼표 [0] 21 13 2" xfId="3794"/>
    <cellStyle name="쉼표 [0] 21 14" xfId="3795"/>
    <cellStyle name="쉼표 [0] 21 14 2" xfId="3796"/>
    <cellStyle name="쉼표 [0] 21 15" xfId="3797"/>
    <cellStyle name="쉼표 [0] 21 15 2" xfId="3798"/>
    <cellStyle name="쉼표 [0] 21 16" xfId="3799"/>
    <cellStyle name="쉼표 [0] 21 16 2" xfId="3800"/>
    <cellStyle name="쉼표 [0] 21 17" xfId="3801"/>
    <cellStyle name="쉼표 [0] 21 17 2" xfId="3802"/>
    <cellStyle name="쉼표 [0] 21 18" xfId="3803"/>
    <cellStyle name="쉼표 [0] 21 18 2" xfId="3804"/>
    <cellStyle name="쉼표 [0] 21 19" xfId="3805"/>
    <cellStyle name="쉼표 [0] 21 19 2" xfId="3806"/>
    <cellStyle name="쉼표 [0] 21 2" xfId="3807"/>
    <cellStyle name="쉼표 [0] 21 2 2" xfId="3808"/>
    <cellStyle name="쉼표 [0] 21 2 3" xfId="13331"/>
    <cellStyle name="쉼표 [0] 21 20" xfId="3809"/>
    <cellStyle name="쉼표 [0] 21 20 2" xfId="3810"/>
    <cellStyle name="쉼표 [0] 21 21" xfId="3811"/>
    <cellStyle name="쉼표 [0] 21 21 2" xfId="3812"/>
    <cellStyle name="쉼표 [0] 21 22" xfId="3813"/>
    <cellStyle name="쉼표 [0] 21 22 2" xfId="3814"/>
    <cellStyle name="쉼표 [0] 21 23" xfId="3815"/>
    <cellStyle name="쉼표 [0] 21 23 2" xfId="3816"/>
    <cellStyle name="쉼표 [0] 21 24" xfId="3817"/>
    <cellStyle name="쉼표 [0] 21 24 2" xfId="3818"/>
    <cellStyle name="쉼표 [0] 21 25" xfId="3819"/>
    <cellStyle name="쉼표 [0] 21 25 2" xfId="3820"/>
    <cellStyle name="쉼표 [0] 21 26" xfId="3821"/>
    <cellStyle name="쉼표 [0] 21 27" xfId="13332"/>
    <cellStyle name="쉼표 [0] 21 3" xfId="3822"/>
    <cellStyle name="쉼표 [0] 21 3 10" xfId="3823"/>
    <cellStyle name="쉼표 [0] 21 3 10 2" xfId="3824"/>
    <cellStyle name="쉼표 [0] 21 3 11" xfId="3825"/>
    <cellStyle name="쉼표 [0] 21 3 11 2" xfId="3826"/>
    <cellStyle name="쉼표 [0] 21 3 12" xfId="3827"/>
    <cellStyle name="쉼표 [0] 21 3 12 2" xfId="3828"/>
    <cellStyle name="쉼표 [0] 21 3 13" xfId="3829"/>
    <cellStyle name="쉼표 [0] 21 3 13 2" xfId="3830"/>
    <cellStyle name="쉼표 [0] 21 3 14" xfId="3831"/>
    <cellStyle name="쉼표 [0] 21 3 14 2" xfId="3832"/>
    <cellStyle name="쉼표 [0] 21 3 15" xfId="3833"/>
    <cellStyle name="쉼표 [0] 21 3 15 2" xfId="3834"/>
    <cellStyle name="쉼표 [0] 21 3 16" xfId="3835"/>
    <cellStyle name="쉼표 [0] 21 3 16 2" xfId="3836"/>
    <cellStyle name="쉼표 [0] 21 3 17" xfId="3837"/>
    <cellStyle name="쉼표 [0] 21 3 17 2" xfId="3838"/>
    <cellStyle name="쉼표 [0] 21 3 18" xfId="3839"/>
    <cellStyle name="쉼표 [0] 21 3 18 2" xfId="3840"/>
    <cellStyle name="쉼표 [0] 21 3 19" xfId="3841"/>
    <cellStyle name="쉼표 [0] 21 3 19 2" xfId="3842"/>
    <cellStyle name="쉼표 [0] 21 3 2" xfId="3843"/>
    <cellStyle name="쉼표 [0] 21 3 2 2" xfId="3844"/>
    <cellStyle name="쉼표 [0] 21 3 2 3" xfId="13333"/>
    <cellStyle name="쉼표 [0] 21 3 20" xfId="3845"/>
    <cellStyle name="쉼표 [0] 21 3 20 2" xfId="3846"/>
    <cellStyle name="쉼표 [0] 21 3 21" xfId="3847"/>
    <cellStyle name="쉼표 [0] 21 3 21 2" xfId="3848"/>
    <cellStyle name="쉼표 [0] 21 3 22" xfId="3849"/>
    <cellStyle name="쉼표 [0] 21 3 22 2" xfId="3850"/>
    <cellStyle name="쉼표 [0] 21 3 23" xfId="3851"/>
    <cellStyle name="쉼표 [0] 21 3 23 2" xfId="3852"/>
    <cellStyle name="쉼표 [0] 21 3 24" xfId="3853"/>
    <cellStyle name="쉼표 [0] 21 3 24 2" xfId="3854"/>
    <cellStyle name="쉼표 [0] 21 3 25" xfId="3855"/>
    <cellStyle name="쉼표 [0] 21 3 26" xfId="13334"/>
    <cellStyle name="쉼표 [0] 21 3 3" xfId="3856"/>
    <cellStyle name="쉼표 [0] 21 3 3 2" xfId="3857"/>
    <cellStyle name="쉼표 [0] 21 3 4" xfId="3858"/>
    <cellStyle name="쉼표 [0] 21 3 4 2" xfId="3859"/>
    <cellStyle name="쉼표 [0] 21 3 5" xfId="3860"/>
    <cellStyle name="쉼표 [0] 21 3 5 2" xfId="3861"/>
    <cellStyle name="쉼표 [0] 21 3 6" xfId="3862"/>
    <cellStyle name="쉼표 [0] 21 3 6 2" xfId="3863"/>
    <cellStyle name="쉼표 [0] 21 3 7" xfId="3864"/>
    <cellStyle name="쉼표 [0] 21 3 7 2" xfId="3865"/>
    <cellStyle name="쉼표 [0] 21 3 8" xfId="3866"/>
    <cellStyle name="쉼표 [0] 21 3 8 2" xfId="3867"/>
    <cellStyle name="쉼표 [0] 21 3 9" xfId="3868"/>
    <cellStyle name="쉼표 [0] 21 3 9 2" xfId="3869"/>
    <cellStyle name="쉼표 [0] 21 4" xfId="3870"/>
    <cellStyle name="쉼표 [0] 21 4 2" xfId="3871"/>
    <cellStyle name="쉼표 [0] 21 4 3" xfId="13335"/>
    <cellStyle name="쉼표 [0] 21 5" xfId="3872"/>
    <cellStyle name="쉼표 [0] 21 5 2" xfId="3873"/>
    <cellStyle name="쉼표 [0] 21 5 3" xfId="13336"/>
    <cellStyle name="쉼표 [0] 21 6" xfId="3874"/>
    <cellStyle name="쉼표 [0] 21 6 2" xfId="3875"/>
    <cellStyle name="쉼표 [0] 21 7" xfId="3876"/>
    <cellStyle name="쉼표 [0] 21 7 2" xfId="3877"/>
    <cellStyle name="쉼표 [0] 21 8" xfId="3878"/>
    <cellStyle name="쉼표 [0] 21 8 2" xfId="3879"/>
    <cellStyle name="쉼표 [0] 21 9" xfId="3880"/>
    <cellStyle name="쉼표 [0] 21 9 2" xfId="3881"/>
    <cellStyle name="쉼표 [0] 22" xfId="3882"/>
    <cellStyle name="쉼표 [0] 22 10" xfId="3883"/>
    <cellStyle name="쉼표 [0] 22 10 2" xfId="3884"/>
    <cellStyle name="쉼표 [0] 22 11" xfId="3885"/>
    <cellStyle name="쉼표 [0] 22 11 2" xfId="3886"/>
    <cellStyle name="쉼표 [0] 22 12" xfId="3887"/>
    <cellStyle name="쉼표 [0] 22 12 2" xfId="3888"/>
    <cellStyle name="쉼표 [0] 22 13" xfId="3889"/>
    <cellStyle name="쉼표 [0] 22 13 2" xfId="3890"/>
    <cellStyle name="쉼표 [0] 22 14" xfId="3891"/>
    <cellStyle name="쉼표 [0] 22 14 2" xfId="3892"/>
    <cellStyle name="쉼표 [0] 22 15" xfId="3893"/>
    <cellStyle name="쉼표 [0] 22 15 2" xfId="3894"/>
    <cellStyle name="쉼표 [0] 22 16" xfId="3895"/>
    <cellStyle name="쉼표 [0] 22 16 2" xfId="3896"/>
    <cellStyle name="쉼표 [0] 22 17" xfId="3897"/>
    <cellStyle name="쉼표 [0] 22 17 2" xfId="3898"/>
    <cellStyle name="쉼표 [0] 22 18" xfId="3899"/>
    <cellStyle name="쉼표 [0] 22 18 2" xfId="3900"/>
    <cellStyle name="쉼표 [0] 22 19" xfId="3901"/>
    <cellStyle name="쉼표 [0] 22 19 2" xfId="3902"/>
    <cellStyle name="쉼표 [0] 22 2" xfId="3903"/>
    <cellStyle name="쉼표 [0] 22 2 2" xfId="3904"/>
    <cellStyle name="쉼표 [0] 22 2 3" xfId="13337"/>
    <cellStyle name="쉼표 [0] 22 20" xfId="3905"/>
    <cellStyle name="쉼표 [0] 22 20 2" xfId="3906"/>
    <cellStyle name="쉼표 [0] 22 21" xfId="3907"/>
    <cellStyle name="쉼표 [0] 22 21 2" xfId="3908"/>
    <cellStyle name="쉼표 [0] 22 22" xfId="3909"/>
    <cellStyle name="쉼표 [0] 22 22 2" xfId="3910"/>
    <cellStyle name="쉼표 [0] 22 23" xfId="3911"/>
    <cellStyle name="쉼표 [0] 22 23 2" xfId="3912"/>
    <cellStyle name="쉼표 [0] 22 24" xfId="3913"/>
    <cellStyle name="쉼표 [0] 22 24 2" xfId="3914"/>
    <cellStyle name="쉼표 [0] 22 25" xfId="3915"/>
    <cellStyle name="쉼표 [0] 22 26" xfId="13338"/>
    <cellStyle name="쉼표 [0] 22 3" xfId="3916"/>
    <cellStyle name="쉼표 [0] 22 3 2" xfId="3917"/>
    <cellStyle name="쉼표 [0] 22 4" xfId="3918"/>
    <cellStyle name="쉼표 [0] 22 4 2" xfId="3919"/>
    <cellStyle name="쉼표 [0] 22 5" xfId="3920"/>
    <cellStyle name="쉼표 [0] 22 5 2" xfId="3921"/>
    <cellStyle name="쉼표 [0] 22 6" xfId="3922"/>
    <cellStyle name="쉼표 [0] 22 6 2" xfId="3923"/>
    <cellStyle name="쉼표 [0] 22 7" xfId="3924"/>
    <cellStyle name="쉼표 [0] 22 7 2" xfId="3925"/>
    <cellStyle name="쉼표 [0] 22 8" xfId="3926"/>
    <cellStyle name="쉼표 [0] 22 8 2" xfId="3927"/>
    <cellStyle name="쉼표 [0] 22 9" xfId="3928"/>
    <cellStyle name="쉼표 [0] 22 9 2" xfId="3929"/>
    <cellStyle name="쉼표 [0] 23" xfId="3930"/>
    <cellStyle name="쉼표 [0] 23 2" xfId="3931"/>
    <cellStyle name="쉼표 [0] 23 2 2" xfId="13339"/>
    <cellStyle name="쉼표 [0] 23 3" xfId="13340"/>
    <cellStyle name="쉼표 [0] 24" xfId="3932"/>
    <cellStyle name="쉼표 [0] 24 2" xfId="3933"/>
    <cellStyle name="쉼표 [0] 24 2 2" xfId="3934"/>
    <cellStyle name="쉼표 [0] 24 2 2 2" xfId="13341"/>
    <cellStyle name="쉼표 [0] 24 2 3" xfId="13342"/>
    <cellStyle name="쉼표 [0] 24 3" xfId="3935"/>
    <cellStyle name="쉼표 [0] 24 3 2" xfId="13343"/>
    <cellStyle name="쉼표 [0] 24 4" xfId="3936"/>
    <cellStyle name="쉼표 [0] 24 5" xfId="13344"/>
    <cellStyle name="쉼표 [0] 25" xfId="3937"/>
    <cellStyle name="쉼표 [0] 25 2" xfId="3938"/>
    <cellStyle name="쉼표 [0] 25 2 2" xfId="13345"/>
    <cellStyle name="쉼표 [0] 25 3" xfId="13346"/>
    <cellStyle name="쉼표 [0] 26" xfId="3939"/>
    <cellStyle name="쉼표 [0] 26 2" xfId="3940"/>
    <cellStyle name="쉼표 [0] 26 2 2" xfId="13347"/>
    <cellStyle name="쉼표 [0] 26 3" xfId="13348"/>
    <cellStyle name="쉼표 [0] 27" xfId="3941"/>
    <cellStyle name="쉼표 [0] 27 2" xfId="3942"/>
    <cellStyle name="쉼표 [0] 27 2 2" xfId="13349"/>
    <cellStyle name="쉼표 [0] 27 3" xfId="13350"/>
    <cellStyle name="쉼표 [0] 28" xfId="3943"/>
    <cellStyle name="쉼표 [0] 28 2" xfId="3944"/>
    <cellStyle name="쉼표 [0] 28 2 2" xfId="13351"/>
    <cellStyle name="쉼표 [0] 28 3" xfId="13352"/>
    <cellStyle name="쉼표 [0] 29" xfId="3945"/>
    <cellStyle name="쉼표 [0] 29 2" xfId="3946"/>
    <cellStyle name="쉼표 [0] 29 2 2" xfId="13353"/>
    <cellStyle name="쉼표 [0] 29 3" xfId="13354"/>
    <cellStyle name="쉼표 [0] 3" xfId="53"/>
    <cellStyle name="쉼표 [0] 3 10" xfId="3948"/>
    <cellStyle name="쉼표 [0] 3 10 2" xfId="3949"/>
    <cellStyle name="쉼표 [0] 3 11" xfId="3950"/>
    <cellStyle name="쉼표 [0] 3 11 2" xfId="3951"/>
    <cellStyle name="쉼표 [0] 3 12" xfId="3952"/>
    <cellStyle name="쉼표 [0] 3 12 2" xfId="3953"/>
    <cellStyle name="쉼표 [0] 3 13" xfId="3954"/>
    <cellStyle name="쉼표 [0] 3 13 2" xfId="3955"/>
    <cellStyle name="쉼표 [0] 3 14" xfId="3956"/>
    <cellStyle name="쉼표 [0] 3 14 2" xfId="3957"/>
    <cellStyle name="쉼표 [0] 3 15" xfId="3958"/>
    <cellStyle name="쉼표 [0] 3 15 2" xfId="3959"/>
    <cellStyle name="쉼표 [0] 3 16" xfId="3960"/>
    <cellStyle name="쉼표 [0] 3 16 2" xfId="3961"/>
    <cellStyle name="쉼표 [0] 3 17" xfId="3962"/>
    <cellStyle name="쉼표 [0] 3 17 2" xfId="3963"/>
    <cellStyle name="쉼표 [0] 3 18" xfId="3964"/>
    <cellStyle name="쉼표 [0] 3 18 2" xfId="3965"/>
    <cellStyle name="쉼표 [0] 3 19" xfId="3966"/>
    <cellStyle name="쉼표 [0] 3 19 2" xfId="3967"/>
    <cellStyle name="쉼표 [0] 3 2" xfId="3968"/>
    <cellStyle name="쉼표 [0] 3 2 10" xfId="3969"/>
    <cellStyle name="쉼표 [0] 3 2 10 2" xfId="3970"/>
    <cellStyle name="쉼표 [0] 3 2 11" xfId="3971"/>
    <cellStyle name="쉼표 [0] 3 2 11 2" xfId="3972"/>
    <cellStyle name="쉼표 [0] 3 2 12" xfId="3973"/>
    <cellStyle name="쉼표 [0] 3 2 12 2" xfId="3974"/>
    <cellStyle name="쉼표 [0] 3 2 13" xfId="3975"/>
    <cellStyle name="쉼표 [0] 3 2 13 2" xfId="3976"/>
    <cellStyle name="쉼표 [0] 3 2 14" xfId="3977"/>
    <cellStyle name="쉼표 [0] 3 2 14 2" xfId="3978"/>
    <cellStyle name="쉼표 [0] 3 2 15" xfId="3979"/>
    <cellStyle name="쉼표 [0] 3 2 15 2" xfId="3980"/>
    <cellStyle name="쉼표 [0] 3 2 16" xfId="3981"/>
    <cellStyle name="쉼표 [0] 3 2 16 2" xfId="3982"/>
    <cellStyle name="쉼표 [0] 3 2 17" xfId="3983"/>
    <cellStyle name="쉼표 [0] 3 2 17 2" xfId="3984"/>
    <cellStyle name="쉼표 [0] 3 2 18" xfId="3985"/>
    <cellStyle name="쉼표 [0] 3 2 18 2" xfId="3986"/>
    <cellStyle name="쉼표 [0] 3 2 19" xfId="3987"/>
    <cellStyle name="쉼표 [0] 3 2 19 2" xfId="3988"/>
    <cellStyle name="쉼표 [0] 3 2 2" xfId="3989"/>
    <cellStyle name="쉼표 [0] 3 2 2 2" xfId="3990"/>
    <cellStyle name="쉼표 [0] 3 2 2 3" xfId="13355"/>
    <cellStyle name="쉼표 [0] 3 2 20" xfId="3991"/>
    <cellStyle name="쉼표 [0] 3 2 20 2" xfId="3992"/>
    <cellStyle name="쉼표 [0] 3 2 21" xfId="3993"/>
    <cellStyle name="쉼표 [0] 3 2 21 2" xfId="3994"/>
    <cellStyle name="쉼표 [0] 3 2 22" xfId="3995"/>
    <cellStyle name="쉼표 [0] 3 2 22 2" xfId="3996"/>
    <cellStyle name="쉼표 [0] 3 2 23" xfId="3997"/>
    <cellStyle name="쉼표 [0] 3 2 23 2" xfId="3998"/>
    <cellStyle name="쉼표 [0] 3 2 24" xfId="3999"/>
    <cellStyle name="쉼표 [0] 3 2 24 2" xfId="4000"/>
    <cellStyle name="쉼표 [0] 3 2 25" xfId="4001"/>
    <cellStyle name="쉼표 [0] 3 2 25 2" xfId="4002"/>
    <cellStyle name="쉼표 [0] 3 2 26" xfId="4003"/>
    <cellStyle name="쉼표 [0] 3 2 26 2" xfId="9995"/>
    <cellStyle name="쉼표 [0] 3 2 26 3" xfId="7045"/>
    <cellStyle name="쉼표 [0] 3 2 27" xfId="4004"/>
    <cellStyle name="쉼표 [0] 3 2 27 2" xfId="9996"/>
    <cellStyle name="쉼표 [0] 3 2 27 3" xfId="7046"/>
    <cellStyle name="쉼표 [0] 3 2 28" xfId="6859"/>
    <cellStyle name="쉼표 [0] 3 2 28 2" xfId="12770"/>
    <cellStyle name="쉼표 [0] 3 2 28 3" xfId="7047"/>
    <cellStyle name="쉼표 [0] 3 2 29" xfId="13356"/>
    <cellStyle name="쉼표 [0] 3 2 3" xfId="4005"/>
    <cellStyle name="쉼표 [0] 3 2 3 10" xfId="4006"/>
    <cellStyle name="쉼표 [0] 3 2 3 10 2" xfId="4007"/>
    <cellStyle name="쉼표 [0] 3 2 3 10 2 2" xfId="9999"/>
    <cellStyle name="쉼표 [0] 3 2 3 10 2 3" xfId="7050"/>
    <cellStyle name="쉼표 [0] 3 2 3 10 3" xfId="9998"/>
    <cellStyle name="쉼표 [0] 3 2 3 10 4" xfId="7049"/>
    <cellStyle name="쉼표 [0] 3 2 3 11" xfId="4008"/>
    <cellStyle name="쉼표 [0] 3 2 3 11 2" xfId="4009"/>
    <cellStyle name="쉼표 [0] 3 2 3 11 2 2" xfId="10001"/>
    <cellStyle name="쉼표 [0] 3 2 3 11 2 3" xfId="7052"/>
    <cellStyle name="쉼표 [0] 3 2 3 11 3" xfId="10000"/>
    <cellStyle name="쉼표 [0] 3 2 3 11 4" xfId="7051"/>
    <cellStyle name="쉼표 [0] 3 2 3 12" xfId="4010"/>
    <cellStyle name="쉼표 [0] 3 2 3 12 2" xfId="4011"/>
    <cellStyle name="쉼표 [0] 3 2 3 12 2 2" xfId="10003"/>
    <cellStyle name="쉼표 [0] 3 2 3 12 2 3" xfId="7054"/>
    <cellStyle name="쉼표 [0] 3 2 3 12 3" xfId="10002"/>
    <cellStyle name="쉼표 [0] 3 2 3 12 4" xfId="7053"/>
    <cellStyle name="쉼표 [0] 3 2 3 13" xfId="4012"/>
    <cellStyle name="쉼표 [0] 3 2 3 13 2" xfId="4013"/>
    <cellStyle name="쉼표 [0] 3 2 3 13 2 2" xfId="10005"/>
    <cellStyle name="쉼표 [0] 3 2 3 13 2 3" xfId="7056"/>
    <cellStyle name="쉼표 [0] 3 2 3 13 3" xfId="10004"/>
    <cellStyle name="쉼표 [0] 3 2 3 13 4" xfId="7055"/>
    <cellStyle name="쉼표 [0] 3 2 3 14" xfId="4014"/>
    <cellStyle name="쉼표 [0] 3 2 3 14 2" xfId="4015"/>
    <cellStyle name="쉼표 [0] 3 2 3 14 2 2" xfId="10007"/>
    <cellStyle name="쉼표 [0] 3 2 3 14 2 3" xfId="7058"/>
    <cellStyle name="쉼표 [0] 3 2 3 14 3" xfId="10006"/>
    <cellStyle name="쉼표 [0] 3 2 3 14 4" xfId="7057"/>
    <cellStyle name="쉼표 [0] 3 2 3 15" xfId="4016"/>
    <cellStyle name="쉼표 [0] 3 2 3 15 2" xfId="4017"/>
    <cellStyle name="쉼표 [0] 3 2 3 15 2 2" xfId="10009"/>
    <cellStyle name="쉼표 [0] 3 2 3 15 2 3" xfId="7060"/>
    <cellStyle name="쉼표 [0] 3 2 3 15 3" xfId="10008"/>
    <cellStyle name="쉼표 [0] 3 2 3 15 4" xfId="7059"/>
    <cellStyle name="쉼표 [0] 3 2 3 16" xfId="4018"/>
    <cellStyle name="쉼표 [0] 3 2 3 16 2" xfId="4019"/>
    <cellStyle name="쉼표 [0] 3 2 3 16 2 2" xfId="10011"/>
    <cellStyle name="쉼표 [0] 3 2 3 16 2 3" xfId="7062"/>
    <cellStyle name="쉼표 [0] 3 2 3 16 3" xfId="10010"/>
    <cellStyle name="쉼표 [0] 3 2 3 16 4" xfId="7061"/>
    <cellStyle name="쉼표 [0] 3 2 3 17" xfId="4020"/>
    <cellStyle name="쉼표 [0] 3 2 3 17 2" xfId="4021"/>
    <cellStyle name="쉼표 [0] 3 2 3 17 2 2" xfId="10013"/>
    <cellStyle name="쉼표 [0] 3 2 3 17 2 3" xfId="7064"/>
    <cellStyle name="쉼표 [0] 3 2 3 17 3" xfId="10012"/>
    <cellStyle name="쉼표 [0] 3 2 3 17 4" xfId="7063"/>
    <cellStyle name="쉼표 [0] 3 2 3 18" xfId="4022"/>
    <cellStyle name="쉼표 [0] 3 2 3 18 2" xfId="4023"/>
    <cellStyle name="쉼표 [0] 3 2 3 18 2 2" xfId="10015"/>
    <cellStyle name="쉼표 [0] 3 2 3 18 2 3" xfId="7066"/>
    <cellStyle name="쉼표 [0] 3 2 3 18 3" xfId="10014"/>
    <cellStyle name="쉼표 [0] 3 2 3 18 4" xfId="7065"/>
    <cellStyle name="쉼표 [0] 3 2 3 19" xfId="4024"/>
    <cellStyle name="쉼표 [0] 3 2 3 19 2" xfId="4025"/>
    <cellStyle name="쉼표 [0] 3 2 3 19 2 2" xfId="10017"/>
    <cellStyle name="쉼표 [0] 3 2 3 19 2 3" xfId="7068"/>
    <cellStyle name="쉼표 [0] 3 2 3 19 3" xfId="10016"/>
    <cellStyle name="쉼표 [0] 3 2 3 19 4" xfId="7067"/>
    <cellStyle name="쉼표 [0] 3 2 3 2" xfId="4026"/>
    <cellStyle name="쉼표 [0] 3 2 3 2 2" xfId="4027"/>
    <cellStyle name="쉼표 [0] 3 2 3 2 2 2" xfId="10019"/>
    <cellStyle name="쉼표 [0] 3 2 3 2 2 3" xfId="7070"/>
    <cellStyle name="쉼표 [0] 3 2 3 2 3" xfId="10018"/>
    <cellStyle name="쉼표 [0] 3 2 3 2 4" xfId="7069"/>
    <cellStyle name="쉼표 [0] 3 2 3 2 4 2" xfId="15238"/>
    <cellStyle name="쉼표 [0] 3 2 3 20" xfId="4028"/>
    <cellStyle name="쉼표 [0] 3 2 3 20 2" xfId="4029"/>
    <cellStyle name="쉼표 [0] 3 2 3 20 2 2" xfId="10021"/>
    <cellStyle name="쉼표 [0] 3 2 3 20 2 3" xfId="7072"/>
    <cellStyle name="쉼표 [0] 3 2 3 20 3" xfId="10020"/>
    <cellStyle name="쉼표 [0] 3 2 3 20 4" xfId="7071"/>
    <cellStyle name="쉼표 [0] 3 2 3 21" xfId="4030"/>
    <cellStyle name="쉼표 [0] 3 2 3 21 2" xfId="4031"/>
    <cellStyle name="쉼표 [0] 3 2 3 21 2 2" xfId="10023"/>
    <cellStyle name="쉼표 [0] 3 2 3 21 2 3" xfId="7074"/>
    <cellStyle name="쉼표 [0] 3 2 3 21 3" xfId="10022"/>
    <cellStyle name="쉼표 [0] 3 2 3 21 4" xfId="7073"/>
    <cellStyle name="쉼표 [0] 3 2 3 22" xfId="4032"/>
    <cellStyle name="쉼표 [0] 3 2 3 22 2" xfId="4033"/>
    <cellStyle name="쉼표 [0] 3 2 3 22 2 2" xfId="10025"/>
    <cellStyle name="쉼표 [0] 3 2 3 22 2 3" xfId="7076"/>
    <cellStyle name="쉼표 [0] 3 2 3 22 3" xfId="10024"/>
    <cellStyle name="쉼표 [0] 3 2 3 22 4" xfId="7075"/>
    <cellStyle name="쉼표 [0] 3 2 3 23" xfId="4034"/>
    <cellStyle name="쉼표 [0] 3 2 3 23 2" xfId="4035"/>
    <cellStyle name="쉼표 [0] 3 2 3 23 2 2" xfId="10027"/>
    <cellStyle name="쉼표 [0] 3 2 3 23 2 3" xfId="7078"/>
    <cellStyle name="쉼표 [0] 3 2 3 23 3" xfId="10026"/>
    <cellStyle name="쉼표 [0] 3 2 3 23 4" xfId="7077"/>
    <cellStyle name="쉼표 [0] 3 2 3 24" xfId="4036"/>
    <cellStyle name="쉼표 [0] 3 2 3 24 2" xfId="4037"/>
    <cellStyle name="쉼표 [0] 3 2 3 24 2 2" xfId="10029"/>
    <cellStyle name="쉼표 [0] 3 2 3 24 2 3" xfId="7080"/>
    <cellStyle name="쉼표 [0] 3 2 3 24 3" xfId="10028"/>
    <cellStyle name="쉼표 [0] 3 2 3 24 4" xfId="7079"/>
    <cellStyle name="쉼표 [0] 3 2 3 25" xfId="4038"/>
    <cellStyle name="쉼표 [0] 3 2 3 25 2" xfId="10030"/>
    <cellStyle name="쉼표 [0] 3 2 3 25 3" xfId="7081"/>
    <cellStyle name="쉼표 [0] 3 2 3 26" xfId="9997"/>
    <cellStyle name="쉼표 [0] 3 2 3 27" xfId="7048"/>
    <cellStyle name="쉼표 [0] 3 2 3 27 2" xfId="14705"/>
    <cellStyle name="쉼표 [0] 3 2 3 3" xfId="4039"/>
    <cellStyle name="쉼표 [0] 3 2 3 3 2" xfId="4040"/>
    <cellStyle name="쉼표 [0] 3 2 3 3 2 2" xfId="10032"/>
    <cellStyle name="쉼표 [0] 3 2 3 3 2 3" xfId="7083"/>
    <cellStyle name="쉼표 [0] 3 2 3 3 3" xfId="10031"/>
    <cellStyle name="쉼표 [0] 3 2 3 3 4" xfId="7082"/>
    <cellStyle name="쉼표 [0] 3 2 3 4" xfId="4041"/>
    <cellStyle name="쉼표 [0] 3 2 3 4 2" xfId="4042"/>
    <cellStyle name="쉼표 [0] 3 2 3 4 2 2" xfId="10034"/>
    <cellStyle name="쉼표 [0] 3 2 3 4 2 3" xfId="7085"/>
    <cellStyle name="쉼표 [0] 3 2 3 4 3" xfId="10033"/>
    <cellStyle name="쉼표 [0] 3 2 3 4 4" xfId="7084"/>
    <cellStyle name="쉼표 [0] 3 2 3 5" xfId="4043"/>
    <cellStyle name="쉼표 [0] 3 2 3 5 2" xfId="4044"/>
    <cellStyle name="쉼표 [0] 3 2 3 5 2 2" xfId="10036"/>
    <cellStyle name="쉼표 [0] 3 2 3 5 2 3" xfId="7087"/>
    <cellStyle name="쉼표 [0] 3 2 3 5 3" xfId="10035"/>
    <cellStyle name="쉼표 [0] 3 2 3 5 4" xfId="7086"/>
    <cellStyle name="쉼표 [0] 3 2 3 6" xfId="4045"/>
    <cellStyle name="쉼표 [0] 3 2 3 6 2" xfId="4046"/>
    <cellStyle name="쉼표 [0] 3 2 3 6 2 2" xfId="10038"/>
    <cellStyle name="쉼표 [0] 3 2 3 6 2 3" xfId="7089"/>
    <cellStyle name="쉼표 [0] 3 2 3 6 3" xfId="10037"/>
    <cellStyle name="쉼표 [0] 3 2 3 6 4" xfId="7088"/>
    <cellStyle name="쉼표 [0] 3 2 3 7" xfId="4047"/>
    <cellStyle name="쉼표 [0] 3 2 3 7 2" xfId="4048"/>
    <cellStyle name="쉼표 [0] 3 2 3 7 2 2" xfId="10040"/>
    <cellStyle name="쉼표 [0] 3 2 3 7 2 3" xfId="7091"/>
    <cellStyle name="쉼표 [0] 3 2 3 7 3" xfId="10039"/>
    <cellStyle name="쉼표 [0] 3 2 3 7 4" xfId="7090"/>
    <cellStyle name="쉼표 [0] 3 2 3 8" xfId="4049"/>
    <cellStyle name="쉼표 [0] 3 2 3 8 2" xfId="4050"/>
    <cellStyle name="쉼표 [0] 3 2 3 8 2 2" xfId="10042"/>
    <cellStyle name="쉼표 [0] 3 2 3 8 2 3" xfId="7093"/>
    <cellStyle name="쉼표 [0] 3 2 3 8 3" xfId="10041"/>
    <cellStyle name="쉼표 [0] 3 2 3 8 4" xfId="7092"/>
    <cellStyle name="쉼표 [0] 3 2 3 9" xfId="4051"/>
    <cellStyle name="쉼표 [0] 3 2 3 9 2" xfId="4052"/>
    <cellStyle name="쉼표 [0] 3 2 3 9 2 2" xfId="10044"/>
    <cellStyle name="쉼표 [0] 3 2 3 9 2 3" xfId="7095"/>
    <cellStyle name="쉼표 [0] 3 2 3 9 3" xfId="10043"/>
    <cellStyle name="쉼표 [0] 3 2 3 9 4" xfId="7094"/>
    <cellStyle name="쉼표 [0] 3 2 4" xfId="4053"/>
    <cellStyle name="쉼표 [0] 3 2 4 2" xfId="4054"/>
    <cellStyle name="쉼표 [0] 3 2 4 2 2" xfId="10046"/>
    <cellStyle name="쉼표 [0] 3 2 4 2 3" xfId="7097"/>
    <cellStyle name="쉼표 [0] 3 2 4 3" xfId="10045"/>
    <cellStyle name="쉼표 [0] 3 2 4 4" xfId="7096"/>
    <cellStyle name="쉼표 [0] 3 2 4 4 2" xfId="15237"/>
    <cellStyle name="쉼표 [0] 3 2 5" xfId="4055"/>
    <cellStyle name="쉼표 [0] 3 2 5 2" xfId="4056"/>
    <cellStyle name="쉼표 [0] 3 2 5 2 2" xfId="10048"/>
    <cellStyle name="쉼표 [0] 3 2 5 2 3" xfId="7099"/>
    <cellStyle name="쉼표 [0] 3 2 5 3" xfId="10047"/>
    <cellStyle name="쉼표 [0] 3 2 5 4" xfId="7098"/>
    <cellStyle name="쉼표 [0] 3 2 6" xfId="4057"/>
    <cellStyle name="쉼표 [0] 3 2 6 2" xfId="4058"/>
    <cellStyle name="쉼표 [0] 3 2 6 2 2" xfId="10050"/>
    <cellStyle name="쉼표 [0] 3 2 6 2 3" xfId="7101"/>
    <cellStyle name="쉼표 [0] 3 2 6 3" xfId="10049"/>
    <cellStyle name="쉼표 [0] 3 2 6 4" xfId="7100"/>
    <cellStyle name="쉼표 [0] 3 2 7" xfId="4059"/>
    <cellStyle name="쉼표 [0] 3 2 7 2" xfId="4060"/>
    <cellStyle name="쉼표 [0] 3 2 7 2 2" xfId="10052"/>
    <cellStyle name="쉼표 [0] 3 2 7 2 3" xfId="7103"/>
    <cellStyle name="쉼표 [0] 3 2 7 3" xfId="10051"/>
    <cellStyle name="쉼표 [0] 3 2 7 4" xfId="7102"/>
    <cellStyle name="쉼표 [0] 3 2 8" xfId="4061"/>
    <cellStyle name="쉼표 [0] 3 2 8 2" xfId="4062"/>
    <cellStyle name="쉼표 [0] 3 2 8 2 2" xfId="10054"/>
    <cellStyle name="쉼표 [0] 3 2 8 2 3" xfId="7105"/>
    <cellStyle name="쉼표 [0] 3 2 8 3" xfId="10053"/>
    <cellStyle name="쉼표 [0] 3 2 8 4" xfId="7104"/>
    <cellStyle name="쉼표 [0] 3 2 9" xfId="4063"/>
    <cellStyle name="쉼표 [0] 3 2 9 2" xfId="4064"/>
    <cellStyle name="쉼표 [0] 3 2 9 2 2" xfId="10056"/>
    <cellStyle name="쉼표 [0] 3 2 9 2 3" xfId="7107"/>
    <cellStyle name="쉼표 [0] 3 2 9 3" xfId="10055"/>
    <cellStyle name="쉼표 [0] 3 2 9 4" xfId="7106"/>
    <cellStyle name="쉼표 [0] 3 20" xfId="4065"/>
    <cellStyle name="쉼표 [0] 3 20 2" xfId="4066"/>
    <cellStyle name="쉼표 [0] 3 20 2 2" xfId="10058"/>
    <cellStyle name="쉼표 [0] 3 20 2 3" xfId="7109"/>
    <cellStyle name="쉼표 [0] 3 20 3" xfId="10057"/>
    <cellStyle name="쉼표 [0] 3 20 4" xfId="7108"/>
    <cellStyle name="쉼표 [0] 3 21" xfId="4067"/>
    <cellStyle name="쉼표 [0] 3 21 2" xfId="4068"/>
    <cellStyle name="쉼표 [0] 3 21 2 2" xfId="10060"/>
    <cellStyle name="쉼표 [0] 3 21 2 3" xfId="7111"/>
    <cellStyle name="쉼표 [0] 3 21 3" xfId="10059"/>
    <cellStyle name="쉼표 [0] 3 21 4" xfId="7110"/>
    <cellStyle name="쉼표 [0] 3 22" xfId="4069"/>
    <cellStyle name="쉼표 [0] 3 22 2" xfId="4070"/>
    <cellStyle name="쉼표 [0] 3 22 2 2" xfId="10062"/>
    <cellStyle name="쉼표 [0] 3 22 2 3" xfId="7113"/>
    <cellStyle name="쉼표 [0] 3 22 3" xfId="10061"/>
    <cellStyle name="쉼표 [0] 3 22 4" xfId="7112"/>
    <cellStyle name="쉼표 [0] 3 23" xfId="4071"/>
    <cellStyle name="쉼표 [0] 3 23 2" xfId="4072"/>
    <cellStyle name="쉼표 [0] 3 23 2 2" xfId="10064"/>
    <cellStyle name="쉼표 [0] 3 23 2 3" xfId="7115"/>
    <cellStyle name="쉼표 [0] 3 23 3" xfId="10063"/>
    <cellStyle name="쉼표 [0] 3 23 4" xfId="7114"/>
    <cellStyle name="쉼표 [0] 3 24" xfId="4073"/>
    <cellStyle name="쉼표 [0] 3 24 2" xfId="4074"/>
    <cellStyle name="쉼표 [0] 3 24 2 2" xfId="10066"/>
    <cellStyle name="쉼표 [0] 3 24 2 3" xfId="7117"/>
    <cellStyle name="쉼표 [0] 3 24 3" xfId="10065"/>
    <cellStyle name="쉼표 [0] 3 24 4" xfId="7116"/>
    <cellStyle name="쉼표 [0] 3 25" xfId="4075"/>
    <cellStyle name="쉼표 [0] 3 25 2" xfId="4076"/>
    <cellStyle name="쉼표 [0] 3 25 2 2" xfId="10068"/>
    <cellStyle name="쉼표 [0] 3 25 2 3" xfId="7119"/>
    <cellStyle name="쉼표 [0] 3 25 3" xfId="10067"/>
    <cellStyle name="쉼표 [0] 3 25 4" xfId="7118"/>
    <cellStyle name="쉼표 [0] 3 26" xfId="4077"/>
    <cellStyle name="쉼표 [0] 3 26 2" xfId="4078"/>
    <cellStyle name="쉼표 [0] 3 26 2 2" xfId="10070"/>
    <cellStyle name="쉼표 [0] 3 26 2 3" xfId="7121"/>
    <cellStyle name="쉼표 [0] 3 26 3" xfId="10069"/>
    <cellStyle name="쉼표 [0] 3 26 4" xfId="7120"/>
    <cellStyle name="쉼표 [0] 3 27" xfId="4079"/>
    <cellStyle name="쉼표 [0] 3 27 2" xfId="4080"/>
    <cellStyle name="쉼표 [0] 3 27 2 2" xfId="10072"/>
    <cellStyle name="쉼표 [0] 3 27 2 3" xfId="7123"/>
    <cellStyle name="쉼표 [0] 3 27 3" xfId="10071"/>
    <cellStyle name="쉼표 [0] 3 27 4" xfId="7122"/>
    <cellStyle name="쉼표 [0] 3 28" xfId="4081"/>
    <cellStyle name="쉼표 [0] 3 28 2" xfId="4082"/>
    <cellStyle name="쉼표 [0] 3 28 2 2" xfId="10074"/>
    <cellStyle name="쉼표 [0] 3 28 2 3" xfId="7125"/>
    <cellStyle name="쉼표 [0] 3 28 3" xfId="10073"/>
    <cellStyle name="쉼표 [0] 3 28 4" xfId="7124"/>
    <cellStyle name="쉼표 [0] 3 29" xfId="4083"/>
    <cellStyle name="쉼표 [0] 3 29 2" xfId="4084"/>
    <cellStyle name="쉼표 [0] 3 29 2 2" xfId="10076"/>
    <cellStyle name="쉼표 [0] 3 29 2 3" xfId="7127"/>
    <cellStyle name="쉼표 [0] 3 29 3" xfId="10075"/>
    <cellStyle name="쉼표 [0] 3 29 4" xfId="7126"/>
    <cellStyle name="쉼표 [0] 3 3" xfId="4085"/>
    <cellStyle name="쉼표 [0] 3 3 2" xfId="4086"/>
    <cellStyle name="쉼표 [0] 3 3 2 10" xfId="4087"/>
    <cellStyle name="쉼표 [0] 3 3 2 10 2" xfId="4088"/>
    <cellStyle name="쉼표 [0] 3 3 2 10 2 2" xfId="10080"/>
    <cellStyle name="쉼표 [0] 3 3 2 10 2 3" xfId="7131"/>
    <cellStyle name="쉼표 [0] 3 3 2 10 3" xfId="10079"/>
    <cellStyle name="쉼표 [0] 3 3 2 10 4" xfId="7130"/>
    <cellStyle name="쉼표 [0] 3 3 2 11" xfId="4089"/>
    <cellStyle name="쉼표 [0] 3 3 2 11 2" xfId="4090"/>
    <cellStyle name="쉼표 [0] 3 3 2 11 2 2" xfId="10082"/>
    <cellStyle name="쉼표 [0] 3 3 2 11 2 3" xfId="7133"/>
    <cellStyle name="쉼표 [0] 3 3 2 11 3" xfId="10081"/>
    <cellStyle name="쉼표 [0] 3 3 2 11 4" xfId="7132"/>
    <cellStyle name="쉼표 [0] 3 3 2 12" xfId="4091"/>
    <cellStyle name="쉼표 [0] 3 3 2 12 2" xfId="4092"/>
    <cellStyle name="쉼표 [0] 3 3 2 12 2 2" xfId="10084"/>
    <cellStyle name="쉼표 [0] 3 3 2 12 2 3" xfId="7135"/>
    <cellStyle name="쉼표 [0] 3 3 2 12 3" xfId="10083"/>
    <cellStyle name="쉼표 [0] 3 3 2 12 4" xfId="7134"/>
    <cellStyle name="쉼표 [0] 3 3 2 13" xfId="4093"/>
    <cellStyle name="쉼표 [0] 3 3 2 13 2" xfId="4094"/>
    <cellStyle name="쉼표 [0] 3 3 2 13 2 2" xfId="10086"/>
    <cellStyle name="쉼표 [0] 3 3 2 13 2 3" xfId="7137"/>
    <cellStyle name="쉼표 [0] 3 3 2 13 3" xfId="10085"/>
    <cellStyle name="쉼표 [0] 3 3 2 13 4" xfId="7136"/>
    <cellStyle name="쉼표 [0] 3 3 2 14" xfId="4095"/>
    <cellStyle name="쉼표 [0] 3 3 2 14 2" xfId="4096"/>
    <cellStyle name="쉼표 [0] 3 3 2 14 2 2" xfId="10088"/>
    <cellStyle name="쉼표 [0] 3 3 2 14 2 3" xfId="7139"/>
    <cellStyle name="쉼표 [0] 3 3 2 14 3" xfId="10087"/>
    <cellStyle name="쉼표 [0] 3 3 2 14 4" xfId="7138"/>
    <cellStyle name="쉼표 [0] 3 3 2 15" xfId="4097"/>
    <cellStyle name="쉼표 [0] 3 3 2 15 2" xfId="4098"/>
    <cellStyle name="쉼표 [0] 3 3 2 15 2 2" xfId="10090"/>
    <cellStyle name="쉼표 [0] 3 3 2 15 2 3" xfId="7141"/>
    <cellStyle name="쉼표 [0] 3 3 2 15 3" xfId="10089"/>
    <cellStyle name="쉼표 [0] 3 3 2 15 4" xfId="7140"/>
    <cellStyle name="쉼표 [0] 3 3 2 16" xfId="4099"/>
    <cellStyle name="쉼표 [0] 3 3 2 16 2" xfId="4100"/>
    <cellStyle name="쉼표 [0] 3 3 2 16 2 2" xfId="10092"/>
    <cellStyle name="쉼표 [0] 3 3 2 16 2 3" xfId="7143"/>
    <cellStyle name="쉼표 [0] 3 3 2 16 3" xfId="10091"/>
    <cellStyle name="쉼표 [0] 3 3 2 16 4" xfId="7142"/>
    <cellStyle name="쉼표 [0] 3 3 2 17" xfId="4101"/>
    <cellStyle name="쉼표 [0] 3 3 2 17 2" xfId="4102"/>
    <cellStyle name="쉼표 [0] 3 3 2 17 2 2" xfId="10094"/>
    <cellStyle name="쉼표 [0] 3 3 2 17 2 3" xfId="7145"/>
    <cellStyle name="쉼표 [0] 3 3 2 17 3" xfId="10093"/>
    <cellStyle name="쉼표 [0] 3 3 2 17 4" xfId="7144"/>
    <cellStyle name="쉼표 [0] 3 3 2 18" xfId="4103"/>
    <cellStyle name="쉼표 [0] 3 3 2 18 2" xfId="4104"/>
    <cellStyle name="쉼표 [0] 3 3 2 18 2 2" xfId="10096"/>
    <cellStyle name="쉼표 [0] 3 3 2 18 2 3" xfId="7147"/>
    <cellStyle name="쉼표 [0] 3 3 2 18 3" xfId="10095"/>
    <cellStyle name="쉼표 [0] 3 3 2 18 4" xfId="7146"/>
    <cellStyle name="쉼표 [0] 3 3 2 19" xfId="4105"/>
    <cellStyle name="쉼표 [0] 3 3 2 19 2" xfId="4106"/>
    <cellStyle name="쉼표 [0] 3 3 2 19 2 2" xfId="10098"/>
    <cellStyle name="쉼표 [0] 3 3 2 19 2 3" xfId="7149"/>
    <cellStyle name="쉼표 [0] 3 3 2 19 3" xfId="10097"/>
    <cellStyle name="쉼표 [0] 3 3 2 19 4" xfId="7148"/>
    <cellStyle name="쉼표 [0] 3 3 2 2" xfId="4107"/>
    <cellStyle name="쉼표 [0] 3 3 2 2 2" xfId="4108"/>
    <cellStyle name="쉼표 [0] 3 3 2 2 2 2" xfId="10100"/>
    <cellStyle name="쉼표 [0] 3 3 2 2 2 3" xfId="7151"/>
    <cellStyle name="쉼표 [0] 3 3 2 2 2 3 2" xfId="14817"/>
    <cellStyle name="쉼표 [0] 3 3 2 2 3" xfId="10099"/>
    <cellStyle name="쉼표 [0] 3 3 2 2 3 2" xfId="13357"/>
    <cellStyle name="쉼표 [0] 3 3 2 2 4" xfId="7150"/>
    <cellStyle name="쉼표 [0] 3 3 2 2 4 2" xfId="14708"/>
    <cellStyle name="쉼표 [0] 3 3 2 20" xfId="4109"/>
    <cellStyle name="쉼표 [0] 3 3 2 20 2" xfId="4110"/>
    <cellStyle name="쉼표 [0] 3 3 2 20 2 2" xfId="10102"/>
    <cellStyle name="쉼표 [0] 3 3 2 20 2 3" xfId="7153"/>
    <cellStyle name="쉼표 [0] 3 3 2 20 3" xfId="10101"/>
    <cellStyle name="쉼표 [0] 3 3 2 20 4" xfId="7152"/>
    <cellStyle name="쉼표 [0] 3 3 2 21" xfId="4111"/>
    <cellStyle name="쉼표 [0] 3 3 2 21 2" xfId="4112"/>
    <cellStyle name="쉼표 [0] 3 3 2 21 2 2" xfId="10104"/>
    <cellStyle name="쉼표 [0] 3 3 2 21 2 3" xfId="7155"/>
    <cellStyle name="쉼표 [0] 3 3 2 21 3" xfId="10103"/>
    <cellStyle name="쉼표 [0] 3 3 2 21 4" xfId="7154"/>
    <cellStyle name="쉼표 [0] 3 3 2 22" xfId="4113"/>
    <cellStyle name="쉼표 [0] 3 3 2 22 2" xfId="4114"/>
    <cellStyle name="쉼표 [0] 3 3 2 22 2 2" xfId="10106"/>
    <cellStyle name="쉼표 [0] 3 3 2 22 2 3" xfId="7157"/>
    <cellStyle name="쉼표 [0] 3 3 2 22 3" xfId="10105"/>
    <cellStyle name="쉼표 [0] 3 3 2 22 4" xfId="7156"/>
    <cellStyle name="쉼표 [0] 3 3 2 23" xfId="4115"/>
    <cellStyle name="쉼표 [0] 3 3 2 23 2" xfId="4116"/>
    <cellStyle name="쉼표 [0] 3 3 2 23 2 2" xfId="10108"/>
    <cellStyle name="쉼표 [0] 3 3 2 23 2 3" xfId="7159"/>
    <cellStyle name="쉼표 [0] 3 3 2 23 3" xfId="10107"/>
    <cellStyle name="쉼표 [0] 3 3 2 23 4" xfId="7158"/>
    <cellStyle name="쉼표 [0] 3 3 2 24" xfId="4117"/>
    <cellStyle name="쉼표 [0] 3 3 2 24 2" xfId="4118"/>
    <cellStyle name="쉼표 [0] 3 3 2 24 2 2" xfId="10110"/>
    <cellStyle name="쉼표 [0] 3 3 2 24 2 3" xfId="7161"/>
    <cellStyle name="쉼표 [0] 3 3 2 24 3" xfId="10109"/>
    <cellStyle name="쉼표 [0] 3 3 2 24 4" xfId="7160"/>
    <cellStyle name="쉼표 [0] 3 3 2 25" xfId="4119"/>
    <cellStyle name="쉼표 [0] 3 3 2 25 2" xfId="4120"/>
    <cellStyle name="쉼표 [0] 3 3 2 25 2 2" xfId="10112"/>
    <cellStyle name="쉼표 [0] 3 3 2 25 2 3" xfId="7163"/>
    <cellStyle name="쉼표 [0] 3 3 2 25 3" xfId="10111"/>
    <cellStyle name="쉼표 [0] 3 3 2 25 4" xfId="7162"/>
    <cellStyle name="쉼표 [0] 3 3 2 26" xfId="4121"/>
    <cellStyle name="쉼표 [0] 3 3 2 26 2" xfId="10113"/>
    <cellStyle name="쉼표 [0] 3 3 2 26 3" xfId="7164"/>
    <cellStyle name="쉼표 [0] 3 3 2 27" xfId="10078"/>
    <cellStyle name="쉼표 [0] 3 3 2 28" xfId="7129"/>
    <cellStyle name="쉼표 [0] 3 3 2 28 2" xfId="14707"/>
    <cellStyle name="쉼표 [0] 3 3 2 3" xfId="4122"/>
    <cellStyle name="쉼표 [0] 3 3 2 3 10" xfId="4123"/>
    <cellStyle name="쉼표 [0] 3 3 2 3 10 2" xfId="4124"/>
    <cellStyle name="쉼표 [0] 3 3 2 3 10 2 2" xfId="10116"/>
    <cellStyle name="쉼표 [0] 3 3 2 3 10 2 3" xfId="7167"/>
    <cellStyle name="쉼표 [0] 3 3 2 3 10 3" xfId="10115"/>
    <cellStyle name="쉼표 [0] 3 3 2 3 10 4" xfId="7166"/>
    <cellStyle name="쉼표 [0] 3 3 2 3 11" xfId="4125"/>
    <cellStyle name="쉼표 [0] 3 3 2 3 11 2" xfId="4126"/>
    <cellStyle name="쉼표 [0] 3 3 2 3 11 2 2" xfId="10118"/>
    <cellStyle name="쉼표 [0] 3 3 2 3 11 2 3" xfId="7169"/>
    <cellStyle name="쉼표 [0] 3 3 2 3 11 3" xfId="10117"/>
    <cellStyle name="쉼표 [0] 3 3 2 3 11 4" xfId="7168"/>
    <cellStyle name="쉼표 [0] 3 3 2 3 12" xfId="4127"/>
    <cellStyle name="쉼표 [0] 3 3 2 3 12 2" xfId="4128"/>
    <cellStyle name="쉼표 [0] 3 3 2 3 12 2 2" xfId="10120"/>
    <cellStyle name="쉼표 [0] 3 3 2 3 12 2 3" xfId="7171"/>
    <cellStyle name="쉼표 [0] 3 3 2 3 12 3" xfId="10119"/>
    <cellStyle name="쉼표 [0] 3 3 2 3 12 4" xfId="7170"/>
    <cellStyle name="쉼표 [0] 3 3 2 3 13" xfId="4129"/>
    <cellStyle name="쉼표 [0] 3 3 2 3 13 2" xfId="4130"/>
    <cellStyle name="쉼표 [0] 3 3 2 3 13 2 2" xfId="10122"/>
    <cellStyle name="쉼표 [0] 3 3 2 3 13 2 3" xfId="7173"/>
    <cellStyle name="쉼표 [0] 3 3 2 3 13 3" xfId="10121"/>
    <cellStyle name="쉼표 [0] 3 3 2 3 13 4" xfId="7172"/>
    <cellStyle name="쉼표 [0] 3 3 2 3 14" xfId="4131"/>
    <cellStyle name="쉼표 [0] 3 3 2 3 14 2" xfId="4132"/>
    <cellStyle name="쉼표 [0] 3 3 2 3 14 2 2" xfId="10124"/>
    <cellStyle name="쉼표 [0] 3 3 2 3 14 2 3" xfId="7175"/>
    <cellStyle name="쉼표 [0] 3 3 2 3 14 3" xfId="10123"/>
    <cellStyle name="쉼표 [0] 3 3 2 3 14 4" xfId="7174"/>
    <cellStyle name="쉼표 [0] 3 3 2 3 15" xfId="4133"/>
    <cellStyle name="쉼표 [0] 3 3 2 3 15 2" xfId="4134"/>
    <cellStyle name="쉼표 [0] 3 3 2 3 15 2 2" xfId="10126"/>
    <cellStyle name="쉼표 [0] 3 3 2 3 15 2 3" xfId="7177"/>
    <cellStyle name="쉼표 [0] 3 3 2 3 15 3" xfId="10125"/>
    <cellStyle name="쉼표 [0] 3 3 2 3 15 4" xfId="7176"/>
    <cellStyle name="쉼표 [0] 3 3 2 3 16" xfId="4135"/>
    <cellStyle name="쉼표 [0] 3 3 2 3 16 2" xfId="4136"/>
    <cellStyle name="쉼표 [0] 3 3 2 3 16 2 2" xfId="10128"/>
    <cellStyle name="쉼표 [0] 3 3 2 3 16 2 3" xfId="7179"/>
    <cellStyle name="쉼표 [0] 3 3 2 3 16 3" xfId="10127"/>
    <cellStyle name="쉼표 [0] 3 3 2 3 16 4" xfId="7178"/>
    <cellStyle name="쉼표 [0] 3 3 2 3 17" xfId="4137"/>
    <cellStyle name="쉼표 [0] 3 3 2 3 17 2" xfId="4138"/>
    <cellStyle name="쉼표 [0] 3 3 2 3 17 2 2" xfId="10130"/>
    <cellStyle name="쉼표 [0] 3 3 2 3 17 2 3" xfId="7181"/>
    <cellStyle name="쉼표 [0] 3 3 2 3 17 3" xfId="10129"/>
    <cellStyle name="쉼표 [0] 3 3 2 3 17 4" xfId="7180"/>
    <cellStyle name="쉼표 [0] 3 3 2 3 18" xfId="4139"/>
    <cellStyle name="쉼표 [0] 3 3 2 3 18 2" xfId="4140"/>
    <cellStyle name="쉼표 [0] 3 3 2 3 18 2 2" xfId="10132"/>
    <cellStyle name="쉼표 [0] 3 3 2 3 18 2 3" xfId="7183"/>
    <cellStyle name="쉼표 [0] 3 3 2 3 18 3" xfId="10131"/>
    <cellStyle name="쉼표 [0] 3 3 2 3 18 4" xfId="7182"/>
    <cellStyle name="쉼표 [0] 3 3 2 3 19" xfId="4141"/>
    <cellStyle name="쉼표 [0] 3 3 2 3 19 2" xfId="4142"/>
    <cellStyle name="쉼표 [0] 3 3 2 3 19 2 2" xfId="10134"/>
    <cellStyle name="쉼표 [0] 3 3 2 3 19 2 3" xfId="7185"/>
    <cellStyle name="쉼표 [0] 3 3 2 3 19 3" xfId="10133"/>
    <cellStyle name="쉼표 [0] 3 3 2 3 19 4" xfId="7184"/>
    <cellStyle name="쉼표 [0] 3 3 2 3 2" xfId="4143"/>
    <cellStyle name="쉼표 [0] 3 3 2 3 2 2" xfId="4144"/>
    <cellStyle name="쉼표 [0] 3 3 2 3 2 2 2" xfId="10136"/>
    <cellStyle name="쉼표 [0] 3 3 2 3 2 2 3" xfId="7187"/>
    <cellStyle name="쉼표 [0] 3 3 2 3 2 3" xfId="10135"/>
    <cellStyle name="쉼표 [0] 3 3 2 3 2 4" xfId="7186"/>
    <cellStyle name="쉼표 [0] 3 3 2 3 2 4 2" xfId="15240"/>
    <cellStyle name="쉼표 [0] 3 3 2 3 20" xfId="4145"/>
    <cellStyle name="쉼표 [0] 3 3 2 3 20 2" xfId="4146"/>
    <cellStyle name="쉼표 [0] 3 3 2 3 20 2 2" xfId="10138"/>
    <cellStyle name="쉼표 [0] 3 3 2 3 20 2 3" xfId="7189"/>
    <cellStyle name="쉼표 [0] 3 3 2 3 20 3" xfId="10137"/>
    <cellStyle name="쉼표 [0] 3 3 2 3 20 4" xfId="7188"/>
    <cellStyle name="쉼표 [0] 3 3 2 3 21" xfId="4147"/>
    <cellStyle name="쉼표 [0] 3 3 2 3 21 2" xfId="4148"/>
    <cellStyle name="쉼표 [0] 3 3 2 3 21 2 2" xfId="10140"/>
    <cellStyle name="쉼표 [0] 3 3 2 3 21 2 3" xfId="7191"/>
    <cellStyle name="쉼표 [0] 3 3 2 3 21 3" xfId="10139"/>
    <cellStyle name="쉼표 [0] 3 3 2 3 21 4" xfId="7190"/>
    <cellStyle name="쉼표 [0] 3 3 2 3 22" xfId="4149"/>
    <cellStyle name="쉼표 [0] 3 3 2 3 22 2" xfId="4150"/>
    <cellStyle name="쉼표 [0] 3 3 2 3 22 2 2" xfId="10142"/>
    <cellStyle name="쉼표 [0] 3 3 2 3 22 2 3" xfId="7193"/>
    <cellStyle name="쉼표 [0] 3 3 2 3 22 3" xfId="10141"/>
    <cellStyle name="쉼표 [0] 3 3 2 3 22 4" xfId="7192"/>
    <cellStyle name="쉼표 [0] 3 3 2 3 23" xfId="4151"/>
    <cellStyle name="쉼표 [0] 3 3 2 3 23 2" xfId="4152"/>
    <cellStyle name="쉼표 [0] 3 3 2 3 23 2 2" xfId="10144"/>
    <cellStyle name="쉼표 [0] 3 3 2 3 23 2 3" xfId="7195"/>
    <cellStyle name="쉼표 [0] 3 3 2 3 23 3" xfId="10143"/>
    <cellStyle name="쉼표 [0] 3 3 2 3 23 4" xfId="7194"/>
    <cellStyle name="쉼표 [0] 3 3 2 3 24" xfId="4153"/>
    <cellStyle name="쉼표 [0] 3 3 2 3 24 2" xfId="4154"/>
    <cellStyle name="쉼표 [0] 3 3 2 3 24 2 2" xfId="10146"/>
    <cellStyle name="쉼표 [0] 3 3 2 3 24 2 3" xfId="7197"/>
    <cellStyle name="쉼표 [0] 3 3 2 3 24 3" xfId="10145"/>
    <cellStyle name="쉼표 [0] 3 3 2 3 24 4" xfId="7196"/>
    <cellStyle name="쉼표 [0] 3 3 2 3 25" xfId="4155"/>
    <cellStyle name="쉼표 [0] 3 3 2 3 25 2" xfId="10147"/>
    <cellStyle name="쉼표 [0] 3 3 2 3 25 3" xfId="7198"/>
    <cellStyle name="쉼표 [0] 3 3 2 3 26" xfId="10114"/>
    <cellStyle name="쉼표 [0] 3 3 2 3 27" xfId="7165"/>
    <cellStyle name="쉼표 [0] 3 3 2 3 27 2" xfId="14709"/>
    <cellStyle name="쉼표 [0] 3 3 2 3 3" xfId="4156"/>
    <cellStyle name="쉼표 [0] 3 3 2 3 3 2" xfId="4157"/>
    <cellStyle name="쉼표 [0] 3 3 2 3 3 2 2" xfId="10149"/>
    <cellStyle name="쉼표 [0] 3 3 2 3 3 2 3" xfId="7200"/>
    <cellStyle name="쉼표 [0] 3 3 2 3 3 3" xfId="10148"/>
    <cellStyle name="쉼표 [0] 3 3 2 3 3 4" xfId="7199"/>
    <cellStyle name="쉼표 [0] 3 3 2 3 4" xfId="4158"/>
    <cellStyle name="쉼표 [0] 3 3 2 3 4 2" xfId="4159"/>
    <cellStyle name="쉼표 [0] 3 3 2 3 4 2 2" xfId="10151"/>
    <cellStyle name="쉼표 [0] 3 3 2 3 4 2 3" xfId="7202"/>
    <cellStyle name="쉼표 [0] 3 3 2 3 4 3" xfId="10150"/>
    <cellStyle name="쉼표 [0] 3 3 2 3 4 4" xfId="7201"/>
    <cellStyle name="쉼표 [0] 3 3 2 3 5" xfId="4160"/>
    <cellStyle name="쉼표 [0] 3 3 2 3 5 2" xfId="4161"/>
    <cellStyle name="쉼표 [0] 3 3 2 3 5 2 2" xfId="10153"/>
    <cellStyle name="쉼표 [0] 3 3 2 3 5 2 3" xfId="7204"/>
    <cellStyle name="쉼표 [0] 3 3 2 3 5 3" xfId="10152"/>
    <cellStyle name="쉼표 [0] 3 3 2 3 5 4" xfId="7203"/>
    <cellStyle name="쉼표 [0] 3 3 2 3 6" xfId="4162"/>
    <cellStyle name="쉼표 [0] 3 3 2 3 6 2" xfId="4163"/>
    <cellStyle name="쉼표 [0] 3 3 2 3 6 2 2" xfId="10155"/>
    <cellStyle name="쉼표 [0] 3 3 2 3 6 2 3" xfId="7206"/>
    <cellStyle name="쉼표 [0] 3 3 2 3 6 3" xfId="10154"/>
    <cellStyle name="쉼표 [0] 3 3 2 3 6 4" xfId="7205"/>
    <cellStyle name="쉼표 [0] 3 3 2 3 7" xfId="4164"/>
    <cellStyle name="쉼표 [0] 3 3 2 3 7 2" xfId="4165"/>
    <cellStyle name="쉼표 [0] 3 3 2 3 7 2 2" xfId="10157"/>
    <cellStyle name="쉼표 [0] 3 3 2 3 7 2 3" xfId="7208"/>
    <cellStyle name="쉼표 [0] 3 3 2 3 7 3" xfId="10156"/>
    <cellStyle name="쉼표 [0] 3 3 2 3 7 4" xfId="7207"/>
    <cellStyle name="쉼표 [0] 3 3 2 3 8" xfId="4166"/>
    <cellStyle name="쉼표 [0] 3 3 2 3 8 2" xfId="4167"/>
    <cellStyle name="쉼표 [0] 3 3 2 3 8 2 2" xfId="10159"/>
    <cellStyle name="쉼표 [0] 3 3 2 3 8 2 3" xfId="7210"/>
    <cellStyle name="쉼표 [0] 3 3 2 3 8 3" xfId="10158"/>
    <cellStyle name="쉼표 [0] 3 3 2 3 8 4" xfId="7209"/>
    <cellStyle name="쉼표 [0] 3 3 2 3 9" xfId="4168"/>
    <cellStyle name="쉼표 [0] 3 3 2 3 9 2" xfId="4169"/>
    <cellStyle name="쉼표 [0] 3 3 2 3 9 2 2" xfId="10161"/>
    <cellStyle name="쉼표 [0] 3 3 2 3 9 2 3" xfId="7212"/>
    <cellStyle name="쉼표 [0] 3 3 2 3 9 3" xfId="10160"/>
    <cellStyle name="쉼표 [0] 3 3 2 3 9 4" xfId="7211"/>
    <cellStyle name="쉼표 [0] 3 3 2 4" xfId="4170"/>
    <cellStyle name="쉼표 [0] 3 3 2 4 2" xfId="4171"/>
    <cellStyle name="쉼표 [0] 3 3 2 4 2 2" xfId="10163"/>
    <cellStyle name="쉼표 [0] 3 3 2 4 2 3" xfId="7214"/>
    <cellStyle name="쉼표 [0] 3 3 2 4 3" xfId="10162"/>
    <cellStyle name="쉼표 [0] 3 3 2 4 4" xfId="7213"/>
    <cellStyle name="쉼표 [0] 3 3 2 4 4 2" xfId="15239"/>
    <cellStyle name="쉼표 [0] 3 3 2 5" xfId="4172"/>
    <cellStyle name="쉼표 [0] 3 3 2 5 2" xfId="4173"/>
    <cellStyle name="쉼표 [0] 3 3 2 5 2 2" xfId="10165"/>
    <cellStyle name="쉼표 [0] 3 3 2 5 2 3" xfId="7216"/>
    <cellStyle name="쉼표 [0] 3 3 2 5 3" xfId="10164"/>
    <cellStyle name="쉼표 [0] 3 3 2 5 4" xfId="7215"/>
    <cellStyle name="쉼표 [0] 3 3 2 6" xfId="4174"/>
    <cellStyle name="쉼표 [0] 3 3 2 6 2" xfId="4175"/>
    <cellStyle name="쉼표 [0] 3 3 2 6 2 2" xfId="10167"/>
    <cellStyle name="쉼표 [0] 3 3 2 6 2 3" xfId="7218"/>
    <cellStyle name="쉼표 [0] 3 3 2 6 3" xfId="10166"/>
    <cellStyle name="쉼표 [0] 3 3 2 6 4" xfId="7217"/>
    <cellStyle name="쉼표 [0] 3 3 2 7" xfId="4176"/>
    <cellStyle name="쉼표 [0] 3 3 2 7 2" xfId="4177"/>
    <cellStyle name="쉼표 [0] 3 3 2 7 2 2" xfId="10169"/>
    <cellStyle name="쉼표 [0] 3 3 2 7 2 3" xfId="7220"/>
    <cellStyle name="쉼표 [0] 3 3 2 7 3" xfId="10168"/>
    <cellStyle name="쉼표 [0] 3 3 2 7 4" xfId="7219"/>
    <cellStyle name="쉼표 [0] 3 3 2 8" xfId="4178"/>
    <cellStyle name="쉼표 [0] 3 3 2 8 2" xfId="4179"/>
    <cellStyle name="쉼표 [0] 3 3 2 8 2 2" xfId="10171"/>
    <cellStyle name="쉼표 [0] 3 3 2 8 2 3" xfId="7222"/>
    <cellStyle name="쉼표 [0] 3 3 2 8 3" xfId="10170"/>
    <cellStyle name="쉼표 [0] 3 3 2 8 4" xfId="7221"/>
    <cellStyle name="쉼표 [0] 3 3 2 9" xfId="4180"/>
    <cellStyle name="쉼표 [0] 3 3 2 9 2" xfId="4181"/>
    <cellStyle name="쉼표 [0] 3 3 2 9 2 2" xfId="10173"/>
    <cellStyle name="쉼표 [0] 3 3 2 9 2 3" xfId="7224"/>
    <cellStyle name="쉼표 [0] 3 3 2 9 3" xfId="10172"/>
    <cellStyle name="쉼표 [0] 3 3 2 9 4" xfId="7223"/>
    <cellStyle name="쉼표 [0] 3 3 3" xfId="4182"/>
    <cellStyle name="쉼표 [0] 3 3 3 2" xfId="4183"/>
    <cellStyle name="쉼표 [0] 3 3 3 2 2" xfId="10175"/>
    <cellStyle name="쉼표 [0] 3 3 3 2 3" xfId="7226"/>
    <cellStyle name="쉼표 [0] 3 3 3 2 3 2" xfId="15241"/>
    <cellStyle name="쉼표 [0] 3 3 3 3" xfId="10174"/>
    <cellStyle name="쉼표 [0] 3 3 3 4" xfId="7225"/>
    <cellStyle name="쉼표 [0] 3 3 3 4 2" xfId="14839"/>
    <cellStyle name="쉼표 [0] 3 3 4" xfId="4184"/>
    <cellStyle name="쉼표 [0] 3 3 4 2" xfId="4185"/>
    <cellStyle name="쉼표 [0] 3 3 4 2 2" xfId="10177"/>
    <cellStyle name="쉼표 [0] 3 3 4 2 3" xfId="7228"/>
    <cellStyle name="쉼표 [0] 3 3 4 2 3 2" xfId="15242"/>
    <cellStyle name="쉼표 [0] 3 3 4 3" xfId="10176"/>
    <cellStyle name="쉼표 [0] 3 3 4 4" xfId="7227"/>
    <cellStyle name="쉼표 [0] 3 3 4 4 2" xfId="14840"/>
    <cellStyle name="쉼표 [0] 3 3 5" xfId="10077"/>
    <cellStyle name="쉼표 [0] 3 3 5 2" xfId="13358"/>
    <cellStyle name="쉼표 [0] 3 3 6" xfId="7128"/>
    <cellStyle name="쉼표 [0] 3 3 6 2" xfId="14706"/>
    <cellStyle name="쉼표 [0] 3 30" xfId="4186"/>
    <cellStyle name="쉼표 [0] 3 30 2" xfId="4187"/>
    <cellStyle name="쉼표 [0] 3 30 2 2" xfId="10179"/>
    <cellStyle name="쉼표 [0] 3 30 2 3" xfId="7230"/>
    <cellStyle name="쉼표 [0] 3 30 3" xfId="10178"/>
    <cellStyle name="쉼표 [0] 3 30 4" xfId="7229"/>
    <cellStyle name="쉼표 [0] 3 31" xfId="4188"/>
    <cellStyle name="쉼표 [0] 3 31 2" xfId="10180"/>
    <cellStyle name="쉼표 [0] 3 31 3" xfId="7231"/>
    <cellStyle name="쉼표 [0] 3 32" xfId="4189"/>
    <cellStyle name="쉼표 [0] 3 32 2" xfId="10181"/>
    <cellStyle name="쉼표 [0] 3 32 3" xfId="7232"/>
    <cellStyle name="쉼표 [0] 3 33" xfId="6660"/>
    <cellStyle name="쉼표 [0] 3 33 2" xfId="12619"/>
    <cellStyle name="쉼표 [0] 3 33 3" xfId="7233"/>
    <cellStyle name="쉼표 [0] 3 34" xfId="6858"/>
    <cellStyle name="쉼표 [0] 3 34 2" xfId="12769"/>
    <cellStyle name="쉼표 [0] 3 34 3" xfId="7234"/>
    <cellStyle name="쉼표 [0] 3 35" xfId="7014"/>
    <cellStyle name="쉼표 [0] 3 35 2" xfId="12916"/>
    <cellStyle name="쉼표 [0] 3 35 3" xfId="7235"/>
    <cellStyle name="쉼표 [0] 3 36" xfId="13359"/>
    <cellStyle name="쉼표 [0] 3 37" xfId="21545"/>
    <cellStyle name="쉼표 [0] 3 37 2" xfId="27974"/>
    <cellStyle name="쉼표 [0] 3 37 3" xfId="27981"/>
    <cellStyle name="쉼표 [0] 3 37 4" xfId="27986"/>
    <cellStyle name="쉼표 [0] 3 37 5" xfId="27989"/>
    <cellStyle name="쉼표 [0] 3 38" xfId="3947"/>
    <cellStyle name="쉼표 [0] 3 4" xfId="4190"/>
    <cellStyle name="쉼표 [0] 3 4 2" xfId="4191"/>
    <cellStyle name="쉼표 [0] 3 4 2 2" xfId="10183"/>
    <cellStyle name="쉼표 [0] 3 4 2 3" xfId="7237"/>
    <cellStyle name="쉼표 [0] 3 4 2 3 2" xfId="14818"/>
    <cellStyle name="쉼표 [0] 3 4 3" xfId="10182"/>
    <cellStyle name="쉼표 [0] 3 4 3 2" xfId="13360"/>
    <cellStyle name="쉼표 [0] 3 4 4" xfId="7236"/>
    <cellStyle name="쉼표 [0] 3 4 4 2" xfId="14710"/>
    <cellStyle name="쉼표 [0] 3 5" xfId="4192"/>
    <cellStyle name="쉼표 [0] 3 5 10" xfId="4193"/>
    <cellStyle name="쉼표 [0] 3 5 10 2" xfId="4194"/>
    <cellStyle name="쉼표 [0] 3 5 10 2 2" xfId="10186"/>
    <cellStyle name="쉼표 [0] 3 5 10 2 3" xfId="7240"/>
    <cellStyle name="쉼표 [0] 3 5 10 3" xfId="10185"/>
    <cellStyle name="쉼표 [0] 3 5 10 4" xfId="7239"/>
    <cellStyle name="쉼표 [0] 3 5 11" xfId="4195"/>
    <cellStyle name="쉼표 [0] 3 5 11 2" xfId="4196"/>
    <cellStyle name="쉼표 [0] 3 5 11 2 2" xfId="10188"/>
    <cellStyle name="쉼표 [0] 3 5 11 2 3" xfId="7242"/>
    <cellStyle name="쉼표 [0] 3 5 11 3" xfId="10187"/>
    <cellStyle name="쉼표 [0] 3 5 11 4" xfId="7241"/>
    <cellStyle name="쉼표 [0] 3 5 12" xfId="4197"/>
    <cellStyle name="쉼표 [0] 3 5 12 2" xfId="4198"/>
    <cellStyle name="쉼표 [0] 3 5 12 2 2" xfId="10190"/>
    <cellStyle name="쉼표 [0] 3 5 12 2 3" xfId="7244"/>
    <cellStyle name="쉼표 [0] 3 5 12 3" xfId="10189"/>
    <cellStyle name="쉼표 [0] 3 5 12 4" xfId="7243"/>
    <cellStyle name="쉼표 [0] 3 5 13" xfId="4199"/>
    <cellStyle name="쉼표 [0] 3 5 13 2" xfId="4200"/>
    <cellStyle name="쉼표 [0] 3 5 13 2 2" xfId="10192"/>
    <cellStyle name="쉼표 [0] 3 5 13 2 3" xfId="7246"/>
    <cellStyle name="쉼표 [0] 3 5 13 3" xfId="10191"/>
    <cellStyle name="쉼표 [0] 3 5 13 4" xfId="7245"/>
    <cellStyle name="쉼표 [0] 3 5 14" xfId="4201"/>
    <cellStyle name="쉼표 [0] 3 5 14 2" xfId="4202"/>
    <cellStyle name="쉼표 [0] 3 5 14 2 2" xfId="10194"/>
    <cellStyle name="쉼표 [0] 3 5 14 2 3" xfId="7248"/>
    <cellStyle name="쉼표 [0] 3 5 14 3" xfId="10193"/>
    <cellStyle name="쉼표 [0] 3 5 14 4" xfId="7247"/>
    <cellStyle name="쉼표 [0] 3 5 15" xfId="4203"/>
    <cellStyle name="쉼표 [0] 3 5 15 2" xfId="4204"/>
    <cellStyle name="쉼표 [0] 3 5 15 2 2" xfId="10196"/>
    <cellStyle name="쉼표 [0] 3 5 15 2 3" xfId="7250"/>
    <cellStyle name="쉼표 [0] 3 5 15 3" xfId="10195"/>
    <cellStyle name="쉼표 [0] 3 5 15 4" xfId="7249"/>
    <cellStyle name="쉼표 [0] 3 5 16" xfId="4205"/>
    <cellStyle name="쉼표 [0] 3 5 16 2" xfId="4206"/>
    <cellStyle name="쉼표 [0] 3 5 16 2 2" xfId="10198"/>
    <cellStyle name="쉼표 [0] 3 5 16 2 3" xfId="7252"/>
    <cellStyle name="쉼표 [0] 3 5 16 3" xfId="10197"/>
    <cellStyle name="쉼표 [0] 3 5 16 4" xfId="7251"/>
    <cellStyle name="쉼표 [0] 3 5 17" xfId="4207"/>
    <cellStyle name="쉼표 [0] 3 5 17 2" xfId="4208"/>
    <cellStyle name="쉼표 [0] 3 5 17 2 2" xfId="10200"/>
    <cellStyle name="쉼표 [0] 3 5 17 2 3" xfId="7254"/>
    <cellStyle name="쉼표 [0] 3 5 17 3" xfId="10199"/>
    <cellStyle name="쉼표 [0] 3 5 17 4" xfId="7253"/>
    <cellStyle name="쉼표 [0] 3 5 18" xfId="4209"/>
    <cellStyle name="쉼표 [0] 3 5 18 2" xfId="4210"/>
    <cellStyle name="쉼표 [0] 3 5 18 2 2" xfId="10202"/>
    <cellStyle name="쉼표 [0] 3 5 18 2 3" xfId="7256"/>
    <cellStyle name="쉼표 [0] 3 5 18 3" xfId="10201"/>
    <cellStyle name="쉼표 [0] 3 5 18 4" xfId="7255"/>
    <cellStyle name="쉼표 [0] 3 5 19" xfId="4211"/>
    <cellStyle name="쉼표 [0] 3 5 19 2" xfId="4212"/>
    <cellStyle name="쉼표 [0] 3 5 19 2 2" xfId="10204"/>
    <cellStyle name="쉼표 [0] 3 5 19 2 3" xfId="7258"/>
    <cellStyle name="쉼표 [0] 3 5 19 3" xfId="10203"/>
    <cellStyle name="쉼표 [0] 3 5 19 4" xfId="7257"/>
    <cellStyle name="쉼표 [0] 3 5 2" xfId="4213"/>
    <cellStyle name="쉼표 [0] 3 5 2 2" xfId="4214"/>
    <cellStyle name="쉼표 [0] 3 5 2 2 2" xfId="10206"/>
    <cellStyle name="쉼표 [0] 3 5 2 2 3" xfId="7260"/>
    <cellStyle name="쉼표 [0] 3 5 2 2 3 2" xfId="14819"/>
    <cellStyle name="쉼표 [0] 3 5 2 3" xfId="10205"/>
    <cellStyle name="쉼표 [0] 3 5 2 3 2" xfId="13361"/>
    <cellStyle name="쉼표 [0] 3 5 2 4" xfId="7259"/>
    <cellStyle name="쉼표 [0] 3 5 2 4 2" xfId="14712"/>
    <cellStyle name="쉼표 [0] 3 5 20" xfId="4215"/>
    <cellStyle name="쉼표 [0] 3 5 20 2" xfId="4216"/>
    <cellStyle name="쉼표 [0] 3 5 20 2 2" xfId="10208"/>
    <cellStyle name="쉼표 [0] 3 5 20 2 3" xfId="7262"/>
    <cellStyle name="쉼표 [0] 3 5 20 3" xfId="10207"/>
    <cellStyle name="쉼표 [0] 3 5 20 4" xfId="7261"/>
    <cellStyle name="쉼표 [0] 3 5 21" xfId="4217"/>
    <cellStyle name="쉼표 [0] 3 5 21 2" xfId="4218"/>
    <cellStyle name="쉼표 [0] 3 5 21 2 2" xfId="10210"/>
    <cellStyle name="쉼표 [0] 3 5 21 2 3" xfId="7264"/>
    <cellStyle name="쉼표 [0] 3 5 21 3" xfId="10209"/>
    <cellStyle name="쉼표 [0] 3 5 21 4" xfId="7263"/>
    <cellStyle name="쉼표 [0] 3 5 22" xfId="4219"/>
    <cellStyle name="쉼표 [0] 3 5 22 2" xfId="4220"/>
    <cellStyle name="쉼표 [0] 3 5 22 2 2" xfId="10212"/>
    <cellStyle name="쉼표 [0] 3 5 22 2 3" xfId="7266"/>
    <cellStyle name="쉼표 [0] 3 5 22 3" xfId="10211"/>
    <cellStyle name="쉼표 [0] 3 5 22 4" xfId="7265"/>
    <cellStyle name="쉼표 [0] 3 5 23" xfId="4221"/>
    <cellStyle name="쉼표 [0] 3 5 23 2" xfId="4222"/>
    <cellStyle name="쉼표 [0] 3 5 23 2 2" xfId="10214"/>
    <cellStyle name="쉼표 [0] 3 5 23 2 3" xfId="7268"/>
    <cellStyle name="쉼표 [0] 3 5 23 3" xfId="10213"/>
    <cellStyle name="쉼표 [0] 3 5 23 4" xfId="7267"/>
    <cellStyle name="쉼표 [0] 3 5 24" xfId="4223"/>
    <cellStyle name="쉼표 [0] 3 5 24 2" xfId="4224"/>
    <cellStyle name="쉼표 [0] 3 5 24 2 2" xfId="10216"/>
    <cellStyle name="쉼표 [0] 3 5 24 2 3" xfId="7270"/>
    <cellStyle name="쉼표 [0] 3 5 24 3" xfId="10215"/>
    <cellStyle name="쉼표 [0] 3 5 24 4" xfId="7269"/>
    <cellStyle name="쉼표 [0] 3 5 25" xfId="4225"/>
    <cellStyle name="쉼표 [0] 3 5 25 2" xfId="4226"/>
    <cellStyle name="쉼표 [0] 3 5 25 2 2" xfId="10218"/>
    <cellStyle name="쉼표 [0] 3 5 25 2 3" xfId="7272"/>
    <cellStyle name="쉼표 [0] 3 5 25 3" xfId="10217"/>
    <cellStyle name="쉼표 [0] 3 5 25 4" xfId="7271"/>
    <cellStyle name="쉼표 [0] 3 5 26" xfId="4227"/>
    <cellStyle name="쉼표 [0] 3 5 26 2" xfId="10219"/>
    <cellStyle name="쉼표 [0] 3 5 26 3" xfId="7273"/>
    <cellStyle name="쉼표 [0] 3 5 27" xfId="10184"/>
    <cellStyle name="쉼표 [0] 3 5 28" xfId="7238"/>
    <cellStyle name="쉼표 [0] 3 5 28 2" xfId="14711"/>
    <cellStyle name="쉼표 [0] 3 5 3" xfId="4228"/>
    <cellStyle name="쉼표 [0] 3 5 3 10" xfId="4229"/>
    <cellStyle name="쉼표 [0] 3 5 3 10 2" xfId="4230"/>
    <cellStyle name="쉼표 [0] 3 5 3 10 2 2" xfId="10222"/>
    <cellStyle name="쉼표 [0] 3 5 3 10 2 3" xfId="7276"/>
    <cellStyle name="쉼표 [0] 3 5 3 10 3" xfId="10221"/>
    <cellStyle name="쉼표 [0] 3 5 3 10 4" xfId="7275"/>
    <cellStyle name="쉼표 [0] 3 5 3 11" xfId="4231"/>
    <cellStyle name="쉼표 [0] 3 5 3 11 2" xfId="4232"/>
    <cellStyle name="쉼표 [0] 3 5 3 11 2 2" xfId="10224"/>
    <cellStyle name="쉼표 [0] 3 5 3 11 2 3" xfId="7278"/>
    <cellStyle name="쉼표 [0] 3 5 3 11 3" xfId="10223"/>
    <cellStyle name="쉼표 [0] 3 5 3 11 4" xfId="7277"/>
    <cellStyle name="쉼표 [0] 3 5 3 12" xfId="4233"/>
    <cellStyle name="쉼표 [0] 3 5 3 12 2" xfId="4234"/>
    <cellStyle name="쉼표 [0] 3 5 3 12 2 2" xfId="10226"/>
    <cellStyle name="쉼표 [0] 3 5 3 12 2 3" xfId="7280"/>
    <cellStyle name="쉼표 [0] 3 5 3 12 3" xfId="10225"/>
    <cellStyle name="쉼표 [0] 3 5 3 12 4" xfId="7279"/>
    <cellStyle name="쉼표 [0] 3 5 3 13" xfId="4235"/>
    <cellStyle name="쉼표 [0] 3 5 3 13 2" xfId="4236"/>
    <cellStyle name="쉼표 [0] 3 5 3 13 2 2" xfId="10228"/>
    <cellStyle name="쉼표 [0] 3 5 3 13 2 3" xfId="7282"/>
    <cellStyle name="쉼표 [0] 3 5 3 13 3" xfId="10227"/>
    <cellStyle name="쉼표 [0] 3 5 3 13 4" xfId="7281"/>
    <cellStyle name="쉼표 [0] 3 5 3 14" xfId="4237"/>
    <cellStyle name="쉼표 [0] 3 5 3 14 2" xfId="4238"/>
    <cellStyle name="쉼표 [0] 3 5 3 14 2 2" xfId="10230"/>
    <cellStyle name="쉼표 [0] 3 5 3 14 2 3" xfId="7284"/>
    <cellStyle name="쉼표 [0] 3 5 3 14 3" xfId="10229"/>
    <cellStyle name="쉼표 [0] 3 5 3 14 4" xfId="7283"/>
    <cellStyle name="쉼표 [0] 3 5 3 15" xfId="4239"/>
    <cellStyle name="쉼표 [0] 3 5 3 15 2" xfId="4240"/>
    <cellStyle name="쉼표 [0] 3 5 3 15 2 2" xfId="10232"/>
    <cellStyle name="쉼표 [0] 3 5 3 15 2 3" xfId="7286"/>
    <cellStyle name="쉼표 [0] 3 5 3 15 3" xfId="10231"/>
    <cellStyle name="쉼표 [0] 3 5 3 15 4" xfId="7285"/>
    <cellStyle name="쉼표 [0] 3 5 3 16" xfId="4241"/>
    <cellStyle name="쉼표 [0] 3 5 3 16 2" xfId="4242"/>
    <cellStyle name="쉼표 [0] 3 5 3 16 2 2" xfId="10234"/>
    <cellStyle name="쉼표 [0] 3 5 3 16 2 3" xfId="7288"/>
    <cellStyle name="쉼표 [0] 3 5 3 16 3" xfId="10233"/>
    <cellStyle name="쉼표 [0] 3 5 3 16 4" xfId="7287"/>
    <cellStyle name="쉼표 [0] 3 5 3 17" xfId="4243"/>
    <cellStyle name="쉼표 [0] 3 5 3 17 2" xfId="4244"/>
    <cellStyle name="쉼표 [0] 3 5 3 17 2 2" xfId="10236"/>
    <cellStyle name="쉼표 [0] 3 5 3 17 2 3" xfId="7290"/>
    <cellStyle name="쉼표 [0] 3 5 3 17 3" xfId="10235"/>
    <cellStyle name="쉼표 [0] 3 5 3 17 4" xfId="7289"/>
    <cellStyle name="쉼표 [0] 3 5 3 18" xfId="4245"/>
    <cellStyle name="쉼표 [0] 3 5 3 18 2" xfId="4246"/>
    <cellStyle name="쉼표 [0] 3 5 3 18 2 2" xfId="10238"/>
    <cellStyle name="쉼표 [0] 3 5 3 18 2 3" xfId="7292"/>
    <cellStyle name="쉼표 [0] 3 5 3 18 3" xfId="10237"/>
    <cellStyle name="쉼표 [0] 3 5 3 18 4" xfId="7291"/>
    <cellStyle name="쉼표 [0] 3 5 3 19" xfId="4247"/>
    <cellStyle name="쉼표 [0] 3 5 3 19 2" xfId="4248"/>
    <cellStyle name="쉼표 [0] 3 5 3 19 2 2" xfId="10240"/>
    <cellStyle name="쉼표 [0] 3 5 3 19 2 3" xfId="7294"/>
    <cellStyle name="쉼표 [0] 3 5 3 19 3" xfId="10239"/>
    <cellStyle name="쉼표 [0] 3 5 3 19 4" xfId="7293"/>
    <cellStyle name="쉼표 [0] 3 5 3 2" xfId="4249"/>
    <cellStyle name="쉼표 [0] 3 5 3 2 2" xfId="4250"/>
    <cellStyle name="쉼표 [0] 3 5 3 2 2 2" xfId="10242"/>
    <cellStyle name="쉼표 [0] 3 5 3 2 2 3" xfId="7296"/>
    <cellStyle name="쉼표 [0] 3 5 3 2 3" xfId="10241"/>
    <cellStyle name="쉼표 [0] 3 5 3 2 4" xfId="7295"/>
    <cellStyle name="쉼표 [0] 3 5 3 2 4 2" xfId="15244"/>
    <cellStyle name="쉼표 [0] 3 5 3 20" xfId="4251"/>
    <cellStyle name="쉼표 [0] 3 5 3 20 2" xfId="4252"/>
    <cellStyle name="쉼표 [0] 3 5 3 20 2 2" xfId="10244"/>
    <cellStyle name="쉼표 [0] 3 5 3 20 2 3" xfId="7298"/>
    <cellStyle name="쉼표 [0] 3 5 3 20 3" xfId="10243"/>
    <cellStyle name="쉼표 [0] 3 5 3 20 4" xfId="7297"/>
    <cellStyle name="쉼표 [0] 3 5 3 21" xfId="4253"/>
    <cellStyle name="쉼표 [0] 3 5 3 21 2" xfId="4254"/>
    <cellStyle name="쉼표 [0] 3 5 3 21 2 2" xfId="10246"/>
    <cellStyle name="쉼표 [0] 3 5 3 21 2 3" xfId="7300"/>
    <cellStyle name="쉼표 [0] 3 5 3 21 3" xfId="10245"/>
    <cellStyle name="쉼표 [0] 3 5 3 21 4" xfId="7299"/>
    <cellStyle name="쉼표 [0] 3 5 3 22" xfId="4255"/>
    <cellStyle name="쉼표 [0] 3 5 3 22 2" xfId="4256"/>
    <cellStyle name="쉼표 [0] 3 5 3 22 2 2" xfId="10248"/>
    <cellStyle name="쉼표 [0] 3 5 3 22 2 3" xfId="7302"/>
    <cellStyle name="쉼표 [0] 3 5 3 22 3" xfId="10247"/>
    <cellStyle name="쉼표 [0] 3 5 3 22 4" xfId="7301"/>
    <cellStyle name="쉼표 [0] 3 5 3 23" xfId="4257"/>
    <cellStyle name="쉼표 [0] 3 5 3 23 2" xfId="4258"/>
    <cellStyle name="쉼표 [0] 3 5 3 23 2 2" xfId="10250"/>
    <cellStyle name="쉼표 [0] 3 5 3 23 2 3" xfId="7304"/>
    <cellStyle name="쉼표 [0] 3 5 3 23 3" xfId="10249"/>
    <cellStyle name="쉼표 [0] 3 5 3 23 4" xfId="7303"/>
    <cellStyle name="쉼표 [0] 3 5 3 24" xfId="4259"/>
    <cellStyle name="쉼표 [0] 3 5 3 24 2" xfId="4260"/>
    <cellStyle name="쉼표 [0] 3 5 3 24 2 2" xfId="10252"/>
    <cellStyle name="쉼표 [0] 3 5 3 24 2 3" xfId="7306"/>
    <cellStyle name="쉼표 [0] 3 5 3 24 3" xfId="10251"/>
    <cellStyle name="쉼표 [0] 3 5 3 24 4" xfId="7305"/>
    <cellStyle name="쉼표 [0] 3 5 3 25" xfId="4261"/>
    <cellStyle name="쉼표 [0] 3 5 3 25 2" xfId="10253"/>
    <cellStyle name="쉼표 [0] 3 5 3 25 3" xfId="7307"/>
    <cellStyle name="쉼표 [0] 3 5 3 26" xfId="10220"/>
    <cellStyle name="쉼표 [0] 3 5 3 27" xfId="7274"/>
    <cellStyle name="쉼표 [0] 3 5 3 27 2" xfId="14713"/>
    <cellStyle name="쉼표 [0] 3 5 3 3" xfId="4262"/>
    <cellStyle name="쉼표 [0] 3 5 3 3 2" xfId="4263"/>
    <cellStyle name="쉼표 [0] 3 5 3 3 2 2" xfId="10255"/>
    <cellStyle name="쉼표 [0] 3 5 3 3 2 3" xfId="7309"/>
    <cellStyle name="쉼표 [0] 3 5 3 3 3" xfId="10254"/>
    <cellStyle name="쉼표 [0] 3 5 3 3 4" xfId="7308"/>
    <cellStyle name="쉼표 [0] 3 5 3 4" xfId="4264"/>
    <cellStyle name="쉼표 [0] 3 5 3 4 2" xfId="4265"/>
    <cellStyle name="쉼표 [0] 3 5 3 4 2 2" xfId="10257"/>
    <cellStyle name="쉼표 [0] 3 5 3 4 2 3" xfId="7311"/>
    <cellStyle name="쉼표 [0] 3 5 3 4 3" xfId="10256"/>
    <cellStyle name="쉼표 [0] 3 5 3 4 4" xfId="7310"/>
    <cellStyle name="쉼표 [0] 3 5 3 5" xfId="4266"/>
    <cellStyle name="쉼표 [0] 3 5 3 5 2" xfId="4267"/>
    <cellStyle name="쉼표 [0] 3 5 3 5 2 2" xfId="10259"/>
    <cellStyle name="쉼표 [0] 3 5 3 5 2 3" xfId="7313"/>
    <cellStyle name="쉼표 [0] 3 5 3 5 3" xfId="10258"/>
    <cellStyle name="쉼표 [0] 3 5 3 5 4" xfId="7312"/>
    <cellStyle name="쉼표 [0] 3 5 3 6" xfId="4268"/>
    <cellStyle name="쉼표 [0] 3 5 3 6 2" xfId="4269"/>
    <cellStyle name="쉼표 [0] 3 5 3 6 2 2" xfId="10261"/>
    <cellStyle name="쉼표 [0] 3 5 3 6 2 3" xfId="7315"/>
    <cellStyle name="쉼표 [0] 3 5 3 6 3" xfId="10260"/>
    <cellStyle name="쉼표 [0] 3 5 3 6 4" xfId="7314"/>
    <cellStyle name="쉼표 [0] 3 5 3 7" xfId="4270"/>
    <cellStyle name="쉼표 [0] 3 5 3 7 2" xfId="4271"/>
    <cellStyle name="쉼표 [0] 3 5 3 7 2 2" xfId="10263"/>
    <cellStyle name="쉼표 [0] 3 5 3 7 2 3" xfId="7317"/>
    <cellStyle name="쉼표 [0] 3 5 3 7 3" xfId="10262"/>
    <cellStyle name="쉼표 [0] 3 5 3 7 4" xfId="7316"/>
    <cellStyle name="쉼표 [0] 3 5 3 8" xfId="4272"/>
    <cellStyle name="쉼표 [0] 3 5 3 8 2" xfId="4273"/>
    <cellStyle name="쉼표 [0] 3 5 3 8 2 2" xfId="10265"/>
    <cellStyle name="쉼표 [0] 3 5 3 8 2 3" xfId="7319"/>
    <cellStyle name="쉼표 [0] 3 5 3 8 3" xfId="10264"/>
    <cellStyle name="쉼표 [0] 3 5 3 8 4" xfId="7318"/>
    <cellStyle name="쉼표 [0] 3 5 3 9" xfId="4274"/>
    <cellStyle name="쉼표 [0] 3 5 3 9 2" xfId="4275"/>
    <cellStyle name="쉼표 [0] 3 5 3 9 2 2" xfId="10267"/>
    <cellStyle name="쉼표 [0] 3 5 3 9 2 3" xfId="7321"/>
    <cellStyle name="쉼표 [0] 3 5 3 9 3" xfId="10266"/>
    <cellStyle name="쉼표 [0] 3 5 3 9 4" xfId="7320"/>
    <cellStyle name="쉼표 [0] 3 5 4" xfId="4276"/>
    <cellStyle name="쉼표 [0] 3 5 4 2" xfId="4277"/>
    <cellStyle name="쉼표 [0] 3 5 4 2 2" xfId="10269"/>
    <cellStyle name="쉼표 [0] 3 5 4 2 3" xfId="7323"/>
    <cellStyle name="쉼표 [0] 3 5 4 3" xfId="10268"/>
    <cellStyle name="쉼표 [0] 3 5 4 4" xfId="7322"/>
    <cellStyle name="쉼표 [0] 3 5 4 4 2" xfId="15243"/>
    <cellStyle name="쉼표 [0] 3 5 5" xfId="4278"/>
    <cellStyle name="쉼표 [0] 3 5 5 2" xfId="4279"/>
    <cellStyle name="쉼표 [0] 3 5 5 2 2" xfId="10271"/>
    <cellStyle name="쉼표 [0] 3 5 5 2 3" xfId="7325"/>
    <cellStyle name="쉼표 [0] 3 5 5 3" xfId="10270"/>
    <cellStyle name="쉼표 [0] 3 5 5 4" xfId="7324"/>
    <cellStyle name="쉼표 [0] 3 5 6" xfId="4280"/>
    <cellStyle name="쉼표 [0] 3 5 6 2" xfId="4281"/>
    <cellStyle name="쉼표 [0] 3 5 6 2 2" xfId="10273"/>
    <cellStyle name="쉼표 [0] 3 5 6 2 3" xfId="7327"/>
    <cellStyle name="쉼표 [0] 3 5 6 3" xfId="10272"/>
    <cellStyle name="쉼표 [0] 3 5 6 4" xfId="7326"/>
    <cellStyle name="쉼표 [0] 3 5 7" xfId="4282"/>
    <cellStyle name="쉼표 [0] 3 5 7 2" xfId="4283"/>
    <cellStyle name="쉼표 [0] 3 5 7 2 2" xfId="10275"/>
    <cellStyle name="쉼표 [0] 3 5 7 2 3" xfId="7329"/>
    <cellStyle name="쉼표 [0] 3 5 7 3" xfId="10274"/>
    <cellStyle name="쉼표 [0] 3 5 7 4" xfId="7328"/>
    <cellStyle name="쉼표 [0] 3 5 8" xfId="4284"/>
    <cellStyle name="쉼표 [0] 3 5 8 2" xfId="4285"/>
    <cellStyle name="쉼표 [0] 3 5 8 2 2" xfId="10277"/>
    <cellStyle name="쉼표 [0] 3 5 8 2 3" xfId="7331"/>
    <cellStyle name="쉼표 [0] 3 5 8 3" xfId="10276"/>
    <cellStyle name="쉼표 [0] 3 5 8 4" xfId="7330"/>
    <cellStyle name="쉼표 [0] 3 5 9" xfId="4286"/>
    <cellStyle name="쉼표 [0] 3 5 9 2" xfId="4287"/>
    <cellStyle name="쉼표 [0] 3 5 9 2 2" xfId="10279"/>
    <cellStyle name="쉼표 [0] 3 5 9 2 3" xfId="7333"/>
    <cellStyle name="쉼표 [0] 3 5 9 3" xfId="10278"/>
    <cellStyle name="쉼표 [0] 3 5 9 4" xfId="7332"/>
    <cellStyle name="쉼표 [0] 3 6" xfId="4288"/>
    <cellStyle name="쉼표 [0] 3 6 2" xfId="4289"/>
    <cellStyle name="쉼표 [0] 3 6 2 2" xfId="10281"/>
    <cellStyle name="쉼표 [0] 3 6 2 3" xfId="7335"/>
    <cellStyle name="쉼표 [0] 3 6 2 3 2" xfId="14820"/>
    <cellStyle name="쉼표 [0] 3 6 3" xfId="10280"/>
    <cellStyle name="쉼표 [0] 3 6 3 2" xfId="13362"/>
    <cellStyle name="쉼표 [0] 3 6 4" xfId="7334"/>
    <cellStyle name="쉼표 [0] 3 6 4 2" xfId="14714"/>
    <cellStyle name="쉼표 [0] 3 7" xfId="4290"/>
    <cellStyle name="쉼표 [0] 3 7 10" xfId="4291"/>
    <cellStyle name="쉼표 [0] 3 7 10 2" xfId="4292"/>
    <cellStyle name="쉼표 [0] 3 7 10 2 2" xfId="10284"/>
    <cellStyle name="쉼표 [0] 3 7 10 2 3" xfId="7338"/>
    <cellStyle name="쉼표 [0] 3 7 10 3" xfId="10283"/>
    <cellStyle name="쉼표 [0] 3 7 10 4" xfId="7337"/>
    <cellStyle name="쉼표 [0] 3 7 11" xfId="4293"/>
    <cellStyle name="쉼표 [0] 3 7 11 2" xfId="4294"/>
    <cellStyle name="쉼표 [0] 3 7 11 2 2" xfId="10286"/>
    <cellStyle name="쉼표 [0] 3 7 11 2 3" xfId="7340"/>
    <cellStyle name="쉼표 [0] 3 7 11 3" xfId="10285"/>
    <cellStyle name="쉼표 [0] 3 7 11 4" xfId="7339"/>
    <cellStyle name="쉼표 [0] 3 7 12" xfId="4295"/>
    <cellStyle name="쉼표 [0] 3 7 12 2" xfId="4296"/>
    <cellStyle name="쉼표 [0] 3 7 12 2 2" xfId="10288"/>
    <cellStyle name="쉼표 [0] 3 7 12 2 3" xfId="7342"/>
    <cellStyle name="쉼표 [0] 3 7 12 3" xfId="10287"/>
    <cellStyle name="쉼표 [0] 3 7 12 4" xfId="7341"/>
    <cellStyle name="쉼표 [0] 3 7 13" xfId="4297"/>
    <cellStyle name="쉼표 [0] 3 7 13 2" xfId="4298"/>
    <cellStyle name="쉼표 [0] 3 7 13 2 2" xfId="10290"/>
    <cellStyle name="쉼표 [0] 3 7 13 2 3" xfId="7344"/>
    <cellStyle name="쉼표 [0] 3 7 13 3" xfId="10289"/>
    <cellStyle name="쉼표 [0] 3 7 13 4" xfId="7343"/>
    <cellStyle name="쉼표 [0] 3 7 14" xfId="4299"/>
    <cellStyle name="쉼표 [0] 3 7 14 2" xfId="4300"/>
    <cellStyle name="쉼표 [0] 3 7 14 2 2" xfId="10292"/>
    <cellStyle name="쉼표 [0] 3 7 14 2 3" xfId="7346"/>
    <cellStyle name="쉼표 [0] 3 7 14 3" xfId="10291"/>
    <cellStyle name="쉼표 [0] 3 7 14 4" xfId="7345"/>
    <cellStyle name="쉼표 [0] 3 7 15" xfId="4301"/>
    <cellStyle name="쉼표 [0] 3 7 15 2" xfId="4302"/>
    <cellStyle name="쉼표 [0] 3 7 15 2 2" xfId="10294"/>
    <cellStyle name="쉼표 [0] 3 7 15 2 3" xfId="7348"/>
    <cellStyle name="쉼표 [0] 3 7 15 3" xfId="10293"/>
    <cellStyle name="쉼표 [0] 3 7 15 4" xfId="7347"/>
    <cellStyle name="쉼표 [0] 3 7 16" xfId="4303"/>
    <cellStyle name="쉼표 [0] 3 7 16 2" xfId="4304"/>
    <cellStyle name="쉼표 [0] 3 7 16 2 2" xfId="10296"/>
    <cellStyle name="쉼표 [0] 3 7 16 2 3" xfId="7350"/>
    <cellStyle name="쉼표 [0] 3 7 16 3" xfId="10295"/>
    <cellStyle name="쉼표 [0] 3 7 16 4" xfId="7349"/>
    <cellStyle name="쉼표 [0] 3 7 17" xfId="4305"/>
    <cellStyle name="쉼표 [0] 3 7 17 2" xfId="4306"/>
    <cellStyle name="쉼표 [0] 3 7 17 2 2" xfId="10298"/>
    <cellStyle name="쉼표 [0] 3 7 17 2 3" xfId="7352"/>
    <cellStyle name="쉼표 [0] 3 7 17 3" xfId="10297"/>
    <cellStyle name="쉼표 [0] 3 7 17 4" xfId="7351"/>
    <cellStyle name="쉼표 [0] 3 7 18" xfId="4307"/>
    <cellStyle name="쉼표 [0] 3 7 18 2" xfId="4308"/>
    <cellStyle name="쉼표 [0] 3 7 18 2 2" xfId="10300"/>
    <cellStyle name="쉼표 [0] 3 7 18 2 3" xfId="7354"/>
    <cellStyle name="쉼표 [0] 3 7 18 3" xfId="10299"/>
    <cellStyle name="쉼표 [0] 3 7 18 4" xfId="7353"/>
    <cellStyle name="쉼표 [0] 3 7 19" xfId="4309"/>
    <cellStyle name="쉼표 [0] 3 7 19 2" xfId="4310"/>
    <cellStyle name="쉼표 [0] 3 7 19 2 2" xfId="10302"/>
    <cellStyle name="쉼표 [0] 3 7 19 2 3" xfId="7356"/>
    <cellStyle name="쉼표 [0] 3 7 19 3" xfId="10301"/>
    <cellStyle name="쉼표 [0] 3 7 19 4" xfId="7355"/>
    <cellStyle name="쉼표 [0] 3 7 2" xfId="4311"/>
    <cellStyle name="쉼표 [0] 3 7 2 2" xfId="4312"/>
    <cellStyle name="쉼표 [0] 3 7 2 2 2" xfId="10304"/>
    <cellStyle name="쉼표 [0] 3 7 2 2 3" xfId="7358"/>
    <cellStyle name="쉼표 [0] 3 7 2 3" xfId="10303"/>
    <cellStyle name="쉼표 [0] 3 7 2 4" xfId="7357"/>
    <cellStyle name="쉼표 [0] 3 7 2 4 2" xfId="15245"/>
    <cellStyle name="쉼표 [0] 3 7 20" xfId="4313"/>
    <cellStyle name="쉼표 [0] 3 7 20 2" xfId="4314"/>
    <cellStyle name="쉼표 [0] 3 7 20 2 2" xfId="10306"/>
    <cellStyle name="쉼표 [0] 3 7 20 2 3" xfId="7360"/>
    <cellStyle name="쉼표 [0] 3 7 20 3" xfId="10305"/>
    <cellStyle name="쉼표 [0] 3 7 20 4" xfId="7359"/>
    <cellStyle name="쉼표 [0] 3 7 21" xfId="4315"/>
    <cellStyle name="쉼표 [0] 3 7 21 2" xfId="4316"/>
    <cellStyle name="쉼표 [0] 3 7 21 2 2" xfId="10308"/>
    <cellStyle name="쉼표 [0] 3 7 21 2 3" xfId="7362"/>
    <cellStyle name="쉼표 [0] 3 7 21 3" xfId="10307"/>
    <cellStyle name="쉼표 [0] 3 7 21 4" xfId="7361"/>
    <cellStyle name="쉼표 [0] 3 7 22" xfId="4317"/>
    <cellStyle name="쉼표 [0] 3 7 22 2" xfId="4318"/>
    <cellStyle name="쉼표 [0] 3 7 22 2 2" xfId="10310"/>
    <cellStyle name="쉼표 [0] 3 7 22 2 3" xfId="7364"/>
    <cellStyle name="쉼표 [0] 3 7 22 3" xfId="10309"/>
    <cellStyle name="쉼표 [0] 3 7 22 4" xfId="7363"/>
    <cellStyle name="쉼표 [0] 3 7 23" xfId="4319"/>
    <cellStyle name="쉼표 [0] 3 7 23 2" xfId="4320"/>
    <cellStyle name="쉼표 [0] 3 7 23 2 2" xfId="10312"/>
    <cellStyle name="쉼표 [0] 3 7 23 2 3" xfId="7366"/>
    <cellStyle name="쉼표 [0] 3 7 23 3" xfId="10311"/>
    <cellStyle name="쉼표 [0] 3 7 23 4" xfId="7365"/>
    <cellStyle name="쉼표 [0] 3 7 24" xfId="4321"/>
    <cellStyle name="쉼표 [0] 3 7 24 2" xfId="4322"/>
    <cellStyle name="쉼표 [0] 3 7 24 2 2" xfId="10314"/>
    <cellStyle name="쉼표 [0] 3 7 24 2 3" xfId="7368"/>
    <cellStyle name="쉼표 [0] 3 7 24 3" xfId="10313"/>
    <cellStyle name="쉼표 [0] 3 7 24 4" xfId="7367"/>
    <cellStyle name="쉼표 [0] 3 7 25" xfId="4323"/>
    <cellStyle name="쉼표 [0] 3 7 25 2" xfId="10315"/>
    <cellStyle name="쉼표 [0] 3 7 25 3" xfId="7369"/>
    <cellStyle name="쉼표 [0] 3 7 26" xfId="10282"/>
    <cellStyle name="쉼표 [0] 3 7 27" xfId="7336"/>
    <cellStyle name="쉼표 [0] 3 7 27 2" xfId="14715"/>
    <cellStyle name="쉼표 [0] 3 7 3" xfId="4324"/>
    <cellStyle name="쉼표 [0] 3 7 3 2" xfId="4325"/>
    <cellStyle name="쉼표 [0] 3 7 3 2 2" xfId="10317"/>
    <cellStyle name="쉼표 [0] 3 7 3 2 3" xfId="7371"/>
    <cellStyle name="쉼표 [0] 3 7 3 3" xfId="10316"/>
    <cellStyle name="쉼표 [0] 3 7 3 4" xfId="7370"/>
    <cellStyle name="쉼표 [0] 3 7 4" xfId="4326"/>
    <cellStyle name="쉼표 [0] 3 7 4 2" xfId="4327"/>
    <cellStyle name="쉼표 [0] 3 7 4 2 2" xfId="10319"/>
    <cellStyle name="쉼표 [0] 3 7 4 2 3" xfId="7373"/>
    <cellStyle name="쉼표 [0] 3 7 4 3" xfId="10318"/>
    <cellStyle name="쉼표 [0] 3 7 4 4" xfId="7372"/>
    <cellStyle name="쉼표 [0] 3 7 5" xfId="4328"/>
    <cellStyle name="쉼표 [0] 3 7 5 2" xfId="4329"/>
    <cellStyle name="쉼표 [0] 3 7 5 2 2" xfId="10321"/>
    <cellStyle name="쉼표 [0] 3 7 5 2 3" xfId="7375"/>
    <cellStyle name="쉼표 [0] 3 7 5 3" xfId="10320"/>
    <cellStyle name="쉼표 [0] 3 7 5 4" xfId="7374"/>
    <cellStyle name="쉼표 [0] 3 7 6" xfId="4330"/>
    <cellStyle name="쉼표 [0] 3 7 6 2" xfId="4331"/>
    <cellStyle name="쉼표 [0] 3 7 6 2 2" xfId="10323"/>
    <cellStyle name="쉼표 [0] 3 7 6 2 3" xfId="7377"/>
    <cellStyle name="쉼표 [0] 3 7 6 3" xfId="10322"/>
    <cellStyle name="쉼표 [0] 3 7 6 4" xfId="7376"/>
    <cellStyle name="쉼표 [0] 3 7 7" xfId="4332"/>
    <cellStyle name="쉼표 [0] 3 7 7 2" xfId="4333"/>
    <cellStyle name="쉼표 [0] 3 7 7 2 2" xfId="10325"/>
    <cellStyle name="쉼표 [0] 3 7 7 2 3" xfId="7379"/>
    <cellStyle name="쉼표 [0] 3 7 7 3" xfId="10324"/>
    <cellStyle name="쉼표 [0] 3 7 7 4" xfId="7378"/>
    <cellStyle name="쉼표 [0] 3 7 8" xfId="4334"/>
    <cellStyle name="쉼표 [0] 3 7 8 2" xfId="4335"/>
    <cellStyle name="쉼표 [0] 3 7 8 2 2" xfId="10327"/>
    <cellStyle name="쉼표 [0] 3 7 8 2 3" xfId="7381"/>
    <cellStyle name="쉼표 [0] 3 7 8 3" xfId="10326"/>
    <cellStyle name="쉼표 [0] 3 7 8 4" xfId="7380"/>
    <cellStyle name="쉼표 [0] 3 7 9" xfId="4336"/>
    <cellStyle name="쉼표 [0] 3 7 9 2" xfId="4337"/>
    <cellStyle name="쉼표 [0] 3 7 9 2 2" xfId="10329"/>
    <cellStyle name="쉼표 [0] 3 7 9 2 3" xfId="7383"/>
    <cellStyle name="쉼표 [0] 3 7 9 3" xfId="10328"/>
    <cellStyle name="쉼표 [0] 3 7 9 4" xfId="7382"/>
    <cellStyle name="쉼표 [0] 3 8" xfId="4338"/>
    <cellStyle name="쉼표 [0] 3 8 2" xfId="4339"/>
    <cellStyle name="쉼표 [0] 3 8 2 2" xfId="10331"/>
    <cellStyle name="쉼표 [0] 3 8 2 3" xfId="7385"/>
    <cellStyle name="쉼표 [0] 3 8 3" xfId="10330"/>
    <cellStyle name="쉼표 [0] 3 8 4" xfId="7384"/>
    <cellStyle name="쉼표 [0] 3 8 4 2" xfId="15236"/>
    <cellStyle name="쉼표 [0] 3 9" xfId="4340"/>
    <cellStyle name="쉼표 [0] 3 9 2" xfId="4341"/>
    <cellStyle name="쉼표 [0] 3 9 2 2" xfId="10333"/>
    <cellStyle name="쉼표 [0] 3 9 2 3" xfId="7387"/>
    <cellStyle name="쉼표 [0] 3 9 3" xfId="10332"/>
    <cellStyle name="쉼표 [0] 3 9 4" xfId="7386"/>
    <cellStyle name="쉼표 [0] 30" xfId="4342"/>
    <cellStyle name="쉼표 [0] 30 2" xfId="10334"/>
    <cellStyle name="쉼표 [0] 30 2 2" xfId="13363"/>
    <cellStyle name="쉼표 [0] 30 3" xfId="7388"/>
    <cellStyle name="쉼표 [0] 30 3 2" xfId="14841"/>
    <cellStyle name="쉼표 [0] 31" xfId="4343"/>
    <cellStyle name="쉼표 [0] 31 2" xfId="4344"/>
    <cellStyle name="쉼표 [0] 31 2 2" xfId="10336"/>
    <cellStyle name="쉼표 [0] 31 2 3" xfId="7390"/>
    <cellStyle name="쉼표 [0] 31 2 3 2" xfId="15235"/>
    <cellStyle name="쉼표 [0] 31 3" xfId="10335"/>
    <cellStyle name="쉼표 [0] 31 4" xfId="7389"/>
    <cellStyle name="쉼표 [0] 31 4 2" xfId="14902"/>
    <cellStyle name="쉼표 [0] 31 4 2 2" xfId="15544"/>
    <cellStyle name="쉼표 [0] 31 4 2 2 2" xfId="17687"/>
    <cellStyle name="쉼표 [0] 31 4 2 2 2 2" xfId="20897"/>
    <cellStyle name="쉼표 [0] 31 4 2 2 2 2 2" xfId="27326"/>
    <cellStyle name="쉼표 [0] 31 4 2 2 2 3" xfId="24116"/>
    <cellStyle name="쉼표 [0] 31 4 2 2 3" xfId="16617"/>
    <cellStyle name="쉼표 [0] 31 4 2 2 3 2" xfId="19827"/>
    <cellStyle name="쉼표 [0] 31 4 2 2 3 2 2" xfId="26256"/>
    <cellStyle name="쉼표 [0] 31 4 2 2 3 3" xfId="23046"/>
    <cellStyle name="쉼표 [0] 31 4 2 2 4" xfId="18757"/>
    <cellStyle name="쉼표 [0] 31 4 2 2 4 2" xfId="25186"/>
    <cellStyle name="쉼표 [0] 31 4 2 2 5" xfId="21976"/>
    <cellStyle name="쉼표 [0] 31 4 2 3" xfId="15758"/>
    <cellStyle name="쉼표 [0] 31 4 2 3 2" xfId="17901"/>
    <cellStyle name="쉼표 [0] 31 4 2 3 2 2" xfId="21111"/>
    <cellStyle name="쉼표 [0] 31 4 2 3 2 2 2" xfId="27540"/>
    <cellStyle name="쉼표 [0] 31 4 2 3 2 3" xfId="24330"/>
    <cellStyle name="쉼표 [0] 31 4 2 3 3" xfId="16831"/>
    <cellStyle name="쉼표 [0] 31 4 2 3 3 2" xfId="20041"/>
    <cellStyle name="쉼표 [0] 31 4 2 3 3 2 2" xfId="26470"/>
    <cellStyle name="쉼표 [0] 31 4 2 3 3 3" xfId="23260"/>
    <cellStyle name="쉼표 [0] 31 4 2 3 4" xfId="18971"/>
    <cellStyle name="쉼표 [0] 31 4 2 3 4 2" xfId="25400"/>
    <cellStyle name="쉼표 [0] 31 4 2 3 5" xfId="22190"/>
    <cellStyle name="쉼표 [0] 31 4 2 4" xfId="15972"/>
    <cellStyle name="쉼표 [0] 31 4 2 4 2" xfId="18115"/>
    <cellStyle name="쉼표 [0] 31 4 2 4 2 2" xfId="21325"/>
    <cellStyle name="쉼표 [0] 31 4 2 4 2 2 2" xfId="27754"/>
    <cellStyle name="쉼표 [0] 31 4 2 4 2 3" xfId="24544"/>
    <cellStyle name="쉼표 [0] 31 4 2 4 3" xfId="17045"/>
    <cellStyle name="쉼표 [0] 31 4 2 4 3 2" xfId="20255"/>
    <cellStyle name="쉼표 [0] 31 4 2 4 3 2 2" xfId="26684"/>
    <cellStyle name="쉼표 [0] 31 4 2 4 3 3" xfId="23474"/>
    <cellStyle name="쉼표 [0] 31 4 2 4 4" xfId="19185"/>
    <cellStyle name="쉼표 [0] 31 4 2 4 4 2" xfId="25614"/>
    <cellStyle name="쉼표 [0] 31 4 2 4 5" xfId="22404"/>
    <cellStyle name="쉼표 [0] 31 4 2 5" xfId="16189"/>
    <cellStyle name="쉼표 [0] 31 4 2 5 2" xfId="18329"/>
    <cellStyle name="쉼표 [0] 31 4 2 5 2 2" xfId="21539"/>
    <cellStyle name="쉼표 [0] 31 4 2 5 2 2 2" xfId="27968"/>
    <cellStyle name="쉼표 [0] 31 4 2 5 2 3" xfId="24758"/>
    <cellStyle name="쉼표 [0] 31 4 2 5 3" xfId="17259"/>
    <cellStyle name="쉼표 [0] 31 4 2 5 3 2" xfId="20469"/>
    <cellStyle name="쉼표 [0] 31 4 2 5 3 2 2" xfId="26898"/>
    <cellStyle name="쉼표 [0] 31 4 2 5 3 3" xfId="23688"/>
    <cellStyle name="쉼표 [0] 31 4 2 5 4" xfId="19399"/>
    <cellStyle name="쉼표 [0] 31 4 2 5 4 2" xfId="25828"/>
    <cellStyle name="쉼표 [0] 31 4 2 5 5" xfId="22618"/>
    <cellStyle name="쉼표 [0] 31 4 2 6" xfId="17473"/>
    <cellStyle name="쉼표 [0] 31 4 2 6 2" xfId="20683"/>
    <cellStyle name="쉼표 [0] 31 4 2 6 2 2" xfId="27112"/>
    <cellStyle name="쉼표 [0] 31 4 2 6 3" xfId="23902"/>
    <cellStyle name="쉼표 [0] 31 4 2 7" xfId="16403"/>
    <cellStyle name="쉼표 [0] 31 4 2 7 2" xfId="19613"/>
    <cellStyle name="쉼표 [0] 31 4 2 7 2 2" xfId="26042"/>
    <cellStyle name="쉼표 [0] 31 4 2 7 3" xfId="22832"/>
    <cellStyle name="쉼표 [0] 31 4 2 8" xfId="18543"/>
    <cellStyle name="쉼표 [0] 31 4 2 8 2" xfId="24972"/>
    <cellStyle name="쉼표 [0] 31 4 2 9" xfId="21762"/>
    <cellStyle name="쉼표 [0] 32" xfId="4345"/>
    <cellStyle name="쉼표 [0] 32 2" xfId="4346"/>
    <cellStyle name="쉼표 [0] 32 2 2" xfId="10338"/>
    <cellStyle name="쉼표 [0] 32 2 3" xfId="7392"/>
    <cellStyle name="쉼표 [0] 32 3" xfId="10337"/>
    <cellStyle name="쉼표 [0] 32 4" xfId="7391"/>
    <cellStyle name="쉼표 [0] 32 4 2" xfId="14904"/>
    <cellStyle name="쉼표 [0] 32 4 2 2" xfId="15545"/>
    <cellStyle name="쉼표 [0] 32 4 2 2 2" xfId="17688"/>
    <cellStyle name="쉼표 [0] 32 4 2 2 2 2" xfId="20898"/>
    <cellStyle name="쉼표 [0] 32 4 2 2 2 2 2" xfId="27327"/>
    <cellStyle name="쉼표 [0] 32 4 2 2 2 3" xfId="24117"/>
    <cellStyle name="쉼표 [0] 32 4 2 2 3" xfId="16618"/>
    <cellStyle name="쉼표 [0] 32 4 2 2 3 2" xfId="19828"/>
    <cellStyle name="쉼표 [0] 32 4 2 2 3 2 2" xfId="26257"/>
    <cellStyle name="쉼표 [0] 32 4 2 2 3 3" xfId="23047"/>
    <cellStyle name="쉼표 [0] 32 4 2 2 4" xfId="18758"/>
    <cellStyle name="쉼표 [0] 32 4 2 2 4 2" xfId="25187"/>
    <cellStyle name="쉼표 [0] 32 4 2 2 5" xfId="21977"/>
    <cellStyle name="쉼표 [0] 32 4 2 3" xfId="15759"/>
    <cellStyle name="쉼표 [0] 32 4 2 3 2" xfId="17902"/>
    <cellStyle name="쉼표 [0] 32 4 2 3 2 2" xfId="21112"/>
    <cellStyle name="쉼표 [0] 32 4 2 3 2 2 2" xfId="27541"/>
    <cellStyle name="쉼표 [0] 32 4 2 3 2 3" xfId="24331"/>
    <cellStyle name="쉼표 [0] 32 4 2 3 3" xfId="16832"/>
    <cellStyle name="쉼표 [0] 32 4 2 3 3 2" xfId="20042"/>
    <cellStyle name="쉼표 [0] 32 4 2 3 3 2 2" xfId="26471"/>
    <cellStyle name="쉼표 [0] 32 4 2 3 3 3" xfId="23261"/>
    <cellStyle name="쉼표 [0] 32 4 2 3 4" xfId="18972"/>
    <cellStyle name="쉼표 [0] 32 4 2 3 4 2" xfId="25401"/>
    <cellStyle name="쉼표 [0] 32 4 2 3 5" xfId="22191"/>
    <cellStyle name="쉼표 [0] 32 4 2 4" xfId="15973"/>
    <cellStyle name="쉼표 [0] 32 4 2 4 2" xfId="18116"/>
    <cellStyle name="쉼표 [0] 32 4 2 4 2 2" xfId="21326"/>
    <cellStyle name="쉼표 [0] 32 4 2 4 2 2 2" xfId="27755"/>
    <cellStyle name="쉼표 [0] 32 4 2 4 2 3" xfId="24545"/>
    <cellStyle name="쉼표 [0] 32 4 2 4 3" xfId="17046"/>
    <cellStyle name="쉼표 [0] 32 4 2 4 3 2" xfId="20256"/>
    <cellStyle name="쉼표 [0] 32 4 2 4 3 2 2" xfId="26685"/>
    <cellStyle name="쉼표 [0] 32 4 2 4 3 3" xfId="23475"/>
    <cellStyle name="쉼표 [0] 32 4 2 4 4" xfId="19186"/>
    <cellStyle name="쉼표 [0] 32 4 2 4 4 2" xfId="25615"/>
    <cellStyle name="쉼표 [0] 32 4 2 4 5" xfId="22405"/>
    <cellStyle name="쉼표 [0] 32 4 2 5" xfId="16190"/>
    <cellStyle name="쉼표 [0] 32 4 2 5 2" xfId="18330"/>
    <cellStyle name="쉼표 [0] 32 4 2 5 2 2" xfId="21540"/>
    <cellStyle name="쉼표 [0] 32 4 2 5 2 2 2" xfId="27969"/>
    <cellStyle name="쉼표 [0] 32 4 2 5 2 3" xfId="24759"/>
    <cellStyle name="쉼표 [0] 32 4 2 5 3" xfId="17260"/>
    <cellStyle name="쉼표 [0] 32 4 2 5 3 2" xfId="20470"/>
    <cellStyle name="쉼표 [0] 32 4 2 5 3 2 2" xfId="26899"/>
    <cellStyle name="쉼표 [0] 32 4 2 5 3 3" xfId="23689"/>
    <cellStyle name="쉼표 [0] 32 4 2 5 4" xfId="19400"/>
    <cellStyle name="쉼표 [0] 32 4 2 5 4 2" xfId="25829"/>
    <cellStyle name="쉼표 [0] 32 4 2 5 5" xfId="22619"/>
    <cellStyle name="쉼표 [0] 32 4 2 6" xfId="17474"/>
    <cellStyle name="쉼표 [0] 32 4 2 6 2" xfId="20684"/>
    <cellStyle name="쉼표 [0] 32 4 2 6 2 2" xfId="27113"/>
    <cellStyle name="쉼표 [0] 32 4 2 6 3" xfId="23903"/>
    <cellStyle name="쉼표 [0] 32 4 2 7" xfId="16404"/>
    <cellStyle name="쉼표 [0] 32 4 2 7 2" xfId="19614"/>
    <cellStyle name="쉼표 [0] 32 4 2 7 2 2" xfId="26043"/>
    <cellStyle name="쉼표 [0] 32 4 2 7 3" xfId="22833"/>
    <cellStyle name="쉼표 [0] 32 4 2 8" xfId="18544"/>
    <cellStyle name="쉼표 [0] 32 4 2 8 2" xfId="24973"/>
    <cellStyle name="쉼표 [0] 32 4 2 9" xfId="21763"/>
    <cellStyle name="쉼표 [0] 33" xfId="4347"/>
    <cellStyle name="쉼표 [0] 33 2" xfId="10339"/>
    <cellStyle name="쉼표 [0] 33 3" xfId="7393"/>
    <cellStyle name="쉼표 [0] 34" xfId="4348"/>
    <cellStyle name="쉼표 [0] 34 2" xfId="10340"/>
    <cellStyle name="쉼표 [0] 34 3" xfId="7394"/>
    <cellStyle name="쉼표 [0] 35" xfId="4349"/>
    <cellStyle name="쉼표 [0] 35 2" xfId="10341"/>
    <cellStyle name="쉼표 [0] 35 3" xfId="7395"/>
    <cellStyle name="쉼표 [0] 36" xfId="3"/>
    <cellStyle name="쉼표 [0] 36 2" xfId="12614"/>
    <cellStyle name="쉼표 [0] 36 3" xfId="7396"/>
    <cellStyle name="쉼표 [0] 37" xfId="6657"/>
    <cellStyle name="쉼표 [0] 37 2" xfId="12616"/>
    <cellStyle name="쉼표 [0] 37 3" xfId="7397"/>
    <cellStyle name="쉼표 [0] 38" xfId="6846"/>
    <cellStyle name="쉼표 [0] 38 2" xfId="12768"/>
    <cellStyle name="쉼표 [0] 38 3" xfId="7398"/>
    <cellStyle name="쉼표 [0] 39" xfId="6841"/>
    <cellStyle name="쉼표 [0] 39 10" xfId="15547"/>
    <cellStyle name="쉼표 [0] 39 10 2" xfId="17690"/>
    <cellStyle name="쉼표 [0] 39 10 2 2" xfId="20900"/>
    <cellStyle name="쉼표 [0] 39 10 2 2 2" xfId="27329"/>
    <cellStyle name="쉼표 [0] 39 10 2 3" xfId="24119"/>
    <cellStyle name="쉼표 [0] 39 10 3" xfId="16620"/>
    <cellStyle name="쉼표 [0] 39 10 3 2" xfId="19830"/>
    <cellStyle name="쉼표 [0] 39 10 3 2 2" xfId="26259"/>
    <cellStyle name="쉼표 [0] 39 10 3 3" xfId="23049"/>
    <cellStyle name="쉼표 [0] 39 10 4" xfId="18760"/>
    <cellStyle name="쉼표 [0] 39 10 4 2" xfId="25189"/>
    <cellStyle name="쉼표 [0] 39 10 5" xfId="21979"/>
    <cellStyle name="쉼표 [0] 39 11" xfId="15761"/>
    <cellStyle name="쉼표 [0] 39 11 2" xfId="17904"/>
    <cellStyle name="쉼표 [0] 39 11 2 2" xfId="21114"/>
    <cellStyle name="쉼표 [0] 39 11 2 2 2" xfId="27543"/>
    <cellStyle name="쉼표 [0] 39 11 2 3" xfId="24333"/>
    <cellStyle name="쉼표 [0] 39 11 3" xfId="16834"/>
    <cellStyle name="쉼표 [0] 39 11 3 2" xfId="20044"/>
    <cellStyle name="쉼표 [0] 39 11 3 2 2" xfId="26473"/>
    <cellStyle name="쉼표 [0] 39 11 3 3" xfId="23263"/>
    <cellStyle name="쉼표 [0] 39 11 4" xfId="18974"/>
    <cellStyle name="쉼표 [0] 39 11 4 2" xfId="25403"/>
    <cellStyle name="쉼표 [0] 39 11 5" xfId="22193"/>
    <cellStyle name="쉼표 [0] 39 12" xfId="15978"/>
    <cellStyle name="쉼표 [0] 39 12 2" xfId="18118"/>
    <cellStyle name="쉼표 [0] 39 12 2 2" xfId="21328"/>
    <cellStyle name="쉼표 [0] 39 12 2 2 2" xfId="27757"/>
    <cellStyle name="쉼표 [0] 39 12 2 3" xfId="24547"/>
    <cellStyle name="쉼표 [0] 39 12 3" xfId="17048"/>
    <cellStyle name="쉼표 [0] 39 12 3 2" xfId="20258"/>
    <cellStyle name="쉼표 [0] 39 12 3 2 2" xfId="26687"/>
    <cellStyle name="쉼표 [0] 39 12 3 3" xfId="23477"/>
    <cellStyle name="쉼표 [0] 39 12 4" xfId="19188"/>
    <cellStyle name="쉼표 [0] 39 12 4 2" xfId="25617"/>
    <cellStyle name="쉼표 [0] 39 12 5" xfId="22407"/>
    <cellStyle name="쉼표 [0] 39 13" xfId="17262"/>
    <cellStyle name="쉼표 [0] 39 13 2" xfId="20472"/>
    <cellStyle name="쉼표 [0] 39 13 2 2" xfId="26901"/>
    <cellStyle name="쉼표 [0] 39 13 3" xfId="23691"/>
    <cellStyle name="쉼표 [0] 39 14" xfId="16192"/>
    <cellStyle name="쉼표 [0] 39 14 2" xfId="19402"/>
    <cellStyle name="쉼표 [0] 39 14 2 2" xfId="25831"/>
    <cellStyle name="쉼표 [0] 39 14 3" xfId="22621"/>
    <cellStyle name="쉼표 [0] 39 15" xfId="18332"/>
    <cellStyle name="쉼표 [0] 39 15 2" xfId="24761"/>
    <cellStyle name="쉼표 [0] 39 16" xfId="21550"/>
    <cellStyle name="쉼표 [0] 39 2" xfId="7039"/>
    <cellStyle name="쉼표 [0] 39 2 10" xfId="15765"/>
    <cellStyle name="쉼표 [0] 39 2 10 2" xfId="17908"/>
    <cellStyle name="쉼표 [0] 39 2 10 2 2" xfId="21118"/>
    <cellStyle name="쉼표 [0] 39 2 10 2 2 2" xfId="27547"/>
    <cellStyle name="쉼표 [0] 39 2 10 2 3" xfId="24337"/>
    <cellStyle name="쉼표 [0] 39 2 10 3" xfId="16838"/>
    <cellStyle name="쉼표 [0] 39 2 10 3 2" xfId="20048"/>
    <cellStyle name="쉼표 [0] 39 2 10 3 2 2" xfId="26477"/>
    <cellStyle name="쉼표 [0] 39 2 10 3 3" xfId="23267"/>
    <cellStyle name="쉼표 [0] 39 2 10 4" xfId="18978"/>
    <cellStyle name="쉼표 [0] 39 2 10 4 2" xfId="25407"/>
    <cellStyle name="쉼표 [0] 39 2 10 5" xfId="22197"/>
    <cellStyle name="쉼표 [0] 39 2 11" xfId="15982"/>
    <cellStyle name="쉼표 [0] 39 2 11 2" xfId="18122"/>
    <cellStyle name="쉼표 [0] 39 2 11 2 2" xfId="21332"/>
    <cellStyle name="쉼표 [0] 39 2 11 2 2 2" xfId="27761"/>
    <cellStyle name="쉼표 [0] 39 2 11 2 3" xfId="24551"/>
    <cellStyle name="쉼표 [0] 39 2 11 3" xfId="17052"/>
    <cellStyle name="쉼표 [0] 39 2 11 3 2" xfId="20262"/>
    <cellStyle name="쉼표 [0] 39 2 11 3 2 2" xfId="26691"/>
    <cellStyle name="쉼표 [0] 39 2 11 3 3" xfId="23481"/>
    <cellStyle name="쉼표 [0] 39 2 11 4" xfId="19192"/>
    <cellStyle name="쉼표 [0] 39 2 11 4 2" xfId="25621"/>
    <cellStyle name="쉼표 [0] 39 2 11 5" xfId="22411"/>
    <cellStyle name="쉼표 [0] 39 2 12" xfId="17266"/>
    <cellStyle name="쉼표 [0] 39 2 12 2" xfId="20476"/>
    <cellStyle name="쉼표 [0] 39 2 12 2 2" xfId="26905"/>
    <cellStyle name="쉼표 [0] 39 2 12 3" xfId="23695"/>
    <cellStyle name="쉼표 [0] 39 2 13" xfId="16196"/>
    <cellStyle name="쉼표 [0] 39 2 13 2" xfId="19406"/>
    <cellStyle name="쉼표 [0] 39 2 13 2 2" xfId="25835"/>
    <cellStyle name="쉼표 [0] 39 2 13 3" xfId="22625"/>
    <cellStyle name="쉼표 [0] 39 2 14" xfId="18336"/>
    <cellStyle name="쉼표 [0] 39 2 14 2" xfId="24765"/>
    <cellStyle name="쉼표 [0] 39 2 15" xfId="21554"/>
    <cellStyle name="쉼표 [0] 39 2 2" xfId="12941"/>
    <cellStyle name="쉼표 [0] 39 2 2 10" xfId="16204"/>
    <cellStyle name="쉼표 [0] 39 2 2 10 2" xfId="19414"/>
    <cellStyle name="쉼표 [0] 39 2 2 10 2 2" xfId="25843"/>
    <cellStyle name="쉼표 [0] 39 2 2 10 3" xfId="22633"/>
    <cellStyle name="쉼표 [0] 39 2 2 11" xfId="18344"/>
    <cellStyle name="쉼표 [0] 39 2 2 11 2" xfId="24773"/>
    <cellStyle name="쉼표 [0] 39 2 2 12" xfId="21562"/>
    <cellStyle name="쉼표 [0] 39 2 2 2" xfId="12956"/>
    <cellStyle name="쉼표 [0] 39 2 2 2 10" xfId="21577"/>
    <cellStyle name="쉼표 [0] 39 2 2 2 2" xfId="14687"/>
    <cellStyle name="쉼표 [0] 39 2 2 2 2 2" xfId="15528"/>
    <cellStyle name="쉼표 [0] 39 2 2 2 2 2 2" xfId="17671"/>
    <cellStyle name="쉼표 [0] 39 2 2 2 2 2 2 2" xfId="20881"/>
    <cellStyle name="쉼표 [0] 39 2 2 2 2 2 2 2 2" xfId="27310"/>
    <cellStyle name="쉼표 [0] 39 2 2 2 2 2 2 3" xfId="24100"/>
    <cellStyle name="쉼표 [0] 39 2 2 2 2 2 3" xfId="16601"/>
    <cellStyle name="쉼표 [0] 39 2 2 2 2 2 3 2" xfId="19811"/>
    <cellStyle name="쉼표 [0] 39 2 2 2 2 2 3 2 2" xfId="26240"/>
    <cellStyle name="쉼표 [0] 39 2 2 2 2 2 3 3" xfId="23030"/>
    <cellStyle name="쉼표 [0] 39 2 2 2 2 2 4" xfId="18741"/>
    <cellStyle name="쉼표 [0] 39 2 2 2 2 2 4 2" xfId="25170"/>
    <cellStyle name="쉼표 [0] 39 2 2 2 2 2 5" xfId="21960"/>
    <cellStyle name="쉼표 [0] 39 2 2 2 2 3" xfId="15742"/>
    <cellStyle name="쉼표 [0] 39 2 2 2 2 3 2" xfId="17885"/>
    <cellStyle name="쉼표 [0] 39 2 2 2 2 3 2 2" xfId="21095"/>
    <cellStyle name="쉼표 [0] 39 2 2 2 2 3 2 2 2" xfId="27524"/>
    <cellStyle name="쉼표 [0] 39 2 2 2 2 3 2 3" xfId="24314"/>
    <cellStyle name="쉼표 [0] 39 2 2 2 2 3 3" xfId="16815"/>
    <cellStyle name="쉼표 [0] 39 2 2 2 2 3 3 2" xfId="20025"/>
    <cellStyle name="쉼표 [0] 39 2 2 2 2 3 3 2 2" xfId="26454"/>
    <cellStyle name="쉼표 [0] 39 2 2 2 2 3 3 3" xfId="23244"/>
    <cellStyle name="쉼표 [0] 39 2 2 2 2 3 4" xfId="18955"/>
    <cellStyle name="쉼표 [0] 39 2 2 2 2 3 4 2" xfId="25384"/>
    <cellStyle name="쉼표 [0] 39 2 2 2 2 3 5" xfId="22174"/>
    <cellStyle name="쉼표 [0] 39 2 2 2 2 4" xfId="15956"/>
    <cellStyle name="쉼표 [0] 39 2 2 2 2 4 2" xfId="18099"/>
    <cellStyle name="쉼표 [0] 39 2 2 2 2 4 2 2" xfId="21309"/>
    <cellStyle name="쉼표 [0] 39 2 2 2 2 4 2 2 2" xfId="27738"/>
    <cellStyle name="쉼표 [0] 39 2 2 2 2 4 2 3" xfId="24528"/>
    <cellStyle name="쉼표 [0] 39 2 2 2 2 4 3" xfId="17029"/>
    <cellStyle name="쉼표 [0] 39 2 2 2 2 4 3 2" xfId="20239"/>
    <cellStyle name="쉼표 [0] 39 2 2 2 2 4 3 2 2" xfId="26668"/>
    <cellStyle name="쉼표 [0] 39 2 2 2 2 4 3 3" xfId="23458"/>
    <cellStyle name="쉼표 [0] 39 2 2 2 2 4 4" xfId="19169"/>
    <cellStyle name="쉼표 [0] 39 2 2 2 2 4 4 2" xfId="25598"/>
    <cellStyle name="쉼표 [0] 39 2 2 2 2 4 5" xfId="22388"/>
    <cellStyle name="쉼표 [0] 39 2 2 2 2 5" xfId="16173"/>
    <cellStyle name="쉼표 [0] 39 2 2 2 2 5 2" xfId="18313"/>
    <cellStyle name="쉼표 [0] 39 2 2 2 2 5 2 2" xfId="21523"/>
    <cellStyle name="쉼표 [0] 39 2 2 2 2 5 2 2 2" xfId="27952"/>
    <cellStyle name="쉼표 [0] 39 2 2 2 2 5 2 3" xfId="24742"/>
    <cellStyle name="쉼표 [0] 39 2 2 2 2 5 3" xfId="17243"/>
    <cellStyle name="쉼표 [0] 39 2 2 2 2 5 3 2" xfId="20453"/>
    <cellStyle name="쉼표 [0] 39 2 2 2 2 5 3 2 2" xfId="26882"/>
    <cellStyle name="쉼표 [0] 39 2 2 2 2 5 3 3" xfId="23672"/>
    <cellStyle name="쉼표 [0] 39 2 2 2 2 5 4" xfId="19383"/>
    <cellStyle name="쉼표 [0] 39 2 2 2 2 5 4 2" xfId="25812"/>
    <cellStyle name="쉼표 [0] 39 2 2 2 2 5 5" xfId="22602"/>
    <cellStyle name="쉼표 [0] 39 2 2 2 2 6" xfId="17457"/>
    <cellStyle name="쉼표 [0] 39 2 2 2 2 6 2" xfId="20667"/>
    <cellStyle name="쉼표 [0] 39 2 2 2 2 6 2 2" xfId="27096"/>
    <cellStyle name="쉼표 [0] 39 2 2 2 2 6 3" xfId="23886"/>
    <cellStyle name="쉼표 [0] 39 2 2 2 2 7" xfId="16387"/>
    <cellStyle name="쉼표 [0] 39 2 2 2 2 7 2" xfId="19597"/>
    <cellStyle name="쉼표 [0] 39 2 2 2 2 7 2 2" xfId="26026"/>
    <cellStyle name="쉼표 [0] 39 2 2 2 2 7 3" xfId="22816"/>
    <cellStyle name="쉼표 [0] 39 2 2 2 2 8" xfId="18527"/>
    <cellStyle name="쉼표 [0] 39 2 2 2 2 8 2" xfId="24956"/>
    <cellStyle name="쉼표 [0] 39 2 2 2 2 9" xfId="21746"/>
    <cellStyle name="쉼표 [0] 39 2 2 2 3" xfId="15360"/>
    <cellStyle name="쉼표 [0] 39 2 2 2 3 2" xfId="17503"/>
    <cellStyle name="쉼표 [0] 39 2 2 2 3 2 2" xfId="20713"/>
    <cellStyle name="쉼표 [0] 39 2 2 2 3 2 2 2" xfId="27142"/>
    <cellStyle name="쉼표 [0] 39 2 2 2 3 2 3" xfId="23932"/>
    <cellStyle name="쉼표 [0] 39 2 2 2 3 3" xfId="16433"/>
    <cellStyle name="쉼표 [0] 39 2 2 2 3 3 2" xfId="19643"/>
    <cellStyle name="쉼표 [0] 39 2 2 2 3 3 2 2" xfId="26072"/>
    <cellStyle name="쉼표 [0] 39 2 2 2 3 3 3" xfId="22862"/>
    <cellStyle name="쉼표 [0] 39 2 2 2 3 4" xfId="18573"/>
    <cellStyle name="쉼표 [0] 39 2 2 2 3 4 2" xfId="25002"/>
    <cellStyle name="쉼표 [0] 39 2 2 2 3 5" xfId="21792"/>
    <cellStyle name="쉼표 [0] 39 2 2 2 4" xfId="15574"/>
    <cellStyle name="쉼표 [0] 39 2 2 2 4 2" xfId="17717"/>
    <cellStyle name="쉼표 [0] 39 2 2 2 4 2 2" xfId="20927"/>
    <cellStyle name="쉼표 [0] 39 2 2 2 4 2 2 2" xfId="27356"/>
    <cellStyle name="쉼표 [0] 39 2 2 2 4 2 3" xfId="24146"/>
    <cellStyle name="쉼표 [0] 39 2 2 2 4 3" xfId="16647"/>
    <cellStyle name="쉼표 [0] 39 2 2 2 4 3 2" xfId="19857"/>
    <cellStyle name="쉼표 [0] 39 2 2 2 4 3 2 2" xfId="26286"/>
    <cellStyle name="쉼표 [0] 39 2 2 2 4 3 3" xfId="23076"/>
    <cellStyle name="쉼표 [0] 39 2 2 2 4 4" xfId="18787"/>
    <cellStyle name="쉼표 [0] 39 2 2 2 4 4 2" xfId="25216"/>
    <cellStyle name="쉼표 [0] 39 2 2 2 4 5" xfId="22006"/>
    <cellStyle name="쉼표 [0] 39 2 2 2 5" xfId="15788"/>
    <cellStyle name="쉼표 [0] 39 2 2 2 5 2" xfId="17931"/>
    <cellStyle name="쉼표 [0] 39 2 2 2 5 2 2" xfId="21141"/>
    <cellStyle name="쉼표 [0] 39 2 2 2 5 2 2 2" xfId="27570"/>
    <cellStyle name="쉼표 [0] 39 2 2 2 5 2 3" xfId="24360"/>
    <cellStyle name="쉼표 [0] 39 2 2 2 5 3" xfId="16861"/>
    <cellStyle name="쉼표 [0] 39 2 2 2 5 3 2" xfId="20071"/>
    <cellStyle name="쉼표 [0] 39 2 2 2 5 3 2 2" xfId="26500"/>
    <cellStyle name="쉼표 [0] 39 2 2 2 5 3 3" xfId="23290"/>
    <cellStyle name="쉼표 [0] 39 2 2 2 5 4" xfId="19001"/>
    <cellStyle name="쉼표 [0] 39 2 2 2 5 4 2" xfId="25430"/>
    <cellStyle name="쉼표 [0] 39 2 2 2 5 5" xfId="22220"/>
    <cellStyle name="쉼표 [0] 39 2 2 2 6" xfId="16005"/>
    <cellStyle name="쉼표 [0] 39 2 2 2 6 2" xfId="18145"/>
    <cellStyle name="쉼표 [0] 39 2 2 2 6 2 2" xfId="21355"/>
    <cellStyle name="쉼표 [0] 39 2 2 2 6 2 2 2" xfId="27784"/>
    <cellStyle name="쉼표 [0] 39 2 2 2 6 2 3" xfId="24574"/>
    <cellStyle name="쉼표 [0] 39 2 2 2 6 3" xfId="17075"/>
    <cellStyle name="쉼표 [0] 39 2 2 2 6 3 2" xfId="20285"/>
    <cellStyle name="쉼표 [0] 39 2 2 2 6 3 2 2" xfId="26714"/>
    <cellStyle name="쉼표 [0] 39 2 2 2 6 3 3" xfId="23504"/>
    <cellStyle name="쉼표 [0] 39 2 2 2 6 4" xfId="19215"/>
    <cellStyle name="쉼표 [0] 39 2 2 2 6 4 2" xfId="25644"/>
    <cellStyle name="쉼표 [0] 39 2 2 2 6 5" xfId="22434"/>
    <cellStyle name="쉼표 [0] 39 2 2 2 7" xfId="17289"/>
    <cellStyle name="쉼표 [0] 39 2 2 2 7 2" xfId="20499"/>
    <cellStyle name="쉼표 [0] 39 2 2 2 7 2 2" xfId="26928"/>
    <cellStyle name="쉼표 [0] 39 2 2 2 7 3" xfId="23718"/>
    <cellStyle name="쉼표 [0] 39 2 2 2 8" xfId="16219"/>
    <cellStyle name="쉼표 [0] 39 2 2 2 8 2" xfId="19429"/>
    <cellStyle name="쉼표 [0] 39 2 2 2 8 2 2" xfId="25858"/>
    <cellStyle name="쉼표 [0] 39 2 2 2 8 3" xfId="22648"/>
    <cellStyle name="쉼표 [0] 39 2 2 2 9" xfId="18359"/>
    <cellStyle name="쉼표 [0] 39 2 2 2 9 2" xfId="24788"/>
    <cellStyle name="쉼표 [0] 39 2 2 3" xfId="12996"/>
    <cellStyle name="쉼표 [0] 39 2 2 3 10" xfId="21617"/>
    <cellStyle name="쉼표 [0] 39 2 2 3 2" xfId="14688"/>
    <cellStyle name="쉼표 [0] 39 2 2 3 2 2" xfId="15529"/>
    <cellStyle name="쉼표 [0] 39 2 2 3 2 2 2" xfId="17672"/>
    <cellStyle name="쉼표 [0] 39 2 2 3 2 2 2 2" xfId="20882"/>
    <cellStyle name="쉼표 [0] 39 2 2 3 2 2 2 2 2" xfId="27311"/>
    <cellStyle name="쉼표 [0] 39 2 2 3 2 2 2 3" xfId="24101"/>
    <cellStyle name="쉼표 [0] 39 2 2 3 2 2 3" xfId="16602"/>
    <cellStyle name="쉼표 [0] 39 2 2 3 2 2 3 2" xfId="19812"/>
    <cellStyle name="쉼표 [0] 39 2 2 3 2 2 3 2 2" xfId="26241"/>
    <cellStyle name="쉼표 [0] 39 2 2 3 2 2 3 3" xfId="23031"/>
    <cellStyle name="쉼표 [0] 39 2 2 3 2 2 4" xfId="18742"/>
    <cellStyle name="쉼표 [0] 39 2 2 3 2 2 4 2" xfId="25171"/>
    <cellStyle name="쉼표 [0] 39 2 2 3 2 2 5" xfId="21961"/>
    <cellStyle name="쉼표 [0] 39 2 2 3 2 3" xfId="15743"/>
    <cellStyle name="쉼표 [0] 39 2 2 3 2 3 2" xfId="17886"/>
    <cellStyle name="쉼표 [0] 39 2 2 3 2 3 2 2" xfId="21096"/>
    <cellStyle name="쉼표 [0] 39 2 2 3 2 3 2 2 2" xfId="27525"/>
    <cellStyle name="쉼표 [0] 39 2 2 3 2 3 2 3" xfId="24315"/>
    <cellStyle name="쉼표 [0] 39 2 2 3 2 3 3" xfId="16816"/>
    <cellStyle name="쉼표 [0] 39 2 2 3 2 3 3 2" xfId="20026"/>
    <cellStyle name="쉼표 [0] 39 2 2 3 2 3 3 2 2" xfId="26455"/>
    <cellStyle name="쉼표 [0] 39 2 2 3 2 3 3 3" xfId="23245"/>
    <cellStyle name="쉼표 [0] 39 2 2 3 2 3 4" xfId="18956"/>
    <cellStyle name="쉼표 [0] 39 2 2 3 2 3 4 2" xfId="25385"/>
    <cellStyle name="쉼표 [0] 39 2 2 3 2 3 5" xfId="22175"/>
    <cellStyle name="쉼표 [0] 39 2 2 3 2 4" xfId="15957"/>
    <cellStyle name="쉼표 [0] 39 2 2 3 2 4 2" xfId="18100"/>
    <cellStyle name="쉼표 [0] 39 2 2 3 2 4 2 2" xfId="21310"/>
    <cellStyle name="쉼표 [0] 39 2 2 3 2 4 2 2 2" xfId="27739"/>
    <cellStyle name="쉼표 [0] 39 2 2 3 2 4 2 3" xfId="24529"/>
    <cellStyle name="쉼표 [0] 39 2 2 3 2 4 3" xfId="17030"/>
    <cellStyle name="쉼표 [0] 39 2 2 3 2 4 3 2" xfId="20240"/>
    <cellStyle name="쉼표 [0] 39 2 2 3 2 4 3 2 2" xfId="26669"/>
    <cellStyle name="쉼표 [0] 39 2 2 3 2 4 3 3" xfId="23459"/>
    <cellStyle name="쉼표 [0] 39 2 2 3 2 4 4" xfId="19170"/>
    <cellStyle name="쉼표 [0] 39 2 2 3 2 4 4 2" xfId="25599"/>
    <cellStyle name="쉼표 [0] 39 2 2 3 2 4 5" xfId="22389"/>
    <cellStyle name="쉼표 [0] 39 2 2 3 2 5" xfId="16174"/>
    <cellStyle name="쉼표 [0] 39 2 2 3 2 5 2" xfId="18314"/>
    <cellStyle name="쉼표 [0] 39 2 2 3 2 5 2 2" xfId="21524"/>
    <cellStyle name="쉼표 [0] 39 2 2 3 2 5 2 2 2" xfId="27953"/>
    <cellStyle name="쉼표 [0] 39 2 2 3 2 5 2 3" xfId="24743"/>
    <cellStyle name="쉼표 [0] 39 2 2 3 2 5 3" xfId="17244"/>
    <cellStyle name="쉼표 [0] 39 2 2 3 2 5 3 2" xfId="20454"/>
    <cellStyle name="쉼표 [0] 39 2 2 3 2 5 3 2 2" xfId="26883"/>
    <cellStyle name="쉼표 [0] 39 2 2 3 2 5 3 3" xfId="23673"/>
    <cellStyle name="쉼표 [0] 39 2 2 3 2 5 4" xfId="19384"/>
    <cellStyle name="쉼표 [0] 39 2 2 3 2 5 4 2" xfId="25813"/>
    <cellStyle name="쉼표 [0] 39 2 2 3 2 5 5" xfId="22603"/>
    <cellStyle name="쉼표 [0] 39 2 2 3 2 6" xfId="17458"/>
    <cellStyle name="쉼표 [0] 39 2 2 3 2 6 2" xfId="20668"/>
    <cellStyle name="쉼표 [0] 39 2 2 3 2 6 2 2" xfId="27097"/>
    <cellStyle name="쉼표 [0] 39 2 2 3 2 6 3" xfId="23887"/>
    <cellStyle name="쉼표 [0] 39 2 2 3 2 7" xfId="16388"/>
    <cellStyle name="쉼표 [0] 39 2 2 3 2 7 2" xfId="19598"/>
    <cellStyle name="쉼표 [0] 39 2 2 3 2 7 2 2" xfId="26027"/>
    <cellStyle name="쉼표 [0] 39 2 2 3 2 7 3" xfId="22817"/>
    <cellStyle name="쉼표 [0] 39 2 2 3 2 8" xfId="18528"/>
    <cellStyle name="쉼표 [0] 39 2 2 3 2 8 2" xfId="24957"/>
    <cellStyle name="쉼표 [0] 39 2 2 3 2 9" xfId="21747"/>
    <cellStyle name="쉼표 [0] 39 2 2 3 3" xfId="15400"/>
    <cellStyle name="쉼표 [0] 39 2 2 3 3 2" xfId="17543"/>
    <cellStyle name="쉼표 [0] 39 2 2 3 3 2 2" xfId="20753"/>
    <cellStyle name="쉼표 [0] 39 2 2 3 3 2 2 2" xfId="27182"/>
    <cellStyle name="쉼표 [0] 39 2 2 3 3 2 3" xfId="23972"/>
    <cellStyle name="쉼표 [0] 39 2 2 3 3 3" xfId="16473"/>
    <cellStyle name="쉼표 [0] 39 2 2 3 3 3 2" xfId="19683"/>
    <cellStyle name="쉼표 [0] 39 2 2 3 3 3 2 2" xfId="26112"/>
    <cellStyle name="쉼표 [0] 39 2 2 3 3 3 3" xfId="22902"/>
    <cellStyle name="쉼표 [0] 39 2 2 3 3 4" xfId="18613"/>
    <cellStyle name="쉼표 [0] 39 2 2 3 3 4 2" xfId="25042"/>
    <cellStyle name="쉼표 [0] 39 2 2 3 3 5" xfId="21832"/>
    <cellStyle name="쉼표 [0] 39 2 2 3 4" xfId="15614"/>
    <cellStyle name="쉼표 [0] 39 2 2 3 4 2" xfId="17757"/>
    <cellStyle name="쉼표 [0] 39 2 2 3 4 2 2" xfId="20967"/>
    <cellStyle name="쉼표 [0] 39 2 2 3 4 2 2 2" xfId="27396"/>
    <cellStyle name="쉼표 [0] 39 2 2 3 4 2 3" xfId="24186"/>
    <cellStyle name="쉼표 [0] 39 2 2 3 4 3" xfId="16687"/>
    <cellStyle name="쉼표 [0] 39 2 2 3 4 3 2" xfId="19897"/>
    <cellStyle name="쉼표 [0] 39 2 2 3 4 3 2 2" xfId="26326"/>
    <cellStyle name="쉼표 [0] 39 2 2 3 4 3 3" xfId="23116"/>
    <cellStyle name="쉼표 [0] 39 2 2 3 4 4" xfId="18827"/>
    <cellStyle name="쉼표 [0] 39 2 2 3 4 4 2" xfId="25256"/>
    <cellStyle name="쉼표 [0] 39 2 2 3 4 5" xfId="22046"/>
    <cellStyle name="쉼표 [0] 39 2 2 3 5" xfId="15828"/>
    <cellStyle name="쉼표 [0] 39 2 2 3 5 2" xfId="17971"/>
    <cellStyle name="쉼표 [0] 39 2 2 3 5 2 2" xfId="21181"/>
    <cellStyle name="쉼표 [0] 39 2 2 3 5 2 2 2" xfId="27610"/>
    <cellStyle name="쉼표 [0] 39 2 2 3 5 2 3" xfId="24400"/>
    <cellStyle name="쉼표 [0] 39 2 2 3 5 3" xfId="16901"/>
    <cellStyle name="쉼표 [0] 39 2 2 3 5 3 2" xfId="20111"/>
    <cellStyle name="쉼표 [0] 39 2 2 3 5 3 2 2" xfId="26540"/>
    <cellStyle name="쉼표 [0] 39 2 2 3 5 3 3" xfId="23330"/>
    <cellStyle name="쉼표 [0] 39 2 2 3 5 4" xfId="19041"/>
    <cellStyle name="쉼표 [0] 39 2 2 3 5 4 2" xfId="25470"/>
    <cellStyle name="쉼표 [0] 39 2 2 3 5 5" xfId="22260"/>
    <cellStyle name="쉼표 [0] 39 2 2 3 6" xfId="16045"/>
    <cellStyle name="쉼표 [0] 39 2 2 3 6 2" xfId="18185"/>
    <cellStyle name="쉼표 [0] 39 2 2 3 6 2 2" xfId="21395"/>
    <cellStyle name="쉼표 [0] 39 2 2 3 6 2 2 2" xfId="27824"/>
    <cellStyle name="쉼표 [0] 39 2 2 3 6 2 3" xfId="24614"/>
    <cellStyle name="쉼표 [0] 39 2 2 3 6 3" xfId="17115"/>
    <cellStyle name="쉼표 [0] 39 2 2 3 6 3 2" xfId="20325"/>
    <cellStyle name="쉼표 [0] 39 2 2 3 6 3 2 2" xfId="26754"/>
    <cellStyle name="쉼표 [0] 39 2 2 3 6 3 3" xfId="23544"/>
    <cellStyle name="쉼표 [0] 39 2 2 3 6 4" xfId="19255"/>
    <cellStyle name="쉼표 [0] 39 2 2 3 6 4 2" xfId="25684"/>
    <cellStyle name="쉼표 [0] 39 2 2 3 6 5" xfId="22474"/>
    <cellStyle name="쉼표 [0] 39 2 2 3 7" xfId="17329"/>
    <cellStyle name="쉼표 [0] 39 2 2 3 7 2" xfId="20539"/>
    <cellStyle name="쉼표 [0] 39 2 2 3 7 2 2" xfId="26968"/>
    <cellStyle name="쉼표 [0] 39 2 2 3 7 3" xfId="23758"/>
    <cellStyle name="쉼표 [0] 39 2 2 3 8" xfId="16259"/>
    <cellStyle name="쉼표 [0] 39 2 2 3 8 2" xfId="19469"/>
    <cellStyle name="쉼표 [0] 39 2 2 3 8 2 2" xfId="25898"/>
    <cellStyle name="쉼표 [0] 39 2 2 3 8 3" xfId="22688"/>
    <cellStyle name="쉼표 [0] 39 2 2 3 9" xfId="18399"/>
    <cellStyle name="쉼표 [0] 39 2 2 3 9 2" xfId="24828"/>
    <cellStyle name="쉼표 [0] 39 2 2 4" xfId="14686"/>
    <cellStyle name="쉼표 [0] 39 2 2 4 2" xfId="15527"/>
    <cellStyle name="쉼표 [0] 39 2 2 4 2 2" xfId="17670"/>
    <cellStyle name="쉼표 [0] 39 2 2 4 2 2 2" xfId="20880"/>
    <cellStyle name="쉼표 [0] 39 2 2 4 2 2 2 2" xfId="27309"/>
    <cellStyle name="쉼표 [0] 39 2 2 4 2 2 3" xfId="24099"/>
    <cellStyle name="쉼표 [0] 39 2 2 4 2 3" xfId="16600"/>
    <cellStyle name="쉼표 [0] 39 2 2 4 2 3 2" xfId="19810"/>
    <cellStyle name="쉼표 [0] 39 2 2 4 2 3 2 2" xfId="26239"/>
    <cellStyle name="쉼표 [0] 39 2 2 4 2 3 3" xfId="23029"/>
    <cellStyle name="쉼표 [0] 39 2 2 4 2 4" xfId="18740"/>
    <cellStyle name="쉼표 [0] 39 2 2 4 2 4 2" xfId="25169"/>
    <cellStyle name="쉼표 [0] 39 2 2 4 2 5" xfId="21959"/>
    <cellStyle name="쉼표 [0] 39 2 2 4 3" xfId="15741"/>
    <cellStyle name="쉼표 [0] 39 2 2 4 3 2" xfId="17884"/>
    <cellStyle name="쉼표 [0] 39 2 2 4 3 2 2" xfId="21094"/>
    <cellStyle name="쉼표 [0] 39 2 2 4 3 2 2 2" xfId="27523"/>
    <cellStyle name="쉼표 [0] 39 2 2 4 3 2 3" xfId="24313"/>
    <cellStyle name="쉼표 [0] 39 2 2 4 3 3" xfId="16814"/>
    <cellStyle name="쉼표 [0] 39 2 2 4 3 3 2" xfId="20024"/>
    <cellStyle name="쉼표 [0] 39 2 2 4 3 3 2 2" xfId="26453"/>
    <cellStyle name="쉼표 [0] 39 2 2 4 3 3 3" xfId="23243"/>
    <cellStyle name="쉼표 [0] 39 2 2 4 3 4" xfId="18954"/>
    <cellStyle name="쉼표 [0] 39 2 2 4 3 4 2" xfId="25383"/>
    <cellStyle name="쉼표 [0] 39 2 2 4 3 5" xfId="22173"/>
    <cellStyle name="쉼표 [0] 39 2 2 4 4" xfId="15955"/>
    <cellStyle name="쉼표 [0] 39 2 2 4 4 2" xfId="18098"/>
    <cellStyle name="쉼표 [0] 39 2 2 4 4 2 2" xfId="21308"/>
    <cellStyle name="쉼표 [0] 39 2 2 4 4 2 2 2" xfId="27737"/>
    <cellStyle name="쉼표 [0] 39 2 2 4 4 2 3" xfId="24527"/>
    <cellStyle name="쉼표 [0] 39 2 2 4 4 3" xfId="17028"/>
    <cellStyle name="쉼표 [0] 39 2 2 4 4 3 2" xfId="20238"/>
    <cellStyle name="쉼표 [0] 39 2 2 4 4 3 2 2" xfId="26667"/>
    <cellStyle name="쉼표 [0] 39 2 2 4 4 3 3" xfId="23457"/>
    <cellStyle name="쉼표 [0] 39 2 2 4 4 4" xfId="19168"/>
    <cellStyle name="쉼표 [0] 39 2 2 4 4 4 2" xfId="25597"/>
    <cellStyle name="쉼표 [0] 39 2 2 4 4 5" xfId="22387"/>
    <cellStyle name="쉼표 [0] 39 2 2 4 5" xfId="16172"/>
    <cellStyle name="쉼표 [0] 39 2 2 4 5 2" xfId="18312"/>
    <cellStyle name="쉼표 [0] 39 2 2 4 5 2 2" xfId="21522"/>
    <cellStyle name="쉼표 [0] 39 2 2 4 5 2 2 2" xfId="27951"/>
    <cellStyle name="쉼표 [0] 39 2 2 4 5 2 3" xfId="24741"/>
    <cellStyle name="쉼표 [0] 39 2 2 4 5 3" xfId="17242"/>
    <cellStyle name="쉼표 [0] 39 2 2 4 5 3 2" xfId="20452"/>
    <cellStyle name="쉼표 [0] 39 2 2 4 5 3 2 2" xfId="26881"/>
    <cellStyle name="쉼표 [0] 39 2 2 4 5 3 3" xfId="23671"/>
    <cellStyle name="쉼표 [0] 39 2 2 4 5 4" xfId="19382"/>
    <cellStyle name="쉼표 [0] 39 2 2 4 5 4 2" xfId="25811"/>
    <cellStyle name="쉼표 [0] 39 2 2 4 5 5" xfId="22601"/>
    <cellStyle name="쉼표 [0] 39 2 2 4 6" xfId="17456"/>
    <cellStyle name="쉼표 [0] 39 2 2 4 6 2" xfId="20666"/>
    <cellStyle name="쉼표 [0] 39 2 2 4 6 2 2" xfId="27095"/>
    <cellStyle name="쉼표 [0] 39 2 2 4 6 3" xfId="23885"/>
    <cellStyle name="쉼표 [0] 39 2 2 4 7" xfId="16386"/>
    <cellStyle name="쉼표 [0] 39 2 2 4 7 2" xfId="19596"/>
    <cellStyle name="쉼표 [0] 39 2 2 4 7 2 2" xfId="26025"/>
    <cellStyle name="쉼표 [0] 39 2 2 4 7 3" xfId="22815"/>
    <cellStyle name="쉼표 [0] 39 2 2 4 8" xfId="18526"/>
    <cellStyle name="쉼표 [0] 39 2 2 4 8 2" xfId="24955"/>
    <cellStyle name="쉼표 [0] 39 2 2 4 9" xfId="21745"/>
    <cellStyle name="쉼표 [0] 39 2 2 5" xfId="15345"/>
    <cellStyle name="쉼표 [0] 39 2 2 5 2" xfId="17488"/>
    <cellStyle name="쉼표 [0] 39 2 2 5 2 2" xfId="20698"/>
    <cellStyle name="쉼표 [0] 39 2 2 5 2 2 2" xfId="27127"/>
    <cellStyle name="쉼표 [0] 39 2 2 5 2 3" xfId="23917"/>
    <cellStyle name="쉼표 [0] 39 2 2 5 3" xfId="16418"/>
    <cellStyle name="쉼표 [0] 39 2 2 5 3 2" xfId="19628"/>
    <cellStyle name="쉼표 [0] 39 2 2 5 3 2 2" xfId="26057"/>
    <cellStyle name="쉼표 [0] 39 2 2 5 3 3" xfId="22847"/>
    <cellStyle name="쉼표 [0] 39 2 2 5 4" xfId="18558"/>
    <cellStyle name="쉼표 [0] 39 2 2 5 4 2" xfId="24987"/>
    <cellStyle name="쉼표 [0] 39 2 2 5 5" xfId="21777"/>
    <cellStyle name="쉼표 [0] 39 2 2 6" xfId="15559"/>
    <cellStyle name="쉼표 [0] 39 2 2 6 2" xfId="17702"/>
    <cellStyle name="쉼표 [0] 39 2 2 6 2 2" xfId="20912"/>
    <cellStyle name="쉼표 [0] 39 2 2 6 2 2 2" xfId="27341"/>
    <cellStyle name="쉼표 [0] 39 2 2 6 2 3" xfId="24131"/>
    <cellStyle name="쉼표 [0] 39 2 2 6 3" xfId="16632"/>
    <cellStyle name="쉼표 [0] 39 2 2 6 3 2" xfId="19842"/>
    <cellStyle name="쉼표 [0] 39 2 2 6 3 2 2" xfId="26271"/>
    <cellStyle name="쉼표 [0] 39 2 2 6 3 3" xfId="23061"/>
    <cellStyle name="쉼표 [0] 39 2 2 6 4" xfId="18772"/>
    <cellStyle name="쉼표 [0] 39 2 2 6 4 2" xfId="25201"/>
    <cellStyle name="쉼표 [0] 39 2 2 6 5" xfId="21991"/>
    <cellStyle name="쉼표 [0] 39 2 2 7" xfId="15773"/>
    <cellStyle name="쉼표 [0] 39 2 2 7 2" xfId="17916"/>
    <cellStyle name="쉼표 [0] 39 2 2 7 2 2" xfId="21126"/>
    <cellStyle name="쉼표 [0] 39 2 2 7 2 2 2" xfId="27555"/>
    <cellStyle name="쉼표 [0] 39 2 2 7 2 3" xfId="24345"/>
    <cellStyle name="쉼표 [0] 39 2 2 7 3" xfId="16846"/>
    <cellStyle name="쉼표 [0] 39 2 2 7 3 2" xfId="20056"/>
    <cellStyle name="쉼표 [0] 39 2 2 7 3 2 2" xfId="26485"/>
    <cellStyle name="쉼표 [0] 39 2 2 7 3 3" xfId="23275"/>
    <cellStyle name="쉼표 [0] 39 2 2 7 4" xfId="18986"/>
    <cellStyle name="쉼표 [0] 39 2 2 7 4 2" xfId="25415"/>
    <cellStyle name="쉼표 [0] 39 2 2 7 5" xfId="22205"/>
    <cellStyle name="쉼표 [0] 39 2 2 8" xfId="15990"/>
    <cellStyle name="쉼표 [0] 39 2 2 8 2" xfId="18130"/>
    <cellStyle name="쉼표 [0] 39 2 2 8 2 2" xfId="21340"/>
    <cellStyle name="쉼표 [0] 39 2 2 8 2 2 2" xfId="27769"/>
    <cellStyle name="쉼표 [0] 39 2 2 8 2 3" xfId="24559"/>
    <cellStyle name="쉼표 [0] 39 2 2 8 3" xfId="17060"/>
    <cellStyle name="쉼표 [0] 39 2 2 8 3 2" xfId="20270"/>
    <cellStyle name="쉼표 [0] 39 2 2 8 3 2 2" xfId="26699"/>
    <cellStyle name="쉼표 [0] 39 2 2 8 3 3" xfId="23489"/>
    <cellStyle name="쉼표 [0] 39 2 2 8 4" xfId="19200"/>
    <cellStyle name="쉼표 [0] 39 2 2 8 4 2" xfId="25629"/>
    <cellStyle name="쉼표 [0] 39 2 2 8 5" xfId="22419"/>
    <cellStyle name="쉼표 [0] 39 2 2 9" xfId="17274"/>
    <cellStyle name="쉼표 [0] 39 2 2 9 2" xfId="20484"/>
    <cellStyle name="쉼표 [0] 39 2 2 9 2 2" xfId="26913"/>
    <cellStyle name="쉼표 [0] 39 2 2 9 3" xfId="23703"/>
    <cellStyle name="쉼표 [0] 39 2 3" xfId="12949"/>
    <cellStyle name="쉼표 [0] 39 2 3 10" xfId="16212"/>
    <cellStyle name="쉼표 [0] 39 2 3 10 2" xfId="19422"/>
    <cellStyle name="쉼표 [0] 39 2 3 10 2 2" xfId="25851"/>
    <cellStyle name="쉼표 [0] 39 2 3 10 3" xfId="22641"/>
    <cellStyle name="쉼표 [0] 39 2 3 11" xfId="18352"/>
    <cellStyle name="쉼표 [0] 39 2 3 11 2" xfId="24781"/>
    <cellStyle name="쉼표 [0] 39 2 3 12" xfId="21570"/>
    <cellStyle name="쉼표 [0] 39 2 3 2" xfId="12957"/>
    <cellStyle name="쉼표 [0] 39 2 3 2 10" xfId="21578"/>
    <cellStyle name="쉼표 [0] 39 2 3 2 2" xfId="14690"/>
    <cellStyle name="쉼표 [0] 39 2 3 2 2 2" xfId="15531"/>
    <cellStyle name="쉼표 [0] 39 2 3 2 2 2 2" xfId="17674"/>
    <cellStyle name="쉼표 [0] 39 2 3 2 2 2 2 2" xfId="20884"/>
    <cellStyle name="쉼표 [0] 39 2 3 2 2 2 2 2 2" xfId="27313"/>
    <cellStyle name="쉼표 [0] 39 2 3 2 2 2 2 3" xfId="24103"/>
    <cellStyle name="쉼표 [0] 39 2 3 2 2 2 3" xfId="16604"/>
    <cellStyle name="쉼표 [0] 39 2 3 2 2 2 3 2" xfId="19814"/>
    <cellStyle name="쉼표 [0] 39 2 3 2 2 2 3 2 2" xfId="26243"/>
    <cellStyle name="쉼표 [0] 39 2 3 2 2 2 3 3" xfId="23033"/>
    <cellStyle name="쉼표 [0] 39 2 3 2 2 2 4" xfId="18744"/>
    <cellStyle name="쉼표 [0] 39 2 3 2 2 2 4 2" xfId="25173"/>
    <cellStyle name="쉼표 [0] 39 2 3 2 2 2 5" xfId="21963"/>
    <cellStyle name="쉼표 [0] 39 2 3 2 2 3" xfId="15745"/>
    <cellStyle name="쉼표 [0] 39 2 3 2 2 3 2" xfId="17888"/>
    <cellStyle name="쉼표 [0] 39 2 3 2 2 3 2 2" xfId="21098"/>
    <cellStyle name="쉼표 [0] 39 2 3 2 2 3 2 2 2" xfId="27527"/>
    <cellStyle name="쉼표 [0] 39 2 3 2 2 3 2 3" xfId="24317"/>
    <cellStyle name="쉼표 [0] 39 2 3 2 2 3 3" xfId="16818"/>
    <cellStyle name="쉼표 [0] 39 2 3 2 2 3 3 2" xfId="20028"/>
    <cellStyle name="쉼표 [0] 39 2 3 2 2 3 3 2 2" xfId="26457"/>
    <cellStyle name="쉼표 [0] 39 2 3 2 2 3 3 3" xfId="23247"/>
    <cellStyle name="쉼표 [0] 39 2 3 2 2 3 4" xfId="18958"/>
    <cellStyle name="쉼표 [0] 39 2 3 2 2 3 4 2" xfId="25387"/>
    <cellStyle name="쉼표 [0] 39 2 3 2 2 3 5" xfId="22177"/>
    <cellStyle name="쉼표 [0] 39 2 3 2 2 4" xfId="15959"/>
    <cellStyle name="쉼표 [0] 39 2 3 2 2 4 2" xfId="18102"/>
    <cellStyle name="쉼표 [0] 39 2 3 2 2 4 2 2" xfId="21312"/>
    <cellStyle name="쉼표 [0] 39 2 3 2 2 4 2 2 2" xfId="27741"/>
    <cellStyle name="쉼표 [0] 39 2 3 2 2 4 2 3" xfId="24531"/>
    <cellStyle name="쉼표 [0] 39 2 3 2 2 4 3" xfId="17032"/>
    <cellStyle name="쉼표 [0] 39 2 3 2 2 4 3 2" xfId="20242"/>
    <cellStyle name="쉼표 [0] 39 2 3 2 2 4 3 2 2" xfId="26671"/>
    <cellStyle name="쉼표 [0] 39 2 3 2 2 4 3 3" xfId="23461"/>
    <cellStyle name="쉼표 [0] 39 2 3 2 2 4 4" xfId="19172"/>
    <cellStyle name="쉼표 [0] 39 2 3 2 2 4 4 2" xfId="25601"/>
    <cellStyle name="쉼표 [0] 39 2 3 2 2 4 5" xfId="22391"/>
    <cellStyle name="쉼표 [0] 39 2 3 2 2 5" xfId="16176"/>
    <cellStyle name="쉼표 [0] 39 2 3 2 2 5 2" xfId="18316"/>
    <cellStyle name="쉼표 [0] 39 2 3 2 2 5 2 2" xfId="21526"/>
    <cellStyle name="쉼표 [0] 39 2 3 2 2 5 2 2 2" xfId="27955"/>
    <cellStyle name="쉼표 [0] 39 2 3 2 2 5 2 3" xfId="24745"/>
    <cellStyle name="쉼표 [0] 39 2 3 2 2 5 3" xfId="17246"/>
    <cellStyle name="쉼표 [0] 39 2 3 2 2 5 3 2" xfId="20456"/>
    <cellStyle name="쉼표 [0] 39 2 3 2 2 5 3 2 2" xfId="26885"/>
    <cellStyle name="쉼표 [0] 39 2 3 2 2 5 3 3" xfId="23675"/>
    <cellStyle name="쉼표 [0] 39 2 3 2 2 5 4" xfId="19386"/>
    <cellStyle name="쉼표 [0] 39 2 3 2 2 5 4 2" xfId="25815"/>
    <cellStyle name="쉼표 [0] 39 2 3 2 2 5 5" xfId="22605"/>
    <cellStyle name="쉼표 [0] 39 2 3 2 2 6" xfId="17460"/>
    <cellStyle name="쉼표 [0] 39 2 3 2 2 6 2" xfId="20670"/>
    <cellStyle name="쉼표 [0] 39 2 3 2 2 6 2 2" xfId="27099"/>
    <cellStyle name="쉼표 [0] 39 2 3 2 2 6 3" xfId="23889"/>
    <cellStyle name="쉼표 [0] 39 2 3 2 2 7" xfId="16390"/>
    <cellStyle name="쉼표 [0] 39 2 3 2 2 7 2" xfId="19600"/>
    <cellStyle name="쉼표 [0] 39 2 3 2 2 7 2 2" xfId="26029"/>
    <cellStyle name="쉼표 [0] 39 2 3 2 2 7 3" xfId="22819"/>
    <cellStyle name="쉼표 [0] 39 2 3 2 2 8" xfId="18530"/>
    <cellStyle name="쉼표 [0] 39 2 3 2 2 8 2" xfId="24959"/>
    <cellStyle name="쉼표 [0] 39 2 3 2 2 9" xfId="21749"/>
    <cellStyle name="쉼표 [0] 39 2 3 2 3" xfId="15361"/>
    <cellStyle name="쉼표 [0] 39 2 3 2 3 2" xfId="17504"/>
    <cellStyle name="쉼표 [0] 39 2 3 2 3 2 2" xfId="20714"/>
    <cellStyle name="쉼표 [0] 39 2 3 2 3 2 2 2" xfId="27143"/>
    <cellStyle name="쉼표 [0] 39 2 3 2 3 2 3" xfId="23933"/>
    <cellStyle name="쉼표 [0] 39 2 3 2 3 3" xfId="16434"/>
    <cellStyle name="쉼표 [0] 39 2 3 2 3 3 2" xfId="19644"/>
    <cellStyle name="쉼표 [0] 39 2 3 2 3 3 2 2" xfId="26073"/>
    <cellStyle name="쉼표 [0] 39 2 3 2 3 3 3" xfId="22863"/>
    <cellStyle name="쉼표 [0] 39 2 3 2 3 4" xfId="18574"/>
    <cellStyle name="쉼표 [0] 39 2 3 2 3 4 2" xfId="25003"/>
    <cellStyle name="쉼표 [0] 39 2 3 2 3 5" xfId="21793"/>
    <cellStyle name="쉼표 [0] 39 2 3 2 4" xfId="15575"/>
    <cellStyle name="쉼표 [0] 39 2 3 2 4 2" xfId="17718"/>
    <cellStyle name="쉼표 [0] 39 2 3 2 4 2 2" xfId="20928"/>
    <cellStyle name="쉼표 [0] 39 2 3 2 4 2 2 2" xfId="27357"/>
    <cellStyle name="쉼표 [0] 39 2 3 2 4 2 3" xfId="24147"/>
    <cellStyle name="쉼표 [0] 39 2 3 2 4 3" xfId="16648"/>
    <cellStyle name="쉼표 [0] 39 2 3 2 4 3 2" xfId="19858"/>
    <cellStyle name="쉼표 [0] 39 2 3 2 4 3 2 2" xfId="26287"/>
    <cellStyle name="쉼표 [0] 39 2 3 2 4 3 3" xfId="23077"/>
    <cellStyle name="쉼표 [0] 39 2 3 2 4 4" xfId="18788"/>
    <cellStyle name="쉼표 [0] 39 2 3 2 4 4 2" xfId="25217"/>
    <cellStyle name="쉼표 [0] 39 2 3 2 4 5" xfId="22007"/>
    <cellStyle name="쉼표 [0] 39 2 3 2 5" xfId="15789"/>
    <cellStyle name="쉼표 [0] 39 2 3 2 5 2" xfId="17932"/>
    <cellStyle name="쉼표 [0] 39 2 3 2 5 2 2" xfId="21142"/>
    <cellStyle name="쉼표 [0] 39 2 3 2 5 2 2 2" xfId="27571"/>
    <cellStyle name="쉼표 [0] 39 2 3 2 5 2 3" xfId="24361"/>
    <cellStyle name="쉼표 [0] 39 2 3 2 5 3" xfId="16862"/>
    <cellStyle name="쉼표 [0] 39 2 3 2 5 3 2" xfId="20072"/>
    <cellStyle name="쉼표 [0] 39 2 3 2 5 3 2 2" xfId="26501"/>
    <cellStyle name="쉼표 [0] 39 2 3 2 5 3 3" xfId="23291"/>
    <cellStyle name="쉼표 [0] 39 2 3 2 5 4" xfId="19002"/>
    <cellStyle name="쉼표 [0] 39 2 3 2 5 4 2" xfId="25431"/>
    <cellStyle name="쉼표 [0] 39 2 3 2 5 5" xfId="22221"/>
    <cellStyle name="쉼표 [0] 39 2 3 2 6" xfId="16006"/>
    <cellStyle name="쉼표 [0] 39 2 3 2 6 2" xfId="18146"/>
    <cellStyle name="쉼표 [0] 39 2 3 2 6 2 2" xfId="21356"/>
    <cellStyle name="쉼표 [0] 39 2 3 2 6 2 2 2" xfId="27785"/>
    <cellStyle name="쉼표 [0] 39 2 3 2 6 2 3" xfId="24575"/>
    <cellStyle name="쉼표 [0] 39 2 3 2 6 3" xfId="17076"/>
    <cellStyle name="쉼표 [0] 39 2 3 2 6 3 2" xfId="20286"/>
    <cellStyle name="쉼표 [0] 39 2 3 2 6 3 2 2" xfId="26715"/>
    <cellStyle name="쉼표 [0] 39 2 3 2 6 3 3" xfId="23505"/>
    <cellStyle name="쉼표 [0] 39 2 3 2 6 4" xfId="19216"/>
    <cellStyle name="쉼표 [0] 39 2 3 2 6 4 2" xfId="25645"/>
    <cellStyle name="쉼표 [0] 39 2 3 2 6 5" xfId="22435"/>
    <cellStyle name="쉼표 [0] 39 2 3 2 7" xfId="17290"/>
    <cellStyle name="쉼표 [0] 39 2 3 2 7 2" xfId="20500"/>
    <cellStyle name="쉼표 [0] 39 2 3 2 7 2 2" xfId="26929"/>
    <cellStyle name="쉼표 [0] 39 2 3 2 7 3" xfId="23719"/>
    <cellStyle name="쉼표 [0] 39 2 3 2 8" xfId="16220"/>
    <cellStyle name="쉼표 [0] 39 2 3 2 8 2" xfId="19430"/>
    <cellStyle name="쉼표 [0] 39 2 3 2 8 2 2" xfId="25859"/>
    <cellStyle name="쉼표 [0] 39 2 3 2 8 3" xfId="22649"/>
    <cellStyle name="쉼표 [0] 39 2 3 2 9" xfId="18360"/>
    <cellStyle name="쉼표 [0] 39 2 3 2 9 2" xfId="24789"/>
    <cellStyle name="쉼표 [0] 39 2 3 3" xfId="12997"/>
    <cellStyle name="쉼표 [0] 39 2 3 3 10" xfId="21618"/>
    <cellStyle name="쉼표 [0] 39 2 3 3 2" xfId="14691"/>
    <cellStyle name="쉼표 [0] 39 2 3 3 2 2" xfId="15532"/>
    <cellStyle name="쉼표 [0] 39 2 3 3 2 2 2" xfId="17675"/>
    <cellStyle name="쉼표 [0] 39 2 3 3 2 2 2 2" xfId="20885"/>
    <cellStyle name="쉼표 [0] 39 2 3 3 2 2 2 2 2" xfId="27314"/>
    <cellStyle name="쉼표 [0] 39 2 3 3 2 2 2 3" xfId="24104"/>
    <cellStyle name="쉼표 [0] 39 2 3 3 2 2 3" xfId="16605"/>
    <cellStyle name="쉼표 [0] 39 2 3 3 2 2 3 2" xfId="19815"/>
    <cellStyle name="쉼표 [0] 39 2 3 3 2 2 3 2 2" xfId="26244"/>
    <cellStyle name="쉼표 [0] 39 2 3 3 2 2 3 3" xfId="23034"/>
    <cellStyle name="쉼표 [0] 39 2 3 3 2 2 4" xfId="18745"/>
    <cellStyle name="쉼표 [0] 39 2 3 3 2 2 4 2" xfId="25174"/>
    <cellStyle name="쉼표 [0] 39 2 3 3 2 2 5" xfId="21964"/>
    <cellStyle name="쉼표 [0] 39 2 3 3 2 3" xfId="15746"/>
    <cellStyle name="쉼표 [0] 39 2 3 3 2 3 2" xfId="17889"/>
    <cellStyle name="쉼표 [0] 39 2 3 3 2 3 2 2" xfId="21099"/>
    <cellStyle name="쉼표 [0] 39 2 3 3 2 3 2 2 2" xfId="27528"/>
    <cellStyle name="쉼표 [0] 39 2 3 3 2 3 2 3" xfId="24318"/>
    <cellStyle name="쉼표 [0] 39 2 3 3 2 3 3" xfId="16819"/>
    <cellStyle name="쉼표 [0] 39 2 3 3 2 3 3 2" xfId="20029"/>
    <cellStyle name="쉼표 [0] 39 2 3 3 2 3 3 2 2" xfId="26458"/>
    <cellStyle name="쉼표 [0] 39 2 3 3 2 3 3 3" xfId="23248"/>
    <cellStyle name="쉼표 [0] 39 2 3 3 2 3 4" xfId="18959"/>
    <cellStyle name="쉼표 [0] 39 2 3 3 2 3 4 2" xfId="25388"/>
    <cellStyle name="쉼표 [0] 39 2 3 3 2 3 5" xfId="22178"/>
    <cellStyle name="쉼표 [0] 39 2 3 3 2 4" xfId="15960"/>
    <cellStyle name="쉼표 [0] 39 2 3 3 2 4 2" xfId="18103"/>
    <cellStyle name="쉼표 [0] 39 2 3 3 2 4 2 2" xfId="21313"/>
    <cellStyle name="쉼표 [0] 39 2 3 3 2 4 2 2 2" xfId="27742"/>
    <cellStyle name="쉼표 [0] 39 2 3 3 2 4 2 3" xfId="24532"/>
    <cellStyle name="쉼표 [0] 39 2 3 3 2 4 3" xfId="17033"/>
    <cellStyle name="쉼표 [0] 39 2 3 3 2 4 3 2" xfId="20243"/>
    <cellStyle name="쉼표 [0] 39 2 3 3 2 4 3 2 2" xfId="26672"/>
    <cellStyle name="쉼표 [0] 39 2 3 3 2 4 3 3" xfId="23462"/>
    <cellStyle name="쉼표 [0] 39 2 3 3 2 4 4" xfId="19173"/>
    <cellStyle name="쉼표 [0] 39 2 3 3 2 4 4 2" xfId="25602"/>
    <cellStyle name="쉼표 [0] 39 2 3 3 2 4 5" xfId="22392"/>
    <cellStyle name="쉼표 [0] 39 2 3 3 2 5" xfId="16177"/>
    <cellStyle name="쉼표 [0] 39 2 3 3 2 5 2" xfId="18317"/>
    <cellStyle name="쉼표 [0] 39 2 3 3 2 5 2 2" xfId="21527"/>
    <cellStyle name="쉼표 [0] 39 2 3 3 2 5 2 2 2" xfId="27956"/>
    <cellStyle name="쉼표 [0] 39 2 3 3 2 5 2 3" xfId="24746"/>
    <cellStyle name="쉼표 [0] 39 2 3 3 2 5 3" xfId="17247"/>
    <cellStyle name="쉼표 [0] 39 2 3 3 2 5 3 2" xfId="20457"/>
    <cellStyle name="쉼표 [0] 39 2 3 3 2 5 3 2 2" xfId="26886"/>
    <cellStyle name="쉼표 [0] 39 2 3 3 2 5 3 3" xfId="23676"/>
    <cellStyle name="쉼표 [0] 39 2 3 3 2 5 4" xfId="19387"/>
    <cellStyle name="쉼표 [0] 39 2 3 3 2 5 4 2" xfId="25816"/>
    <cellStyle name="쉼표 [0] 39 2 3 3 2 5 5" xfId="22606"/>
    <cellStyle name="쉼표 [0] 39 2 3 3 2 6" xfId="17461"/>
    <cellStyle name="쉼표 [0] 39 2 3 3 2 6 2" xfId="20671"/>
    <cellStyle name="쉼표 [0] 39 2 3 3 2 6 2 2" xfId="27100"/>
    <cellStyle name="쉼표 [0] 39 2 3 3 2 6 3" xfId="23890"/>
    <cellStyle name="쉼표 [0] 39 2 3 3 2 7" xfId="16391"/>
    <cellStyle name="쉼표 [0] 39 2 3 3 2 7 2" xfId="19601"/>
    <cellStyle name="쉼표 [0] 39 2 3 3 2 7 2 2" xfId="26030"/>
    <cellStyle name="쉼표 [0] 39 2 3 3 2 7 3" xfId="22820"/>
    <cellStyle name="쉼표 [0] 39 2 3 3 2 8" xfId="18531"/>
    <cellStyle name="쉼표 [0] 39 2 3 3 2 8 2" xfId="24960"/>
    <cellStyle name="쉼표 [0] 39 2 3 3 2 9" xfId="21750"/>
    <cellStyle name="쉼표 [0] 39 2 3 3 3" xfId="15401"/>
    <cellStyle name="쉼표 [0] 39 2 3 3 3 2" xfId="17544"/>
    <cellStyle name="쉼표 [0] 39 2 3 3 3 2 2" xfId="20754"/>
    <cellStyle name="쉼표 [0] 39 2 3 3 3 2 2 2" xfId="27183"/>
    <cellStyle name="쉼표 [0] 39 2 3 3 3 2 3" xfId="23973"/>
    <cellStyle name="쉼표 [0] 39 2 3 3 3 3" xfId="16474"/>
    <cellStyle name="쉼표 [0] 39 2 3 3 3 3 2" xfId="19684"/>
    <cellStyle name="쉼표 [0] 39 2 3 3 3 3 2 2" xfId="26113"/>
    <cellStyle name="쉼표 [0] 39 2 3 3 3 3 3" xfId="22903"/>
    <cellStyle name="쉼표 [0] 39 2 3 3 3 4" xfId="18614"/>
    <cellStyle name="쉼표 [0] 39 2 3 3 3 4 2" xfId="25043"/>
    <cellStyle name="쉼표 [0] 39 2 3 3 3 5" xfId="21833"/>
    <cellStyle name="쉼표 [0] 39 2 3 3 4" xfId="15615"/>
    <cellStyle name="쉼표 [0] 39 2 3 3 4 2" xfId="17758"/>
    <cellStyle name="쉼표 [0] 39 2 3 3 4 2 2" xfId="20968"/>
    <cellStyle name="쉼표 [0] 39 2 3 3 4 2 2 2" xfId="27397"/>
    <cellStyle name="쉼표 [0] 39 2 3 3 4 2 3" xfId="24187"/>
    <cellStyle name="쉼표 [0] 39 2 3 3 4 3" xfId="16688"/>
    <cellStyle name="쉼표 [0] 39 2 3 3 4 3 2" xfId="19898"/>
    <cellStyle name="쉼표 [0] 39 2 3 3 4 3 2 2" xfId="26327"/>
    <cellStyle name="쉼표 [0] 39 2 3 3 4 3 3" xfId="23117"/>
    <cellStyle name="쉼표 [0] 39 2 3 3 4 4" xfId="18828"/>
    <cellStyle name="쉼표 [0] 39 2 3 3 4 4 2" xfId="25257"/>
    <cellStyle name="쉼표 [0] 39 2 3 3 4 5" xfId="22047"/>
    <cellStyle name="쉼표 [0] 39 2 3 3 5" xfId="15829"/>
    <cellStyle name="쉼표 [0] 39 2 3 3 5 2" xfId="17972"/>
    <cellStyle name="쉼표 [0] 39 2 3 3 5 2 2" xfId="21182"/>
    <cellStyle name="쉼표 [0] 39 2 3 3 5 2 2 2" xfId="27611"/>
    <cellStyle name="쉼표 [0] 39 2 3 3 5 2 3" xfId="24401"/>
    <cellStyle name="쉼표 [0] 39 2 3 3 5 3" xfId="16902"/>
    <cellStyle name="쉼표 [0] 39 2 3 3 5 3 2" xfId="20112"/>
    <cellStyle name="쉼표 [0] 39 2 3 3 5 3 2 2" xfId="26541"/>
    <cellStyle name="쉼표 [0] 39 2 3 3 5 3 3" xfId="23331"/>
    <cellStyle name="쉼표 [0] 39 2 3 3 5 4" xfId="19042"/>
    <cellStyle name="쉼표 [0] 39 2 3 3 5 4 2" xfId="25471"/>
    <cellStyle name="쉼표 [0] 39 2 3 3 5 5" xfId="22261"/>
    <cellStyle name="쉼표 [0] 39 2 3 3 6" xfId="16046"/>
    <cellStyle name="쉼표 [0] 39 2 3 3 6 2" xfId="18186"/>
    <cellStyle name="쉼표 [0] 39 2 3 3 6 2 2" xfId="21396"/>
    <cellStyle name="쉼표 [0] 39 2 3 3 6 2 2 2" xfId="27825"/>
    <cellStyle name="쉼표 [0] 39 2 3 3 6 2 3" xfId="24615"/>
    <cellStyle name="쉼표 [0] 39 2 3 3 6 3" xfId="17116"/>
    <cellStyle name="쉼표 [0] 39 2 3 3 6 3 2" xfId="20326"/>
    <cellStyle name="쉼표 [0] 39 2 3 3 6 3 2 2" xfId="26755"/>
    <cellStyle name="쉼표 [0] 39 2 3 3 6 3 3" xfId="23545"/>
    <cellStyle name="쉼표 [0] 39 2 3 3 6 4" xfId="19256"/>
    <cellStyle name="쉼표 [0] 39 2 3 3 6 4 2" xfId="25685"/>
    <cellStyle name="쉼표 [0] 39 2 3 3 6 5" xfId="22475"/>
    <cellStyle name="쉼표 [0] 39 2 3 3 7" xfId="17330"/>
    <cellStyle name="쉼표 [0] 39 2 3 3 7 2" xfId="20540"/>
    <cellStyle name="쉼표 [0] 39 2 3 3 7 2 2" xfId="26969"/>
    <cellStyle name="쉼표 [0] 39 2 3 3 7 3" xfId="23759"/>
    <cellStyle name="쉼표 [0] 39 2 3 3 8" xfId="16260"/>
    <cellStyle name="쉼표 [0] 39 2 3 3 8 2" xfId="19470"/>
    <cellStyle name="쉼표 [0] 39 2 3 3 8 2 2" xfId="25899"/>
    <cellStyle name="쉼표 [0] 39 2 3 3 8 3" xfId="22689"/>
    <cellStyle name="쉼표 [0] 39 2 3 3 9" xfId="18400"/>
    <cellStyle name="쉼표 [0] 39 2 3 3 9 2" xfId="24829"/>
    <cellStyle name="쉼표 [0] 39 2 3 4" xfId="14689"/>
    <cellStyle name="쉼표 [0] 39 2 3 4 2" xfId="15530"/>
    <cellStyle name="쉼표 [0] 39 2 3 4 2 2" xfId="17673"/>
    <cellStyle name="쉼표 [0] 39 2 3 4 2 2 2" xfId="20883"/>
    <cellStyle name="쉼표 [0] 39 2 3 4 2 2 2 2" xfId="27312"/>
    <cellStyle name="쉼표 [0] 39 2 3 4 2 2 3" xfId="24102"/>
    <cellStyle name="쉼표 [0] 39 2 3 4 2 3" xfId="16603"/>
    <cellStyle name="쉼표 [0] 39 2 3 4 2 3 2" xfId="19813"/>
    <cellStyle name="쉼표 [0] 39 2 3 4 2 3 2 2" xfId="26242"/>
    <cellStyle name="쉼표 [0] 39 2 3 4 2 3 3" xfId="23032"/>
    <cellStyle name="쉼표 [0] 39 2 3 4 2 4" xfId="18743"/>
    <cellStyle name="쉼표 [0] 39 2 3 4 2 4 2" xfId="25172"/>
    <cellStyle name="쉼표 [0] 39 2 3 4 2 5" xfId="21962"/>
    <cellStyle name="쉼표 [0] 39 2 3 4 3" xfId="15744"/>
    <cellStyle name="쉼표 [0] 39 2 3 4 3 2" xfId="17887"/>
    <cellStyle name="쉼표 [0] 39 2 3 4 3 2 2" xfId="21097"/>
    <cellStyle name="쉼표 [0] 39 2 3 4 3 2 2 2" xfId="27526"/>
    <cellStyle name="쉼표 [0] 39 2 3 4 3 2 3" xfId="24316"/>
    <cellStyle name="쉼표 [0] 39 2 3 4 3 3" xfId="16817"/>
    <cellStyle name="쉼표 [0] 39 2 3 4 3 3 2" xfId="20027"/>
    <cellStyle name="쉼표 [0] 39 2 3 4 3 3 2 2" xfId="26456"/>
    <cellStyle name="쉼표 [0] 39 2 3 4 3 3 3" xfId="23246"/>
    <cellStyle name="쉼표 [0] 39 2 3 4 3 4" xfId="18957"/>
    <cellStyle name="쉼표 [0] 39 2 3 4 3 4 2" xfId="25386"/>
    <cellStyle name="쉼표 [0] 39 2 3 4 3 5" xfId="22176"/>
    <cellStyle name="쉼표 [0] 39 2 3 4 4" xfId="15958"/>
    <cellStyle name="쉼표 [0] 39 2 3 4 4 2" xfId="18101"/>
    <cellStyle name="쉼표 [0] 39 2 3 4 4 2 2" xfId="21311"/>
    <cellStyle name="쉼표 [0] 39 2 3 4 4 2 2 2" xfId="27740"/>
    <cellStyle name="쉼표 [0] 39 2 3 4 4 2 3" xfId="24530"/>
    <cellStyle name="쉼표 [0] 39 2 3 4 4 3" xfId="17031"/>
    <cellStyle name="쉼표 [0] 39 2 3 4 4 3 2" xfId="20241"/>
    <cellStyle name="쉼표 [0] 39 2 3 4 4 3 2 2" xfId="26670"/>
    <cellStyle name="쉼표 [0] 39 2 3 4 4 3 3" xfId="23460"/>
    <cellStyle name="쉼표 [0] 39 2 3 4 4 4" xfId="19171"/>
    <cellStyle name="쉼표 [0] 39 2 3 4 4 4 2" xfId="25600"/>
    <cellStyle name="쉼표 [0] 39 2 3 4 4 5" xfId="22390"/>
    <cellStyle name="쉼표 [0] 39 2 3 4 5" xfId="16175"/>
    <cellStyle name="쉼표 [0] 39 2 3 4 5 2" xfId="18315"/>
    <cellStyle name="쉼표 [0] 39 2 3 4 5 2 2" xfId="21525"/>
    <cellStyle name="쉼표 [0] 39 2 3 4 5 2 2 2" xfId="27954"/>
    <cellStyle name="쉼표 [0] 39 2 3 4 5 2 3" xfId="24744"/>
    <cellStyle name="쉼표 [0] 39 2 3 4 5 3" xfId="17245"/>
    <cellStyle name="쉼표 [0] 39 2 3 4 5 3 2" xfId="20455"/>
    <cellStyle name="쉼표 [0] 39 2 3 4 5 3 2 2" xfId="26884"/>
    <cellStyle name="쉼표 [0] 39 2 3 4 5 3 3" xfId="23674"/>
    <cellStyle name="쉼표 [0] 39 2 3 4 5 4" xfId="19385"/>
    <cellStyle name="쉼표 [0] 39 2 3 4 5 4 2" xfId="25814"/>
    <cellStyle name="쉼표 [0] 39 2 3 4 5 5" xfId="22604"/>
    <cellStyle name="쉼표 [0] 39 2 3 4 6" xfId="17459"/>
    <cellStyle name="쉼표 [0] 39 2 3 4 6 2" xfId="20669"/>
    <cellStyle name="쉼표 [0] 39 2 3 4 6 2 2" xfId="27098"/>
    <cellStyle name="쉼표 [0] 39 2 3 4 6 3" xfId="23888"/>
    <cellStyle name="쉼표 [0] 39 2 3 4 7" xfId="16389"/>
    <cellStyle name="쉼표 [0] 39 2 3 4 7 2" xfId="19599"/>
    <cellStyle name="쉼표 [0] 39 2 3 4 7 2 2" xfId="26028"/>
    <cellStyle name="쉼표 [0] 39 2 3 4 7 3" xfId="22818"/>
    <cellStyle name="쉼표 [0] 39 2 3 4 8" xfId="18529"/>
    <cellStyle name="쉼표 [0] 39 2 3 4 8 2" xfId="24958"/>
    <cellStyle name="쉼표 [0] 39 2 3 4 9" xfId="21748"/>
    <cellStyle name="쉼표 [0] 39 2 3 5" xfId="15353"/>
    <cellStyle name="쉼표 [0] 39 2 3 5 2" xfId="17496"/>
    <cellStyle name="쉼표 [0] 39 2 3 5 2 2" xfId="20706"/>
    <cellStyle name="쉼표 [0] 39 2 3 5 2 2 2" xfId="27135"/>
    <cellStyle name="쉼표 [0] 39 2 3 5 2 3" xfId="23925"/>
    <cellStyle name="쉼표 [0] 39 2 3 5 3" xfId="16426"/>
    <cellStyle name="쉼표 [0] 39 2 3 5 3 2" xfId="19636"/>
    <cellStyle name="쉼표 [0] 39 2 3 5 3 2 2" xfId="26065"/>
    <cellStyle name="쉼표 [0] 39 2 3 5 3 3" xfId="22855"/>
    <cellStyle name="쉼표 [0] 39 2 3 5 4" xfId="18566"/>
    <cellStyle name="쉼표 [0] 39 2 3 5 4 2" xfId="24995"/>
    <cellStyle name="쉼표 [0] 39 2 3 5 5" xfId="21785"/>
    <cellStyle name="쉼표 [0] 39 2 3 6" xfId="15567"/>
    <cellStyle name="쉼표 [0] 39 2 3 6 2" xfId="17710"/>
    <cellStyle name="쉼표 [0] 39 2 3 6 2 2" xfId="20920"/>
    <cellStyle name="쉼표 [0] 39 2 3 6 2 2 2" xfId="27349"/>
    <cellStyle name="쉼표 [0] 39 2 3 6 2 3" xfId="24139"/>
    <cellStyle name="쉼표 [0] 39 2 3 6 3" xfId="16640"/>
    <cellStyle name="쉼표 [0] 39 2 3 6 3 2" xfId="19850"/>
    <cellStyle name="쉼표 [0] 39 2 3 6 3 2 2" xfId="26279"/>
    <cellStyle name="쉼표 [0] 39 2 3 6 3 3" xfId="23069"/>
    <cellStyle name="쉼표 [0] 39 2 3 6 4" xfId="18780"/>
    <cellStyle name="쉼표 [0] 39 2 3 6 4 2" xfId="25209"/>
    <cellStyle name="쉼표 [0] 39 2 3 6 5" xfId="21999"/>
    <cellStyle name="쉼표 [0] 39 2 3 7" xfId="15781"/>
    <cellStyle name="쉼표 [0] 39 2 3 7 2" xfId="17924"/>
    <cellStyle name="쉼표 [0] 39 2 3 7 2 2" xfId="21134"/>
    <cellStyle name="쉼표 [0] 39 2 3 7 2 2 2" xfId="27563"/>
    <cellStyle name="쉼표 [0] 39 2 3 7 2 3" xfId="24353"/>
    <cellStyle name="쉼표 [0] 39 2 3 7 3" xfId="16854"/>
    <cellStyle name="쉼표 [0] 39 2 3 7 3 2" xfId="20064"/>
    <cellStyle name="쉼표 [0] 39 2 3 7 3 2 2" xfId="26493"/>
    <cellStyle name="쉼표 [0] 39 2 3 7 3 3" xfId="23283"/>
    <cellStyle name="쉼표 [0] 39 2 3 7 4" xfId="18994"/>
    <cellStyle name="쉼표 [0] 39 2 3 7 4 2" xfId="25423"/>
    <cellStyle name="쉼표 [0] 39 2 3 7 5" xfId="22213"/>
    <cellStyle name="쉼표 [0] 39 2 3 8" xfId="15998"/>
    <cellStyle name="쉼표 [0] 39 2 3 8 2" xfId="18138"/>
    <cellStyle name="쉼표 [0] 39 2 3 8 2 2" xfId="21348"/>
    <cellStyle name="쉼표 [0] 39 2 3 8 2 2 2" xfId="27777"/>
    <cellStyle name="쉼표 [0] 39 2 3 8 2 3" xfId="24567"/>
    <cellStyle name="쉼표 [0] 39 2 3 8 3" xfId="17068"/>
    <cellStyle name="쉼표 [0] 39 2 3 8 3 2" xfId="20278"/>
    <cellStyle name="쉼표 [0] 39 2 3 8 3 2 2" xfId="26707"/>
    <cellStyle name="쉼표 [0] 39 2 3 8 3 3" xfId="23497"/>
    <cellStyle name="쉼표 [0] 39 2 3 8 4" xfId="19208"/>
    <cellStyle name="쉼표 [0] 39 2 3 8 4 2" xfId="25637"/>
    <cellStyle name="쉼표 [0] 39 2 3 8 5" xfId="22427"/>
    <cellStyle name="쉼표 [0] 39 2 3 9" xfId="17282"/>
    <cellStyle name="쉼표 [0] 39 2 3 9 2" xfId="20492"/>
    <cellStyle name="쉼표 [0] 39 2 3 9 2 2" xfId="26921"/>
    <cellStyle name="쉼표 [0] 39 2 3 9 3" xfId="23711"/>
    <cellStyle name="쉼표 [0] 39 2 4" xfId="7400"/>
    <cellStyle name="쉼표 [0] 39 2 5" xfId="12955"/>
    <cellStyle name="쉼표 [0] 39 2 5 10" xfId="21576"/>
    <cellStyle name="쉼표 [0] 39 2 5 2" xfId="14692"/>
    <cellStyle name="쉼표 [0] 39 2 5 2 2" xfId="15533"/>
    <cellStyle name="쉼표 [0] 39 2 5 2 2 2" xfId="17676"/>
    <cellStyle name="쉼표 [0] 39 2 5 2 2 2 2" xfId="20886"/>
    <cellStyle name="쉼표 [0] 39 2 5 2 2 2 2 2" xfId="27315"/>
    <cellStyle name="쉼표 [0] 39 2 5 2 2 2 3" xfId="24105"/>
    <cellStyle name="쉼표 [0] 39 2 5 2 2 3" xfId="16606"/>
    <cellStyle name="쉼표 [0] 39 2 5 2 2 3 2" xfId="19816"/>
    <cellStyle name="쉼표 [0] 39 2 5 2 2 3 2 2" xfId="26245"/>
    <cellStyle name="쉼표 [0] 39 2 5 2 2 3 3" xfId="23035"/>
    <cellStyle name="쉼표 [0] 39 2 5 2 2 4" xfId="18746"/>
    <cellStyle name="쉼표 [0] 39 2 5 2 2 4 2" xfId="25175"/>
    <cellStyle name="쉼표 [0] 39 2 5 2 2 5" xfId="21965"/>
    <cellStyle name="쉼표 [0] 39 2 5 2 3" xfId="15747"/>
    <cellStyle name="쉼표 [0] 39 2 5 2 3 2" xfId="17890"/>
    <cellStyle name="쉼표 [0] 39 2 5 2 3 2 2" xfId="21100"/>
    <cellStyle name="쉼표 [0] 39 2 5 2 3 2 2 2" xfId="27529"/>
    <cellStyle name="쉼표 [0] 39 2 5 2 3 2 3" xfId="24319"/>
    <cellStyle name="쉼표 [0] 39 2 5 2 3 3" xfId="16820"/>
    <cellStyle name="쉼표 [0] 39 2 5 2 3 3 2" xfId="20030"/>
    <cellStyle name="쉼표 [0] 39 2 5 2 3 3 2 2" xfId="26459"/>
    <cellStyle name="쉼표 [0] 39 2 5 2 3 3 3" xfId="23249"/>
    <cellStyle name="쉼표 [0] 39 2 5 2 3 4" xfId="18960"/>
    <cellStyle name="쉼표 [0] 39 2 5 2 3 4 2" xfId="25389"/>
    <cellStyle name="쉼표 [0] 39 2 5 2 3 5" xfId="22179"/>
    <cellStyle name="쉼표 [0] 39 2 5 2 4" xfId="15961"/>
    <cellStyle name="쉼표 [0] 39 2 5 2 4 2" xfId="18104"/>
    <cellStyle name="쉼표 [0] 39 2 5 2 4 2 2" xfId="21314"/>
    <cellStyle name="쉼표 [0] 39 2 5 2 4 2 2 2" xfId="27743"/>
    <cellStyle name="쉼표 [0] 39 2 5 2 4 2 3" xfId="24533"/>
    <cellStyle name="쉼표 [0] 39 2 5 2 4 3" xfId="17034"/>
    <cellStyle name="쉼표 [0] 39 2 5 2 4 3 2" xfId="20244"/>
    <cellStyle name="쉼표 [0] 39 2 5 2 4 3 2 2" xfId="26673"/>
    <cellStyle name="쉼표 [0] 39 2 5 2 4 3 3" xfId="23463"/>
    <cellStyle name="쉼표 [0] 39 2 5 2 4 4" xfId="19174"/>
    <cellStyle name="쉼표 [0] 39 2 5 2 4 4 2" xfId="25603"/>
    <cellStyle name="쉼표 [0] 39 2 5 2 4 5" xfId="22393"/>
    <cellStyle name="쉼표 [0] 39 2 5 2 5" xfId="16178"/>
    <cellStyle name="쉼표 [0] 39 2 5 2 5 2" xfId="18318"/>
    <cellStyle name="쉼표 [0] 39 2 5 2 5 2 2" xfId="21528"/>
    <cellStyle name="쉼표 [0] 39 2 5 2 5 2 2 2" xfId="27957"/>
    <cellStyle name="쉼표 [0] 39 2 5 2 5 2 3" xfId="24747"/>
    <cellStyle name="쉼표 [0] 39 2 5 2 5 3" xfId="17248"/>
    <cellStyle name="쉼표 [0] 39 2 5 2 5 3 2" xfId="20458"/>
    <cellStyle name="쉼표 [0] 39 2 5 2 5 3 2 2" xfId="26887"/>
    <cellStyle name="쉼표 [0] 39 2 5 2 5 3 3" xfId="23677"/>
    <cellStyle name="쉼표 [0] 39 2 5 2 5 4" xfId="19388"/>
    <cellStyle name="쉼표 [0] 39 2 5 2 5 4 2" xfId="25817"/>
    <cellStyle name="쉼표 [0] 39 2 5 2 5 5" xfId="22607"/>
    <cellStyle name="쉼표 [0] 39 2 5 2 6" xfId="17462"/>
    <cellStyle name="쉼표 [0] 39 2 5 2 6 2" xfId="20672"/>
    <cellStyle name="쉼표 [0] 39 2 5 2 6 2 2" xfId="27101"/>
    <cellStyle name="쉼표 [0] 39 2 5 2 6 3" xfId="23891"/>
    <cellStyle name="쉼표 [0] 39 2 5 2 7" xfId="16392"/>
    <cellStyle name="쉼표 [0] 39 2 5 2 7 2" xfId="19602"/>
    <cellStyle name="쉼표 [0] 39 2 5 2 7 2 2" xfId="26031"/>
    <cellStyle name="쉼표 [0] 39 2 5 2 7 3" xfId="22821"/>
    <cellStyle name="쉼표 [0] 39 2 5 2 8" xfId="18532"/>
    <cellStyle name="쉼표 [0] 39 2 5 2 8 2" xfId="24961"/>
    <cellStyle name="쉼표 [0] 39 2 5 2 9" xfId="21751"/>
    <cellStyle name="쉼표 [0] 39 2 5 3" xfId="15359"/>
    <cellStyle name="쉼표 [0] 39 2 5 3 2" xfId="17502"/>
    <cellStyle name="쉼표 [0] 39 2 5 3 2 2" xfId="20712"/>
    <cellStyle name="쉼표 [0] 39 2 5 3 2 2 2" xfId="27141"/>
    <cellStyle name="쉼표 [0] 39 2 5 3 2 3" xfId="23931"/>
    <cellStyle name="쉼표 [0] 39 2 5 3 3" xfId="16432"/>
    <cellStyle name="쉼표 [0] 39 2 5 3 3 2" xfId="19642"/>
    <cellStyle name="쉼표 [0] 39 2 5 3 3 2 2" xfId="26071"/>
    <cellStyle name="쉼표 [0] 39 2 5 3 3 3" xfId="22861"/>
    <cellStyle name="쉼표 [0] 39 2 5 3 4" xfId="18572"/>
    <cellStyle name="쉼표 [0] 39 2 5 3 4 2" xfId="25001"/>
    <cellStyle name="쉼표 [0] 39 2 5 3 5" xfId="21791"/>
    <cellStyle name="쉼표 [0] 39 2 5 4" xfId="15573"/>
    <cellStyle name="쉼표 [0] 39 2 5 4 2" xfId="17716"/>
    <cellStyle name="쉼표 [0] 39 2 5 4 2 2" xfId="20926"/>
    <cellStyle name="쉼표 [0] 39 2 5 4 2 2 2" xfId="27355"/>
    <cellStyle name="쉼표 [0] 39 2 5 4 2 3" xfId="24145"/>
    <cellStyle name="쉼표 [0] 39 2 5 4 3" xfId="16646"/>
    <cellStyle name="쉼표 [0] 39 2 5 4 3 2" xfId="19856"/>
    <cellStyle name="쉼표 [0] 39 2 5 4 3 2 2" xfId="26285"/>
    <cellStyle name="쉼표 [0] 39 2 5 4 3 3" xfId="23075"/>
    <cellStyle name="쉼표 [0] 39 2 5 4 4" xfId="18786"/>
    <cellStyle name="쉼표 [0] 39 2 5 4 4 2" xfId="25215"/>
    <cellStyle name="쉼표 [0] 39 2 5 4 5" xfId="22005"/>
    <cellStyle name="쉼표 [0] 39 2 5 5" xfId="15787"/>
    <cellStyle name="쉼표 [0] 39 2 5 5 2" xfId="17930"/>
    <cellStyle name="쉼표 [0] 39 2 5 5 2 2" xfId="21140"/>
    <cellStyle name="쉼표 [0] 39 2 5 5 2 2 2" xfId="27569"/>
    <cellStyle name="쉼표 [0] 39 2 5 5 2 3" xfId="24359"/>
    <cellStyle name="쉼표 [0] 39 2 5 5 3" xfId="16860"/>
    <cellStyle name="쉼표 [0] 39 2 5 5 3 2" xfId="20070"/>
    <cellStyle name="쉼표 [0] 39 2 5 5 3 2 2" xfId="26499"/>
    <cellStyle name="쉼표 [0] 39 2 5 5 3 3" xfId="23289"/>
    <cellStyle name="쉼표 [0] 39 2 5 5 4" xfId="19000"/>
    <cellStyle name="쉼표 [0] 39 2 5 5 4 2" xfId="25429"/>
    <cellStyle name="쉼표 [0] 39 2 5 5 5" xfId="22219"/>
    <cellStyle name="쉼표 [0] 39 2 5 6" xfId="16004"/>
    <cellStyle name="쉼표 [0] 39 2 5 6 2" xfId="18144"/>
    <cellStyle name="쉼표 [0] 39 2 5 6 2 2" xfId="21354"/>
    <cellStyle name="쉼표 [0] 39 2 5 6 2 2 2" xfId="27783"/>
    <cellStyle name="쉼표 [0] 39 2 5 6 2 3" xfId="24573"/>
    <cellStyle name="쉼표 [0] 39 2 5 6 3" xfId="17074"/>
    <cellStyle name="쉼표 [0] 39 2 5 6 3 2" xfId="20284"/>
    <cellStyle name="쉼표 [0] 39 2 5 6 3 2 2" xfId="26713"/>
    <cellStyle name="쉼표 [0] 39 2 5 6 3 3" xfId="23503"/>
    <cellStyle name="쉼표 [0] 39 2 5 6 4" xfId="19214"/>
    <cellStyle name="쉼표 [0] 39 2 5 6 4 2" xfId="25643"/>
    <cellStyle name="쉼표 [0] 39 2 5 6 5" xfId="22433"/>
    <cellStyle name="쉼표 [0] 39 2 5 7" xfId="17288"/>
    <cellStyle name="쉼표 [0] 39 2 5 7 2" xfId="20498"/>
    <cellStyle name="쉼표 [0] 39 2 5 7 2 2" xfId="26927"/>
    <cellStyle name="쉼표 [0] 39 2 5 7 3" xfId="23717"/>
    <cellStyle name="쉼표 [0] 39 2 5 8" xfId="16218"/>
    <cellStyle name="쉼표 [0] 39 2 5 8 2" xfId="19428"/>
    <cellStyle name="쉼표 [0] 39 2 5 8 2 2" xfId="25857"/>
    <cellStyle name="쉼표 [0] 39 2 5 8 3" xfId="22647"/>
    <cellStyle name="쉼표 [0] 39 2 5 9" xfId="18358"/>
    <cellStyle name="쉼표 [0] 39 2 5 9 2" xfId="24787"/>
    <cellStyle name="쉼표 [0] 39 2 6" xfId="12995"/>
    <cellStyle name="쉼표 [0] 39 2 6 10" xfId="21616"/>
    <cellStyle name="쉼표 [0] 39 2 6 2" xfId="14693"/>
    <cellStyle name="쉼표 [0] 39 2 6 2 2" xfId="15534"/>
    <cellStyle name="쉼표 [0] 39 2 6 2 2 2" xfId="17677"/>
    <cellStyle name="쉼표 [0] 39 2 6 2 2 2 2" xfId="20887"/>
    <cellStyle name="쉼표 [0] 39 2 6 2 2 2 2 2" xfId="27316"/>
    <cellStyle name="쉼표 [0] 39 2 6 2 2 2 3" xfId="24106"/>
    <cellStyle name="쉼표 [0] 39 2 6 2 2 3" xfId="16607"/>
    <cellStyle name="쉼표 [0] 39 2 6 2 2 3 2" xfId="19817"/>
    <cellStyle name="쉼표 [0] 39 2 6 2 2 3 2 2" xfId="26246"/>
    <cellStyle name="쉼표 [0] 39 2 6 2 2 3 3" xfId="23036"/>
    <cellStyle name="쉼표 [0] 39 2 6 2 2 4" xfId="18747"/>
    <cellStyle name="쉼표 [0] 39 2 6 2 2 4 2" xfId="25176"/>
    <cellStyle name="쉼표 [0] 39 2 6 2 2 5" xfId="21966"/>
    <cellStyle name="쉼표 [0] 39 2 6 2 3" xfId="15748"/>
    <cellStyle name="쉼표 [0] 39 2 6 2 3 2" xfId="17891"/>
    <cellStyle name="쉼표 [0] 39 2 6 2 3 2 2" xfId="21101"/>
    <cellStyle name="쉼표 [0] 39 2 6 2 3 2 2 2" xfId="27530"/>
    <cellStyle name="쉼표 [0] 39 2 6 2 3 2 3" xfId="24320"/>
    <cellStyle name="쉼표 [0] 39 2 6 2 3 3" xfId="16821"/>
    <cellStyle name="쉼표 [0] 39 2 6 2 3 3 2" xfId="20031"/>
    <cellStyle name="쉼표 [0] 39 2 6 2 3 3 2 2" xfId="26460"/>
    <cellStyle name="쉼표 [0] 39 2 6 2 3 3 3" xfId="23250"/>
    <cellStyle name="쉼표 [0] 39 2 6 2 3 4" xfId="18961"/>
    <cellStyle name="쉼표 [0] 39 2 6 2 3 4 2" xfId="25390"/>
    <cellStyle name="쉼표 [0] 39 2 6 2 3 5" xfId="22180"/>
    <cellStyle name="쉼표 [0] 39 2 6 2 4" xfId="15962"/>
    <cellStyle name="쉼표 [0] 39 2 6 2 4 2" xfId="18105"/>
    <cellStyle name="쉼표 [0] 39 2 6 2 4 2 2" xfId="21315"/>
    <cellStyle name="쉼표 [0] 39 2 6 2 4 2 2 2" xfId="27744"/>
    <cellStyle name="쉼표 [0] 39 2 6 2 4 2 3" xfId="24534"/>
    <cellStyle name="쉼표 [0] 39 2 6 2 4 3" xfId="17035"/>
    <cellStyle name="쉼표 [0] 39 2 6 2 4 3 2" xfId="20245"/>
    <cellStyle name="쉼표 [0] 39 2 6 2 4 3 2 2" xfId="26674"/>
    <cellStyle name="쉼표 [0] 39 2 6 2 4 3 3" xfId="23464"/>
    <cellStyle name="쉼표 [0] 39 2 6 2 4 4" xfId="19175"/>
    <cellStyle name="쉼표 [0] 39 2 6 2 4 4 2" xfId="25604"/>
    <cellStyle name="쉼표 [0] 39 2 6 2 4 5" xfId="22394"/>
    <cellStyle name="쉼표 [0] 39 2 6 2 5" xfId="16179"/>
    <cellStyle name="쉼표 [0] 39 2 6 2 5 2" xfId="18319"/>
    <cellStyle name="쉼표 [0] 39 2 6 2 5 2 2" xfId="21529"/>
    <cellStyle name="쉼표 [0] 39 2 6 2 5 2 2 2" xfId="27958"/>
    <cellStyle name="쉼표 [0] 39 2 6 2 5 2 3" xfId="24748"/>
    <cellStyle name="쉼표 [0] 39 2 6 2 5 3" xfId="17249"/>
    <cellStyle name="쉼표 [0] 39 2 6 2 5 3 2" xfId="20459"/>
    <cellStyle name="쉼표 [0] 39 2 6 2 5 3 2 2" xfId="26888"/>
    <cellStyle name="쉼표 [0] 39 2 6 2 5 3 3" xfId="23678"/>
    <cellStyle name="쉼표 [0] 39 2 6 2 5 4" xfId="19389"/>
    <cellStyle name="쉼표 [0] 39 2 6 2 5 4 2" xfId="25818"/>
    <cellStyle name="쉼표 [0] 39 2 6 2 5 5" xfId="22608"/>
    <cellStyle name="쉼표 [0] 39 2 6 2 6" xfId="17463"/>
    <cellStyle name="쉼표 [0] 39 2 6 2 6 2" xfId="20673"/>
    <cellStyle name="쉼표 [0] 39 2 6 2 6 2 2" xfId="27102"/>
    <cellStyle name="쉼표 [0] 39 2 6 2 6 3" xfId="23892"/>
    <cellStyle name="쉼표 [0] 39 2 6 2 7" xfId="16393"/>
    <cellStyle name="쉼표 [0] 39 2 6 2 7 2" xfId="19603"/>
    <cellStyle name="쉼표 [0] 39 2 6 2 7 2 2" xfId="26032"/>
    <cellStyle name="쉼표 [0] 39 2 6 2 7 3" xfId="22822"/>
    <cellStyle name="쉼표 [0] 39 2 6 2 8" xfId="18533"/>
    <cellStyle name="쉼표 [0] 39 2 6 2 8 2" xfId="24962"/>
    <cellStyle name="쉼표 [0] 39 2 6 2 9" xfId="21752"/>
    <cellStyle name="쉼표 [0] 39 2 6 3" xfId="15399"/>
    <cellStyle name="쉼표 [0] 39 2 6 3 2" xfId="17542"/>
    <cellStyle name="쉼표 [0] 39 2 6 3 2 2" xfId="20752"/>
    <cellStyle name="쉼표 [0] 39 2 6 3 2 2 2" xfId="27181"/>
    <cellStyle name="쉼표 [0] 39 2 6 3 2 3" xfId="23971"/>
    <cellStyle name="쉼표 [0] 39 2 6 3 3" xfId="16472"/>
    <cellStyle name="쉼표 [0] 39 2 6 3 3 2" xfId="19682"/>
    <cellStyle name="쉼표 [0] 39 2 6 3 3 2 2" xfId="26111"/>
    <cellStyle name="쉼표 [0] 39 2 6 3 3 3" xfId="22901"/>
    <cellStyle name="쉼표 [0] 39 2 6 3 4" xfId="18612"/>
    <cellStyle name="쉼표 [0] 39 2 6 3 4 2" xfId="25041"/>
    <cellStyle name="쉼표 [0] 39 2 6 3 5" xfId="21831"/>
    <cellStyle name="쉼표 [0] 39 2 6 4" xfId="15613"/>
    <cellStyle name="쉼표 [0] 39 2 6 4 2" xfId="17756"/>
    <cellStyle name="쉼표 [0] 39 2 6 4 2 2" xfId="20966"/>
    <cellStyle name="쉼표 [0] 39 2 6 4 2 2 2" xfId="27395"/>
    <cellStyle name="쉼표 [0] 39 2 6 4 2 3" xfId="24185"/>
    <cellStyle name="쉼표 [0] 39 2 6 4 3" xfId="16686"/>
    <cellStyle name="쉼표 [0] 39 2 6 4 3 2" xfId="19896"/>
    <cellStyle name="쉼표 [0] 39 2 6 4 3 2 2" xfId="26325"/>
    <cellStyle name="쉼표 [0] 39 2 6 4 3 3" xfId="23115"/>
    <cellStyle name="쉼표 [0] 39 2 6 4 4" xfId="18826"/>
    <cellStyle name="쉼표 [0] 39 2 6 4 4 2" xfId="25255"/>
    <cellStyle name="쉼표 [0] 39 2 6 4 5" xfId="22045"/>
    <cellStyle name="쉼표 [0] 39 2 6 5" xfId="15827"/>
    <cellStyle name="쉼표 [0] 39 2 6 5 2" xfId="17970"/>
    <cellStyle name="쉼표 [0] 39 2 6 5 2 2" xfId="21180"/>
    <cellStyle name="쉼표 [0] 39 2 6 5 2 2 2" xfId="27609"/>
    <cellStyle name="쉼표 [0] 39 2 6 5 2 3" xfId="24399"/>
    <cellStyle name="쉼표 [0] 39 2 6 5 3" xfId="16900"/>
    <cellStyle name="쉼표 [0] 39 2 6 5 3 2" xfId="20110"/>
    <cellStyle name="쉼표 [0] 39 2 6 5 3 2 2" xfId="26539"/>
    <cellStyle name="쉼표 [0] 39 2 6 5 3 3" xfId="23329"/>
    <cellStyle name="쉼표 [0] 39 2 6 5 4" xfId="19040"/>
    <cellStyle name="쉼표 [0] 39 2 6 5 4 2" xfId="25469"/>
    <cellStyle name="쉼표 [0] 39 2 6 5 5" xfId="22259"/>
    <cellStyle name="쉼표 [0] 39 2 6 6" xfId="16044"/>
    <cellStyle name="쉼표 [0] 39 2 6 6 2" xfId="18184"/>
    <cellStyle name="쉼표 [0] 39 2 6 6 2 2" xfId="21394"/>
    <cellStyle name="쉼표 [0] 39 2 6 6 2 2 2" xfId="27823"/>
    <cellStyle name="쉼표 [0] 39 2 6 6 2 3" xfId="24613"/>
    <cellStyle name="쉼표 [0] 39 2 6 6 3" xfId="17114"/>
    <cellStyle name="쉼표 [0] 39 2 6 6 3 2" xfId="20324"/>
    <cellStyle name="쉼표 [0] 39 2 6 6 3 2 2" xfId="26753"/>
    <cellStyle name="쉼표 [0] 39 2 6 6 3 3" xfId="23543"/>
    <cellStyle name="쉼표 [0] 39 2 6 6 4" xfId="19254"/>
    <cellStyle name="쉼표 [0] 39 2 6 6 4 2" xfId="25683"/>
    <cellStyle name="쉼표 [0] 39 2 6 6 5" xfId="22473"/>
    <cellStyle name="쉼표 [0] 39 2 6 7" xfId="17328"/>
    <cellStyle name="쉼표 [0] 39 2 6 7 2" xfId="20538"/>
    <cellStyle name="쉼표 [0] 39 2 6 7 2 2" xfId="26967"/>
    <cellStyle name="쉼표 [0] 39 2 6 7 3" xfId="23757"/>
    <cellStyle name="쉼표 [0] 39 2 6 8" xfId="16258"/>
    <cellStyle name="쉼표 [0] 39 2 6 8 2" xfId="19468"/>
    <cellStyle name="쉼표 [0] 39 2 6 8 2 2" xfId="25897"/>
    <cellStyle name="쉼표 [0] 39 2 6 8 3" xfId="22687"/>
    <cellStyle name="쉼표 [0] 39 2 6 9" xfId="18398"/>
    <cellStyle name="쉼표 [0] 39 2 6 9 2" xfId="24827"/>
    <cellStyle name="쉼표 [0] 39 2 7" xfId="14685"/>
    <cellStyle name="쉼표 [0] 39 2 7 2" xfId="15526"/>
    <cellStyle name="쉼표 [0] 39 2 7 2 2" xfId="17669"/>
    <cellStyle name="쉼표 [0] 39 2 7 2 2 2" xfId="20879"/>
    <cellStyle name="쉼표 [0] 39 2 7 2 2 2 2" xfId="27308"/>
    <cellStyle name="쉼표 [0] 39 2 7 2 2 3" xfId="24098"/>
    <cellStyle name="쉼표 [0] 39 2 7 2 3" xfId="16599"/>
    <cellStyle name="쉼표 [0] 39 2 7 2 3 2" xfId="19809"/>
    <cellStyle name="쉼표 [0] 39 2 7 2 3 2 2" xfId="26238"/>
    <cellStyle name="쉼표 [0] 39 2 7 2 3 3" xfId="23028"/>
    <cellStyle name="쉼표 [0] 39 2 7 2 4" xfId="18739"/>
    <cellStyle name="쉼표 [0] 39 2 7 2 4 2" xfId="25168"/>
    <cellStyle name="쉼표 [0] 39 2 7 2 5" xfId="21958"/>
    <cellStyle name="쉼표 [0] 39 2 7 3" xfId="15740"/>
    <cellStyle name="쉼표 [0] 39 2 7 3 2" xfId="17883"/>
    <cellStyle name="쉼표 [0] 39 2 7 3 2 2" xfId="21093"/>
    <cellStyle name="쉼표 [0] 39 2 7 3 2 2 2" xfId="27522"/>
    <cellStyle name="쉼표 [0] 39 2 7 3 2 3" xfId="24312"/>
    <cellStyle name="쉼표 [0] 39 2 7 3 3" xfId="16813"/>
    <cellStyle name="쉼표 [0] 39 2 7 3 3 2" xfId="20023"/>
    <cellStyle name="쉼표 [0] 39 2 7 3 3 2 2" xfId="26452"/>
    <cellStyle name="쉼표 [0] 39 2 7 3 3 3" xfId="23242"/>
    <cellStyle name="쉼표 [0] 39 2 7 3 4" xfId="18953"/>
    <cellStyle name="쉼표 [0] 39 2 7 3 4 2" xfId="25382"/>
    <cellStyle name="쉼표 [0] 39 2 7 3 5" xfId="22172"/>
    <cellStyle name="쉼표 [0] 39 2 7 4" xfId="15954"/>
    <cellStyle name="쉼표 [0] 39 2 7 4 2" xfId="18097"/>
    <cellStyle name="쉼표 [0] 39 2 7 4 2 2" xfId="21307"/>
    <cellStyle name="쉼표 [0] 39 2 7 4 2 2 2" xfId="27736"/>
    <cellStyle name="쉼표 [0] 39 2 7 4 2 3" xfId="24526"/>
    <cellStyle name="쉼표 [0] 39 2 7 4 3" xfId="17027"/>
    <cellStyle name="쉼표 [0] 39 2 7 4 3 2" xfId="20237"/>
    <cellStyle name="쉼표 [0] 39 2 7 4 3 2 2" xfId="26666"/>
    <cellStyle name="쉼표 [0] 39 2 7 4 3 3" xfId="23456"/>
    <cellStyle name="쉼표 [0] 39 2 7 4 4" xfId="19167"/>
    <cellStyle name="쉼표 [0] 39 2 7 4 4 2" xfId="25596"/>
    <cellStyle name="쉼표 [0] 39 2 7 4 5" xfId="22386"/>
    <cellStyle name="쉼표 [0] 39 2 7 5" xfId="16171"/>
    <cellStyle name="쉼표 [0] 39 2 7 5 2" xfId="18311"/>
    <cellStyle name="쉼표 [0] 39 2 7 5 2 2" xfId="21521"/>
    <cellStyle name="쉼표 [0] 39 2 7 5 2 2 2" xfId="27950"/>
    <cellStyle name="쉼표 [0] 39 2 7 5 2 3" xfId="24740"/>
    <cellStyle name="쉼표 [0] 39 2 7 5 3" xfId="17241"/>
    <cellStyle name="쉼표 [0] 39 2 7 5 3 2" xfId="20451"/>
    <cellStyle name="쉼표 [0] 39 2 7 5 3 2 2" xfId="26880"/>
    <cellStyle name="쉼표 [0] 39 2 7 5 3 3" xfId="23670"/>
    <cellStyle name="쉼표 [0] 39 2 7 5 4" xfId="19381"/>
    <cellStyle name="쉼표 [0] 39 2 7 5 4 2" xfId="25810"/>
    <cellStyle name="쉼표 [0] 39 2 7 5 5" xfId="22600"/>
    <cellStyle name="쉼표 [0] 39 2 7 6" xfId="17455"/>
    <cellStyle name="쉼표 [0] 39 2 7 6 2" xfId="20665"/>
    <cellStyle name="쉼표 [0] 39 2 7 6 2 2" xfId="27094"/>
    <cellStyle name="쉼표 [0] 39 2 7 6 3" xfId="23884"/>
    <cellStyle name="쉼표 [0] 39 2 7 7" xfId="16385"/>
    <cellStyle name="쉼표 [0] 39 2 7 7 2" xfId="19595"/>
    <cellStyle name="쉼표 [0] 39 2 7 7 2 2" xfId="26024"/>
    <cellStyle name="쉼표 [0] 39 2 7 7 3" xfId="22814"/>
    <cellStyle name="쉼표 [0] 39 2 7 8" xfId="18525"/>
    <cellStyle name="쉼표 [0] 39 2 7 8 2" xfId="24954"/>
    <cellStyle name="쉼표 [0] 39 2 7 9" xfId="21744"/>
    <cellStyle name="쉼표 [0] 39 2 8" xfId="15337"/>
    <cellStyle name="쉼표 [0] 39 2 8 2" xfId="17480"/>
    <cellStyle name="쉼표 [0] 39 2 8 2 2" xfId="20690"/>
    <cellStyle name="쉼표 [0] 39 2 8 2 2 2" xfId="27119"/>
    <cellStyle name="쉼표 [0] 39 2 8 2 3" xfId="23909"/>
    <cellStyle name="쉼표 [0] 39 2 8 3" xfId="16410"/>
    <cellStyle name="쉼표 [0] 39 2 8 3 2" xfId="19620"/>
    <cellStyle name="쉼표 [0] 39 2 8 3 2 2" xfId="26049"/>
    <cellStyle name="쉼표 [0] 39 2 8 3 3" xfId="22839"/>
    <cellStyle name="쉼표 [0] 39 2 8 4" xfId="18550"/>
    <cellStyle name="쉼표 [0] 39 2 8 4 2" xfId="24979"/>
    <cellStyle name="쉼표 [0] 39 2 8 5" xfId="21769"/>
    <cellStyle name="쉼표 [0] 39 2 9" xfId="15551"/>
    <cellStyle name="쉼표 [0] 39 2 9 2" xfId="17694"/>
    <cellStyle name="쉼표 [0] 39 2 9 2 2" xfId="20904"/>
    <cellStyle name="쉼표 [0] 39 2 9 2 2 2" xfId="27333"/>
    <cellStyle name="쉼표 [0] 39 2 9 2 3" xfId="24123"/>
    <cellStyle name="쉼표 [0] 39 2 9 3" xfId="16624"/>
    <cellStyle name="쉼표 [0] 39 2 9 3 2" xfId="19834"/>
    <cellStyle name="쉼표 [0] 39 2 9 3 2 2" xfId="26263"/>
    <cellStyle name="쉼표 [0] 39 2 9 3 3" xfId="23053"/>
    <cellStyle name="쉼표 [0] 39 2 9 4" xfId="18764"/>
    <cellStyle name="쉼표 [0] 39 2 9 4 2" xfId="25193"/>
    <cellStyle name="쉼표 [0] 39 2 9 5" xfId="21983"/>
    <cellStyle name="쉼표 [0] 39 3" xfId="12766"/>
    <cellStyle name="쉼표 [0] 39 3 10" xfId="16200"/>
    <cellStyle name="쉼표 [0] 39 3 10 2" xfId="19410"/>
    <cellStyle name="쉼표 [0] 39 3 10 2 2" xfId="25839"/>
    <cellStyle name="쉼표 [0] 39 3 10 3" xfId="22629"/>
    <cellStyle name="쉼표 [0] 39 3 11" xfId="18340"/>
    <cellStyle name="쉼표 [0] 39 3 11 2" xfId="24769"/>
    <cellStyle name="쉼표 [0] 39 3 12" xfId="21558"/>
    <cellStyle name="쉼표 [0] 39 3 2" xfId="12958"/>
    <cellStyle name="쉼표 [0] 39 3 2 10" xfId="21579"/>
    <cellStyle name="쉼표 [0] 39 3 2 2" xfId="14695"/>
    <cellStyle name="쉼표 [0] 39 3 2 2 2" xfId="15536"/>
    <cellStyle name="쉼표 [0] 39 3 2 2 2 2" xfId="17679"/>
    <cellStyle name="쉼표 [0] 39 3 2 2 2 2 2" xfId="20889"/>
    <cellStyle name="쉼표 [0] 39 3 2 2 2 2 2 2" xfId="27318"/>
    <cellStyle name="쉼표 [0] 39 3 2 2 2 2 3" xfId="24108"/>
    <cellStyle name="쉼표 [0] 39 3 2 2 2 3" xfId="16609"/>
    <cellStyle name="쉼표 [0] 39 3 2 2 2 3 2" xfId="19819"/>
    <cellStyle name="쉼표 [0] 39 3 2 2 2 3 2 2" xfId="26248"/>
    <cellStyle name="쉼표 [0] 39 3 2 2 2 3 3" xfId="23038"/>
    <cellStyle name="쉼표 [0] 39 3 2 2 2 4" xfId="18749"/>
    <cellStyle name="쉼표 [0] 39 3 2 2 2 4 2" xfId="25178"/>
    <cellStyle name="쉼표 [0] 39 3 2 2 2 5" xfId="21968"/>
    <cellStyle name="쉼표 [0] 39 3 2 2 3" xfId="15750"/>
    <cellStyle name="쉼표 [0] 39 3 2 2 3 2" xfId="17893"/>
    <cellStyle name="쉼표 [0] 39 3 2 2 3 2 2" xfId="21103"/>
    <cellStyle name="쉼표 [0] 39 3 2 2 3 2 2 2" xfId="27532"/>
    <cellStyle name="쉼표 [0] 39 3 2 2 3 2 3" xfId="24322"/>
    <cellStyle name="쉼표 [0] 39 3 2 2 3 3" xfId="16823"/>
    <cellStyle name="쉼표 [0] 39 3 2 2 3 3 2" xfId="20033"/>
    <cellStyle name="쉼표 [0] 39 3 2 2 3 3 2 2" xfId="26462"/>
    <cellStyle name="쉼표 [0] 39 3 2 2 3 3 3" xfId="23252"/>
    <cellStyle name="쉼표 [0] 39 3 2 2 3 4" xfId="18963"/>
    <cellStyle name="쉼표 [0] 39 3 2 2 3 4 2" xfId="25392"/>
    <cellStyle name="쉼표 [0] 39 3 2 2 3 5" xfId="22182"/>
    <cellStyle name="쉼표 [0] 39 3 2 2 4" xfId="15964"/>
    <cellStyle name="쉼표 [0] 39 3 2 2 4 2" xfId="18107"/>
    <cellStyle name="쉼표 [0] 39 3 2 2 4 2 2" xfId="21317"/>
    <cellStyle name="쉼표 [0] 39 3 2 2 4 2 2 2" xfId="27746"/>
    <cellStyle name="쉼표 [0] 39 3 2 2 4 2 3" xfId="24536"/>
    <cellStyle name="쉼표 [0] 39 3 2 2 4 3" xfId="17037"/>
    <cellStyle name="쉼표 [0] 39 3 2 2 4 3 2" xfId="20247"/>
    <cellStyle name="쉼표 [0] 39 3 2 2 4 3 2 2" xfId="26676"/>
    <cellStyle name="쉼표 [0] 39 3 2 2 4 3 3" xfId="23466"/>
    <cellStyle name="쉼표 [0] 39 3 2 2 4 4" xfId="19177"/>
    <cellStyle name="쉼표 [0] 39 3 2 2 4 4 2" xfId="25606"/>
    <cellStyle name="쉼표 [0] 39 3 2 2 4 5" xfId="22396"/>
    <cellStyle name="쉼표 [0] 39 3 2 2 5" xfId="16181"/>
    <cellStyle name="쉼표 [0] 39 3 2 2 5 2" xfId="18321"/>
    <cellStyle name="쉼표 [0] 39 3 2 2 5 2 2" xfId="21531"/>
    <cellStyle name="쉼표 [0] 39 3 2 2 5 2 2 2" xfId="27960"/>
    <cellStyle name="쉼표 [0] 39 3 2 2 5 2 3" xfId="24750"/>
    <cellStyle name="쉼표 [0] 39 3 2 2 5 3" xfId="17251"/>
    <cellStyle name="쉼표 [0] 39 3 2 2 5 3 2" xfId="20461"/>
    <cellStyle name="쉼표 [0] 39 3 2 2 5 3 2 2" xfId="26890"/>
    <cellStyle name="쉼표 [0] 39 3 2 2 5 3 3" xfId="23680"/>
    <cellStyle name="쉼표 [0] 39 3 2 2 5 4" xfId="19391"/>
    <cellStyle name="쉼표 [0] 39 3 2 2 5 4 2" xfId="25820"/>
    <cellStyle name="쉼표 [0] 39 3 2 2 5 5" xfId="22610"/>
    <cellStyle name="쉼표 [0] 39 3 2 2 6" xfId="17465"/>
    <cellStyle name="쉼표 [0] 39 3 2 2 6 2" xfId="20675"/>
    <cellStyle name="쉼표 [0] 39 3 2 2 6 2 2" xfId="27104"/>
    <cellStyle name="쉼표 [0] 39 3 2 2 6 3" xfId="23894"/>
    <cellStyle name="쉼표 [0] 39 3 2 2 7" xfId="16395"/>
    <cellStyle name="쉼표 [0] 39 3 2 2 7 2" xfId="19605"/>
    <cellStyle name="쉼표 [0] 39 3 2 2 7 2 2" xfId="26034"/>
    <cellStyle name="쉼표 [0] 39 3 2 2 7 3" xfId="22824"/>
    <cellStyle name="쉼표 [0] 39 3 2 2 8" xfId="18535"/>
    <cellStyle name="쉼표 [0] 39 3 2 2 8 2" xfId="24964"/>
    <cellStyle name="쉼표 [0] 39 3 2 2 9" xfId="21754"/>
    <cellStyle name="쉼표 [0] 39 3 2 3" xfId="15362"/>
    <cellStyle name="쉼표 [0] 39 3 2 3 2" xfId="17505"/>
    <cellStyle name="쉼표 [0] 39 3 2 3 2 2" xfId="20715"/>
    <cellStyle name="쉼표 [0] 39 3 2 3 2 2 2" xfId="27144"/>
    <cellStyle name="쉼표 [0] 39 3 2 3 2 3" xfId="23934"/>
    <cellStyle name="쉼표 [0] 39 3 2 3 3" xfId="16435"/>
    <cellStyle name="쉼표 [0] 39 3 2 3 3 2" xfId="19645"/>
    <cellStyle name="쉼표 [0] 39 3 2 3 3 2 2" xfId="26074"/>
    <cellStyle name="쉼표 [0] 39 3 2 3 3 3" xfId="22864"/>
    <cellStyle name="쉼표 [0] 39 3 2 3 4" xfId="18575"/>
    <cellStyle name="쉼표 [0] 39 3 2 3 4 2" xfId="25004"/>
    <cellStyle name="쉼표 [0] 39 3 2 3 5" xfId="21794"/>
    <cellStyle name="쉼표 [0] 39 3 2 4" xfId="15576"/>
    <cellStyle name="쉼표 [0] 39 3 2 4 2" xfId="17719"/>
    <cellStyle name="쉼표 [0] 39 3 2 4 2 2" xfId="20929"/>
    <cellStyle name="쉼표 [0] 39 3 2 4 2 2 2" xfId="27358"/>
    <cellStyle name="쉼표 [0] 39 3 2 4 2 3" xfId="24148"/>
    <cellStyle name="쉼표 [0] 39 3 2 4 3" xfId="16649"/>
    <cellStyle name="쉼표 [0] 39 3 2 4 3 2" xfId="19859"/>
    <cellStyle name="쉼표 [0] 39 3 2 4 3 2 2" xfId="26288"/>
    <cellStyle name="쉼표 [0] 39 3 2 4 3 3" xfId="23078"/>
    <cellStyle name="쉼표 [0] 39 3 2 4 4" xfId="18789"/>
    <cellStyle name="쉼표 [0] 39 3 2 4 4 2" xfId="25218"/>
    <cellStyle name="쉼표 [0] 39 3 2 4 5" xfId="22008"/>
    <cellStyle name="쉼표 [0] 39 3 2 5" xfId="15790"/>
    <cellStyle name="쉼표 [0] 39 3 2 5 2" xfId="17933"/>
    <cellStyle name="쉼표 [0] 39 3 2 5 2 2" xfId="21143"/>
    <cellStyle name="쉼표 [0] 39 3 2 5 2 2 2" xfId="27572"/>
    <cellStyle name="쉼표 [0] 39 3 2 5 2 3" xfId="24362"/>
    <cellStyle name="쉼표 [0] 39 3 2 5 3" xfId="16863"/>
    <cellStyle name="쉼표 [0] 39 3 2 5 3 2" xfId="20073"/>
    <cellStyle name="쉼표 [0] 39 3 2 5 3 2 2" xfId="26502"/>
    <cellStyle name="쉼표 [0] 39 3 2 5 3 3" xfId="23292"/>
    <cellStyle name="쉼표 [0] 39 3 2 5 4" xfId="19003"/>
    <cellStyle name="쉼표 [0] 39 3 2 5 4 2" xfId="25432"/>
    <cellStyle name="쉼표 [0] 39 3 2 5 5" xfId="22222"/>
    <cellStyle name="쉼표 [0] 39 3 2 6" xfId="16007"/>
    <cellStyle name="쉼표 [0] 39 3 2 6 2" xfId="18147"/>
    <cellStyle name="쉼표 [0] 39 3 2 6 2 2" xfId="21357"/>
    <cellStyle name="쉼표 [0] 39 3 2 6 2 2 2" xfId="27786"/>
    <cellStyle name="쉼표 [0] 39 3 2 6 2 3" xfId="24576"/>
    <cellStyle name="쉼표 [0] 39 3 2 6 3" xfId="17077"/>
    <cellStyle name="쉼표 [0] 39 3 2 6 3 2" xfId="20287"/>
    <cellStyle name="쉼표 [0] 39 3 2 6 3 2 2" xfId="26716"/>
    <cellStyle name="쉼표 [0] 39 3 2 6 3 3" xfId="23506"/>
    <cellStyle name="쉼표 [0] 39 3 2 6 4" xfId="19217"/>
    <cellStyle name="쉼표 [0] 39 3 2 6 4 2" xfId="25646"/>
    <cellStyle name="쉼표 [0] 39 3 2 6 5" xfId="22436"/>
    <cellStyle name="쉼표 [0] 39 3 2 7" xfId="17291"/>
    <cellStyle name="쉼표 [0] 39 3 2 7 2" xfId="20501"/>
    <cellStyle name="쉼표 [0] 39 3 2 7 2 2" xfId="26930"/>
    <cellStyle name="쉼표 [0] 39 3 2 7 3" xfId="23720"/>
    <cellStyle name="쉼표 [0] 39 3 2 8" xfId="16221"/>
    <cellStyle name="쉼표 [0] 39 3 2 8 2" xfId="19431"/>
    <cellStyle name="쉼표 [0] 39 3 2 8 2 2" xfId="25860"/>
    <cellStyle name="쉼표 [0] 39 3 2 8 3" xfId="22650"/>
    <cellStyle name="쉼표 [0] 39 3 2 9" xfId="18361"/>
    <cellStyle name="쉼표 [0] 39 3 2 9 2" xfId="24790"/>
    <cellStyle name="쉼표 [0] 39 3 3" xfId="12998"/>
    <cellStyle name="쉼표 [0] 39 3 3 10" xfId="21619"/>
    <cellStyle name="쉼표 [0] 39 3 3 2" xfId="14696"/>
    <cellStyle name="쉼표 [0] 39 3 3 2 2" xfId="15537"/>
    <cellStyle name="쉼표 [0] 39 3 3 2 2 2" xfId="17680"/>
    <cellStyle name="쉼표 [0] 39 3 3 2 2 2 2" xfId="20890"/>
    <cellStyle name="쉼표 [0] 39 3 3 2 2 2 2 2" xfId="27319"/>
    <cellStyle name="쉼표 [0] 39 3 3 2 2 2 3" xfId="24109"/>
    <cellStyle name="쉼표 [0] 39 3 3 2 2 3" xfId="16610"/>
    <cellStyle name="쉼표 [0] 39 3 3 2 2 3 2" xfId="19820"/>
    <cellStyle name="쉼표 [0] 39 3 3 2 2 3 2 2" xfId="26249"/>
    <cellStyle name="쉼표 [0] 39 3 3 2 2 3 3" xfId="23039"/>
    <cellStyle name="쉼표 [0] 39 3 3 2 2 4" xfId="18750"/>
    <cellStyle name="쉼표 [0] 39 3 3 2 2 4 2" xfId="25179"/>
    <cellStyle name="쉼표 [0] 39 3 3 2 2 5" xfId="21969"/>
    <cellStyle name="쉼표 [0] 39 3 3 2 3" xfId="15751"/>
    <cellStyle name="쉼표 [0] 39 3 3 2 3 2" xfId="17894"/>
    <cellStyle name="쉼표 [0] 39 3 3 2 3 2 2" xfId="21104"/>
    <cellStyle name="쉼표 [0] 39 3 3 2 3 2 2 2" xfId="27533"/>
    <cellStyle name="쉼표 [0] 39 3 3 2 3 2 3" xfId="24323"/>
    <cellStyle name="쉼표 [0] 39 3 3 2 3 3" xfId="16824"/>
    <cellStyle name="쉼표 [0] 39 3 3 2 3 3 2" xfId="20034"/>
    <cellStyle name="쉼표 [0] 39 3 3 2 3 3 2 2" xfId="26463"/>
    <cellStyle name="쉼표 [0] 39 3 3 2 3 3 3" xfId="23253"/>
    <cellStyle name="쉼표 [0] 39 3 3 2 3 4" xfId="18964"/>
    <cellStyle name="쉼표 [0] 39 3 3 2 3 4 2" xfId="25393"/>
    <cellStyle name="쉼표 [0] 39 3 3 2 3 5" xfId="22183"/>
    <cellStyle name="쉼표 [0] 39 3 3 2 4" xfId="15965"/>
    <cellStyle name="쉼표 [0] 39 3 3 2 4 2" xfId="18108"/>
    <cellStyle name="쉼표 [0] 39 3 3 2 4 2 2" xfId="21318"/>
    <cellStyle name="쉼표 [0] 39 3 3 2 4 2 2 2" xfId="27747"/>
    <cellStyle name="쉼표 [0] 39 3 3 2 4 2 3" xfId="24537"/>
    <cellStyle name="쉼표 [0] 39 3 3 2 4 3" xfId="17038"/>
    <cellStyle name="쉼표 [0] 39 3 3 2 4 3 2" xfId="20248"/>
    <cellStyle name="쉼표 [0] 39 3 3 2 4 3 2 2" xfId="26677"/>
    <cellStyle name="쉼표 [0] 39 3 3 2 4 3 3" xfId="23467"/>
    <cellStyle name="쉼표 [0] 39 3 3 2 4 4" xfId="19178"/>
    <cellStyle name="쉼표 [0] 39 3 3 2 4 4 2" xfId="25607"/>
    <cellStyle name="쉼표 [0] 39 3 3 2 4 5" xfId="22397"/>
    <cellStyle name="쉼표 [0] 39 3 3 2 5" xfId="16182"/>
    <cellStyle name="쉼표 [0] 39 3 3 2 5 2" xfId="18322"/>
    <cellStyle name="쉼표 [0] 39 3 3 2 5 2 2" xfId="21532"/>
    <cellStyle name="쉼표 [0] 39 3 3 2 5 2 2 2" xfId="27961"/>
    <cellStyle name="쉼표 [0] 39 3 3 2 5 2 3" xfId="24751"/>
    <cellStyle name="쉼표 [0] 39 3 3 2 5 3" xfId="17252"/>
    <cellStyle name="쉼표 [0] 39 3 3 2 5 3 2" xfId="20462"/>
    <cellStyle name="쉼표 [0] 39 3 3 2 5 3 2 2" xfId="26891"/>
    <cellStyle name="쉼표 [0] 39 3 3 2 5 3 3" xfId="23681"/>
    <cellStyle name="쉼표 [0] 39 3 3 2 5 4" xfId="19392"/>
    <cellStyle name="쉼표 [0] 39 3 3 2 5 4 2" xfId="25821"/>
    <cellStyle name="쉼표 [0] 39 3 3 2 5 5" xfId="22611"/>
    <cellStyle name="쉼표 [0] 39 3 3 2 6" xfId="17466"/>
    <cellStyle name="쉼표 [0] 39 3 3 2 6 2" xfId="20676"/>
    <cellStyle name="쉼표 [0] 39 3 3 2 6 2 2" xfId="27105"/>
    <cellStyle name="쉼표 [0] 39 3 3 2 6 3" xfId="23895"/>
    <cellStyle name="쉼표 [0] 39 3 3 2 7" xfId="16396"/>
    <cellStyle name="쉼표 [0] 39 3 3 2 7 2" xfId="19606"/>
    <cellStyle name="쉼표 [0] 39 3 3 2 7 2 2" xfId="26035"/>
    <cellStyle name="쉼표 [0] 39 3 3 2 7 3" xfId="22825"/>
    <cellStyle name="쉼표 [0] 39 3 3 2 8" xfId="18536"/>
    <cellStyle name="쉼표 [0] 39 3 3 2 8 2" xfId="24965"/>
    <cellStyle name="쉼표 [0] 39 3 3 2 9" xfId="21755"/>
    <cellStyle name="쉼표 [0] 39 3 3 3" xfId="15402"/>
    <cellStyle name="쉼표 [0] 39 3 3 3 2" xfId="17545"/>
    <cellStyle name="쉼표 [0] 39 3 3 3 2 2" xfId="20755"/>
    <cellStyle name="쉼표 [0] 39 3 3 3 2 2 2" xfId="27184"/>
    <cellStyle name="쉼표 [0] 39 3 3 3 2 3" xfId="23974"/>
    <cellStyle name="쉼표 [0] 39 3 3 3 3" xfId="16475"/>
    <cellStyle name="쉼표 [0] 39 3 3 3 3 2" xfId="19685"/>
    <cellStyle name="쉼표 [0] 39 3 3 3 3 2 2" xfId="26114"/>
    <cellStyle name="쉼표 [0] 39 3 3 3 3 3" xfId="22904"/>
    <cellStyle name="쉼표 [0] 39 3 3 3 4" xfId="18615"/>
    <cellStyle name="쉼표 [0] 39 3 3 3 4 2" xfId="25044"/>
    <cellStyle name="쉼표 [0] 39 3 3 3 5" xfId="21834"/>
    <cellStyle name="쉼표 [0] 39 3 3 4" xfId="15616"/>
    <cellStyle name="쉼표 [0] 39 3 3 4 2" xfId="17759"/>
    <cellStyle name="쉼표 [0] 39 3 3 4 2 2" xfId="20969"/>
    <cellStyle name="쉼표 [0] 39 3 3 4 2 2 2" xfId="27398"/>
    <cellStyle name="쉼표 [0] 39 3 3 4 2 3" xfId="24188"/>
    <cellStyle name="쉼표 [0] 39 3 3 4 3" xfId="16689"/>
    <cellStyle name="쉼표 [0] 39 3 3 4 3 2" xfId="19899"/>
    <cellStyle name="쉼표 [0] 39 3 3 4 3 2 2" xfId="26328"/>
    <cellStyle name="쉼표 [0] 39 3 3 4 3 3" xfId="23118"/>
    <cellStyle name="쉼표 [0] 39 3 3 4 4" xfId="18829"/>
    <cellStyle name="쉼표 [0] 39 3 3 4 4 2" xfId="25258"/>
    <cellStyle name="쉼표 [0] 39 3 3 4 5" xfId="22048"/>
    <cellStyle name="쉼표 [0] 39 3 3 5" xfId="15830"/>
    <cellStyle name="쉼표 [0] 39 3 3 5 2" xfId="17973"/>
    <cellStyle name="쉼표 [0] 39 3 3 5 2 2" xfId="21183"/>
    <cellStyle name="쉼표 [0] 39 3 3 5 2 2 2" xfId="27612"/>
    <cellStyle name="쉼표 [0] 39 3 3 5 2 3" xfId="24402"/>
    <cellStyle name="쉼표 [0] 39 3 3 5 3" xfId="16903"/>
    <cellStyle name="쉼표 [0] 39 3 3 5 3 2" xfId="20113"/>
    <cellStyle name="쉼표 [0] 39 3 3 5 3 2 2" xfId="26542"/>
    <cellStyle name="쉼표 [0] 39 3 3 5 3 3" xfId="23332"/>
    <cellStyle name="쉼표 [0] 39 3 3 5 4" xfId="19043"/>
    <cellStyle name="쉼표 [0] 39 3 3 5 4 2" xfId="25472"/>
    <cellStyle name="쉼표 [0] 39 3 3 5 5" xfId="22262"/>
    <cellStyle name="쉼표 [0] 39 3 3 6" xfId="16047"/>
    <cellStyle name="쉼표 [0] 39 3 3 6 2" xfId="18187"/>
    <cellStyle name="쉼표 [0] 39 3 3 6 2 2" xfId="21397"/>
    <cellStyle name="쉼표 [0] 39 3 3 6 2 2 2" xfId="27826"/>
    <cellStyle name="쉼표 [0] 39 3 3 6 2 3" xfId="24616"/>
    <cellStyle name="쉼표 [0] 39 3 3 6 3" xfId="17117"/>
    <cellStyle name="쉼표 [0] 39 3 3 6 3 2" xfId="20327"/>
    <cellStyle name="쉼표 [0] 39 3 3 6 3 2 2" xfId="26756"/>
    <cellStyle name="쉼표 [0] 39 3 3 6 3 3" xfId="23546"/>
    <cellStyle name="쉼표 [0] 39 3 3 6 4" xfId="19257"/>
    <cellStyle name="쉼표 [0] 39 3 3 6 4 2" xfId="25686"/>
    <cellStyle name="쉼표 [0] 39 3 3 6 5" xfId="22476"/>
    <cellStyle name="쉼표 [0] 39 3 3 7" xfId="17331"/>
    <cellStyle name="쉼표 [0] 39 3 3 7 2" xfId="20541"/>
    <cellStyle name="쉼표 [0] 39 3 3 7 2 2" xfId="26970"/>
    <cellStyle name="쉼표 [0] 39 3 3 7 3" xfId="23760"/>
    <cellStyle name="쉼표 [0] 39 3 3 8" xfId="16261"/>
    <cellStyle name="쉼표 [0] 39 3 3 8 2" xfId="19471"/>
    <cellStyle name="쉼표 [0] 39 3 3 8 2 2" xfId="25900"/>
    <cellStyle name="쉼표 [0] 39 3 3 8 3" xfId="22690"/>
    <cellStyle name="쉼표 [0] 39 3 3 9" xfId="18401"/>
    <cellStyle name="쉼표 [0] 39 3 3 9 2" xfId="24830"/>
    <cellStyle name="쉼표 [0] 39 3 4" xfId="14694"/>
    <cellStyle name="쉼표 [0] 39 3 4 2" xfId="15535"/>
    <cellStyle name="쉼표 [0] 39 3 4 2 2" xfId="17678"/>
    <cellStyle name="쉼표 [0] 39 3 4 2 2 2" xfId="20888"/>
    <cellStyle name="쉼표 [0] 39 3 4 2 2 2 2" xfId="27317"/>
    <cellStyle name="쉼표 [0] 39 3 4 2 2 3" xfId="24107"/>
    <cellStyle name="쉼표 [0] 39 3 4 2 3" xfId="16608"/>
    <cellStyle name="쉼표 [0] 39 3 4 2 3 2" xfId="19818"/>
    <cellStyle name="쉼표 [0] 39 3 4 2 3 2 2" xfId="26247"/>
    <cellStyle name="쉼표 [0] 39 3 4 2 3 3" xfId="23037"/>
    <cellStyle name="쉼표 [0] 39 3 4 2 4" xfId="18748"/>
    <cellStyle name="쉼표 [0] 39 3 4 2 4 2" xfId="25177"/>
    <cellStyle name="쉼표 [0] 39 3 4 2 5" xfId="21967"/>
    <cellStyle name="쉼표 [0] 39 3 4 3" xfId="15749"/>
    <cellStyle name="쉼표 [0] 39 3 4 3 2" xfId="17892"/>
    <cellStyle name="쉼표 [0] 39 3 4 3 2 2" xfId="21102"/>
    <cellStyle name="쉼표 [0] 39 3 4 3 2 2 2" xfId="27531"/>
    <cellStyle name="쉼표 [0] 39 3 4 3 2 3" xfId="24321"/>
    <cellStyle name="쉼표 [0] 39 3 4 3 3" xfId="16822"/>
    <cellStyle name="쉼표 [0] 39 3 4 3 3 2" xfId="20032"/>
    <cellStyle name="쉼표 [0] 39 3 4 3 3 2 2" xfId="26461"/>
    <cellStyle name="쉼표 [0] 39 3 4 3 3 3" xfId="23251"/>
    <cellStyle name="쉼표 [0] 39 3 4 3 4" xfId="18962"/>
    <cellStyle name="쉼표 [0] 39 3 4 3 4 2" xfId="25391"/>
    <cellStyle name="쉼표 [0] 39 3 4 3 5" xfId="22181"/>
    <cellStyle name="쉼표 [0] 39 3 4 4" xfId="15963"/>
    <cellStyle name="쉼표 [0] 39 3 4 4 2" xfId="18106"/>
    <cellStyle name="쉼표 [0] 39 3 4 4 2 2" xfId="21316"/>
    <cellStyle name="쉼표 [0] 39 3 4 4 2 2 2" xfId="27745"/>
    <cellStyle name="쉼표 [0] 39 3 4 4 2 3" xfId="24535"/>
    <cellStyle name="쉼표 [0] 39 3 4 4 3" xfId="17036"/>
    <cellStyle name="쉼표 [0] 39 3 4 4 3 2" xfId="20246"/>
    <cellStyle name="쉼표 [0] 39 3 4 4 3 2 2" xfId="26675"/>
    <cellStyle name="쉼표 [0] 39 3 4 4 3 3" xfId="23465"/>
    <cellStyle name="쉼표 [0] 39 3 4 4 4" xfId="19176"/>
    <cellStyle name="쉼표 [0] 39 3 4 4 4 2" xfId="25605"/>
    <cellStyle name="쉼표 [0] 39 3 4 4 5" xfId="22395"/>
    <cellStyle name="쉼표 [0] 39 3 4 5" xfId="16180"/>
    <cellStyle name="쉼표 [0] 39 3 4 5 2" xfId="18320"/>
    <cellStyle name="쉼표 [0] 39 3 4 5 2 2" xfId="21530"/>
    <cellStyle name="쉼표 [0] 39 3 4 5 2 2 2" xfId="27959"/>
    <cellStyle name="쉼표 [0] 39 3 4 5 2 3" xfId="24749"/>
    <cellStyle name="쉼표 [0] 39 3 4 5 3" xfId="17250"/>
    <cellStyle name="쉼표 [0] 39 3 4 5 3 2" xfId="20460"/>
    <cellStyle name="쉼표 [0] 39 3 4 5 3 2 2" xfId="26889"/>
    <cellStyle name="쉼표 [0] 39 3 4 5 3 3" xfId="23679"/>
    <cellStyle name="쉼표 [0] 39 3 4 5 4" xfId="19390"/>
    <cellStyle name="쉼표 [0] 39 3 4 5 4 2" xfId="25819"/>
    <cellStyle name="쉼표 [0] 39 3 4 5 5" xfId="22609"/>
    <cellStyle name="쉼표 [0] 39 3 4 6" xfId="17464"/>
    <cellStyle name="쉼표 [0] 39 3 4 6 2" xfId="20674"/>
    <cellStyle name="쉼표 [0] 39 3 4 6 2 2" xfId="27103"/>
    <cellStyle name="쉼표 [0] 39 3 4 6 3" xfId="23893"/>
    <cellStyle name="쉼표 [0] 39 3 4 7" xfId="16394"/>
    <cellStyle name="쉼표 [0] 39 3 4 7 2" xfId="19604"/>
    <cellStyle name="쉼표 [0] 39 3 4 7 2 2" xfId="26033"/>
    <cellStyle name="쉼표 [0] 39 3 4 7 3" xfId="22823"/>
    <cellStyle name="쉼표 [0] 39 3 4 8" xfId="18534"/>
    <cellStyle name="쉼표 [0] 39 3 4 8 2" xfId="24963"/>
    <cellStyle name="쉼표 [0] 39 3 4 9" xfId="21753"/>
    <cellStyle name="쉼표 [0] 39 3 5" xfId="15341"/>
    <cellStyle name="쉼표 [0] 39 3 5 2" xfId="17484"/>
    <cellStyle name="쉼표 [0] 39 3 5 2 2" xfId="20694"/>
    <cellStyle name="쉼표 [0] 39 3 5 2 2 2" xfId="27123"/>
    <cellStyle name="쉼표 [0] 39 3 5 2 3" xfId="23913"/>
    <cellStyle name="쉼표 [0] 39 3 5 3" xfId="16414"/>
    <cellStyle name="쉼표 [0] 39 3 5 3 2" xfId="19624"/>
    <cellStyle name="쉼표 [0] 39 3 5 3 2 2" xfId="26053"/>
    <cellStyle name="쉼표 [0] 39 3 5 3 3" xfId="22843"/>
    <cellStyle name="쉼표 [0] 39 3 5 4" xfId="18554"/>
    <cellStyle name="쉼표 [0] 39 3 5 4 2" xfId="24983"/>
    <cellStyle name="쉼표 [0] 39 3 5 5" xfId="21773"/>
    <cellStyle name="쉼표 [0] 39 3 6" xfId="15555"/>
    <cellStyle name="쉼표 [0] 39 3 6 2" xfId="17698"/>
    <cellStyle name="쉼표 [0] 39 3 6 2 2" xfId="20908"/>
    <cellStyle name="쉼표 [0] 39 3 6 2 2 2" xfId="27337"/>
    <cellStyle name="쉼표 [0] 39 3 6 2 3" xfId="24127"/>
    <cellStyle name="쉼표 [0] 39 3 6 3" xfId="16628"/>
    <cellStyle name="쉼표 [0] 39 3 6 3 2" xfId="19838"/>
    <cellStyle name="쉼표 [0] 39 3 6 3 2 2" xfId="26267"/>
    <cellStyle name="쉼표 [0] 39 3 6 3 3" xfId="23057"/>
    <cellStyle name="쉼표 [0] 39 3 6 4" xfId="18768"/>
    <cellStyle name="쉼표 [0] 39 3 6 4 2" xfId="25197"/>
    <cellStyle name="쉼표 [0] 39 3 6 5" xfId="21987"/>
    <cellStyle name="쉼표 [0] 39 3 7" xfId="15769"/>
    <cellStyle name="쉼표 [0] 39 3 7 2" xfId="17912"/>
    <cellStyle name="쉼표 [0] 39 3 7 2 2" xfId="21122"/>
    <cellStyle name="쉼표 [0] 39 3 7 2 2 2" xfId="27551"/>
    <cellStyle name="쉼표 [0] 39 3 7 2 3" xfId="24341"/>
    <cellStyle name="쉼표 [0] 39 3 7 3" xfId="16842"/>
    <cellStyle name="쉼표 [0] 39 3 7 3 2" xfId="20052"/>
    <cellStyle name="쉼표 [0] 39 3 7 3 2 2" xfId="26481"/>
    <cellStyle name="쉼표 [0] 39 3 7 3 3" xfId="23271"/>
    <cellStyle name="쉼표 [0] 39 3 7 4" xfId="18982"/>
    <cellStyle name="쉼표 [0] 39 3 7 4 2" xfId="25411"/>
    <cellStyle name="쉼표 [0] 39 3 7 5" xfId="22201"/>
    <cellStyle name="쉼표 [0] 39 3 8" xfId="15986"/>
    <cellStyle name="쉼표 [0] 39 3 8 2" xfId="18126"/>
    <cellStyle name="쉼표 [0] 39 3 8 2 2" xfId="21336"/>
    <cellStyle name="쉼표 [0] 39 3 8 2 2 2" xfId="27765"/>
    <cellStyle name="쉼표 [0] 39 3 8 2 3" xfId="24555"/>
    <cellStyle name="쉼표 [0] 39 3 8 3" xfId="17056"/>
    <cellStyle name="쉼표 [0] 39 3 8 3 2" xfId="20266"/>
    <cellStyle name="쉼표 [0] 39 3 8 3 2 2" xfId="26695"/>
    <cellStyle name="쉼표 [0] 39 3 8 3 3" xfId="23485"/>
    <cellStyle name="쉼표 [0] 39 3 8 4" xfId="19196"/>
    <cellStyle name="쉼표 [0] 39 3 8 4 2" xfId="25625"/>
    <cellStyle name="쉼표 [0] 39 3 8 5" xfId="22415"/>
    <cellStyle name="쉼표 [0] 39 3 9" xfId="17270"/>
    <cellStyle name="쉼표 [0] 39 3 9 2" xfId="20480"/>
    <cellStyle name="쉼표 [0] 39 3 9 2 2" xfId="26909"/>
    <cellStyle name="쉼표 [0] 39 3 9 3" xfId="23699"/>
    <cellStyle name="쉼표 [0] 39 4" xfId="12945"/>
    <cellStyle name="쉼표 [0] 39 4 10" xfId="16208"/>
    <cellStyle name="쉼표 [0] 39 4 10 2" xfId="19418"/>
    <cellStyle name="쉼표 [0] 39 4 10 2 2" xfId="25847"/>
    <cellStyle name="쉼표 [0] 39 4 10 3" xfId="22637"/>
    <cellStyle name="쉼표 [0] 39 4 11" xfId="18348"/>
    <cellStyle name="쉼표 [0] 39 4 11 2" xfId="24777"/>
    <cellStyle name="쉼표 [0] 39 4 12" xfId="21566"/>
    <cellStyle name="쉼표 [0] 39 4 2" xfId="12959"/>
    <cellStyle name="쉼표 [0] 39 4 2 10" xfId="21580"/>
    <cellStyle name="쉼표 [0] 39 4 2 2" xfId="14698"/>
    <cellStyle name="쉼표 [0] 39 4 2 2 2" xfId="15539"/>
    <cellStyle name="쉼표 [0] 39 4 2 2 2 2" xfId="17682"/>
    <cellStyle name="쉼표 [0] 39 4 2 2 2 2 2" xfId="20892"/>
    <cellStyle name="쉼표 [0] 39 4 2 2 2 2 2 2" xfId="27321"/>
    <cellStyle name="쉼표 [0] 39 4 2 2 2 2 3" xfId="24111"/>
    <cellStyle name="쉼표 [0] 39 4 2 2 2 3" xfId="16612"/>
    <cellStyle name="쉼표 [0] 39 4 2 2 2 3 2" xfId="19822"/>
    <cellStyle name="쉼표 [0] 39 4 2 2 2 3 2 2" xfId="26251"/>
    <cellStyle name="쉼표 [0] 39 4 2 2 2 3 3" xfId="23041"/>
    <cellStyle name="쉼표 [0] 39 4 2 2 2 4" xfId="18752"/>
    <cellStyle name="쉼표 [0] 39 4 2 2 2 4 2" xfId="25181"/>
    <cellStyle name="쉼표 [0] 39 4 2 2 2 5" xfId="21971"/>
    <cellStyle name="쉼표 [0] 39 4 2 2 3" xfId="15753"/>
    <cellStyle name="쉼표 [0] 39 4 2 2 3 2" xfId="17896"/>
    <cellStyle name="쉼표 [0] 39 4 2 2 3 2 2" xfId="21106"/>
    <cellStyle name="쉼표 [0] 39 4 2 2 3 2 2 2" xfId="27535"/>
    <cellStyle name="쉼표 [0] 39 4 2 2 3 2 3" xfId="24325"/>
    <cellStyle name="쉼표 [0] 39 4 2 2 3 3" xfId="16826"/>
    <cellStyle name="쉼표 [0] 39 4 2 2 3 3 2" xfId="20036"/>
    <cellStyle name="쉼표 [0] 39 4 2 2 3 3 2 2" xfId="26465"/>
    <cellStyle name="쉼표 [0] 39 4 2 2 3 3 3" xfId="23255"/>
    <cellStyle name="쉼표 [0] 39 4 2 2 3 4" xfId="18966"/>
    <cellStyle name="쉼표 [0] 39 4 2 2 3 4 2" xfId="25395"/>
    <cellStyle name="쉼표 [0] 39 4 2 2 3 5" xfId="22185"/>
    <cellStyle name="쉼표 [0] 39 4 2 2 4" xfId="15967"/>
    <cellStyle name="쉼표 [0] 39 4 2 2 4 2" xfId="18110"/>
    <cellStyle name="쉼표 [0] 39 4 2 2 4 2 2" xfId="21320"/>
    <cellStyle name="쉼표 [0] 39 4 2 2 4 2 2 2" xfId="27749"/>
    <cellStyle name="쉼표 [0] 39 4 2 2 4 2 3" xfId="24539"/>
    <cellStyle name="쉼표 [0] 39 4 2 2 4 3" xfId="17040"/>
    <cellStyle name="쉼표 [0] 39 4 2 2 4 3 2" xfId="20250"/>
    <cellStyle name="쉼표 [0] 39 4 2 2 4 3 2 2" xfId="26679"/>
    <cellStyle name="쉼표 [0] 39 4 2 2 4 3 3" xfId="23469"/>
    <cellStyle name="쉼표 [0] 39 4 2 2 4 4" xfId="19180"/>
    <cellStyle name="쉼표 [0] 39 4 2 2 4 4 2" xfId="25609"/>
    <cellStyle name="쉼표 [0] 39 4 2 2 4 5" xfId="22399"/>
    <cellStyle name="쉼표 [0] 39 4 2 2 5" xfId="16184"/>
    <cellStyle name="쉼표 [0] 39 4 2 2 5 2" xfId="18324"/>
    <cellStyle name="쉼표 [0] 39 4 2 2 5 2 2" xfId="21534"/>
    <cellStyle name="쉼표 [0] 39 4 2 2 5 2 2 2" xfId="27963"/>
    <cellStyle name="쉼표 [0] 39 4 2 2 5 2 3" xfId="24753"/>
    <cellStyle name="쉼표 [0] 39 4 2 2 5 3" xfId="17254"/>
    <cellStyle name="쉼표 [0] 39 4 2 2 5 3 2" xfId="20464"/>
    <cellStyle name="쉼표 [0] 39 4 2 2 5 3 2 2" xfId="26893"/>
    <cellStyle name="쉼표 [0] 39 4 2 2 5 3 3" xfId="23683"/>
    <cellStyle name="쉼표 [0] 39 4 2 2 5 4" xfId="19394"/>
    <cellStyle name="쉼표 [0] 39 4 2 2 5 4 2" xfId="25823"/>
    <cellStyle name="쉼표 [0] 39 4 2 2 5 5" xfId="22613"/>
    <cellStyle name="쉼표 [0] 39 4 2 2 6" xfId="17468"/>
    <cellStyle name="쉼표 [0] 39 4 2 2 6 2" xfId="20678"/>
    <cellStyle name="쉼표 [0] 39 4 2 2 6 2 2" xfId="27107"/>
    <cellStyle name="쉼표 [0] 39 4 2 2 6 3" xfId="23897"/>
    <cellStyle name="쉼표 [0] 39 4 2 2 7" xfId="16398"/>
    <cellStyle name="쉼표 [0] 39 4 2 2 7 2" xfId="19608"/>
    <cellStyle name="쉼표 [0] 39 4 2 2 7 2 2" xfId="26037"/>
    <cellStyle name="쉼표 [0] 39 4 2 2 7 3" xfId="22827"/>
    <cellStyle name="쉼표 [0] 39 4 2 2 8" xfId="18538"/>
    <cellStyle name="쉼표 [0] 39 4 2 2 8 2" xfId="24967"/>
    <cellStyle name="쉼표 [0] 39 4 2 2 9" xfId="21757"/>
    <cellStyle name="쉼표 [0] 39 4 2 3" xfId="15363"/>
    <cellStyle name="쉼표 [0] 39 4 2 3 2" xfId="17506"/>
    <cellStyle name="쉼표 [0] 39 4 2 3 2 2" xfId="20716"/>
    <cellStyle name="쉼표 [0] 39 4 2 3 2 2 2" xfId="27145"/>
    <cellStyle name="쉼표 [0] 39 4 2 3 2 3" xfId="23935"/>
    <cellStyle name="쉼표 [0] 39 4 2 3 3" xfId="16436"/>
    <cellStyle name="쉼표 [0] 39 4 2 3 3 2" xfId="19646"/>
    <cellStyle name="쉼표 [0] 39 4 2 3 3 2 2" xfId="26075"/>
    <cellStyle name="쉼표 [0] 39 4 2 3 3 3" xfId="22865"/>
    <cellStyle name="쉼표 [0] 39 4 2 3 4" xfId="18576"/>
    <cellStyle name="쉼표 [0] 39 4 2 3 4 2" xfId="25005"/>
    <cellStyle name="쉼표 [0] 39 4 2 3 5" xfId="21795"/>
    <cellStyle name="쉼표 [0] 39 4 2 4" xfId="15577"/>
    <cellStyle name="쉼표 [0] 39 4 2 4 2" xfId="17720"/>
    <cellStyle name="쉼표 [0] 39 4 2 4 2 2" xfId="20930"/>
    <cellStyle name="쉼표 [0] 39 4 2 4 2 2 2" xfId="27359"/>
    <cellStyle name="쉼표 [0] 39 4 2 4 2 3" xfId="24149"/>
    <cellStyle name="쉼표 [0] 39 4 2 4 3" xfId="16650"/>
    <cellStyle name="쉼표 [0] 39 4 2 4 3 2" xfId="19860"/>
    <cellStyle name="쉼표 [0] 39 4 2 4 3 2 2" xfId="26289"/>
    <cellStyle name="쉼표 [0] 39 4 2 4 3 3" xfId="23079"/>
    <cellStyle name="쉼표 [0] 39 4 2 4 4" xfId="18790"/>
    <cellStyle name="쉼표 [0] 39 4 2 4 4 2" xfId="25219"/>
    <cellStyle name="쉼표 [0] 39 4 2 4 5" xfId="22009"/>
    <cellStyle name="쉼표 [0] 39 4 2 5" xfId="15791"/>
    <cellStyle name="쉼표 [0] 39 4 2 5 2" xfId="17934"/>
    <cellStyle name="쉼표 [0] 39 4 2 5 2 2" xfId="21144"/>
    <cellStyle name="쉼표 [0] 39 4 2 5 2 2 2" xfId="27573"/>
    <cellStyle name="쉼표 [0] 39 4 2 5 2 3" xfId="24363"/>
    <cellStyle name="쉼표 [0] 39 4 2 5 3" xfId="16864"/>
    <cellStyle name="쉼표 [0] 39 4 2 5 3 2" xfId="20074"/>
    <cellStyle name="쉼표 [0] 39 4 2 5 3 2 2" xfId="26503"/>
    <cellStyle name="쉼표 [0] 39 4 2 5 3 3" xfId="23293"/>
    <cellStyle name="쉼표 [0] 39 4 2 5 4" xfId="19004"/>
    <cellStyle name="쉼표 [0] 39 4 2 5 4 2" xfId="25433"/>
    <cellStyle name="쉼표 [0] 39 4 2 5 5" xfId="22223"/>
    <cellStyle name="쉼표 [0] 39 4 2 6" xfId="16008"/>
    <cellStyle name="쉼표 [0] 39 4 2 6 2" xfId="18148"/>
    <cellStyle name="쉼표 [0] 39 4 2 6 2 2" xfId="21358"/>
    <cellStyle name="쉼표 [0] 39 4 2 6 2 2 2" xfId="27787"/>
    <cellStyle name="쉼표 [0] 39 4 2 6 2 3" xfId="24577"/>
    <cellStyle name="쉼표 [0] 39 4 2 6 3" xfId="17078"/>
    <cellStyle name="쉼표 [0] 39 4 2 6 3 2" xfId="20288"/>
    <cellStyle name="쉼표 [0] 39 4 2 6 3 2 2" xfId="26717"/>
    <cellStyle name="쉼표 [0] 39 4 2 6 3 3" xfId="23507"/>
    <cellStyle name="쉼표 [0] 39 4 2 6 4" xfId="19218"/>
    <cellStyle name="쉼표 [0] 39 4 2 6 4 2" xfId="25647"/>
    <cellStyle name="쉼표 [0] 39 4 2 6 5" xfId="22437"/>
    <cellStyle name="쉼표 [0] 39 4 2 7" xfId="17292"/>
    <cellStyle name="쉼표 [0] 39 4 2 7 2" xfId="20502"/>
    <cellStyle name="쉼표 [0] 39 4 2 7 2 2" xfId="26931"/>
    <cellStyle name="쉼표 [0] 39 4 2 7 3" xfId="23721"/>
    <cellStyle name="쉼표 [0] 39 4 2 8" xfId="16222"/>
    <cellStyle name="쉼표 [0] 39 4 2 8 2" xfId="19432"/>
    <cellStyle name="쉼표 [0] 39 4 2 8 2 2" xfId="25861"/>
    <cellStyle name="쉼표 [0] 39 4 2 8 3" xfId="22651"/>
    <cellStyle name="쉼표 [0] 39 4 2 9" xfId="18362"/>
    <cellStyle name="쉼표 [0] 39 4 2 9 2" xfId="24791"/>
    <cellStyle name="쉼표 [0] 39 4 3" xfId="12999"/>
    <cellStyle name="쉼표 [0] 39 4 3 10" xfId="21620"/>
    <cellStyle name="쉼표 [0] 39 4 3 2" xfId="14699"/>
    <cellStyle name="쉼표 [0] 39 4 3 2 2" xfId="15540"/>
    <cellStyle name="쉼표 [0] 39 4 3 2 2 2" xfId="17683"/>
    <cellStyle name="쉼표 [0] 39 4 3 2 2 2 2" xfId="20893"/>
    <cellStyle name="쉼표 [0] 39 4 3 2 2 2 2 2" xfId="27322"/>
    <cellStyle name="쉼표 [0] 39 4 3 2 2 2 3" xfId="24112"/>
    <cellStyle name="쉼표 [0] 39 4 3 2 2 3" xfId="16613"/>
    <cellStyle name="쉼표 [0] 39 4 3 2 2 3 2" xfId="19823"/>
    <cellStyle name="쉼표 [0] 39 4 3 2 2 3 2 2" xfId="26252"/>
    <cellStyle name="쉼표 [0] 39 4 3 2 2 3 3" xfId="23042"/>
    <cellStyle name="쉼표 [0] 39 4 3 2 2 4" xfId="18753"/>
    <cellStyle name="쉼표 [0] 39 4 3 2 2 4 2" xfId="25182"/>
    <cellStyle name="쉼표 [0] 39 4 3 2 2 5" xfId="21972"/>
    <cellStyle name="쉼표 [0] 39 4 3 2 3" xfId="15754"/>
    <cellStyle name="쉼표 [0] 39 4 3 2 3 2" xfId="17897"/>
    <cellStyle name="쉼표 [0] 39 4 3 2 3 2 2" xfId="21107"/>
    <cellStyle name="쉼표 [0] 39 4 3 2 3 2 2 2" xfId="27536"/>
    <cellStyle name="쉼표 [0] 39 4 3 2 3 2 3" xfId="24326"/>
    <cellStyle name="쉼표 [0] 39 4 3 2 3 3" xfId="16827"/>
    <cellStyle name="쉼표 [0] 39 4 3 2 3 3 2" xfId="20037"/>
    <cellStyle name="쉼표 [0] 39 4 3 2 3 3 2 2" xfId="26466"/>
    <cellStyle name="쉼표 [0] 39 4 3 2 3 3 3" xfId="23256"/>
    <cellStyle name="쉼표 [0] 39 4 3 2 3 4" xfId="18967"/>
    <cellStyle name="쉼표 [0] 39 4 3 2 3 4 2" xfId="25396"/>
    <cellStyle name="쉼표 [0] 39 4 3 2 3 5" xfId="22186"/>
    <cellStyle name="쉼표 [0] 39 4 3 2 4" xfId="15968"/>
    <cellStyle name="쉼표 [0] 39 4 3 2 4 2" xfId="18111"/>
    <cellStyle name="쉼표 [0] 39 4 3 2 4 2 2" xfId="21321"/>
    <cellStyle name="쉼표 [0] 39 4 3 2 4 2 2 2" xfId="27750"/>
    <cellStyle name="쉼표 [0] 39 4 3 2 4 2 3" xfId="24540"/>
    <cellStyle name="쉼표 [0] 39 4 3 2 4 3" xfId="17041"/>
    <cellStyle name="쉼표 [0] 39 4 3 2 4 3 2" xfId="20251"/>
    <cellStyle name="쉼표 [0] 39 4 3 2 4 3 2 2" xfId="26680"/>
    <cellStyle name="쉼표 [0] 39 4 3 2 4 3 3" xfId="23470"/>
    <cellStyle name="쉼표 [0] 39 4 3 2 4 4" xfId="19181"/>
    <cellStyle name="쉼표 [0] 39 4 3 2 4 4 2" xfId="25610"/>
    <cellStyle name="쉼표 [0] 39 4 3 2 4 5" xfId="22400"/>
    <cellStyle name="쉼표 [0] 39 4 3 2 5" xfId="16185"/>
    <cellStyle name="쉼표 [0] 39 4 3 2 5 2" xfId="18325"/>
    <cellStyle name="쉼표 [0] 39 4 3 2 5 2 2" xfId="21535"/>
    <cellStyle name="쉼표 [0] 39 4 3 2 5 2 2 2" xfId="27964"/>
    <cellStyle name="쉼표 [0] 39 4 3 2 5 2 3" xfId="24754"/>
    <cellStyle name="쉼표 [0] 39 4 3 2 5 3" xfId="17255"/>
    <cellStyle name="쉼표 [0] 39 4 3 2 5 3 2" xfId="20465"/>
    <cellStyle name="쉼표 [0] 39 4 3 2 5 3 2 2" xfId="26894"/>
    <cellStyle name="쉼표 [0] 39 4 3 2 5 3 3" xfId="23684"/>
    <cellStyle name="쉼표 [0] 39 4 3 2 5 4" xfId="19395"/>
    <cellStyle name="쉼표 [0] 39 4 3 2 5 4 2" xfId="25824"/>
    <cellStyle name="쉼표 [0] 39 4 3 2 5 5" xfId="22614"/>
    <cellStyle name="쉼표 [0] 39 4 3 2 6" xfId="17469"/>
    <cellStyle name="쉼표 [0] 39 4 3 2 6 2" xfId="20679"/>
    <cellStyle name="쉼표 [0] 39 4 3 2 6 2 2" xfId="27108"/>
    <cellStyle name="쉼표 [0] 39 4 3 2 6 3" xfId="23898"/>
    <cellStyle name="쉼표 [0] 39 4 3 2 7" xfId="16399"/>
    <cellStyle name="쉼표 [0] 39 4 3 2 7 2" xfId="19609"/>
    <cellStyle name="쉼표 [0] 39 4 3 2 7 2 2" xfId="26038"/>
    <cellStyle name="쉼표 [0] 39 4 3 2 7 3" xfId="22828"/>
    <cellStyle name="쉼표 [0] 39 4 3 2 8" xfId="18539"/>
    <cellStyle name="쉼표 [0] 39 4 3 2 8 2" xfId="24968"/>
    <cellStyle name="쉼표 [0] 39 4 3 2 9" xfId="21758"/>
    <cellStyle name="쉼표 [0] 39 4 3 3" xfId="15403"/>
    <cellStyle name="쉼표 [0] 39 4 3 3 2" xfId="17546"/>
    <cellStyle name="쉼표 [0] 39 4 3 3 2 2" xfId="20756"/>
    <cellStyle name="쉼표 [0] 39 4 3 3 2 2 2" xfId="27185"/>
    <cellStyle name="쉼표 [0] 39 4 3 3 2 3" xfId="23975"/>
    <cellStyle name="쉼표 [0] 39 4 3 3 3" xfId="16476"/>
    <cellStyle name="쉼표 [0] 39 4 3 3 3 2" xfId="19686"/>
    <cellStyle name="쉼표 [0] 39 4 3 3 3 2 2" xfId="26115"/>
    <cellStyle name="쉼표 [0] 39 4 3 3 3 3" xfId="22905"/>
    <cellStyle name="쉼표 [0] 39 4 3 3 4" xfId="18616"/>
    <cellStyle name="쉼표 [0] 39 4 3 3 4 2" xfId="25045"/>
    <cellStyle name="쉼표 [0] 39 4 3 3 5" xfId="21835"/>
    <cellStyle name="쉼표 [0] 39 4 3 4" xfId="15617"/>
    <cellStyle name="쉼표 [0] 39 4 3 4 2" xfId="17760"/>
    <cellStyle name="쉼표 [0] 39 4 3 4 2 2" xfId="20970"/>
    <cellStyle name="쉼표 [0] 39 4 3 4 2 2 2" xfId="27399"/>
    <cellStyle name="쉼표 [0] 39 4 3 4 2 3" xfId="24189"/>
    <cellStyle name="쉼표 [0] 39 4 3 4 3" xfId="16690"/>
    <cellStyle name="쉼표 [0] 39 4 3 4 3 2" xfId="19900"/>
    <cellStyle name="쉼표 [0] 39 4 3 4 3 2 2" xfId="26329"/>
    <cellStyle name="쉼표 [0] 39 4 3 4 3 3" xfId="23119"/>
    <cellStyle name="쉼표 [0] 39 4 3 4 4" xfId="18830"/>
    <cellStyle name="쉼표 [0] 39 4 3 4 4 2" xfId="25259"/>
    <cellStyle name="쉼표 [0] 39 4 3 4 5" xfId="22049"/>
    <cellStyle name="쉼표 [0] 39 4 3 5" xfId="15831"/>
    <cellStyle name="쉼표 [0] 39 4 3 5 2" xfId="17974"/>
    <cellStyle name="쉼표 [0] 39 4 3 5 2 2" xfId="21184"/>
    <cellStyle name="쉼표 [0] 39 4 3 5 2 2 2" xfId="27613"/>
    <cellStyle name="쉼표 [0] 39 4 3 5 2 3" xfId="24403"/>
    <cellStyle name="쉼표 [0] 39 4 3 5 3" xfId="16904"/>
    <cellStyle name="쉼표 [0] 39 4 3 5 3 2" xfId="20114"/>
    <cellStyle name="쉼표 [0] 39 4 3 5 3 2 2" xfId="26543"/>
    <cellStyle name="쉼표 [0] 39 4 3 5 3 3" xfId="23333"/>
    <cellStyle name="쉼표 [0] 39 4 3 5 4" xfId="19044"/>
    <cellStyle name="쉼표 [0] 39 4 3 5 4 2" xfId="25473"/>
    <cellStyle name="쉼표 [0] 39 4 3 5 5" xfId="22263"/>
    <cellStyle name="쉼표 [0] 39 4 3 6" xfId="16048"/>
    <cellStyle name="쉼표 [0] 39 4 3 6 2" xfId="18188"/>
    <cellStyle name="쉼표 [0] 39 4 3 6 2 2" xfId="21398"/>
    <cellStyle name="쉼표 [0] 39 4 3 6 2 2 2" xfId="27827"/>
    <cellStyle name="쉼표 [0] 39 4 3 6 2 3" xfId="24617"/>
    <cellStyle name="쉼표 [0] 39 4 3 6 3" xfId="17118"/>
    <cellStyle name="쉼표 [0] 39 4 3 6 3 2" xfId="20328"/>
    <cellStyle name="쉼표 [0] 39 4 3 6 3 2 2" xfId="26757"/>
    <cellStyle name="쉼표 [0] 39 4 3 6 3 3" xfId="23547"/>
    <cellStyle name="쉼표 [0] 39 4 3 6 4" xfId="19258"/>
    <cellStyle name="쉼표 [0] 39 4 3 6 4 2" xfId="25687"/>
    <cellStyle name="쉼표 [0] 39 4 3 6 5" xfId="22477"/>
    <cellStyle name="쉼표 [0] 39 4 3 7" xfId="17332"/>
    <cellStyle name="쉼표 [0] 39 4 3 7 2" xfId="20542"/>
    <cellStyle name="쉼표 [0] 39 4 3 7 2 2" xfId="26971"/>
    <cellStyle name="쉼표 [0] 39 4 3 7 3" xfId="23761"/>
    <cellStyle name="쉼표 [0] 39 4 3 8" xfId="16262"/>
    <cellStyle name="쉼표 [0] 39 4 3 8 2" xfId="19472"/>
    <cellStyle name="쉼표 [0] 39 4 3 8 2 2" xfId="25901"/>
    <cellStyle name="쉼표 [0] 39 4 3 8 3" xfId="22691"/>
    <cellStyle name="쉼표 [0] 39 4 3 9" xfId="18402"/>
    <cellStyle name="쉼표 [0] 39 4 3 9 2" xfId="24831"/>
    <cellStyle name="쉼표 [0] 39 4 4" xfId="14697"/>
    <cellStyle name="쉼표 [0] 39 4 4 2" xfId="15538"/>
    <cellStyle name="쉼표 [0] 39 4 4 2 2" xfId="17681"/>
    <cellStyle name="쉼표 [0] 39 4 4 2 2 2" xfId="20891"/>
    <cellStyle name="쉼표 [0] 39 4 4 2 2 2 2" xfId="27320"/>
    <cellStyle name="쉼표 [0] 39 4 4 2 2 3" xfId="24110"/>
    <cellStyle name="쉼표 [0] 39 4 4 2 3" xfId="16611"/>
    <cellStyle name="쉼표 [0] 39 4 4 2 3 2" xfId="19821"/>
    <cellStyle name="쉼표 [0] 39 4 4 2 3 2 2" xfId="26250"/>
    <cellStyle name="쉼표 [0] 39 4 4 2 3 3" xfId="23040"/>
    <cellStyle name="쉼표 [0] 39 4 4 2 4" xfId="18751"/>
    <cellStyle name="쉼표 [0] 39 4 4 2 4 2" xfId="25180"/>
    <cellStyle name="쉼표 [0] 39 4 4 2 5" xfId="21970"/>
    <cellStyle name="쉼표 [0] 39 4 4 3" xfId="15752"/>
    <cellStyle name="쉼표 [0] 39 4 4 3 2" xfId="17895"/>
    <cellStyle name="쉼표 [0] 39 4 4 3 2 2" xfId="21105"/>
    <cellStyle name="쉼표 [0] 39 4 4 3 2 2 2" xfId="27534"/>
    <cellStyle name="쉼표 [0] 39 4 4 3 2 3" xfId="24324"/>
    <cellStyle name="쉼표 [0] 39 4 4 3 3" xfId="16825"/>
    <cellStyle name="쉼표 [0] 39 4 4 3 3 2" xfId="20035"/>
    <cellStyle name="쉼표 [0] 39 4 4 3 3 2 2" xfId="26464"/>
    <cellStyle name="쉼표 [0] 39 4 4 3 3 3" xfId="23254"/>
    <cellStyle name="쉼표 [0] 39 4 4 3 4" xfId="18965"/>
    <cellStyle name="쉼표 [0] 39 4 4 3 4 2" xfId="25394"/>
    <cellStyle name="쉼표 [0] 39 4 4 3 5" xfId="22184"/>
    <cellStyle name="쉼표 [0] 39 4 4 4" xfId="15966"/>
    <cellStyle name="쉼표 [0] 39 4 4 4 2" xfId="18109"/>
    <cellStyle name="쉼표 [0] 39 4 4 4 2 2" xfId="21319"/>
    <cellStyle name="쉼표 [0] 39 4 4 4 2 2 2" xfId="27748"/>
    <cellStyle name="쉼표 [0] 39 4 4 4 2 3" xfId="24538"/>
    <cellStyle name="쉼표 [0] 39 4 4 4 3" xfId="17039"/>
    <cellStyle name="쉼표 [0] 39 4 4 4 3 2" xfId="20249"/>
    <cellStyle name="쉼표 [0] 39 4 4 4 3 2 2" xfId="26678"/>
    <cellStyle name="쉼표 [0] 39 4 4 4 3 3" xfId="23468"/>
    <cellStyle name="쉼표 [0] 39 4 4 4 4" xfId="19179"/>
    <cellStyle name="쉼표 [0] 39 4 4 4 4 2" xfId="25608"/>
    <cellStyle name="쉼표 [0] 39 4 4 4 5" xfId="22398"/>
    <cellStyle name="쉼표 [0] 39 4 4 5" xfId="16183"/>
    <cellStyle name="쉼표 [0] 39 4 4 5 2" xfId="18323"/>
    <cellStyle name="쉼표 [0] 39 4 4 5 2 2" xfId="21533"/>
    <cellStyle name="쉼표 [0] 39 4 4 5 2 2 2" xfId="27962"/>
    <cellStyle name="쉼표 [0] 39 4 4 5 2 3" xfId="24752"/>
    <cellStyle name="쉼표 [0] 39 4 4 5 3" xfId="17253"/>
    <cellStyle name="쉼표 [0] 39 4 4 5 3 2" xfId="20463"/>
    <cellStyle name="쉼표 [0] 39 4 4 5 3 2 2" xfId="26892"/>
    <cellStyle name="쉼표 [0] 39 4 4 5 3 3" xfId="23682"/>
    <cellStyle name="쉼표 [0] 39 4 4 5 4" xfId="19393"/>
    <cellStyle name="쉼표 [0] 39 4 4 5 4 2" xfId="25822"/>
    <cellStyle name="쉼표 [0] 39 4 4 5 5" xfId="22612"/>
    <cellStyle name="쉼표 [0] 39 4 4 6" xfId="17467"/>
    <cellStyle name="쉼표 [0] 39 4 4 6 2" xfId="20677"/>
    <cellStyle name="쉼표 [0] 39 4 4 6 2 2" xfId="27106"/>
    <cellStyle name="쉼표 [0] 39 4 4 6 3" xfId="23896"/>
    <cellStyle name="쉼표 [0] 39 4 4 7" xfId="16397"/>
    <cellStyle name="쉼표 [0] 39 4 4 7 2" xfId="19607"/>
    <cellStyle name="쉼표 [0] 39 4 4 7 2 2" xfId="26036"/>
    <cellStyle name="쉼표 [0] 39 4 4 7 3" xfId="22826"/>
    <cellStyle name="쉼표 [0] 39 4 4 8" xfId="18537"/>
    <cellStyle name="쉼표 [0] 39 4 4 8 2" xfId="24966"/>
    <cellStyle name="쉼표 [0] 39 4 4 9" xfId="21756"/>
    <cellStyle name="쉼표 [0] 39 4 5" xfId="15349"/>
    <cellStyle name="쉼표 [0] 39 4 5 2" xfId="17492"/>
    <cellStyle name="쉼표 [0] 39 4 5 2 2" xfId="20702"/>
    <cellStyle name="쉼표 [0] 39 4 5 2 2 2" xfId="27131"/>
    <cellStyle name="쉼표 [0] 39 4 5 2 3" xfId="23921"/>
    <cellStyle name="쉼표 [0] 39 4 5 3" xfId="16422"/>
    <cellStyle name="쉼표 [0] 39 4 5 3 2" xfId="19632"/>
    <cellStyle name="쉼표 [0] 39 4 5 3 2 2" xfId="26061"/>
    <cellStyle name="쉼표 [0] 39 4 5 3 3" xfId="22851"/>
    <cellStyle name="쉼표 [0] 39 4 5 4" xfId="18562"/>
    <cellStyle name="쉼표 [0] 39 4 5 4 2" xfId="24991"/>
    <cellStyle name="쉼표 [0] 39 4 5 5" xfId="21781"/>
    <cellStyle name="쉼표 [0] 39 4 6" xfId="15563"/>
    <cellStyle name="쉼표 [0] 39 4 6 2" xfId="17706"/>
    <cellStyle name="쉼표 [0] 39 4 6 2 2" xfId="20916"/>
    <cellStyle name="쉼표 [0] 39 4 6 2 2 2" xfId="27345"/>
    <cellStyle name="쉼표 [0] 39 4 6 2 3" xfId="24135"/>
    <cellStyle name="쉼표 [0] 39 4 6 3" xfId="16636"/>
    <cellStyle name="쉼표 [0] 39 4 6 3 2" xfId="19846"/>
    <cellStyle name="쉼표 [0] 39 4 6 3 2 2" xfId="26275"/>
    <cellStyle name="쉼표 [0] 39 4 6 3 3" xfId="23065"/>
    <cellStyle name="쉼표 [0] 39 4 6 4" xfId="18776"/>
    <cellStyle name="쉼표 [0] 39 4 6 4 2" xfId="25205"/>
    <cellStyle name="쉼표 [0] 39 4 6 5" xfId="21995"/>
    <cellStyle name="쉼표 [0] 39 4 7" xfId="15777"/>
    <cellStyle name="쉼표 [0] 39 4 7 2" xfId="17920"/>
    <cellStyle name="쉼표 [0] 39 4 7 2 2" xfId="21130"/>
    <cellStyle name="쉼표 [0] 39 4 7 2 2 2" xfId="27559"/>
    <cellStyle name="쉼표 [0] 39 4 7 2 3" xfId="24349"/>
    <cellStyle name="쉼표 [0] 39 4 7 3" xfId="16850"/>
    <cellStyle name="쉼표 [0] 39 4 7 3 2" xfId="20060"/>
    <cellStyle name="쉼표 [0] 39 4 7 3 2 2" xfId="26489"/>
    <cellStyle name="쉼표 [0] 39 4 7 3 3" xfId="23279"/>
    <cellStyle name="쉼표 [0] 39 4 7 4" xfId="18990"/>
    <cellStyle name="쉼표 [0] 39 4 7 4 2" xfId="25419"/>
    <cellStyle name="쉼표 [0] 39 4 7 5" xfId="22209"/>
    <cellStyle name="쉼표 [0] 39 4 8" xfId="15994"/>
    <cellStyle name="쉼표 [0] 39 4 8 2" xfId="18134"/>
    <cellStyle name="쉼표 [0] 39 4 8 2 2" xfId="21344"/>
    <cellStyle name="쉼표 [0] 39 4 8 2 2 2" xfId="27773"/>
    <cellStyle name="쉼표 [0] 39 4 8 2 3" xfId="24563"/>
    <cellStyle name="쉼표 [0] 39 4 8 3" xfId="17064"/>
    <cellStyle name="쉼표 [0] 39 4 8 3 2" xfId="20274"/>
    <cellStyle name="쉼표 [0] 39 4 8 3 2 2" xfId="26703"/>
    <cellStyle name="쉼표 [0] 39 4 8 3 3" xfId="23493"/>
    <cellStyle name="쉼표 [0] 39 4 8 4" xfId="19204"/>
    <cellStyle name="쉼표 [0] 39 4 8 4 2" xfId="25633"/>
    <cellStyle name="쉼표 [0] 39 4 8 5" xfId="22423"/>
    <cellStyle name="쉼표 [0] 39 4 9" xfId="17278"/>
    <cellStyle name="쉼표 [0] 39 4 9 2" xfId="20488"/>
    <cellStyle name="쉼표 [0] 39 4 9 2 2" xfId="26917"/>
    <cellStyle name="쉼표 [0] 39 4 9 3" xfId="23707"/>
    <cellStyle name="쉼표 [0] 39 5" xfId="7399"/>
    <cellStyle name="쉼표 [0] 39 6" xfId="12954"/>
    <cellStyle name="쉼표 [0] 39 6 10" xfId="21575"/>
    <cellStyle name="쉼표 [0] 39 6 2" xfId="14700"/>
    <cellStyle name="쉼표 [0] 39 6 2 2" xfId="15541"/>
    <cellStyle name="쉼표 [0] 39 6 2 2 2" xfId="17684"/>
    <cellStyle name="쉼표 [0] 39 6 2 2 2 2" xfId="20894"/>
    <cellStyle name="쉼표 [0] 39 6 2 2 2 2 2" xfId="27323"/>
    <cellStyle name="쉼표 [0] 39 6 2 2 2 3" xfId="24113"/>
    <cellStyle name="쉼표 [0] 39 6 2 2 3" xfId="16614"/>
    <cellStyle name="쉼표 [0] 39 6 2 2 3 2" xfId="19824"/>
    <cellStyle name="쉼표 [0] 39 6 2 2 3 2 2" xfId="26253"/>
    <cellStyle name="쉼표 [0] 39 6 2 2 3 3" xfId="23043"/>
    <cellStyle name="쉼표 [0] 39 6 2 2 4" xfId="18754"/>
    <cellStyle name="쉼표 [0] 39 6 2 2 4 2" xfId="25183"/>
    <cellStyle name="쉼표 [0] 39 6 2 2 5" xfId="21973"/>
    <cellStyle name="쉼표 [0] 39 6 2 3" xfId="15755"/>
    <cellStyle name="쉼표 [0] 39 6 2 3 2" xfId="17898"/>
    <cellStyle name="쉼표 [0] 39 6 2 3 2 2" xfId="21108"/>
    <cellStyle name="쉼표 [0] 39 6 2 3 2 2 2" xfId="27537"/>
    <cellStyle name="쉼표 [0] 39 6 2 3 2 3" xfId="24327"/>
    <cellStyle name="쉼표 [0] 39 6 2 3 3" xfId="16828"/>
    <cellStyle name="쉼표 [0] 39 6 2 3 3 2" xfId="20038"/>
    <cellStyle name="쉼표 [0] 39 6 2 3 3 2 2" xfId="26467"/>
    <cellStyle name="쉼표 [0] 39 6 2 3 3 3" xfId="23257"/>
    <cellStyle name="쉼표 [0] 39 6 2 3 4" xfId="18968"/>
    <cellStyle name="쉼표 [0] 39 6 2 3 4 2" xfId="25397"/>
    <cellStyle name="쉼표 [0] 39 6 2 3 5" xfId="22187"/>
    <cellStyle name="쉼표 [0] 39 6 2 4" xfId="15969"/>
    <cellStyle name="쉼표 [0] 39 6 2 4 2" xfId="18112"/>
    <cellStyle name="쉼표 [0] 39 6 2 4 2 2" xfId="21322"/>
    <cellStyle name="쉼표 [0] 39 6 2 4 2 2 2" xfId="27751"/>
    <cellStyle name="쉼표 [0] 39 6 2 4 2 3" xfId="24541"/>
    <cellStyle name="쉼표 [0] 39 6 2 4 3" xfId="17042"/>
    <cellStyle name="쉼표 [0] 39 6 2 4 3 2" xfId="20252"/>
    <cellStyle name="쉼표 [0] 39 6 2 4 3 2 2" xfId="26681"/>
    <cellStyle name="쉼표 [0] 39 6 2 4 3 3" xfId="23471"/>
    <cellStyle name="쉼표 [0] 39 6 2 4 4" xfId="19182"/>
    <cellStyle name="쉼표 [0] 39 6 2 4 4 2" xfId="25611"/>
    <cellStyle name="쉼표 [0] 39 6 2 4 5" xfId="22401"/>
    <cellStyle name="쉼표 [0] 39 6 2 5" xfId="16186"/>
    <cellStyle name="쉼표 [0] 39 6 2 5 2" xfId="18326"/>
    <cellStyle name="쉼표 [0] 39 6 2 5 2 2" xfId="21536"/>
    <cellStyle name="쉼표 [0] 39 6 2 5 2 2 2" xfId="27965"/>
    <cellStyle name="쉼표 [0] 39 6 2 5 2 3" xfId="24755"/>
    <cellStyle name="쉼표 [0] 39 6 2 5 3" xfId="17256"/>
    <cellStyle name="쉼표 [0] 39 6 2 5 3 2" xfId="20466"/>
    <cellStyle name="쉼표 [0] 39 6 2 5 3 2 2" xfId="26895"/>
    <cellStyle name="쉼표 [0] 39 6 2 5 3 3" xfId="23685"/>
    <cellStyle name="쉼표 [0] 39 6 2 5 4" xfId="19396"/>
    <cellStyle name="쉼표 [0] 39 6 2 5 4 2" xfId="25825"/>
    <cellStyle name="쉼표 [0] 39 6 2 5 5" xfId="22615"/>
    <cellStyle name="쉼표 [0] 39 6 2 6" xfId="17470"/>
    <cellStyle name="쉼표 [0] 39 6 2 6 2" xfId="20680"/>
    <cellStyle name="쉼표 [0] 39 6 2 6 2 2" xfId="27109"/>
    <cellStyle name="쉼표 [0] 39 6 2 6 3" xfId="23899"/>
    <cellStyle name="쉼표 [0] 39 6 2 7" xfId="16400"/>
    <cellStyle name="쉼표 [0] 39 6 2 7 2" xfId="19610"/>
    <cellStyle name="쉼표 [0] 39 6 2 7 2 2" xfId="26039"/>
    <cellStyle name="쉼표 [0] 39 6 2 7 3" xfId="22829"/>
    <cellStyle name="쉼표 [0] 39 6 2 8" xfId="18540"/>
    <cellStyle name="쉼표 [0] 39 6 2 8 2" xfId="24969"/>
    <cellStyle name="쉼표 [0] 39 6 2 9" xfId="21759"/>
    <cellStyle name="쉼표 [0] 39 6 3" xfId="15358"/>
    <cellStyle name="쉼표 [0] 39 6 3 2" xfId="17501"/>
    <cellStyle name="쉼표 [0] 39 6 3 2 2" xfId="20711"/>
    <cellStyle name="쉼표 [0] 39 6 3 2 2 2" xfId="27140"/>
    <cellStyle name="쉼표 [0] 39 6 3 2 3" xfId="23930"/>
    <cellStyle name="쉼표 [0] 39 6 3 3" xfId="16431"/>
    <cellStyle name="쉼표 [0] 39 6 3 3 2" xfId="19641"/>
    <cellStyle name="쉼표 [0] 39 6 3 3 2 2" xfId="26070"/>
    <cellStyle name="쉼표 [0] 39 6 3 3 3" xfId="22860"/>
    <cellStyle name="쉼표 [0] 39 6 3 4" xfId="18571"/>
    <cellStyle name="쉼표 [0] 39 6 3 4 2" xfId="25000"/>
    <cellStyle name="쉼표 [0] 39 6 3 5" xfId="21790"/>
    <cellStyle name="쉼표 [0] 39 6 4" xfId="15572"/>
    <cellStyle name="쉼표 [0] 39 6 4 2" xfId="17715"/>
    <cellStyle name="쉼표 [0] 39 6 4 2 2" xfId="20925"/>
    <cellStyle name="쉼표 [0] 39 6 4 2 2 2" xfId="27354"/>
    <cellStyle name="쉼표 [0] 39 6 4 2 3" xfId="24144"/>
    <cellStyle name="쉼표 [0] 39 6 4 3" xfId="16645"/>
    <cellStyle name="쉼표 [0] 39 6 4 3 2" xfId="19855"/>
    <cellStyle name="쉼표 [0] 39 6 4 3 2 2" xfId="26284"/>
    <cellStyle name="쉼표 [0] 39 6 4 3 3" xfId="23074"/>
    <cellStyle name="쉼표 [0] 39 6 4 4" xfId="18785"/>
    <cellStyle name="쉼표 [0] 39 6 4 4 2" xfId="25214"/>
    <cellStyle name="쉼표 [0] 39 6 4 5" xfId="22004"/>
    <cellStyle name="쉼표 [0] 39 6 5" xfId="15786"/>
    <cellStyle name="쉼표 [0] 39 6 5 2" xfId="17929"/>
    <cellStyle name="쉼표 [0] 39 6 5 2 2" xfId="21139"/>
    <cellStyle name="쉼표 [0] 39 6 5 2 2 2" xfId="27568"/>
    <cellStyle name="쉼표 [0] 39 6 5 2 3" xfId="24358"/>
    <cellStyle name="쉼표 [0] 39 6 5 3" xfId="16859"/>
    <cellStyle name="쉼표 [0] 39 6 5 3 2" xfId="20069"/>
    <cellStyle name="쉼표 [0] 39 6 5 3 2 2" xfId="26498"/>
    <cellStyle name="쉼표 [0] 39 6 5 3 3" xfId="23288"/>
    <cellStyle name="쉼표 [0] 39 6 5 4" xfId="18999"/>
    <cellStyle name="쉼표 [0] 39 6 5 4 2" xfId="25428"/>
    <cellStyle name="쉼표 [0] 39 6 5 5" xfId="22218"/>
    <cellStyle name="쉼표 [0] 39 6 6" xfId="16003"/>
    <cellStyle name="쉼표 [0] 39 6 6 2" xfId="18143"/>
    <cellStyle name="쉼표 [0] 39 6 6 2 2" xfId="21353"/>
    <cellStyle name="쉼표 [0] 39 6 6 2 2 2" xfId="27782"/>
    <cellStyle name="쉼표 [0] 39 6 6 2 3" xfId="24572"/>
    <cellStyle name="쉼표 [0] 39 6 6 3" xfId="17073"/>
    <cellStyle name="쉼표 [0] 39 6 6 3 2" xfId="20283"/>
    <cellStyle name="쉼표 [0] 39 6 6 3 2 2" xfId="26712"/>
    <cellStyle name="쉼표 [0] 39 6 6 3 3" xfId="23502"/>
    <cellStyle name="쉼표 [0] 39 6 6 4" xfId="19213"/>
    <cellStyle name="쉼표 [0] 39 6 6 4 2" xfId="25642"/>
    <cellStyle name="쉼표 [0] 39 6 6 5" xfId="22432"/>
    <cellStyle name="쉼표 [0] 39 6 7" xfId="17287"/>
    <cellStyle name="쉼표 [0] 39 6 7 2" xfId="20497"/>
    <cellStyle name="쉼표 [0] 39 6 7 2 2" xfId="26926"/>
    <cellStyle name="쉼표 [0] 39 6 7 3" xfId="23716"/>
    <cellStyle name="쉼표 [0] 39 6 8" xfId="16217"/>
    <cellStyle name="쉼표 [0] 39 6 8 2" xfId="19427"/>
    <cellStyle name="쉼표 [0] 39 6 8 2 2" xfId="25856"/>
    <cellStyle name="쉼표 [0] 39 6 8 3" xfId="22646"/>
    <cellStyle name="쉼표 [0] 39 6 9" xfId="18357"/>
    <cellStyle name="쉼표 [0] 39 6 9 2" xfId="24786"/>
    <cellStyle name="쉼표 [0] 39 7" xfId="12994"/>
    <cellStyle name="쉼표 [0] 39 7 10" xfId="21615"/>
    <cellStyle name="쉼표 [0] 39 7 2" xfId="14701"/>
    <cellStyle name="쉼표 [0] 39 7 2 2" xfId="15542"/>
    <cellStyle name="쉼표 [0] 39 7 2 2 2" xfId="17685"/>
    <cellStyle name="쉼표 [0] 39 7 2 2 2 2" xfId="20895"/>
    <cellStyle name="쉼표 [0] 39 7 2 2 2 2 2" xfId="27324"/>
    <cellStyle name="쉼표 [0] 39 7 2 2 2 3" xfId="24114"/>
    <cellStyle name="쉼표 [0] 39 7 2 2 3" xfId="16615"/>
    <cellStyle name="쉼표 [0] 39 7 2 2 3 2" xfId="19825"/>
    <cellStyle name="쉼표 [0] 39 7 2 2 3 2 2" xfId="26254"/>
    <cellStyle name="쉼표 [0] 39 7 2 2 3 3" xfId="23044"/>
    <cellStyle name="쉼표 [0] 39 7 2 2 4" xfId="18755"/>
    <cellStyle name="쉼표 [0] 39 7 2 2 4 2" xfId="25184"/>
    <cellStyle name="쉼표 [0] 39 7 2 2 5" xfId="21974"/>
    <cellStyle name="쉼표 [0] 39 7 2 3" xfId="15756"/>
    <cellStyle name="쉼표 [0] 39 7 2 3 2" xfId="17899"/>
    <cellStyle name="쉼표 [0] 39 7 2 3 2 2" xfId="21109"/>
    <cellStyle name="쉼표 [0] 39 7 2 3 2 2 2" xfId="27538"/>
    <cellStyle name="쉼표 [0] 39 7 2 3 2 3" xfId="24328"/>
    <cellStyle name="쉼표 [0] 39 7 2 3 3" xfId="16829"/>
    <cellStyle name="쉼표 [0] 39 7 2 3 3 2" xfId="20039"/>
    <cellStyle name="쉼표 [0] 39 7 2 3 3 2 2" xfId="26468"/>
    <cellStyle name="쉼표 [0] 39 7 2 3 3 3" xfId="23258"/>
    <cellStyle name="쉼표 [0] 39 7 2 3 4" xfId="18969"/>
    <cellStyle name="쉼표 [0] 39 7 2 3 4 2" xfId="25398"/>
    <cellStyle name="쉼표 [0] 39 7 2 3 5" xfId="22188"/>
    <cellStyle name="쉼표 [0] 39 7 2 4" xfId="15970"/>
    <cellStyle name="쉼표 [0] 39 7 2 4 2" xfId="18113"/>
    <cellStyle name="쉼표 [0] 39 7 2 4 2 2" xfId="21323"/>
    <cellStyle name="쉼표 [0] 39 7 2 4 2 2 2" xfId="27752"/>
    <cellStyle name="쉼표 [0] 39 7 2 4 2 3" xfId="24542"/>
    <cellStyle name="쉼표 [0] 39 7 2 4 3" xfId="17043"/>
    <cellStyle name="쉼표 [0] 39 7 2 4 3 2" xfId="20253"/>
    <cellStyle name="쉼표 [0] 39 7 2 4 3 2 2" xfId="26682"/>
    <cellStyle name="쉼표 [0] 39 7 2 4 3 3" xfId="23472"/>
    <cellStyle name="쉼표 [0] 39 7 2 4 4" xfId="19183"/>
    <cellStyle name="쉼표 [0] 39 7 2 4 4 2" xfId="25612"/>
    <cellStyle name="쉼표 [0] 39 7 2 4 5" xfId="22402"/>
    <cellStyle name="쉼표 [0] 39 7 2 5" xfId="16187"/>
    <cellStyle name="쉼표 [0] 39 7 2 5 2" xfId="18327"/>
    <cellStyle name="쉼표 [0] 39 7 2 5 2 2" xfId="21537"/>
    <cellStyle name="쉼표 [0] 39 7 2 5 2 2 2" xfId="27966"/>
    <cellStyle name="쉼표 [0] 39 7 2 5 2 3" xfId="24756"/>
    <cellStyle name="쉼표 [0] 39 7 2 5 3" xfId="17257"/>
    <cellStyle name="쉼표 [0] 39 7 2 5 3 2" xfId="20467"/>
    <cellStyle name="쉼표 [0] 39 7 2 5 3 2 2" xfId="26896"/>
    <cellStyle name="쉼표 [0] 39 7 2 5 3 3" xfId="23686"/>
    <cellStyle name="쉼표 [0] 39 7 2 5 4" xfId="19397"/>
    <cellStyle name="쉼표 [0] 39 7 2 5 4 2" xfId="25826"/>
    <cellStyle name="쉼표 [0] 39 7 2 5 5" xfId="22616"/>
    <cellStyle name="쉼표 [0] 39 7 2 6" xfId="17471"/>
    <cellStyle name="쉼표 [0] 39 7 2 6 2" xfId="20681"/>
    <cellStyle name="쉼표 [0] 39 7 2 6 2 2" xfId="27110"/>
    <cellStyle name="쉼표 [0] 39 7 2 6 3" xfId="23900"/>
    <cellStyle name="쉼표 [0] 39 7 2 7" xfId="16401"/>
    <cellStyle name="쉼표 [0] 39 7 2 7 2" xfId="19611"/>
    <cellStyle name="쉼표 [0] 39 7 2 7 2 2" xfId="26040"/>
    <cellStyle name="쉼표 [0] 39 7 2 7 3" xfId="22830"/>
    <cellStyle name="쉼표 [0] 39 7 2 8" xfId="18541"/>
    <cellStyle name="쉼표 [0] 39 7 2 8 2" xfId="24970"/>
    <cellStyle name="쉼표 [0] 39 7 2 9" xfId="21760"/>
    <cellStyle name="쉼표 [0] 39 7 3" xfId="15398"/>
    <cellStyle name="쉼표 [0] 39 7 3 2" xfId="17541"/>
    <cellStyle name="쉼표 [0] 39 7 3 2 2" xfId="20751"/>
    <cellStyle name="쉼표 [0] 39 7 3 2 2 2" xfId="27180"/>
    <cellStyle name="쉼표 [0] 39 7 3 2 3" xfId="23970"/>
    <cellStyle name="쉼표 [0] 39 7 3 3" xfId="16471"/>
    <cellStyle name="쉼표 [0] 39 7 3 3 2" xfId="19681"/>
    <cellStyle name="쉼표 [0] 39 7 3 3 2 2" xfId="26110"/>
    <cellStyle name="쉼표 [0] 39 7 3 3 3" xfId="22900"/>
    <cellStyle name="쉼표 [0] 39 7 3 4" xfId="18611"/>
    <cellStyle name="쉼표 [0] 39 7 3 4 2" xfId="25040"/>
    <cellStyle name="쉼표 [0] 39 7 3 5" xfId="21830"/>
    <cellStyle name="쉼표 [0] 39 7 4" xfId="15612"/>
    <cellStyle name="쉼표 [0] 39 7 4 2" xfId="17755"/>
    <cellStyle name="쉼표 [0] 39 7 4 2 2" xfId="20965"/>
    <cellStyle name="쉼표 [0] 39 7 4 2 2 2" xfId="27394"/>
    <cellStyle name="쉼표 [0] 39 7 4 2 3" xfId="24184"/>
    <cellStyle name="쉼표 [0] 39 7 4 3" xfId="16685"/>
    <cellStyle name="쉼표 [0] 39 7 4 3 2" xfId="19895"/>
    <cellStyle name="쉼표 [0] 39 7 4 3 2 2" xfId="26324"/>
    <cellStyle name="쉼표 [0] 39 7 4 3 3" xfId="23114"/>
    <cellStyle name="쉼표 [0] 39 7 4 4" xfId="18825"/>
    <cellStyle name="쉼표 [0] 39 7 4 4 2" xfId="25254"/>
    <cellStyle name="쉼표 [0] 39 7 4 5" xfId="22044"/>
    <cellStyle name="쉼표 [0] 39 7 5" xfId="15826"/>
    <cellStyle name="쉼표 [0] 39 7 5 2" xfId="17969"/>
    <cellStyle name="쉼표 [0] 39 7 5 2 2" xfId="21179"/>
    <cellStyle name="쉼표 [0] 39 7 5 2 2 2" xfId="27608"/>
    <cellStyle name="쉼표 [0] 39 7 5 2 3" xfId="24398"/>
    <cellStyle name="쉼표 [0] 39 7 5 3" xfId="16899"/>
    <cellStyle name="쉼표 [0] 39 7 5 3 2" xfId="20109"/>
    <cellStyle name="쉼표 [0] 39 7 5 3 2 2" xfId="26538"/>
    <cellStyle name="쉼표 [0] 39 7 5 3 3" xfId="23328"/>
    <cellStyle name="쉼표 [0] 39 7 5 4" xfId="19039"/>
    <cellStyle name="쉼표 [0] 39 7 5 4 2" xfId="25468"/>
    <cellStyle name="쉼표 [0] 39 7 5 5" xfId="22258"/>
    <cellStyle name="쉼표 [0] 39 7 6" xfId="16043"/>
    <cellStyle name="쉼표 [0] 39 7 6 2" xfId="18183"/>
    <cellStyle name="쉼표 [0] 39 7 6 2 2" xfId="21393"/>
    <cellStyle name="쉼표 [0] 39 7 6 2 2 2" xfId="27822"/>
    <cellStyle name="쉼표 [0] 39 7 6 2 3" xfId="24612"/>
    <cellStyle name="쉼표 [0] 39 7 6 3" xfId="17113"/>
    <cellStyle name="쉼표 [0] 39 7 6 3 2" xfId="20323"/>
    <cellStyle name="쉼표 [0] 39 7 6 3 2 2" xfId="26752"/>
    <cellStyle name="쉼표 [0] 39 7 6 3 3" xfId="23542"/>
    <cellStyle name="쉼표 [0] 39 7 6 4" xfId="19253"/>
    <cellStyle name="쉼표 [0] 39 7 6 4 2" xfId="25682"/>
    <cellStyle name="쉼표 [0] 39 7 6 5" xfId="22472"/>
    <cellStyle name="쉼표 [0] 39 7 7" xfId="17327"/>
    <cellStyle name="쉼표 [0] 39 7 7 2" xfId="20537"/>
    <cellStyle name="쉼표 [0] 39 7 7 2 2" xfId="26966"/>
    <cellStyle name="쉼표 [0] 39 7 7 3" xfId="23756"/>
    <cellStyle name="쉼표 [0] 39 7 8" xfId="16257"/>
    <cellStyle name="쉼표 [0] 39 7 8 2" xfId="19467"/>
    <cellStyle name="쉼표 [0] 39 7 8 2 2" xfId="25896"/>
    <cellStyle name="쉼표 [0] 39 7 8 3" xfId="22686"/>
    <cellStyle name="쉼표 [0] 39 7 9" xfId="18397"/>
    <cellStyle name="쉼표 [0] 39 7 9 2" xfId="24826"/>
    <cellStyle name="쉼표 [0] 39 8" xfId="14684"/>
    <cellStyle name="쉼표 [0] 39 8 2" xfId="15525"/>
    <cellStyle name="쉼표 [0] 39 8 2 2" xfId="17668"/>
    <cellStyle name="쉼표 [0] 39 8 2 2 2" xfId="20878"/>
    <cellStyle name="쉼표 [0] 39 8 2 2 2 2" xfId="27307"/>
    <cellStyle name="쉼표 [0] 39 8 2 2 3" xfId="24097"/>
    <cellStyle name="쉼표 [0] 39 8 2 3" xfId="16598"/>
    <cellStyle name="쉼표 [0] 39 8 2 3 2" xfId="19808"/>
    <cellStyle name="쉼표 [0] 39 8 2 3 2 2" xfId="26237"/>
    <cellStyle name="쉼표 [0] 39 8 2 3 3" xfId="23027"/>
    <cellStyle name="쉼표 [0] 39 8 2 4" xfId="18738"/>
    <cellStyle name="쉼표 [0] 39 8 2 4 2" xfId="25167"/>
    <cellStyle name="쉼표 [0] 39 8 2 5" xfId="21957"/>
    <cellStyle name="쉼표 [0] 39 8 3" xfId="15739"/>
    <cellStyle name="쉼표 [0] 39 8 3 2" xfId="17882"/>
    <cellStyle name="쉼표 [0] 39 8 3 2 2" xfId="21092"/>
    <cellStyle name="쉼표 [0] 39 8 3 2 2 2" xfId="27521"/>
    <cellStyle name="쉼표 [0] 39 8 3 2 3" xfId="24311"/>
    <cellStyle name="쉼표 [0] 39 8 3 3" xfId="16812"/>
    <cellStyle name="쉼표 [0] 39 8 3 3 2" xfId="20022"/>
    <cellStyle name="쉼표 [0] 39 8 3 3 2 2" xfId="26451"/>
    <cellStyle name="쉼표 [0] 39 8 3 3 3" xfId="23241"/>
    <cellStyle name="쉼표 [0] 39 8 3 4" xfId="18952"/>
    <cellStyle name="쉼표 [0] 39 8 3 4 2" xfId="25381"/>
    <cellStyle name="쉼표 [0] 39 8 3 5" xfId="22171"/>
    <cellStyle name="쉼표 [0] 39 8 4" xfId="15953"/>
    <cellStyle name="쉼표 [0] 39 8 4 2" xfId="18096"/>
    <cellStyle name="쉼표 [0] 39 8 4 2 2" xfId="21306"/>
    <cellStyle name="쉼표 [0] 39 8 4 2 2 2" xfId="27735"/>
    <cellStyle name="쉼표 [0] 39 8 4 2 3" xfId="24525"/>
    <cellStyle name="쉼표 [0] 39 8 4 3" xfId="17026"/>
    <cellStyle name="쉼표 [0] 39 8 4 3 2" xfId="20236"/>
    <cellStyle name="쉼표 [0] 39 8 4 3 2 2" xfId="26665"/>
    <cellStyle name="쉼표 [0] 39 8 4 3 3" xfId="23455"/>
    <cellStyle name="쉼표 [0] 39 8 4 4" xfId="19166"/>
    <cellStyle name="쉼표 [0] 39 8 4 4 2" xfId="25595"/>
    <cellStyle name="쉼표 [0] 39 8 4 5" xfId="22385"/>
    <cellStyle name="쉼표 [0] 39 8 5" xfId="16170"/>
    <cellStyle name="쉼표 [0] 39 8 5 2" xfId="18310"/>
    <cellStyle name="쉼표 [0] 39 8 5 2 2" xfId="21520"/>
    <cellStyle name="쉼표 [0] 39 8 5 2 2 2" xfId="27949"/>
    <cellStyle name="쉼표 [0] 39 8 5 2 3" xfId="24739"/>
    <cellStyle name="쉼표 [0] 39 8 5 3" xfId="17240"/>
    <cellStyle name="쉼표 [0] 39 8 5 3 2" xfId="20450"/>
    <cellStyle name="쉼표 [0] 39 8 5 3 2 2" xfId="26879"/>
    <cellStyle name="쉼표 [0] 39 8 5 3 3" xfId="23669"/>
    <cellStyle name="쉼표 [0] 39 8 5 4" xfId="19380"/>
    <cellStyle name="쉼표 [0] 39 8 5 4 2" xfId="25809"/>
    <cellStyle name="쉼표 [0] 39 8 5 5" xfId="22599"/>
    <cellStyle name="쉼표 [0] 39 8 6" xfId="17454"/>
    <cellStyle name="쉼표 [0] 39 8 6 2" xfId="20664"/>
    <cellStyle name="쉼표 [0] 39 8 6 2 2" xfId="27093"/>
    <cellStyle name="쉼표 [0] 39 8 6 3" xfId="23883"/>
    <cellStyle name="쉼표 [0] 39 8 7" xfId="16384"/>
    <cellStyle name="쉼표 [0] 39 8 7 2" xfId="19594"/>
    <cellStyle name="쉼표 [0] 39 8 7 2 2" xfId="26023"/>
    <cellStyle name="쉼표 [0] 39 8 7 3" xfId="22813"/>
    <cellStyle name="쉼표 [0] 39 8 8" xfId="18524"/>
    <cellStyle name="쉼표 [0] 39 8 8 2" xfId="24953"/>
    <cellStyle name="쉼표 [0] 39 8 9" xfId="21743"/>
    <cellStyle name="쉼표 [0] 39 9" xfId="15333"/>
    <cellStyle name="쉼표 [0] 39 9 2" xfId="17476"/>
    <cellStyle name="쉼표 [0] 39 9 2 2" xfId="20686"/>
    <cellStyle name="쉼표 [0] 39 9 2 2 2" xfId="27115"/>
    <cellStyle name="쉼표 [0] 39 9 2 3" xfId="23905"/>
    <cellStyle name="쉼표 [0] 39 9 3" xfId="16406"/>
    <cellStyle name="쉼표 [0] 39 9 3 2" xfId="19616"/>
    <cellStyle name="쉼표 [0] 39 9 3 2 2" xfId="26045"/>
    <cellStyle name="쉼표 [0] 39 9 3 3" xfId="22835"/>
    <cellStyle name="쉼표 [0] 39 9 4" xfId="18546"/>
    <cellStyle name="쉼표 [0] 39 9 4 2" xfId="24975"/>
    <cellStyle name="쉼표 [0] 39 9 5" xfId="21765"/>
    <cellStyle name="쉼표 [0] 4" xfId="4350"/>
    <cellStyle name="쉼표 [0] 4 10" xfId="4351"/>
    <cellStyle name="쉼표 [0] 4 10 2" xfId="4352"/>
    <cellStyle name="쉼표 [0] 4 10 2 2" xfId="10343"/>
    <cellStyle name="쉼표 [0] 4 10 2 3" xfId="7402"/>
    <cellStyle name="쉼표 [0] 4 10 3" xfId="10342"/>
    <cellStyle name="쉼표 [0] 4 10 4" xfId="7401"/>
    <cellStyle name="쉼표 [0] 4 11" xfId="4353"/>
    <cellStyle name="쉼표 [0] 4 11 2" xfId="4354"/>
    <cellStyle name="쉼표 [0] 4 11 2 2" xfId="10345"/>
    <cellStyle name="쉼표 [0] 4 11 2 3" xfId="7404"/>
    <cellStyle name="쉼표 [0] 4 11 3" xfId="10344"/>
    <cellStyle name="쉼표 [0] 4 11 4" xfId="7403"/>
    <cellStyle name="쉼표 [0] 4 12" xfId="4355"/>
    <cellStyle name="쉼표 [0] 4 12 2" xfId="4356"/>
    <cellStyle name="쉼표 [0] 4 12 2 2" xfId="10347"/>
    <cellStyle name="쉼표 [0] 4 12 2 3" xfId="7406"/>
    <cellStyle name="쉼표 [0] 4 12 3" xfId="10346"/>
    <cellStyle name="쉼표 [0] 4 12 4" xfId="7405"/>
    <cellStyle name="쉼표 [0] 4 13" xfId="4357"/>
    <cellStyle name="쉼표 [0] 4 13 2" xfId="4358"/>
    <cellStyle name="쉼표 [0] 4 13 2 2" xfId="10349"/>
    <cellStyle name="쉼표 [0] 4 13 2 3" xfId="7408"/>
    <cellStyle name="쉼표 [0] 4 13 3" xfId="10348"/>
    <cellStyle name="쉼표 [0] 4 13 4" xfId="7407"/>
    <cellStyle name="쉼표 [0] 4 14" xfId="4359"/>
    <cellStyle name="쉼표 [0] 4 14 2" xfId="4360"/>
    <cellStyle name="쉼표 [0] 4 14 2 2" xfId="10351"/>
    <cellStyle name="쉼표 [0] 4 14 2 3" xfId="7410"/>
    <cellStyle name="쉼표 [0] 4 14 3" xfId="10350"/>
    <cellStyle name="쉼표 [0] 4 14 4" xfId="7409"/>
    <cellStyle name="쉼표 [0] 4 15" xfId="4361"/>
    <cellStyle name="쉼표 [0] 4 15 2" xfId="4362"/>
    <cellStyle name="쉼표 [0] 4 15 2 2" xfId="10353"/>
    <cellStyle name="쉼표 [0] 4 15 2 3" xfId="7412"/>
    <cellStyle name="쉼표 [0] 4 15 3" xfId="10352"/>
    <cellStyle name="쉼표 [0] 4 15 4" xfId="7411"/>
    <cellStyle name="쉼표 [0] 4 16" xfId="4363"/>
    <cellStyle name="쉼표 [0] 4 16 2" xfId="4364"/>
    <cellStyle name="쉼표 [0] 4 16 2 2" xfId="10355"/>
    <cellStyle name="쉼표 [0] 4 16 2 3" xfId="7414"/>
    <cellStyle name="쉼표 [0] 4 16 3" xfId="10354"/>
    <cellStyle name="쉼표 [0] 4 16 4" xfId="7413"/>
    <cellStyle name="쉼표 [0] 4 17" xfId="4365"/>
    <cellStyle name="쉼표 [0] 4 17 2" xfId="4366"/>
    <cellStyle name="쉼표 [0] 4 17 2 2" xfId="10357"/>
    <cellStyle name="쉼표 [0] 4 17 2 3" xfId="7416"/>
    <cellStyle name="쉼표 [0] 4 17 3" xfId="10356"/>
    <cellStyle name="쉼표 [0] 4 17 4" xfId="7415"/>
    <cellStyle name="쉼표 [0] 4 18" xfId="4367"/>
    <cellStyle name="쉼표 [0] 4 18 2" xfId="4368"/>
    <cellStyle name="쉼표 [0] 4 18 2 2" xfId="10359"/>
    <cellStyle name="쉼표 [0] 4 18 2 3" xfId="7418"/>
    <cellStyle name="쉼표 [0] 4 18 3" xfId="10358"/>
    <cellStyle name="쉼표 [0] 4 18 4" xfId="7417"/>
    <cellStyle name="쉼표 [0] 4 19" xfId="4369"/>
    <cellStyle name="쉼표 [0] 4 19 2" xfId="4370"/>
    <cellStyle name="쉼표 [0] 4 19 2 2" xfId="10361"/>
    <cellStyle name="쉼표 [0] 4 19 2 3" xfId="7420"/>
    <cellStyle name="쉼표 [0] 4 19 3" xfId="10360"/>
    <cellStyle name="쉼표 [0] 4 19 4" xfId="7419"/>
    <cellStyle name="쉼표 [0] 4 2" xfId="4371"/>
    <cellStyle name="쉼표 [0] 4 2 10" xfId="4372"/>
    <cellStyle name="쉼표 [0] 4 2 10 2" xfId="4373"/>
    <cellStyle name="쉼표 [0] 4 2 10 2 2" xfId="10364"/>
    <cellStyle name="쉼표 [0] 4 2 10 2 3" xfId="7423"/>
    <cellStyle name="쉼표 [0] 4 2 10 3" xfId="10363"/>
    <cellStyle name="쉼표 [0] 4 2 10 4" xfId="7422"/>
    <cellStyle name="쉼표 [0] 4 2 11" xfId="4374"/>
    <cellStyle name="쉼표 [0] 4 2 11 2" xfId="4375"/>
    <cellStyle name="쉼표 [0] 4 2 11 2 2" xfId="10366"/>
    <cellStyle name="쉼표 [0] 4 2 11 2 3" xfId="7425"/>
    <cellStyle name="쉼표 [0] 4 2 11 3" xfId="10365"/>
    <cellStyle name="쉼표 [0] 4 2 11 4" xfId="7424"/>
    <cellStyle name="쉼표 [0] 4 2 12" xfId="4376"/>
    <cellStyle name="쉼표 [0] 4 2 12 2" xfId="4377"/>
    <cellStyle name="쉼표 [0] 4 2 12 2 2" xfId="10368"/>
    <cellStyle name="쉼표 [0] 4 2 12 2 3" xfId="7427"/>
    <cellStyle name="쉼표 [0] 4 2 12 3" xfId="10367"/>
    <cellStyle name="쉼표 [0] 4 2 12 4" xfId="7426"/>
    <cellStyle name="쉼표 [0] 4 2 13" xfId="4378"/>
    <cellStyle name="쉼표 [0] 4 2 13 2" xfId="4379"/>
    <cellStyle name="쉼표 [0] 4 2 13 2 2" xfId="10370"/>
    <cellStyle name="쉼표 [0] 4 2 13 2 3" xfId="7429"/>
    <cellStyle name="쉼표 [0] 4 2 13 3" xfId="10369"/>
    <cellStyle name="쉼표 [0] 4 2 13 4" xfId="7428"/>
    <cellStyle name="쉼표 [0] 4 2 14" xfId="4380"/>
    <cellStyle name="쉼표 [0] 4 2 14 2" xfId="4381"/>
    <cellStyle name="쉼표 [0] 4 2 14 2 2" xfId="10372"/>
    <cellStyle name="쉼표 [0] 4 2 14 2 3" xfId="7431"/>
    <cellStyle name="쉼표 [0] 4 2 14 3" xfId="10371"/>
    <cellStyle name="쉼표 [0] 4 2 14 4" xfId="7430"/>
    <cellStyle name="쉼표 [0] 4 2 15" xfId="4382"/>
    <cellStyle name="쉼표 [0] 4 2 15 2" xfId="4383"/>
    <cellStyle name="쉼표 [0] 4 2 15 2 2" xfId="10374"/>
    <cellStyle name="쉼표 [0] 4 2 15 2 3" xfId="7433"/>
    <cellStyle name="쉼표 [0] 4 2 15 3" xfId="10373"/>
    <cellStyle name="쉼표 [0] 4 2 15 4" xfId="7432"/>
    <cellStyle name="쉼표 [0] 4 2 16" xfId="4384"/>
    <cellStyle name="쉼표 [0] 4 2 16 2" xfId="4385"/>
    <cellStyle name="쉼표 [0] 4 2 16 2 2" xfId="10376"/>
    <cellStyle name="쉼표 [0] 4 2 16 2 3" xfId="7435"/>
    <cellStyle name="쉼표 [0] 4 2 16 3" xfId="10375"/>
    <cellStyle name="쉼표 [0] 4 2 16 4" xfId="7434"/>
    <cellStyle name="쉼표 [0] 4 2 17" xfId="4386"/>
    <cellStyle name="쉼표 [0] 4 2 17 2" xfId="4387"/>
    <cellStyle name="쉼표 [0] 4 2 17 2 2" xfId="10378"/>
    <cellStyle name="쉼표 [0] 4 2 17 2 3" xfId="7437"/>
    <cellStyle name="쉼표 [0] 4 2 17 3" xfId="10377"/>
    <cellStyle name="쉼표 [0] 4 2 17 4" xfId="7436"/>
    <cellStyle name="쉼표 [0] 4 2 18" xfId="4388"/>
    <cellStyle name="쉼표 [0] 4 2 18 2" xfId="4389"/>
    <cellStyle name="쉼표 [0] 4 2 18 2 2" xfId="10380"/>
    <cellStyle name="쉼표 [0] 4 2 18 2 3" xfId="7439"/>
    <cellStyle name="쉼표 [0] 4 2 18 3" xfId="10379"/>
    <cellStyle name="쉼표 [0] 4 2 18 4" xfId="7438"/>
    <cellStyle name="쉼표 [0] 4 2 19" xfId="4390"/>
    <cellStyle name="쉼표 [0] 4 2 19 2" xfId="4391"/>
    <cellStyle name="쉼표 [0] 4 2 19 2 2" xfId="10382"/>
    <cellStyle name="쉼표 [0] 4 2 19 2 3" xfId="7441"/>
    <cellStyle name="쉼표 [0] 4 2 19 3" xfId="10381"/>
    <cellStyle name="쉼표 [0] 4 2 19 4" xfId="7440"/>
    <cellStyle name="쉼표 [0] 4 2 2" xfId="4392"/>
    <cellStyle name="쉼표 [0] 4 2 2 2" xfId="10383"/>
    <cellStyle name="쉼표 [0] 4 2 2 2 2" xfId="13364"/>
    <cellStyle name="쉼표 [0] 4 2 2 3" xfId="7442"/>
    <cellStyle name="쉼표 [0] 4 2 2 3 2" xfId="14717"/>
    <cellStyle name="쉼표 [0] 4 2 20" xfId="4393"/>
    <cellStyle name="쉼표 [0] 4 2 20 2" xfId="4394"/>
    <cellStyle name="쉼표 [0] 4 2 20 2 2" xfId="10385"/>
    <cellStyle name="쉼표 [0] 4 2 20 2 3" xfId="7444"/>
    <cellStyle name="쉼표 [0] 4 2 20 3" xfId="10384"/>
    <cellStyle name="쉼표 [0] 4 2 20 4" xfId="7443"/>
    <cellStyle name="쉼표 [0] 4 2 21" xfId="4395"/>
    <cellStyle name="쉼표 [0] 4 2 21 2" xfId="4396"/>
    <cellStyle name="쉼표 [0] 4 2 21 2 2" xfId="10387"/>
    <cellStyle name="쉼표 [0] 4 2 21 2 3" xfId="7446"/>
    <cellStyle name="쉼표 [0] 4 2 21 3" xfId="10386"/>
    <cellStyle name="쉼표 [0] 4 2 21 4" xfId="7445"/>
    <cellStyle name="쉼표 [0] 4 2 22" xfId="4397"/>
    <cellStyle name="쉼표 [0] 4 2 22 2" xfId="4398"/>
    <cellStyle name="쉼표 [0] 4 2 22 2 2" xfId="10389"/>
    <cellStyle name="쉼표 [0] 4 2 22 2 3" xfId="7448"/>
    <cellStyle name="쉼표 [0] 4 2 22 3" xfId="10388"/>
    <cellStyle name="쉼표 [0] 4 2 22 4" xfId="7447"/>
    <cellStyle name="쉼표 [0] 4 2 23" xfId="4399"/>
    <cellStyle name="쉼표 [0] 4 2 23 2" xfId="4400"/>
    <cellStyle name="쉼표 [0] 4 2 23 2 2" xfId="10391"/>
    <cellStyle name="쉼표 [0] 4 2 23 2 3" xfId="7450"/>
    <cellStyle name="쉼표 [0] 4 2 23 3" xfId="10390"/>
    <cellStyle name="쉼표 [0] 4 2 23 4" xfId="7449"/>
    <cellStyle name="쉼표 [0] 4 2 24" xfId="4401"/>
    <cellStyle name="쉼표 [0] 4 2 24 2" xfId="4402"/>
    <cellStyle name="쉼표 [0] 4 2 24 2 2" xfId="10393"/>
    <cellStyle name="쉼표 [0] 4 2 24 2 3" xfId="7452"/>
    <cellStyle name="쉼표 [0] 4 2 24 3" xfId="10392"/>
    <cellStyle name="쉼표 [0] 4 2 24 4" xfId="7451"/>
    <cellStyle name="쉼표 [0] 4 2 25" xfId="4403"/>
    <cellStyle name="쉼표 [0] 4 2 25 2" xfId="4404"/>
    <cellStyle name="쉼표 [0] 4 2 25 2 2" xfId="10395"/>
    <cellStyle name="쉼표 [0] 4 2 25 2 3" xfId="7454"/>
    <cellStyle name="쉼표 [0] 4 2 25 3" xfId="10394"/>
    <cellStyle name="쉼표 [0] 4 2 25 4" xfId="7453"/>
    <cellStyle name="쉼표 [0] 4 2 26" xfId="4405"/>
    <cellStyle name="쉼표 [0] 4 2 26 2" xfId="4406"/>
    <cellStyle name="쉼표 [0] 4 2 26 2 2" xfId="10397"/>
    <cellStyle name="쉼표 [0] 4 2 26 2 3" xfId="7456"/>
    <cellStyle name="쉼표 [0] 4 2 26 3" xfId="10396"/>
    <cellStyle name="쉼표 [0] 4 2 26 4" xfId="7455"/>
    <cellStyle name="쉼표 [0] 4 2 27" xfId="4407"/>
    <cellStyle name="쉼표 [0] 4 2 27 2" xfId="10398"/>
    <cellStyle name="쉼표 [0] 4 2 27 3" xfId="7457"/>
    <cellStyle name="쉼표 [0] 4 2 28" xfId="10362"/>
    <cellStyle name="쉼표 [0] 4 2 29" xfId="7421"/>
    <cellStyle name="쉼표 [0] 4 2 29 2" xfId="14716"/>
    <cellStyle name="쉼표 [0] 4 2 3" xfId="4408"/>
    <cellStyle name="쉼표 [0] 4 2 3 2" xfId="4409"/>
    <cellStyle name="쉼표 [0] 4 2 3 2 2" xfId="10400"/>
    <cellStyle name="쉼표 [0] 4 2 3 2 3" xfId="7459"/>
    <cellStyle name="쉼표 [0] 4 2 3 2 3 2" xfId="14821"/>
    <cellStyle name="쉼표 [0] 4 2 3 3" xfId="10399"/>
    <cellStyle name="쉼표 [0] 4 2 3 3 2" xfId="13365"/>
    <cellStyle name="쉼표 [0] 4 2 3 4" xfId="7458"/>
    <cellStyle name="쉼표 [0] 4 2 3 4 2" xfId="14718"/>
    <cellStyle name="쉼표 [0] 4 2 4" xfId="4410"/>
    <cellStyle name="쉼표 [0] 4 2 4 10" xfId="4411"/>
    <cellStyle name="쉼표 [0] 4 2 4 10 2" xfId="4412"/>
    <cellStyle name="쉼표 [0] 4 2 4 10 2 2" xfId="10403"/>
    <cellStyle name="쉼표 [0] 4 2 4 10 2 3" xfId="7462"/>
    <cellStyle name="쉼표 [0] 4 2 4 10 3" xfId="10402"/>
    <cellStyle name="쉼표 [0] 4 2 4 10 4" xfId="7461"/>
    <cellStyle name="쉼표 [0] 4 2 4 11" xfId="4413"/>
    <cellStyle name="쉼표 [0] 4 2 4 11 2" xfId="4414"/>
    <cellStyle name="쉼표 [0] 4 2 4 11 2 2" xfId="10405"/>
    <cellStyle name="쉼표 [0] 4 2 4 11 2 3" xfId="7464"/>
    <cellStyle name="쉼표 [0] 4 2 4 11 3" xfId="10404"/>
    <cellStyle name="쉼표 [0] 4 2 4 11 4" xfId="7463"/>
    <cellStyle name="쉼표 [0] 4 2 4 12" xfId="4415"/>
    <cellStyle name="쉼표 [0] 4 2 4 12 2" xfId="4416"/>
    <cellStyle name="쉼표 [0] 4 2 4 12 2 2" xfId="10407"/>
    <cellStyle name="쉼표 [0] 4 2 4 12 2 3" xfId="7466"/>
    <cellStyle name="쉼표 [0] 4 2 4 12 3" xfId="10406"/>
    <cellStyle name="쉼표 [0] 4 2 4 12 4" xfId="7465"/>
    <cellStyle name="쉼표 [0] 4 2 4 13" xfId="4417"/>
    <cellStyle name="쉼표 [0] 4 2 4 13 2" xfId="4418"/>
    <cellStyle name="쉼표 [0] 4 2 4 13 2 2" xfId="10409"/>
    <cellStyle name="쉼표 [0] 4 2 4 13 2 3" xfId="7468"/>
    <cellStyle name="쉼표 [0] 4 2 4 13 3" xfId="10408"/>
    <cellStyle name="쉼표 [0] 4 2 4 13 4" xfId="7467"/>
    <cellStyle name="쉼표 [0] 4 2 4 14" xfId="4419"/>
    <cellStyle name="쉼표 [0] 4 2 4 14 2" xfId="4420"/>
    <cellStyle name="쉼표 [0] 4 2 4 14 2 2" xfId="10411"/>
    <cellStyle name="쉼표 [0] 4 2 4 14 2 3" xfId="7470"/>
    <cellStyle name="쉼표 [0] 4 2 4 14 3" xfId="10410"/>
    <cellStyle name="쉼표 [0] 4 2 4 14 4" xfId="7469"/>
    <cellStyle name="쉼표 [0] 4 2 4 15" xfId="4421"/>
    <cellStyle name="쉼표 [0] 4 2 4 15 2" xfId="4422"/>
    <cellStyle name="쉼표 [0] 4 2 4 15 2 2" xfId="10413"/>
    <cellStyle name="쉼표 [0] 4 2 4 15 2 3" xfId="7472"/>
    <cellStyle name="쉼표 [0] 4 2 4 15 3" xfId="10412"/>
    <cellStyle name="쉼표 [0] 4 2 4 15 4" xfId="7471"/>
    <cellStyle name="쉼표 [0] 4 2 4 16" xfId="4423"/>
    <cellStyle name="쉼표 [0] 4 2 4 16 2" xfId="4424"/>
    <cellStyle name="쉼표 [0] 4 2 4 16 2 2" xfId="10415"/>
    <cellStyle name="쉼표 [0] 4 2 4 16 2 3" xfId="7474"/>
    <cellStyle name="쉼표 [0] 4 2 4 16 3" xfId="10414"/>
    <cellStyle name="쉼표 [0] 4 2 4 16 4" xfId="7473"/>
    <cellStyle name="쉼표 [0] 4 2 4 17" xfId="4425"/>
    <cellStyle name="쉼표 [0] 4 2 4 17 2" xfId="4426"/>
    <cellStyle name="쉼표 [0] 4 2 4 17 2 2" xfId="10417"/>
    <cellStyle name="쉼표 [0] 4 2 4 17 2 3" xfId="7476"/>
    <cellStyle name="쉼표 [0] 4 2 4 17 3" xfId="10416"/>
    <cellStyle name="쉼표 [0] 4 2 4 17 4" xfId="7475"/>
    <cellStyle name="쉼표 [0] 4 2 4 18" xfId="4427"/>
    <cellStyle name="쉼표 [0] 4 2 4 18 2" xfId="4428"/>
    <cellStyle name="쉼표 [0] 4 2 4 18 2 2" xfId="10419"/>
    <cellStyle name="쉼표 [0] 4 2 4 18 2 3" xfId="7478"/>
    <cellStyle name="쉼표 [0] 4 2 4 18 3" xfId="10418"/>
    <cellStyle name="쉼표 [0] 4 2 4 18 4" xfId="7477"/>
    <cellStyle name="쉼표 [0] 4 2 4 19" xfId="4429"/>
    <cellStyle name="쉼표 [0] 4 2 4 19 2" xfId="4430"/>
    <cellStyle name="쉼표 [0] 4 2 4 19 2 2" xfId="10421"/>
    <cellStyle name="쉼표 [0] 4 2 4 19 2 3" xfId="7480"/>
    <cellStyle name="쉼표 [0] 4 2 4 19 3" xfId="10420"/>
    <cellStyle name="쉼표 [0] 4 2 4 19 4" xfId="7479"/>
    <cellStyle name="쉼표 [0] 4 2 4 2" xfId="4431"/>
    <cellStyle name="쉼표 [0] 4 2 4 2 2" xfId="4432"/>
    <cellStyle name="쉼표 [0] 4 2 4 2 2 2" xfId="10423"/>
    <cellStyle name="쉼표 [0] 4 2 4 2 2 3" xfId="7482"/>
    <cellStyle name="쉼표 [0] 4 2 4 2 3" xfId="10422"/>
    <cellStyle name="쉼표 [0] 4 2 4 2 4" xfId="7481"/>
    <cellStyle name="쉼표 [0] 4 2 4 2 4 2" xfId="15248"/>
    <cellStyle name="쉼표 [0] 4 2 4 20" xfId="4433"/>
    <cellStyle name="쉼표 [0] 4 2 4 20 2" xfId="4434"/>
    <cellStyle name="쉼표 [0] 4 2 4 20 2 2" xfId="10425"/>
    <cellStyle name="쉼표 [0] 4 2 4 20 2 3" xfId="7484"/>
    <cellStyle name="쉼표 [0] 4 2 4 20 3" xfId="10424"/>
    <cellStyle name="쉼표 [0] 4 2 4 20 4" xfId="7483"/>
    <cellStyle name="쉼표 [0] 4 2 4 21" xfId="4435"/>
    <cellStyle name="쉼표 [0] 4 2 4 21 2" xfId="4436"/>
    <cellStyle name="쉼표 [0] 4 2 4 21 2 2" xfId="10427"/>
    <cellStyle name="쉼표 [0] 4 2 4 21 2 3" xfId="7486"/>
    <cellStyle name="쉼표 [0] 4 2 4 21 3" xfId="10426"/>
    <cellStyle name="쉼표 [0] 4 2 4 21 4" xfId="7485"/>
    <cellStyle name="쉼표 [0] 4 2 4 22" xfId="4437"/>
    <cellStyle name="쉼표 [0] 4 2 4 22 2" xfId="4438"/>
    <cellStyle name="쉼표 [0] 4 2 4 22 2 2" xfId="10429"/>
    <cellStyle name="쉼표 [0] 4 2 4 22 2 3" xfId="7488"/>
    <cellStyle name="쉼표 [0] 4 2 4 22 3" xfId="10428"/>
    <cellStyle name="쉼표 [0] 4 2 4 22 4" xfId="7487"/>
    <cellStyle name="쉼표 [0] 4 2 4 23" xfId="4439"/>
    <cellStyle name="쉼표 [0] 4 2 4 23 2" xfId="4440"/>
    <cellStyle name="쉼표 [0] 4 2 4 23 2 2" xfId="10431"/>
    <cellStyle name="쉼표 [0] 4 2 4 23 2 3" xfId="7490"/>
    <cellStyle name="쉼표 [0] 4 2 4 23 3" xfId="10430"/>
    <cellStyle name="쉼표 [0] 4 2 4 23 4" xfId="7489"/>
    <cellStyle name="쉼표 [0] 4 2 4 24" xfId="4441"/>
    <cellStyle name="쉼표 [0] 4 2 4 24 2" xfId="4442"/>
    <cellStyle name="쉼표 [0] 4 2 4 24 2 2" xfId="10433"/>
    <cellStyle name="쉼표 [0] 4 2 4 24 2 3" xfId="7492"/>
    <cellStyle name="쉼표 [0] 4 2 4 24 3" xfId="10432"/>
    <cellStyle name="쉼표 [0] 4 2 4 24 4" xfId="7491"/>
    <cellStyle name="쉼표 [0] 4 2 4 25" xfId="4443"/>
    <cellStyle name="쉼표 [0] 4 2 4 25 2" xfId="10434"/>
    <cellStyle name="쉼표 [0] 4 2 4 25 3" xfId="7493"/>
    <cellStyle name="쉼표 [0] 4 2 4 26" xfId="10401"/>
    <cellStyle name="쉼표 [0] 4 2 4 27" xfId="7460"/>
    <cellStyle name="쉼표 [0] 4 2 4 27 2" xfId="14719"/>
    <cellStyle name="쉼표 [0] 4 2 4 3" xfId="4444"/>
    <cellStyle name="쉼표 [0] 4 2 4 3 2" xfId="4445"/>
    <cellStyle name="쉼표 [0] 4 2 4 3 2 2" xfId="10436"/>
    <cellStyle name="쉼표 [0] 4 2 4 3 2 3" xfId="7495"/>
    <cellStyle name="쉼표 [0] 4 2 4 3 3" xfId="10435"/>
    <cellStyle name="쉼표 [0] 4 2 4 3 4" xfId="7494"/>
    <cellStyle name="쉼표 [0] 4 2 4 4" xfId="4446"/>
    <cellStyle name="쉼표 [0] 4 2 4 4 2" xfId="4447"/>
    <cellStyle name="쉼표 [0] 4 2 4 4 2 2" xfId="10438"/>
    <cellStyle name="쉼표 [0] 4 2 4 4 2 3" xfId="7497"/>
    <cellStyle name="쉼표 [0] 4 2 4 4 3" xfId="10437"/>
    <cellStyle name="쉼표 [0] 4 2 4 4 4" xfId="7496"/>
    <cellStyle name="쉼표 [0] 4 2 4 5" xfId="4448"/>
    <cellStyle name="쉼표 [0] 4 2 4 5 2" xfId="4449"/>
    <cellStyle name="쉼표 [0] 4 2 4 5 2 2" xfId="10440"/>
    <cellStyle name="쉼표 [0] 4 2 4 5 2 3" xfId="7499"/>
    <cellStyle name="쉼표 [0] 4 2 4 5 3" xfId="10439"/>
    <cellStyle name="쉼표 [0] 4 2 4 5 4" xfId="7498"/>
    <cellStyle name="쉼표 [0] 4 2 4 6" xfId="4450"/>
    <cellStyle name="쉼표 [0] 4 2 4 6 2" xfId="4451"/>
    <cellStyle name="쉼표 [0] 4 2 4 6 2 2" xfId="10442"/>
    <cellStyle name="쉼표 [0] 4 2 4 6 2 3" xfId="7501"/>
    <cellStyle name="쉼표 [0] 4 2 4 6 3" xfId="10441"/>
    <cellStyle name="쉼표 [0] 4 2 4 6 4" xfId="7500"/>
    <cellStyle name="쉼표 [0] 4 2 4 7" xfId="4452"/>
    <cellStyle name="쉼표 [0] 4 2 4 7 2" xfId="4453"/>
    <cellStyle name="쉼표 [0] 4 2 4 7 2 2" xfId="10444"/>
    <cellStyle name="쉼표 [0] 4 2 4 7 2 3" xfId="7503"/>
    <cellStyle name="쉼표 [0] 4 2 4 7 3" xfId="10443"/>
    <cellStyle name="쉼표 [0] 4 2 4 7 4" xfId="7502"/>
    <cellStyle name="쉼표 [0] 4 2 4 8" xfId="4454"/>
    <cellStyle name="쉼표 [0] 4 2 4 8 2" xfId="4455"/>
    <cellStyle name="쉼표 [0] 4 2 4 8 2 2" xfId="10446"/>
    <cellStyle name="쉼표 [0] 4 2 4 8 2 3" xfId="7505"/>
    <cellStyle name="쉼표 [0] 4 2 4 8 3" xfId="10445"/>
    <cellStyle name="쉼표 [0] 4 2 4 8 4" xfId="7504"/>
    <cellStyle name="쉼표 [0] 4 2 4 9" xfId="4456"/>
    <cellStyle name="쉼표 [0] 4 2 4 9 2" xfId="4457"/>
    <cellStyle name="쉼표 [0] 4 2 4 9 2 2" xfId="10448"/>
    <cellStyle name="쉼표 [0] 4 2 4 9 2 3" xfId="7507"/>
    <cellStyle name="쉼표 [0] 4 2 4 9 3" xfId="10447"/>
    <cellStyle name="쉼표 [0] 4 2 4 9 4" xfId="7506"/>
    <cellStyle name="쉼표 [0] 4 2 5" xfId="4458"/>
    <cellStyle name="쉼표 [0] 4 2 5 2" xfId="4459"/>
    <cellStyle name="쉼표 [0] 4 2 5 2 2" xfId="10450"/>
    <cellStyle name="쉼표 [0] 4 2 5 2 3" xfId="7509"/>
    <cellStyle name="쉼표 [0] 4 2 5 3" xfId="10449"/>
    <cellStyle name="쉼표 [0] 4 2 5 4" xfId="7508"/>
    <cellStyle name="쉼표 [0] 4 2 5 4 2" xfId="15247"/>
    <cellStyle name="쉼표 [0] 4 2 6" xfId="4460"/>
    <cellStyle name="쉼표 [0] 4 2 6 2" xfId="4461"/>
    <cellStyle name="쉼표 [0] 4 2 6 2 2" xfId="10452"/>
    <cellStyle name="쉼표 [0] 4 2 6 2 3" xfId="7511"/>
    <cellStyle name="쉼표 [0] 4 2 6 3" xfId="10451"/>
    <cellStyle name="쉼표 [0] 4 2 6 4" xfId="7510"/>
    <cellStyle name="쉼표 [0] 4 2 7" xfId="4462"/>
    <cellStyle name="쉼표 [0] 4 2 7 2" xfId="4463"/>
    <cellStyle name="쉼표 [0] 4 2 7 2 2" xfId="10454"/>
    <cellStyle name="쉼표 [0] 4 2 7 2 3" xfId="7513"/>
    <cellStyle name="쉼표 [0] 4 2 7 3" xfId="10453"/>
    <cellStyle name="쉼표 [0] 4 2 7 4" xfId="7512"/>
    <cellStyle name="쉼표 [0] 4 2 8" xfId="4464"/>
    <cellStyle name="쉼표 [0] 4 2 8 2" xfId="4465"/>
    <cellStyle name="쉼표 [0] 4 2 8 2 2" xfId="10456"/>
    <cellStyle name="쉼표 [0] 4 2 8 2 3" xfId="7515"/>
    <cellStyle name="쉼표 [0] 4 2 8 3" xfId="10455"/>
    <cellStyle name="쉼표 [0] 4 2 8 4" xfId="7514"/>
    <cellStyle name="쉼표 [0] 4 2 9" xfId="4466"/>
    <cellStyle name="쉼표 [0] 4 2 9 2" xfId="4467"/>
    <cellStyle name="쉼표 [0] 4 2 9 2 2" xfId="10458"/>
    <cellStyle name="쉼표 [0] 4 2 9 2 3" xfId="7517"/>
    <cellStyle name="쉼표 [0] 4 2 9 3" xfId="10457"/>
    <cellStyle name="쉼표 [0] 4 2 9 4" xfId="7516"/>
    <cellStyle name="쉼표 [0] 4 20" xfId="4468"/>
    <cellStyle name="쉼표 [0] 4 20 2" xfId="4469"/>
    <cellStyle name="쉼표 [0] 4 20 2 2" xfId="10460"/>
    <cellStyle name="쉼표 [0] 4 20 2 3" xfId="7519"/>
    <cellStyle name="쉼표 [0] 4 20 3" xfId="10459"/>
    <cellStyle name="쉼표 [0] 4 20 4" xfId="7518"/>
    <cellStyle name="쉼표 [0] 4 21" xfId="4470"/>
    <cellStyle name="쉼표 [0] 4 21 2" xfId="4471"/>
    <cellStyle name="쉼표 [0] 4 21 2 2" xfId="10462"/>
    <cellStyle name="쉼표 [0] 4 21 2 3" xfId="7521"/>
    <cellStyle name="쉼표 [0] 4 21 3" xfId="10461"/>
    <cellStyle name="쉼표 [0] 4 21 4" xfId="7520"/>
    <cellStyle name="쉼표 [0] 4 22" xfId="4472"/>
    <cellStyle name="쉼표 [0] 4 22 2" xfId="4473"/>
    <cellStyle name="쉼표 [0] 4 22 2 2" xfId="10464"/>
    <cellStyle name="쉼표 [0] 4 22 2 3" xfId="7523"/>
    <cellStyle name="쉼표 [0] 4 22 3" xfId="10463"/>
    <cellStyle name="쉼표 [0] 4 22 4" xfId="7522"/>
    <cellStyle name="쉼표 [0] 4 23" xfId="4474"/>
    <cellStyle name="쉼표 [0] 4 23 2" xfId="4475"/>
    <cellStyle name="쉼표 [0] 4 23 2 2" xfId="10466"/>
    <cellStyle name="쉼표 [0] 4 23 2 3" xfId="7525"/>
    <cellStyle name="쉼표 [0] 4 23 3" xfId="10465"/>
    <cellStyle name="쉼표 [0] 4 23 4" xfId="7524"/>
    <cellStyle name="쉼표 [0] 4 24" xfId="4476"/>
    <cellStyle name="쉼표 [0] 4 24 2" xfId="4477"/>
    <cellStyle name="쉼표 [0] 4 24 2 2" xfId="10468"/>
    <cellStyle name="쉼표 [0] 4 24 2 3" xfId="7527"/>
    <cellStyle name="쉼표 [0] 4 24 3" xfId="10467"/>
    <cellStyle name="쉼표 [0] 4 24 4" xfId="7526"/>
    <cellStyle name="쉼표 [0] 4 25" xfId="4478"/>
    <cellStyle name="쉼표 [0] 4 25 2" xfId="4479"/>
    <cellStyle name="쉼표 [0] 4 25 2 2" xfId="10470"/>
    <cellStyle name="쉼표 [0] 4 25 2 3" xfId="7529"/>
    <cellStyle name="쉼표 [0] 4 25 3" xfId="10469"/>
    <cellStyle name="쉼표 [0] 4 25 4" xfId="7528"/>
    <cellStyle name="쉼표 [0] 4 26" xfId="4480"/>
    <cellStyle name="쉼표 [0] 4 26 2" xfId="4481"/>
    <cellStyle name="쉼표 [0] 4 26 2 2" xfId="10472"/>
    <cellStyle name="쉼표 [0] 4 26 2 3" xfId="7531"/>
    <cellStyle name="쉼표 [0] 4 26 3" xfId="10471"/>
    <cellStyle name="쉼표 [0] 4 26 4" xfId="7530"/>
    <cellStyle name="쉼표 [0] 4 27" xfId="4482"/>
    <cellStyle name="쉼표 [0] 4 27 2" xfId="4483"/>
    <cellStyle name="쉼표 [0] 4 27 2 2" xfId="10474"/>
    <cellStyle name="쉼표 [0] 4 27 2 3" xfId="7533"/>
    <cellStyle name="쉼표 [0] 4 27 3" xfId="10473"/>
    <cellStyle name="쉼표 [0] 4 27 4" xfId="7532"/>
    <cellStyle name="쉼표 [0] 4 28" xfId="4484"/>
    <cellStyle name="쉼표 [0] 4 28 2" xfId="10475"/>
    <cellStyle name="쉼표 [0] 4 28 3" xfId="7534"/>
    <cellStyle name="쉼표 [0] 4 29" xfId="6661"/>
    <cellStyle name="쉼표 [0] 4 29 2" xfId="12620"/>
    <cellStyle name="쉼표 [0] 4 29 3" xfId="7535"/>
    <cellStyle name="쉼표 [0] 4 3" xfId="4485"/>
    <cellStyle name="쉼표 [0] 4 3 2" xfId="10476"/>
    <cellStyle name="쉼표 [0] 4 3 2 2" xfId="13366"/>
    <cellStyle name="쉼표 [0] 4 3 3" xfId="7536"/>
    <cellStyle name="쉼표 [0] 4 3 3 2" xfId="14720"/>
    <cellStyle name="쉼표 [0] 4 30" xfId="6860"/>
    <cellStyle name="쉼표 [0] 4 30 2" xfId="12771"/>
    <cellStyle name="쉼표 [0] 4 30 3" xfId="7537"/>
    <cellStyle name="쉼표 [0] 4 31" xfId="7015"/>
    <cellStyle name="쉼표 [0] 4 31 2" xfId="12917"/>
    <cellStyle name="쉼표 [0] 4 31 3" xfId="7538"/>
    <cellStyle name="쉼표 [0] 4 32" xfId="13367"/>
    <cellStyle name="쉼표 [0] 4 4" xfId="4486"/>
    <cellStyle name="쉼표 [0] 4 4 2" xfId="4487"/>
    <cellStyle name="쉼표 [0] 4 4 2 2" xfId="10478"/>
    <cellStyle name="쉼표 [0] 4 4 2 3" xfId="7540"/>
    <cellStyle name="쉼표 [0] 4 4 2 3 2" xfId="14822"/>
    <cellStyle name="쉼표 [0] 4 4 3" xfId="10477"/>
    <cellStyle name="쉼표 [0] 4 4 3 2" xfId="13368"/>
    <cellStyle name="쉼표 [0] 4 4 4" xfId="7539"/>
    <cellStyle name="쉼표 [0] 4 4 4 2" xfId="14721"/>
    <cellStyle name="쉼표 [0] 4 5" xfId="4488"/>
    <cellStyle name="쉼표 [0] 4 5 10" xfId="4489"/>
    <cellStyle name="쉼표 [0] 4 5 10 2" xfId="4490"/>
    <cellStyle name="쉼표 [0] 4 5 10 2 2" xfId="10481"/>
    <cellStyle name="쉼표 [0] 4 5 10 2 3" xfId="7543"/>
    <cellStyle name="쉼표 [0] 4 5 10 3" xfId="10480"/>
    <cellStyle name="쉼표 [0] 4 5 10 4" xfId="7542"/>
    <cellStyle name="쉼표 [0] 4 5 11" xfId="4491"/>
    <cellStyle name="쉼표 [0] 4 5 11 2" xfId="4492"/>
    <cellStyle name="쉼표 [0] 4 5 11 2 2" xfId="10483"/>
    <cellStyle name="쉼표 [0] 4 5 11 2 3" xfId="7545"/>
    <cellStyle name="쉼표 [0] 4 5 11 3" xfId="10482"/>
    <cellStyle name="쉼표 [0] 4 5 11 4" xfId="7544"/>
    <cellStyle name="쉼표 [0] 4 5 12" xfId="4493"/>
    <cellStyle name="쉼표 [0] 4 5 12 2" xfId="4494"/>
    <cellStyle name="쉼표 [0] 4 5 12 2 2" xfId="10485"/>
    <cellStyle name="쉼표 [0] 4 5 12 2 3" xfId="7547"/>
    <cellStyle name="쉼표 [0] 4 5 12 3" xfId="10484"/>
    <cellStyle name="쉼표 [0] 4 5 12 4" xfId="7546"/>
    <cellStyle name="쉼표 [0] 4 5 13" xfId="4495"/>
    <cellStyle name="쉼표 [0] 4 5 13 2" xfId="4496"/>
    <cellStyle name="쉼표 [0] 4 5 13 2 2" xfId="10487"/>
    <cellStyle name="쉼표 [0] 4 5 13 2 3" xfId="7549"/>
    <cellStyle name="쉼표 [0] 4 5 13 3" xfId="10486"/>
    <cellStyle name="쉼표 [0] 4 5 13 4" xfId="7548"/>
    <cellStyle name="쉼표 [0] 4 5 14" xfId="4497"/>
    <cellStyle name="쉼표 [0] 4 5 14 2" xfId="4498"/>
    <cellStyle name="쉼표 [0] 4 5 14 2 2" xfId="10489"/>
    <cellStyle name="쉼표 [0] 4 5 14 2 3" xfId="7551"/>
    <cellStyle name="쉼표 [0] 4 5 14 3" xfId="10488"/>
    <cellStyle name="쉼표 [0] 4 5 14 4" xfId="7550"/>
    <cellStyle name="쉼표 [0] 4 5 15" xfId="4499"/>
    <cellStyle name="쉼표 [0] 4 5 15 2" xfId="4500"/>
    <cellStyle name="쉼표 [0] 4 5 15 2 2" xfId="10491"/>
    <cellStyle name="쉼표 [0] 4 5 15 2 3" xfId="7553"/>
    <cellStyle name="쉼표 [0] 4 5 15 3" xfId="10490"/>
    <cellStyle name="쉼표 [0] 4 5 15 4" xfId="7552"/>
    <cellStyle name="쉼표 [0] 4 5 16" xfId="4501"/>
    <cellStyle name="쉼표 [0] 4 5 16 2" xfId="4502"/>
    <cellStyle name="쉼표 [0] 4 5 16 2 2" xfId="10493"/>
    <cellStyle name="쉼표 [0] 4 5 16 2 3" xfId="7555"/>
    <cellStyle name="쉼표 [0] 4 5 16 3" xfId="10492"/>
    <cellStyle name="쉼표 [0] 4 5 16 4" xfId="7554"/>
    <cellStyle name="쉼표 [0] 4 5 17" xfId="4503"/>
    <cellStyle name="쉼표 [0] 4 5 17 2" xfId="4504"/>
    <cellStyle name="쉼표 [0] 4 5 17 2 2" xfId="10495"/>
    <cellStyle name="쉼표 [0] 4 5 17 2 3" xfId="7557"/>
    <cellStyle name="쉼표 [0] 4 5 17 3" xfId="10494"/>
    <cellStyle name="쉼표 [0] 4 5 17 4" xfId="7556"/>
    <cellStyle name="쉼표 [0] 4 5 18" xfId="4505"/>
    <cellStyle name="쉼표 [0] 4 5 18 2" xfId="4506"/>
    <cellStyle name="쉼표 [0] 4 5 18 2 2" xfId="10497"/>
    <cellStyle name="쉼표 [0] 4 5 18 2 3" xfId="7559"/>
    <cellStyle name="쉼표 [0] 4 5 18 3" xfId="10496"/>
    <cellStyle name="쉼표 [0] 4 5 18 4" xfId="7558"/>
    <cellStyle name="쉼표 [0] 4 5 19" xfId="4507"/>
    <cellStyle name="쉼표 [0] 4 5 19 2" xfId="4508"/>
    <cellStyle name="쉼표 [0] 4 5 19 2 2" xfId="10499"/>
    <cellStyle name="쉼표 [0] 4 5 19 2 3" xfId="7561"/>
    <cellStyle name="쉼표 [0] 4 5 19 3" xfId="10498"/>
    <cellStyle name="쉼표 [0] 4 5 19 4" xfId="7560"/>
    <cellStyle name="쉼표 [0] 4 5 2" xfId="4509"/>
    <cellStyle name="쉼표 [0] 4 5 2 2" xfId="4510"/>
    <cellStyle name="쉼표 [0] 4 5 2 2 2" xfId="10501"/>
    <cellStyle name="쉼표 [0] 4 5 2 2 3" xfId="7563"/>
    <cellStyle name="쉼표 [0] 4 5 2 3" xfId="10500"/>
    <cellStyle name="쉼표 [0] 4 5 2 4" xfId="7562"/>
    <cellStyle name="쉼표 [0] 4 5 2 4 2" xfId="15249"/>
    <cellStyle name="쉼표 [0] 4 5 20" xfId="4511"/>
    <cellStyle name="쉼표 [0] 4 5 20 2" xfId="4512"/>
    <cellStyle name="쉼표 [0] 4 5 20 2 2" xfId="10503"/>
    <cellStyle name="쉼표 [0] 4 5 20 2 3" xfId="7565"/>
    <cellStyle name="쉼표 [0] 4 5 20 3" xfId="10502"/>
    <cellStyle name="쉼표 [0] 4 5 20 4" xfId="7564"/>
    <cellStyle name="쉼표 [0] 4 5 21" xfId="4513"/>
    <cellStyle name="쉼표 [0] 4 5 21 2" xfId="4514"/>
    <cellStyle name="쉼표 [0] 4 5 21 2 2" xfId="10505"/>
    <cellStyle name="쉼표 [0] 4 5 21 2 3" xfId="7567"/>
    <cellStyle name="쉼표 [0] 4 5 21 3" xfId="10504"/>
    <cellStyle name="쉼표 [0] 4 5 21 4" xfId="7566"/>
    <cellStyle name="쉼표 [0] 4 5 22" xfId="4515"/>
    <cellStyle name="쉼표 [0] 4 5 22 2" xfId="4516"/>
    <cellStyle name="쉼표 [0] 4 5 22 2 2" xfId="10507"/>
    <cellStyle name="쉼표 [0] 4 5 22 2 3" xfId="7569"/>
    <cellStyle name="쉼표 [0] 4 5 22 3" xfId="10506"/>
    <cellStyle name="쉼표 [0] 4 5 22 4" xfId="7568"/>
    <cellStyle name="쉼표 [0] 4 5 23" xfId="4517"/>
    <cellStyle name="쉼표 [0] 4 5 23 2" xfId="4518"/>
    <cellStyle name="쉼표 [0] 4 5 23 2 2" xfId="10509"/>
    <cellStyle name="쉼표 [0] 4 5 23 2 3" xfId="7571"/>
    <cellStyle name="쉼표 [0] 4 5 23 3" xfId="10508"/>
    <cellStyle name="쉼표 [0] 4 5 23 4" xfId="7570"/>
    <cellStyle name="쉼표 [0] 4 5 24" xfId="4519"/>
    <cellStyle name="쉼표 [0] 4 5 24 2" xfId="4520"/>
    <cellStyle name="쉼표 [0] 4 5 24 2 2" xfId="10511"/>
    <cellStyle name="쉼표 [0] 4 5 24 2 3" xfId="7573"/>
    <cellStyle name="쉼표 [0] 4 5 24 3" xfId="10510"/>
    <cellStyle name="쉼표 [0] 4 5 24 4" xfId="7572"/>
    <cellStyle name="쉼표 [0] 4 5 25" xfId="4521"/>
    <cellStyle name="쉼표 [0] 4 5 25 2" xfId="10512"/>
    <cellStyle name="쉼표 [0] 4 5 25 3" xfId="7574"/>
    <cellStyle name="쉼표 [0] 4 5 26" xfId="10479"/>
    <cellStyle name="쉼표 [0] 4 5 27" xfId="7541"/>
    <cellStyle name="쉼표 [0] 4 5 27 2" xfId="14722"/>
    <cellStyle name="쉼표 [0] 4 5 3" xfId="4522"/>
    <cellStyle name="쉼표 [0] 4 5 3 2" xfId="4523"/>
    <cellStyle name="쉼표 [0] 4 5 3 2 2" xfId="10514"/>
    <cellStyle name="쉼표 [0] 4 5 3 2 3" xfId="7576"/>
    <cellStyle name="쉼표 [0] 4 5 3 3" xfId="10513"/>
    <cellStyle name="쉼표 [0] 4 5 3 4" xfId="7575"/>
    <cellStyle name="쉼표 [0] 4 5 4" xfId="4524"/>
    <cellStyle name="쉼표 [0] 4 5 4 2" xfId="4525"/>
    <cellStyle name="쉼표 [0] 4 5 4 2 2" xfId="10516"/>
    <cellStyle name="쉼표 [0] 4 5 4 2 3" xfId="7578"/>
    <cellStyle name="쉼표 [0] 4 5 4 3" xfId="10515"/>
    <cellStyle name="쉼표 [0] 4 5 4 4" xfId="7577"/>
    <cellStyle name="쉼표 [0] 4 5 5" xfId="4526"/>
    <cellStyle name="쉼표 [0] 4 5 5 2" xfId="4527"/>
    <cellStyle name="쉼표 [0] 4 5 5 2 2" xfId="10518"/>
    <cellStyle name="쉼표 [0] 4 5 5 2 3" xfId="7580"/>
    <cellStyle name="쉼표 [0] 4 5 5 3" xfId="10517"/>
    <cellStyle name="쉼표 [0] 4 5 5 4" xfId="7579"/>
    <cellStyle name="쉼표 [0] 4 5 6" xfId="4528"/>
    <cellStyle name="쉼표 [0] 4 5 6 2" xfId="4529"/>
    <cellStyle name="쉼표 [0] 4 5 6 2 2" xfId="10520"/>
    <cellStyle name="쉼표 [0] 4 5 6 2 3" xfId="7582"/>
    <cellStyle name="쉼표 [0] 4 5 6 3" xfId="10519"/>
    <cellStyle name="쉼표 [0] 4 5 6 4" xfId="7581"/>
    <cellStyle name="쉼표 [0] 4 5 7" xfId="4530"/>
    <cellStyle name="쉼표 [0] 4 5 7 2" xfId="4531"/>
    <cellStyle name="쉼표 [0] 4 5 7 2 2" xfId="10522"/>
    <cellStyle name="쉼표 [0] 4 5 7 2 3" xfId="7584"/>
    <cellStyle name="쉼표 [0] 4 5 7 3" xfId="10521"/>
    <cellStyle name="쉼표 [0] 4 5 7 4" xfId="7583"/>
    <cellStyle name="쉼표 [0] 4 5 8" xfId="4532"/>
    <cellStyle name="쉼표 [0] 4 5 8 2" xfId="4533"/>
    <cellStyle name="쉼표 [0] 4 5 8 2 2" xfId="10524"/>
    <cellStyle name="쉼표 [0] 4 5 8 2 3" xfId="7586"/>
    <cellStyle name="쉼표 [0] 4 5 8 3" xfId="10523"/>
    <cellStyle name="쉼표 [0] 4 5 8 4" xfId="7585"/>
    <cellStyle name="쉼표 [0] 4 5 9" xfId="4534"/>
    <cellStyle name="쉼표 [0] 4 5 9 2" xfId="4535"/>
    <cellStyle name="쉼표 [0] 4 5 9 2 2" xfId="10526"/>
    <cellStyle name="쉼표 [0] 4 5 9 2 3" xfId="7588"/>
    <cellStyle name="쉼표 [0] 4 5 9 3" xfId="10525"/>
    <cellStyle name="쉼표 [0] 4 5 9 4" xfId="7587"/>
    <cellStyle name="쉼표 [0] 4 6" xfId="4536"/>
    <cellStyle name="쉼표 [0] 4 6 2" xfId="4537"/>
    <cellStyle name="쉼표 [0] 4 6 2 2" xfId="10528"/>
    <cellStyle name="쉼표 [0] 4 6 2 3" xfId="7590"/>
    <cellStyle name="쉼표 [0] 4 6 3" xfId="10527"/>
    <cellStyle name="쉼표 [0] 4 6 4" xfId="7589"/>
    <cellStyle name="쉼표 [0] 4 6 4 2" xfId="15246"/>
    <cellStyle name="쉼표 [0] 4 7" xfId="4538"/>
    <cellStyle name="쉼표 [0] 4 7 2" xfId="4539"/>
    <cellStyle name="쉼표 [0] 4 7 2 2" xfId="10530"/>
    <cellStyle name="쉼표 [0] 4 7 2 3" xfId="7592"/>
    <cellStyle name="쉼표 [0] 4 7 3" xfId="10529"/>
    <cellStyle name="쉼표 [0] 4 7 4" xfId="7591"/>
    <cellStyle name="쉼표 [0] 4 8" xfId="4540"/>
    <cellStyle name="쉼표 [0] 4 8 2" xfId="4541"/>
    <cellStyle name="쉼표 [0] 4 8 2 2" xfId="10532"/>
    <cellStyle name="쉼표 [0] 4 8 2 3" xfId="7594"/>
    <cellStyle name="쉼표 [0] 4 8 3" xfId="10531"/>
    <cellStyle name="쉼표 [0] 4 8 4" xfId="7593"/>
    <cellStyle name="쉼표 [0] 4 9" xfId="4542"/>
    <cellStyle name="쉼표 [0] 4 9 2" xfId="4543"/>
    <cellStyle name="쉼표 [0] 4 9 2 2" xfId="10534"/>
    <cellStyle name="쉼표 [0] 4 9 2 3" xfId="7596"/>
    <cellStyle name="쉼표 [0] 4 9 3" xfId="10533"/>
    <cellStyle name="쉼표 [0] 4 9 4" xfId="7595"/>
    <cellStyle name="쉼표 [0] 40" xfId="7004"/>
    <cellStyle name="쉼표 [0] 40 2" xfId="12915"/>
    <cellStyle name="쉼표 [0] 40 3" xfId="7597"/>
    <cellStyle name="쉼표 [0] 41" xfId="9994"/>
    <cellStyle name="쉼표 [0] 42" xfId="13369"/>
    <cellStyle name="쉼표 [0] 42 10" xfId="21721"/>
    <cellStyle name="쉼표 [0] 42 2" xfId="14702"/>
    <cellStyle name="쉼표 [0] 42 2 2" xfId="15543"/>
    <cellStyle name="쉼표 [0] 42 2 2 2" xfId="17686"/>
    <cellStyle name="쉼표 [0] 42 2 2 2 2" xfId="20896"/>
    <cellStyle name="쉼표 [0] 42 2 2 2 2 2" xfId="27325"/>
    <cellStyle name="쉼표 [0] 42 2 2 2 3" xfId="24115"/>
    <cellStyle name="쉼표 [0] 42 2 2 3" xfId="16616"/>
    <cellStyle name="쉼표 [0] 42 2 2 3 2" xfId="19826"/>
    <cellStyle name="쉼표 [0] 42 2 2 3 2 2" xfId="26255"/>
    <cellStyle name="쉼표 [0] 42 2 2 3 3" xfId="23045"/>
    <cellStyle name="쉼표 [0] 42 2 2 4" xfId="18756"/>
    <cellStyle name="쉼표 [0] 42 2 2 4 2" xfId="25185"/>
    <cellStyle name="쉼표 [0] 42 2 2 5" xfId="21975"/>
    <cellStyle name="쉼표 [0] 42 2 3" xfId="15757"/>
    <cellStyle name="쉼표 [0] 42 2 3 2" xfId="17900"/>
    <cellStyle name="쉼표 [0] 42 2 3 2 2" xfId="21110"/>
    <cellStyle name="쉼표 [0] 42 2 3 2 2 2" xfId="27539"/>
    <cellStyle name="쉼표 [0] 42 2 3 2 3" xfId="24329"/>
    <cellStyle name="쉼표 [0] 42 2 3 3" xfId="16830"/>
    <cellStyle name="쉼표 [0] 42 2 3 3 2" xfId="20040"/>
    <cellStyle name="쉼표 [0] 42 2 3 3 2 2" xfId="26469"/>
    <cellStyle name="쉼표 [0] 42 2 3 3 3" xfId="23259"/>
    <cellStyle name="쉼표 [0] 42 2 3 4" xfId="18970"/>
    <cellStyle name="쉼표 [0] 42 2 3 4 2" xfId="25399"/>
    <cellStyle name="쉼표 [0] 42 2 3 5" xfId="22189"/>
    <cellStyle name="쉼표 [0] 42 2 4" xfId="15971"/>
    <cellStyle name="쉼표 [0] 42 2 4 2" xfId="18114"/>
    <cellStyle name="쉼표 [0] 42 2 4 2 2" xfId="21324"/>
    <cellStyle name="쉼표 [0] 42 2 4 2 2 2" xfId="27753"/>
    <cellStyle name="쉼표 [0] 42 2 4 2 3" xfId="24543"/>
    <cellStyle name="쉼표 [0] 42 2 4 3" xfId="17044"/>
    <cellStyle name="쉼표 [0] 42 2 4 3 2" xfId="20254"/>
    <cellStyle name="쉼표 [0] 42 2 4 3 2 2" xfId="26683"/>
    <cellStyle name="쉼표 [0] 42 2 4 3 3" xfId="23473"/>
    <cellStyle name="쉼표 [0] 42 2 4 4" xfId="19184"/>
    <cellStyle name="쉼표 [0] 42 2 4 4 2" xfId="25613"/>
    <cellStyle name="쉼표 [0] 42 2 4 5" xfId="22403"/>
    <cellStyle name="쉼표 [0] 42 2 5" xfId="16188"/>
    <cellStyle name="쉼표 [0] 42 2 5 2" xfId="18328"/>
    <cellStyle name="쉼표 [0] 42 2 5 2 2" xfId="21538"/>
    <cellStyle name="쉼표 [0] 42 2 5 2 2 2" xfId="27967"/>
    <cellStyle name="쉼표 [0] 42 2 5 2 3" xfId="24757"/>
    <cellStyle name="쉼표 [0] 42 2 5 3" xfId="17258"/>
    <cellStyle name="쉼표 [0] 42 2 5 3 2" xfId="20468"/>
    <cellStyle name="쉼표 [0] 42 2 5 3 2 2" xfId="26897"/>
    <cellStyle name="쉼표 [0] 42 2 5 3 3" xfId="23687"/>
    <cellStyle name="쉼표 [0] 42 2 5 4" xfId="19398"/>
    <cellStyle name="쉼표 [0] 42 2 5 4 2" xfId="25827"/>
    <cellStyle name="쉼표 [0] 42 2 5 5" xfId="22617"/>
    <cellStyle name="쉼표 [0] 42 2 6" xfId="17472"/>
    <cellStyle name="쉼표 [0] 42 2 6 2" xfId="20682"/>
    <cellStyle name="쉼표 [0] 42 2 6 2 2" xfId="27111"/>
    <cellStyle name="쉼표 [0] 42 2 6 3" xfId="23901"/>
    <cellStyle name="쉼표 [0] 42 2 7" xfId="16402"/>
    <cellStyle name="쉼표 [0] 42 2 7 2" xfId="19612"/>
    <cellStyle name="쉼표 [0] 42 2 7 2 2" xfId="26041"/>
    <cellStyle name="쉼표 [0] 42 2 7 3" xfId="22831"/>
    <cellStyle name="쉼표 [0] 42 2 8" xfId="18542"/>
    <cellStyle name="쉼표 [0] 42 2 8 2" xfId="24971"/>
    <cellStyle name="쉼표 [0] 42 2 9" xfId="21761"/>
    <cellStyle name="쉼표 [0] 42 3" xfId="15504"/>
    <cellStyle name="쉼표 [0] 42 3 2" xfId="17647"/>
    <cellStyle name="쉼표 [0] 42 3 2 2" xfId="20857"/>
    <cellStyle name="쉼표 [0] 42 3 2 2 2" xfId="27286"/>
    <cellStyle name="쉼표 [0] 42 3 2 3" xfId="24076"/>
    <cellStyle name="쉼표 [0] 42 3 3" xfId="16577"/>
    <cellStyle name="쉼표 [0] 42 3 3 2" xfId="19787"/>
    <cellStyle name="쉼표 [0] 42 3 3 2 2" xfId="26216"/>
    <cellStyle name="쉼표 [0] 42 3 3 3" xfId="23006"/>
    <cellStyle name="쉼표 [0] 42 3 4" xfId="18717"/>
    <cellStyle name="쉼표 [0] 42 3 4 2" xfId="25146"/>
    <cellStyle name="쉼표 [0] 42 3 5" xfId="21936"/>
    <cellStyle name="쉼표 [0] 42 4" xfId="15718"/>
    <cellStyle name="쉼표 [0] 42 4 2" xfId="17861"/>
    <cellStyle name="쉼표 [0] 42 4 2 2" xfId="21071"/>
    <cellStyle name="쉼표 [0] 42 4 2 2 2" xfId="27500"/>
    <cellStyle name="쉼표 [0] 42 4 2 3" xfId="24290"/>
    <cellStyle name="쉼표 [0] 42 4 3" xfId="16791"/>
    <cellStyle name="쉼표 [0] 42 4 3 2" xfId="20001"/>
    <cellStyle name="쉼표 [0] 42 4 3 2 2" xfId="26430"/>
    <cellStyle name="쉼표 [0] 42 4 3 3" xfId="23220"/>
    <cellStyle name="쉼표 [0] 42 4 4" xfId="18931"/>
    <cellStyle name="쉼표 [0] 42 4 4 2" xfId="25360"/>
    <cellStyle name="쉼표 [0] 42 4 5" xfId="22150"/>
    <cellStyle name="쉼표 [0] 42 5" xfId="15932"/>
    <cellStyle name="쉼표 [0] 42 5 2" xfId="18075"/>
    <cellStyle name="쉼표 [0] 42 5 2 2" xfId="21285"/>
    <cellStyle name="쉼표 [0] 42 5 2 2 2" xfId="27714"/>
    <cellStyle name="쉼표 [0] 42 5 2 3" xfId="24504"/>
    <cellStyle name="쉼표 [0] 42 5 3" xfId="17005"/>
    <cellStyle name="쉼표 [0] 42 5 3 2" xfId="20215"/>
    <cellStyle name="쉼표 [0] 42 5 3 2 2" xfId="26644"/>
    <cellStyle name="쉼표 [0] 42 5 3 3" xfId="23434"/>
    <cellStyle name="쉼표 [0] 42 5 4" xfId="19145"/>
    <cellStyle name="쉼표 [0] 42 5 4 2" xfId="25574"/>
    <cellStyle name="쉼표 [0] 42 5 5" xfId="22364"/>
    <cellStyle name="쉼표 [0] 42 6" xfId="16149"/>
    <cellStyle name="쉼표 [0] 42 6 2" xfId="18289"/>
    <cellStyle name="쉼표 [0] 42 6 2 2" xfId="21499"/>
    <cellStyle name="쉼표 [0] 42 6 2 2 2" xfId="27928"/>
    <cellStyle name="쉼표 [0] 42 6 2 3" xfId="24718"/>
    <cellStyle name="쉼표 [0] 42 6 3" xfId="17219"/>
    <cellStyle name="쉼표 [0] 42 6 3 2" xfId="20429"/>
    <cellStyle name="쉼표 [0] 42 6 3 2 2" xfId="26858"/>
    <cellStyle name="쉼표 [0] 42 6 3 3" xfId="23648"/>
    <cellStyle name="쉼표 [0] 42 6 4" xfId="19359"/>
    <cellStyle name="쉼표 [0] 42 6 4 2" xfId="25788"/>
    <cellStyle name="쉼표 [0] 42 6 5" xfId="22578"/>
    <cellStyle name="쉼표 [0] 42 7" xfId="17433"/>
    <cellStyle name="쉼표 [0] 42 7 2" xfId="20643"/>
    <cellStyle name="쉼표 [0] 42 7 2 2" xfId="27072"/>
    <cellStyle name="쉼표 [0] 42 7 3" xfId="23862"/>
    <cellStyle name="쉼표 [0] 42 8" xfId="16363"/>
    <cellStyle name="쉼표 [0] 42 8 2" xfId="19573"/>
    <cellStyle name="쉼표 [0] 42 8 2 2" xfId="26002"/>
    <cellStyle name="쉼표 [0] 42 8 3" xfId="22792"/>
    <cellStyle name="쉼표 [0] 42 9" xfId="18503"/>
    <cellStyle name="쉼표 [0] 42 9 2" xfId="24932"/>
    <cellStyle name="쉼표 [0] 43" xfId="15331"/>
    <cellStyle name="쉼표 [0] 43 2" xfId="15546"/>
    <cellStyle name="쉼표 [0] 43 2 2" xfId="17689"/>
    <cellStyle name="쉼표 [0] 43 2 2 2" xfId="20899"/>
    <cellStyle name="쉼표 [0] 43 2 2 2 2" xfId="27328"/>
    <cellStyle name="쉼표 [0] 43 2 2 3" xfId="24118"/>
    <cellStyle name="쉼표 [0] 43 2 3" xfId="16619"/>
    <cellStyle name="쉼표 [0] 43 2 3 2" xfId="19829"/>
    <cellStyle name="쉼표 [0] 43 2 3 2 2" xfId="26258"/>
    <cellStyle name="쉼표 [0] 43 2 3 3" xfId="23048"/>
    <cellStyle name="쉼표 [0] 43 2 4" xfId="18759"/>
    <cellStyle name="쉼표 [0] 43 2 4 2" xfId="25188"/>
    <cellStyle name="쉼표 [0] 43 2 5" xfId="21978"/>
    <cellStyle name="쉼표 [0] 43 3" xfId="15760"/>
    <cellStyle name="쉼표 [0] 43 3 2" xfId="17903"/>
    <cellStyle name="쉼표 [0] 43 3 2 2" xfId="21113"/>
    <cellStyle name="쉼표 [0] 43 3 2 2 2" xfId="27542"/>
    <cellStyle name="쉼표 [0] 43 3 2 3" xfId="24332"/>
    <cellStyle name="쉼표 [0] 43 3 3" xfId="16833"/>
    <cellStyle name="쉼표 [0] 43 3 3 2" xfId="20043"/>
    <cellStyle name="쉼표 [0] 43 3 3 2 2" xfId="26472"/>
    <cellStyle name="쉼표 [0] 43 3 3 3" xfId="23262"/>
    <cellStyle name="쉼표 [0] 43 3 4" xfId="18973"/>
    <cellStyle name="쉼표 [0] 43 3 4 2" xfId="25402"/>
    <cellStyle name="쉼표 [0] 43 3 5" xfId="22192"/>
    <cellStyle name="쉼표 [0] 43 4" xfId="15974"/>
    <cellStyle name="쉼표 [0] 43 4 2" xfId="18117"/>
    <cellStyle name="쉼표 [0] 43 4 2 2" xfId="21327"/>
    <cellStyle name="쉼표 [0] 43 4 2 2 2" xfId="27756"/>
    <cellStyle name="쉼표 [0] 43 4 2 3" xfId="24546"/>
    <cellStyle name="쉼표 [0] 43 4 3" xfId="17047"/>
    <cellStyle name="쉼표 [0] 43 4 3 2" xfId="20257"/>
    <cellStyle name="쉼표 [0] 43 4 3 2 2" xfId="26686"/>
    <cellStyle name="쉼표 [0] 43 4 3 3" xfId="23476"/>
    <cellStyle name="쉼표 [0] 43 4 4" xfId="19187"/>
    <cellStyle name="쉼표 [0] 43 4 4 2" xfId="25616"/>
    <cellStyle name="쉼표 [0] 43 4 5" xfId="22406"/>
    <cellStyle name="쉼표 [0] 43 5" xfId="16191"/>
    <cellStyle name="쉼표 [0] 43 5 2" xfId="18331"/>
    <cellStyle name="쉼표 [0] 43 5 2 2" xfId="21541"/>
    <cellStyle name="쉼표 [0] 43 5 2 2 2" xfId="27970"/>
    <cellStyle name="쉼표 [0] 43 5 2 3" xfId="24760"/>
    <cellStyle name="쉼표 [0] 43 5 3" xfId="17261"/>
    <cellStyle name="쉼표 [0] 43 5 3 2" xfId="20471"/>
    <cellStyle name="쉼표 [0] 43 5 3 2 2" xfId="26900"/>
    <cellStyle name="쉼표 [0] 43 5 3 3" xfId="23690"/>
    <cellStyle name="쉼표 [0] 43 5 4" xfId="19401"/>
    <cellStyle name="쉼표 [0] 43 5 4 2" xfId="25830"/>
    <cellStyle name="쉼표 [0] 43 5 5" xfId="22620"/>
    <cellStyle name="쉼표 [0] 43 6" xfId="17475"/>
    <cellStyle name="쉼표 [0] 43 6 2" xfId="20685"/>
    <cellStyle name="쉼표 [0] 43 6 2 2" xfId="27114"/>
    <cellStyle name="쉼표 [0] 43 6 3" xfId="23904"/>
    <cellStyle name="쉼표 [0] 43 7" xfId="16405"/>
    <cellStyle name="쉼표 [0] 43 7 2" xfId="19615"/>
    <cellStyle name="쉼표 [0] 43 7 2 2" xfId="26044"/>
    <cellStyle name="쉼표 [0] 43 7 3" xfId="22834"/>
    <cellStyle name="쉼표 [0] 43 8" xfId="18545"/>
    <cellStyle name="쉼표 [0] 43 8 2" xfId="24974"/>
    <cellStyle name="쉼표 [0] 43 9" xfId="21764"/>
    <cellStyle name="쉼표 [0] 44" xfId="4"/>
    <cellStyle name="쉼표 [0] 44 2" xfId="48"/>
    <cellStyle name="쉼표 [0] 45" xfId="45"/>
    <cellStyle name="쉼표 [0] 45 2" xfId="21542"/>
    <cellStyle name="쉼표 [0] 45 2 2" xfId="27977"/>
    <cellStyle name="쉼표 [0] 45 3" xfId="27971"/>
    <cellStyle name="쉼표 [0] 46" xfId="55"/>
    <cellStyle name="쉼표 [0] 46 2" xfId="27976"/>
    <cellStyle name="쉼표 [0] 47" xfId="21547"/>
    <cellStyle name="쉼표 [0] 48" xfId="27980"/>
    <cellStyle name="쉼표 [0] 49" xfId="27983"/>
    <cellStyle name="쉼표 [0] 5" xfId="4544"/>
    <cellStyle name="쉼표 [0] 5 10" xfId="4545"/>
    <cellStyle name="쉼표 [0] 5 10 2" xfId="4546"/>
    <cellStyle name="쉼표 [0] 5 10 2 2" xfId="10536"/>
    <cellStyle name="쉼표 [0] 5 10 2 3" xfId="7599"/>
    <cellStyle name="쉼표 [0] 5 10 3" xfId="10535"/>
    <cellStyle name="쉼표 [0] 5 10 4" xfId="7598"/>
    <cellStyle name="쉼표 [0] 5 11" xfId="4547"/>
    <cellStyle name="쉼표 [0] 5 11 2" xfId="4548"/>
    <cellStyle name="쉼표 [0] 5 11 2 2" xfId="10538"/>
    <cellStyle name="쉼표 [0] 5 11 2 3" xfId="7601"/>
    <cellStyle name="쉼표 [0] 5 11 3" xfId="10537"/>
    <cellStyle name="쉼표 [0] 5 11 4" xfId="7600"/>
    <cellStyle name="쉼표 [0] 5 12" xfId="4549"/>
    <cellStyle name="쉼표 [0] 5 12 2" xfId="4550"/>
    <cellStyle name="쉼표 [0] 5 12 2 2" xfId="10540"/>
    <cellStyle name="쉼표 [0] 5 12 2 3" xfId="7603"/>
    <cellStyle name="쉼표 [0] 5 12 3" xfId="10539"/>
    <cellStyle name="쉼표 [0] 5 12 4" xfId="7602"/>
    <cellStyle name="쉼표 [0] 5 13" xfId="4551"/>
    <cellStyle name="쉼표 [0] 5 13 2" xfId="4552"/>
    <cellStyle name="쉼표 [0] 5 13 2 2" xfId="10542"/>
    <cellStyle name="쉼표 [0] 5 13 2 3" xfId="7605"/>
    <cellStyle name="쉼표 [0] 5 13 3" xfId="10541"/>
    <cellStyle name="쉼표 [0] 5 13 4" xfId="7604"/>
    <cellStyle name="쉼표 [0] 5 14" xfId="4553"/>
    <cellStyle name="쉼표 [0] 5 14 2" xfId="4554"/>
    <cellStyle name="쉼표 [0] 5 14 2 2" xfId="10544"/>
    <cellStyle name="쉼표 [0] 5 14 2 3" xfId="7607"/>
    <cellStyle name="쉼표 [0] 5 14 3" xfId="10543"/>
    <cellStyle name="쉼표 [0] 5 14 4" xfId="7606"/>
    <cellStyle name="쉼표 [0] 5 15" xfId="4555"/>
    <cellStyle name="쉼표 [0] 5 15 2" xfId="4556"/>
    <cellStyle name="쉼표 [0] 5 15 2 2" xfId="10546"/>
    <cellStyle name="쉼표 [0] 5 15 2 3" xfId="7609"/>
    <cellStyle name="쉼표 [0] 5 15 3" xfId="10545"/>
    <cellStyle name="쉼표 [0] 5 15 4" xfId="7608"/>
    <cellStyle name="쉼표 [0] 5 16" xfId="4557"/>
    <cellStyle name="쉼표 [0] 5 16 2" xfId="4558"/>
    <cellStyle name="쉼표 [0] 5 16 2 2" xfId="10548"/>
    <cellStyle name="쉼표 [0] 5 16 2 3" xfId="7611"/>
    <cellStyle name="쉼표 [0] 5 16 3" xfId="10547"/>
    <cellStyle name="쉼표 [0] 5 16 4" xfId="7610"/>
    <cellStyle name="쉼표 [0] 5 17" xfId="4559"/>
    <cellStyle name="쉼표 [0] 5 17 2" xfId="4560"/>
    <cellStyle name="쉼표 [0] 5 17 2 2" xfId="10550"/>
    <cellStyle name="쉼표 [0] 5 17 2 3" xfId="7613"/>
    <cellStyle name="쉼표 [0] 5 17 3" xfId="10549"/>
    <cellStyle name="쉼표 [0] 5 17 4" xfId="7612"/>
    <cellStyle name="쉼표 [0] 5 18" xfId="4561"/>
    <cellStyle name="쉼표 [0] 5 18 2" xfId="4562"/>
    <cellStyle name="쉼표 [0] 5 18 2 2" xfId="10552"/>
    <cellStyle name="쉼표 [0] 5 18 2 3" xfId="7615"/>
    <cellStyle name="쉼표 [0] 5 18 3" xfId="10551"/>
    <cellStyle name="쉼표 [0] 5 18 4" xfId="7614"/>
    <cellStyle name="쉼표 [0] 5 19" xfId="4563"/>
    <cellStyle name="쉼표 [0] 5 19 2" xfId="4564"/>
    <cellStyle name="쉼표 [0] 5 19 2 2" xfId="10554"/>
    <cellStyle name="쉼표 [0] 5 19 2 3" xfId="7617"/>
    <cellStyle name="쉼표 [0] 5 19 3" xfId="10553"/>
    <cellStyle name="쉼표 [0] 5 19 4" xfId="7616"/>
    <cellStyle name="쉼표 [0] 5 2" xfId="4565"/>
    <cellStyle name="쉼표 [0] 5 2 2" xfId="10555"/>
    <cellStyle name="쉼표 [0] 5 2 2 2" xfId="13370"/>
    <cellStyle name="쉼표 [0] 5 2 3" xfId="7618"/>
    <cellStyle name="쉼표 [0] 5 2 3 2" xfId="14723"/>
    <cellStyle name="쉼표 [0] 5 20" xfId="4566"/>
    <cellStyle name="쉼표 [0] 5 20 2" xfId="4567"/>
    <cellStyle name="쉼표 [0] 5 20 2 2" xfId="10557"/>
    <cellStyle name="쉼표 [0] 5 20 2 3" xfId="7620"/>
    <cellStyle name="쉼표 [0] 5 20 3" xfId="10556"/>
    <cellStyle name="쉼표 [0] 5 20 4" xfId="7619"/>
    <cellStyle name="쉼표 [0] 5 21" xfId="4568"/>
    <cellStyle name="쉼표 [0] 5 21 2" xfId="4569"/>
    <cellStyle name="쉼표 [0] 5 21 2 2" xfId="10559"/>
    <cellStyle name="쉼표 [0] 5 21 2 3" xfId="7622"/>
    <cellStyle name="쉼표 [0] 5 21 3" xfId="10558"/>
    <cellStyle name="쉼표 [0] 5 21 4" xfId="7621"/>
    <cellStyle name="쉼표 [0] 5 22" xfId="4570"/>
    <cellStyle name="쉼표 [0] 5 22 2" xfId="4571"/>
    <cellStyle name="쉼표 [0] 5 22 2 2" xfId="10561"/>
    <cellStyle name="쉼표 [0] 5 22 2 3" xfId="7624"/>
    <cellStyle name="쉼표 [0] 5 22 3" xfId="10560"/>
    <cellStyle name="쉼표 [0] 5 22 4" xfId="7623"/>
    <cellStyle name="쉼표 [0] 5 23" xfId="4572"/>
    <cellStyle name="쉼표 [0] 5 23 2" xfId="4573"/>
    <cellStyle name="쉼표 [0] 5 23 2 2" xfId="10563"/>
    <cellStyle name="쉼표 [0] 5 23 2 3" xfId="7626"/>
    <cellStyle name="쉼표 [0] 5 23 3" xfId="10562"/>
    <cellStyle name="쉼표 [0] 5 23 4" xfId="7625"/>
    <cellStyle name="쉼표 [0] 5 24" xfId="4574"/>
    <cellStyle name="쉼표 [0] 5 24 2" xfId="4575"/>
    <cellStyle name="쉼표 [0] 5 24 2 2" xfId="10565"/>
    <cellStyle name="쉼표 [0] 5 24 2 3" xfId="7628"/>
    <cellStyle name="쉼표 [0] 5 24 3" xfId="10564"/>
    <cellStyle name="쉼표 [0] 5 24 4" xfId="7627"/>
    <cellStyle name="쉼표 [0] 5 25" xfId="4576"/>
    <cellStyle name="쉼표 [0] 5 25 2" xfId="4577"/>
    <cellStyle name="쉼표 [0] 5 25 2 2" xfId="10567"/>
    <cellStyle name="쉼표 [0] 5 25 2 3" xfId="7630"/>
    <cellStyle name="쉼표 [0] 5 25 3" xfId="10566"/>
    <cellStyle name="쉼표 [0] 5 25 4" xfId="7629"/>
    <cellStyle name="쉼표 [0] 5 26" xfId="4578"/>
    <cellStyle name="쉼표 [0] 5 26 2" xfId="4579"/>
    <cellStyle name="쉼표 [0] 5 26 2 2" xfId="10569"/>
    <cellStyle name="쉼표 [0] 5 26 2 3" xfId="7632"/>
    <cellStyle name="쉼표 [0] 5 26 3" xfId="10568"/>
    <cellStyle name="쉼표 [0] 5 26 4" xfId="7631"/>
    <cellStyle name="쉼표 [0] 5 27" xfId="4580"/>
    <cellStyle name="쉼표 [0] 5 27 2" xfId="4581"/>
    <cellStyle name="쉼표 [0] 5 27 2 2" xfId="10571"/>
    <cellStyle name="쉼표 [0] 5 27 2 3" xfId="7634"/>
    <cellStyle name="쉼표 [0] 5 27 3" xfId="10570"/>
    <cellStyle name="쉼표 [0] 5 27 4" xfId="7633"/>
    <cellStyle name="쉼표 [0] 5 28" xfId="4582"/>
    <cellStyle name="쉼표 [0] 5 28 2" xfId="4583"/>
    <cellStyle name="쉼표 [0] 5 28 2 2" xfId="4584"/>
    <cellStyle name="쉼표 [0] 5 28 2 2 2" xfId="10574"/>
    <cellStyle name="쉼표 [0] 5 28 2 2 3" xfId="7637"/>
    <cellStyle name="쉼표 [0] 5 28 2 3" xfId="10573"/>
    <cellStyle name="쉼표 [0] 5 28 2 4" xfId="7636"/>
    <cellStyle name="쉼표 [0] 5 28 3" xfId="4585"/>
    <cellStyle name="쉼표 [0] 5 28 3 2" xfId="10575"/>
    <cellStyle name="쉼표 [0] 5 28 3 3" xfId="7638"/>
    <cellStyle name="쉼표 [0] 5 28 4" xfId="10572"/>
    <cellStyle name="쉼표 [0] 5 28 5" xfId="7635"/>
    <cellStyle name="쉼표 [0] 5 29" xfId="4586"/>
    <cellStyle name="쉼표 [0] 5 29 2" xfId="10576"/>
    <cellStyle name="쉼표 [0] 5 29 3" xfId="7639"/>
    <cellStyle name="쉼표 [0] 5 3" xfId="4587"/>
    <cellStyle name="쉼표 [0] 5 3 2" xfId="4588"/>
    <cellStyle name="쉼표 [0] 5 3 2 2" xfId="10578"/>
    <cellStyle name="쉼표 [0] 5 3 2 3" xfId="7641"/>
    <cellStyle name="쉼표 [0] 5 3 2 3 2" xfId="14823"/>
    <cellStyle name="쉼표 [0] 5 3 3" xfId="10577"/>
    <cellStyle name="쉼표 [0] 5 3 3 2" xfId="13371"/>
    <cellStyle name="쉼표 [0] 5 3 4" xfId="7640"/>
    <cellStyle name="쉼표 [0] 5 3 4 2" xfId="14724"/>
    <cellStyle name="쉼표 [0] 5 30" xfId="6662"/>
    <cellStyle name="쉼표 [0] 5 30 2" xfId="12621"/>
    <cellStyle name="쉼표 [0] 5 30 3" xfId="7642"/>
    <cellStyle name="쉼표 [0] 5 31" xfId="6861"/>
    <cellStyle name="쉼표 [0] 5 31 2" xfId="12772"/>
    <cellStyle name="쉼표 [0] 5 31 3" xfId="7643"/>
    <cellStyle name="쉼표 [0] 5 32" xfId="7016"/>
    <cellStyle name="쉼표 [0] 5 32 2" xfId="12918"/>
    <cellStyle name="쉼표 [0] 5 32 3" xfId="7644"/>
    <cellStyle name="쉼표 [0] 5 4" xfId="4589"/>
    <cellStyle name="쉼표 [0] 5 4 10" xfId="4590"/>
    <cellStyle name="쉼표 [0] 5 4 10 2" xfId="4591"/>
    <cellStyle name="쉼표 [0] 5 4 10 2 2" xfId="10581"/>
    <cellStyle name="쉼표 [0] 5 4 10 2 3" xfId="7647"/>
    <cellStyle name="쉼표 [0] 5 4 10 3" xfId="10580"/>
    <cellStyle name="쉼표 [0] 5 4 10 4" xfId="7646"/>
    <cellStyle name="쉼표 [0] 5 4 11" xfId="4592"/>
    <cellStyle name="쉼표 [0] 5 4 11 2" xfId="4593"/>
    <cellStyle name="쉼표 [0] 5 4 11 2 2" xfId="10583"/>
    <cellStyle name="쉼표 [0] 5 4 11 2 3" xfId="7649"/>
    <cellStyle name="쉼표 [0] 5 4 11 3" xfId="10582"/>
    <cellStyle name="쉼표 [0] 5 4 11 4" xfId="7648"/>
    <cellStyle name="쉼표 [0] 5 4 12" xfId="4594"/>
    <cellStyle name="쉼표 [0] 5 4 12 2" xfId="4595"/>
    <cellStyle name="쉼표 [0] 5 4 12 2 2" xfId="10585"/>
    <cellStyle name="쉼표 [0] 5 4 12 2 3" xfId="7651"/>
    <cellStyle name="쉼표 [0] 5 4 12 3" xfId="10584"/>
    <cellStyle name="쉼표 [0] 5 4 12 4" xfId="7650"/>
    <cellStyle name="쉼표 [0] 5 4 13" xfId="4596"/>
    <cellStyle name="쉼표 [0] 5 4 13 2" xfId="4597"/>
    <cellStyle name="쉼표 [0] 5 4 13 2 2" xfId="10587"/>
    <cellStyle name="쉼표 [0] 5 4 13 2 3" xfId="7653"/>
    <cellStyle name="쉼표 [0] 5 4 13 3" xfId="10586"/>
    <cellStyle name="쉼표 [0] 5 4 13 4" xfId="7652"/>
    <cellStyle name="쉼표 [0] 5 4 14" xfId="4598"/>
    <cellStyle name="쉼표 [0] 5 4 14 2" xfId="4599"/>
    <cellStyle name="쉼표 [0] 5 4 14 2 2" xfId="10589"/>
    <cellStyle name="쉼표 [0] 5 4 14 2 3" xfId="7655"/>
    <cellStyle name="쉼표 [0] 5 4 14 3" xfId="10588"/>
    <cellStyle name="쉼표 [0] 5 4 14 4" xfId="7654"/>
    <cellStyle name="쉼표 [0] 5 4 15" xfId="4600"/>
    <cellStyle name="쉼표 [0] 5 4 15 2" xfId="4601"/>
    <cellStyle name="쉼표 [0] 5 4 15 2 2" xfId="10591"/>
    <cellStyle name="쉼표 [0] 5 4 15 2 3" xfId="7657"/>
    <cellStyle name="쉼표 [0] 5 4 15 3" xfId="10590"/>
    <cellStyle name="쉼표 [0] 5 4 15 4" xfId="7656"/>
    <cellStyle name="쉼표 [0] 5 4 16" xfId="4602"/>
    <cellStyle name="쉼표 [0] 5 4 16 2" xfId="4603"/>
    <cellStyle name="쉼표 [0] 5 4 16 2 2" xfId="10593"/>
    <cellStyle name="쉼표 [0] 5 4 16 2 3" xfId="7659"/>
    <cellStyle name="쉼표 [0] 5 4 16 3" xfId="10592"/>
    <cellStyle name="쉼표 [0] 5 4 16 4" xfId="7658"/>
    <cellStyle name="쉼표 [0] 5 4 17" xfId="4604"/>
    <cellStyle name="쉼표 [0] 5 4 17 2" xfId="4605"/>
    <cellStyle name="쉼표 [0] 5 4 17 2 2" xfId="10595"/>
    <cellStyle name="쉼표 [0] 5 4 17 2 3" xfId="7661"/>
    <cellStyle name="쉼표 [0] 5 4 17 3" xfId="10594"/>
    <cellStyle name="쉼표 [0] 5 4 17 4" xfId="7660"/>
    <cellStyle name="쉼표 [0] 5 4 18" xfId="4606"/>
    <cellStyle name="쉼표 [0] 5 4 18 2" xfId="4607"/>
    <cellStyle name="쉼표 [0] 5 4 18 2 2" xfId="10597"/>
    <cellStyle name="쉼표 [0] 5 4 18 2 3" xfId="7663"/>
    <cellStyle name="쉼표 [0] 5 4 18 3" xfId="10596"/>
    <cellStyle name="쉼표 [0] 5 4 18 4" xfId="7662"/>
    <cellStyle name="쉼표 [0] 5 4 19" xfId="4608"/>
    <cellStyle name="쉼표 [0] 5 4 19 2" xfId="4609"/>
    <cellStyle name="쉼표 [0] 5 4 19 2 2" xfId="10599"/>
    <cellStyle name="쉼표 [0] 5 4 19 2 3" xfId="7665"/>
    <cellStyle name="쉼표 [0] 5 4 19 3" xfId="10598"/>
    <cellStyle name="쉼표 [0] 5 4 19 4" xfId="7664"/>
    <cellStyle name="쉼표 [0] 5 4 2" xfId="4610"/>
    <cellStyle name="쉼표 [0] 5 4 2 2" xfId="4611"/>
    <cellStyle name="쉼표 [0] 5 4 2 2 2" xfId="10601"/>
    <cellStyle name="쉼표 [0] 5 4 2 2 3" xfId="7667"/>
    <cellStyle name="쉼표 [0] 5 4 2 3" xfId="10600"/>
    <cellStyle name="쉼표 [0] 5 4 2 4" xfId="7666"/>
    <cellStyle name="쉼표 [0] 5 4 2 4 2" xfId="15251"/>
    <cellStyle name="쉼표 [0] 5 4 20" xfId="4612"/>
    <cellStyle name="쉼표 [0] 5 4 20 2" xfId="4613"/>
    <cellStyle name="쉼표 [0] 5 4 20 2 2" xfId="10603"/>
    <cellStyle name="쉼표 [0] 5 4 20 2 3" xfId="7669"/>
    <cellStyle name="쉼표 [0] 5 4 20 3" xfId="10602"/>
    <cellStyle name="쉼표 [0] 5 4 20 4" xfId="7668"/>
    <cellStyle name="쉼표 [0] 5 4 21" xfId="4614"/>
    <cellStyle name="쉼표 [0] 5 4 21 2" xfId="4615"/>
    <cellStyle name="쉼표 [0] 5 4 21 2 2" xfId="10605"/>
    <cellStyle name="쉼표 [0] 5 4 21 2 3" xfId="7671"/>
    <cellStyle name="쉼표 [0] 5 4 21 3" xfId="10604"/>
    <cellStyle name="쉼표 [0] 5 4 21 4" xfId="7670"/>
    <cellStyle name="쉼표 [0] 5 4 22" xfId="4616"/>
    <cellStyle name="쉼표 [0] 5 4 22 2" xfId="4617"/>
    <cellStyle name="쉼표 [0] 5 4 22 2 2" xfId="10607"/>
    <cellStyle name="쉼표 [0] 5 4 22 2 3" xfId="7673"/>
    <cellStyle name="쉼표 [0] 5 4 22 3" xfId="10606"/>
    <cellStyle name="쉼표 [0] 5 4 22 4" xfId="7672"/>
    <cellStyle name="쉼표 [0] 5 4 23" xfId="4618"/>
    <cellStyle name="쉼표 [0] 5 4 23 2" xfId="4619"/>
    <cellStyle name="쉼표 [0] 5 4 23 2 2" xfId="10609"/>
    <cellStyle name="쉼표 [0] 5 4 23 2 3" xfId="7675"/>
    <cellStyle name="쉼표 [0] 5 4 23 3" xfId="10608"/>
    <cellStyle name="쉼표 [0] 5 4 23 4" xfId="7674"/>
    <cellStyle name="쉼표 [0] 5 4 24" xfId="4620"/>
    <cellStyle name="쉼표 [0] 5 4 24 2" xfId="4621"/>
    <cellStyle name="쉼표 [0] 5 4 24 2 2" xfId="10611"/>
    <cellStyle name="쉼표 [0] 5 4 24 2 3" xfId="7677"/>
    <cellStyle name="쉼표 [0] 5 4 24 3" xfId="10610"/>
    <cellStyle name="쉼표 [0] 5 4 24 4" xfId="7676"/>
    <cellStyle name="쉼표 [0] 5 4 25" xfId="4622"/>
    <cellStyle name="쉼표 [0] 5 4 25 2" xfId="10612"/>
    <cellStyle name="쉼표 [0] 5 4 25 3" xfId="7678"/>
    <cellStyle name="쉼표 [0] 5 4 26" xfId="10579"/>
    <cellStyle name="쉼표 [0] 5 4 27" xfId="7645"/>
    <cellStyle name="쉼표 [0] 5 4 27 2" xfId="14725"/>
    <cellStyle name="쉼표 [0] 5 4 3" xfId="4623"/>
    <cellStyle name="쉼표 [0] 5 4 3 2" xfId="4624"/>
    <cellStyle name="쉼표 [0] 5 4 3 2 2" xfId="10614"/>
    <cellStyle name="쉼표 [0] 5 4 3 2 3" xfId="7680"/>
    <cellStyle name="쉼표 [0] 5 4 3 3" xfId="10613"/>
    <cellStyle name="쉼표 [0] 5 4 3 4" xfId="7679"/>
    <cellStyle name="쉼표 [0] 5 4 4" xfId="4625"/>
    <cellStyle name="쉼표 [0] 5 4 4 2" xfId="4626"/>
    <cellStyle name="쉼표 [0] 5 4 4 2 2" xfId="10616"/>
    <cellStyle name="쉼표 [0] 5 4 4 2 3" xfId="7682"/>
    <cellStyle name="쉼표 [0] 5 4 4 3" xfId="10615"/>
    <cellStyle name="쉼표 [0] 5 4 4 4" xfId="7681"/>
    <cellStyle name="쉼표 [0] 5 4 5" xfId="4627"/>
    <cellStyle name="쉼표 [0] 5 4 5 2" xfId="4628"/>
    <cellStyle name="쉼표 [0] 5 4 5 2 2" xfId="10618"/>
    <cellStyle name="쉼표 [0] 5 4 5 2 3" xfId="7684"/>
    <cellStyle name="쉼표 [0] 5 4 5 3" xfId="10617"/>
    <cellStyle name="쉼표 [0] 5 4 5 4" xfId="7683"/>
    <cellStyle name="쉼표 [0] 5 4 6" xfId="4629"/>
    <cellStyle name="쉼표 [0] 5 4 6 2" xfId="4630"/>
    <cellStyle name="쉼표 [0] 5 4 6 2 2" xfId="10620"/>
    <cellStyle name="쉼표 [0] 5 4 6 2 3" xfId="7686"/>
    <cellStyle name="쉼표 [0] 5 4 6 3" xfId="10619"/>
    <cellStyle name="쉼표 [0] 5 4 6 4" xfId="7685"/>
    <cellStyle name="쉼표 [0] 5 4 7" xfId="4631"/>
    <cellStyle name="쉼표 [0] 5 4 7 2" xfId="4632"/>
    <cellStyle name="쉼표 [0] 5 4 7 2 2" xfId="10622"/>
    <cellStyle name="쉼표 [0] 5 4 7 2 3" xfId="7688"/>
    <cellStyle name="쉼표 [0] 5 4 7 3" xfId="10621"/>
    <cellStyle name="쉼표 [0] 5 4 7 4" xfId="7687"/>
    <cellStyle name="쉼표 [0] 5 4 8" xfId="4633"/>
    <cellStyle name="쉼표 [0] 5 4 8 2" xfId="4634"/>
    <cellStyle name="쉼표 [0] 5 4 8 2 2" xfId="10624"/>
    <cellStyle name="쉼표 [0] 5 4 8 2 3" xfId="7690"/>
    <cellStyle name="쉼표 [0] 5 4 8 3" xfId="10623"/>
    <cellStyle name="쉼표 [0] 5 4 8 4" xfId="7689"/>
    <cellStyle name="쉼표 [0] 5 4 9" xfId="4635"/>
    <cellStyle name="쉼표 [0] 5 4 9 2" xfId="4636"/>
    <cellStyle name="쉼표 [0] 5 4 9 2 2" xfId="10626"/>
    <cellStyle name="쉼표 [0] 5 4 9 2 3" xfId="7692"/>
    <cellStyle name="쉼표 [0] 5 4 9 3" xfId="10625"/>
    <cellStyle name="쉼표 [0] 5 4 9 4" xfId="7691"/>
    <cellStyle name="쉼표 [0] 5 5" xfId="4637"/>
    <cellStyle name="쉼표 [0] 5 5 2" xfId="4638"/>
    <cellStyle name="쉼표 [0] 5 5 2 2" xfId="10628"/>
    <cellStyle name="쉼표 [0] 5 5 2 3" xfId="7694"/>
    <cellStyle name="쉼표 [0] 5 5 3" xfId="10627"/>
    <cellStyle name="쉼표 [0] 5 5 4" xfId="7693"/>
    <cellStyle name="쉼표 [0] 5 5 4 2" xfId="15250"/>
    <cellStyle name="쉼표 [0] 5 6" xfId="4639"/>
    <cellStyle name="쉼표 [0] 5 6 2" xfId="4640"/>
    <cellStyle name="쉼표 [0] 5 6 2 2" xfId="10630"/>
    <cellStyle name="쉼표 [0] 5 6 2 3" xfId="7696"/>
    <cellStyle name="쉼표 [0] 5 6 3" xfId="10629"/>
    <cellStyle name="쉼표 [0] 5 6 4" xfId="7695"/>
    <cellStyle name="쉼표 [0] 5 7" xfId="4641"/>
    <cellStyle name="쉼표 [0] 5 7 2" xfId="4642"/>
    <cellStyle name="쉼표 [0] 5 7 2 2" xfId="10632"/>
    <cellStyle name="쉼표 [0] 5 7 2 3" xfId="7698"/>
    <cellStyle name="쉼표 [0] 5 7 3" xfId="10631"/>
    <cellStyle name="쉼표 [0] 5 7 4" xfId="7697"/>
    <cellStyle name="쉼표 [0] 5 8" xfId="4643"/>
    <cellStyle name="쉼표 [0] 5 8 2" xfId="4644"/>
    <cellStyle name="쉼표 [0] 5 8 2 2" xfId="10634"/>
    <cellStyle name="쉼표 [0] 5 8 2 3" xfId="7700"/>
    <cellStyle name="쉼표 [0] 5 8 3" xfId="10633"/>
    <cellStyle name="쉼표 [0] 5 8 4" xfId="7699"/>
    <cellStyle name="쉼표 [0] 5 9" xfId="4645"/>
    <cellStyle name="쉼표 [0] 5 9 2" xfId="4646"/>
    <cellStyle name="쉼표 [0] 5 9 2 2" xfId="10636"/>
    <cellStyle name="쉼표 [0] 5 9 2 3" xfId="7702"/>
    <cellStyle name="쉼표 [0] 5 9 3" xfId="10635"/>
    <cellStyle name="쉼표 [0] 5 9 4" xfId="7701"/>
    <cellStyle name="쉼표 [0] 50" xfId="27985"/>
    <cellStyle name="쉼표 [0] 51" xfId="27988"/>
    <cellStyle name="쉼표 [0] 52" xfId="27991"/>
    <cellStyle name="쉼표 [0] 6" xfId="4647"/>
    <cellStyle name="쉼표 [0] 6 10" xfId="4648"/>
    <cellStyle name="쉼표 [0] 6 10 2" xfId="4649"/>
    <cellStyle name="쉼표 [0] 6 10 2 2" xfId="10638"/>
    <cellStyle name="쉼표 [0] 6 10 2 3" xfId="7704"/>
    <cellStyle name="쉼표 [0] 6 10 3" xfId="10637"/>
    <cellStyle name="쉼표 [0] 6 10 4" xfId="7703"/>
    <cellStyle name="쉼표 [0] 6 10 4 2" xfId="15313"/>
    <cellStyle name="쉼표 [0] 6 11" xfId="4650"/>
    <cellStyle name="쉼표 [0] 6 11 2" xfId="4651"/>
    <cellStyle name="쉼표 [0] 6 11 2 2" xfId="10640"/>
    <cellStyle name="쉼표 [0] 6 11 2 3" xfId="7706"/>
    <cellStyle name="쉼표 [0] 6 11 3" xfId="10639"/>
    <cellStyle name="쉼표 [0] 6 11 4" xfId="7705"/>
    <cellStyle name="쉼표 [0] 6 12" xfId="4652"/>
    <cellStyle name="쉼표 [0] 6 12 2" xfId="4653"/>
    <cellStyle name="쉼표 [0] 6 12 2 2" xfId="10642"/>
    <cellStyle name="쉼표 [0] 6 12 2 3" xfId="7708"/>
    <cellStyle name="쉼표 [0] 6 12 3" xfId="10641"/>
    <cellStyle name="쉼표 [0] 6 12 4" xfId="7707"/>
    <cellStyle name="쉼표 [0] 6 13" xfId="4654"/>
    <cellStyle name="쉼표 [0] 6 13 2" xfId="4655"/>
    <cellStyle name="쉼표 [0] 6 13 2 2" xfId="10644"/>
    <cellStyle name="쉼표 [0] 6 13 2 3" xfId="7710"/>
    <cellStyle name="쉼표 [0] 6 13 3" xfId="10643"/>
    <cellStyle name="쉼표 [0] 6 13 4" xfId="7709"/>
    <cellStyle name="쉼표 [0] 6 14" xfId="4656"/>
    <cellStyle name="쉼표 [0] 6 14 2" xfId="4657"/>
    <cellStyle name="쉼표 [0] 6 14 2 2" xfId="10646"/>
    <cellStyle name="쉼표 [0] 6 14 2 3" xfId="7712"/>
    <cellStyle name="쉼표 [0] 6 14 3" xfId="10645"/>
    <cellStyle name="쉼표 [0] 6 14 4" xfId="7711"/>
    <cellStyle name="쉼표 [0] 6 15" xfId="4658"/>
    <cellStyle name="쉼표 [0] 6 15 2" xfId="4659"/>
    <cellStyle name="쉼표 [0] 6 15 2 2" xfId="10648"/>
    <cellStyle name="쉼표 [0] 6 15 2 3" xfId="7714"/>
    <cellStyle name="쉼표 [0] 6 15 3" xfId="10647"/>
    <cellStyle name="쉼표 [0] 6 15 4" xfId="7713"/>
    <cellStyle name="쉼표 [0] 6 16" xfId="4660"/>
    <cellStyle name="쉼표 [0] 6 16 2" xfId="4661"/>
    <cellStyle name="쉼표 [0] 6 16 2 2" xfId="10650"/>
    <cellStyle name="쉼표 [0] 6 16 2 3" xfId="7716"/>
    <cellStyle name="쉼표 [0] 6 16 3" xfId="10649"/>
    <cellStyle name="쉼표 [0] 6 16 4" xfId="7715"/>
    <cellStyle name="쉼표 [0] 6 17" xfId="4662"/>
    <cellStyle name="쉼표 [0] 6 17 2" xfId="4663"/>
    <cellStyle name="쉼표 [0] 6 17 2 2" xfId="10652"/>
    <cellStyle name="쉼표 [0] 6 17 2 3" xfId="7718"/>
    <cellStyle name="쉼표 [0] 6 17 3" xfId="10651"/>
    <cellStyle name="쉼표 [0] 6 17 4" xfId="7717"/>
    <cellStyle name="쉼표 [0] 6 18" xfId="4664"/>
    <cellStyle name="쉼표 [0] 6 18 2" xfId="4665"/>
    <cellStyle name="쉼표 [0] 6 18 2 2" xfId="10654"/>
    <cellStyle name="쉼표 [0] 6 18 2 3" xfId="7720"/>
    <cellStyle name="쉼표 [0] 6 18 3" xfId="10653"/>
    <cellStyle name="쉼표 [0] 6 18 4" xfId="7719"/>
    <cellStyle name="쉼표 [0] 6 19" xfId="4666"/>
    <cellStyle name="쉼표 [0] 6 19 2" xfId="4667"/>
    <cellStyle name="쉼표 [0] 6 19 2 2" xfId="10656"/>
    <cellStyle name="쉼표 [0] 6 19 2 3" xfId="7722"/>
    <cellStyle name="쉼표 [0] 6 19 3" xfId="10655"/>
    <cellStyle name="쉼표 [0] 6 19 4" xfId="7721"/>
    <cellStyle name="쉼표 [0] 6 2" xfId="4668"/>
    <cellStyle name="쉼표 [0] 6 2 2" xfId="4669"/>
    <cellStyle name="쉼표 [0] 6 2 2 2" xfId="10658"/>
    <cellStyle name="쉼표 [0] 6 2 2 2 2" xfId="13372"/>
    <cellStyle name="쉼표 [0] 6 2 2 3" xfId="7724"/>
    <cellStyle name="쉼표 [0] 6 2 2 3 2" xfId="14824"/>
    <cellStyle name="쉼표 [0] 6 2 3" xfId="10657"/>
    <cellStyle name="쉼표 [0] 6 2 3 2" xfId="13373"/>
    <cellStyle name="쉼표 [0] 6 2 4" xfId="7723"/>
    <cellStyle name="쉼표 [0] 6 2 4 2" xfId="14726"/>
    <cellStyle name="쉼표 [0] 6 20" xfId="4670"/>
    <cellStyle name="쉼표 [0] 6 20 2" xfId="4671"/>
    <cellStyle name="쉼표 [0] 6 20 2 2" xfId="10660"/>
    <cellStyle name="쉼표 [0] 6 20 2 3" xfId="7726"/>
    <cellStyle name="쉼표 [0] 6 20 3" xfId="10659"/>
    <cellStyle name="쉼표 [0] 6 20 4" xfId="7725"/>
    <cellStyle name="쉼표 [0] 6 21" xfId="4672"/>
    <cellStyle name="쉼표 [0] 6 21 2" xfId="4673"/>
    <cellStyle name="쉼표 [0] 6 21 2 2" xfId="10662"/>
    <cellStyle name="쉼표 [0] 6 21 2 3" xfId="7728"/>
    <cellStyle name="쉼표 [0] 6 21 3" xfId="10661"/>
    <cellStyle name="쉼표 [0] 6 21 4" xfId="7727"/>
    <cellStyle name="쉼표 [0] 6 22" xfId="4674"/>
    <cellStyle name="쉼표 [0] 6 22 2" xfId="4675"/>
    <cellStyle name="쉼표 [0] 6 22 2 2" xfId="10664"/>
    <cellStyle name="쉼표 [0] 6 22 2 3" xfId="7730"/>
    <cellStyle name="쉼표 [0] 6 22 3" xfId="10663"/>
    <cellStyle name="쉼표 [0] 6 22 4" xfId="7729"/>
    <cellStyle name="쉼표 [0] 6 23" xfId="4676"/>
    <cellStyle name="쉼표 [0] 6 23 2" xfId="4677"/>
    <cellStyle name="쉼표 [0] 6 23 2 2" xfId="10666"/>
    <cellStyle name="쉼표 [0] 6 23 2 3" xfId="7732"/>
    <cellStyle name="쉼표 [0] 6 23 3" xfId="10665"/>
    <cellStyle name="쉼표 [0] 6 23 4" xfId="7731"/>
    <cellStyle name="쉼표 [0] 6 24" xfId="4678"/>
    <cellStyle name="쉼표 [0] 6 24 2" xfId="4679"/>
    <cellStyle name="쉼표 [0] 6 24 2 2" xfId="10668"/>
    <cellStyle name="쉼표 [0] 6 24 2 3" xfId="7734"/>
    <cellStyle name="쉼표 [0] 6 24 3" xfId="10667"/>
    <cellStyle name="쉼표 [0] 6 24 4" xfId="7733"/>
    <cellStyle name="쉼표 [0] 6 25" xfId="4680"/>
    <cellStyle name="쉼표 [0] 6 25 2" xfId="4681"/>
    <cellStyle name="쉼표 [0] 6 25 2 2" xfId="10670"/>
    <cellStyle name="쉼표 [0] 6 25 2 3" xfId="7736"/>
    <cellStyle name="쉼표 [0] 6 25 3" xfId="10669"/>
    <cellStyle name="쉼표 [0] 6 25 4" xfId="7735"/>
    <cellStyle name="쉼표 [0] 6 26" xfId="4682"/>
    <cellStyle name="쉼표 [0] 6 26 2" xfId="4683"/>
    <cellStyle name="쉼표 [0] 6 26 2 2" xfId="4684"/>
    <cellStyle name="쉼표 [0] 6 26 2 2 2" xfId="10673"/>
    <cellStyle name="쉼표 [0] 6 26 2 2 3" xfId="7739"/>
    <cellStyle name="쉼표 [0] 6 26 2 3" xfId="10672"/>
    <cellStyle name="쉼표 [0] 6 26 2 4" xfId="7738"/>
    <cellStyle name="쉼표 [0] 6 26 3" xfId="4685"/>
    <cellStyle name="쉼표 [0] 6 26 3 2" xfId="10674"/>
    <cellStyle name="쉼표 [0] 6 26 3 3" xfId="7740"/>
    <cellStyle name="쉼표 [0] 6 26 4" xfId="10671"/>
    <cellStyle name="쉼표 [0] 6 26 5" xfId="7737"/>
    <cellStyle name="쉼표 [0] 6 27" xfId="4686"/>
    <cellStyle name="쉼표 [0] 6 27 2" xfId="10675"/>
    <cellStyle name="쉼표 [0] 6 27 3" xfId="7741"/>
    <cellStyle name="쉼표 [0] 6 28" xfId="6663"/>
    <cellStyle name="쉼표 [0] 6 28 2" xfId="12622"/>
    <cellStyle name="쉼표 [0] 6 28 3" xfId="7742"/>
    <cellStyle name="쉼표 [0] 6 29" xfId="6862"/>
    <cellStyle name="쉼표 [0] 6 29 2" xfId="12773"/>
    <cellStyle name="쉼표 [0] 6 29 3" xfId="7743"/>
    <cellStyle name="쉼표 [0] 6 3" xfId="4687"/>
    <cellStyle name="쉼표 [0] 6 3 10" xfId="4688"/>
    <cellStyle name="쉼표 [0] 6 3 10 2" xfId="4689"/>
    <cellStyle name="쉼표 [0] 6 3 10 2 2" xfId="10678"/>
    <cellStyle name="쉼표 [0] 6 3 10 2 3" xfId="7746"/>
    <cellStyle name="쉼표 [0] 6 3 10 3" xfId="10677"/>
    <cellStyle name="쉼표 [0] 6 3 10 4" xfId="7745"/>
    <cellStyle name="쉼표 [0] 6 3 11" xfId="4690"/>
    <cellStyle name="쉼표 [0] 6 3 11 2" xfId="4691"/>
    <cellStyle name="쉼표 [0] 6 3 11 2 2" xfId="10680"/>
    <cellStyle name="쉼표 [0] 6 3 11 2 3" xfId="7748"/>
    <cellStyle name="쉼표 [0] 6 3 11 3" xfId="10679"/>
    <cellStyle name="쉼표 [0] 6 3 11 4" xfId="7747"/>
    <cellStyle name="쉼표 [0] 6 3 12" xfId="4692"/>
    <cellStyle name="쉼표 [0] 6 3 12 2" xfId="4693"/>
    <cellStyle name="쉼표 [0] 6 3 12 2 2" xfId="10682"/>
    <cellStyle name="쉼표 [0] 6 3 12 2 3" xfId="7750"/>
    <cellStyle name="쉼표 [0] 6 3 12 3" xfId="10681"/>
    <cellStyle name="쉼표 [0] 6 3 12 4" xfId="7749"/>
    <cellStyle name="쉼표 [0] 6 3 13" xfId="4694"/>
    <cellStyle name="쉼표 [0] 6 3 13 2" xfId="4695"/>
    <cellStyle name="쉼표 [0] 6 3 13 2 2" xfId="10684"/>
    <cellStyle name="쉼표 [0] 6 3 13 2 3" xfId="7752"/>
    <cellStyle name="쉼표 [0] 6 3 13 3" xfId="10683"/>
    <cellStyle name="쉼표 [0] 6 3 13 4" xfId="7751"/>
    <cellStyle name="쉼표 [0] 6 3 14" xfId="4696"/>
    <cellStyle name="쉼표 [0] 6 3 14 2" xfId="4697"/>
    <cellStyle name="쉼표 [0] 6 3 14 2 2" xfId="10686"/>
    <cellStyle name="쉼표 [0] 6 3 14 2 3" xfId="7754"/>
    <cellStyle name="쉼표 [0] 6 3 14 3" xfId="10685"/>
    <cellStyle name="쉼표 [0] 6 3 14 4" xfId="7753"/>
    <cellStyle name="쉼표 [0] 6 3 15" xfId="4698"/>
    <cellStyle name="쉼표 [0] 6 3 15 2" xfId="4699"/>
    <cellStyle name="쉼표 [0] 6 3 15 2 2" xfId="10688"/>
    <cellStyle name="쉼표 [0] 6 3 15 2 3" xfId="7756"/>
    <cellStyle name="쉼표 [0] 6 3 15 3" xfId="10687"/>
    <cellStyle name="쉼표 [0] 6 3 15 4" xfId="7755"/>
    <cellStyle name="쉼표 [0] 6 3 16" xfId="4700"/>
    <cellStyle name="쉼표 [0] 6 3 16 2" xfId="4701"/>
    <cellStyle name="쉼표 [0] 6 3 16 2 2" xfId="10690"/>
    <cellStyle name="쉼표 [0] 6 3 16 2 3" xfId="7758"/>
    <cellStyle name="쉼표 [0] 6 3 16 3" xfId="10689"/>
    <cellStyle name="쉼표 [0] 6 3 16 4" xfId="7757"/>
    <cellStyle name="쉼표 [0] 6 3 17" xfId="4702"/>
    <cellStyle name="쉼표 [0] 6 3 17 2" xfId="4703"/>
    <cellStyle name="쉼표 [0] 6 3 17 2 2" xfId="10692"/>
    <cellStyle name="쉼표 [0] 6 3 17 2 3" xfId="7760"/>
    <cellStyle name="쉼표 [0] 6 3 17 3" xfId="10691"/>
    <cellStyle name="쉼표 [0] 6 3 17 4" xfId="7759"/>
    <cellStyle name="쉼표 [0] 6 3 18" xfId="4704"/>
    <cellStyle name="쉼표 [0] 6 3 18 2" xfId="4705"/>
    <cellStyle name="쉼표 [0] 6 3 18 2 2" xfId="10694"/>
    <cellStyle name="쉼표 [0] 6 3 18 2 3" xfId="7762"/>
    <cellStyle name="쉼표 [0] 6 3 18 3" xfId="10693"/>
    <cellStyle name="쉼표 [0] 6 3 18 4" xfId="7761"/>
    <cellStyle name="쉼표 [0] 6 3 19" xfId="4706"/>
    <cellStyle name="쉼표 [0] 6 3 19 2" xfId="4707"/>
    <cellStyle name="쉼표 [0] 6 3 19 2 2" xfId="10696"/>
    <cellStyle name="쉼표 [0] 6 3 19 2 3" xfId="7764"/>
    <cellStyle name="쉼표 [0] 6 3 19 3" xfId="10695"/>
    <cellStyle name="쉼표 [0] 6 3 19 4" xfId="7763"/>
    <cellStyle name="쉼표 [0] 6 3 2" xfId="4708"/>
    <cellStyle name="쉼표 [0] 6 3 2 2" xfId="4709"/>
    <cellStyle name="쉼표 [0] 6 3 2 2 2" xfId="10698"/>
    <cellStyle name="쉼표 [0] 6 3 2 2 3" xfId="7766"/>
    <cellStyle name="쉼표 [0] 6 3 2 3" xfId="10697"/>
    <cellStyle name="쉼표 [0] 6 3 2 4" xfId="7765"/>
    <cellStyle name="쉼표 [0] 6 3 2 4 2" xfId="15253"/>
    <cellStyle name="쉼표 [0] 6 3 20" xfId="4710"/>
    <cellStyle name="쉼표 [0] 6 3 20 2" xfId="4711"/>
    <cellStyle name="쉼표 [0] 6 3 20 2 2" xfId="10700"/>
    <cellStyle name="쉼표 [0] 6 3 20 2 3" xfId="7768"/>
    <cellStyle name="쉼표 [0] 6 3 20 3" xfId="10699"/>
    <cellStyle name="쉼표 [0] 6 3 20 4" xfId="7767"/>
    <cellStyle name="쉼표 [0] 6 3 21" xfId="4712"/>
    <cellStyle name="쉼표 [0] 6 3 21 2" xfId="4713"/>
    <cellStyle name="쉼표 [0] 6 3 21 2 2" xfId="10702"/>
    <cellStyle name="쉼표 [0] 6 3 21 2 3" xfId="7770"/>
    <cellStyle name="쉼표 [0] 6 3 21 3" xfId="10701"/>
    <cellStyle name="쉼표 [0] 6 3 21 4" xfId="7769"/>
    <cellStyle name="쉼표 [0] 6 3 22" xfId="4714"/>
    <cellStyle name="쉼표 [0] 6 3 22 2" xfId="4715"/>
    <cellStyle name="쉼표 [0] 6 3 22 2 2" xfId="10704"/>
    <cellStyle name="쉼표 [0] 6 3 22 2 3" xfId="7772"/>
    <cellStyle name="쉼표 [0] 6 3 22 3" xfId="10703"/>
    <cellStyle name="쉼표 [0] 6 3 22 4" xfId="7771"/>
    <cellStyle name="쉼표 [0] 6 3 23" xfId="4716"/>
    <cellStyle name="쉼표 [0] 6 3 23 2" xfId="4717"/>
    <cellStyle name="쉼표 [0] 6 3 23 2 2" xfId="10706"/>
    <cellStyle name="쉼표 [0] 6 3 23 2 3" xfId="7774"/>
    <cellStyle name="쉼표 [0] 6 3 23 3" xfId="10705"/>
    <cellStyle name="쉼표 [0] 6 3 23 4" xfId="7773"/>
    <cellStyle name="쉼표 [0] 6 3 24" xfId="4718"/>
    <cellStyle name="쉼표 [0] 6 3 24 2" xfId="4719"/>
    <cellStyle name="쉼표 [0] 6 3 24 2 2" xfId="10708"/>
    <cellStyle name="쉼표 [0] 6 3 24 2 3" xfId="7776"/>
    <cellStyle name="쉼표 [0] 6 3 24 3" xfId="10707"/>
    <cellStyle name="쉼표 [0] 6 3 24 4" xfId="7775"/>
    <cellStyle name="쉼표 [0] 6 3 25" xfId="4720"/>
    <cellStyle name="쉼표 [0] 6 3 25 2" xfId="10709"/>
    <cellStyle name="쉼표 [0] 6 3 25 3" xfId="7777"/>
    <cellStyle name="쉼표 [0] 6 3 26" xfId="10676"/>
    <cellStyle name="쉼표 [0] 6 3 27" xfId="7744"/>
    <cellStyle name="쉼표 [0] 6 3 27 2" xfId="14727"/>
    <cellStyle name="쉼표 [0] 6 3 3" xfId="4721"/>
    <cellStyle name="쉼표 [0] 6 3 3 2" xfId="4722"/>
    <cellStyle name="쉼표 [0] 6 3 3 2 2" xfId="10711"/>
    <cellStyle name="쉼표 [0] 6 3 3 2 3" xfId="7779"/>
    <cellStyle name="쉼표 [0] 6 3 3 3" xfId="10710"/>
    <cellStyle name="쉼표 [0] 6 3 3 4" xfId="7778"/>
    <cellStyle name="쉼표 [0] 6 3 4" xfId="4723"/>
    <cellStyle name="쉼표 [0] 6 3 4 2" xfId="4724"/>
    <cellStyle name="쉼표 [0] 6 3 4 2 2" xfId="10713"/>
    <cellStyle name="쉼표 [0] 6 3 4 2 3" xfId="7781"/>
    <cellStyle name="쉼표 [0] 6 3 4 3" xfId="10712"/>
    <cellStyle name="쉼표 [0] 6 3 4 4" xfId="7780"/>
    <cellStyle name="쉼표 [0] 6 3 5" xfId="4725"/>
    <cellStyle name="쉼표 [0] 6 3 5 2" xfId="4726"/>
    <cellStyle name="쉼표 [0] 6 3 5 2 2" xfId="10715"/>
    <cellStyle name="쉼표 [0] 6 3 5 2 3" xfId="7783"/>
    <cellStyle name="쉼표 [0] 6 3 5 3" xfId="10714"/>
    <cellStyle name="쉼표 [0] 6 3 5 4" xfId="7782"/>
    <cellStyle name="쉼표 [0] 6 3 6" xfId="4727"/>
    <cellStyle name="쉼표 [0] 6 3 6 2" xfId="4728"/>
    <cellStyle name="쉼표 [0] 6 3 6 2 2" xfId="10717"/>
    <cellStyle name="쉼표 [0] 6 3 6 2 3" xfId="7785"/>
    <cellStyle name="쉼표 [0] 6 3 6 3" xfId="10716"/>
    <cellStyle name="쉼표 [0] 6 3 6 4" xfId="7784"/>
    <cellStyle name="쉼표 [0] 6 3 7" xfId="4729"/>
    <cellStyle name="쉼표 [0] 6 3 7 2" xfId="4730"/>
    <cellStyle name="쉼표 [0] 6 3 7 2 2" xfId="10719"/>
    <cellStyle name="쉼표 [0] 6 3 7 2 3" xfId="7787"/>
    <cellStyle name="쉼표 [0] 6 3 7 3" xfId="10718"/>
    <cellStyle name="쉼표 [0] 6 3 7 4" xfId="7786"/>
    <cellStyle name="쉼표 [0] 6 3 8" xfId="4731"/>
    <cellStyle name="쉼표 [0] 6 3 8 2" xfId="4732"/>
    <cellStyle name="쉼표 [0] 6 3 8 2 2" xfId="10721"/>
    <cellStyle name="쉼표 [0] 6 3 8 2 3" xfId="7789"/>
    <cellStyle name="쉼표 [0] 6 3 8 3" xfId="10720"/>
    <cellStyle name="쉼표 [0] 6 3 8 4" xfId="7788"/>
    <cellStyle name="쉼표 [0] 6 3 9" xfId="4733"/>
    <cellStyle name="쉼표 [0] 6 3 9 2" xfId="4734"/>
    <cellStyle name="쉼표 [0] 6 3 9 2 2" xfId="10723"/>
    <cellStyle name="쉼표 [0] 6 3 9 2 3" xfId="7791"/>
    <cellStyle name="쉼표 [0] 6 3 9 3" xfId="10722"/>
    <cellStyle name="쉼표 [0] 6 3 9 4" xfId="7790"/>
    <cellStyle name="쉼표 [0] 6 30" xfId="7017"/>
    <cellStyle name="쉼표 [0] 6 30 2" xfId="12919"/>
    <cellStyle name="쉼표 [0] 6 30 3" xfId="7792"/>
    <cellStyle name="쉼표 [0] 6 4" xfId="4735"/>
    <cellStyle name="쉼표 [0] 6 4 2" xfId="4736"/>
    <cellStyle name="쉼표 [0] 6 4 2 2" xfId="10725"/>
    <cellStyle name="쉼표 [0] 6 4 2 3" xfId="7794"/>
    <cellStyle name="쉼표 [0] 6 4 3" xfId="10724"/>
    <cellStyle name="쉼표 [0] 6 4 4" xfId="7793"/>
    <cellStyle name="쉼표 [0] 6 4 4 2" xfId="15314"/>
    <cellStyle name="쉼표 [0] 6 5" xfId="4737"/>
    <cellStyle name="쉼표 [0] 6 5 2" xfId="4738"/>
    <cellStyle name="쉼표 [0] 6 5 2 2" xfId="10727"/>
    <cellStyle name="쉼표 [0] 6 5 2 3" xfId="7796"/>
    <cellStyle name="쉼표 [0] 6 5 3" xfId="10726"/>
    <cellStyle name="쉼표 [0] 6 5 4" xfId="7795"/>
    <cellStyle name="쉼표 [0] 6 5 4 2" xfId="15252"/>
    <cellStyle name="쉼표 [0] 6 6" xfId="4739"/>
    <cellStyle name="쉼표 [0] 6 6 2" xfId="4740"/>
    <cellStyle name="쉼표 [0] 6 6 2 2" xfId="10729"/>
    <cellStyle name="쉼표 [0] 6 6 2 3" xfId="7798"/>
    <cellStyle name="쉼표 [0] 6 6 3" xfId="10728"/>
    <cellStyle name="쉼표 [0] 6 6 4" xfId="7797"/>
    <cellStyle name="쉼표 [0] 6 7" xfId="4741"/>
    <cellStyle name="쉼표 [0] 6 7 2" xfId="4742"/>
    <cellStyle name="쉼표 [0] 6 7 2 2" xfId="10731"/>
    <cellStyle name="쉼표 [0] 6 7 2 3" xfId="7800"/>
    <cellStyle name="쉼표 [0] 6 7 3" xfId="10730"/>
    <cellStyle name="쉼표 [0] 6 7 4" xfId="7799"/>
    <cellStyle name="쉼표 [0] 6 8" xfId="4743"/>
    <cellStyle name="쉼표 [0] 6 8 2" xfId="4744"/>
    <cellStyle name="쉼표 [0] 6 8 2 2" xfId="10733"/>
    <cellStyle name="쉼표 [0] 6 8 2 3" xfId="7802"/>
    <cellStyle name="쉼표 [0] 6 8 3" xfId="10732"/>
    <cellStyle name="쉼표 [0] 6 8 4" xfId="7801"/>
    <cellStyle name="쉼표 [0] 6 9" xfId="4745"/>
    <cellStyle name="쉼표 [0] 6 9 2" xfId="4746"/>
    <cellStyle name="쉼표 [0] 6 9 2 2" xfId="10735"/>
    <cellStyle name="쉼표 [0] 6 9 2 3" xfId="7804"/>
    <cellStyle name="쉼표 [0] 6 9 3" xfId="10734"/>
    <cellStyle name="쉼표 [0] 6 9 4" xfId="7803"/>
    <cellStyle name="쉼표 [0] 7" xfId="4747"/>
    <cellStyle name="쉼표 [0] 7 10" xfId="4748"/>
    <cellStyle name="쉼표 [0] 7 10 2" xfId="4749"/>
    <cellStyle name="쉼표 [0] 7 10 2 2" xfId="10737"/>
    <cellStyle name="쉼표 [0] 7 10 2 3" xfId="7806"/>
    <cellStyle name="쉼표 [0] 7 10 3" xfId="10736"/>
    <cellStyle name="쉼표 [0] 7 10 4" xfId="7805"/>
    <cellStyle name="쉼표 [0] 7 11" xfId="4750"/>
    <cellStyle name="쉼표 [0] 7 11 2" xfId="4751"/>
    <cellStyle name="쉼표 [0] 7 11 2 2" xfId="10739"/>
    <cellStyle name="쉼표 [0] 7 11 2 3" xfId="7808"/>
    <cellStyle name="쉼표 [0] 7 11 3" xfId="10738"/>
    <cellStyle name="쉼표 [0] 7 11 4" xfId="7807"/>
    <cellStyle name="쉼표 [0] 7 12" xfId="4752"/>
    <cellStyle name="쉼표 [0] 7 12 2" xfId="4753"/>
    <cellStyle name="쉼표 [0] 7 12 2 2" xfId="10741"/>
    <cellStyle name="쉼표 [0] 7 12 2 3" xfId="7810"/>
    <cellStyle name="쉼표 [0] 7 12 3" xfId="10740"/>
    <cellStyle name="쉼표 [0] 7 12 4" xfId="7809"/>
    <cellStyle name="쉼표 [0] 7 13" xfId="4754"/>
    <cellStyle name="쉼표 [0] 7 13 2" xfId="4755"/>
    <cellStyle name="쉼표 [0] 7 13 2 2" xfId="10743"/>
    <cellStyle name="쉼표 [0] 7 13 2 3" xfId="7812"/>
    <cellStyle name="쉼표 [0] 7 13 3" xfId="10742"/>
    <cellStyle name="쉼표 [0] 7 13 4" xfId="7811"/>
    <cellStyle name="쉼표 [0] 7 14" xfId="4756"/>
    <cellStyle name="쉼표 [0] 7 14 2" xfId="4757"/>
    <cellStyle name="쉼표 [0] 7 14 2 2" xfId="10745"/>
    <cellStyle name="쉼표 [0] 7 14 2 3" xfId="7814"/>
    <cellStyle name="쉼표 [0] 7 14 3" xfId="10744"/>
    <cellStyle name="쉼표 [0] 7 14 4" xfId="7813"/>
    <cellStyle name="쉼표 [0] 7 15" xfId="4758"/>
    <cellStyle name="쉼표 [0] 7 15 2" xfId="4759"/>
    <cellStyle name="쉼표 [0] 7 15 2 2" xfId="10747"/>
    <cellStyle name="쉼표 [0] 7 15 2 3" xfId="7816"/>
    <cellStyle name="쉼표 [0] 7 15 3" xfId="10746"/>
    <cellStyle name="쉼표 [0] 7 15 4" xfId="7815"/>
    <cellStyle name="쉼표 [0] 7 16" xfId="4760"/>
    <cellStyle name="쉼표 [0] 7 16 2" xfId="4761"/>
    <cellStyle name="쉼표 [0] 7 16 2 2" xfId="10749"/>
    <cellStyle name="쉼표 [0] 7 16 2 3" xfId="7818"/>
    <cellStyle name="쉼표 [0] 7 16 3" xfId="10748"/>
    <cellStyle name="쉼표 [0] 7 16 4" xfId="7817"/>
    <cellStyle name="쉼표 [0] 7 17" xfId="4762"/>
    <cellStyle name="쉼표 [0] 7 17 2" xfId="4763"/>
    <cellStyle name="쉼표 [0] 7 17 2 2" xfId="10751"/>
    <cellStyle name="쉼표 [0] 7 17 2 3" xfId="7820"/>
    <cellStyle name="쉼표 [0] 7 17 3" xfId="10750"/>
    <cellStyle name="쉼표 [0] 7 17 4" xfId="7819"/>
    <cellStyle name="쉼표 [0] 7 18" xfId="4764"/>
    <cellStyle name="쉼표 [0] 7 18 2" xfId="4765"/>
    <cellStyle name="쉼표 [0] 7 18 2 2" xfId="10753"/>
    <cellStyle name="쉼표 [0] 7 18 2 3" xfId="7822"/>
    <cellStyle name="쉼표 [0] 7 18 3" xfId="10752"/>
    <cellStyle name="쉼표 [0] 7 18 4" xfId="7821"/>
    <cellStyle name="쉼표 [0] 7 19" xfId="4766"/>
    <cellStyle name="쉼표 [0] 7 19 2" xfId="4767"/>
    <cellStyle name="쉼표 [0] 7 19 2 2" xfId="10755"/>
    <cellStyle name="쉼표 [0] 7 19 2 3" xfId="7824"/>
    <cellStyle name="쉼표 [0] 7 19 3" xfId="10754"/>
    <cellStyle name="쉼표 [0] 7 19 4" xfId="7823"/>
    <cellStyle name="쉼표 [0] 7 2" xfId="4768"/>
    <cellStyle name="쉼표 [0] 7 2 2" xfId="4769"/>
    <cellStyle name="쉼표 [0] 7 2 2 2" xfId="10757"/>
    <cellStyle name="쉼표 [0] 7 2 2 2 2" xfId="13374"/>
    <cellStyle name="쉼표 [0] 7 2 2 3" xfId="7826"/>
    <cellStyle name="쉼표 [0] 7 2 2 3 2" xfId="14825"/>
    <cellStyle name="쉼표 [0] 7 2 3" xfId="10756"/>
    <cellStyle name="쉼표 [0] 7 2 3 2" xfId="13375"/>
    <cellStyle name="쉼표 [0] 7 2 4" xfId="7825"/>
    <cellStyle name="쉼표 [0] 7 2 4 2" xfId="14728"/>
    <cellStyle name="쉼표 [0] 7 20" xfId="4770"/>
    <cellStyle name="쉼표 [0] 7 20 2" xfId="4771"/>
    <cellStyle name="쉼표 [0] 7 20 2 2" xfId="10759"/>
    <cellStyle name="쉼표 [0] 7 20 2 3" xfId="7828"/>
    <cellStyle name="쉼표 [0] 7 20 3" xfId="10758"/>
    <cellStyle name="쉼표 [0] 7 20 4" xfId="7827"/>
    <cellStyle name="쉼표 [0] 7 21" xfId="4772"/>
    <cellStyle name="쉼표 [0] 7 21 2" xfId="4773"/>
    <cellStyle name="쉼표 [0] 7 21 2 2" xfId="10761"/>
    <cellStyle name="쉼표 [0] 7 21 2 3" xfId="7830"/>
    <cellStyle name="쉼표 [0] 7 21 3" xfId="10760"/>
    <cellStyle name="쉼표 [0] 7 21 4" xfId="7829"/>
    <cellStyle name="쉼표 [0] 7 22" xfId="4774"/>
    <cellStyle name="쉼표 [0] 7 22 2" xfId="4775"/>
    <cellStyle name="쉼표 [0] 7 22 2 2" xfId="10763"/>
    <cellStyle name="쉼표 [0] 7 22 2 3" xfId="7832"/>
    <cellStyle name="쉼표 [0] 7 22 3" xfId="10762"/>
    <cellStyle name="쉼표 [0] 7 22 4" xfId="7831"/>
    <cellStyle name="쉼표 [0] 7 23" xfId="4776"/>
    <cellStyle name="쉼표 [0] 7 23 2" xfId="4777"/>
    <cellStyle name="쉼표 [0] 7 23 2 2" xfId="10765"/>
    <cellStyle name="쉼표 [0] 7 23 2 3" xfId="7834"/>
    <cellStyle name="쉼표 [0] 7 23 3" xfId="10764"/>
    <cellStyle name="쉼표 [0] 7 23 4" xfId="7833"/>
    <cellStyle name="쉼표 [0] 7 24" xfId="4778"/>
    <cellStyle name="쉼표 [0] 7 24 2" xfId="4779"/>
    <cellStyle name="쉼표 [0] 7 24 2 2" xfId="10767"/>
    <cellStyle name="쉼표 [0] 7 24 2 3" xfId="7836"/>
    <cellStyle name="쉼표 [0] 7 24 3" xfId="10766"/>
    <cellStyle name="쉼표 [0] 7 24 4" xfId="7835"/>
    <cellStyle name="쉼표 [0] 7 25" xfId="4780"/>
    <cellStyle name="쉼표 [0] 7 25 2" xfId="4781"/>
    <cellStyle name="쉼표 [0] 7 25 2 2" xfId="10769"/>
    <cellStyle name="쉼표 [0] 7 25 2 3" xfId="7838"/>
    <cellStyle name="쉼표 [0] 7 25 3" xfId="10768"/>
    <cellStyle name="쉼표 [0] 7 25 4" xfId="7837"/>
    <cellStyle name="쉼표 [0] 7 26" xfId="4782"/>
    <cellStyle name="쉼표 [0] 7 26 2" xfId="10770"/>
    <cellStyle name="쉼표 [0] 7 26 3" xfId="7839"/>
    <cellStyle name="쉼표 [0] 7 27" xfId="4783"/>
    <cellStyle name="쉼표 [0] 7 27 2" xfId="10771"/>
    <cellStyle name="쉼표 [0] 7 27 3" xfId="7840"/>
    <cellStyle name="쉼표 [0] 7 28" xfId="6664"/>
    <cellStyle name="쉼표 [0] 7 28 2" xfId="12623"/>
    <cellStyle name="쉼표 [0] 7 28 3" xfId="7841"/>
    <cellStyle name="쉼표 [0] 7 29" xfId="6863"/>
    <cellStyle name="쉼표 [0] 7 29 2" xfId="12774"/>
    <cellStyle name="쉼표 [0] 7 29 3" xfId="7842"/>
    <cellStyle name="쉼표 [0] 7 3" xfId="4784"/>
    <cellStyle name="쉼표 [0] 7 3 10" xfId="4785"/>
    <cellStyle name="쉼표 [0] 7 3 10 2" xfId="4786"/>
    <cellStyle name="쉼표 [0] 7 3 10 2 2" xfId="10774"/>
    <cellStyle name="쉼표 [0] 7 3 10 2 3" xfId="7845"/>
    <cellStyle name="쉼표 [0] 7 3 10 3" xfId="10773"/>
    <cellStyle name="쉼표 [0] 7 3 10 4" xfId="7844"/>
    <cellStyle name="쉼표 [0] 7 3 11" xfId="4787"/>
    <cellStyle name="쉼표 [0] 7 3 11 2" xfId="4788"/>
    <cellStyle name="쉼표 [0] 7 3 11 2 2" xfId="10776"/>
    <cellStyle name="쉼표 [0] 7 3 11 2 3" xfId="7847"/>
    <cellStyle name="쉼표 [0] 7 3 11 3" xfId="10775"/>
    <cellStyle name="쉼표 [0] 7 3 11 4" xfId="7846"/>
    <cellStyle name="쉼표 [0] 7 3 12" xfId="4789"/>
    <cellStyle name="쉼표 [0] 7 3 12 2" xfId="4790"/>
    <cellStyle name="쉼표 [0] 7 3 12 2 2" xfId="10778"/>
    <cellStyle name="쉼표 [0] 7 3 12 2 3" xfId="7849"/>
    <cellStyle name="쉼표 [0] 7 3 12 3" xfId="10777"/>
    <cellStyle name="쉼표 [0] 7 3 12 4" xfId="7848"/>
    <cellStyle name="쉼표 [0] 7 3 13" xfId="4791"/>
    <cellStyle name="쉼표 [0] 7 3 13 2" xfId="4792"/>
    <cellStyle name="쉼표 [0] 7 3 13 2 2" xfId="10780"/>
    <cellStyle name="쉼표 [0] 7 3 13 2 3" xfId="7851"/>
    <cellStyle name="쉼표 [0] 7 3 13 3" xfId="10779"/>
    <cellStyle name="쉼표 [0] 7 3 13 4" xfId="7850"/>
    <cellStyle name="쉼표 [0] 7 3 14" xfId="4793"/>
    <cellStyle name="쉼표 [0] 7 3 14 2" xfId="4794"/>
    <cellStyle name="쉼표 [0] 7 3 14 2 2" xfId="10782"/>
    <cellStyle name="쉼표 [0] 7 3 14 2 3" xfId="7853"/>
    <cellStyle name="쉼표 [0] 7 3 14 3" xfId="10781"/>
    <cellStyle name="쉼표 [0] 7 3 14 4" xfId="7852"/>
    <cellStyle name="쉼표 [0] 7 3 15" xfId="4795"/>
    <cellStyle name="쉼표 [0] 7 3 15 2" xfId="4796"/>
    <cellStyle name="쉼표 [0] 7 3 15 2 2" xfId="10784"/>
    <cellStyle name="쉼표 [0] 7 3 15 2 3" xfId="7855"/>
    <cellStyle name="쉼표 [0] 7 3 15 3" xfId="10783"/>
    <cellStyle name="쉼표 [0] 7 3 15 4" xfId="7854"/>
    <cellStyle name="쉼표 [0] 7 3 16" xfId="4797"/>
    <cellStyle name="쉼표 [0] 7 3 16 2" xfId="4798"/>
    <cellStyle name="쉼표 [0] 7 3 16 2 2" xfId="10786"/>
    <cellStyle name="쉼표 [0] 7 3 16 2 3" xfId="7857"/>
    <cellStyle name="쉼표 [0] 7 3 16 3" xfId="10785"/>
    <cellStyle name="쉼표 [0] 7 3 16 4" xfId="7856"/>
    <cellStyle name="쉼표 [0] 7 3 17" xfId="4799"/>
    <cellStyle name="쉼표 [0] 7 3 17 2" xfId="4800"/>
    <cellStyle name="쉼표 [0] 7 3 17 2 2" xfId="10788"/>
    <cellStyle name="쉼표 [0] 7 3 17 2 3" xfId="7859"/>
    <cellStyle name="쉼표 [0] 7 3 17 3" xfId="10787"/>
    <cellStyle name="쉼표 [0] 7 3 17 4" xfId="7858"/>
    <cellStyle name="쉼표 [0] 7 3 18" xfId="4801"/>
    <cellStyle name="쉼표 [0] 7 3 18 2" xfId="4802"/>
    <cellStyle name="쉼표 [0] 7 3 18 2 2" xfId="10790"/>
    <cellStyle name="쉼표 [0] 7 3 18 2 3" xfId="7861"/>
    <cellStyle name="쉼표 [0] 7 3 18 3" xfId="10789"/>
    <cellStyle name="쉼표 [0] 7 3 18 4" xfId="7860"/>
    <cellStyle name="쉼표 [0] 7 3 19" xfId="4803"/>
    <cellStyle name="쉼표 [0] 7 3 19 2" xfId="4804"/>
    <cellStyle name="쉼표 [0] 7 3 19 2 2" xfId="10792"/>
    <cellStyle name="쉼표 [0] 7 3 19 2 3" xfId="7863"/>
    <cellStyle name="쉼표 [0] 7 3 19 3" xfId="10791"/>
    <cellStyle name="쉼표 [0] 7 3 19 4" xfId="7862"/>
    <cellStyle name="쉼표 [0] 7 3 2" xfId="4805"/>
    <cellStyle name="쉼표 [0] 7 3 2 2" xfId="4806"/>
    <cellStyle name="쉼표 [0] 7 3 2 2 2" xfId="10794"/>
    <cellStyle name="쉼표 [0] 7 3 2 2 3" xfId="7865"/>
    <cellStyle name="쉼표 [0] 7 3 2 3" xfId="10793"/>
    <cellStyle name="쉼표 [0] 7 3 2 4" xfId="7864"/>
    <cellStyle name="쉼표 [0] 7 3 2 4 2" xfId="15315"/>
    <cellStyle name="쉼표 [0] 7 3 20" xfId="4807"/>
    <cellStyle name="쉼표 [0] 7 3 20 2" xfId="4808"/>
    <cellStyle name="쉼표 [0] 7 3 20 2 2" xfId="10796"/>
    <cellStyle name="쉼표 [0] 7 3 20 2 3" xfId="7867"/>
    <cellStyle name="쉼표 [0] 7 3 20 3" xfId="10795"/>
    <cellStyle name="쉼표 [0] 7 3 20 4" xfId="7866"/>
    <cellStyle name="쉼표 [0] 7 3 21" xfId="4809"/>
    <cellStyle name="쉼표 [0] 7 3 21 2" xfId="4810"/>
    <cellStyle name="쉼표 [0] 7 3 21 2 2" xfId="10798"/>
    <cellStyle name="쉼표 [0] 7 3 21 2 3" xfId="7869"/>
    <cellStyle name="쉼표 [0] 7 3 21 3" xfId="10797"/>
    <cellStyle name="쉼표 [0] 7 3 21 4" xfId="7868"/>
    <cellStyle name="쉼표 [0] 7 3 22" xfId="4811"/>
    <cellStyle name="쉼표 [0] 7 3 22 2" xfId="4812"/>
    <cellStyle name="쉼표 [0] 7 3 22 2 2" xfId="10800"/>
    <cellStyle name="쉼표 [0] 7 3 22 2 3" xfId="7871"/>
    <cellStyle name="쉼표 [0] 7 3 22 3" xfId="10799"/>
    <cellStyle name="쉼표 [0] 7 3 22 4" xfId="7870"/>
    <cellStyle name="쉼표 [0] 7 3 23" xfId="4813"/>
    <cellStyle name="쉼표 [0] 7 3 23 2" xfId="4814"/>
    <cellStyle name="쉼표 [0] 7 3 23 2 2" xfId="10802"/>
    <cellStyle name="쉼표 [0] 7 3 23 2 3" xfId="7873"/>
    <cellStyle name="쉼표 [0] 7 3 23 3" xfId="10801"/>
    <cellStyle name="쉼표 [0] 7 3 23 4" xfId="7872"/>
    <cellStyle name="쉼표 [0] 7 3 24" xfId="4815"/>
    <cellStyle name="쉼표 [0] 7 3 24 2" xfId="4816"/>
    <cellStyle name="쉼표 [0] 7 3 24 2 2" xfId="10804"/>
    <cellStyle name="쉼표 [0] 7 3 24 2 3" xfId="7875"/>
    <cellStyle name="쉼표 [0] 7 3 24 3" xfId="10803"/>
    <cellStyle name="쉼표 [0] 7 3 24 4" xfId="7874"/>
    <cellStyle name="쉼표 [0] 7 3 25" xfId="4817"/>
    <cellStyle name="쉼표 [0] 7 3 25 2" xfId="10805"/>
    <cellStyle name="쉼표 [0] 7 3 25 3" xfId="7876"/>
    <cellStyle name="쉼표 [0] 7 3 26" xfId="10772"/>
    <cellStyle name="쉼표 [0] 7 3 27" xfId="7843"/>
    <cellStyle name="쉼표 [0] 7 3 27 2" xfId="14729"/>
    <cellStyle name="쉼표 [0] 7 3 3" xfId="4818"/>
    <cellStyle name="쉼표 [0] 7 3 3 2" xfId="4819"/>
    <cellStyle name="쉼표 [0] 7 3 3 2 2" xfId="10807"/>
    <cellStyle name="쉼표 [0] 7 3 3 2 3" xfId="7878"/>
    <cellStyle name="쉼표 [0] 7 3 3 3" xfId="10806"/>
    <cellStyle name="쉼표 [0] 7 3 3 4" xfId="7877"/>
    <cellStyle name="쉼표 [0] 7 3 3 4 2" xfId="15255"/>
    <cellStyle name="쉼표 [0] 7 3 4" xfId="4820"/>
    <cellStyle name="쉼표 [0] 7 3 4 2" xfId="4821"/>
    <cellStyle name="쉼표 [0] 7 3 4 2 2" xfId="10809"/>
    <cellStyle name="쉼표 [0] 7 3 4 2 3" xfId="7880"/>
    <cellStyle name="쉼표 [0] 7 3 4 3" xfId="10808"/>
    <cellStyle name="쉼표 [0] 7 3 4 4" xfId="7879"/>
    <cellStyle name="쉼표 [0] 7 3 5" xfId="4822"/>
    <cellStyle name="쉼표 [0] 7 3 5 2" xfId="4823"/>
    <cellStyle name="쉼표 [0] 7 3 5 2 2" xfId="10811"/>
    <cellStyle name="쉼표 [0] 7 3 5 2 3" xfId="7882"/>
    <cellStyle name="쉼표 [0] 7 3 5 3" xfId="10810"/>
    <cellStyle name="쉼표 [0] 7 3 5 4" xfId="7881"/>
    <cellStyle name="쉼표 [0] 7 3 6" xfId="4824"/>
    <cellStyle name="쉼표 [0] 7 3 6 2" xfId="4825"/>
    <cellStyle name="쉼표 [0] 7 3 6 2 2" xfId="10813"/>
    <cellStyle name="쉼표 [0] 7 3 6 2 3" xfId="7884"/>
    <cellStyle name="쉼표 [0] 7 3 6 3" xfId="10812"/>
    <cellStyle name="쉼표 [0] 7 3 6 4" xfId="7883"/>
    <cellStyle name="쉼표 [0] 7 3 7" xfId="4826"/>
    <cellStyle name="쉼표 [0] 7 3 7 2" xfId="4827"/>
    <cellStyle name="쉼표 [0] 7 3 7 2 2" xfId="10815"/>
    <cellStyle name="쉼표 [0] 7 3 7 2 3" xfId="7886"/>
    <cellStyle name="쉼표 [0] 7 3 7 3" xfId="10814"/>
    <cellStyle name="쉼표 [0] 7 3 7 4" xfId="7885"/>
    <cellStyle name="쉼표 [0] 7 3 8" xfId="4828"/>
    <cellStyle name="쉼표 [0] 7 3 8 2" xfId="4829"/>
    <cellStyle name="쉼표 [0] 7 3 8 2 2" xfId="10817"/>
    <cellStyle name="쉼표 [0] 7 3 8 2 3" xfId="7888"/>
    <cellStyle name="쉼표 [0] 7 3 8 3" xfId="10816"/>
    <cellStyle name="쉼표 [0] 7 3 8 4" xfId="7887"/>
    <cellStyle name="쉼표 [0] 7 3 9" xfId="4830"/>
    <cellStyle name="쉼표 [0] 7 3 9 2" xfId="4831"/>
    <cellStyle name="쉼표 [0] 7 3 9 2 2" xfId="10819"/>
    <cellStyle name="쉼표 [0] 7 3 9 2 3" xfId="7890"/>
    <cellStyle name="쉼표 [0] 7 3 9 3" xfId="10818"/>
    <cellStyle name="쉼표 [0] 7 3 9 4" xfId="7889"/>
    <cellStyle name="쉼표 [0] 7 30" xfId="7018"/>
    <cellStyle name="쉼표 [0] 7 30 2" xfId="12920"/>
    <cellStyle name="쉼표 [0] 7 30 3" xfId="7891"/>
    <cellStyle name="쉼표 [0] 7 31" xfId="13376"/>
    <cellStyle name="쉼표 [0] 7 4" xfId="4832"/>
    <cellStyle name="쉼표 [0] 7 4 2" xfId="4833"/>
    <cellStyle name="쉼표 [0] 7 4 2 2" xfId="10821"/>
    <cellStyle name="쉼표 [0] 7 4 2 3" xfId="7893"/>
    <cellStyle name="쉼표 [0] 7 4 3" xfId="10820"/>
    <cellStyle name="쉼표 [0] 7 4 4" xfId="7892"/>
    <cellStyle name="쉼표 [0] 7 4 4 2" xfId="15316"/>
    <cellStyle name="쉼표 [0] 7 5" xfId="4834"/>
    <cellStyle name="쉼표 [0] 7 5 2" xfId="4835"/>
    <cellStyle name="쉼표 [0] 7 5 2 2" xfId="10823"/>
    <cellStyle name="쉼표 [0] 7 5 2 3" xfId="7895"/>
    <cellStyle name="쉼표 [0] 7 5 3" xfId="10822"/>
    <cellStyle name="쉼표 [0] 7 5 4" xfId="7894"/>
    <cellStyle name="쉼표 [0] 7 5 4 2" xfId="15254"/>
    <cellStyle name="쉼표 [0] 7 6" xfId="4836"/>
    <cellStyle name="쉼표 [0] 7 6 2" xfId="4837"/>
    <cellStyle name="쉼표 [0] 7 6 2 2" xfId="10825"/>
    <cellStyle name="쉼표 [0] 7 6 2 3" xfId="7897"/>
    <cellStyle name="쉼표 [0] 7 6 3" xfId="10824"/>
    <cellStyle name="쉼표 [0] 7 6 4" xfId="7896"/>
    <cellStyle name="쉼표 [0] 7 7" xfId="4838"/>
    <cellStyle name="쉼표 [0] 7 7 2" xfId="4839"/>
    <cellStyle name="쉼표 [0] 7 7 2 2" xfId="10827"/>
    <cellStyle name="쉼표 [0] 7 7 2 3" xfId="7899"/>
    <cellStyle name="쉼표 [0] 7 7 3" xfId="10826"/>
    <cellStyle name="쉼표 [0] 7 7 4" xfId="7898"/>
    <cellStyle name="쉼표 [0] 7 8" xfId="4840"/>
    <cellStyle name="쉼표 [0] 7 8 2" xfId="4841"/>
    <cellStyle name="쉼표 [0] 7 8 2 2" xfId="10829"/>
    <cellStyle name="쉼표 [0] 7 8 2 3" xfId="7901"/>
    <cellStyle name="쉼표 [0] 7 8 3" xfId="10828"/>
    <cellStyle name="쉼표 [0] 7 8 4" xfId="7900"/>
    <cellStyle name="쉼표 [0] 7 9" xfId="4842"/>
    <cellStyle name="쉼표 [0] 7 9 2" xfId="4843"/>
    <cellStyle name="쉼표 [0] 7 9 2 2" xfId="10831"/>
    <cellStyle name="쉼표 [0] 7 9 2 3" xfId="7903"/>
    <cellStyle name="쉼표 [0] 7 9 3" xfId="10830"/>
    <cellStyle name="쉼표 [0] 7 9 4" xfId="7902"/>
    <cellStyle name="쉼표 [0] 8" xfId="4844"/>
    <cellStyle name="쉼표 [0] 8 10" xfId="4845"/>
    <cellStyle name="쉼표 [0] 8 10 2" xfId="4846"/>
    <cellStyle name="쉼표 [0] 8 10 2 2" xfId="10833"/>
    <cellStyle name="쉼표 [0] 8 10 2 3" xfId="7905"/>
    <cellStyle name="쉼표 [0] 8 10 3" xfId="10832"/>
    <cellStyle name="쉼표 [0] 8 10 4" xfId="7904"/>
    <cellStyle name="쉼표 [0] 8 11" xfId="4847"/>
    <cellStyle name="쉼표 [0] 8 11 2" xfId="4848"/>
    <cellStyle name="쉼표 [0] 8 11 2 2" xfId="10835"/>
    <cellStyle name="쉼표 [0] 8 11 2 3" xfId="7907"/>
    <cellStyle name="쉼표 [0] 8 11 3" xfId="10834"/>
    <cellStyle name="쉼표 [0] 8 11 4" xfId="7906"/>
    <cellStyle name="쉼표 [0] 8 12" xfId="4849"/>
    <cellStyle name="쉼표 [0] 8 12 2" xfId="4850"/>
    <cellStyle name="쉼표 [0] 8 12 2 2" xfId="10837"/>
    <cellStyle name="쉼표 [0] 8 12 2 3" xfId="7909"/>
    <cellStyle name="쉼표 [0] 8 12 3" xfId="10836"/>
    <cellStyle name="쉼표 [0] 8 12 4" xfId="7908"/>
    <cellStyle name="쉼표 [0] 8 13" xfId="4851"/>
    <cellStyle name="쉼표 [0] 8 13 2" xfId="4852"/>
    <cellStyle name="쉼표 [0] 8 13 2 2" xfId="10839"/>
    <cellStyle name="쉼표 [0] 8 13 2 3" xfId="7911"/>
    <cellStyle name="쉼표 [0] 8 13 3" xfId="10838"/>
    <cellStyle name="쉼표 [0] 8 13 4" xfId="7910"/>
    <cellStyle name="쉼표 [0] 8 14" xfId="4853"/>
    <cellStyle name="쉼표 [0] 8 14 2" xfId="4854"/>
    <cellStyle name="쉼표 [0] 8 14 2 2" xfId="10841"/>
    <cellStyle name="쉼표 [0] 8 14 2 3" xfId="7913"/>
    <cellStyle name="쉼표 [0] 8 14 3" xfId="10840"/>
    <cellStyle name="쉼표 [0] 8 14 4" xfId="7912"/>
    <cellStyle name="쉼표 [0] 8 15" xfId="4855"/>
    <cellStyle name="쉼표 [0] 8 15 2" xfId="4856"/>
    <cellStyle name="쉼표 [0] 8 15 2 2" xfId="10843"/>
    <cellStyle name="쉼표 [0] 8 15 2 3" xfId="7915"/>
    <cellStyle name="쉼표 [0] 8 15 3" xfId="10842"/>
    <cellStyle name="쉼표 [0] 8 15 4" xfId="7914"/>
    <cellStyle name="쉼표 [0] 8 16" xfId="4857"/>
    <cellStyle name="쉼표 [0] 8 16 2" xfId="4858"/>
    <cellStyle name="쉼표 [0] 8 16 2 2" xfId="10845"/>
    <cellStyle name="쉼표 [0] 8 16 2 3" xfId="7917"/>
    <cellStyle name="쉼표 [0] 8 16 3" xfId="10844"/>
    <cellStyle name="쉼표 [0] 8 16 4" xfId="7916"/>
    <cellStyle name="쉼표 [0] 8 17" xfId="4859"/>
    <cellStyle name="쉼표 [0] 8 17 2" xfId="4860"/>
    <cellStyle name="쉼표 [0] 8 17 2 2" xfId="10847"/>
    <cellStyle name="쉼표 [0] 8 17 2 3" xfId="7919"/>
    <cellStyle name="쉼표 [0] 8 17 3" xfId="10846"/>
    <cellStyle name="쉼표 [0] 8 17 4" xfId="7918"/>
    <cellStyle name="쉼표 [0] 8 18" xfId="4861"/>
    <cellStyle name="쉼표 [0] 8 18 2" xfId="4862"/>
    <cellStyle name="쉼표 [0] 8 18 2 2" xfId="10849"/>
    <cellStyle name="쉼표 [0] 8 18 2 3" xfId="7921"/>
    <cellStyle name="쉼표 [0] 8 18 3" xfId="10848"/>
    <cellStyle name="쉼표 [0] 8 18 4" xfId="7920"/>
    <cellStyle name="쉼표 [0] 8 19" xfId="4863"/>
    <cellStyle name="쉼표 [0] 8 19 2" xfId="4864"/>
    <cellStyle name="쉼표 [0] 8 19 2 2" xfId="10851"/>
    <cellStyle name="쉼표 [0] 8 19 2 3" xfId="7923"/>
    <cellStyle name="쉼표 [0] 8 19 3" xfId="10850"/>
    <cellStyle name="쉼표 [0] 8 19 4" xfId="7922"/>
    <cellStyle name="쉼표 [0] 8 2" xfId="4865"/>
    <cellStyle name="쉼표 [0] 8 2 10" xfId="4866"/>
    <cellStyle name="쉼표 [0] 8 2 10 2" xfId="4867"/>
    <cellStyle name="쉼표 [0] 8 2 10 2 2" xfId="10854"/>
    <cellStyle name="쉼표 [0] 8 2 10 2 3" xfId="7926"/>
    <cellStyle name="쉼표 [0] 8 2 10 3" xfId="10853"/>
    <cellStyle name="쉼표 [0] 8 2 10 4" xfId="7925"/>
    <cellStyle name="쉼표 [0] 8 2 11" xfId="4868"/>
    <cellStyle name="쉼표 [0] 8 2 11 2" xfId="4869"/>
    <cellStyle name="쉼표 [0] 8 2 11 2 2" xfId="10856"/>
    <cellStyle name="쉼표 [0] 8 2 11 2 3" xfId="7928"/>
    <cellStyle name="쉼표 [0] 8 2 11 3" xfId="10855"/>
    <cellStyle name="쉼표 [0] 8 2 11 4" xfId="7927"/>
    <cellStyle name="쉼표 [0] 8 2 12" xfId="4870"/>
    <cellStyle name="쉼표 [0] 8 2 12 2" xfId="4871"/>
    <cellStyle name="쉼표 [0] 8 2 12 2 2" xfId="10858"/>
    <cellStyle name="쉼표 [0] 8 2 12 2 3" xfId="7930"/>
    <cellStyle name="쉼표 [0] 8 2 12 3" xfId="10857"/>
    <cellStyle name="쉼표 [0] 8 2 12 4" xfId="7929"/>
    <cellStyle name="쉼표 [0] 8 2 13" xfId="4872"/>
    <cellStyle name="쉼표 [0] 8 2 13 2" xfId="4873"/>
    <cellStyle name="쉼표 [0] 8 2 13 2 2" xfId="10860"/>
    <cellStyle name="쉼표 [0] 8 2 13 2 3" xfId="7932"/>
    <cellStyle name="쉼표 [0] 8 2 13 3" xfId="10859"/>
    <cellStyle name="쉼표 [0] 8 2 13 4" xfId="7931"/>
    <cellStyle name="쉼표 [0] 8 2 14" xfId="4874"/>
    <cellStyle name="쉼표 [0] 8 2 14 2" xfId="4875"/>
    <cellStyle name="쉼표 [0] 8 2 14 2 2" xfId="10862"/>
    <cellStyle name="쉼표 [0] 8 2 14 2 3" xfId="7934"/>
    <cellStyle name="쉼표 [0] 8 2 14 3" xfId="10861"/>
    <cellStyle name="쉼표 [0] 8 2 14 4" xfId="7933"/>
    <cellStyle name="쉼표 [0] 8 2 15" xfId="4876"/>
    <cellStyle name="쉼표 [0] 8 2 15 2" xfId="4877"/>
    <cellStyle name="쉼표 [0] 8 2 15 2 2" xfId="10864"/>
    <cellStyle name="쉼표 [0] 8 2 15 2 3" xfId="7936"/>
    <cellStyle name="쉼표 [0] 8 2 15 3" xfId="10863"/>
    <cellStyle name="쉼표 [0] 8 2 15 4" xfId="7935"/>
    <cellStyle name="쉼표 [0] 8 2 16" xfId="4878"/>
    <cellStyle name="쉼표 [0] 8 2 16 2" xfId="4879"/>
    <cellStyle name="쉼표 [0] 8 2 16 2 2" xfId="10866"/>
    <cellStyle name="쉼표 [0] 8 2 16 2 3" xfId="7938"/>
    <cellStyle name="쉼표 [0] 8 2 16 3" xfId="10865"/>
    <cellStyle name="쉼표 [0] 8 2 16 4" xfId="7937"/>
    <cellStyle name="쉼표 [0] 8 2 17" xfId="4880"/>
    <cellStyle name="쉼표 [0] 8 2 17 2" xfId="4881"/>
    <cellStyle name="쉼표 [0] 8 2 17 2 2" xfId="10868"/>
    <cellStyle name="쉼표 [0] 8 2 17 2 3" xfId="7940"/>
    <cellStyle name="쉼표 [0] 8 2 17 3" xfId="10867"/>
    <cellStyle name="쉼표 [0] 8 2 17 4" xfId="7939"/>
    <cellStyle name="쉼표 [0] 8 2 18" xfId="4882"/>
    <cellStyle name="쉼표 [0] 8 2 18 2" xfId="4883"/>
    <cellStyle name="쉼표 [0] 8 2 18 2 2" xfId="10870"/>
    <cellStyle name="쉼표 [0] 8 2 18 2 3" xfId="7942"/>
    <cellStyle name="쉼표 [0] 8 2 18 3" xfId="10869"/>
    <cellStyle name="쉼표 [0] 8 2 18 4" xfId="7941"/>
    <cellStyle name="쉼표 [0] 8 2 19" xfId="4884"/>
    <cellStyle name="쉼표 [0] 8 2 19 2" xfId="4885"/>
    <cellStyle name="쉼표 [0] 8 2 19 2 2" xfId="10872"/>
    <cellStyle name="쉼표 [0] 8 2 19 2 3" xfId="7944"/>
    <cellStyle name="쉼표 [0] 8 2 19 3" xfId="10871"/>
    <cellStyle name="쉼표 [0] 8 2 19 4" xfId="7943"/>
    <cellStyle name="쉼표 [0] 8 2 2" xfId="4886"/>
    <cellStyle name="쉼표 [0] 8 2 2 2" xfId="4887"/>
    <cellStyle name="쉼표 [0] 8 2 2 2 2" xfId="10874"/>
    <cellStyle name="쉼표 [0] 8 2 2 2 3" xfId="7946"/>
    <cellStyle name="쉼표 [0] 8 2 2 2 3 2" xfId="14826"/>
    <cellStyle name="쉼표 [0] 8 2 2 3" xfId="10873"/>
    <cellStyle name="쉼표 [0] 8 2 2 3 2" xfId="13377"/>
    <cellStyle name="쉼표 [0] 8 2 2 4" xfId="7945"/>
    <cellStyle name="쉼표 [0] 8 2 2 4 2" xfId="14731"/>
    <cellStyle name="쉼표 [0] 8 2 20" xfId="4888"/>
    <cellStyle name="쉼표 [0] 8 2 20 2" xfId="4889"/>
    <cellStyle name="쉼표 [0] 8 2 20 2 2" xfId="10876"/>
    <cellStyle name="쉼표 [0] 8 2 20 2 3" xfId="7948"/>
    <cellStyle name="쉼표 [0] 8 2 20 3" xfId="10875"/>
    <cellStyle name="쉼표 [0] 8 2 20 4" xfId="7947"/>
    <cellStyle name="쉼표 [0] 8 2 21" xfId="4890"/>
    <cellStyle name="쉼표 [0] 8 2 21 2" xfId="4891"/>
    <cellStyle name="쉼표 [0] 8 2 21 2 2" xfId="10878"/>
    <cellStyle name="쉼표 [0] 8 2 21 2 3" xfId="7950"/>
    <cellStyle name="쉼표 [0] 8 2 21 3" xfId="10877"/>
    <cellStyle name="쉼표 [0] 8 2 21 4" xfId="7949"/>
    <cellStyle name="쉼표 [0] 8 2 22" xfId="4892"/>
    <cellStyle name="쉼표 [0] 8 2 22 2" xfId="4893"/>
    <cellStyle name="쉼표 [0] 8 2 22 2 2" xfId="10880"/>
    <cellStyle name="쉼표 [0] 8 2 22 2 3" xfId="7952"/>
    <cellStyle name="쉼표 [0] 8 2 22 3" xfId="10879"/>
    <cellStyle name="쉼표 [0] 8 2 22 4" xfId="7951"/>
    <cellStyle name="쉼표 [0] 8 2 23" xfId="4894"/>
    <cellStyle name="쉼표 [0] 8 2 23 2" xfId="4895"/>
    <cellStyle name="쉼표 [0] 8 2 23 2 2" xfId="10882"/>
    <cellStyle name="쉼표 [0] 8 2 23 2 3" xfId="7954"/>
    <cellStyle name="쉼표 [0] 8 2 23 3" xfId="10881"/>
    <cellStyle name="쉼표 [0] 8 2 23 4" xfId="7953"/>
    <cellStyle name="쉼표 [0] 8 2 24" xfId="4896"/>
    <cellStyle name="쉼표 [0] 8 2 24 2" xfId="4897"/>
    <cellStyle name="쉼표 [0] 8 2 24 2 2" xfId="10884"/>
    <cellStyle name="쉼표 [0] 8 2 24 2 3" xfId="7956"/>
    <cellStyle name="쉼표 [0] 8 2 24 3" xfId="10883"/>
    <cellStyle name="쉼표 [0] 8 2 24 4" xfId="7955"/>
    <cellStyle name="쉼표 [0] 8 2 25" xfId="4898"/>
    <cellStyle name="쉼표 [0] 8 2 25 2" xfId="4899"/>
    <cellStyle name="쉼표 [0] 8 2 25 2 2" xfId="10886"/>
    <cellStyle name="쉼표 [0] 8 2 25 2 3" xfId="7958"/>
    <cellStyle name="쉼표 [0] 8 2 25 3" xfId="10885"/>
    <cellStyle name="쉼표 [0] 8 2 25 4" xfId="7957"/>
    <cellStyle name="쉼표 [0] 8 2 26" xfId="4900"/>
    <cellStyle name="쉼표 [0] 8 2 26 2" xfId="10887"/>
    <cellStyle name="쉼표 [0] 8 2 26 3" xfId="7959"/>
    <cellStyle name="쉼표 [0] 8 2 27" xfId="10852"/>
    <cellStyle name="쉼표 [0] 8 2 28" xfId="7924"/>
    <cellStyle name="쉼표 [0] 8 2 28 2" xfId="14730"/>
    <cellStyle name="쉼표 [0] 8 2 3" xfId="4901"/>
    <cellStyle name="쉼표 [0] 8 2 3 10" xfId="4902"/>
    <cellStyle name="쉼표 [0] 8 2 3 10 2" xfId="4903"/>
    <cellStyle name="쉼표 [0] 8 2 3 10 2 2" xfId="10890"/>
    <cellStyle name="쉼표 [0] 8 2 3 10 2 3" xfId="7962"/>
    <cellStyle name="쉼표 [0] 8 2 3 10 3" xfId="10889"/>
    <cellStyle name="쉼표 [0] 8 2 3 10 4" xfId="7961"/>
    <cellStyle name="쉼표 [0] 8 2 3 11" xfId="4904"/>
    <cellStyle name="쉼표 [0] 8 2 3 11 2" xfId="4905"/>
    <cellStyle name="쉼표 [0] 8 2 3 11 2 2" xfId="10892"/>
    <cellStyle name="쉼표 [0] 8 2 3 11 2 3" xfId="7964"/>
    <cellStyle name="쉼표 [0] 8 2 3 11 3" xfId="10891"/>
    <cellStyle name="쉼표 [0] 8 2 3 11 4" xfId="7963"/>
    <cellStyle name="쉼표 [0] 8 2 3 12" xfId="4906"/>
    <cellStyle name="쉼표 [0] 8 2 3 12 2" xfId="4907"/>
    <cellStyle name="쉼표 [0] 8 2 3 12 2 2" xfId="10894"/>
    <cellStyle name="쉼표 [0] 8 2 3 12 2 3" xfId="7966"/>
    <cellStyle name="쉼표 [0] 8 2 3 12 3" xfId="10893"/>
    <cellStyle name="쉼표 [0] 8 2 3 12 4" xfId="7965"/>
    <cellStyle name="쉼표 [0] 8 2 3 13" xfId="4908"/>
    <cellStyle name="쉼표 [0] 8 2 3 13 2" xfId="4909"/>
    <cellStyle name="쉼표 [0] 8 2 3 13 2 2" xfId="10896"/>
    <cellStyle name="쉼표 [0] 8 2 3 13 2 3" xfId="7968"/>
    <cellStyle name="쉼표 [0] 8 2 3 13 3" xfId="10895"/>
    <cellStyle name="쉼표 [0] 8 2 3 13 4" xfId="7967"/>
    <cellStyle name="쉼표 [0] 8 2 3 14" xfId="4910"/>
    <cellStyle name="쉼표 [0] 8 2 3 14 2" xfId="4911"/>
    <cellStyle name="쉼표 [0] 8 2 3 14 2 2" xfId="10898"/>
    <cellStyle name="쉼표 [0] 8 2 3 14 2 3" xfId="7970"/>
    <cellStyle name="쉼표 [0] 8 2 3 14 3" xfId="10897"/>
    <cellStyle name="쉼표 [0] 8 2 3 14 4" xfId="7969"/>
    <cellStyle name="쉼표 [0] 8 2 3 15" xfId="4912"/>
    <cellStyle name="쉼표 [0] 8 2 3 15 2" xfId="4913"/>
    <cellStyle name="쉼표 [0] 8 2 3 15 2 2" xfId="10900"/>
    <cellStyle name="쉼표 [0] 8 2 3 15 2 3" xfId="7972"/>
    <cellStyle name="쉼표 [0] 8 2 3 15 3" xfId="10899"/>
    <cellStyle name="쉼표 [0] 8 2 3 15 4" xfId="7971"/>
    <cellStyle name="쉼표 [0] 8 2 3 16" xfId="4914"/>
    <cellStyle name="쉼표 [0] 8 2 3 16 2" xfId="4915"/>
    <cellStyle name="쉼표 [0] 8 2 3 16 2 2" xfId="10902"/>
    <cellStyle name="쉼표 [0] 8 2 3 16 2 3" xfId="7974"/>
    <cellStyle name="쉼표 [0] 8 2 3 16 3" xfId="10901"/>
    <cellStyle name="쉼표 [0] 8 2 3 16 4" xfId="7973"/>
    <cellStyle name="쉼표 [0] 8 2 3 17" xfId="4916"/>
    <cellStyle name="쉼표 [0] 8 2 3 17 2" xfId="4917"/>
    <cellStyle name="쉼표 [0] 8 2 3 17 2 2" xfId="10904"/>
    <cellStyle name="쉼표 [0] 8 2 3 17 2 3" xfId="7976"/>
    <cellStyle name="쉼표 [0] 8 2 3 17 3" xfId="10903"/>
    <cellStyle name="쉼표 [0] 8 2 3 17 4" xfId="7975"/>
    <cellStyle name="쉼표 [0] 8 2 3 18" xfId="4918"/>
    <cellStyle name="쉼표 [0] 8 2 3 18 2" xfId="4919"/>
    <cellStyle name="쉼표 [0] 8 2 3 18 2 2" xfId="10906"/>
    <cellStyle name="쉼표 [0] 8 2 3 18 2 3" xfId="7978"/>
    <cellStyle name="쉼표 [0] 8 2 3 18 3" xfId="10905"/>
    <cellStyle name="쉼표 [0] 8 2 3 18 4" xfId="7977"/>
    <cellStyle name="쉼표 [0] 8 2 3 19" xfId="4920"/>
    <cellStyle name="쉼표 [0] 8 2 3 19 2" xfId="4921"/>
    <cellStyle name="쉼표 [0] 8 2 3 19 2 2" xfId="10908"/>
    <cellStyle name="쉼표 [0] 8 2 3 19 2 3" xfId="7980"/>
    <cellStyle name="쉼표 [0] 8 2 3 19 3" xfId="10907"/>
    <cellStyle name="쉼표 [0] 8 2 3 19 4" xfId="7979"/>
    <cellStyle name="쉼표 [0] 8 2 3 2" xfId="4922"/>
    <cellStyle name="쉼표 [0] 8 2 3 2 2" xfId="4923"/>
    <cellStyle name="쉼표 [0] 8 2 3 2 2 2" xfId="10910"/>
    <cellStyle name="쉼표 [0] 8 2 3 2 2 3" xfId="7982"/>
    <cellStyle name="쉼표 [0] 8 2 3 2 3" xfId="10909"/>
    <cellStyle name="쉼표 [0] 8 2 3 2 4" xfId="7981"/>
    <cellStyle name="쉼표 [0] 8 2 3 2 4 2" xfId="15258"/>
    <cellStyle name="쉼표 [0] 8 2 3 20" xfId="4924"/>
    <cellStyle name="쉼표 [0] 8 2 3 20 2" xfId="4925"/>
    <cellStyle name="쉼표 [0] 8 2 3 20 2 2" xfId="10912"/>
    <cellStyle name="쉼표 [0] 8 2 3 20 2 3" xfId="7984"/>
    <cellStyle name="쉼표 [0] 8 2 3 20 3" xfId="10911"/>
    <cellStyle name="쉼표 [0] 8 2 3 20 4" xfId="7983"/>
    <cellStyle name="쉼표 [0] 8 2 3 21" xfId="4926"/>
    <cellStyle name="쉼표 [0] 8 2 3 21 2" xfId="4927"/>
    <cellStyle name="쉼표 [0] 8 2 3 21 2 2" xfId="10914"/>
    <cellStyle name="쉼표 [0] 8 2 3 21 2 3" xfId="7986"/>
    <cellStyle name="쉼표 [0] 8 2 3 21 3" xfId="10913"/>
    <cellStyle name="쉼표 [0] 8 2 3 21 4" xfId="7985"/>
    <cellStyle name="쉼표 [0] 8 2 3 22" xfId="4928"/>
    <cellStyle name="쉼표 [0] 8 2 3 22 2" xfId="4929"/>
    <cellStyle name="쉼표 [0] 8 2 3 22 2 2" xfId="10916"/>
    <cellStyle name="쉼표 [0] 8 2 3 22 2 3" xfId="7988"/>
    <cellStyle name="쉼표 [0] 8 2 3 22 3" xfId="10915"/>
    <cellStyle name="쉼표 [0] 8 2 3 22 4" xfId="7987"/>
    <cellStyle name="쉼표 [0] 8 2 3 23" xfId="4930"/>
    <cellStyle name="쉼표 [0] 8 2 3 23 2" xfId="4931"/>
    <cellStyle name="쉼표 [0] 8 2 3 23 2 2" xfId="10918"/>
    <cellStyle name="쉼표 [0] 8 2 3 23 2 3" xfId="7990"/>
    <cellStyle name="쉼표 [0] 8 2 3 23 3" xfId="10917"/>
    <cellStyle name="쉼표 [0] 8 2 3 23 4" xfId="7989"/>
    <cellStyle name="쉼표 [0] 8 2 3 24" xfId="4932"/>
    <cellStyle name="쉼표 [0] 8 2 3 24 2" xfId="4933"/>
    <cellStyle name="쉼표 [0] 8 2 3 24 2 2" xfId="10920"/>
    <cellStyle name="쉼표 [0] 8 2 3 24 2 3" xfId="7992"/>
    <cellStyle name="쉼표 [0] 8 2 3 24 3" xfId="10919"/>
    <cellStyle name="쉼표 [0] 8 2 3 24 4" xfId="7991"/>
    <cellStyle name="쉼표 [0] 8 2 3 25" xfId="4934"/>
    <cellStyle name="쉼표 [0] 8 2 3 25 2" xfId="10921"/>
    <cellStyle name="쉼표 [0] 8 2 3 25 3" xfId="7993"/>
    <cellStyle name="쉼표 [0] 8 2 3 26" xfId="10888"/>
    <cellStyle name="쉼표 [0] 8 2 3 27" xfId="7960"/>
    <cellStyle name="쉼표 [0] 8 2 3 27 2" xfId="14732"/>
    <cellStyle name="쉼표 [0] 8 2 3 3" xfId="4935"/>
    <cellStyle name="쉼표 [0] 8 2 3 3 2" xfId="4936"/>
    <cellStyle name="쉼표 [0] 8 2 3 3 2 2" xfId="10923"/>
    <cellStyle name="쉼표 [0] 8 2 3 3 2 3" xfId="7995"/>
    <cellStyle name="쉼표 [0] 8 2 3 3 3" xfId="10922"/>
    <cellStyle name="쉼표 [0] 8 2 3 3 4" xfId="7994"/>
    <cellStyle name="쉼표 [0] 8 2 3 4" xfId="4937"/>
    <cellStyle name="쉼표 [0] 8 2 3 4 2" xfId="4938"/>
    <cellStyle name="쉼표 [0] 8 2 3 4 2 2" xfId="10925"/>
    <cellStyle name="쉼표 [0] 8 2 3 4 2 3" xfId="7997"/>
    <cellStyle name="쉼표 [0] 8 2 3 4 3" xfId="10924"/>
    <cellStyle name="쉼표 [0] 8 2 3 4 4" xfId="7996"/>
    <cellStyle name="쉼표 [0] 8 2 3 5" xfId="4939"/>
    <cellStyle name="쉼표 [0] 8 2 3 5 2" xfId="4940"/>
    <cellStyle name="쉼표 [0] 8 2 3 5 2 2" xfId="10927"/>
    <cellStyle name="쉼표 [0] 8 2 3 5 2 3" xfId="7999"/>
    <cellStyle name="쉼표 [0] 8 2 3 5 3" xfId="10926"/>
    <cellStyle name="쉼표 [0] 8 2 3 5 4" xfId="7998"/>
    <cellStyle name="쉼표 [0] 8 2 3 6" xfId="4941"/>
    <cellStyle name="쉼표 [0] 8 2 3 6 2" xfId="4942"/>
    <cellStyle name="쉼표 [0] 8 2 3 6 2 2" xfId="10929"/>
    <cellStyle name="쉼표 [0] 8 2 3 6 2 3" xfId="8001"/>
    <cellStyle name="쉼표 [0] 8 2 3 6 3" xfId="10928"/>
    <cellStyle name="쉼표 [0] 8 2 3 6 4" xfId="8000"/>
    <cellStyle name="쉼표 [0] 8 2 3 7" xfId="4943"/>
    <cellStyle name="쉼표 [0] 8 2 3 7 2" xfId="4944"/>
    <cellStyle name="쉼표 [0] 8 2 3 7 2 2" xfId="10931"/>
    <cellStyle name="쉼표 [0] 8 2 3 7 2 3" xfId="8003"/>
    <cellStyle name="쉼표 [0] 8 2 3 7 3" xfId="10930"/>
    <cellStyle name="쉼표 [0] 8 2 3 7 4" xfId="8002"/>
    <cellStyle name="쉼표 [0] 8 2 3 8" xfId="4945"/>
    <cellStyle name="쉼표 [0] 8 2 3 8 2" xfId="4946"/>
    <cellStyle name="쉼표 [0] 8 2 3 8 2 2" xfId="10933"/>
    <cellStyle name="쉼표 [0] 8 2 3 8 2 3" xfId="8005"/>
    <cellStyle name="쉼표 [0] 8 2 3 8 3" xfId="10932"/>
    <cellStyle name="쉼표 [0] 8 2 3 8 4" xfId="8004"/>
    <cellStyle name="쉼표 [0] 8 2 3 9" xfId="4947"/>
    <cellStyle name="쉼표 [0] 8 2 3 9 2" xfId="4948"/>
    <cellStyle name="쉼표 [0] 8 2 3 9 2 2" xfId="10935"/>
    <cellStyle name="쉼표 [0] 8 2 3 9 2 3" xfId="8007"/>
    <cellStyle name="쉼표 [0] 8 2 3 9 3" xfId="10934"/>
    <cellStyle name="쉼표 [0] 8 2 3 9 4" xfId="8006"/>
    <cellStyle name="쉼표 [0] 8 2 4" xfId="4949"/>
    <cellStyle name="쉼표 [0] 8 2 4 2" xfId="4950"/>
    <cellStyle name="쉼표 [0] 8 2 4 2 2" xfId="10937"/>
    <cellStyle name="쉼표 [0] 8 2 4 2 3" xfId="8009"/>
    <cellStyle name="쉼표 [0] 8 2 4 3" xfId="10936"/>
    <cellStyle name="쉼표 [0] 8 2 4 4" xfId="8008"/>
    <cellStyle name="쉼표 [0] 8 2 4 4 2" xfId="15257"/>
    <cellStyle name="쉼표 [0] 8 2 5" xfId="4951"/>
    <cellStyle name="쉼표 [0] 8 2 5 2" xfId="4952"/>
    <cellStyle name="쉼표 [0] 8 2 5 2 2" xfId="10939"/>
    <cellStyle name="쉼표 [0] 8 2 5 2 3" xfId="8011"/>
    <cellStyle name="쉼표 [0] 8 2 5 3" xfId="10938"/>
    <cellStyle name="쉼표 [0] 8 2 5 4" xfId="8010"/>
    <cellStyle name="쉼표 [0] 8 2 6" xfId="4953"/>
    <cellStyle name="쉼표 [0] 8 2 6 2" xfId="4954"/>
    <cellStyle name="쉼표 [0] 8 2 6 2 2" xfId="10941"/>
    <cellStyle name="쉼표 [0] 8 2 6 2 3" xfId="8013"/>
    <cellStyle name="쉼표 [0] 8 2 6 3" xfId="10940"/>
    <cellStyle name="쉼표 [0] 8 2 6 4" xfId="8012"/>
    <cellStyle name="쉼표 [0] 8 2 7" xfId="4955"/>
    <cellStyle name="쉼표 [0] 8 2 7 2" xfId="4956"/>
    <cellStyle name="쉼표 [0] 8 2 7 2 2" xfId="10943"/>
    <cellStyle name="쉼표 [0] 8 2 7 2 3" xfId="8015"/>
    <cellStyle name="쉼표 [0] 8 2 7 3" xfId="10942"/>
    <cellStyle name="쉼표 [0] 8 2 7 4" xfId="8014"/>
    <cellStyle name="쉼표 [0] 8 2 8" xfId="4957"/>
    <cellStyle name="쉼표 [0] 8 2 8 2" xfId="4958"/>
    <cellStyle name="쉼표 [0] 8 2 8 2 2" xfId="10945"/>
    <cellStyle name="쉼표 [0] 8 2 8 2 3" xfId="8017"/>
    <cellStyle name="쉼표 [0] 8 2 8 3" xfId="10944"/>
    <cellStyle name="쉼표 [0] 8 2 8 4" xfId="8016"/>
    <cellStyle name="쉼표 [0] 8 2 9" xfId="4959"/>
    <cellStyle name="쉼표 [0] 8 2 9 2" xfId="4960"/>
    <cellStyle name="쉼표 [0] 8 2 9 2 2" xfId="10947"/>
    <cellStyle name="쉼표 [0] 8 2 9 2 3" xfId="8019"/>
    <cellStyle name="쉼표 [0] 8 2 9 3" xfId="10946"/>
    <cellStyle name="쉼표 [0] 8 2 9 4" xfId="8018"/>
    <cellStyle name="쉼표 [0] 8 20" xfId="4961"/>
    <cellStyle name="쉼표 [0] 8 20 2" xfId="4962"/>
    <cellStyle name="쉼표 [0] 8 20 2 2" xfId="10949"/>
    <cellStyle name="쉼표 [0] 8 20 2 3" xfId="8021"/>
    <cellStyle name="쉼표 [0] 8 20 3" xfId="10948"/>
    <cellStyle name="쉼표 [0] 8 20 4" xfId="8020"/>
    <cellStyle name="쉼표 [0] 8 21" xfId="4963"/>
    <cellStyle name="쉼표 [0] 8 21 2" xfId="4964"/>
    <cellStyle name="쉼표 [0] 8 21 2 2" xfId="10951"/>
    <cellStyle name="쉼표 [0] 8 21 2 3" xfId="8023"/>
    <cellStyle name="쉼표 [0] 8 21 3" xfId="10950"/>
    <cellStyle name="쉼표 [0] 8 21 4" xfId="8022"/>
    <cellStyle name="쉼표 [0] 8 22" xfId="4965"/>
    <cellStyle name="쉼표 [0] 8 22 2" xfId="4966"/>
    <cellStyle name="쉼표 [0] 8 22 2 2" xfId="10953"/>
    <cellStyle name="쉼표 [0] 8 22 2 3" xfId="8025"/>
    <cellStyle name="쉼표 [0] 8 22 3" xfId="10952"/>
    <cellStyle name="쉼표 [0] 8 22 4" xfId="8024"/>
    <cellStyle name="쉼표 [0] 8 23" xfId="4967"/>
    <cellStyle name="쉼표 [0] 8 23 2" xfId="4968"/>
    <cellStyle name="쉼표 [0] 8 23 2 2" xfId="10955"/>
    <cellStyle name="쉼표 [0] 8 23 2 3" xfId="8027"/>
    <cellStyle name="쉼표 [0] 8 23 3" xfId="10954"/>
    <cellStyle name="쉼표 [0] 8 23 4" xfId="8026"/>
    <cellStyle name="쉼표 [0] 8 24" xfId="4969"/>
    <cellStyle name="쉼표 [0] 8 24 2" xfId="4970"/>
    <cellStyle name="쉼표 [0] 8 24 2 2" xfId="10957"/>
    <cellStyle name="쉼표 [0] 8 24 2 3" xfId="8029"/>
    <cellStyle name="쉼표 [0] 8 24 3" xfId="10956"/>
    <cellStyle name="쉼표 [0] 8 24 4" xfId="8028"/>
    <cellStyle name="쉼표 [0] 8 25" xfId="4971"/>
    <cellStyle name="쉼표 [0] 8 25 2" xfId="4972"/>
    <cellStyle name="쉼표 [0] 8 25 2 2" xfId="10959"/>
    <cellStyle name="쉼표 [0] 8 25 2 3" xfId="8031"/>
    <cellStyle name="쉼표 [0] 8 25 3" xfId="10958"/>
    <cellStyle name="쉼표 [0] 8 25 4" xfId="8030"/>
    <cellStyle name="쉼표 [0] 8 26" xfId="4973"/>
    <cellStyle name="쉼표 [0] 8 26 2" xfId="4974"/>
    <cellStyle name="쉼표 [0] 8 26 2 2" xfId="10961"/>
    <cellStyle name="쉼표 [0] 8 26 2 3" xfId="8033"/>
    <cellStyle name="쉼표 [0] 8 26 3" xfId="10960"/>
    <cellStyle name="쉼표 [0] 8 26 4" xfId="8032"/>
    <cellStyle name="쉼표 [0] 8 27" xfId="4975"/>
    <cellStyle name="쉼표 [0] 8 27 2" xfId="4976"/>
    <cellStyle name="쉼표 [0] 8 27 2 2" xfId="10963"/>
    <cellStyle name="쉼표 [0] 8 27 2 3" xfId="8035"/>
    <cellStyle name="쉼표 [0] 8 27 3" xfId="10962"/>
    <cellStyle name="쉼표 [0] 8 27 4" xfId="8034"/>
    <cellStyle name="쉼표 [0] 8 28" xfId="4977"/>
    <cellStyle name="쉼표 [0] 8 28 2" xfId="4978"/>
    <cellStyle name="쉼표 [0] 8 28 2 2" xfId="10965"/>
    <cellStyle name="쉼표 [0] 8 28 2 3" xfId="8037"/>
    <cellStyle name="쉼표 [0] 8 28 3" xfId="10964"/>
    <cellStyle name="쉼표 [0] 8 28 4" xfId="8036"/>
    <cellStyle name="쉼표 [0] 8 29" xfId="4979"/>
    <cellStyle name="쉼표 [0] 8 29 2" xfId="4980"/>
    <cellStyle name="쉼표 [0] 8 29 2 2" xfId="10967"/>
    <cellStyle name="쉼표 [0] 8 29 2 3" xfId="8039"/>
    <cellStyle name="쉼표 [0] 8 29 3" xfId="10966"/>
    <cellStyle name="쉼표 [0] 8 29 4" xfId="8038"/>
    <cellStyle name="쉼표 [0] 8 3" xfId="4981"/>
    <cellStyle name="쉼표 [0] 8 3 10" xfId="4982"/>
    <cellStyle name="쉼표 [0] 8 3 10 2" xfId="4983"/>
    <cellStyle name="쉼표 [0] 8 3 10 2 2" xfId="10970"/>
    <cellStyle name="쉼표 [0] 8 3 10 2 3" xfId="8042"/>
    <cellStyle name="쉼표 [0] 8 3 10 3" xfId="10969"/>
    <cellStyle name="쉼표 [0] 8 3 10 4" xfId="8041"/>
    <cellStyle name="쉼표 [0] 8 3 11" xfId="4984"/>
    <cellStyle name="쉼표 [0] 8 3 11 2" xfId="4985"/>
    <cellStyle name="쉼표 [0] 8 3 11 2 2" xfId="10972"/>
    <cellStyle name="쉼표 [0] 8 3 11 2 3" xfId="8044"/>
    <cellStyle name="쉼표 [0] 8 3 11 3" xfId="10971"/>
    <cellStyle name="쉼표 [0] 8 3 11 4" xfId="8043"/>
    <cellStyle name="쉼표 [0] 8 3 12" xfId="4986"/>
    <cellStyle name="쉼표 [0] 8 3 12 2" xfId="4987"/>
    <cellStyle name="쉼표 [0] 8 3 12 2 2" xfId="10974"/>
    <cellStyle name="쉼표 [0] 8 3 12 2 3" xfId="8046"/>
    <cellStyle name="쉼표 [0] 8 3 12 3" xfId="10973"/>
    <cellStyle name="쉼표 [0] 8 3 12 4" xfId="8045"/>
    <cellStyle name="쉼표 [0] 8 3 13" xfId="4988"/>
    <cellStyle name="쉼표 [0] 8 3 13 2" xfId="4989"/>
    <cellStyle name="쉼표 [0] 8 3 13 2 2" xfId="10976"/>
    <cellStyle name="쉼표 [0] 8 3 13 2 3" xfId="8048"/>
    <cellStyle name="쉼표 [0] 8 3 13 3" xfId="10975"/>
    <cellStyle name="쉼표 [0] 8 3 13 4" xfId="8047"/>
    <cellStyle name="쉼표 [0] 8 3 14" xfId="4990"/>
    <cellStyle name="쉼표 [0] 8 3 14 2" xfId="4991"/>
    <cellStyle name="쉼표 [0] 8 3 14 2 2" xfId="10978"/>
    <cellStyle name="쉼표 [0] 8 3 14 2 3" xfId="8050"/>
    <cellStyle name="쉼표 [0] 8 3 14 3" xfId="10977"/>
    <cellStyle name="쉼표 [0] 8 3 14 4" xfId="8049"/>
    <cellStyle name="쉼표 [0] 8 3 15" xfId="4992"/>
    <cellStyle name="쉼표 [0] 8 3 15 2" xfId="4993"/>
    <cellStyle name="쉼표 [0] 8 3 15 2 2" xfId="10980"/>
    <cellStyle name="쉼표 [0] 8 3 15 2 3" xfId="8052"/>
    <cellStyle name="쉼표 [0] 8 3 15 3" xfId="10979"/>
    <cellStyle name="쉼표 [0] 8 3 15 4" xfId="8051"/>
    <cellStyle name="쉼표 [0] 8 3 16" xfId="4994"/>
    <cellStyle name="쉼표 [0] 8 3 16 2" xfId="4995"/>
    <cellStyle name="쉼표 [0] 8 3 16 2 2" xfId="10982"/>
    <cellStyle name="쉼표 [0] 8 3 16 2 3" xfId="8054"/>
    <cellStyle name="쉼표 [0] 8 3 16 3" xfId="10981"/>
    <cellStyle name="쉼표 [0] 8 3 16 4" xfId="8053"/>
    <cellStyle name="쉼표 [0] 8 3 17" xfId="4996"/>
    <cellStyle name="쉼표 [0] 8 3 17 2" xfId="4997"/>
    <cellStyle name="쉼표 [0] 8 3 17 2 2" xfId="10984"/>
    <cellStyle name="쉼표 [0] 8 3 17 2 3" xfId="8056"/>
    <cellStyle name="쉼표 [0] 8 3 17 3" xfId="10983"/>
    <cellStyle name="쉼표 [0] 8 3 17 4" xfId="8055"/>
    <cellStyle name="쉼표 [0] 8 3 18" xfId="4998"/>
    <cellStyle name="쉼표 [0] 8 3 18 2" xfId="4999"/>
    <cellStyle name="쉼표 [0] 8 3 18 2 2" xfId="10986"/>
    <cellStyle name="쉼표 [0] 8 3 18 2 3" xfId="8058"/>
    <cellStyle name="쉼표 [0] 8 3 18 3" xfId="10985"/>
    <cellStyle name="쉼표 [0] 8 3 18 4" xfId="8057"/>
    <cellStyle name="쉼표 [0] 8 3 19" xfId="5000"/>
    <cellStyle name="쉼표 [0] 8 3 19 2" xfId="5001"/>
    <cellStyle name="쉼표 [0] 8 3 19 2 2" xfId="10988"/>
    <cellStyle name="쉼표 [0] 8 3 19 2 3" xfId="8060"/>
    <cellStyle name="쉼표 [0] 8 3 19 3" xfId="10987"/>
    <cellStyle name="쉼표 [0] 8 3 19 4" xfId="8059"/>
    <cellStyle name="쉼표 [0] 8 3 2" xfId="5002"/>
    <cellStyle name="쉼표 [0] 8 3 2 10" xfId="5003"/>
    <cellStyle name="쉼표 [0] 8 3 2 10 2" xfId="5004"/>
    <cellStyle name="쉼표 [0] 8 3 2 10 2 2" xfId="10991"/>
    <cellStyle name="쉼표 [0] 8 3 2 10 2 3" xfId="8063"/>
    <cellStyle name="쉼표 [0] 8 3 2 10 3" xfId="10990"/>
    <cellStyle name="쉼표 [0] 8 3 2 10 4" xfId="8062"/>
    <cellStyle name="쉼표 [0] 8 3 2 11" xfId="5005"/>
    <cellStyle name="쉼표 [0] 8 3 2 11 2" xfId="5006"/>
    <cellStyle name="쉼표 [0] 8 3 2 11 2 2" xfId="10993"/>
    <cellStyle name="쉼표 [0] 8 3 2 11 2 3" xfId="8065"/>
    <cellStyle name="쉼표 [0] 8 3 2 11 3" xfId="10992"/>
    <cellStyle name="쉼표 [0] 8 3 2 11 4" xfId="8064"/>
    <cellStyle name="쉼표 [0] 8 3 2 12" xfId="5007"/>
    <cellStyle name="쉼표 [0] 8 3 2 12 2" xfId="5008"/>
    <cellStyle name="쉼표 [0] 8 3 2 12 2 2" xfId="10995"/>
    <cellStyle name="쉼표 [0] 8 3 2 12 2 3" xfId="8067"/>
    <cellStyle name="쉼표 [0] 8 3 2 12 3" xfId="10994"/>
    <cellStyle name="쉼표 [0] 8 3 2 12 4" xfId="8066"/>
    <cellStyle name="쉼표 [0] 8 3 2 13" xfId="5009"/>
    <cellStyle name="쉼표 [0] 8 3 2 13 2" xfId="5010"/>
    <cellStyle name="쉼표 [0] 8 3 2 13 2 2" xfId="10997"/>
    <cellStyle name="쉼표 [0] 8 3 2 13 2 3" xfId="8069"/>
    <cellStyle name="쉼표 [0] 8 3 2 13 3" xfId="10996"/>
    <cellStyle name="쉼표 [0] 8 3 2 13 4" xfId="8068"/>
    <cellStyle name="쉼표 [0] 8 3 2 14" xfId="5011"/>
    <cellStyle name="쉼표 [0] 8 3 2 14 2" xfId="5012"/>
    <cellStyle name="쉼표 [0] 8 3 2 14 2 2" xfId="10999"/>
    <cellStyle name="쉼표 [0] 8 3 2 14 2 3" xfId="8071"/>
    <cellStyle name="쉼표 [0] 8 3 2 14 3" xfId="10998"/>
    <cellStyle name="쉼표 [0] 8 3 2 14 4" xfId="8070"/>
    <cellStyle name="쉼표 [0] 8 3 2 15" xfId="5013"/>
    <cellStyle name="쉼표 [0] 8 3 2 15 2" xfId="5014"/>
    <cellStyle name="쉼표 [0] 8 3 2 15 2 2" xfId="11001"/>
    <cellStyle name="쉼표 [0] 8 3 2 15 2 3" xfId="8073"/>
    <cellStyle name="쉼표 [0] 8 3 2 15 3" xfId="11000"/>
    <cellStyle name="쉼표 [0] 8 3 2 15 4" xfId="8072"/>
    <cellStyle name="쉼표 [0] 8 3 2 16" xfId="5015"/>
    <cellStyle name="쉼표 [0] 8 3 2 16 2" xfId="5016"/>
    <cellStyle name="쉼표 [0] 8 3 2 16 2 2" xfId="11003"/>
    <cellStyle name="쉼표 [0] 8 3 2 16 2 3" xfId="8075"/>
    <cellStyle name="쉼표 [0] 8 3 2 16 3" xfId="11002"/>
    <cellStyle name="쉼표 [0] 8 3 2 16 4" xfId="8074"/>
    <cellStyle name="쉼표 [0] 8 3 2 17" xfId="5017"/>
    <cellStyle name="쉼표 [0] 8 3 2 17 2" xfId="5018"/>
    <cellStyle name="쉼표 [0] 8 3 2 17 2 2" xfId="11005"/>
    <cellStyle name="쉼표 [0] 8 3 2 17 2 3" xfId="8077"/>
    <cellStyle name="쉼표 [0] 8 3 2 17 3" xfId="11004"/>
    <cellStyle name="쉼표 [0] 8 3 2 17 4" xfId="8076"/>
    <cellStyle name="쉼표 [0] 8 3 2 18" xfId="5019"/>
    <cellStyle name="쉼표 [0] 8 3 2 18 2" xfId="5020"/>
    <cellStyle name="쉼표 [0] 8 3 2 18 2 2" xfId="11007"/>
    <cellStyle name="쉼표 [0] 8 3 2 18 2 3" xfId="8079"/>
    <cellStyle name="쉼표 [0] 8 3 2 18 3" xfId="11006"/>
    <cellStyle name="쉼표 [0] 8 3 2 18 4" xfId="8078"/>
    <cellStyle name="쉼표 [0] 8 3 2 19" xfId="5021"/>
    <cellStyle name="쉼표 [0] 8 3 2 19 2" xfId="5022"/>
    <cellStyle name="쉼표 [0] 8 3 2 19 2 2" xfId="11009"/>
    <cellStyle name="쉼표 [0] 8 3 2 19 2 3" xfId="8081"/>
    <cellStyle name="쉼표 [0] 8 3 2 19 3" xfId="11008"/>
    <cellStyle name="쉼표 [0] 8 3 2 19 4" xfId="8080"/>
    <cellStyle name="쉼표 [0] 8 3 2 2" xfId="5023"/>
    <cellStyle name="쉼표 [0] 8 3 2 2 2" xfId="5024"/>
    <cellStyle name="쉼표 [0] 8 3 2 2 2 2" xfId="11011"/>
    <cellStyle name="쉼표 [0] 8 3 2 2 2 3" xfId="8083"/>
    <cellStyle name="쉼표 [0] 8 3 2 2 2 3 2" xfId="14827"/>
    <cellStyle name="쉼표 [0] 8 3 2 2 3" xfId="11010"/>
    <cellStyle name="쉼표 [0] 8 3 2 2 3 2" xfId="13378"/>
    <cellStyle name="쉼표 [0] 8 3 2 2 4" xfId="8082"/>
    <cellStyle name="쉼표 [0] 8 3 2 2 4 2" xfId="14735"/>
    <cellStyle name="쉼표 [0] 8 3 2 20" xfId="5025"/>
    <cellStyle name="쉼표 [0] 8 3 2 20 2" xfId="5026"/>
    <cellStyle name="쉼표 [0] 8 3 2 20 2 2" xfId="11013"/>
    <cellStyle name="쉼표 [0] 8 3 2 20 2 3" xfId="8085"/>
    <cellStyle name="쉼표 [0] 8 3 2 20 3" xfId="11012"/>
    <cellStyle name="쉼표 [0] 8 3 2 20 4" xfId="8084"/>
    <cellStyle name="쉼표 [0] 8 3 2 21" xfId="5027"/>
    <cellStyle name="쉼표 [0] 8 3 2 21 2" xfId="5028"/>
    <cellStyle name="쉼표 [0] 8 3 2 21 2 2" xfId="11015"/>
    <cellStyle name="쉼표 [0] 8 3 2 21 2 3" xfId="8087"/>
    <cellStyle name="쉼표 [0] 8 3 2 21 3" xfId="11014"/>
    <cellStyle name="쉼표 [0] 8 3 2 21 4" xfId="8086"/>
    <cellStyle name="쉼표 [0] 8 3 2 22" xfId="5029"/>
    <cellStyle name="쉼표 [0] 8 3 2 22 2" xfId="5030"/>
    <cellStyle name="쉼표 [0] 8 3 2 22 2 2" xfId="11017"/>
    <cellStyle name="쉼표 [0] 8 3 2 22 2 3" xfId="8089"/>
    <cellStyle name="쉼표 [0] 8 3 2 22 3" xfId="11016"/>
    <cellStyle name="쉼표 [0] 8 3 2 22 4" xfId="8088"/>
    <cellStyle name="쉼표 [0] 8 3 2 23" xfId="5031"/>
    <cellStyle name="쉼표 [0] 8 3 2 23 2" xfId="5032"/>
    <cellStyle name="쉼표 [0] 8 3 2 23 2 2" xfId="11019"/>
    <cellStyle name="쉼표 [0] 8 3 2 23 2 3" xfId="8091"/>
    <cellStyle name="쉼표 [0] 8 3 2 23 3" xfId="11018"/>
    <cellStyle name="쉼표 [0] 8 3 2 23 4" xfId="8090"/>
    <cellStyle name="쉼표 [0] 8 3 2 24" xfId="5033"/>
    <cellStyle name="쉼표 [0] 8 3 2 24 2" xfId="5034"/>
    <cellStyle name="쉼표 [0] 8 3 2 24 2 2" xfId="11021"/>
    <cellStyle name="쉼표 [0] 8 3 2 24 2 3" xfId="8093"/>
    <cellStyle name="쉼표 [0] 8 3 2 24 3" xfId="11020"/>
    <cellStyle name="쉼표 [0] 8 3 2 24 4" xfId="8092"/>
    <cellStyle name="쉼표 [0] 8 3 2 25" xfId="5035"/>
    <cellStyle name="쉼표 [0] 8 3 2 25 2" xfId="5036"/>
    <cellStyle name="쉼표 [0] 8 3 2 25 2 2" xfId="11023"/>
    <cellStyle name="쉼표 [0] 8 3 2 25 2 3" xfId="8095"/>
    <cellStyle name="쉼표 [0] 8 3 2 25 3" xfId="11022"/>
    <cellStyle name="쉼표 [0] 8 3 2 25 4" xfId="8094"/>
    <cellStyle name="쉼표 [0] 8 3 2 26" xfId="5037"/>
    <cellStyle name="쉼표 [0] 8 3 2 26 2" xfId="11024"/>
    <cellStyle name="쉼표 [0] 8 3 2 26 3" xfId="8096"/>
    <cellStyle name="쉼표 [0] 8 3 2 27" xfId="10989"/>
    <cellStyle name="쉼표 [0] 8 3 2 28" xfId="8061"/>
    <cellStyle name="쉼표 [0] 8 3 2 28 2" xfId="14734"/>
    <cellStyle name="쉼표 [0] 8 3 2 3" xfId="5038"/>
    <cellStyle name="쉼표 [0] 8 3 2 3 10" xfId="5039"/>
    <cellStyle name="쉼표 [0] 8 3 2 3 10 2" xfId="5040"/>
    <cellStyle name="쉼표 [0] 8 3 2 3 10 2 2" xfId="11027"/>
    <cellStyle name="쉼표 [0] 8 3 2 3 10 2 3" xfId="8099"/>
    <cellStyle name="쉼표 [0] 8 3 2 3 10 3" xfId="11026"/>
    <cellStyle name="쉼표 [0] 8 3 2 3 10 4" xfId="8098"/>
    <cellStyle name="쉼표 [0] 8 3 2 3 11" xfId="5041"/>
    <cellStyle name="쉼표 [0] 8 3 2 3 11 2" xfId="5042"/>
    <cellStyle name="쉼표 [0] 8 3 2 3 11 2 2" xfId="11029"/>
    <cellStyle name="쉼표 [0] 8 3 2 3 11 2 3" xfId="8101"/>
    <cellStyle name="쉼표 [0] 8 3 2 3 11 3" xfId="11028"/>
    <cellStyle name="쉼표 [0] 8 3 2 3 11 4" xfId="8100"/>
    <cellStyle name="쉼표 [0] 8 3 2 3 12" xfId="5043"/>
    <cellStyle name="쉼표 [0] 8 3 2 3 12 2" xfId="5044"/>
    <cellStyle name="쉼표 [0] 8 3 2 3 12 2 2" xfId="11031"/>
    <cellStyle name="쉼표 [0] 8 3 2 3 12 2 3" xfId="8103"/>
    <cellStyle name="쉼표 [0] 8 3 2 3 12 3" xfId="11030"/>
    <cellStyle name="쉼표 [0] 8 3 2 3 12 4" xfId="8102"/>
    <cellStyle name="쉼표 [0] 8 3 2 3 13" xfId="5045"/>
    <cellStyle name="쉼표 [0] 8 3 2 3 13 2" xfId="5046"/>
    <cellStyle name="쉼표 [0] 8 3 2 3 13 2 2" xfId="11033"/>
    <cellStyle name="쉼표 [0] 8 3 2 3 13 2 3" xfId="8105"/>
    <cellStyle name="쉼표 [0] 8 3 2 3 13 3" xfId="11032"/>
    <cellStyle name="쉼표 [0] 8 3 2 3 13 4" xfId="8104"/>
    <cellStyle name="쉼표 [0] 8 3 2 3 14" xfId="5047"/>
    <cellStyle name="쉼표 [0] 8 3 2 3 14 2" xfId="5048"/>
    <cellStyle name="쉼표 [0] 8 3 2 3 14 2 2" xfId="11035"/>
    <cellStyle name="쉼표 [0] 8 3 2 3 14 2 3" xfId="8107"/>
    <cellStyle name="쉼표 [0] 8 3 2 3 14 3" xfId="11034"/>
    <cellStyle name="쉼표 [0] 8 3 2 3 14 4" xfId="8106"/>
    <cellStyle name="쉼표 [0] 8 3 2 3 15" xfId="5049"/>
    <cellStyle name="쉼표 [0] 8 3 2 3 15 2" xfId="5050"/>
    <cellStyle name="쉼표 [0] 8 3 2 3 15 2 2" xfId="11037"/>
    <cellStyle name="쉼표 [0] 8 3 2 3 15 2 3" xfId="8109"/>
    <cellStyle name="쉼표 [0] 8 3 2 3 15 3" xfId="11036"/>
    <cellStyle name="쉼표 [0] 8 3 2 3 15 4" xfId="8108"/>
    <cellStyle name="쉼표 [0] 8 3 2 3 16" xfId="5051"/>
    <cellStyle name="쉼표 [0] 8 3 2 3 16 2" xfId="5052"/>
    <cellStyle name="쉼표 [0] 8 3 2 3 16 2 2" xfId="11039"/>
    <cellStyle name="쉼표 [0] 8 3 2 3 16 2 3" xfId="8111"/>
    <cellStyle name="쉼표 [0] 8 3 2 3 16 3" xfId="11038"/>
    <cellStyle name="쉼표 [0] 8 3 2 3 16 4" xfId="8110"/>
    <cellStyle name="쉼표 [0] 8 3 2 3 17" xfId="5053"/>
    <cellStyle name="쉼표 [0] 8 3 2 3 17 2" xfId="5054"/>
    <cellStyle name="쉼표 [0] 8 3 2 3 17 2 2" xfId="11041"/>
    <cellStyle name="쉼표 [0] 8 3 2 3 17 2 3" xfId="8113"/>
    <cellStyle name="쉼표 [0] 8 3 2 3 17 3" xfId="11040"/>
    <cellStyle name="쉼표 [0] 8 3 2 3 17 4" xfId="8112"/>
    <cellStyle name="쉼표 [0] 8 3 2 3 18" xfId="5055"/>
    <cellStyle name="쉼표 [0] 8 3 2 3 18 2" xfId="5056"/>
    <cellStyle name="쉼표 [0] 8 3 2 3 18 2 2" xfId="11043"/>
    <cellStyle name="쉼표 [0] 8 3 2 3 18 2 3" xfId="8115"/>
    <cellStyle name="쉼표 [0] 8 3 2 3 18 3" xfId="11042"/>
    <cellStyle name="쉼표 [0] 8 3 2 3 18 4" xfId="8114"/>
    <cellStyle name="쉼표 [0] 8 3 2 3 19" xfId="5057"/>
    <cellStyle name="쉼표 [0] 8 3 2 3 19 2" xfId="5058"/>
    <cellStyle name="쉼표 [0] 8 3 2 3 19 2 2" xfId="11045"/>
    <cellStyle name="쉼표 [0] 8 3 2 3 19 2 3" xfId="8117"/>
    <cellStyle name="쉼표 [0] 8 3 2 3 19 3" xfId="11044"/>
    <cellStyle name="쉼표 [0] 8 3 2 3 19 4" xfId="8116"/>
    <cellStyle name="쉼표 [0] 8 3 2 3 2" xfId="5059"/>
    <cellStyle name="쉼표 [0] 8 3 2 3 2 2" xfId="5060"/>
    <cellStyle name="쉼표 [0] 8 3 2 3 2 2 2" xfId="11047"/>
    <cellStyle name="쉼표 [0] 8 3 2 3 2 2 3" xfId="8119"/>
    <cellStyle name="쉼표 [0] 8 3 2 3 2 3" xfId="11046"/>
    <cellStyle name="쉼표 [0] 8 3 2 3 2 4" xfId="8118"/>
    <cellStyle name="쉼표 [0] 8 3 2 3 2 4 2" xfId="15261"/>
    <cellStyle name="쉼표 [0] 8 3 2 3 20" xfId="5061"/>
    <cellStyle name="쉼표 [0] 8 3 2 3 20 2" xfId="5062"/>
    <cellStyle name="쉼표 [0] 8 3 2 3 20 2 2" xfId="11049"/>
    <cellStyle name="쉼표 [0] 8 3 2 3 20 2 3" xfId="8121"/>
    <cellStyle name="쉼표 [0] 8 3 2 3 20 3" xfId="11048"/>
    <cellStyle name="쉼표 [0] 8 3 2 3 20 4" xfId="8120"/>
    <cellStyle name="쉼표 [0] 8 3 2 3 21" xfId="5063"/>
    <cellStyle name="쉼표 [0] 8 3 2 3 21 2" xfId="5064"/>
    <cellStyle name="쉼표 [0] 8 3 2 3 21 2 2" xfId="11051"/>
    <cellStyle name="쉼표 [0] 8 3 2 3 21 2 3" xfId="8123"/>
    <cellStyle name="쉼표 [0] 8 3 2 3 21 3" xfId="11050"/>
    <cellStyle name="쉼표 [0] 8 3 2 3 21 4" xfId="8122"/>
    <cellStyle name="쉼표 [0] 8 3 2 3 22" xfId="5065"/>
    <cellStyle name="쉼표 [0] 8 3 2 3 22 2" xfId="5066"/>
    <cellStyle name="쉼표 [0] 8 3 2 3 22 2 2" xfId="11053"/>
    <cellStyle name="쉼표 [0] 8 3 2 3 22 2 3" xfId="8125"/>
    <cellStyle name="쉼표 [0] 8 3 2 3 22 3" xfId="11052"/>
    <cellStyle name="쉼표 [0] 8 3 2 3 22 4" xfId="8124"/>
    <cellStyle name="쉼표 [0] 8 3 2 3 23" xfId="5067"/>
    <cellStyle name="쉼표 [0] 8 3 2 3 23 2" xfId="5068"/>
    <cellStyle name="쉼표 [0] 8 3 2 3 23 2 2" xfId="11055"/>
    <cellStyle name="쉼표 [0] 8 3 2 3 23 2 3" xfId="8127"/>
    <cellStyle name="쉼표 [0] 8 3 2 3 23 3" xfId="11054"/>
    <cellStyle name="쉼표 [0] 8 3 2 3 23 4" xfId="8126"/>
    <cellStyle name="쉼표 [0] 8 3 2 3 24" xfId="5069"/>
    <cellStyle name="쉼표 [0] 8 3 2 3 24 2" xfId="5070"/>
    <cellStyle name="쉼표 [0] 8 3 2 3 24 2 2" xfId="11057"/>
    <cellStyle name="쉼표 [0] 8 3 2 3 24 2 3" xfId="8129"/>
    <cellStyle name="쉼표 [0] 8 3 2 3 24 3" xfId="11056"/>
    <cellStyle name="쉼표 [0] 8 3 2 3 24 4" xfId="8128"/>
    <cellStyle name="쉼표 [0] 8 3 2 3 25" xfId="5071"/>
    <cellStyle name="쉼표 [0] 8 3 2 3 25 2" xfId="11058"/>
    <cellStyle name="쉼표 [0] 8 3 2 3 25 3" xfId="8130"/>
    <cellStyle name="쉼표 [0] 8 3 2 3 26" xfId="11025"/>
    <cellStyle name="쉼표 [0] 8 3 2 3 27" xfId="8097"/>
    <cellStyle name="쉼표 [0] 8 3 2 3 27 2" xfId="14736"/>
    <cellStyle name="쉼표 [0] 8 3 2 3 3" xfId="5072"/>
    <cellStyle name="쉼표 [0] 8 3 2 3 3 2" xfId="5073"/>
    <cellStyle name="쉼표 [0] 8 3 2 3 3 2 2" xfId="11060"/>
    <cellStyle name="쉼표 [0] 8 3 2 3 3 2 3" xfId="8132"/>
    <cellStyle name="쉼표 [0] 8 3 2 3 3 3" xfId="11059"/>
    <cellStyle name="쉼표 [0] 8 3 2 3 3 4" xfId="8131"/>
    <cellStyle name="쉼표 [0] 8 3 2 3 4" xfId="5074"/>
    <cellStyle name="쉼표 [0] 8 3 2 3 4 2" xfId="5075"/>
    <cellStyle name="쉼표 [0] 8 3 2 3 4 2 2" xfId="11062"/>
    <cellStyle name="쉼표 [0] 8 3 2 3 4 2 3" xfId="8134"/>
    <cellStyle name="쉼표 [0] 8 3 2 3 4 3" xfId="11061"/>
    <cellStyle name="쉼표 [0] 8 3 2 3 4 4" xfId="8133"/>
    <cellStyle name="쉼표 [0] 8 3 2 3 5" xfId="5076"/>
    <cellStyle name="쉼표 [0] 8 3 2 3 5 2" xfId="5077"/>
    <cellStyle name="쉼표 [0] 8 3 2 3 5 2 2" xfId="11064"/>
    <cellStyle name="쉼표 [0] 8 3 2 3 5 2 3" xfId="8136"/>
    <cellStyle name="쉼표 [0] 8 3 2 3 5 3" xfId="11063"/>
    <cellStyle name="쉼표 [0] 8 3 2 3 5 4" xfId="8135"/>
    <cellStyle name="쉼표 [0] 8 3 2 3 6" xfId="5078"/>
    <cellStyle name="쉼표 [0] 8 3 2 3 6 2" xfId="5079"/>
    <cellStyle name="쉼표 [0] 8 3 2 3 6 2 2" xfId="11066"/>
    <cellStyle name="쉼표 [0] 8 3 2 3 6 2 3" xfId="8138"/>
    <cellStyle name="쉼표 [0] 8 3 2 3 6 3" xfId="11065"/>
    <cellStyle name="쉼표 [0] 8 3 2 3 6 4" xfId="8137"/>
    <cellStyle name="쉼표 [0] 8 3 2 3 7" xfId="5080"/>
    <cellStyle name="쉼표 [0] 8 3 2 3 7 2" xfId="5081"/>
    <cellStyle name="쉼표 [0] 8 3 2 3 7 2 2" xfId="11068"/>
    <cellStyle name="쉼표 [0] 8 3 2 3 7 2 3" xfId="8140"/>
    <cellStyle name="쉼표 [0] 8 3 2 3 7 3" xfId="11067"/>
    <cellStyle name="쉼표 [0] 8 3 2 3 7 4" xfId="8139"/>
    <cellStyle name="쉼표 [0] 8 3 2 3 8" xfId="5082"/>
    <cellStyle name="쉼표 [0] 8 3 2 3 8 2" xfId="5083"/>
    <cellStyle name="쉼표 [0] 8 3 2 3 8 2 2" xfId="11070"/>
    <cellStyle name="쉼표 [0] 8 3 2 3 8 2 3" xfId="8142"/>
    <cellStyle name="쉼표 [0] 8 3 2 3 8 3" xfId="11069"/>
    <cellStyle name="쉼표 [0] 8 3 2 3 8 4" xfId="8141"/>
    <cellStyle name="쉼표 [0] 8 3 2 3 9" xfId="5084"/>
    <cellStyle name="쉼표 [0] 8 3 2 3 9 2" xfId="5085"/>
    <cellStyle name="쉼표 [0] 8 3 2 3 9 2 2" xfId="11072"/>
    <cellStyle name="쉼표 [0] 8 3 2 3 9 2 3" xfId="8144"/>
    <cellStyle name="쉼표 [0] 8 3 2 3 9 3" xfId="11071"/>
    <cellStyle name="쉼표 [0] 8 3 2 3 9 4" xfId="8143"/>
    <cellStyle name="쉼표 [0] 8 3 2 4" xfId="5086"/>
    <cellStyle name="쉼표 [0] 8 3 2 4 2" xfId="5087"/>
    <cellStyle name="쉼표 [0] 8 3 2 4 2 2" xfId="11074"/>
    <cellStyle name="쉼표 [0] 8 3 2 4 2 3" xfId="8146"/>
    <cellStyle name="쉼표 [0] 8 3 2 4 3" xfId="11073"/>
    <cellStyle name="쉼표 [0] 8 3 2 4 4" xfId="8145"/>
    <cellStyle name="쉼표 [0] 8 3 2 4 4 2" xfId="15260"/>
    <cellStyle name="쉼표 [0] 8 3 2 5" xfId="5088"/>
    <cellStyle name="쉼표 [0] 8 3 2 5 2" xfId="5089"/>
    <cellStyle name="쉼표 [0] 8 3 2 5 2 2" xfId="11076"/>
    <cellStyle name="쉼표 [0] 8 3 2 5 2 3" xfId="8148"/>
    <cellStyle name="쉼표 [0] 8 3 2 5 3" xfId="11075"/>
    <cellStyle name="쉼표 [0] 8 3 2 5 4" xfId="8147"/>
    <cellStyle name="쉼표 [0] 8 3 2 6" xfId="5090"/>
    <cellStyle name="쉼표 [0] 8 3 2 6 2" xfId="5091"/>
    <cellStyle name="쉼표 [0] 8 3 2 6 2 2" xfId="11078"/>
    <cellStyle name="쉼표 [0] 8 3 2 6 2 3" xfId="8150"/>
    <cellStyle name="쉼표 [0] 8 3 2 6 3" xfId="11077"/>
    <cellStyle name="쉼표 [0] 8 3 2 6 4" xfId="8149"/>
    <cellStyle name="쉼표 [0] 8 3 2 7" xfId="5092"/>
    <cellStyle name="쉼표 [0] 8 3 2 7 2" xfId="5093"/>
    <cellStyle name="쉼표 [0] 8 3 2 7 2 2" xfId="11080"/>
    <cellStyle name="쉼표 [0] 8 3 2 7 2 3" xfId="8152"/>
    <cellStyle name="쉼표 [0] 8 3 2 7 3" xfId="11079"/>
    <cellStyle name="쉼표 [0] 8 3 2 7 4" xfId="8151"/>
    <cellStyle name="쉼표 [0] 8 3 2 8" xfId="5094"/>
    <cellStyle name="쉼표 [0] 8 3 2 8 2" xfId="5095"/>
    <cellStyle name="쉼표 [0] 8 3 2 8 2 2" xfId="11082"/>
    <cellStyle name="쉼표 [0] 8 3 2 8 2 3" xfId="8154"/>
    <cellStyle name="쉼표 [0] 8 3 2 8 3" xfId="11081"/>
    <cellStyle name="쉼표 [0] 8 3 2 8 4" xfId="8153"/>
    <cellStyle name="쉼표 [0] 8 3 2 9" xfId="5096"/>
    <cellStyle name="쉼표 [0] 8 3 2 9 2" xfId="5097"/>
    <cellStyle name="쉼표 [0] 8 3 2 9 2 2" xfId="11084"/>
    <cellStyle name="쉼표 [0] 8 3 2 9 2 3" xfId="8156"/>
    <cellStyle name="쉼표 [0] 8 3 2 9 3" xfId="11083"/>
    <cellStyle name="쉼표 [0] 8 3 2 9 4" xfId="8155"/>
    <cellStyle name="쉼표 [0] 8 3 20" xfId="5098"/>
    <cellStyle name="쉼표 [0] 8 3 20 2" xfId="5099"/>
    <cellStyle name="쉼표 [0] 8 3 20 2 2" xfId="11086"/>
    <cellStyle name="쉼표 [0] 8 3 20 2 3" xfId="8158"/>
    <cellStyle name="쉼표 [0] 8 3 20 3" xfId="11085"/>
    <cellStyle name="쉼표 [0] 8 3 20 4" xfId="8157"/>
    <cellStyle name="쉼표 [0] 8 3 21" xfId="5100"/>
    <cellStyle name="쉼표 [0] 8 3 21 2" xfId="5101"/>
    <cellStyle name="쉼표 [0] 8 3 21 2 2" xfId="11088"/>
    <cellStyle name="쉼표 [0] 8 3 21 2 3" xfId="8160"/>
    <cellStyle name="쉼표 [0] 8 3 21 3" xfId="11087"/>
    <cellStyle name="쉼표 [0] 8 3 21 4" xfId="8159"/>
    <cellStyle name="쉼표 [0] 8 3 22" xfId="5102"/>
    <cellStyle name="쉼표 [0] 8 3 22 2" xfId="5103"/>
    <cellStyle name="쉼표 [0] 8 3 22 2 2" xfId="11090"/>
    <cellStyle name="쉼표 [0] 8 3 22 2 3" xfId="8162"/>
    <cellStyle name="쉼표 [0] 8 3 22 3" xfId="11089"/>
    <cellStyle name="쉼표 [0] 8 3 22 4" xfId="8161"/>
    <cellStyle name="쉼표 [0] 8 3 23" xfId="5104"/>
    <cellStyle name="쉼표 [0] 8 3 23 2" xfId="5105"/>
    <cellStyle name="쉼표 [0] 8 3 23 2 2" xfId="11092"/>
    <cellStyle name="쉼표 [0] 8 3 23 2 3" xfId="8164"/>
    <cellStyle name="쉼표 [0] 8 3 23 3" xfId="11091"/>
    <cellStyle name="쉼표 [0] 8 3 23 4" xfId="8163"/>
    <cellStyle name="쉼표 [0] 8 3 24" xfId="5106"/>
    <cellStyle name="쉼표 [0] 8 3 24 2" xfId="5107"/>
    <cellStyle name="쉼표 [0] 8 3 24 2 2" xfId="11094"/>
    <cellStyle name="쉼표 [0] 8 3 24 2 3" xfId="8166"/>
    <cellStyle name="쉼표 [0] 8 3 24 3" xfId="11093"/>
    <cellStyle name="쉼표 [0] 8 3 24 4" xfId="8165"/>
    <cellStyle name="쉼표 [0] 8 3 25" xfId="5108"/>
    <cellStyle name="쉼표 [0] 8 3 25 2" xfId="5109"/>
    <cellStyle name="쉼표 [0] 8 3 25 2 2" xfId="11096"/>
    <cellStyle name="쉼표 [0] 8 3 25 2 3" xfId="8168"/>
    <cellStyle name="쉼표 [0] 8 3 25 3" xfId="11095"/>
    <cellStyle name="쉼표 [0] 8 3 25 4" xfId="8167"/>
    <cellStyle name="쉼표 [0] 8 3 26" xfId="5110"/>
    <cellStyle name="쉼표 [0] 8 3 26 2" xfId="5111"/>
    <cellStyle name="쉼표 [0] 8 3 26 2 2" xfId="11098"/>
    <cellStyle name="쉼표 [0] 8 3 26 2 3" xfId="8170"/>
    <cellStyle name="쉼표 [0] 8 3 26 3" xfId="11097"/>
    <cellStyle name="쉼표 [0] 8 3 26 4" xfId="8169"/>
    <cellStyle name="쉼표 [0] 8 3 27" xfId="5112"/>
    <cellStyle name="쉼표 [0] 8 3 27 2" xfId="5113"/>
    <cellStyle name="쉼표 [0] 8 3 27 2 2" xfId="11100"/>
    <cellStyle name="쉼표 [0] 8 3 27 2 3" xfId="8172"/>
    <cellStyle name="쉼표 [0] 8 3 27 3" xfId="11099"/>
    <cellStyle name="쉼표 [0] 8 3 27 4" xfId="8171"/>
    <cellStyle name="쉼표 [0] 8 3 28" xfId="5114"/>
    <cellStyle name="쉼표 [0] 8 3 28 2" xfId="5115"/>
    <cellStyle name="쉼표 [0] 8 3 28 2 2" xfId="11102"/>
    <cellStyle name="쉼표 [0] 8 3 28 2 3" xfId="8174"/>
    <cellStyle name="쉼표 [0] 8 3 28 3" xfId="11101"/>
    <cellStyle name="쉼표 [0] 8 3 28 4" xfId="8173"/>
    <cellStyle name="쉼표 [0] 8 3 29" xfId="5116"/>
    <cellStyle name="쉼표 [0] 8 3 29 2" xfId="11103"/>
    <cellStyle name="쉼표 [0] 8 3 29 3" xfId="8175"/>
    <cellStyle name="쉼표 [0] 8 3 3" xfId="5117"/>
    <cellStyle name="쉼표 [0] 8 3 3 10" xfId="5118"/>
    <cellStyle name="쉼표 [0] 8 3 3 10 2" xfId="5119"/>
    <cellStyle name="쉼표 [0] 8 3 3 10 2 2" xfId="11106"/>
    <cellStyle name="쉼표 [0] 8 3 3 10 2 3" xfId="8178"/>
    <cellStyle name="쉼표 [0] 8 3 3 10 3" xfId="11105"/>
    <cellStyle name="쉼표 [0] 8 3 3 10 4" xfId="8177"/>
    <cellStyle name="쉼표 [0] 8 3 3 11" xfId="5120"/>
    <cellStyle name="쉼표 [0] 8 3 3 11 2" xfId="5121"/>
    <cellStyle name="쉼표 [0] 8 3 3 11 2 2" xfId="11108"/>
    <cellStyle name="쉼표 [0] 8 3 3 11 2 3" xfId="8180"/>
    <cellStyle name="쉼표 [0] 8 3 3 11 3" xfId="11107"/>
    <cellStyle name="쉼표 [0] 8 3 3 11 4" xfId="8179"/>
    <cellStyle name="쉼표 [0] 8 3 3 12" xfId="5122"/>
    <cellStyle name="쉼표 [0] 8 3 3 12 2" xfId="5123"/>
    <cellStyle name="쉼표 [0] 8 3 3 12 2 2" xfId="11110"/>
    <cellStyle name="쉼표 [0] 8 3 3 12 2 3" xfId="8182"/>
    <cellStyle name="쉼표 [0] 8 3 3 12 3" xfId="11109"/>
    <cellStyle name="쉼표 [0] 8 3 3 12 4" xfId="8181"/>
    <cellStyle name="쉼표 [0] 8 3 3 13" xfId="5124"/>
    <cellStyle name="쉼표 [0] 8 3 3 13 2" xfId="5125"/>
    <cellStyle name="쉼표 [0] 8 3 3 13 2 2" xfId="11112"/>
    <cellStyle name="쉼표 [0] 8 3 3 13 2 3" xfId="8184"/>
    <cellStyle name="쉼표 [0] 8 3 3 13 3" xfId="11111"/>
    <cellStyle name="쉼표 [0] 8 3 3 13 4" xfId="8183"/>
    <cellStyle name="쉼표 [0] 8 3 3 14" xfId="5126"/>
    <cellStyle name="쉼표 [0] 8 3 3 14 2" xfId="5127"/>
    <cellStyle name="쉼표 [0] 8 3 3 14 2 2" xfId="11114"/>
    <cellStyle name="쉼표 [0] 8 3 3 14 2 3" xfId="8186"/>
    <cellStyle name="쉼표 [0] 8 3 3 14 3" xfId="11113"/>
    <cellStyle name="쉼표 [0] 8 3 3 14 4" xfId="8185"/>
    <cellStyle name="쉼표 [0] 8 3 3 15" xfId="5128"/>
    <cellStyle name="쉼표 [0] 8 3 3 15 2" xfId="5129"/>
    <cellStyle name="쉼표 [0] 8 3 3 15 2 2" xfId="11116"/>
    <cellStyle name="쉼표 [0] 8 3 3 15 2 3" xfId="8188"/>
    <cellStyle name="쉼표 [0] 8 3 3 15 3" xfId="11115"/>
    <cellStyle name="쉼표 [0] 8 3 3 15 4" xfId="8187"/>
    <cellStyle name="쉼표 [0] 8 3 3 16" xfId="5130"/>
    <cellStyle name="쉼표 [0] 8 3 3 16 2" xfId="5131"/>
    <cellStyle name="쉼표 [0] 8 3 3 16 2 2" xfId="11118"/>
    <cellStyle name="쉼표 [0] 8 3 3 16 2 3" xfId="8190"/>
    <cellStyle name="쉼표 [0] 8 3 3 16 3" xfId="11117"/>
    <cellStyle name="쉼표 [0] 8 3 3 16 4" xfId="8189"/>
    <cellStyle name="쉼표 [0] 8 3 3 17" xfId="5132"/>
    <cellStyle name="쉼표 [0] 8 3 3 17 2" xfId="5133"/>
    <cellStyle name="쉼표 [0] 8 3 3 17 2 2" xfId="11120"/>
    <cellStyle name="쉼표 [0] 8 3 3 17 2 3" xfId="8192"/>
    <cellStyle name="쉼표 [0] 8 3 3 17 3" xfId="11119"/>
    <cellStyle name="쉼표 [0] 8 3 3 17 4" xfId="8191"/>
    <cellStyle name="쉼표 [0] 8 3 3 18" xfId="5134"/>
    <cellStyle name="쉼표 [0] 8 3 3 18 2" xfId="5135"/>
    <cellStyle name="쉼표 [0] 8 3 3 18 2 2" xfId="11122"/>
    <cellStyle name="쉼표 [0] 8 3 3 18 2 3" xfId="8194"/>
    <cellStyle name="쉼표 [0] 8 3 3 18 3" xfId="11121"/>
    <cellStyle name="쉼표 [0] 8 3 3 18 4" xfId="8193"/>
    <cellStyle name="쉼표 [0] 8 3 3 19" xfId="5136"/>
    <cellStyle name="쉼표 [0] 8 3 3 19 2" xfId="5137"/>
    <cellStyle name="쉼표 [0] 8 3 3 19 2 2" xfId="11124"/>
    <cellStyle name="쉼표 [0] 8 3 3 19 2 3" xfId="8196"/>
    <cellStyle name="쉼표 [0] 8 3 3 19 3" xfId="11123"/>
    <cellStyle name="쉼표 [0] 8 3 3 19 4" xfId="8195"/>
    <cellStyle name="쉼표 [0] 8 3 3 2" xfId="5138"/>
    <cellStyle name="쉼표 [0] 8 3 3 2 2" xfId="5139"/>
    <cellStyle name="쉼표 [0] 8 3 3 2 2 2" xfId="11126"/>
    <cellStyle name="쉼표 [0] 8 3 3 2 2 3" xfId="8198"/>
    <cellStyle name="쉼표 [0] 8 3 3 2 2 3 2" xfId="14828"/>
    <cellStyle name="쉼표 [0] 8 3 3 2 3" xfId="11125"/>
    <cellStyle name="쉼표 [0] 8 3 3 2 3 2" xfId="13379"/>
    <cellStyle name="쉼표 [0] 8 3 3 2 4" xfId="8197"/>
    <cellStyle name="쉼표 [0] 8 3 3 2 4 2" xfId="14738"/>
    <cellStyle name="쉼표 [0] 8 3 3 20" xfId="5140"/>
    <cellStyle name="쉼표 [0] 8 3 3 20 2" xfId="5141"/>
    <cellStyle name="쉼표 [0] 8 3 3 20 2 2" xfId="11128"/>
    <cellStyle name="쉼표 [0] 8 3 3 20 2 3" xfId="8200"/>
    <cellStyle name="쉼표 [0] 8 3 3 20 3" xfId="11127"/>
    <cellStyle name="쉼표 [0] 8 3 3 20 4" xfId="8199"/>
    <cellStyle name="쉼표 [0] 8 3 3 21" xfId="5142"/>
    <cellStyle name="쉼표 [0] 8 3 3 21 2" xfId="5143"/>
    <cellStyle name="쉼표 [0] 8 3 3 21 2 2" xfId="11130"/>
    <cellStyle name="쉼표 [0] 8 3 3 21 2 3" xfId="8202"/>
    <cellStyle name="쉼표 [0] 8 3 3 21 3" xfId="11129"/>
    <cellStyle name="쉼표 [0] 8 3 3 21 4" xfId="8201"/>
    <cellStyle name="쉼표 [0] 8 3 3 22" xfId="5144"/>
    <cellStyle name="쉼표 [0] 8 3 3 22 2" xfId="5145"/>
    <cellStyle name="쉼표 [0] 8 3 3 22 2 2" xfId="11132"/>
    <cellStyle name="쉼표 [0] 8 3 3 22 2 3" xfId="8204"/>
    <cellStyle name="쉼표 [0] 8 3 3 22 3" xfId="11131"/>
    <cellStyle name="쉼표 [0] 8 3 3 22 4" xfId="8203"/>
    <cellStyle name="쉼표 [0] 8 3 3 23" xfId="5146"/>
    <cellStyle name="쉼표 [0] 8 3 3 23 2" xfId="5147"/>
    <cellStyle name="쉼표 [0] 8 3 3 23 2 2" xfId="11134"/>
    <cellStyle name="쉼표 [0] 8 3 3 23 2 3" xfId="8206"/>
    <cellStyle name="쉼표 [0] 8 3 3 23 3" xfId="11133"/>
    <cellStyle name="쉼표 [0] 8 3 3 23 4" xfId="8205"/>
    <cellStyle name="쉼표 [0] 8 3 3 24" xfId="5148"/>
    <cellStyle name="쉼표 [0] 8 3 3 24 2" xfId="5149"/>
    <cellStyle name="쉼표 [0] 8 3 3 24 2 2" xfId="11136"/>
    <cellStyle name="쉼표 [0] 8 3 3 24 2 3" xfId="8208"/>
    <cellStyle name="쉼표 [0] 8 3 3 24 3" xfId="11135"/>
    <cellStyle name="쉼표 [0] 8 3 3 24 4" xfId="8207"/>
    <cellStyle name="쉼표 [0] 8 3 3 25" xfId="5150"/>
    <cellStyle name="쉼표 [0] 8 3 3 25 2" xfId="5151"/>
    <cellStyle name="쉼표 [0] 8 3 3 25 2 2" xfId="11138"/>
    <cellStyle name="쉼표 [0] 8 3 3 25 2 3" xfId="8210"/>
    <cellStyle name="쉼표 [0] 8 3 3 25 3" xfId="11137"/>
    <cellStyle name="쉼표 [0] 8 3 3 25 4" xfId="8209"/>
    <cellStyle name="쉼표 [0] 8 3 3 26" xfId="5152"/>
    <cellStyle name="쉼표 [0] 8 3 3 26 2" xfId="11139"/>
    <cellStyle name="쉼표 [0] 8 3 3 26 3" xfId="8211"/>
    <cellStyle name="쉼표 [0] 8 3 3 27" xfId="11104"/>
    <cellStyle name="쉼표 [0] 8 3 3 28" xfId="8176"/>
    <cellStyle name="쉼표 [0] 8 3 3 28 2" xfId="14737"/>
    <cellStyle name="쉼표 [0] 8 3 3 3" xfId="5153"/>
    <cellStyle name="쉼표 [0] 8 3 3 3 10" xfId="5154"/>
    <cellStyle name="쉼표 [0] 8 3 3 3 10 2" xfId="5155"/>
    <cellStyle name="쉼표 [0] 8 3 3 3 10 2 2" xfId="11142"/>
    <cellStyle name="쉼표 [0] 8 3 3 3 10 2 3" xfId="8214"/>
    <cellStyle name="쉼표 [0] 8 3 3 3 10 3" xfId="11141"/>
    <cellStyle name="쉼표 [0] 8 3 3 3 10 4" xfId="8213"/>
    <cellStyle name="쉼표 [0] 8 3 3 3 11" xfId="5156"/>
    <cellStyle name="쉼표 [0] 8 3 3 3 11 2" xfId="5157"/>
    <cellStyle name="쉼표 [0] 8 3 3 3 11 2 2" xfId="11144"/>
    <cellStyle name="쉼표 [0] 8 3 3 3 11 2 3" xfId="8216"/>
    <cellStyle name="쉼표 [0] 8 3 3 3 11 3" xfId="11143"/>
    <cellStyle name="쉼표 [0] 8 3 3 3 11 4" xfId="8215"/>
    <cellStyle name="쉼표 [0] 8 3 3 3 12" xfId="5158"/>
    <cellStyle name="쉼표 [0] 8 3 3 3 12 2" xfId="5159"/>
    <cellStyle name="쉼표 [0] 8 3 3 3 12 2 2" xfId="11146"/>
    <cellStyle name="쉼표 [0] 8 3 3 3 12 2 3" xfId="8218"/>
    <cellStyle name="쉼표 [0] 8 3 3 3 12 3" xfId="11145"/>
    <cellStyle name="쉼표 [0] 8 3 3 3 12 4" xfId="8217"/>
    <cellStyle name="쉼표 [0] 8 3 3 3 13" xfId="5160"/>
    <cellStyle name="쉼표 [0] 8 3 3 3 13 2" xfId="5161"/>
    <cellStyle name="쉼표 [0] 8 3 3 3 13 2 2" xfId="11148"/>
    <cellStyle name="쉼표 [0] 8 3 3 3 13 2 3" xfId="8220"/>
    <cellStyle name="쉼표 [0] 8 3 3 3 13 3" xfId="11147"/>
    <cellStyle name="쉼표 [0] 8 3 3 3 13 4" xfId="8219"/>
    <cellStyle name="쉼표 [0] 8 3 3 3 14" xfId="5162"/>
    <cellStyle name="쉼표 [0] 8 3 3 3 14 2" xfId="5163"/>
    <cellStyle name="쉼표 [0] 8 3 3 3 14 2 2" xfId="11150"/>
    <cellStyle name="쉼표 [0] 8 3 3 3 14 2 3" xfId="8222"/>
    <cellStyle name="쉼표 [0] 8 3 3 3 14 3" xfId="11149"/>
    <cellStyle name="쉼표 [0] 8 3 3 3 14 4" xfId="8221"/>
    <cellStyle name="쉼표 [0] 8 3 3 3 15" xfId="5164"/>
    <cellStyle name="쉼표 [0] 8 3 3 3 15 2" xfId="5165"/>
    <cellStyle name="쉼표 [0] 8 3 3 3 15 2 2" xfId="11152"/>
    <cellStyle name="쉼표 [0] 8 3 3 3 15 2 3" xfId="8224"/>
    <cellStyle name="쉼표 [0] 8 3 3 3 15 3" xfId="11151"/>
    <cellStyle name="쉼표 [0] 8 3 3 3 15 4" xfId="8223"/>
    <cellStyle name="쉼표 [0] 8 3 3 3 16" xfId="5166"/>
    <cellStyle name="쉼표 [0] 8 3 3 3 16 2" xfId="5167"/>
    <cellStyle name="쉼표 [0] 8 3 3 3 16 2 2" xfId="11154"/>
    <cellStyle name="쉼표 [0] 8 3 3 3 16 2 3" xfId="8226"/>
    <cellStyle name="쉼표 [0] 8 3 3 3 16 3" xfId="11153"/>
    <cellStyle name="쉼표 [0] 8 3 3 3 16 4" xfId="8225"/>
    <cellStyle name="쉼표 [0] 8 3 3 3 17" xfId="5168"/>
    <cellStyle name="쉼표 [0] 8 3 3 3 17 2" xfId="5169"/>
    <cellStyle name="쉼표 [0] 8 3 3 3 17 2 2" xfId="11156"/>
    <cellStyle name="쉼표 [0] 8 3 3 3 17 2 3" xfId="8228"/>
    <cellStyle name="쉼표 [0] 8 3 3 3 17 3" xfId="11155"/>
    <cellStyle name="쉼표 [0] 8 3 3 3 17 4" xfId="8227"/>
    <cellStyle name="쉼표 [0] 8 3 3 3 18" xfId="5170"/>
    <cellStyle name="쉼표 [0] 8 3 3 3 18 2" xfId="5171"/>
    <cellStyle name="쉼표 [0] 8 3 3 3 18 2 2" xfId="11158"/>
    <cellStyle name="쉼표 [0] 8 3 3 3 18 2 3" xfId="8230"/>
    <cellStyle name="쉼표 [0] 8 3 3 3 18 3" xfId="11157"/>
    <cellStyle name="쉼표 [0] 8 3 3 3 18 4" xfId="8229"/>
    <cellStyle name="쉼표 [0] 8 3 3 3 19" xfId="5172"/>
    <cellStyle name="쉼표 [0] 8 3 3 3 19 2" xfId="5173"/>
    <cellStyle name="쉼표 [0] 8 3 3 3 19 2 2" xfId="11160"/>
    <cellStyle name="쉼표 [0] 8 3 3 3 19 2 3" xfId="8232"/>
    <cellStyle name="쉼표 [0] 8 3 3 3 19 3" xfId="11159"/>
    <cellStyle name="쉼표 [0] 8 3 3 3 19 4" xfId="8231"/>
    <cellStyle name="쉼표 [0] 8 3 3 3 2" xfId="5174"/>
    <cellStyle name="쉼표 [0] 8 3 3 3 2 2" xfId="5175"/>
    <cellStyle name="쉼표 [0] 8 3 3 3 2 2 2" xfId="11162"/>
    <cellStyle name="쉼표 [0] 8 3 3 3 2 2 3" xfId="8234"/>
    <cellStyle name="쉼표 [0] 8 3 3 3 2 3" xfId="11161"/>
    <cellStyle name="쉼표 [0] 8 3 3 3 2 4" xfId="8233"/>
    <cellStyle name="쉼표 [0] 8 3 3 3 2 4 2" xfId="15263"/>
    <cellStyle name="쉼표 [0] 8 3 3 3 20" xfId="5176"/>
    <cellStyle name="쉼표 [0] 8 3 3 3 20 2" xfId="5177"/>
    <cellStyle name="쉼표 [0] 8 3 3 3 20 2 2" xfId="11164"/>
    <cellStyle name="쉼표 [0] 8 3 3 3 20 2 3" xfId="8236"/>
    <cellStyle name="쉼표 [0] 8 3 3 3 20 3" xfId="11163"/>
    <cellStyle name="쉼표 [0] 8 3 3 3 20 4" xfId="8235"/>
    <cellStyle name="쉼표 [0] 8 3 3 3 21" xfId="5178"/>
    <cellStyle name="쉼표 [0] 8 3 3 3 21 2" xfId="5179"/>
    <cellStyle name="쉼표 [0] 8 3 3 3 21 2 2" xfId="11166"/>
    <cellStyle name="쉼표 [0] 8 3 3 3 21 2 3" xfId="8238"/>
    <cellStyle name="쉼표 [0] 8 3 3 3 21 3" xfId="11165"/>
    <cellStyle name="쉼표 [0] 8 3 3 3 21 4" xfId="8237"/>
    <cellStyle name="쉼표 [0] 8 3 3 3 22" xfId="5180"/>
    <cellStyle name="쉼표 [0] 8 3 3 3 22 2" xfId="5181"/>
    <cellStyle name="쉼표 [0] 8 3 3 3 22 2 2" xfId="11168"/>
    <cellStyle name="쉼표 [0] 8 3 3 3 22 2 3" xfId="8240"/>
    <cellStyle name="쉼표 [0] 8 3 3 3 22 3" xfId="11167"/>
    <cellStyle name="쉼표 [0] 8 3 3 3 22 4" xfId="8239"/>
    <cellStyle name="쉼표 [0] 8 3 3 3 23" xfId="5182"/>
    <cellStyle name="쉼표 [0] 8 3 3 3 23 2" xfId="5183"/>
    <cellStyle name="쉼표 [0] 8 3 3 3 23 2 2" xfId="11170"/>
    <cellStyle name="쉼표 [0] 8 3 3 3 23 2 3" xfId="8242"/>
    <cellStyle name="쉼표 [0] 8 3 3 3 23 3" xfId="11169"/>
    <cellStyle name="쉼표 [0] 8 3 3 3 23 4" xfId="8241"/>
    <cellStyle name="쉼표 [0] 8 3 3 3 24" xfId="5184"/>
    <cellStyle name="쉼표 [0] 8 3 3 3 24 2" xfId="5185"/>
    <cellStyle name="쉼표 [0] 8 3 3 3 24 2 2" xfId="11172"/>
    <cellStyle name="쉼표 [0] 8 3 3 3 24 2 3" xfId="8244"/>
    <cellStyle name="쉼표 [0] 8 3 3 3 24 3" xfId="11171"/>
    <cellStyle name="쉼표 [0] 8 3 3 3 24 4" xfId="8243"/>
    <cellStyle name="쉼표 [0] 8 3 3 3 25" xfId="5186"/>
    <cellStyle name="쉼표 [0] 8 3 3 3 25 2" xfId="11173"/>
    <cellStyle name="쉼표 [0] 8 3 3 3 25 3" xfId="8245"/>
    <cellStyle name="쉼표 [0] 8 3 3 3 26" xfId="11140"/>
    <cellStyle name="쉼표 [0] 8 3 3 3 27" xfId="8212"/>
    <cellStyle name="쉼표 [0] 8 3 3 3 27 2" xfId="14739"/>
    <cellStyle name="쉼표 [0] 8 3 3 3 3" xfId="5187"/>
    <cellStyle name="쉼표 [0] 8 3 3 3 3 2" xfId="5188"/>
    <cellStyle name="쉼표 [0] 8 3 3 3 3 2 2" xfId="11175"/>
    <cellStyle name="쉼표 [0] 8 3 3 3 3 2 3" xfId="8247"/>
    <cellStyle name="쉼표 [0] 8 3 3 3 3 3" xfId="11174"/>
    <cellStyle name="쉼표 [0] 8 3 3 3 3 4" xfId="8246"/>
    <cellStyle name="쉼표 [0] 8 3 3 3 4" xfId="5189"/>
    <cellStyle name="쉼표 [0] 8 3 3 3 4 2" xfId="5190"/>
    <cellStyle name="쉼표 [0] 8 3 3 3 4 2 2" xfId="11177"/>
    <cellStyle name="쉼표 [0] 8 3 3 3 4 2 3" xfId="8249"/>
    <cellStyle name="쉼표 [0] 8 3 3 3 4 3" xfId="11176"/>
    <cellStyle name="쉼표 [0] 8 3 3 3 4 4" xfId="8248"/>
    <cellStyle name="쉼표 [0] 8 3 3 3 5" xfId="5191"/>
    <cellStyle name="쉼표 [0] 8 3 3 3 5 2" xfId="5192"/>
    <cellStyle name="쉼표 [0] 8 3 3 3 5 2 2" xfId="11179"/>
    <cellStyle name="쉼표 [0] 8 3 3 3 5 2 3" xfId="8251"/>
    <cellStyle name="쉼표 [0] 8 3 3 3 5 3" xfId="11178"/>
    <cellStyle name="쉼표 [0] 8 3 3 3 5 4" xfId="8250"/>
    <cellStyle name="쉼표 [0] 8 3 3 3 6" xfId="5193"/>
    <cellStyle name="쉼표 [0] 8 3 3 3 6 2" xfId="5194"/>
    <cellStyle name="쉼표 [0] 8 3 3 3 6 2 2" xfId="11181"/>
    <cellStyle name="쉼표 [0] 8 3 3 3 6 2 3" xfId="8253"/>
    <cellStyle name="쉼표 [0] 8 3 3 3 6 3" xfId="11180"/>
    <cellStyle name="쉼표 [0] 8 3 3 3 6 4" xfId="8252"/>
    <cellStyle name="쉼표 [0] 8 3 3 3 7" xfId="5195"/>
    <cellStyle name="쉼표 [0] 8 3 3 3 7 2" xfId="5196"/>
    <cellStyle name="쉼표 [0] 8 3 3 3 7 2 2" xfId="11183"/>
    <cellStyle name="쉼표 [0] 8 3 3 3 7 2 3" xfId="8255"/>
    <cellStyle name="쉼표 [0] 8 3 3 3 7 3" xfId="11182"/>
    <cellStyle name="쉼표 [0] 8 3 3 3 7 4" xfId="8254"/>
    <cellStyle name="쉼표 [0] 8 3 3 3 8" xfId="5197"/>
    <cellStyle name="쉼표 [0] 8 3 3 3 8 2" xfId="5198"/>
    <cellStyle name="쉼표 [0] 8 3 3 3 8 2 2" xfId="11185"/>
    <cellStyle name="쉼표 [0] 8 3 3 3 8 2 3" xfId="8257"/>
    <cellStyle name="쉼표 [0] 8 3 3 3 8 3" xfId="11184"/>
    <cellStyle name="쉼표 [0] 8 3 3 3 8 4" xfId="8256"/>
    <cellStyle name="쉼표 [0] 8 3 3 3 9" xfId="5199"/>
    <cellStyle name="쉼표 [0] 8 3 3 3 9 2" xfId="5200"/>
    <cellStyle name="쉼표 [0] 8 3 3 3 9 2 2" xfId="11187"/>
    <cellStyle name="쉼표 [0] 8 3 3 3 9 2 3" xfId="8259"/>
    <cellStyle name="쉼표 [0] 8 3 3 3 9 3" xfId="11186"/>
    <cellStyle name="쉼표 [0] 8 3 3 3 9 4" xfId="8258"/>
    <cellStyle name="쉼표 [0] 8 3 3 4" xfId="5201"/>
    <cellStyle name="쉼표 [0] 8 3 3 4 2" xfId="5202"/>
    <cellStyle name="쉼표 [0] 8 3 3 4 2 2" xfId="11189"/>
    <cellStyle name="쉼표 [0] 8 3 3 4 2 3" xfId="8261"/>
    <cellStyle name="쉼표 [0] 8 3 3 4 3" xfId="11188"/>
    <cellStyle name="쉼표 [0] 8 3 3 4 4" xfId="8260"/>
    <cellStyle name="쉼표 [0] 8 3 3 4 4 2" xfId="15262"/>
    <cellStyle name="쉼표 [0] 8 3 3 5" xfId="5203"/>
    <cellStyle name="쉼표 [0] 8 3 3 5 2" xfId="5204"/>
    <cellStyle name="쉼표 [0] 8 3 3 5 2 2" xfId="11191"/>
    <cellStyle name="쉼표 [0] 8 3 3 5 2 3" xfId="8263"/>
    <cellStyle name="쉼표 [0] 8 3 3 5 3" xfId="11190"/>
    <cellStyle name="쉼표 [0] 8 3 3 5 4" xfId="8262"/>
    <cellStyle name="쉼표 [0] 8 3 3 6" xfId="5205"/>
    <cellStyle name="쉼표 [0] 8 3 3 6 2" xfId="5206"/>
    <cellStyle name="쉼표 [0] 8 3 3 6 2 2" xfId="11193"/>
    <cellStyle name="쉼표 [0] 8 3 3 6 2 3" xfId="8265"/>
    <cellStyle name="쉼표 [0] 8 3 3 6 3" xfId="11192"/>
    <cellStyle name="쉼표 [0] 8 3 3 6 4" xfId="8264"/>
    <cellStyle name="쉼표 [0] 8 3 3 7" xfId="5207"/>
    <cellStyle name="쉼표 [0] 8 3 3 7 2" xfId="5208"/>
    <cellStyle name="쉼표 [0] 8 3 3 7 2 2" xfId="11195"/>
    <cellStyle name="쉼표 [0] 8 3 3 7 2 3" xfId="8267"/>
    <cellStyle name="쉼표 [0] 8 3 3 7 3" xfId="11194"/>
    <cellStyle name="쉼표 [0] 8 3 3 7 4" xfId="8266"/>
    <cellStyle name="쉼표 [0] 8 3 3 8" xfId="5209"/>
    <cellStyle name="쉼표 [0] 8 3 3 8 2" xfId="5210"/>
    <cellStyle name="쉼표 [0] 8 3 3 8 2 2" xfId="11197"/>
    <cellStyle name="쉼표 [0] 8 3 3 8 2 3" xfId="8269"/>
    <cellStyle name="쉼표 [0] 8 3 3 8 3" xfId="11196"/>
    <cellStyle name="쉼표 [0] 8 3 3 8 4" xfId="8268"/>
    <cellStyle name="쉼표 [0] 8 3 3 9" xfId="5211"/>
    <cellStyle name="쉼표 [0] 8 3 3 9 2" xfId="5212"/>
    <cellStyle name="쉼표 [0] 8 3 3 9 2 2" xfId="11199"/>
    <cellStyle name="쉼표 [0] 8 3 3 9 2 3" xfId="8271"/>
    <cellStyle name="쉼표 [0] 8 3 3 9 3" xfId="11198"/>
    <cellStyle name="쉼표 [0] 8 3 3 9 4" xfId="8270"/>
    <cellStyle name="쉼표 [0] 8 3 30" xfId="10968"/>
    <cellStyle name="쉼표 [0] 8 3 31" xfId="8040"/>
    <cellStyle name="쉼표 [0] 8 3 31 2" xfId="14733"/>
    <cellStyle name="쉼표 [0] 8 3 4" xfId="5213"/>
    <cellStyle name="쉼표 [0] 8 3 4 10" xfId="5214"/>
    <cellStyle name="쉼표 [0] 8 3 4 10 2" xfId="5215"/>
    <cellStyle name="쉼표 [0] 8 3 4 10 2 2" xfId="11202"/>
    <cellStyle name="쉼표 [0] 8 3 4 10 2 3" xfId="8274"/>
    <cellStyle name="쉼표 [0] 8 3 4 10 3" xfId="11201"/>
    <cellStyle name="쉼표 [0] 8 3 4 10 4" xfId="8273"/>
    <cellStyle name="쉼표 [0] 8 3 4 11" xfId="5216"/>
    <cellStyle name="쉼표 [0] 8 3 4 11 2" xfId="5217"/>
    <cellStyle name="쉼표 [0] 8 3 4 11 2 2" xfId="11204"/>
    <cellStyle name="쉼표 [0] 8 3 4 11 2 3" xfId="8276"/>
    <cellStyle name="쉼표 [0] 8 3 4 11 3" xfId="11203"/>
    <cellStyle name="쉼표 [0] 8 3 4 11 4" xfId="8275"/>
    <cellStyle name="쉼표 [0] 8 3 4 12" xfId="5218"/>
    <cellStyle name="쉼표 [0] 8 3 4 12 2" xfId="5219"/>
    <cellStyle name="쉼표 [0] 8 3 4 12 2 2" xfId="11206"/>
    <cellStyle name="쉼표 [0] 8 3 4 12 2 3" xfId="8278"/>
    <cellStyle name="쉼표 [0] 8 3 4 12 3" xfId="11205"/>
    <cellStyle name="쉼표 [0] 8 3 4 12 4" xfId="8277"/>
    <cellStyle name="쉼표 [0] 8 3 4 13" xfId="5220"/>
    <cellStyle name="쉼표 [0] 8 3 4 13 2" xfId="5221"/>
    <cellStyle name="쉼표 [0] 8 3 4 13 2 2" xfId="11208"/>
    <cellStyle name="쉼표 [0] 8 3 4 13 2 3" xfId="8280"/>
    <cellStyle name="쉼표 [0] 8 3 4 13 3" xfId="11207"/>
    <cellStyle name="쉼표 [0] 8 3 4 13 4" xfId="8279"/>
    <cellStyle name="쉼표 [0] 8 3 4 14" xfId="5222"/>
    <cellStyle name="쉼표 [0] 8 3 4 14 2" xfId="5223"/>
    <cellStyle name="쉼표 [0] 8 3 4 14 2 2" xfId="11210"/>
    <cellStyle name="쉼표 [0] 8 3 4 14 2 3" xfId="8282"/>
    <cellStyle name="쉼표 [0] 8 3 4 14 3" xfId="11209"/>
    <cellStyle name="쉼표 [0] 8 3 4 14 4" xfId="8281"/>
    <cellStyle name="쉼표 [0] 8 3 4 15" xfId="5224"/>
    <cellStyle name="쉼표 [0] 8 3 4 15 2" xfId="5225"/>
    <cellStyle name="쉼표 [0] 8 3 4 15 2 2" xfId="11212"/>
    <cellStyle name="쉼표 [0] 8 3 4 15 2 3" xfId="8284"/>
    <cellStyle name="쉼표 [0] 8 3 4 15 3" xfId="11211"/>
    <cellStyle name="쉼표 [0] 8 3 4 15 4" xfId="8283"/>
    <cellStyle name="쉼표 [0] 8 3 4 16" xfId="5226"/>
    <cellStyle name="쉼표 [0] 8 3 4 16 2" xfId="5227"/>
    <cellStyle name="쉼표 [0] 8 3 4 16 2 2" xfId="11214"/>
    <cellStyle name="쉼표 [0] 8 3 4 16 2 3" xfId="8286"/>
    <cellStyle name="쉼표 [0] 8 3 4 16 3" xfId="11213"/>
    <cellStyle name="쉼표 [0] 8 3 4 16 4" xfId="8285"/>
    <cellStyle name="쉼표 [0] 8 3 4 17" xfId="5228"/>
    <cellStyle name="쉼표 [0] 8 3 4 17 2" xfId="5229"/>
    <cellStyle name="쉼표 [0] 8 3 4 17 2 2" xfId="11216"/>
    <cellStyle name="쉼표 [0] 8 3 4 17 2 3" xfId="8288"/>
    <cellStyle name="쉼표 [0] 8 3 4 17 3" xfId="11215"/>
    <cellStyle name="쉼표 [0] 8 3 4 17 4" xfId="8287"/>
    <cellStyle name="쉼표 [0] 8 3 4 18" xfId="5230"/>
    <cellStyle name="쉼표 [0] 8 3 4 18 2" xfId="5231"/>
    <cellStyle name="쉼표 [0] 8 3 4 18 2 2" xfId="11218"/>
    <cellStyle name="쉼표 [0] 8 3 4 18 2 3" xfId="8290"/>
    <cellStyle name="쉼표 [0] 8 3 4 18 3" xfId="11217"/>
    <cellStyle name="쉼표 [0] 8 3 4 18 4" xfId="8289"/>
    <cellStyle name="쉼표 [0] 8 3 4 19" xfId="5232"/>
    <cellStyle name="쉼표 [0] 8 3 4 19 2" xfId="5233"/>
    <cellStyle name="쉼표 [0] 8 3 4 19 2 2" xfId="11220"/>
    <cellStyle name="쉼표 [0] 8 3 4 19 2 3" xfId="8292"/>
    <cellStyle name="쉼표 [0] 8 3 4 19 3" xfId="11219"/>
    <cellStyle name="쉼표 [0] 8 3 4 19 4" xfId="8291"/>
    <cellStyle name="쉼표 [0] 8 3 4 2" xfId="5234"/>
    <cellStyle name="쉼표 [0] 8 3 4 2 2" xfId="5235"/>
    <cellStyle name="쉼표 [0] 8 3 4 2 2 2" xfId="11222"/>
    <cellStyle name="쉼표 [0] 8 3 4 2 2 3" xfId="8294"/>
    <cellStyle name="쉼표 [0] 8 3 4 2 2 3 2" xfId="14829"/>
    <cellStyle name="쉼표 [0] 8 3 4 2 3" xfId="11221"/>
    <cellStyle name="쉼표 [0] 8 3 4 2 3 2" xfId="13380"/>
    <cellStyle name="쉼표 [0] 8 3 4 2 4" xfId="8293"/>
    <cellStyle name="쉼표 [0] 8 3 4 2 4 2" xfId="14741"/>
    <cellStyle name="쉼표 [0] 8 3 4 20" xfId="5236"/>
    <cellStyle name="쉼표 [0] 8 3 4 20 2" xfId="5237"/>
    <cellStyle name="쉼표 [0] 8 3 4 20 2 2" xfId="11224"/>
    <cellStyle name="쉼표 [0] 8 3 4 20 2 3" xfId="8296"/>
    <cellStyle name="쉼표 [0] 8 3 4 20 3" xfId="11223"/>
    <cellStyle name="쉼표 [0] 8 3 4 20 4" xfId="8295"/>
    <cellStyle name="쉼표 [0] 8 3 4 21" xfId="5238"/>
    <cellStyle name="쉼표 [0] 8 3 4 21 2" xfId="5239"/>
    <cellStyle name="쉼표 [0] 8 3 4 21 2 2" xfId="11226"/>
    <cellStyle name="쉼표 [0] 8 3 4 21 2 3" xfId="8298"/>
    <cellStyle name="쉼표 [0] 8 3 4 21 3" xfId="11225"/>
    <cellStyle name="쉼표 [0] 8 3 4 21 4" xfId="8297"/>
    <cellStyle name="쉼표 [0] 8 3 4 22" xfId="5240"/>
    <cellStyle name="쉼표 [0] 8 3 4 22 2" xfId="5241"/>
    <cellStyle name="쉼표 [0] 8 3 4 22 2 2" xfId="11228"/>
    <cellStyle name="쉼표 [0] 8 3 4 22 2 3" xfId="8300"/>
    <cellStyle name="쉼표 [0] 8 3 4 22 3" xfId="11227"/>
    <cellStyle name="쉼표 [0] 8 3 4 22 4" xfId="8299"/>
    <cellStyle name="쉼표 [0] 8 3 4 23" xfId="5242"/>
    <cellStyle name="쉼표 [0] 8 3 4 23 2" xfId="5243"/>
    <cellStyle name="쉼표 [0] 8 3 4 23 2 2" xfId="11230"/>
    <cellStyle name="쉼표 [0] 8 3 4 23 2 3" xfId="8302"/>
    <cellStyle name="쉼표 [0] 8 3 4 23 3" xfId="11229"/>
    <cellStyle name="쉼표 [0] 8 3 4 23 4" xfId="8301"/>
    <cellStyle name="쉼표 [0] 8 3 4 24" xfId="5244"/>
    <cellStyle name="쉼표 [0] 8 3 4 24 2" xfId="5245"/>
    <cellStyle name="쉼표 [0] 8 3 4 24 2 2" xfId="11232"/>
    <cellStyle name="쉼표 [0] 8 3 4 24 2 3" xfId="8304"/>
    <cellStyle name="쉼표 [0] 8 3 4 24 3" xfId="11231"/>
    <cellStyle name="쉼표 [0] 8 3 4 24 4" xfId="8303"/>
    <cellStyle name="쉼표 [0] 8 3 4 25" xfId="5246"/>
    <cellStyle name="쉼표 [0] 8 3 4 25 2" xfId="5247"/>
    <cellStyle name="쉼표 [0] 8 3 4 25 2 2" xfId="11234"/>
    <cellStyle name="쉼표 [0] 8 3 4 25 2 3" xfId="8306"/>
    <cellStyle name="쉼표 [0] 8 3 4 25 3" xfId="11233"/>
    <cellStyle name="쉼표 [0] 8 3 4 25 4" xfId="8305"/>
    <cellStyle name="쉼표 [0] 8 3 4 26" xfId="5248"/>
    <cellStyle name="쉼표 [0] 8 3 4 26 2" xfId="11235"/>
    <cellStyle name="쉼표 [0] 8 3 4 26 3" xfId="8307"/>
    <cellStyle name="쉼표 [0] 8 3 4 27" xfId="11200"/>
    <cellStyle name="쉼표 [0] 8 3 4 28" xfId="8272"/>
    <cellStyle name="쉼표 [0] 8 3 4 28 2" xfId="14740"/>
    <cellStyle name="쉼표 [0] 8 3 4 3" xfId="5249"/>
    <cellStyle name="쉼표 [0] 8 3 4 3 10" xfId="5250"/>
    <cellStyle name="쉼표 [0] 8 3 4 3 10 2" xfId="5251"/>
    <cellStyle name="쉼표 [0] 8 3 4 3 10 2 2" xfId="11238"/>
    <cellStyle name="쉼표 [0] 8 3 4 3 10 2 3" xfId="8310"/>
    <cellStyle name="쉼표 [0] 8 3 4 3 10 3" xfId="11237"/>
    <cellStyle name="쉼표 [0] 8 3 4 3 10 4" xfId="8309"/>
    <cellStyle name="쉼표 [0] 8 3 4 3 11" xfId="5252"/>
    <cellStyle name="쉼표 [0] 8 3 4 3 11 2" xfId="5253"/>
    <cellStyle name="쉼표 [0] 8 3 4 3 11 2 2" xfId="11240"/>
    <cellStyle name="쉼표 [0] 8 3 4 3 11 2 3" xfId="8312"/>
    <cellStyle name="쉼표 [0] 8 3 4 3 11 3" xfId="11239"/>
    <cellStyle name="쉼표 [0] 8 3 4 3 11 4" xfId="8311"/>
    <cellStyle name="쉼표 [0] 8 3 4 3 12" xfId="5254"/>
    <cellStyle name="쉼표 [0] 8 3 4 3 12 2" xfId="5255"/>
    <cellStyle name="쉼표 [0] 8 3 4 3 12 2 2" xfId="11242"/>
    <cellStyle name="쉼표 [0] 8 3 4 3 12 2 3" xfId="8314"/>
    <cellStyle name="쉼표 [0] 8 3 4 3 12 3" xfId="11241"/>
    <cellStyle name="쉼표 [0] 8 3 4 3 12 4" xfId="8313"/>
    <cellStyle name="쉼표 [0] 8 3 4 3 13" xfId="5256"/>
    <cellStyle name="쉼표 [0] 8 3 4 3 13 2" xfId="5257"/>
    <cellStyle name="쉼표 [0] 8 3 4 3 13 2 2" xfId="11244"/>
    <cellStyle name="쉼표 [0] 8 3 4 3 13 2 3" xfId="8316"/>
    <cellStyle name="쉼표 [0] 8 3 4 3 13 3" xfId="11243"/>
    <cellStyle name="쉼표 [0] 8 3 4 3 13 4" xfId="8315"/>
    <cellStyle name="쉼표 [0] 8 3 4 3 14" xfId="5258"/>
    <cellStyle name="쉼표 [0] 8 3 4 3 14 2" xfId="5259"/>
    <cellStyle name="쉼표 [0] 8 3 4 3 14 2 2" xfId="11246"/>
    <cellStyle name="쉼표 [0] 8 3 4 3 14 2 3" xfId="8318"/>
    <cellStyle name="쉼표 [0] 8 3 4 3 14 3" xfId="11245"/>
    <cellStyle name="쉼표 [0] 8 3 4 3 14 4" xfId="8317"/>
    <cellStyle name="쉼표 [0] 8 3 4 3 15" xfId="5260"/>
    <cellStyle name="쉼표 [0] 8 3 4 3 15 2" xfId="5261"/>
    <cellStyle name="쉼표 [0] 8 3 4 3 15 2 2" xfId="11248"/>
    <cellStyle name="쉼표 [0] 8 3 4 3 15 2 3" xfId="8320"/>
    <cellStyle name="쉼표 [0] 8 3 4 3 15 3" xfId="11247"/>
    <cellStyle name="쉼표 [0] 8 3 4 3 15 4" xfId="8319"/>
    <cellStyle name="쉼표 [0] 8 3 4 3 16" xfId="5262"/>
    <cellStyle name="쉼표 [0] 8 3 4 3 16 2" xfId="5263"/>
    <cellStyle name="쉼표 [0] 8 3 4 3 16 2 2" xfId="11250"/>
    <cellStyle name="쉼표 [0] 8 3 4 3 16 2 3" xfId="8322"/>
    <cellStyle name="쉼표 [0] 8 3 4 3 16 3" xfId="11249"/>
    <cellStyle name="쉼표 [0] 8 3 4 3 16 4" xfId="8321"/>
    <cellStyle name="쉼표 [0] 8 3 4 3 17" xfId="5264"/>
    <cellStyle name="쉼표 [0] 8 3 4 3 17 2" xfId="5265"/>
    <cellStyle name="쉼표 [0] 8 3 4 3 17 2 2" xfId="11252"/>
    <cellStyle name="쉼표 [0] 8 3 4 3 17 2 3" xfId="8324"/>
    <cellStyle name="쉼표 [0] 8 3 4 3 17 3" xfId="11251"/>
    <cellStyle name="쉼표 [0] 8 3 4 3 17 4" xfId="8323"/>
    <cellStyle name="쉼표 [0] 8 3 4 3 18" xfId="5266"/>
    <cellStyle name="쉼표 [0] 8 3 4 3 18 2" xfId="5267"/>
    <cellStyle name="쉼표 [0] 8 3 4 3 18 2 2" xfId="11254"/>
    <cellStyle name="쉼표 [0] 8 3 4 3 18 2 3" xfId="8326"/>
    <cellStyle name="쉼표 [0] 8 3 4 3 18 3" xfId="11253"/>
    <cellStyle name="쉼표 [0] 8 3 4 3 18 4" xfId="8325"/>
    <cellStyle name="쉼표 [0] 8 3 4 3 19" xfId="5268"/>
    <cellStyle name="쉼표 [0] 8 3 4 3 19 2" xfId="5269"/>
    <cellStyle name="쉼표 [0] 8 3 4 3 19 2 2" xfId="11256"/>
    <cellStyle name="쉼표 [0] 8 3 4 3 19 2 3" xfId="8328"/>
    <cellStyle name="쉼표 [0] 8 3 4 3 19 3" xfId="11255"/>
    <cellStyle name="쉼표 [0] 8 3 4 3 19 4" xfId="8327"/>
    <cellStyle name="쉼표 [0] 8 3 4 3 2" xfId="5270"/>
    <cellStyle name="쉼표 [0] 8 3 4 3 2 2" xfId="5271"/>
    <cellStyle name="쉼표 [0] 8 3 4 3 2 2 2" xfId="11258"/>
    <cellStyle name="쉼표 [0] 8 3 4 3 2 2 3" xfId="8330"/>
    <cellStyle name="쉼표 [0] 8 3 4 3 2 3" xfId="11257"/>
    <cellStyle name="쉼표 [0] 8 3 4 3 2 4" xfId="8329"/>
    <cellStyle name="쉼표 [0] 8 3 4 3 2 4 2" xfId="15265"/>
    <cellStyle name="쉼표 [0] 8 3 4 3 20" xfId="5272"/>
    <cellStyle name="쉼표 [0] 8 3 4 3 20 2" xfId="5273"/>
    <cellStyle name="쉼표 [0] 8 3 4 3 20 2 2" xfId="11260"/>
    <cellStyle name="쉼표 [0] 8 3 4 3 20 2 3" xfId="8332"/>
    <cellStyle name="쉼표 [0] 8 3 4 3 20 3" xfId="11259"/>
    <cellStyle name="쉼표 [0] 8 3 4 3 20 4" xfId="8331"/>
    <cellStyle name="쉼표 [0] 8 3 4 3 21" xfId="5274"/>
    <cellStyle name="쉼표 [0] 8 3 4 3 21 2" xfId="5275"/>
    <cellStyle name="쉼표 [0] 8 3 4 3 21 2 2" xfId="11262"/>
    <cellStyle name="쉼표 [0] 8 3 4 3 21 2 3" xfId="8334"/>
    <cellStyle name="쉼표 [0] 8 3 4 3 21 3" xfId="11261"/>
    <cellStyle name="쉼표 [0] 8 3 4 3 21 4" xfId="8333"/>
    <cellStyle name="쉼표 [0] 8 3 4 3 22" xfId="5276"/>
    <cellStyle name="쉼표 [0] 8 3 4 3 22 2" xfId="5277"/>
    <cellStyle name="쉼표 [0] 8 3 4 3 22 2 2" xfId="11264"/>
    <cellStyle name="쉼표 [0] 8 3 4 3 22 2 3" xfId="8336"/>
    <cellStyle name="쉼표 [0] 8 3 4 3 22 3" xfId="11263"/>
    <cellStyle name="쉼표 [0] 8 3 4 3 22 4" xfId="8335"/>
    <cellStyle name="쉼표 [0] 8 3 4 3 23" xfId="5278"/>
    <cellStyle name="쉼표 [0] 8 3 4 3 23 2" xfId="5279"/>
    <cellStyle name="쉼표 [0] 8 3 4 3 23 2 2" xfId="11266"/>
    <cellStyle name="쉼표 [0] 8 3 4 3 23 2 3" xfId="8338"/>
    <cellStyle name="쉼표 [0] 8 3 4 3 23 3" xfId="11265"/>
    <cellStyle name="쉼표 [0] 8 3 4 3 23 4" xfId="8337"/>
    <cellStyle name="쉼표 [0] 8 3 4 3 24" xfId="5280"/>
    <cellStyle name="쉼표 [0] 8 3 4 3 24 2" xfId="5281"/>
    <cellStyle name="쉼표 [0] 8 3 4 3 24 2 2" xfId="11268"/>
    <cellStyle name="쉼표 [0] 8 3 4 3 24 2 3" xfId="8340"/>
    <cellStyle name="쉼표 [0] 8 3 4 3 24 3" xfId="11267"/>
    <cellStyle name="쉼표 [0] 8 3 4 3 24 4" xfId="8339"/>
    <cellStyle name="쉼표 [0] 8 3 4 3 25" xfId="5282"/>
    <cellStyle name="쉼표 [0] 8 3 4 3 25 2" xfId="11269"/>
    <cellStyle name="쉼표 [0] 8 3 4 3 25 3" xfId="8341"/>
    <cellStyle name="쉼표 [0] 8 3 4 3 26" xfId="11236"/>
    <cellStyle name="쉼표 [0] 8 3 4 3 27" xfId="8308"/>
    <cellStyle name="쉼표 [0] 8 3 4 3 27 2" xfId="14742"/>
    <cellStyle name="쉼표 [0] 8 3 4 3 3" xfId="5283"/>
    <cellStyle name="쉼표 [0] 8 3 4 3 3 2" xfId="5284"/>
    <cellStyle name="쉼표 [0] 8 3 4 3 3 2 2" xfId="11271"/>
    <cellStyle name="쉼표 [0] 8 3 4 3 3 2 3" xfId="8343"/>
    <cellStyle name="쉼표 [0] 8 3 4 3 3 3" xfId="11270"/>
    <cellStyle name="쉼표 [0] 8 3 4 3 3 4" xfId="8342"/>
    <cellStyle name="쉼표 [0] 8 3 4 3 4" xfId="5285"/>
    <cellStyle name="쉼표 [0] 8 3 4 3 4 2" xfId="5286"/>
    <cellStyle name="쉼표 [0] 8 3 4 3 4 2 2" xfId="11273"/>
    <cellStyle name="쉼표 [0] 8 3 4 3 4 2 3" xfId="8345"/>
    <cellStyle name="쉼표 [0] 8 3 4 3 4 3" xfId="11272"/>
    <cellStyle name="쉼표 [0] 8 3 4 3 4 4" xfId="8344"/>
    <cellStyle name="쉼표 [0] 8 3 4 3 5" xfId="5287"/>
    <cellStyle name="쉼표 [0] 8 3 4 3 5 2" xfId="5288"/>
    <cellStyle name="쉼표 [0] 8 3 4 3 5 2 2" xfId="11275"/>
    <cellStyle name="쉼표 [0] 8 3 4 3 5 2 3" xfId="8347"/>
    <cellStyle name="쉼표 [0] 8 3 4 3 5 3" xfId="11274"/>
    <cellStyle name="쉼표 [0] 8 3 4 3 5 4" xfId="8346"/>
    <cellStyle name="쉼표 [0] 8 3 4 3 6" xfId="5289"/>
    <cellStyle name="쉼표 [0] 8 3 4 3 6 2" xfId="5290"/>
    <cellStyle name="쉼표 [0] 8 3 4 3 6 2 2" xfId="11277"/>
    <cellStyle name="쉼표 [0] 8 3 4 3 6 2 3" xfId="8349"/>
    <cellStyle name="쉼표 [0] 8 3 4 3 6 3" xfId="11276"/>
    <cellStyle name="쉼표 [0] 8 3 4 3 6 4" xfId="8348"/>
    <cellStyle name="쉼표 [0] 8 3 4 3 7" xfId="5291"/>
    <cellStyle name="쉼표 [0] 8 3 4 3 7 2" xfId="5292"/>
    <cellStyle name="쉼표 [0] 8 3 4 3 7 2 2" xfId="11279"/>
    <cellStyle name="쉼표 [0] 8 3 4 3 7 2 3" xfId="8351"/>
    <cellStyle name="쉼표 [0] 8 3 4 3 7 3" xfId="11278"/>
    <cellStyle name="쉼표 [0] 8 3 4 3 7 4" xfId="8350"/>
    <cellStyle name="쉼표 [0] 8 3 4 3 8" xfId="5293"/>
    <cellStyle name="쉼표 [0] 8 3 4 3 8 2" xfId="5294"/>
    <cellStyle name="쉼표 [0] 8 3 4 3 8 2 2" xfId="11281"/>
    <cellStyle name="쉼표 [0] 8 3 4 3 8 2 3" xfId="8353"/>
    <cellStyle name="쉼표 [0] 8 3 4 3 8 3" xfId="11280"/>
    <cellStyle name="쉼표 [0] 8 3 4 3 8 4" xfId="8352"/>
    <cellStyle name="쉼표 [0] 8 3 4 3 9" xfId="5295"/>
    <cellStyle name="쉼표 [0] 8 3 4 3 9 2" xfId="5296"/>
    <cellStyle name="쉼표 [0] 8 3 4 3 9 2 2" xfId="11283"/>
    <cellStyle name="쉼표 [0] 8 3 4 3 9 2 3" xfId="8355"/>
    <cellStyle name="쉼표 [0] 8 3 4 3 9 3" xfId="11282"/>
    <cellStyle name="쉼표 [0] 8 3 4 3 9 4" xfId="8354"/>
    <cellStyle name="쉼표 [0] 8 3 4 4" xfId="5297"/>
    <cellStyle name="쉼표 [0] 8 3 4 4 2" xfId="5298"/>
    <cellStyle name="쉼표 [0] 8 3 4 4 2 2" xfId="11285"/>
    <cellStyle name="쉼표 [0] 8 3 4 4 2 3" xfId="8357"/>
    <cellStyle name="쉼표 [0] 8 3 4 4 3" xfId="11284"/>
    <cellStyle name="쉼표 [0] 8 3 4 4 4" xfId="8356"/>
    <cellStyle name="쉼표 [0] 8 3 4 4 4 2" xfId="15264"/>
    <cellStyle name="쉼표 [0] 8 3 4 5" xfId="5299"/>
    <cellStyle name="쉼표 [0] 8 3 4 5 2" xfId="5300"/>
    <cellStyle name="쉼표 [0] 8 3 4 5 2 2" xfId="11287"/>
    <cellStyle name="쉼표 [0] 8 3 4 5 2 3" xfId="8359"/>
    <cellStyle name="쉼표 [0] 8 3 4 5 3" xfId="11286"/>
    <cellStyle name="쉼표 [0] 8 3 4 5 4" xfId="8358"/>
    <cellStyle name="쉼표 [0] 8 3 4 6" xfId="5301"/>
    <cellStyle name="쉼표 [0] 8 3 4 6 2" xfId="5302"/>
    <cellStyle name="쉼표 [0] 8 3 4 6 2 2" xfId="11289"/>
    <cellStyle name="쉼표 [0] 8 3 4 6 2 3" xfId="8361"/>
    <cellStyle name="쉼표 [0] 8 3 4 6 3" xfId="11288"/>
    <cellStyle name="쉼표 [0] 8 3 4 6 4" xfId="8360"/>
    <cellStyle name="쉼표 [0] 8 3 4 7" xfId="5303"/>
    <cellStyle name="쉼표 [0] 8 3 4 7 2" xfId="5304"/>
    <cellStyle name="쉼표 [0] 8 3 4 7 2 2" xfId="11291"/>
    <cellStyle name="쉼표 [0] 8 3 4 7 2 3" xfId="8363"/>
    <cellStyle name="쉼표 [0] 8 3 4 7 3" xfId="11290"/>
    <cellStyle name="쉼표 [0] 8 3 4 7 4" xfId="8362"/>
    <cellStyle name="쉼표 [0] 8 3 4 8" xfId="5305"/>
    <cellStyle name="쉼표 [0] 8 3 4 8 2" xfId="5306"/>
    <cellStyle name="쉼표 [0] 8 3 4 8 2 2" xfId="11293"/>
    <cellStyle name="쉼표 [0] 8 3 4 8 2 3" xfId="8365"/>
    <cellStyle name="쉼표 [0] 8 3 4 8 3" xfId="11292"/>
    <cellStyle name="쉼표 [0] 8 3 4 8 4" xfId="8364"/>
    <cellStyle name="쉼표 [0] 8 3 4 9" xfId="5307"/>
    <cellStyle name="쉼표 [0] 8 3 4 9 2" xfId="5308"/>
    <cellStyle name="쉼표 [0] 8 3 4 9 2 2" xfId="11295"/>
    <cellStyle name="쉼표 [0] 8 3 4 9 2 3" xfId="8367"/>
    <cellStyle name="쉼표 [0] 8 3 4 9 3" xfId="11294"/>
    <cellStyle name="쉼표 [0] 8 3 4 9 4" xfId="8366"/>
    <cellStyle name="쉼표 [0] 8 3 5" xfId="5309"/>
    <cellStyle name="쉼표 [0] 8 3 5 2" xfId="5310"/>
    <cellStyle name="쉼표 [0] 8 3 5 2 2" xfId="11297"/>
    <cellStyle name="쉼표 [0] 8 3 5 2 3" xfId="8369"/>
    <cellStyle name="쉼표 [0] 8 3 5 2 3 2" xfId="14830"/>
    <cellStyle name="쉼표 [0] 8 3 5 3" xfId="11296"/>
    <cellStyle name="쉼표 [0] 8 3 5 3 2" xfId="13381"/>
    <cellStyle name="쉼표 [0] 8 3 5 4" xfId="8368"/>
    <cellStyle name="쉼표 [0] 8 3 5 4 2" xfId="14743"/>
    <cellStyle name="쉼표 [0] 8 3 6" xfId="5311"/>
    <cellStyle name="쉼표 [0] 8 3 6 10" xfId="5312"/>
    <cellStyle name="쉼표 [0] 8 3 6 10 2" xfId="5313"/>
    <cellStyle name="쉼표 [0] 8 3 6 10 2 2" xfId="11300"/>
    <cellStyle name="쉼표 [0] 8 3 6 10 2 3" xfId="8372"/>
    <cellStyle name="쉼표 [0] 8 3 6 10 3" xfId="11299"/>
    <cellStyle name="쉼표 [0] 8 3 6 10 4" xfId="8371"/>
    <cellStyle name="쉼표 [0] 8 3 6 11" xfId="5314"/>
    <cellStyle name="쉼표 [0] 8 3 6 11 2" xfId="5315"/>
    <cellStyle name="쉼표 [0] 8 3 6 11 2 2" xfId="11302"/>
    <cellStyle name="쉼표 [0] 8 3 6 11 2 3" xfId="8374"/>
    <cellStyle name="쉼표 [0] 8 3 6 11 3" xfId="11301"/>
    <cellStyle name="쉼표 [0] 8 3 6 11 4" xfId="8373"/>
    <cellStyle name="쉼표 [0] 8 3 6 12" xfId="5316"/>
    <cellStyle name="쉼표 [0] 8 3 6 12 2" xfId="5317"/>
    <cellStyle name="쉼표 [0] 8 3 6 12 2 2" xfId="11304"/>
    <cellStyle name="쉼표 [0] 8 3 6 12 2 3" xfId="8376"/>
    <cellStyle name="쉼표 [0] 8 3 6 12 3" xfId="11303"/>
    <cellStyle name="쉼표 [0] 8 3 6 12 4" xfId="8375"/>
    <cellStyle name="쉼표 [0] 8 3 6 13" xfId="5318"/>
    <cellStyle name="쉼표 [0] 8 3 6 13 2" xfId="5319"/>
    <cellStyle name="쉼표 [0] 8 3 6 13 2 2" xfId="11306"/>
    <cellStyle name="쉼표 [0] 8 3 6 13 2 3" xfId="8378"/>
    <cellStyle name="쉼표 [0] 8 3 6 13 3" xfId="11305"/>
    <cellStyle name="쉼표 [0] 8 3 6 13 4" xfId="8377"/>
    <cellStyle name="쉼표 [0] 8 3 6 14" xfId="5320"/>
    <cellStyle name="쉼표 [0] 8 3 6 14 2" xfId="5321"/>
    <cellStyle name="쉼표 [0] 8 3 6 14 2 2" xfId="11308"/>
    <cellStyle name="쉼표 [0] 8 3 6 14 2 3" xfId="8380"/>
    <cellStyle name="쉼표 [0] 8 3 6 14 3" xfId="11307"/>
    <cellStyle name="쉼표 [0] 8 3 6 14 4" xfId="8379"/>
    <cellStyle name="쉼표 [0] 8 3 6 15" xfId="5322"/>
    <cellStyle name="쉼표 [0] 8 3 6 15 2" xfId="5323"/>
    <cellStyle name="쉼표 [0] 8 3 6 15 2 2" xfId="11310"/>
    <cellStyle name="쉼표 [0] 8 3 6 15 2 3" xfId="8382"/>
    <cellStyle name="쉼표 [0] 8 3 6 15 3" xfId="11309"/>
    <cellStyle name="쉼표 [0] 8 3 6 15 4" xfId="8381"/>
    <cellStyle name="쉼표 [0] 8 3 6 16" xfId="5324"/>
    <cellStyle name="쉼표 [0] 8 3 6 16 2" xfId="5325"/>
    <cellStyle name="쉼표 [0] 8 3 6 16 2 2" xfId="11312"/>
    <cellStyle name="쉼표 [0] 8 3 6 16 2 3" xfId="8384"/>
    <cellStyle name="쉼표 [0] 8 3 6 16 3" xfId="11311"/>
    <cellStyle name="쉼표 [0] 8 3 6 16 4" xfId="8383"/>
    <cellStyle name="쉼표 [0] 8 3 6 17" xfId="5326"/>
    <cellStyle name="쉼표 [0] 8 3 6 17 2" xfId="5327"/>
    <cellStyle name="쉼표 [0] 8 3 6 17 2 2" xfId="11314"/>
    <cellStyle name="쉼표 [0] 8 3 6 17 2 3" xfId="8386"/>
    <cellStyle name="쉼표 [0] 8 3 6 17 3" xfId="11313"/>
    <cellStyle name="쉼표 [0] 8 3 6 17 4" xfId="8385"/>
    <cellStyle name="쉼표 [0] 8 3 6 18" xfId="5328"/>
    <cellStyle name="쉼표 [0] 8 3 6 18 2" xfId="5329"/>
    <cellStyle name="쉼표 [0] 8 3 6 18 2 2" xfId="11316"/>
    <cellStyle name="쉼표 [0] 8 3 6 18 2 3" xfId="8388"/>
    <cellStyle name="쉼표 [0] 8 3 6 18 3" xfId="11315"/>
    <cellStyle name="쉼표 [0] 8 3 6 18 4" xfId="8387"/>
    <cellStyle name="쉼표 [0] 8 3 6 19" xfId="5330"/>
    <cellStyle name="쉼표 [0] 8 3 6 19 2" xfId="5331"/>
    <cellStyle name="쉼표 [0] 8 3 6 19 2 2" xfId="11318"/>
    <cellStyle name="쉼표 [0] 8 3 6 19 2 3" xfId="8390"/>
    <cellStyle name="쉼표 [0] 8 3 6 19 3" xfId="11317"/>
    <cellStyle name="쉼표 [0] 8 3 6 19 4" xfId="8389"/>
    <cellStyle name="쉼표 [0] 8 3 6 2" xfId="5332"/>
    <cellStyle name="쉼표 [0] 8 3 6 2 2" xfId="5333"/>
    <cellStyle name="쉼표 [0] 8 3 6 2 2 2" xfId="11320"/>
    <cellStyle name="쉼표 [0] 8 3 6 2 2 3" xfId="8392"/>
    <cellStyle name="쉼표 [0] 8 3 6 2 3" xfId="11319"/>
    <cellStyle name="쉼표 [0] 8 3 6 2 4" xfId="8391"/>
    <cellStyle name="쉼표 [0] 8 3 6 2 4 2" xfId="15266"/>
    <cellStyle name="쉼표 [0] 8 3 6 20" xfId="5334"/>
    <cellStyle name="쉼표 [0] 8 3 6 20 2" xfId="5335"/>
    <cellStyle name="쉼표 [0] 8 3 6 20 2 2" xfId="11322"/>
    <cellStyle name="쉼표 [0] 8 3 6 20 2 3" xfId="8394"/>
    <cellStyle name="쉼표 [0] 8 3 6 20 3" xfId="11321"/>
    <cellStyle name="쉼표 [0] 8 3 6 20 4" xfId="8393"/>
    <cellStyle name="쉼표 [0] 8 3 6 21" xfId="5336"/>
    <cellStyle name="쉼표 [0] 8 3 6 21 2" xfId="5337"/>
    <cellStyle name="쉼표 [0] 8 3 6 21 2 2" xfId="11324"/>
    <cellStyle name="쉼표 [0] 8 3 6 21 2 3" xfId="8396"/>
    <cellStyle name="쉼표 [0] 8 3 6 21 3" xfId="11323"/>
    <cellStyle name="쉼표 [0] 8 3 6 21 4" xfId="8395"/>
    <cellStyle name="쉼표 [0] 8 3 6 22" xfId="5338"/>
    <cellStyle name="쉼표 [0] 8 3 6 22 2" xfId="5339"/>
    <cellStyle name="쉼표 [0] 8 3 6 22 2 2" xfId="11326"/>
    <cellStyle name="쉼표 [0] 8 3 6 22 2 3" xfId="8398"/>
    <cellStyle name="쉼표 [0] 8 3 6 22 3" xfId="11325"/>
    <cellStyle name="쉼표 [0] 8 3 6 22 4" xfId="8397"/>
    <cellStyle name="쉼표 [0] 8 3 6 23" xfId="5340"/>
    <cellStyle name="쉼표 [0] 8 3 6 23 2" xfId="5341"/>
    <cellStyle name="쉼표 [0] 8 3 6 23 2 2" xfId="11328"/>
    <cellStyle name="쉼표 [0] 8 3 6 23 2 3" xfId="8400"/>
    <cellStyle name="쉼표 [0] 8 3 6 23 3" xfId="11327"/>
    <cellStyle name="쉼표 [0] 8 3 6 23 4" xfId="8399"/>
    <cellStyle name="쉼표 [0] 8 3 6 24" xfId="5342"/>
    <cellStyle name="쉼표 [0] 8 3 6 24 2" xfId="5343"/>
    <cellStyle name="쉼표 [0] 8 3 6 24 2 2" xfId="11330"/>
    <cellStyle name="쉼표 [0] 8 3 6 24 2 3" xfId="8402"/>
    <cellStyle name="쉼표 [0] 8 3 6 24 3" xfId="11329"/>
    <cellStyle name="쉼표 [0] 8 3 6 24 4" xfId="8401"/>
    <cellStyle name="쉼표 [0] 8 3 6 25" xfId="5344"/>
    <cellStyle name="쉼표 [0] 8 3 6 25 2" xfId="11331"/>
    <cellStyle name="쉼표 [0] 8 3 6 25 3" xfId="8403"/>
    <cellStyle name="쉼표 [0] 8 3 6 26" xfId="11298"/>
    <cellStyle name="쉼표 [0] 8 3 6 27" xfId="8370"/>
    <cellStyle name="쉼표 [0] 8 3 6 27 2" xfId="14744"/>
    <cellStyle name="쉼표 [0] 8 3 6 3" xfId="5345"/>
    <cellStyle name="쉼표 [0] 8 3 6 3 2" xfId="5346"/>
    <cellStyle name="쉼표 [0] 8 3 6 3 2 2" xfId="11333"/>
    <cellStyle name="쉼표 [0] 8 3 6 3 2 3" xfId="8405"/>
    <cellStyle name="쉼표 [0] 8 3 6 3 3" xfId="11332"/>
    <cellStyle name="쉼표 [0] 8 3 6 3 4" xfId="8404"/>
    <cellStyle name="쉼표 [0] 8 3 6 4" xfId="5347"/>
    <cellStyle name="쉼표 [0] 8 3 6 4 2" xfId="5348"/>
    <cellStyle name="쉼표 [0] 8 3 6 4 2 2" xfId="11335"/>
    <cellStyle name="쉼표 [0] 8 3 6 4 2 3" xfId="8407"/>
    <cellStyle name="쉼표 [0] 8 3 6 4 3" xfId="11334"/>
    <cellStyle name="쉼표 [0] 8 3 6 4 4" xfId="8406"/>
    <cellStyle name="쉼표 [0] 8 3 6 5" xfId="5349"/>
    <cellStyle name="쉼표 [0] 8 3 6 5 2" xfId="5350"/>
    <cellStyle name="쉼표 [0] 8 3 6 5 2 2" xfId="11337"/>
    <cellStyle name="쉼표 [0] 8 3 6 5 2 3" xfId="8409"/>
    <cellStyle name="쉼표 [0] 8 3 6 5 3" xfId="11336"/>
    <cellStyle name="쉼표 [0] 8 3 6 5 4" xfId="8408"/>
    <cellStyle name="쉼표 [0] 8 3 6 6" xfId="5351"/>
    <cellStyle name="쉼표 [0] 8 3 6 6 2" xfId="5352"/>
    <cellStyle name="쉼표 [0] 8 3 6 6 2 2" xfId="11339"/>
    <cellStyle name="쉼표 [0] 8 3 6 6 2 3" xfId="8411"/>
    <cellStyle name="쉼표 [0] 8 3 6 6 3" xfId="11338"/>
    <cellStyle name="쉼표 [0] 8 3 6 6 4" xfId="8410"/>
    <cellStyle name="쉼표 [0] 8 3 6 7" xfId="5353"/>
    <cellStyle name="쉼표 [0] 8 3 6 7 2" xfId="5354"/>
    <cellStyle name="쉼표 [0] 8 3 6 7 2 2" xfId="11341"/>
    <cellStyle name="쉼표 [0] 8 3 6 7 2 3" xfId="8413"/>
    <cellStyle name="쉼표 [0] 8 3 6 7 3" xfId="11340"/>
    <cellStyle name="쉼표 [0] 8 3 6 7 4" xfId="8412"/>
    <cellStyle name="쉼표 [0] 8 3 6 8" xfId="5355"/>
    <cellStyle name="쉼표 [0] 8 3 6 8 2" xfId="5356"/>
    <cellStyle name="쉼표 [0] 8 3 6 8 2 2" xfId="11343"/>
    <cellStyle name="쉼표 [0] 8 3 6 8 2 3" xfId="8415"/>
    <cellStyle name="쉼표 [0] 8 3 6 8 3" xfId="11342"/>
    <cellStyle name="쉼표 [0] 8 3 6 8 4" xfId="8414"/>
    <cellStyle name="쉼표 [0] 8 3 6 9" xfId="5357"/>
    <cellStyle name="쉼표 [0] 8 3 6 9 2" xfId="5358"/>
    <cellStyle name="쉼표 [0] 8 3 6 9 2 2" xfId="11345"/>
    <cellStyle name="쉼표 [0] 8 3 6 9 2 3" xfId="8417"/>
    <cellStyle name="쉼표 [0] 8 3 6 9 3" xfId="11344"/>
    <cellStyle name="쉼표 [0] 8 3 6 9 4" xfId="8416"/>
    <cellStyle name="쉼표 [0] 8 3 7" xfId="5359"/>
    <cellStyle name="쉼표 [0] 8 3 7 2" xfId="5360"/>
    <cellStyle name="쉼표 [0] 8 3 7 2 2" xfId="11347"/>
    <cellStyle name="쉼표 [0] 8 3 7 2 3" xfId="8419"/>
    <cellStyle name="쉼표 [0] 8 3 7 3" xfId="11346"/>
    <cellStyle name="쉼표 [0] 8 3 7 4" xfId="8418"/>
    <cellStyle name="쉼표 [0] 8 3 7 4 2" xfId="15259"/>
    <cellStyle name="쉼표 [0] 8 3 8" xfId="5361"/>
    <cellStyle name="쉼표 [0] 8 3 8 2" xfId="5362"/>
    <cellStyle name="쉼표 [0] 8 3 8 2 2" xfId="11349"/>
    <cellStyle name="쉼표 [0] 8 3 8 2 3" xfId="8421"/>
    <cellStyle name="쉼표 [0] 8 3 8 3" xfId="11348"/>
    <cellStyle name="쉼표 [0] 8 3 8 4" xfId="8420"/>
    <cellStyle name="쉼표 [0] 8 3 9" xfId="5363"/>
    <cellStyle name="쉼표 [0] 8 3 9 2" xfId="5364"/>
    <cellStyle name="쉼표 [0] 8 3 9 2 2" xfId="11351"/>
    <cellStyle name="쉼표 [0] 8 3 9 2 3" xfId="8423"/>
    <cellStyle name="쉼표 [0] 8 3 9 3" xfId="11350"/>
    <cellStyle name="쉼표 [0] 8 3 9 4" xfId="8422"/>
    <cellStyle name="쉼표 [0] 8 30" xfId="5365"/>
    <cellStyle name="쉼표 [0] 8 30 2" xfId="11352"/>
    <cellStyle name="쉼표 [0] 8 30 3" xfId="8424"/>
    <cellStyle name="쉼표 [0] 8 31" xfId="5366"/>
    <cellStyle name="쉼표 [0] 8 31 2" xfId="11353"/>
    <cellStyle name="쉼표 [0] 8 31 3" xfId="8425"/>
    <cellStyle name="쉼표 [0] 8 32" xfId="6665"/>
    <cellStyle name="쉼표 [0] 8 32 2" xfId="12624"/>
    <cellStyle name="쉼표 [0] 8 32 3" xfId="8426"/>
    <cellStyle name="쉼표 [0] 8 33" xfId="6864"/>
    <cellStyle name="쉼표 [0] 8 33 2" xfId="12775"/>
    <cellStyle name="쉼표 [0] 8 33 3" xfId="8427"/>
    <cellStyle name="쉼표 [0] 8 34" xfId="7019"/>
    <cellStyle name="쉼표 [0] 8 34 2" xfId="12921"/>
    <cellStyle name="쉼표 [0] 8 34 3" xfId="8428"/>
    <cellStyle name="쉼표 [0] 8 35" xfId="13382"/>
    <cellStyle name="쉼표 [0] 8 4" xfId="5367"/>
    <cellStyle name="쉼표 [0] 8 4 10" xfId="5368"/>
    <cellStyle name="쉼표 [0] 8 4 10 2" xfId="5369"/>
    <cellStyle name="쉼표 [0] 8 4 10 2 2" xfId="11356"/>
    <cellStyle name="쉼표 [0] 8 4 10 2 3" xfId="8431"/>
    <cellStyle name="쉼표 [0] 8 4 10 3" xfId="11355"/>
    <cellStyle name="쉼표 [0] 8 4 10 4" xfId="8430"/>
    <cellStyle name="쉼표 [0] 8 4 11" xfId="5370"/>
    <cellStyle name="쉼표 [0] 8 4 11 2" xfId="5371"/>
    <cellStyle name="쉼표 [0] 8 4 11 2 2" xfId="11358"/>
    <cellStyle name="쉼표 [0] 8 4 11 2 3" xfId="8433"/>
    <cellStyle name="쉼표 [0] 8 4 11 3" xfId="11357"/>
    <cellStyle name="쉼표 [0] 8 4 11 4" xfId="8432"/>
    <cellStyle name="쉼표 [0] 8 4 12" xfId="5372"/>
    <cellStyle name="쉼표 [0] 8 4 12 2" xfId="5373"/>
    <cellStyle name="쉼표 [0] 8 4 12 2 2" xfId="11360"/>
    <cellStyle name="쉼표 [0] 8 4 12 2 3" xfId="8435"/>
    <cellStyle name="쉼표 [0] 8 4 12 3" xfId="11359"/>
    <cellStyle name="쉼표 [0] 8 4 12 4" xfId="8434"/>
    <cellStyle name="쉼표 [0] 8 4 13" xfId="5374"/>
    <cellStyle name="쉼표 [0] 8 4 13 2" xfId="5375"/>
    <cellStyle name="쉼표 [0] 8 4 13 2 2" xfId="11362"/>
    <cellStyle name="쉼표 [0] 8 4 13 2 3" xfId="8437"/>
    <cellStyle name="쉼표 [0] 8 4 13 3" xfId="11361"/>
    <cellStyle name="쉼표 [0] 8 4 13 4" xfId="8436"/>
    <cellStyle name="쉼표 [0] 8 4 14" xfId="5376"/>
    <cellStyle name="쉼표 [0] 8 4 14 2" xfId="5377"/>
    <cellStyle name="쉼표 [0] 8 4 14 2 2" xfId="11364"/>
    <cellStyle name="쉼표 [0] 8 4 14 2 3" xfId="8439"/>
    <cellStyle name="쉼표 [0] 8 4 14 3" xfId="11363"/>
    <cellStyle name="쉼표 [0] 8 4 14 4" xfId="8438"/>
    <cellStyle name="쉼표 [0] 8 4 15" xfId="5378"/>
    <cellStyle name="쉼표 [0] 8 4 15 2" xfId="5379"/>
    <cellStyle name="쉼표 [0] 8 4 15 2 2" xfId="11366"/>
    <cellStyle name="쉼표 [0] 8 4 15 2 3" xfId="8441"/>
    <cellStyle name="쉼표 [0] 8 4 15 3" xfId="11365"/>
    <cellStyle name="쉼표 [0] 8 4 15 4" xfId="8440"/>
    <cellStyle name="쉼표 [0] 8 4 16" xfId="5380"/>
    <cellStyle name="쉼표 [0] 8 4 16 2" xfId="5381"/>
    <cellStyle name="쉼표 [0] 8 4 16 2 2" xfId="11368"/>
    <cellStyle name="쉼표 [0] 8 4 16 2 3" xfId="8443"/>
    <cellStyle name="쉼표 [0] 8 4 16 3" xfId="11367"/>
    <cellStyle name="쉼표 [0] 8 4 16 4" xfId="8442"/>
    <cellStyle name="쉼표 [0] 8 4 17" xfId="5382"/>
    <cellStyle name="쉼표 [0] 8 4 17 2" xfId="5383"/>
    <cellStyle name="쉼표 [0] 8 4 17 2 2" xfId="11370"/>
    <cellStyle name="쉼표 [0] 8 4 17 2 3" xfId="8445"/>
    <cellStyle name="쉼표 [0] 8 4 17 3" xfId="11369"/>
    <cellStyle name="쉼표 [0] 8 4 17 4" xfId="8444"/>
    <cellStyle name="쉼표 [0] 8 4 18" xfId="5384"/>
    <cellStyle name="쉼표 [0] 8 4 18 2" xfId="5385"/>
    <cellStyle name="쉼표 [0] 8 4 18 2 2" xfId="11372"/>
    <cellStyle name="쉼표 [0] 8 4 18 2 3" xfId="8447"/>
    <cellStyle name="쉼표 [0] 8 4 18 3" xfId="11371"/>
    <cellStyle name="쉼표 [0] 8 4 18 4" xfId="8446"/>
    <cellStyle name="쉼표 [0] 8 4 19" xfId="5386"/>
    <cellStyle name="쉼표 [0] 8 4 19 2" xfId="5387"/>
    <cellStyle name="쉼표 [0] 8 4 19 2 2" xfId="11374"/>
    <cellStyle name="쉼표 [0] 8 4 19 2 3" xfId="8449"/>
    <cellStyle name="쉼표 [0] 8 4 19 3" xfId="11373"/>
    <cellStyle name="쉼표 [0] 8 4 19 4" xfId="8448"/>
    <cellStyle name="쉼표 [0] 8 4 2" xfId="5388"/>
    <cellStyle name="쉼표 [0] 8 4 2 2" xfId="5389"/>
    <cellStyle name="쉼표 [0] 8 4 2 2 2" xfId="11376"/>
    <cellStyle name="쉼표 [0] 8 4 2 2 3" xfId="8451"/>
    <cellStyle name="쉼표 [0] 8 4 2 2 3 2" xfId="14831"/>
    <cellStyle name="쉼표 [0] 8 4 2 3" xfId="11375"/>
    <cellStyle name="쉼표 [0] 8 4 2 3 2" xfId="13383"/>
    <cellStyle name="쉼표 [0] 8 4 2 4" xfId="8450"/>
    <cellStyle name="쉼표 [0] 8 4 2 4 2" xfId="14746"/>
    <cellStyle name="쉼표 [0] 8 4 20" xfId="5390"/>
    <cellStyle name="쉼표 [0] 8 4 20 2" xfId="5391"/>
    <cellStyle name="쉼표 [0] 8 4 20 2 2" xfId="11378"/>
    <cellStyle name="쉼표 [0] 8 4 20 2 3" xfId="8453"/>
    <cellStyle name="쉼표 [0] 8 4 20 3" xfId="11377"/>
    <cellStyle name="쉼표 [0] 8 4 20 4" xfId="8452"/>
    <cellStyle name="쉼표 [0] 8 4 21" xfId="5392"/>
    <cellStyle name="쉼표 [0] 8 4 21 2" xfId="5393"/>
    <cellStyle name="쉼표 [0] 8 4 21 2 2" xfId="11380"/>
    <cellStyle name="쉼표 [0] 8 4 21 2 3" xfId="8455"/>
    <cellStyle name="쉼표 [0] 8 4 21 3" xfId="11379"/>
    <cellStyle name="쉼표 [0] 8 4 21 4" xfId="8454"/>
    <cellStyle name="쉼표 [0] 8 4 22" xfId="5394"/>
    <cellStyle name="쉼표 [0] 8 4 22 2" xfId="5395"/>
    <cellStyle name="쉼표 [0] 8 4 22 2 2" xfId="11382"/>
    <cellStyle name="쉼표 [0] 8 4 22 2 3" xfId="8457"/>
    <cellStyle name="쉼표 [0] 8 4 22 3" xfId="11381"/>
    <cellStyle name="쉼표 [0] 8 4 22 4" xfId="8456"/>
    <cellStyle name="쉼표 [0] 8 4 23" xfId="5396"/>
    <cellStyle name="쉼표 [0] 8 4 23 2" xfId="5397"/>
    <cellStyle name="쉼표 [0] 8 4 23 2 2" xfId="11384"/>
    <cellStyle name="쉼표 [0] 8 4 23 2 3" xfId="8459"/>
    <cellStyle name="쉼표 [0] 8 4 23 3" xfId="11383"/>
    <cellStyle name="쉼표 [0] 8 4 23 4" xfId="8458"/>
    <cellStyle name="쉼표 [0] 8 4 24" xfId="5398"/>
    <cellStyle name="쉼표 [0] 8 4 24 2" xfId="5399"/>
    <cellStyle name="쉼표 [0] 8 4 24 2 2" xfId="11386"/>
    <cellStyle name="쉼표 [0] 8 4 24 2 3" xfId="8461"/>
    <cellStyle name="쉼표 [0] 8 4 24 3" xfId="11385"/>
    <cellStyle name="쉼표 [0] 8 4 24 4" xfId="8460"/>
    <cellStyle name="쉼표 [0] 8 4 25" xfId="5400"/>
    <cellStyle name="쉼표 [0] 8 4 25 2" xfId="5401"/>
    <cellStyle name="쉼표 [0] 8 4 25 2 2" xfId="11388"/>
    <cellStyle name="쉼표 [0] 8 4 25 2 3" xfId="8463"/>
    <cellStyle name="쉼표 [0] 8 4 25 3" xfId="11387"/>
    <cellStyle name="쉼표 [0] 8 4 25 4" xfId="8462"/>
    <cellStyle name="쉼표 [0] 8 4 26" xfId="5402"/>
    <cellStyle name="쉼표 [0] 8 4 26 2" xfId="11389"/>
    <cellStyle name="쉼표 [0] 8 4 26 3" xfId="8464"/>
    <cellStyle name="쉼표 [0] 8 4 27" xfId="11354"/>
    <cellStyle name="쉼표 [0] 8 4 28" xfId="8429"/>
    <cellStyle name="쉼표 [0] 8 4 28 2" xfId="14745"/>
    <cellStyle name="쉼표 [0] 8 4 3" xfId="5403"/>
    <cellStyle name="쉼표 [0] 8 4 3 10" xfId="5404"/>
    <cellStyle name="쉼표 [0] 8 4 3 10 2" xfId="5405"/>
    <cellStyle name="쉼표 [0] 8 4 3 10 2 2" xfId="11392"/>
    <cellStyle name="쉼표 [0] 8 4 3 10 2 3" xfId="8467"/>
    <cellStyle name="쉼표 [0] 8 4 3 10 3" xfId="11391"/>
    <cellStyle name="쉼표 [0] 8 4 3 10 4" xfId="8466"/>
    <cellStyle name="쉼표 [0] 8 4 3 11" xfId="5406"/>
    <cellStyle name="쉼표 [0] 8 4 3 11 2" xfId="5407"/>
    <cellStyle name="쉼표 [0] 8 4 3 11 2 2" xfId="11394"/>
    <cellStyle name="쉼표 [0] 8 4 3 11 2 3" xfId="8469"/>
    <cellStyle name="쉼표 [0] 8 4 3 11 3" xfId="11393"/>
    <cellStyle name="쉼표 [0] 8 4 3 11 4" xfId="8468"/>
    <cellStyle name="쉼표 [0] 8 4 3 12" xfId="5408"/>
    <cellStyle name="쉼표 [0] 8 4 3 12 2" xfId="5409"/>
    <cellStyle name="쉼표 [0] 8 4 3 12 2 2" xfId="11396"/>
    <cellStyle name="쉼표 [0] 8 4 3 12 2 3" xfId="8471"/>
    <cellStyle name="쉼표 [0] 8 4 3 12 3" xfId="11395"/>
    <cellStyle name="쉼표 [0] 8 4 3 12 4" xfId="8470"/>
    <cellStyle name="쉼표 [0] 8 4 3 13" xfId="5410"/>
    <cellStyle name="쉼표 [0] 8 4 3 13 2" xfId="5411"/>
    <cellStyle name="쉼표 [0] 8 4 3 13 2 2" xfId="11398"/>
    <cellStyle name="쉼표 [0] 8 4 3 13 2 3" xfId="8473"/>
    <cellStyle name="쉼표 [0] 8 4 3 13 3" xfId="11397"/>
    <cellStyle name="쉼표 [0] 8 4 3 13 4" xfId="8472"/>
    <cellStyle name="쉼표 [0] 8 4 3 14" xfId="5412"/>
    <cellStyle name="쉼표 [0] 8 4 3 14 2" xfId="5413"/>
    <cellStyle name="쉼표 [0] 8 4 3 14 2 2" xfId="11400"/>
    <cellStyle name="쉼표 [0] 8 4 3 14 2 3" xfId="8475"/>
    <cellStyle name="쉼표 [0] 8 4 3 14 3" xfId="11399"/>
    <cellStyle name="쉼표 [0] 8 4 3 14 4" xfId="8474"/>
    <cellStyle name="쉼표 [0] 8 4 3 15" xfId="5414"/>
    <cellStyle name="쉼표 [0] 8 4 3 15 2" xfId="5415"/>
    <cellStyle name="쉼표 [0] 8 4 3 15 2 2" xfId="11402"/>
    <cellStyle name="쉼표 [0] 8 4 3 15 2 3" xfId="8477"/>
    <cellStyle name="쉼표 [0] 8 4 3 15 3" xfId="11401"/>
    <cellStyle name="쉼표 [0] 8 4 3 15 4" xfId="8476"/>
    <cellStyle name="쉼표 [0] 8 4 3 16" xfId="5416"/>
    <cellStyle name="쉼표 [0] 8 4 3 16 2" xfId="5417"/>
    <cellStyle name="쉼표 [0] 8 4 3 16 2 2" xfId="11404"/>
    <cellStyle name="쉼표 [0] 8 4 3 16 2 3" xfId="8479"/>
    <cellStyle name="쉼표 [0] 8 4 3 16 3" xfId="11403"/>
    <cellStyle name="쉼표 [0] 8 4 3 16 4" xfId="8478"/>
    <cellStyle name="쉼표 [0] 8 4 3 17" xfId="5418"/>
    <cellStyle name="쉼표 [0] 8 4 3 17 2" xfId="5419"/>
    <cellStyle name="쉼표 [0] 8 4 3 17 2 2" xfId="11406"/>
    <cellStyle name="쉼표 [0] 8 4 3 17 2 3" xfId="8481"/>
    <cellStyle name="쉼표 [0] 8 4 3 17 3" xfId="11405"/>
    <cellStyle name="쉼표 [0] 8 4 3 17 4" xfId="8480"/>
    <cellStyle name="쉼표 [0] 8 4 3 18" xfId="5420"/>
    <cellStyle name="쉼표 [0] 8 4 3 18 2" xfId="5421"/>
    <cellStyle name="쉼표 [0] 8 4 3 18 2 2" xfId="11408"/>
    <cellStyle name="쉼표 [0] 8 4 3 18 2 3" xfId="8483"/>
    <cellStyle name="쉼표 [0] 8 4 3 18 3" xfId="11407"/>
    <cellStyle name="쉼표 [0] 8 4 3 18 4" xfId="8482"/>
    <cellStyle name="쉼표 [0] 8 4 3 19" xfId="5422"/>
    <cellStyle name="쉼표 [0] 8 4 3 19 2" xfId="5423"/>
    <cellStyle name="쉼표 [0] 8 4 3 19 2 2" xfId="11410"/>
    <cellStyle name="쉼표 [0] 8 4 3 19 2 3" xfId="8485"/>
    <cellStyle name="쉼표 [0] 8 4 3 19 3" xfId="11409"/>
    <cellStyle name="쉼표 [0] 8 4 3 19 4" xfId="8484"/>
    <cellStyle name="쉼표 [0] 8 4 3 2" xfId="5424"/>
    <cellStyle name="쉼표 [0] 8 4 3 2 2" xfId="5425"/>
    <cellStyle name="쉼표 [0] 8 4 3 2 2 2" xfId="11412"/>
    <cellStyle name="쉼표 [0] 8 4 3 2 2 3" xfId="8487"/>
    <cellStyle name="쉼표 [0] 8 4 3 2 3" xfId="11411"/>
    <cellStyle name="쉼표 [0] 8 4 3 2 4" xfId="8486"/>
    <cellStyle name="쉼표 [0] 8 4 3 2 4 2" xfId="15268"/>
    <cellStyle name="쉼표 [0] 8 4 3 20" xfId="5426"/>
    <cellStyle name="쉼표 [0] 8 4 3 20 2" xfId="5427"/>
    <cellStyle name="쉼표 [0] 8 4 3 20 2 2" xfId="11414"/>
    <cellStyle name="쉼표 [0] 8 4 3 20 2 3" xfId="8489"/>
    <cellStyle name="쉼표 [0] 8 4 3 20 3" xfId="11413"/>
    <cellStyle name="쉼표 [0] 8 4 3 20 4" xfId="8488"/>
    <cellStyle name="쉼표 [0] 8 4 3 21" xfId="5428"/>
    <cellStyle name="쉼표 [0] 8 4 3 21 2" xfId="5429"/>
    <cellStyle name="쉼표 [0] 8 4 3 21 2 2" xfId="11416"/>
    <cellStyle name="쉼표 [0] 8 4 3 21 2 3" xfId="8491"/>
    <cellStyle name="쉼표 [0] 8 4 3 21 3" xfId="11415"/>
    <cellStyle name="쉼표 [0] 8 4 3 21 4" xfId="8490"/>
    <cellStyle name="쉼표 [0] 8 4 3 22" xfId="5430"/>
    <cellStyle name="쉼표 [0] 8 4 3 22 2" xfId="5431"/>
    <cellStyle name="쉼표 [0] 8 4 3 22 2 2" xfId="11418"/>
    <cellStyle name="쉼표 [0] 8 4 3 22 2 3" xfId="8493"/>
    <cellStyle name="쉼표 [0] 8 4 3 22 3" xfId="11417"/>
    <cellStyle name="쉼표 [0] 8 4 3 22 4" xfId="8492"/>
    <cellStyle name="쉼표 [0] 8 4 3 23" xfId="5432"/>
    <cellStyle name="쉼표 [0] 8 4 3 23 2" xfId="5433"/>
    <cellStyle name="쉼표 [0] 8 4 3 23 2 2" xfId="11420"/>
    <cellStyle name="쉼표 [0] 8 4 3 23 2 3" xfId="8495"/>
    <cellStyle name="쉼표 [0] 8 4 3 23 3" xfId="11419"/>
    <cellStyle name="쉼표 [0] 8 4 3 23 4" xfId="8494"/>
    <cellStyle name="쉼표 [0] 8 4 3 24" xfId="5434"/>
    <cellStyle name="쉼표 [0] 8 4 3 24 2" xfId="5435"/>
    <cellStyle name="쉼표 [0] 8 4 3 24 2 2" xfId="11422"/>
    <cellStyle name="쉼표 [0] 8 4 3 24 2 3" xfId="8497"/>
    <cellStyle name="쉼표 [0] 8 4 3 24 3" xfId="11421"/>
    <cellStyle name="쉼표 [0] 8 4 3 24 4" xfId="8496"/>
    <cellStyle name="쉼표 [0] 8 4 3 25" xfId="5436"/>
    <cellStyle name="쉼표 [0] 8 4 3 25 2" xfId="11423"/>
    <cellStyle name="쉼표 [0] 8 4 3 25 3" xfId="8498"/>
    <cellStyle name="쉼표 [0] 8 4 3 26" xfId="11390"/>
    <cellStyle name="쉼표 [0] 8 4 3 27" xfId="8465"/>
    <cellStyle name="쉼표 [0] 8 4 3 27 2" xfId="14747"/>
    <cellStyle name="쉼표 [0] 8 4 3 3" xfId="5437"/>
    <cellStyle name="쉼표 [0] 8 4 3 3 2" xfId="5438"/>
    <cellStyle name="쉼표 [0] 8 4 3 3 2 2" xfId="11425"/>
    <cellStyle name="쉼표 [0] 8 4 3 3 2 3" xfId="8500"/>
    <cellStyle name="쉼표 [0] 8 4 3 3 3" xfId="11424"/>
    <cellStyle name="쉼표 [0] 8 4 3 3 4" xfId="8499"/>
    <cellStyle name="쉼표 [0] 8 4 3 4" xfId="5439"/>
    <cellStyle name="쉼표 [0] 8 4 3 4 2" xfId="5440"/>
    <cellStyle name="쉼표 [0] 8 4 3 4 2 2" xfId="11427"/>
    <cellStyle name="쉼표 [0] 8 4 3 4 2 3" xfId="8502"/>
    <cellStyle name="쉼표 [0] 8 4 3 4 3" xfId="11426"/>
    <cellStyle name="쉼표 [0] 8 4 3 4 4" xfId="8501"/>
    <cellStyle name="쉼표 [0] 8 4 3 5" xfId="5441"/>
    <cellStyle name="쉼표 [0] 8 4 3 5 2" xfId="5442"/>
    <cellStyle name="쉼표 [0] 8 4 3 5 2 2" xfId="11429"/>
    <cellStyle name="쉼표 [0] 8 4 3 5 2 3" xfId="8504"/>
    <cellStyle name="쉼표 [0] 8 4 3 5 3" xfId="11428"/>
    <cellStyle name="쉼표 [0] 8 4 3 5 4" xfId="8503"/>
    <cellStyle name="쉼표 [0] 8 4 3 6" xfId="5443"/>
    <cellStyle name="쉼표 [0] 8 4 3 6 2" xfId="5444"/>
    <cellStyle name="쉼표 [0] 8 4 3 6 2 2" xfId="11431"/>
    <cellStyle name="쉼표 [0] 8 4 3 6 2 3" xfId="8506"/>
    <cellStyle name="쉼표 [0] 8 4 3 6 3" xfId="11430"/>
    <cellStyle name="쉼표 [0] 8 4 3 6 4" xfId="8505"/>
    <cellStyle name="쉼표 [0] 8 4 3 7" xfId="5445"/>
    <cellStyle name="쉼표 [0] 8 4 3 7 2" xfId="5446"/>
    <cellStyle name="쉼표 [0] 8 4 3 7 2 2" xfId="11433"/>
    <cellStyle name="쉼표 [0] 8 4 3 7 2 3" xfId="8508"/>
    <cellStyle name="쉼표 [0] 8 4 3 7 3" xfId="11432"/>
    <cellStyle name="쉼표 [0] 8 4 3 7 4" xfId="8507"/>
    <cellStyle name="쉼표 [0] 8 4 3 8" xfId="5447"/>
    <cellStyle name="쉼표 [0] 8 4 3 8 2" xfId="5448"/>
    <cellStyle name="쉼표 [0] 8 4 3 8 2 2" xfId="11435"/>
    <cellStyle name="쉼표 [0] 8 4 3 8 2 3" xfId="8510"/>
    <cellStyle name="쉼표 [0] 8 4 3 8 3" xfId="11434"/>
    <cellStyle name="쉼표 [0] 8 4 3 8 4" xfId="8509"/>
    <cellStyle name="쉼표 [0] 8 4 3 9" xfId="5449"/>
    <cellStyle name="쉼표 [0] 8 4 3 9 2" xfId="5450"/>
    <cellStyle name="쉼표 [0] 8 4 3 9 2 2" xfId="11437"/>
    <cellStyle name="쉼표 [0] 8 4 3 9 2 3" xfId="8512"/>
    <cellStyle name="쉼표 [0] 8 4 3 9 3" xfId="11436"/>
    <cellStyle name="쉼표 [0] 8 4 3 9 4" xfId="8511"/>
    <cellStyle name="쉼표 [0] 8 4 4" xfId="5451"/>
    <cellStyle name="쉼표 [0] 8 4 4 2" xfId="5452"/>
    <cellStyle name="쉼표 [0] 8 4 4 2 2" xfId="11439"/>
    <cellStyle name="쉼표 [0] 8 4 4 2 3" xfId="8514"/>
    <cellStyle name="쉼표 [0] 8 4 4 3" xfId="11438"/>
    <cellStyle name="쉼표 [0] 8 4 4 4" xfId="8513"/>
    <cellStyle name="쉼표 [0] 8 4 4 4 2" xfId="15267"/>
    <cellStyle name="쉼표 [0] 8 4 5" xfId="5453"/>
    <cellStyle name="쉼표 [0] 8 4 5 2" xfId="5454"/>
    <cellStyle name="쉼표 [0] 8 4 5 2 2" xfId="11441"/>
    <cellStyle name="쉼표 [0] 8 4 5 2 3" xfId="8516"/>
    <cellStyle name="쉼표 [0] 8 4 5 3" xfId="11440"/>
    <cellStyle name="쉼표 [0] 8 4 5 4" xfId="8515"/>
    <cellStyle name="쉼표 [0] 8 4 6" xfId="5455"/>
    <cellStyle name="쉼표 [0] 8 4 6 2" xfId="5456"/>
    <cellStyle name="쉼표 [0] 8 4 6 2 2" xfId="11443"/>
    <cellStyle name="쉼표 [0] 8 4 6 2 3" xfId="8518"/>
    <cellStyle name="쉼표 [0] 8 4 6 3" xfId="11442"/>
    <cellStyle name="쉼표 [0] 8 4 6 4" xfId="8517"/>
    <cellStyle name="쉼표 [0] 8 4 7" xfId="5457"/>
    <cellStyle name="쉼표 [0] 8 4 7 2" xfId="5458"/>
    <cellStyle name="쉼표 [0] 8 4 7 2 2" xfId="11445"/>
    <cellStyle name="쉼표 [0] 8 4 7 2 3" xfId="8520"/>
    <cellStyle name="쉼표 [0] 8 4 7 3" xfId="11444"/>
    <cellStyle name="쉼표 [0] 8 4 7 4" xfId="8519"/>
    <cellStyle name="쉼표 [0] 8 4 8" xfId="5459"/>
    <cellStyle name="쉼표 [0] 8 4 8 2" xfId="5460"/>
    <cellStyle name="쉼표 [0] 8 4 8 2 2" xfId="11447"/>
    <cellStyle name="쉼표 [0] 8 4 8 2 3" xfId="8522"/>
    <cellStyle name="쉼표 [0] 8 4 8 3" xfId="11446"/>
    <cellStyle name="쉼표 [0] 8 4 8 4" xfId="8521"/>
    <cellStyle name="쉼표 [0] 8 4 9" xfId="5461"/>
    <cellStyle name="쉼표 [0] 8 4 9 2" xfId="5462"/>
    <cellStyle name="쉼표 [0] 8 4 9 2 2" xfId="11449"/>
    <cellStyle name="쉼표 [0] 8 4 9 2 3" xfId="8524"/>
    <cellStyle name="쉼표 [0] 8 4 9 3" xfId="11448"/>
    <cellStyle name="쉼표 [0] 8 4 9 4" xfId="8523"/>
    <cellStyle name="쉼표 [0] 8 5" xfId="5463"/>
    <cellStyle name="쉼표 [0] 8 5 10" xfId="5464"/>
    <cellStyle name="쉼표 [0] 8 5 10 2" xfId="5465"/>
    <cellStyle name="쉼표 [0] 8 5 10 2 2" xfId="11452"/>
    <cellStyle name="쉼표 [0] 8 5 10 2 3" xfId="8527"/>
    <cellStyle name="쉼표 [0] 8 5 10 3" xfId="11451"/>
    <cellStyle name="쉼표 [0] 8 5 10 4" xfId="8526"/>
    <cellStyle name="쉼표 [0] 8 5 11" xfId="5466"/>
    <cellStyle name="쉼표 [0] 8 5 11 2" xfId="5467"/>
    <cellStyle name="쉼표 [0] 8 5 11 2 2" xfId="11454"/>
    <cellStyle name="쉼표 [0] 8 5 11 2 3" xfId="8529"/>
    <cellStyle name="쉼표 [0] 8 5 11 3" xfId="11453"/>
    <cellStyle name="쉼표 [0] 8 5 11 4" xfId="8528"/>
    <cellStyle name="쉼표 [0] 8 5 12" xfId="5468"/>
    <cellStyle name="쉼표 [0] 8 5 12 2" xfId="5469"/>
    <cellStyle name="쉼표 [0] 8 5 12 2 2" xfId="11456"/>
    <cellStyle name="쉼표 [0] 8 5 12 2 3" xfId="8531"/>
    <cellStyle name="쉼표 [0] 8 5 12 3" xfId="11455"/>
    <cellStyle name="쉼표 [0] 8 5 12 4" xfId="8530"/>
    <cellStyle name="쉼표 [0] 8 5 13" xfId="5470"/>
    <cellStyle name="쉼표 [0] 8 5 13 2" xfId="5471"/>
    <cellStyle name="쉼표 [0] 8 5 13 2 2" xfId="11458"/>
    <cellStyle name="쉼표 [0] 8 5 13 2 3" xfId="8533"/>
    <cellStyle name="쉼표 [0] 8 5 13 3" xfId="11457"/>
    <cellStyle name="쉼표 [0] 8 5 13 4" xfId="8532"/>
    <cellStyle name="쉼표 [0] 8 5 14" xfId="5472"/>
    <cellStyle name="쉼표 [0] 8 5 14 2" xfId="5473"/>
    <cellStyle name="쉼표 [0] 8 5 14 2 2" xfId="11460"/>
    <cellStyle name="쉼표 [0] 8 5 14 2 3" xfId="8535"/>
    <cellStyle name="쉼표 [0] 8 5 14 3" xfId="11459"/>
    <cellStyle name="쉼표 [0] 8 5 14 4" xfId="8534"/>
    <cellStyle name="쉼표 [0] 8 5 15" xfId="5474"/>
    <cellStyle name="쉼표 [0] 8 5 15 2" xfId="5475"/>
    <cellStyle name="쉼표 [0] 8 5 15 2 2" xfId="11462"/>
    <cellStyle name="쉼표 [0] 8 5 15 2 3" xfId="8537"/>
    <cellStyle name="쉼표 [0] 8 5 15 3" xfId="11461"/>
    <cellStyle name="쉼표 [0] 8 5 15 4" xfId="8536"/>
    <cellStyle name="쉼표 [0] 8 5 16" xfId="5476"/>
    <cellStyle name="쉼표 [0] 8 5 16 2" xfId="5477"/>
    <cellStyle name="쉼표 [0] 8 5 16 2 2" xfId="11464"/>
    <cellStyle name="쉼표 [0] 8 5 16 2 3" xfId="8539"/>
    <cellStyle name="쉼표 [0] 8 5 16 3" xfId="11463"/>
    <cellStyle name="쉼표 [0] 8 5 16 4" xfId="8538"/>
    <cellStyle name="쉼표 [0] 8 5 17" xfId="5478"/>
    <cellStyle name="쉼표 [0] 8 5 17 2" xfId="5479"/>
    <cellStyle name="쉼표 [0] 8 5 17 2 2" xfId="11466"/>
    <cellStyle name="쉼표 [0] 8 5 17 2 3" xfId="8541"/>
    <cellStyle name="쉼표 [0] 8 5 17 3" xfId="11465"/>
    <cellStyle name="쉼표 [0] 8 5 17 4" xfId="8540"/>
    <cellStyle name="쉼표 [0] 8 5 18" xfId="5480"/>
    <cellStyle name="쉼표 [0] 8 5 18 2" xfId="5481"/>
    <cellStyle name="쉼표 [0] 8 5 18 2 2" xfId="11468"/>
    <cellStyle name="쉼표 [0] 8 5 18 2 3" xfId="8543"/>
    <cellStyle name="쉼표 [0] 8 5 18 3" xfId="11467"/>
    <cellStyle name="쉼표 [0] 8 5 18 4" xfId="8542"/>
    <cellStyle name="쉼표 [0] 8 5 19" xfId="5482"/>
    <cellStyle name="쉼표 [0] 8 5 19 2" xfId="5483"/>
    <cellStyle name="쉼표 [0] 8 5 19 2 2" xfId="11470"/>
    <cellStyle name="쉼표 [0] 8 5 19 2 3" xfId="8545"/>
    <cellStyle name="쉼표 [0] 8 5 19 3" xfId="11469"/>
    <cellStyle name="쉼표 [0] 8 5 19 4" xfId="8544"/>
    <cellStyle name="쉼표 [0] 8 5 2" xfId="5484"/>
    <cellStyle name="쉼표 [0] 8 5 2 2" xfId="5485"/>
    <cellStyle name="쉼표 [0] 8 5 2 2 2" xfId="11472"/>
    <cellStyle name="쉼표 [0] 8 5 2 2 3" xfId="8547"/>
    <cellStyle name="쉼표 [0] 8 5 2 2 3 2" xfId="14832"/>
    <cellStyle name="쉼표 [0] 8 5 2 3" xfId="11471"/>
    <cellStyle name="쉼표 [0] 8 5 2 3 2" xfId="13384"/>
    <cellStyle name="쉼표 [0] 8 5 2 4" xfId="8546"/>
    <cellStyle name="쉼표 [0] 8 5 2 4 2" xfId="14749"/>
    <cellStyle name="쉼표 [0] 8 5 20" xfId="5486"/>
    <cellStyle name="쉼표 [0] 8 5 20 2" xfId="5487"/>
    <cellStyle name="쉼표 [0] 8 5 20 2 2" xfId="11474"/>
    <cellStyle name="쉼표 [0] 8 5 20 2 3" xfId="8549"/>
    <cellStyle name="쉼표 [0] 8 5 20 3" xfId="11473"/>
    <cellStyle name="쉼표 [0] 8 5 20 4" xfId="8548"/>
    <cellStyle name="쉼표 [0] 8 5 21" xfId="5488"/>
    <cellStyle name="쉼표 [0] 8 5 21 2" xfId="5489"/>
    <cellStyle name="쉼표 [0] 8 5 21 2 2" xfId="11476"/>
    <cellStyle name="쉼표 [0] 8 5 21 2 3" xfId="8551"/>
    <cellStyle name="쉼표 [0] 8 5 21 3" xfId="11475"/>
    <cellStyle name="쉼표 [0] 8 5 21 4" xfId="8550"/>
    <cellStyle name="쉼표 [0] 8 5 22" xfId="5490"/>
    <cellStyle name="쉼표 [0] 8 5 22 2" xfId="5491"/>
    <cellStyle name="쉼표 [0] 8 5 22 2 2" xfId="11478"/>
    <cellStyle name="쉼표 [0] 8 5 22 2 3" xfId="8553"/>
    <cellStyle name="쉼표 [0] 8 5 22 3" xfId="11477"/>
    <cellStyle name="쉼표 [0] 8 5 22 4" xfId="8552"/>
    <cellStyle name="쉼표 [0] 8 5 23" xfId="5492"/>
    <cellStyle name="쉼표 [0] 8 5 23 2" xfId="5493"/>
    <cellStyle name="쉼표 [0] 8 5 23 2 2" xfId="11480"/>
    <cellStyle name="쉼표 [0] 8 5 23 2 3" xfId="8555"/>
    <cellStyle name="쉼표 [0] 8 5 23 3" xfId="11479"/>
    <cellStyle name="쉼표 [0] 8 5 23 4" xfId="8554"/>
    <cellStyle name="쉼표 [0] 8 5 24" xfId="5494"/>
    <cellStyle name="쉼표 [0] 8 5 24 2" xfId="5495"/>
    <cellStyle name="쉼표 [0] 8 5 24 2 2" xfId="11482"/>
    <cellStyle name="쉼표 [0] 8 5 24 2 3" xfId="8557"/>
    <cellStyle name="쉼표 [0] 8 5 24 3" xfId="11481"/>
    <cellStyle name="쉼표 [0] 8 5 24 4" xfId="8556"/>
    <cellStyle name="쉼표 [0] 8 5 25" xfId="5496"/>
    <cellStyle name="쉼표 [0] 8 5 25 2" xfId="5497"/>
    <cellStyle name="쉼표 [0] 8 5 25 2 2" xfId="11484"/>
    <cellStyle name="쉼표 [0] 8 5 25 2 3" xfId="8559"/>
    <cellStyle name="쉼표 [0] 8 5 25 3" xfId="11483"/>
    <cellStyle name="쉼표 [0] 8 5 25 4" xfId="8558"/>
    <cellStyle name="쉼표 [0] 8 5 26" xfId="5498"/>
    <cellStyle name="쉼표 [0] 8 5 26 2" xfId="11485"/>
    <cellStyle name="쉼표 [0] 8 5 26 3" xfId="8560"/>
    <cellStyle name="쉼표 [0] 8 5 27" xfId="11450"/>
    <cellStyle name="쉼표 [0] 8 5 28" xfId="8525"/>
    <cellStyle name="쉼표 [0] 8 5 28 2" xfId="14748"/>
    <cellStyle name="쉼표 [0] 8 5 3" xfId="5499"/>
    <cellStyle name="쉼표 [0] 8 5 3 10" xfId="5500"/>
    <cellStyle name="쉼표 [0] 8 5 3 10 2" xfId="5501"/>
    <cellStyle name="쉼표 [0] 8 5 3 10 2 2" xfId="11488"/>
    <cellStyle name="쉼표 [0] 8 5 3 10 2 3" xfId="8563"/>
    <cellStyle name="쉼표 [0] 8 5 3 10 3" xfId="11487"/>
    <cellStyle name="쉼표 [0] 8 5 3 10 4" xfId="8562"/>
    <cellStyle name="쉼표 [0] 8 5 3 11" xfId="5502"/>
    <cellStyle name="쉼표 [0] 8 5 3 11 2" xfId="5503"/>
    <cellStyle name="쉼표 [0] 8 5 3 11 2 2" xfId="11490"/>
    <cellStyle name="쉼표 [0] 8 5 3 11 2 3" xfId="8565"/>
    <cellStyle name="쉼표 [0] 8 5 3 11 3" xfId="11489"/>
    <cellStyle name="쉼표 [0] 8 5 3 11 4" xfId="8564"/>
    <cellStyle name="쉼표 [0] 8 5 3 12" xfId="5504"/>
    <cellStyle name="쉼표 [0] 8 5 3 12 2" xfId="5505"/>
    <cellStyle name="쉼표 [0] 8 5 3 12 2 2" xfId="11492"/>
    <cellStyle name="쉼표 [0] 8 5 3 12 2 3" xfId="8567"/>
    <cellStyle name="쉼표 [0] 8 5 3 12 3" xfId="11491"/>
    <cellStyle name="쉼표 [0] 8 5 3 12 4" xfId="8566"/>
    <cellStyle name="쉼표 [0] 8 5 3 13" xfId="5506"/>
    <cellStyle name="쉼표 [0] 8 5 3 13 2" xfId="5507"/>
    <cellStyle name="쉼표 [0] 8 5 3 13 2 2" xfId="11494"/>
    <cellStyle name="쉼표 [0] 8 5 3 13 2 3" xfId="8569"/>
    <cellStyle name="쉼표 [0] 8 5 3 13 3" xfId="11493"/>
    <cellStyle name="쉼표 [0] 8 5 3 13 4" xfId="8568"/>
    <cellStyle name="쉼표 [0] 8 5 3 14" xfId="5508"/>
    <cellStyle name="쉼표 [0] 8 5 3 14 2" xfId="5509"/>
    <cellStyle name="쉼표 [0] 8 5 3 14 2 2" xfId="11496"/>
    <cellStyle name="쉼표 [0] 8 5 3 14 2 3" xfId="8571"/>
    <cellStyle name="쉼표 [0] 8 5 3 14 3" xfId="11495"/>
    <cellStyle name="쉼표 [0] 8 5 3 14 4" xfId="8570"/>
    <cellStyle name="쉼표 [0] 8 5 3 15" xfId="5510"/>
    <cellStyle name="쉼표 [0] 8 5 3 15 2" xfId="5511"/>
    <cellStyle name="쉼표 [0] 8 5 3 15 2 2" xfId="11498"/>
    <cellStyle name="쉼표 [0] 8 5 3 15 2 3" xfId="8573"/>
    <cellStyle name="쉼표 [0] 8 5 3 15 3" xfId="11497"/>
    <cellStyle name="쉼표 [0] 8 5 3 15 4" xfId="8572"/>
    <cellStyle name="쉼표 [0] 8 5 3 16" xfId="5512"/>
    <cellStyle name="쉼표 [0] 8 5 3 16 2" xfId="5513"/>
    <cellStyle name="쉼표 [0] 8 5 3 16 2 2" xfId="11500"/>
    <cellStyle name="쉼표 [0] 8 5 3 16 2 3" xfId="8575"/>
    <cellStyle name="쉼표 [0] 8 5 3 16 3" xfId="11499"/>
    <cellStyle name="쉼표 [0] 8 5 3 16 4" xfId="8574"/>
    <cellStyle name="쉼표 [0] 8 5 3 17" xfId="5514"/>
    <cellStyle name="쉼표 [0] 8 5 3 17 2" xfId="5515"/>
    <cellStyle name="쉼표 [0] 8 5 3 17 2 2" xfId="11502"/>
    <cellStyle name="쉼표 [0] 8 5 3 17 2 3" xfId="8577"/>
    <cellStyle name="쉼표 [0] 8 5 3 17 3" xfId="11501"/>
    <cellStyle name="쉼표 [0] 8 5 3 17 4" xfId="8576"/>
    <cellStyle name="쉼표 [0] 8 5 3 18" xfId="5516"/>
    <cellStyle name="쉼표 [0] 8 5 3 18 2" xfId="5517"/>
    <cellStyle name="쉼표 [0] 8 5 3 18 2 2" xfId="11504"/>
    <cellStyle name="쉼표 [0] 8 5 3 18 2 3" xfId="8579"/>
    <cellStyle name="쉼표 [0] 8 5 3 18 3" xfId="11503"/>
    <cellStyle name="쉼표 [0] 8 5 3 18 4" xfId="8578"/>
    <cellStyle name="쉼표 [0] 8 5 3 19" xfId="5518"/>
    <cellStyle name="쉼표 [0] 8 5 3 19 2" xfId="5519"/>
    <cellStyle name="쉼표 [0] 8 5 3 19 2 2" xfId="11506"/>
    <cellStyle name="쉼표 [0] 8 5 3 19 2 3" xfId="8581"/>
    <cellStyle name="쉼표 [0] 8 5 3 19 3" xfId="11505"/>
    <cellStyle name="쉼표 [0] 8 5 3 19 4" xfId="8580"/>
    <cellStyle name="쉼표 [0] 8 5 3 2" xfId="5520"/>
    <cellStyle name="쉼표 [0] 8 5 3 2 2" xfId="5521"/>
    <cellStyle name="쉼표 [0] 8 5 3 2 2 2" xfId="11508"/>
    <cellStyle name="쉼표 [0] 8 5 3 2 2 3" xfId="8583"/>
    <cellStyle name="쉼표 [0] 8 5 3 2 3" xfId="11507"/>
    <cellStyle name="쉼표 [0] 8 5 3 2 4" xfId="8582"/>
    <cellStyle name="쉼표 [0] 8 5 3 2 4 2" xfId="15270"/>
    <cellStyle name="쉼표 [0] 8 5 3 20" xfId="5522"/>
    <cellStyle name="쉼표 [0] 8 5 3 20 2" xfId="5523"/>
    <cellStyle name="쉼표 [0] 8 5 3 20 2 2" xfId="11510"/>
    <cellStyle name="쉼표 [0] 8 5 3 20 2 3" xfId="8585"/>
    <cellStyle name="쉼표 [0] 8 5 3 20 3" xfId="11509"/>
    <cellStyle name="쉼표 [0] 8 5 3 20 4" xfId="8584"/>
    <cellStyle name="쉼표 [0] 8 5 3 21" xfId="5524"/>
    <cellStyle name="쉼표 [0] 8 5 3 21 2" xfId="5525"/>
    <cellStyle name="쉼표 [0] 8 5 3 21 2 2" xfId="11512"/>
    <cellStyle name="쉼표 [0] 8 5 3 21 2 3" xfId="8587"/>
    <cellStyle name="쉼표 [0] 8 5 3 21 3" xfId="11511"/>
    <cellStyle name="쉼표 [0] 8 5 3 21 4" xfId="8586"/>
    <cellStyle name="쉼표 [0] 8 5 3 22" xfId="5526"/>
    <cellStyle name="쉼표 [0] 8 5 3 22 2" xfId="5527"/>
    <cellStyle name="쉼표 [0] 8 5 3 22 2 2" xfId="11514"/>
    <cellStyle name="쉼표 [0] 8 5 3 22 2 3" xfId="8589"/>
    <cellStyle name="쉼표 [0] 8 5 3 22 3" xfId="11513"/>
    <cellStyle name="쉼표 [0] 8 5 3 22 4" xfId="8588"/>
    <cellStyle name="쉼표 [0] 8 5 3 23" xfId="5528"/>
    <cellStyle name="쉼표 [0] 8 5 3 23 2" xfId="5529"/>
    <cellStyle name="쉼표 [0] 8 5 3 23 2 2" xfId="11516"/>
    <cellStyle name="쉼표 [0] 8 5 3 23 2 3" xfId="8591"/>
    <cellStyle name="쉼표 [0] 8 5 3 23 3" xfId="11515"/>
    <cellStyle name="쉼표 [0] 8 5 3 23 4" xfId="8590"/>
    <cellStyle name="쉼표 [0] 8 5 3 24" xfId="5530"/>
    <cellStyle name="쉼표 [0] 8 5 3 24 2" xfId="5531"/>
    <cellStyle name="쉼표 [0] 8 5 3 24 2 2" xfId="11518"/>
    <cellStyle name="쉼표 [0] 8 5 3 24 2 3" xfId="8593"/>
    <cellStyle name="쉼표 [0] 8 5 3 24 3" xfId="11517"/>
    <cellStyle name="쉼표 [0] 8 5 3 24 4" xfId="8592"/>
    <cellStyle name="쉼표 [0] 8 5 3 25" xfId="5532"/>
    <cellStyle name="쉼표 [0] 8 5 3 25 2" xfId="11519"/>
    <cellStyle name="쉼표 [0] 8 5 3 25 3" xfId="8594"/>
    <cellStyle name="쉼표 [0] 8 5 3 26" xfId="11486"/>
    <cellStyle name="쉼표 [0] 8 5 3 27" xfId="8561"/>
    <cellStyle name="쉼표 [0] 8 5 3 27 2" xfId="14750"/>
    <cellStyle name="쉼표 [0] 8 5 3 3" xfId="5533"/>
    <cellStyle name="쉼표 [0] 8 5 3 3 2" xfId="5534"/>
    <cellStyle name="쉼표 [0] 8 5 3 3 2 2" xfId="11521"/>
    <cellStyle name="쉼표 [0] 8 5 3 3 2 3" xfId="8596"/>
    <cellStyle name="쉼표 [0] 8 5 3 3 3" xfId="11520"/>
    <cellStyle name="쉼표 [0] 8 5 3 3 4" xfId="8595"/>
    <cellStyle name="쉼표 [0] 8 5 3 4" xfId="5535"/>
    <cellStyle name="쉼표 [0] 8 5 3 4 2" xfId="5536"/>
    <cellStyle name="쉼표 [0] 8 5 3 4 2 2" xfId="11523"/>
    <cellStyle name="쉼표 [0] 8 5 3 4 2 3" xfId="8598"/>
    <cellStyle name="쉼표 [0] 8 5 3 4 3" xfId="11522"/>
    <cellStyle name="쉼표 [0] 8 5 3 4 4" xfId="8597"/>
    <cellStyle name="쉼표 [0] 8 5 3 5" xfId="5537"/>
    <cellStyle name="쉼표 [0] 8 5 3 5 2" xfId="5538"/>
    <cellStyle name="쉼표 [0] 8 5 3 5 2 2" xfId="11525"/>
    <cellStyle name="쉼표 [0] 8 5 3 5 2 3" xfId="8600"/>
    <cellStyle name="쉼표 [0] 8 5 3 5 3" xfId="11524"/>
    <cellStyle name="쉼표 [0] 8 5 3 5 4" xfId="8599"/>
    <cellStyle name="쉼표 [0] 8 5 3 6" xfId="5539"/>
    <cellStyle name="쉼표 [0] 8 5 3 6 2" xfId="5540"/>
    <cellStyle name="쉼표 [0] 8 5 3 6 2 2" xfId="11527"/>
    <cellStyle name="쉼표 [0] 8 5 3 6 2 3" xfId="8602"/>
    <cellStyle name="쉼표 [0] 8 5 3 6 3" xfId="11526"/>
    <cellStyle name="쉼표 [0] 8 5 3 6 4" xfId="8601"/>
    <cellStyle name="쉼표 [0] 8 5 3 7" xfId="5541"/>
    <cellStyle name="쉼표 [0] 8 5 3 7 2" xfId="5542"/>
    <cellStyle name="쉼표 [0] 8 5 3 7 2 2" xfId="11529"/>
    <cellStyle name="쉼표 [0] 8 5 3 7 2 3" xfId="8604"/>
    <cellStyle name="쉼표 [0] 8 5 3 7 3" xfId="11528"/>
    <cellStyle name="쉼표 [0] 8 5 3 7 4" xfId="8603"/>
    <cellStyle name="쉼표 [0] 8 5 3 8" xfId="5543"/>
    <cellStyle name="쉼표 [0] 8 5 3 8 2" xfId="5544"/>
    <cellStyle name="쉼표 [0] 8 5 3 8 2 2" xfId="11531"/>
    <cellStyle name="쉼표 [0] 8 5 3 8 2 3" xfId="8606"/>
    <cellStyle name="쉼표 [0] 8 5 3 8 3" xfId="11530"/>
    <cellStyle name="쉼표 [0] 8 5 3 8 4" xfId="8605"/>
    <cellStyle name="쉼표 [0] 8 5 3 9" xfId="5545"/>
    <cellStyle name="쉼표 [0] 8 5 3 9 2" xfId="5546"/>
    <cellStyle name="쉼표 [0] 8 5 3 9 2 2" xfId="11533"/>
    <cellStyle name="쉼표 [0] 8 5 3 9 2 3" xfId="8608"/>
    <cellStyle name="쉼표 [0] 8 5 3 9 3" xfId="11532"/>
    <cellStyle name="쉼표 [0] 8 5 3 9 4" xfId="8607"/>
    <cellStyle name="쉼표 [0] 8 5 4" xfId="5547"/>
    <cellStyle name="쉼표 [0] 8 5 4 2" xfId="5548"/>
    <cellStyle name="쉼표 [0] 8 5 4 2 2" xfId="11535"/>
    <cellStyle name="쉼표 [0] 8 5 4 2 3" xfId="8610"/>
    <cellStyle name="쉼표 [0] 8 5 4 3" xfId="11534"/>
    <cellStyle name="쉼표 [0] 8 5 4 4" xfId="8609"/>
    <cellStyle name="쉼표 [0] 8 5 4 4 2" xfId="15269"/>
    <cellStyle name="쉼표 [0] 8 5 5" xfId="5549"/>
    <cellStyle name="쉼표 [0] 8 5 5 2" xfId="5550"/>
    <cellStyle name="쉼표 [0] 8 5 5 2 2" xfId="11537"/>
    <cellStyle name="쉼표 [0] 8 5 5 2 3" xfId="8612"/>
    <cellStyle name="쉼표 [0] 8 5 5 3" xfId="11536"/>
    <cellStyle name="쉼표 [0] 8 5 5 4" xfId="8611"/>
    <cellStyle name="쉼표 [0] 8 5 6" xfId="5551"/>
    <cellStyle name="쉼표 [0] 8 5 6 2" xfId="5552"/>
    <cellStyle name="쉼표 [0] 8 5 6 2 2" xfId="11539"/>
    <cellStyle name="쉼표 [0] 8 5 6 2 3" xfId="8614"/>
    <cellStyle name="쉼표 [0] 8 5 6 3" xfId="11538"/>
    <cellStyle name="쉼표 [0] 8 5 6 4" xfId="8613"/>
    <cellStyle name="쉼표 [0] 8 5 7" xfId="5553"/>
    <cellStyle name="쉼표 [0] 8 5 7 2" xfId="5554"/>
    <cellStyle name="쉼표 [0] 8 5 7 2 2" xfId="11541"/>
    <cellStyle name="쉼표 [0] 8 5 7 2 3" xfId="8616"/>
    <cellStyle name="쉼표 [0] 8 5 7 3" xfId="11540"/>
    <cellStyle name="쉼표 [0] 8 5 7 4" xfId="8615"/>
    <cellStyle name="쉼표 [0] 8 5 8" xfId="5555"/>
    <cellStyle name="쉼표 [0] 8 5 8 2" xfId="5556"/>
    <cellStyle name="쉼표 [0] 8 5 8 2 2" xfId="11543"/>
    <cellStyle name="쉼표 [0] 8 5 8 2 3" xfId="8618"/>
    <cellStyle name="쉼표 [0] 8 5 8 3" xfId="11542"/>
    <cellStyle name="쉼표 [0] 8 5 8 4" xfId="8617"/>
    <cellStyle name="쉼표 [0] 8 5 9" xfId="5557"/>
    <cellStyle name="쉼표 [0] 8 5 9 2" xfId="5558"/>
    <cellStyle name="쉼표 [0] 8 5 9 2 2" xfId="11545"/>
    <cellStyle name="쉼표 [0] 8 5 9 2 3" xfId="8620"/>
    <cellStyle name="쉼표 [0] 8 5 9 3" xfId="11544"/>
    <cellStyle name="쉼표 [0] 8 5 9 4" xfId="8619"/>
    <cellStyle name="쉼표 [0] 8 6" xfId="5559"/>
    <cellStyle name="쉼표 [0] 8 6 2" xfId="5560"/>
    <cellStyle name="쉼표 [0] 8 6 2 2" xfId="11547"/>
    <cellStyle name="쉼표 [0] 8 6 2 3" xfId="8622"/>
    <cellStyle name="쉼표 [0] 8 6 2 3 2" xfId="14833"/>
    <cellStyle name="쉼표 [0] 8 6 3" xfId="11546"/>
    <cellStyle name="쉼표 [0] 8 6 3 2" xfId="13385"/>
    <cellStyle name="쉼표 [0] 8 6 4" xfId="8621"/>
    <cellStyle name="쉼표 [0] 8 6 4 2" xfId="14751"/>
    <cellStyle name="쉼표 [0] 8 7" xfId="5561"/>
    <cellStyle name="쉼표 [0] 8 7 10" xfId="5562"/>
    <cellStyle name="쉼표 [0] 8 7 10 2" xfId="5563"/>
    <cellStyle name="쉼표 [0] 8 7 10 2 2" xfId="11550"/>
    <cellStyle name="쉼표 [0] 8 7 10 2 3" xfId="8625"/>
    <cellStyle name="쉼표 [0] 8 7 10 3" xfId="11549"/>
    <cellStyle name="쉼표 [0] 8 7 10 4" xfId="8624"/>
    <cellStyle name="쉼표 [0] 8 7 11" xfId="5564"/>
    <cellStyle name="쉼표 [0] 8 7 11 2" xfId="5565"/>
    <cellStyle name="쉼표 [0] 8 7 11 2 2" xfId="11552"/>
    <cellStyle name="쉼표 [0] 8 7 11 2 3" xfId="8627"/>
    <cellStyle name="쉼표 [0] 8 7 11 3" xfId="11551"/>
    <cellStyle name="쉼표 [0] 8 7 11 4" xfId="8626"/>
    <cellStyle name="쉼표 [0] 8 7 12" xfId="5566"/>
    <cellStyle name="쉼표 [0] 8 7 12 2" xfId="5567"/>
    <cellStyle name="쉼표 [0] 8 7 12 2 2" xfId="11554"/>
    <cellStyle name="쉼표 [0] 8 7 12 2 3" xfId="8629"/>
    <cellStyle name="쉼표 [0] 8 7 12 3" xfId="11553"/>
    <cellStyle name="쉼표 [0] 8 7 12 4" xfId="8628"/>
    <cellStyle name="쉼표 [0] 8 7 13" xfId="5568"/>
    <cellStyle name="쉼표 [0] 8 7 13 2" xfId="5569"/>
    <cellStyle name="쉼표 [0] 8 7 13 2 2" xfId="11556"/>
    <cellStyle name="쉼표 [0] 8 7 13 2 3" xfId="8631"/>
    <cellStyle name="쉼표 [0] 8 7 13 3" xfId="11555"/>
    <cellStyle name="쉼표 [0] 8 7 13 4" xfId="8630"/>
    <cellStyle name="쉼표 [0] 8 7 14" xfId="5570"/>
    <cellStyle name="쉼표 [0] 8 7 14 2" xfId="5571"/>
    <cellStyle name="쉼표 [0] 8 7 14 2 2" xfId="11558"/>
    <cellStyle name="쉼표 [0] 8 7 14 2 3" xfId="8633"/>
    <cellStyle name="쉼표 [0] 8 7 14 3" xfId="11557"/>
    <cellStyle name="쉼표 [0] 8 7 14 4" xfId="8632"/>
    <cellStyle name="쉼표 [0] 8 7 15" xfId="5572"/>
    <cellStyle name="쉼표 [0] 8 7 15 2" xfId="5573"/>
    <cellStyle name="쉼표 [0] 8 7 15 2 2" xfId="11560"/>
    <cellStyle name="쉼표 [0] 8 7 15 2 3" xfId="8635"/>
    <cellStyle name="쉼표 [0] 8 7 15 3" xfId="11559"/>
    <cellStyle name="쉼표 [0] 8 7 15 4" xfId="8634"/>
    <cellStyle name="쉼표 [0] 8 7 16" xfId="5574"/>
    <cellStyle name="쉼표 [0] 8 7 16 2" xfId="5575"/>
    <cellStyle name="쉼표 [0] 8 7 16 2 2" xfId="11562"/>
    <cellStyle name="쉼표 [0] 8 7 16 2 3" xfId="8637"/>
    <cellStyle name="쉼표 [0] 8 7 16 3" xfId="11561"/>
    <cellStyle name="쉼표 [0] 8 7 16 4" xfId="8636"/>
    <cellStyle name="쉼표 [0] 8 7 17" xfId="5576"/>
    <cellStyle name="쉼표 [0] 8 7 17 2" xfId="5577"/>
    <cellStyle name="쉼표 [0] 8 7 17 2 2" xfId="11564"/>
    <cellStyle name="쉼표 [0] 8 7 17 2 3" xfId="8639"/>
    <cellStyle name="쉼표 [0] 8 7 17 3" xfId="11563"/>
    <cellStyle name="쉼표 [0] 8 7 17 4" xfId="8638"/>
    <cellStyle name="쉼표 [0] 8 7 18" xfId="5578"/>
    <cellStyle name="쉼표 [0] 8 7 18 2" xfId="5579"/>
    <cellStyle name="쉼표 [0] 8 7 18 2 2" xfId="11566"/>
    <cellStyle name="쉼표 [0] 8 7 18 2 3" xfId="8641"/>
    <cellStyle name="쉼표 [0] 8 7 18 3" xfId="11565"/>
    <cellStyle name="쉼표 [0] 8 7 18 4" xfId="8640"/>
    <cellStyle name="쉼표 [0] 8 7 19" xfId="5580"/>
    <cellStyle name="쉼표 [0] 8 7 19 2" xfId="5581"/>
    <cellStyle name="쉼표 [0] 8 7 19 2 2" xfId="11568"/>
    <cellStyle name="쉼표 [0] 8 7 19 2 3" xfId="8643"/>
    <cellStyle name="쉼표 [0] 8 7 19 3" xfId="11567"/>
    <cellStyle name="쉼표 [0] 8 7 19 4" xfId="8642"/>
    <cellStyle name="쉼표 [0] 8 7 2" xfId="5582"/>
    <cellStyle name="쉼표 [0] 8 7 2 2" xfId="5583"/>
    <cellStyle name="쉼표 [0] 8 7 2 2 2" xfId="11570"/>
    <cellStyle name="쉼표 [0] 8 7 2 2 3" xfId="8645"/>
    <cellStyle name="쉼표 [0] 8 7 2 3" xfId="11569"/>
    <cellStyle name="쉼표 [0] 8 7 2 4" xfId="8644"/>
    <cellStyle name="쉼표 [0] 8 7 2 4 2" xfId="15271"/>
    <cellStyle name="쉼표 [0] 8 7 20" xfId="5584"/>
    <cellStyle name="쉼표 [0] 8 7 20 2" xfId="5585"/>
    <cellStyle name="쉼표 [0] 8 7 20 2 2" xfId="11572"/>
    <cellStyle name="쉼표 [0] 8 7 20 2 3" xfId="8647"/>
    <cellStyle name="쉼표 [0] 8 7 20 3" xfId="11571"/>
    <cellStyle name="쉼표 [0] 8 7 20 4" xfId="8646"/>
    <cellStyle name="쉼표 [0] 8 7 21" xfId="5586"/>
    <cellStyle name="쉼표 [0] 8 7 21 2" xfId="5587"/>
    <cellStyle name="쉼표 [0] 8 7 21 2 2" xfId="11574"/>
    <cellStyle name="쉼표 [0] 8 7 21 2 3" xfId="8649"/>
    <cellStyle name="쉼표 [0] 8 7 21 3" xfId="11573"/>
    <cellStyle name="쉼표 [0] 8 7 21 4" xfId="8648"/>
    <cellStyle name="쉼표 [0] 8 7 22" xfId="5588"/>
    <cellStyle name="쉼표 [0] 8 7 22 2" xfId="5589"/>
    <cellStyle name="쉼표 [0] 8 7 22 2 2" xfId="11576"/>
    <cellStyle name="쉼표 [0] 8 7 22 2 3" xfId="8651"/>
    <cellStyle name="쉼표 [0] 8 7 22 3" xfId="11575"/>
    <cellStyle name="쉼표 [0] 8 7 22 4" xfId="8650"/>
    <cellStyle name="쉼표 [0] 8 7 23" xfId="5590"/>
    <cellStyle name="쉼표 [0] 8 7 23 2" xfId="5591"/>
    <cellStyle name="쉼표 [0] 8 7 23 2 2" xfId="11578"/>
    <cellStyle name="쉼표 [0] 8 7 23 2 3" xfId="8653"/>
    <cellStyle name="쉼표 [0] 8 7 23 3" xfId="11577"/>
    <cellStyle name="쉼표 [0] 8 7 23 4" xfId="8652"/>
    <cellStyle name="쉼표 [0] 8 7 24" xfId="5592"/>
    <cellStyle name="쉼표 [0] 8 7 24 2" xfId="5593"/>
    <cellStyle name="쉼표 [0] 8 7 24 2 2" xfId="11580"/>
    <cellStyle name="쉼표 [0] 8 7 24 2 3" xfId="8655"/>
    <cellStyle name="쉼표 [0] 8 7 24 3" xfId="11579"/>
    <cellStyle name="쉼표 [0] 8 7 24 4" xfId="8654"/>
    <cellStyle name="쉼표 [0] 8 7 25" xfId="5594"/>
    <cellStyle name="쉼표 [0] 8 7 25 2" xfId="11581"/>
    <cellStyle name="쉼표 [0] 8 7 25 3" xfId="8656"/>
    <cellStyle name="쉼표 [0] 8 7 26" xfId="11548"/>
    <cellStyle name="쉼표 [0] 8 7 27" xfId="8623"/>
    <cellStyle name="쉼표 [0] 8 7 27 2" xfId="14752"/>
    <cellStyle name="쉼표 [0] 8 7 3" xfId="5595"/>
    <cellStyle name="쉼표 [0] 8 7 3 2" xfId="5596"/>
    <cellStyle name="쉼표 [0] 8 7 3 2 2" xfId="11583"/>
    <cellStyle name="쉼표 [0] 8 7 3 2 3" xfId="8658"/>
    <cellStyle name="쉼표 [0] 8 7 3 3" xfId="11582"/>
    <cellStyle name="쉼표 [0] 8 7 3 4" xfId="8657"/>
    <cellStyle name="쉼표 [0] 8 7 4" xfId="5597"/>
    <cellStyle name="쉼표 [0] 8 7 4 2" xfId="5598"/>
    <cellStyle name="쉼표 [0] 8 7 4 2 2" xfId="11585"/>
    <cellStyle name="쉼표 [0] 8 7 4 2 3" xfId="8660"/>
    <cellStyle name="쉼표 [0] 8 7 4 3" xfId="11584"/>
    <cellStyle name="쉼표 [0] 8 7 4 4" xfId="8659"/>
    <cellStyle name="쉼표 [0] 8 7 5" xfId="5599"/>
    <cellStyle name="쉼표 [0] 8 7 5 2" xfId="5600"/>
    <cellStyle name="쉼표 [0] 8 7 5 2 2" xfId="11587"/>
    <cellStyle name="쉼표 [0] 8 7 5 2 3" xfId="8662"/>
    <cellStyle name="쉼표 [0] 8 7 5 3" xfId="11586"/>
    <cellStyle name="쉼표 [0] 8 7 5 4" xfId="8661"/>
    <cellStyle name="쉼표 [0] 8 7 6" xfId="5601"/>
    <cellStyle name="쉼표 [0] 8 7 6 2" xfId="5602"/>
    <cellStyle name="쉼표 [0] 8 7 6 2 2" xfId="11589"/>
    <cellStyle name="쉼표 [0] 8 7 6 2 3" xfId="8664"/>
    <cellStyle name="쉼표 [0] 8 7 6 3" xfId="11588"/>
    <cellStyle name="쉼표 [0] 8 7 6 4" xfId="8663"/>
    <cellStyle name="쉼표 [0] 8 7 7" xfId="5603"/>
    <cellStyle name="쉼표 [0] 8 7 7 2" xfId="5604"/>
    <cellStyle name="쉼표 [0] 8 7 7 2 2" xfId="11591"/>
    <cellStyle name="쉼표 [0] 8 7 7 2 3" xfId="8666"/>
    <cellStyle name="쉼표 [0] 8 7 7 3" xfId="11590"/>
    <cellStyle name="쉼표 [0] 8 7 7 4" xfId="8665"/>
    <cellStyle name="쉼표 [0] 8 7 8" xfId="5605"/>
    <cellStyle name="쉼표 [0] 8 7 8 2" xfId="5606"/>
    <cellStyle name="쉼표 [0] 8 7 8 2 2" xfId="11593"/>
    <cellStyle name="쉼표 [0] 8 7 8 2 3" xfId="8668"/>
    <cellStyle name="쉼표 [0] 8 7 8 3" xfId="11592"/>
    <cellStyle name="쉼표 [0] 8 7 8 4" xfId="8667"/>
    <cellStyle name="쉼표 [0] 8 7 9" xfId="5607"/>
    <cellStyle name="쉼표 [0] 8 7 9 2" xfId="5608"/>
    <cellStyle name="쉼표 [0] 8 7 9 2 2" xfId="11595"/>
    <cellStyle name="쉼표 [0] 8 7 9 2 3" xfId="8670"/>
    <cellStyle name="쉼표 [0] 8 7 9 3" xfId="11594"/>
    <cellStyle name="쉼표 [0] 8 7 9 4" xfId="8669"/>
    <cellStyle name="쉼표 [0] 8 8" xfId="5609"/>
    <cellStyle name="쉼표 [0] 8 8 2" xfId="5610"/>
    <cellStyle name="쉼표 [0] 8 8 2 2" xfId="11597"/>
    <cellStyle name="쉼표 [0] 8 8 2 3" xfId="8672"/>
    <cellStyle name="쉼표 [0] 8 8 3" xfId="11596"/>
    <cellStyle name="쉼표 [0] 8 8 4" xfId="8671"/>
    <cellStyle name="쉼표 [0] 8 8 4 2" xfId="15317"/>
    <cellStyle name="쉼표 [0] 8 9" xfId="5611"/>
    <cellStyle name="쉼표 [0] 8 9 2" xfId="5612"/>
    <cellStyle name="쉼표 [0] 8 9 2 2" xfId="11599"/>
    <cellStyle name="쉼표 [0] 8 9 2 3" xfId="8674"/>
    <cellStyle name="쉼표 [0] 8 9 3" xfId="11598"/>
    <cellStyle name="쉼표 [0] 8 9 4" xfId="8673"/>
    <cellStyle name="쉼표 [0] 8 9 4 2" xfId="15256"/>
    <cellStyle name="쉼표 [0] 9" xfId="5613"/>
    <cellStyle name="쉼표 [0] 9 10" xfId="5614"/>
    <cellStyle name="쉼표 [0] 9 10 2" xfId="5615"/>
    <cellStyle name="쉼표 [0] 9 10 2 2" xfId="11601"/>
    <cellStyle name="쉼표 [0] 9 10 2 3" xfId="8676"/>
    <cellStyle name="쉼표 [0] 9 10 3" xfId="11600"/>
    <cellStyle name="쉼표 [0] 9 10 4" xfId="8675"/>
    <cellStyle name="쉼표 [0] 9 11" xfId="5616"/>
    <cellStyle name="쉼표 [0] 9 11 2" xfId="5617"/>
    <cellStyle name="쉼표 [0] 9 11 2 2" xfId="11603"/>
    <cellStyle name="쉼표 [0] 9 11 2 3" xfId="8678"/>
    <cellStyle name="쉼표 [0] 9 11 3" xfId="11602"/>
    <cellStyle name="쉼표 [0] 9 11 4" xfId="8677"/>
    <cellStyle name="쉼표 [0] 9 12" xfId="5618"/>
    <cellStyle name="쉼표 [0] 9 12 2" xfId="5619"/>
    <cellStyle name="쉼표 [0] 9 12 2 2" xfId="11605"/>
    <cellStyle name="쉼표 [0] 9 12 2 3" xfId="8680"/>
    <cellStyle name="쉼표 [0] 9 12 3" xfId="11604"/>
    <cellStyle name="쉼표 [0] 9 12 4" xfId="8679"/>
    <cellStyle name="쉼표 [0] 9 13" xfId="5620"/>
    <cellStyle name="쉼표 [0] 9 13 2" xfId="5621"/>
    <cellStyle name="쉼표 [0] 9 13 2 2" xfId="11607"/>
    <cellStyle name="쉼표 [0] 9 13 2 3" xfId="8682"/>
    <cellStyle name="쉼표 [0] 9 13 3" xfId="11606"/>
    <cellStyle name="쉼표 [0] 9 13 4" xfId="8681"/>
    <cellStyle name="쉼표 [0] 9 14" xfId="5622"/>
    <cellStyle name="쉼표 [0] 9 14 2" xfId="5623"/>
    <cellStyle name="쉼표 [0] 9 14 2 2" xfId="11609"/>
    <cellStyle name="쉼표 [0] 9 14 2 3" xfId="8684"/>
    <cellStyle name="쉼표 [0] 9 14 3" xfId="11608"/>
    <cellStyle name="쉼표 [0] 9 14 4" xfId="8683"/>
    <cellStyle name="쉼표 [0] 9 15" xfId="5624"/>
    <cellStyle name="쉼표 [0] 9 15 2" xfId="5625"/>
    <cellStyle name="쉼표 [0] 9 15 2 2" xfId="11611"/>
    <cellStyle name="쉼표 [0] 9 15 2 3" xfId="8686"/>
    <cellStyle name="쉼표 [0] 9 15 3" xfId="11610"/>
    <cellStyle name="쉼표 [0] 9 15 4" xfId="8685"/>
    <cellStyle name="쉼표 [0] 9 16" xfId="5626"/>
    <cellStyle name="쉼표 [0] 9 16 2" xfId="5627"/>
    <cellStyle name="쉼표 [0] 9 16 2 2" xfId="11613"/>
    <cellStyle name="쉼표 [0] 9 16 2 3" xfId="8688"/>
    <cellStyle name="쉼표 [0] 9 16 3" xfId="11612"/>
    <cellStyle name="쉼표 [0] 9 16 4" xfId="8687"/>
    <cellStyle name="쉼표 [0] 9 17" xfId="5628"/>
    <cellStyle name="쉼표 [0] 9 17 2" xfId="5629"/>
    <cellStyle name="쉼표 [0] 9 17 2 2" xfId="11615"/>
    <cellStyle name="쉼표 [0] 9 17 2 3" xfId="8690"/>
    <cellStyle name="쉼표 [0] 9 17 3" xfId="11614"/>
    <cellStyle name="쉼표 [0] 9 17 4" xfId="8689"/>
    <cellStyle name="쉼표 [0] 9 18" xfId="5630"/>
    <cellStyle name="쉼표 [0] 9 18 2" xfId="5631"/>
    <cellStyle name="쉼표 [0] 9 18 2 2" xfId="11617"/>
    <cellStyle name="쉼표 [0] 9 18 2 3" xfId="8692"/>
    <cellStyle name="쉼표 [0] 9 18 3" xfId="11616"/>
    <cellStyle name="쉼표 [0] 9 18 4" xfId="8691"/>
    <cellStyle name="쉼표 [0] 9 19" xfId="5632"/>
    <cellStyle name="쉼표 [0] 9 19 2" xfId="5633"/>
    <cellStyle name="쉼표 [0] 9 19 2 2" xfId="11619"/>
    <cellStyle name="쉼표 [0] 9 19 2 3" xfId="8694"/>
    <cellStyle name="쉼표 [0] 9 19 3" xfId="11618"/>
    <cellStyle name="쉼표 [0] 9 19 4" xfId="8693"/>
    <cellStyle name="쉼표 [0] 9 2" xfId="5634"/>
    <cellStyle name="쉼표 [0] 9 2 10" xfId="5635"/>
    <cellStyle name="쉼표 [0] 9 2 10 2" xfId="5636"/>
    <cellStyle name="쉼표 [0] 9 2 10 2 2" xfId="11622"/>
    <cellStyle name="쉼표 [0] 9 2 10 2 3" xfId="8697"/>
    <cellStyle name="쉼표 [0] 9 2 10 3" xfId="11621"/>
    <cellStyle name="쉼표 [0] 9 2 10 4" xfId="8696"/>
    <cellStyle name="쉼표 [0] 9 2 11" xfId="5637"/>
    <cellStyle name="쉼표 [0] 9 2 11 2" xfId="5638"/>
    <cellStyle name="쉼표 [0] 9 2 11 2 2" xfId="11624"/>
    <cellStyle name="쉼표 [0] 9 2 11 2 3" xfId="8699"/>
    <cellStyle name="쉼표 [0] 9 2 11 3" xfId="11623"/>
    <cellStyle name="쉼표 [0] 9 2 11 4" xfId="8698"/>
    <cellStyle name="쉼표 [0] 9 2 12" xfId="5639"/>
    <cellStyle name="쉼표 [0] 9 2 12 2" xfId="5640"/>
    <cellStyle name="쉼표 [0] 9 2 12 2 2" xfId="11626"/>
    <cellStyle name="쉼표 [0] 9 2 12 2 3" xfId="8701"/>
    <cellStyle name="쉼표 [0] 9 2 12 3" xfId="11625"/>
    <cellStyle name="쉼표 [0] 9 2 12 4" xfId="8700"/>
    <cellStyle name="쉼표 [0] 9 2 13" xfId="5641"/>
    <cellStyle name="쉼표 [0] 9 2 13 2" xfId="5642"/>
    <cellStyle name="쉼표 [0] 9 2 13 2 2" xfId="11628"/>
    <cellStyle name="쉼표 [0] 9 2 13 2 3" xfId="8703"/>
    <cellStyle name="쉼표 [0] 9 2 13 3" xfId="11627"/>
    <cellStyle name="쉼표 [0] 9 2 13 4" xfId="8702"/>
    <cellStyle name="쉼표 [0] 9 2 14" xfId="5643"/>
    <cellStyle name="쉼표 [0] 9 2 14 2" xfId="5644"/>
    <cellStyle name="쉼표 [0] 9 2 14 2 2" xfId="11630"/>
    <cellStyle name="쉼표 [0] 9 2 14 2 3" xfId="8705"/>
    <cellStyle name="쉼표 [0] 9 2 14 3" xfId="11629"/>
    <cellStyle name="쉼표 [0] 9 2 14 4" xfId="8704"/>
    <cellStyle name="쉼표 [0] 9 2 15" xfId="5645"/>
    <cellStyle name="쉼표 [0] 9 2 15 2" xfId="5646"/>
    <cellStyle name="쉼표 [0] 9 2 15 2 2" xfId="11632"/>
    <cellStyle name="쉼표 [0] 9 2 15 2 3" xfId="8707"/>
    <cellStyle name="쉼표 [0] 9 2 15 3" xfId="11631"/>
    <cellStyle name="쉼표 [0] 9 2 15 4" xfId="8706"/>
    <cellStyle name="쉼표 [0] 9 2 16" xfId="5647"/>
    <cellStyle name="쉼표 [0] 9 2 16 2" xfId="5648"/>
    <cellStyle name="쉼표 [0] 9 2 16 2 2" xfId="11634"/>
    <cellStyle name="쉼표 [0] 9 2 16 2 3" xfId="8709"/>
    <cellStyle name="쉼표 [0] 9 2 16 3" xfId="11633"/>
    <cellStyle name="쉼표 [0] 9 2 16 4" xfId="8708"/>
    <cellStyle name="쉼표 [0] 9 2 17" xfId="5649"/>
    <cellStyle name="쉼표 [0] 9 2 17 2" xfId="5650"/>
    <cellStyle name="쉼표 [0] 9 2 17 2 2" xfId="11636"/>
    <cellStyle name="쉼표 [0] 9 2 17 2 3" xfId="8711"/>
    <cellStyle name="쉼표 [0] 9 2 17 3" xfId="11635"/>
    <cellStyle name="쉼표 [0] 9 2 17 4" xfId="8710"/>
    <cellStyle name="쉼표 [0] 9 2 18" xfId="5651"/>
    <cellStyle name="쉼표 [0] 9 2 18 2" xfId="5652"/>
    <cellStyle name="쉼표 [0] 9 2 18 2 2" xfId="11638"/>
    <cellStyle name="쉼표 [0] 9 2 18 2 3" xfId="8713"/>
    <cellStyle name="쉼표 [0] 9 2 18 3" xfId="11637"/>
    <cellStyle name="쉼표 [0] 9 2 18 4" xfId="8712"/>
    <cellStyle name="쉼표 [0] 9 2 19" xfId="5653"/>
    <cellStyle name="쉼표 [0] 9 2 19 2" xfId="5654"/>
    <cellStyle name="쉼표 [0] 9 2 19 2 2" xfId="11640"/>
    <cellStyle name="쉼표 [0] 9 2 19 2 3" xfId="8715"/>
    <cellStyle name="쉼표 [0] 9 2 19 3" xfId="11639"/>
    <cellStyle name="쉼표 [0] 9 2 19 4" xfId="8714"/>
    <cellStyle name="쉼표 [0] 9 2 2" xfId="5655"/>
    <cellStyle name="쉼표 [0] 9 2 2 2" xfId="5656"/>
    <cellStyle name="쉼표 [0] 9 2 2 2 2" xfId="11642"/>
    <cellStyle name="쉼표 [0] 9 2 2 2 3" xfId="8717"/>
    <cellStyle name="쉼표 [0] 9 2 2 2 3 2" xfId="14834"/>
    <cellStyle name="쉼표 [0] 9 2 2 3" xfId="11641"/>
    <cellStyle name="쉼표 [0] 9 2 2 3 2" xfId="13386"/>
    <cellStyle name="쉼표 [0] 9 2 2 4" xfId="8716"/>
    <cellStyle name="쉼표 [0] 9 2 2 4 2" xfId="14754"/>
    <cellStyle name="쉼표 [0] 9 2 20" xfId="5657"/>
    <cellStyle name="쉼표 [0] 9 2 20 2" xfId="5658"/>
    <cellStyle name="쉼표 [0] 9 2 20 2 2" xfId="11644"/>
    <cellStyle name="쉼표 [0] 9 2 20 2 3" xfId="8719"/>
    <cellStyle name="쉼표 [0] 9 2 20 3" xfId="11643"/>
    <cellStyle name="쉼표 [0] 9 2 20 4" xfId="8718"/>
    <cellStyle name="쉼표 [0] 9 2 21" xfId="5659"/>
    <cellStyle name="쉼표 [0] 9 2 21 2" xfId="5660"/>
    <cellStyle name="쉼표 [0] 9 2 21 2 2" xfId="11646"/>
    <cellStyle name="쉼표 [0] 9 2 21 2 3" xfId="8721"/>
    <cellStyle name="쉼표 [0] 9 2 21 3" xfId="11645"/>
    <cellStyle name="쉼표 [0] 9 2 21 4" xfId="8720"/>
    <cellStyle name="쉼표 [0] 9 2 22" xfId="5661"/>
    <cellStyle name="쉼표 [0] 9 2 22 2" xfId="5662"/>
    <cellStyle name="쉼표 [0] 9 2 22 2 2" xfId="11648"/>
    <cellStyle name="쉼표 [0] 9 2 22 2 3" xfId="8723"/>
    <cellStyle name="쉼표 [0] 9 2 22 3" xfId="11647"/>
    <cellStyle name="쉼표 [0] 9 2 22 4" xfId="8722"/>
    <cellStyle name="쉼표 [0] 9 2 23" xfId="5663"/>
    <cellStyle name="쉼표 [0] 9 2 23 2" xfId="5664"/>
    <cellStyle name="쉼표 [0] 9 2 23 2 2" xfId="11650"/>
    <cellStyle name="쉼표 [0] 9 2 23 2 3" xfId="8725"/>
    <cellStyle name="쉼표 [0] 9 2 23 3" xfId="11649"/>
    <cellStyle name="쉼표 [0] 9 2 23 4" xfId="8724"/>
    <cellStyle name="쉼표 [0] 9 2 24" xfId="5665"/>
    <cellStyle name="쉼표 [0] 9 2 24 2" xfId="5666"/>
    <cellStyle name="쉼표 [0] 9 2 24 2 2" xfId="11652"/>
    <cellStyle name="쉼표 [0] 9 2 24 2 3" xfId="8727"/>
    <cellStyle name="쉼표 [0] 9 2 24 3" xfId="11651"/>
    <cellStyle name="쉼표 [0] 9 2 24 4" xfId="8726"/>
    <cellStyle name="쉼표 [0] 9 2 25" xfId="5667"/>
    <cellStyle name="쉼표 [0] 9 2 25 2" xfId="5668"/>
    <cellStyle name="쉼표 [0] 9 2 25 2 2" xfId="11654"/>
    <cellStyle name="쉼표 [0] 9 2 25 2 3" xfId="8729"/>
    <cellStyle name="쉼표 [0] 9 2 25 3" xfId="11653"/>
    <cellStyle name="쉼표 [0] 9 2 25 4" xfId="8728"/>
    <cellStyle name="쉼표 [0] 9 2 26" xfId="5669"/>
    <cellStyle name="쉼표 [0] 9 2 26 2" xfId="11655"/>
    <cellStyle name="쉼표 [0] 9 2 26 3" xfId="8730"/>
    <cellStyle name="쉼표 [0] 9 2 27" xfId="11620"/>
    <cellStyle name="쉼표 [0] 9 2 28" xfId="8695"/>
    <cellStyle name="쉼표 [0] 9 2 28 2" xfId="14753"/>
    <cellStyle name="쉼표 [0] 9 2 3" xfId="5670"/>
    <cellStyle name="쉼표 [0] 9 2 3 10" xfId="5671"/>
    <cellStyle name="쉼표 [0] 9 2 3 10 2" xfId="5672"/>
    <cellStyle name="쉼표 [0] 9 2 3 10 2 2" xfId="11658"/>
    <cellStyle name="쉼표 [0] 9 2 3 10 2 3" xfId="8733"/>
    <cellStyle name="쉼표 [0] 9 2 3 10 3" xfId="11657"/>
    <cellStyle name="쉼표 [0] 9 2 3 10 4" xfId="8732"/>
    <cellStyle name="쉼표 [0] 9 2 3 11" xfId="5673"/>
    <cellStyle name="쉼표 [0] 9 2 3 11 2" xfId="5674"/>
    <cellStyle name="쉼표 [0] 9 2 3 11 2 2" xfId="11660"/>
    <cellStyle name="쉼표 [0] 9 2 3 11 2 3" xfId="8735"/>
    <cellStyle name="쉼표 [0] 9 2 3 11 3" xfId="11659"/>
    <cellStyle name="쉼표 [0] 9 2 3 11 4" xfId="8734"/>
    <cellStyle name="쉼표 [0] 9 2 3 12" xfId="5675"/>
    <cellStyle name="쉼표 [0] 9 2 3 12 2" xfId="5676"/>
    <cellStyle name="쉼표 [0] 9 2 3 12 2 2" xfId="11662"/>
    <cellStyle name="쉼표 [0] 9 2 3 12 2 3" xfId="8737"/>
    <cellStyle name="쉼표 [0] 9 2 3 12 3" xfId="11661"/>
    <cellStyle name="쉼표 [0] 9 2 3 12 4" xfId="8736"/>
    <cellStyle name="쉼표 [0] 9 2 3 13" xfId="5677"/>
    <cellStyle name="쉼표 [0] 9 2 3 13 2" xfId="5678"/>
    <cellStyle name="쉼표 [0] 9 2 3 13 2 2" xfId="11664"/>
    <cellStyle name="쉼표 [0] 9 2 3 13 2 3" xfId="8739"/>
    <cellStyle name="쉼표 [0] 9 2 3 13 3" xfId="11663"/>
    <cellStyle name="쉼표 [0] 9 2 3 13 4" xfId="8738"/>
    <cellStyle name="쉼표 [0] 9 2 3 14" xfId="5679"/>
    <cellStyle name="쉼표 [0] 9 2 3 14 2" xfId="5680"/>
    <cellStyle name="쉼표 [0] 9 2 3 14 2 2" xfId="11666"/>
    <cellStyle name="쉼표 [0] 9 2 3 14 2 3" xfId="8741"/>
    <cellStyle name="쉼표 [0] 9 2 3 14 3" xfId="11665"/>
    <cellStyle name="쉼표 [0] 9 2 3 14 4" xfId="8740"/>
    <cellStyle name="쉼표 [0] 9 2 3 15" xfId="5681"/>
    <cellStyle name="쉼표 [0] 9 2 3 15 2" xfId="5682"/>
    <cellStyle name="쉼표 [0] 9 2 3 15 2 2" xfId="11668"/>
    <cellStyle name="쉼표 [0] 9 2 3 15 2 3" xfId="8743"/>
    <cellStyle name="쉼표 [0] 9 2 3 15 3" xfId="11667"/>
    <cellStyle name="쉼표 [0] 9 2 3 15 4" xfId="8742"/>
    <cellStyle name="쉼표 [0] 9 2 3 16" xfId="5683"/>
    <cellStyle name="쉼표 [0] 9 2 3 16 2" xfId="5684"/>
    <cellStyle name="쉼표 [0] 9 2 3 16 2 2" xfId="11670"/>
    <cellStyle name="쉼표 [0] 9 2 3 16 2 3" xfId="8745"/>
    <cellStyle name="쉼표 [0] 9 2 3 16 3" xfId="11669"/>
    <cellStyle name="쉼표 [0] 9 2 3 16 4" xfId="8744"/>
    <cellStyle name="쉼표 [0] 9 2 3 17" xfId="5685"/>
    <cellStyle name="쉼표 [0] 9 2 3 17 2" xfId="5686"/>
    <cellStyle name="쉼표 [0] 9 2 3 17 2 2" xfId="11672"/>
    <cellStyle name="쉼표 [0] 9 2 3 17 2 3" xfId="8747"/>
    <cellStyle name="쉼표 [0] 9 2 3 17 3" xfId="11671"/>
    <cellStyle name="쉼표 [0] 9 2 3 17 4" xfId="8746"/>
    <cellStyle name="쉼표 [0] 9 2 3 18" xfId="5687"/>
    <cellStyle name="쉼표 [0] 9 2 3 18 2" xfId="5688"/>
    <cellStyle name="쉼표 [0] 9 2 3 18 2 2" xfId="11674"/>
    <cellStyle name="쉼표 [0] 9 2 3 18 2 3" xfId="8749"/>
    <cellStyle name="쉼표 [0] 9 2 3 18 3" xfId="11673"/>
    <cellStyle name="쉼표 [0] 9 2 3 18 4" xfId="8748"/>
    <cellStyle name="쉼표 [0] 9 2 3 19" xfId="5689"/>
    <cellStyle name="쉼표 [0] 9 2 3 19 2" xfId="5690"/>
    <cellStyle name="쉼표 [0] 9 2 3 19 2 2" xfId="11676"/>
    <cellStyle name="쉼표 [0] 9 2 3 19 2 3" xfId="8751"/>
    <cellStyle name="쉼표 [0] 9 2 3 19 3" xfId="11675"/>
    <cellStyle name="쉼표 [0] 9 2 3 19 4" xfId="8750"/>
    <cellStyle name="쉼표 [0] 9 2 3 2" xfId="5691"/>
    <cellStyle name="쉼표 [0] 9 2 3 2 2" xfId="5692"/>
    <cellStyle name="쉼표 [0] 9 2 3 2 2 2" xfId="11678"/>
    <cellStyle name="쉼표 [0] 9 2 3 2 2 3" xfId="8753"/>
    <cellStyle name="쉼표 [0] 9 2 3 2 3" xfId="11677"/>
    <cellStyle name="쉼표 [0] 9 2 3 2 4" xfId="8752"/>
    <cellStyle name="쉼표 [0] 9 2 3 2 4 2" xfId="15274"/>
    <cellStyle name="쉼표 [0] 9 2 3 20" xfId="5693"/>
    <cellStyle name="쉼표 [0] 9 2 3 20 2" xfId="5694"/>
    <cellStyle name="쉼표 [0] 9 2 3 20 2 2" xfId="11680"/>
    <cellStyle name="쉼표 [0] 9 2 3 20 2 3" xfId="8755"/>
    <cellStyle name="쉼표 [0] 9 2 3 20 3" xfId="11679"/>
    <cellStyle name="쉼표 [0] 9 2 3 20 4" xfId="8754"/>
    <cellStyle name="쉼표 [0] 9 2 3 21" xfId="5695"/>
    <cellStyle name="쉼표 [0] 9 2 3 21 2" xfId="5696"/>
    <cellStyle name="쉼표 [0] 9 2 3 21 2 2" xfId="11682"/>
    <cellStyle name="쉼표 [0] 9 2 3 21 2 3" xfId="8757"/>
    <cellStyle name="쉼표 [0] 9 2 3 21 3" xfId="11681"/>
    <cellStyle name="쉼표 [0] 9 2 3 21 4" xfId="8756"/>
    <cellStyle name="쉼표 [0] 9 2 3 22" xfId="5697"/>
    <cellStyle name="쉼표 [0] 9 2 3 22 2" xfId="5698"/>
    <cellStyle name="쉼표 [0] 9 2 3 22 2 2" xfId="11684"/>
    <cellStyle name="쉼표 [0] 9 2 3 22 2 3" xfId="8759"/>
    <cellStyle name="쉼표 [0] 9 2 3 22 3" xfId="11683"/>
    <cellStyle name="쉼표 [0] 9 2 3 22 4" xfId="8758"/>
    <cellStyle name="쉼표 [0] 9 2 3 23" xfId="5699"/>
    <cellStyle name="쉼표 [0] 9 2 3 23 2" xfId="5700"/>
    <cellStyle name="쉼표 [0] 9 2 3 23 2 2" xfId="11686"/>
    <cellStyle name="쉼표 [0] 9 2 3 23 2 3" xfId="8761"/>
    <cellStyle name="쉼표 [0] 9 2 3 23 3" xfId="11685"/>
    <cellStyle name="쉼표 [0] 9 2 3 23 4" xfId="8760"/>
    <cellStyle name="쉼표 [0] 9 2 3 24" xfId="5701"/>
    <cellStyle name="쉼표 [0] 9 2 3 24 2" xfId="5702"/>
    <cellStyle name="쉼표 [0] 9 2 3 24 2 2" xfId="11688"/>
    <cellStyle name="쉼표 [0] 9 2 3 24 2 3" xfId="8763"/>
    <cellStyle name="쉼표 [0] 9 2 3 24 3" xfId="11687"/>
    <cellStyle name="쉼표 [0] 9 2 3 24 4" xfId="8762"/>
    <cellStyle name="쉼표 [0] 9 2 3 25" xfId="5703"/>
    <cellStyle name="쉼표 [0] 9 2 3 25 2" xfId="11689"/>
    <cellStyle name="쉼표 [0] 9 2 3 25 3" xfId="8764"/>
    <cellStyle name="쉼표 [0] 9 2 3 26" xfId="11656"/>
    <cellStyle name="쉼표 [0] 9 2 3 27" xfId="8731"/>
    <cellStyle name="쉼표 [0] 9 2 3 27 2" xfId="14755"/>
    <cellStyle name="쉼표 [0] 9 2 3 3" xfId="5704"/>
    <cellStyle name="쉼표 [0] 9 2 3 3 2" xfId="5705"/>
    <cellStyle name="쉼표 [0] 9 2 3 3 2 2" xfId="11691"/>
    <cellStyle name="쉼표 [0] 9 2 3 3 2 3" xfId="8766"/>
    <cellStyle name="쉼표 [0] 9 2 3 3 3" xfId="11690"/>
    <cellStyle name="쉼표 [0] 9 2 3 3 4" xfId="8765"/>
    <cellStyle name="쉼표 [0] 9 2 3 4" xfId="5706"/>
    <cellStyle name="쉼표 [0] 9 2 3 4 2" xfId="5707"/>
    <cellStyle name="쉼표 [0] 9 2 3 4 2 2" xfId="11693"/>
    <cellStyle name="쉼표 [0] 9 2 3 4 2 3" xfId="8768"/>
    <cellStyle name="쉼표 [0] 9 2 3 4 3" xfId="11692"/>
    <cellStyle name="쉼표 [0] 9 2 3 4 4" xfId="8767"/>
    <cellStyle name="쉼표 [0] 9 2 3 5" xfId="5708"/>
    <cellStyle name="쉼표 [0] 9 2 3 5 2" xfId="5709"/>
    <cellStyle name="쉼표 [0] 9 2 3 5 2 2" xfId="11695"/>
    <cellStyle name="쉼표 [0] 9 2 3 5 2 3" xfId="8770"/>
    <cellStyle name="쉼표 [0] 9 2 3 5 3" xfId="11694"/>
    <cellStyle name="쉼표 [0] 9 2 3 5 4" xfId="8769"/>
    <cellStyle name="쉼표 [0] 9 2 3 6" xfId="5710"/>
    <cellStyle name="쉼표 [0] 9 2 3 6 2" xfId="5711"/>
    <cellStyle name="쉼표 [0] 9 2 3 6 2 2" xfId="11697"/>
    <cellStyle name="쉼표 [0] 9 2 3 6 2 3" xfId="8772"/>
    <cellStyle name="쉼표 [0] 9 2 3 6 3" xfId="11696"/>
    <cellStyle name="쉼표 [0] 9 2 3 6 4" xfId="8771"/>
    <cellStyle name="쉼표 [0] 9 2 3 7" xfId="5712"/>
    <cellStyle name="쉼표 [0] 9 2 3 7 2" xfId="5713"/>
    <cellStyle name="쉼표 [0] 9 2 3 7 2 2" xfId="11699"/>
    <cellStyle name="쉼표 [0] 9 2 3 7 2 3" xfId="8774"/>
    <cellStyle name="쉼표 [0] 9 2 3 7 3" xfId="11698"/>
    <cellStyle name="쉼표 [0] 9 2 3 7 4" xfId="8773"/>
    <cellStyle name="쉼표 [0] 9 2 3 8" xfId="5714"/>
    <cellStyle name="쉼표 [0] 9 2 3 8 2" xfId="5715"/>
    <cellStyle name="쉼표 [0] 9 2 3 8 2 2" xfId="11701"/>
    <cellStyle name="쉼표 [0] 9 2 3 8 2 3" xfId="8776"/>
    <cellStyle name="쉼표 [0] 9 2 3 8 3" xfId="11700"/>
    <cellStyle name="쉼표 [0] 9 2 3 8 4" xfId="8775"/>
    <cellStyle name="쉼표 [0] 9 2 3 9" xfId="5716"/>
    <cellStyle name="쉼표 [0] 9 2 3 9 2" xfId="5717"/>
    <cellStyle name="쉼표 [0] 9 2 3 9 2 2" xfId="11703"/>
    <cellStyle name="쉼표 [0] 9 2 3 9 2 3" xfId="8778"/>
    <cellStyle name="쉼표 [0] 9 2 3 9 3" xfId="11702"/>
    <cellStyle name="쉼표 [0] 9 2 3 9 4" xfId="8777"/>
    <cellStyle name="쉼표 [0] 9 2 4" xfId="5718"/>
    <cellStyle name="쉼표 [0] 9 2 4 2" xfId="5719"/>
    <cellStyle name="쉼표 [0] 9 2 4 2 2" xfId="11705"/>
    <cellStyle name="쉼표 [0] 9 2 4 2 3" xfId="8780"/>
    <cellStyle name="쉼표 [0] 9 2 4 3" xfId="11704"/>
    <cellStyle name="쉼표 [0] 9 2 4 4" xfId="8779"/>
    <cellStyle name="쉼표 [0] 9 2 4 4 2" xfId="15273"/>
    <cellStyle name="쉼표 [0] 9 2 5" xfId="5720"/>
    <cellStyle name="쉼표 [0] 9 2 5 2" xfId="5721"/>
    <cellStyle name="쉼표 [0] 9 2 5 2 2" xfId="11707"/>
    <cellStyle name="쉼표 [0] 9 2 5 2 3" xfId="8782"/>
    <cellStyle name="쉼표 [0] 9 2 5 3" xfId="11706"/>
    <cellStyle name="쉼표 [0] 9 2 5 4" xfId="8781"/>
    <cellStyle name="쉼표 [0] 9 2 6" xfId="5722"/>
    <cellStyle name="쉼표 [0] 9 2 6 2" xfId="5723"/>
    <cellStyle name="쉼표 [0] 9 2 6 2 2" xfId="11709"/>
    <cellStyle name="쉼표 [0] 9 2 6 2 3" xfId="8784"/>
    <cellStyle name="쉼표 [0] 9 2 6 3" xfId="11708"/>
    <cellStyle name="쉼표 [0] 9 2 6 4" xfId="8783"/>
    <cellStyle name="쉼표 [0] 9 2 7" xfId="5724"/>
    <cellStyle name="쉼표 [0] 9 2 7 2" xfId="5725"/>
    <cellStyle name="쉼표 [0] 9 2 7 2 2" xfId="11711"/>
    <cellStyle name="쉼표 [0] 9 2 7 2 3" xfId="8786"/>
    <cellStyle name="쉼표 [0] 9 2 7 3" xfId="11710"/>
    <cellStyle name="쉼표 [0] 9 2 7 4" xfId="8785"/>
    <cellStyle name="쉼표 [0] 9 2 8" xfId="5726"/>
    <cellStyle name="쉼표 [0] 9 2 8 2" xfId="5727"/>
    <cellStyle name="쉼표 [0] 9 2 8 2 2" xfId="11713"/>
    <cellStyle name="쉼표 [0] 9 2 8 2 3" xfId="8788"/>
    <cellStyle name="쉼표 [0] 9 2 8 3" xfId="11712"/>
    <cellStyle name="쉼표 [0] 9 2 8 4" xfId="8787"/>
    <cellStyle name="쉼표 [0] 9 2 9" xfId="5728"/>
    <cellStyle name="쉼표 [0] 9 2 9 2" xfId="5729"/>
    <cellStyle name="쉼표 [0] 9 2 9 2 2" xfId="11715"/>
    <cellStyle name="쉼표 [0] 9 2 9 2 3" xfId="8790"/>
    <cellStyle name="쉼표 [0] 9 2 9 3" xfId="11714"/>
    <cellStyle name="쉼표 [0] 9 2 9 4" xfId="8789"/>
    <cellStyle name="쉼표 [0] 9 20" xfId="5730"/>
    <cellStyle name="쉼표 [0] 9 20 2" xfId="5731"/>
    <cellStyle name="쉼표 [0] 9 20 2 2" xfId="11717"/>
    <cellStyle name="쉼표 [0] 9 20 2 3" xfId="8792"/>
    <cellStyle name="쉼표 [0] 9 20 3" xfId="11716"/>
    <cellStyle name="쉼표 [0] 9 20 4" xfId="8791"/>
    <cellStyle name="쉼표 [0] 9 21" xfId="5732"/>
    <cellStyle name="쉼표 [0] 9 21 2" xfId="5733"/>
    <cellStyle name="쉼표 [0] 9 21 2 2" xfId="11719"/>
    <cellStyle name="쉼표 [0] 9 21 2 3" xfId="8794"/>
    <cellStyle name="쉼표 [0] 9 21 3" xfId="11718"/>
    <cellStyle name="쉼표 [0] 9 21 4" xfId="8793"/>
    <cellStyle name="쉼표 [0] 9 22" xfId="5734"/>
    <cellStyle name="쉼표 [0] 9 22 2" xfId="5735"/>
    <cellStyle name="쉼표 [0] 9 22 2 2" xfId="11721"/>
    <cellStyle name="쉼표 [0] 9 22 2 3" xfId="8796"/>
    <cellStyle name="쉼표 [0] 9 22 3" xfId="11720"/>
    <cellStyle name="쉼표 [0] 9 22 4" xfId="8795"/>
    <cellStyle name="쉼표 [0] 9 23" xfId="5736"/>
    <cellStyle name="쉼표 [0] 9 23 2" xfId="5737"/>
    <cellStyle name="쉼표 [0] 9 23 2 2" xfId="11723"/>
    <cellStyle name="쉼표 [0] 9 23 2 3" xfId="8798"/>
    <cellStyle name="쉼표 [0] 9 23 3" xfId="11722"/>
    <cellStyle name="쉼표 [0] 9 23 4" xfId="8797"/>
    <cellStyle name="쉼표 [0] 9 24" xfId="5738"/>
    <cellStyle name="쉼표 [0] 9 24 2" xfId="5739"/>
    <cellStyle name="쉼표 [0] 9 24 2 2" xfId="11725"/>
    <cellStyle name="쉼표 [0] 9 24 2 3" xfId="8800"/>
    <cellStyle name="쉼표 [0] 9 24 3" xfId="11724"/>
    <cellStyle name="쉼표 [0] 9 24 4" xfId="8799"/>
    <cellStyle name="쉼표 [0] 9 25" xfId="5740"/>
    <cellStyle name="쉼표 [0] 9 25 2" xfId="5741"/>
    <cellStyle name="쉼표 [0] 9 25 2 2" xfId="11727"/>
    <cellStyle name="쉼표 [0] 9 25 2 3" xfId="8802"/>
    <cellStyle name="쉼표 [0] 9 25 3" xfId="11726"/>
    <cellStyle name="쉼표 [0] 9 25 4" xfId="8801"/>
    <cellStyle name="쉼표 [0] 9 26" xfId="5742"/>
    <cellStyle name="쉼표 [0] 9 26 2" xfId="5743"/>
    <cellStyle name="쉼표 [0] 9 26 2 2" xfId="11729"/>
    <cellStyle name="쉼표 [0] 9 26 2 3" xfId="8804"/>
    <cellStyle name="쉼표 [0] 9 26 3" xfId="11728"/>
    <cellStyle name="쉼표 [0] 9 26 4" xfId="8803"/>
    <cellStyle name="쉼표 [0] 9 27" xfId="5744"/>
    <cellStyle name="쉼표 [0] 9 27 2" xfId="5745"/>
    <cellStyle name="쉼표 [0] 9 27 2 2" xfId="11731"/>
    <cellStyle name="쉼표 [0] 9 27 2 3" xfId="8806"/>
    <cellStyle name="쉼표 [0] 9 27 3" xfId="11730"/>
    <cellStyle name="쉼표 [0] 9 27 4" xfId="8805"/>
    <cellStyle name="쉼표 [0] 9 28" xfId="5746"/>
    <cellStyle name="쉼표 [0] 9 28 2" xfId="5747"/>
    <cellStyle name="쉼표 [0] 9 28 2 2" xfId="11733"/>
    <cellStyle name="쉼표 [0] 9 28 2 3" xfId="8808"/>
    <cellStyle name="쉼표 [0] 9 28 3" xfId="11732"/>
    <cellStyle name="쉼표 [0] 9 28 4" xfId="8807"/>
    <cellStyle name="쉼표 [0] 9 29" xfId="5748"/>
    <cellStyle name="쉼표 [0] 9 29 2" xfId="11734"/>
    <cellStyle name="쉼표 [0] 9 29 3" xfId="8809"/>
    <cellStyle name="쉼표 [0] 9 3" xfId="5749"/>
    <cellStyle name="쉼표 [0] 9 3 10" xfId="5750"/>
    <cellStyle name="쉼표 [0] 9 3 10 2" xfId="5751"/>
    <cellStyle name="쉼표 [0] 9 3 10 2 2" xfId="11737"/>
    <cellStyle name="쉼표 [0] 9 3 10 2 3" xfId="8812"/>
    <cellStyle name="쉼표 [0] 9 3 10 3" xfId="11736"/>
    <cellStyle name="쉼표 [0] 9 3 10 4" xfId="8811"/>
    <cellStyle name="쉼표 [0] 9 3 11" xfId="5752"/>
    <cellStyle name="쉼표 [0] 9 3 11 2" xfId="5753"/>
    <cellStyle name="쉼표 [0] 9 3 11 2 2" xfId="11739"/>
    <cellStyle name="쉼표 [0] 9 3 11 2 3" xfId="8814"/>
    <cellStyle name="쉼표 [0] 9 3 11 3" xfId="11738"/>
    <cellStyle name="쉼표 [0] 9 3 11 4" xfId="8813"/>
    <cellStyle name="쉼표 [0] 9 3 12" xfId="5754"/>
    <cellStyle name="쉼표 [0] 9 3 12 2" xfId="5755"/>
    <cellStyle name="쉼표 [0] 9 3 12 2 2" xfId="11741"/>
    <cellStyle name="쉼표 [0] 9 3 12 2 3" xfId="8816"/>
    <cellStyle name="쉼표 [0] 9 3 12 3" xfId="11740"/>
    <cellStyle name="쉼표 [0] 9 3 12 4" xfId="8815"/>
    <cellStyle name="쉼표 [0] 9 3 13" xfId="5756"/>
    <cellStyle name="쉼표 [0] 9 3 13 2" xfId="5757"/>
    <cellStyle name="쉼표 [0] 9 3 13 2 2" xfId="11743"/>
    <cellStyle name="쉼표 [0] 9 3 13 2 3" xfId="8818"/>
    <cellStyle name="쉼표 [0] 9 3 13 3" xfId="11742"/>
    <cellStyle name="쉼표 [0] 9 3 13 4" xfId="8817"/>
    <cellStyle name="쉼표 [0] 9 3 14" xfId="5758"/>
    <cellStyle name="쉼표 [0] 9 3 14 2" xfId="5759"/>
    <cellStyle name="쉼표 [0] 9 3 14 2 2" xfId="11745"/>
    <cellStyle name="쉼표 [0] 9 3 14 2 3" xfId="8820"/>
    <cellStyle name="쉼표 [0] 9 3 14 3" xfId="11744"/>
    <cellStyle name="쉼표 [0] 9 3 14 4" xfId="8819"/>
    <cellStyle name="쉼표 [0] 9 3 15" xfId="5760"/>
    <cellStyle name="쉼표 [0] 9 3 15 2" xfId="5761"/>
    <cellStyle name="쉼표 [0] 9 3 15 2 2" xfId="11747"/>
    <cellStyle name="쉼표 [0] 9 3 15 2 3" xfId="8822"/>
    <cellStyle name="쉼표 [0] 9 3 15 3" xfId="11746"/>
    <cellStyle name="쉼표 [0] 9 3 15 4" xfId="8821"/>
    <cellStyle name="쉼표 [0] 9 3 16" xfId="5762"/>
    <cellStyle name="쉼표 [0] 9 3 16 2" xfId="5763"/>
    <cellStyle name="쉼표 [0] 9 3 16 2 2" xfId="11749"/>
    <cellStyle name="쉼표 [0] 9 3 16 2 3" xfId="8824"/>
    <cellStyle name="쉼표 [0] 9 3 16 3" xfId="11748"/>
    <cellStyle name="쉼표 [0] 9 3 16 4" xfId="8823"/>
    <cellStyle name="쉼표 [0] 9 3 17" xfId="5764"/>
    <cellStyle name="쉼표 [0] 9 3 17 2" xfId="5765"/>
    <cellStyle name="쉼표 [0] 9 3 17 2 2" xfId="11751"/>
    <cellStyle name="쉼표 [0] 9 3 17 2 3" xfId="8826"/>
    <cellStyle name="쉼표 [0] 9 3 17 3" xfId="11750"/>
    <cellStyle name="쉼표 [0] 9 3 17 4" xfId="8825"/>
    <cellStyle name="쉼표 [0] 9 3 18" xfId="5766"/>
    <cellStyle name="쉼표 [0] 9 3 18 2" xfId="5767"/>
    <cellStyle name="쉼표 [0] 9 3 18 2 2" xfId="11753"/>
    <cellStyle name="쉼표 [0] 9 3 18 2 3" xfId="8828"/>
    <cellStyle name="쉼표 [0] 9 3 18 3" xfId="11752"/>
    <cellStyle name="쉼표 [0] 9 3 18 4" xfId="8827"/>
    <cellStyle name="쉼표 [0] 9 3 19" xfId="5768"/>
    <cellStyle name="쉼표 [0] 9 3 19 2" xfId="5769"/>
    <cellStyle name="쉼표 [0] 9 3 19 2 2" xfId="11755"/>
    <cellStyle name="쉼표 [0] 9 3 19 2 3" xfId="8830"/>
    <cellStyle name="쉼표 [0] 9 3 19 3" xfId="11754"/>
    <cellStyle name="쉼표 [0] 9 3 19 4" xfId="8829"/>
    <cellStyle name="쉼표 [0] 9 3 2" xfId="5770"/>
    <cellStyle name="쉼표 [0] 9 3 2 2" xfId="5771"/>
    <cellStyle name="쉼표 [0] 9 3 2 2 2" xfId="11757"/>
    <cellStyle name="쉼표 [0] 9 3 2 2 3" xfId="8832"/>
    <cellStyle name="쉼표 [0] 9 3 2 2 3 2" xfId="14835"/>
    <cellStyle name="쉼표 [0] 9 3 2 3" xfId="11756"/>
    <cellStyle name="쉼표 [0] 9 3 2 3 2" xfId="13387"/>
    <cellStyle name="쉼표 [0] 9 3 2 4" xfId="8831"/>
    <cellStyle name="쉼표 [0] 9 3 2 4 2" xfId="14757"/>
    <cellStyle name="쉼표 [0] 9 3 20" xfId="5772"/>
    <cellStyle name="쉼표 [0] 9 3 20 2" xfId="5773"/>
    <cellStyle name="쉼표 [0] 9 3 20 2 2" xfId="11759"/>
    <cellStyle name="쉼표 [0] 9 3 20 2 3" xfId="8834"/>
    <cellStyle name="쉼표 [0] 9 3 20 3" xfId="11758"/>
    <cellStyle name="쉼표 [0] 9 3 20 4" xfId="8833"/>
    <cellStyle name="쉼표 [0] 9 3 21" xfId="5774"/>
    <cellStyle name="쉼표 [0] 9 3 21 2" xfId="5775"/>
    <cellStyle name="쉼표 [0] 9 3 21 2 2" xfId="11761"/>
    <cellStyle name="쉼표 [0] 9 3 21 2 3" xfId="8836"/>
    <cellStyle name="쉼표 [0] 9 3 21 3" xfId="11760"/>
    <cellStyle name="쉼표 [0] 9 3 21 4" xfId="8835"/>
    <cellStyle name="쉼표 [0] 9 3 22" xfId="5776"/>
    <cellStyle name="쉼표 [0] 9 3 22 2" xfId="5777"/>
    <cellStyle name="쉼표 [0] 9 3 22 2 2" xfId="11763"/>
    <cellStyle name="쉼표 [0] 9 3 22 2 3" xfId="8838"/>
    <cellStyle name="쉼표 [0] 9 3 22 3" xfId="11762"/>
    <cellStyle name="쉼표 [0] 9 3 22 4" xfId="8837"/>
    <cellStyle name="쉼표 [0] 9 3 23" xfId="5778"/>
    <cellStyle name="쉼표 [0] 9 3 23 2" xfId="5779"/>
    <cellStyle name="쉼표 [0] 9 3 23 2 2" xfId="11765"/>
    <cellStyle name="쉼표 [0] 9 3 23 2 3" xfId="8840"/>
    <cellStyle name="쉼표 [0] 9 3 23 3" xfId="11764"/>
    <cellStyle name="쉼표 [0] 9 3 23 4" xfId="8839"/>
    <cellStyle name="쉼표 [0] 9 3 24" xfId="5780"/>
    <cellStyle name="쉼표 [0] 9 3 24 2" xfId="5781"/>
    <cellStyle name="쉼표 [0] 9 3 24 2 2" xfId="11767"/>
    <cellStyle name="쉼표 [0] 9 3 24 2 3" xfId="8842"/>
    <cellStyle name="쉼표 [0] 9 3 24 3" xfId="11766"/>
    <cellStyle name="쉼표 [0] 9 3 24 4" xfId="8841"/>
    <cellStyle name="쉼표 [0] 9 3 25" xfId="5782"/>
    <cellStyle name="쉼표 [0] 9 3 25 2" xfId="5783"/>
    <cellStyle name="쉼표 [0] 9 3 25 2 2" xfId="11769"/>
    <cellStyle name="쉼표 [0] 9 3 25 2 3" xfId="8844"/>
    <cellStyle name="쉼표 [0] 9 3 25 3" xfId="11768"/>
    <cellStyle name="쉼표 [0] 9 3 25 4" xfId="8843"/>
    <cellStyle name="쉼표 [0] 9 3 26" xfId="5784"/>
    <cellStyle name="쉼표 [0] 9 3 26 2" xfId="11770"/>
    <cellStyle name="쉼표 [0] 9 3 26 3" xfId="8845"/>
    <cellStyle name="쉼표 [0] 9 3 27" xfId="11735"/>
    <cellStyle name="쉼표 [0] 9 3 28" xfId="8810"/>
    <cellStyle name="쉼표 [0] 9 3 28 2" xfId="14756"/>
    <cellStyle name="쉼표 [0] 9 3 3" xfId="5785"/>
    <cellStyle name="쉼표 [0] 9 3 3 10" xfId="5786"/>
    <cellStyle name="쉼표 [0] 9 3 3 10 2" xfId="5787"/>
    <cellStyle name="쉼표 [0] 9 3 3 10 2 2" xfId="11773"/>
    <cellStyle name="쉼표 [0] 9 3 3 10 2 3" xfId="8848"/>
    <cellStyle name="쉼표 [0] 9 3 3 10 3" xfId="11772"/>
    <cellStyle name="쉼표 [0] 9 3 3 10 4" xfId="8847"/>
    <cellStyle name="쉼표 [0] 9 3 3 11" xfId="5788"/>
    <cellStyle name="쉼표 [0] 9 3 3 11 2" xfId="5789"/>
    <cellStyle name="쉼표 [0] 9 3 3 11 2 2" xfId="11775"/>
    <cellStyle name="쉼표 [0] 9 3 3 11 2 3" xfId="8850"/>
    <cellStyle name="쉼표 [0] 9 3 3 11 3" xfId="11774"/>
    <cellStyle name="쉼표 [0] 9 3 3 11 4" xfId="8849"/>
    <cellStyle name="쉼표 [0] 9 3 3 12" xfId="5790"/>
    <cellStyle name="쉼표 [0] 9 3 3 12 2" xfId="5791"/>
    <cellStyle name="쉼표 [0] 9 3 3 12 2 2" xfId="11777"/>
    <cellStyle name="쉼표 [0] 9 3 3 12 2 3" xfId="8852"/>
    <cellStyle name="쉼표 [0] 9 3 3 12 3" xfId="11776"/>
    <cellStyle name="쉼표 [0] 9 3 3 12 4" xfId="8851"/>
    <cellStyle name="쉼표 [0] 9 3 3 13" xfId="5792"/>
    <cellStyle name="쉼표 [0] 9 3 3 13 2" xfId="5793"/>
    <cellStyle name="쉼표 [0] 9 3 3 13 2 2" xfId="11779"/>
    <cellStyle name="쉼표 [0] 9 3 3 13 2 3" xfId="8854"/>
    <cellStyle name="쉼표 [0] 9 3 3 13 3" xfId="11778"/>
    <cellStyle name="쉼표 [0] 9 3 3 13 4" xfId="8853"/>
    <cellStyle name="쉼표 [0] 9 3 3 14" xfId="5794"/>
    <cellStyle name="쉼표 [0] 9 3 3 14 2" xfId="5795"/>
    <cellStyle name="쉼표 [0] 9 3 3 14 2 2" xfId="11781"/>
    <cellStyle name="쉼표 [0] 9 3 3 14 2 3" xfId="8856"/>
    <cellStyle name="쉼표 [0] 9 3 3 14 3" xfId="11780"/>
    <cellStyle name="쉼표 [0] 9 3 3 14 4" xfId="8855"/>
    <cellStyle name="쉼표 [0] 9 3 3 15" xfId="5796"/>
    <cellStyle name="쉼표 [0] 9 3 3 15 2" xfId="5797"/>
    <cellStyle name="쉼표 [0] 9 3 3 15 2 2" xfId="11783"/>
    <cellStyle name="쉼표 [0] 9 3 3 15 2 3" xfId="8858"/>
    <cellStyle name="쉼표 [0] 9 3 3 15 3" xfId="11782"/>
    <cellStyle name="쉼표 [0] 9 3 3 15 4" xfId="8857"/>
    <cellStyle name="쉼표 [0] 9 3 3 16" xfId="5798"/>
    <cellStyle name="쉼표 [0] 9 3 3 16 2" xfId="5799"/>
    <cellStyle name="쉼표 [0] 9 3 3 16 2 2" xfId="11785"/>
    <cellStyle name="쉼표 [0] 9 3 3 16 2 3" xfId="8860"/>
    <cellStyle name="쉼표 [0] 9 3 3 16 3" xfId="11784"/>
    <cellStyle name="쉼표 [0] 9 3 3 16 4" xfId="8859"/>
    <cellStyle name="쉼표 [0] 9 3 3 17" xfId="5800"/>
    <cellStyle name="쉼표 [0] 9 3 3 17 2" xfId="5801"/>
    <cellStyle name="쉼표 [0] 9 3 3 17 2 2" xfId="11787"/>
    <cellStyle name="쉼표 [0] 9 3 3 17 2 3" xfId="8862"/>
    <cellStyle name="쉼표 [0] 9 3 3 17 3" xfId="11786"/>
    <cellStyle name="쉼표 [0] 9 3 3 17 4" xfId="8861"/>
    <cellStyle name="쉼표 [0] 9 3 3 18" xfId="5802"/>
    <cellStyle name="쉼표 [0] 9 3 3 18 2" xfId="5803"/>
    <cellStyle name="쉼표 [0] 9 3 3 18 2 2" xfId="11789"/>
    <cellStyle name="쉼표 [0] 9 3 3 18 2 3" xfId="8864"/>
    <cellStyle name="쉼표 [0] 9 3 3 18 3" xfId="11788"/>
    <cellStyle name="쉼표 [0] 9 3 3 18 4" xfId="8863"/>
    <cellStyle name="쉼표 [0] 9 3 3 19" xfId="5804"/>
    <cellStyle name="쉼표 [0] 9 3 3 19 2" xfId="5805"/>
    <cellStyle name="쉼표 [0] 9 3 3 19 2 2" xfId="11791"/>
    <cellStyle name="쉼표 [0] 9 3 3 19 2 3" xfId="8866"/>
    <cellStyle name="쉼표 [0] 9 3 3 19 3" xfId="11790"/>
    <cellStyle name="쉼표 [0] 9 3 3 19 4" xfId="8865"/>
    <cellStyle name="쉼표 [0] 9 3 3 2" xfId="5806"/>
    <cellStyle name="쉼표 [0] 9 3 3 2 2" xfId="5807"/>
    <cellStyle name="쉼표 [0] 9 3 3 2 2 2" xfId="11793"/>
    <cellStyle name="쉼표 [0] 9 3 3 2 2 3" xfId="8868"/>
    <cellStyle name="쉼표 [0] 9 3 3 2 3" xfId="11792"/>
    <cellStyle name="쉼표 [0] 9 3 3 2 4" xfId="8867"/>
    <cellStyle name="쉼표 [0] 9 3 3 2 4 2" xfId="15276"/>
    <cellStyle name="쉼표 [0] 9 3 3 20" xfId="5808"/>
    <cellStyle name="쉼표 [0] 9 3 3 20 2" xfId="5809"/>
    <cellStyle name="쉼표 [0] 9 3 3 20 2 2" xfId="11795"/>
    <cellStyle name="쉼표 [0] 9 3 3 20 2 3" xfId="8870"/>
    <cellStyle name="쉼표 [0] 9 3 3 20 3" xfId="11794"/>
    <cellStyle name="쉼표 [0] 9 3 3 20 4" xfId="8869"/>
    <cellStyle name="쉼표 [0] 9 3 3 21" xfId="5810"/>
    <cellStyle name="쉼표 [0] 9 3 3 21 2" xfId="5811"/>
    <cellStyle name="쉼표 [0] 9 3 3 21 2 2" xfId="11797"/>
    <cellStyle name="쉼표 [0] 9 3 3 21 2 3" xfId="8872"/>
    <cellStyle name="쉼표 [0] 9 3 3 21 3" xfId="11796"/>
    <cellStyle name="쉼표 [0] 9 3 3 21 4" xfId="8871"/>
    <cellStyle name="쉼표 [0] 9 3 3 22" xfId="5812"/>
    <cellStyle name="쉼표 [0] 9 3 3 22 2" xfId="5813"/>
    <cellStyle name="쉼표 [0] 9 3 3 22 2 2" xfId="11799"/>
    <cellStyle name="쉼표 [0] 9 3 3 22 2 3" xfId="8874"/>
    <cellStyle name="쉼표 [0] 9 3 3 22 3" xfId="11798"/>
    <cellStyle name="쉼표 [0] 9 3 3 22 4" xfId="8873"/>
    <cellStyle name="쉼표 [0] 9 3 3 23" xfId="5814"/>
    <cellStyle name="쉼표 [0] 9 3 3 23 2" xfId="5815"/>
    <cellStyle name="쉼표 [0] 9 3 3 23 2 2" xfId="11801"/>
    <cellStyle name="쉼표 [0] 9 3 3 23 2 3" xfId="8876"/>
    <cellStyle name="쉼표 [0] 9 3 3 23 3" xfId="11800"/>
    <cellStyle name="쉼표 [0] 9 3 3 23 4" xfId="8875"/>
    <cellStyle name="쉼표 [0] 9 3 3 24" xfId="5816"/>
    <cellStyle name="쉼표 [0] 9 3 3 24 2" xfId="5817"/>
    <cellStyle name="쉼표 [0] 9 3 3 24 2 2" xfId="11803"/>
    <cellStyle name="쉼표 [0] 9 3 3 24 2 3" xfId="8878"/>
    <cellStyle name="쉼표 [0] 9 3 3 24 3" xfId="11802"/>
    <cellStyle name="쉼표 [0] 9 3 3 24 4" xfId="8877"/>
    <cellStyle name="쉼표 [0] 9 3 3 25" xfId="5818"/>
    <cellStyle name="쉼표 [0] 9 3 3 25 2" xfId="11804"/>
    <cellStyle name="쉼표 [0] 9 3 3 25 3" xfId="8879"/>
    <cellStyle name="쉼표 [0] 9 3 3 26" xfId="11771"/>
    <cellStyle name="쉼표 [0] 9 3 3 27" xfId="8846"/>
    <cellStyle name="쉼표 [0] 9 3 3 27 2" xfId="14758"/>
    <cellStyle name="쉼표 [0] 9 3 3 3" xfId="5819"/>
    <cellStyle name="쉼표 [0] 9 3 3 3 2" xfId="5820"/>
    <cellStyle name="쉼표 [0] 9 3 3 3 2 2" xfId="11806"/>
    <cellStyle name="쉼표 [0] 9 3 3 3 2 3" xfId="8881"/>
    <cellStyle name="쉼표 [0] 9 3 3 3 3" xfId="11805"/>
    <cellStyle name="쉼표 [0] 9 3 3 3 4" xfId="8880"/>
    <cellStyle name="쉼표 [0] 9 3 3 4" xfId="5821"/>
    <cellStyle name="쉼표 [0] 9 3 3 4 2" xfId="5822"/>
    <cellStyle name="쉼표 [0] 9 3 3 4 2 2" xfId="11808"/>
    <cellStyle name="쉼표 [0] 9 3 3 4 2 3" xfId="8883"/>
    <cellStyle name="쉼표 [0] 9 3 3 4 3" xfId="11807"/>
    <cellStyle name="쉼표 [0] 9 3 3 4 4" xfId="8882"/>
    <cellStyle name="쉼표 [0] 9 3 3 5" xfId="5823"/>
    <cellStyle name="쉼표 [0] 9 3 3 5 2" xfId="5824"/>
    <cellStyle name="쉼표 [0] 9 3 3 5 2 2" xfId="11810"/>
    <cellStyle name="쉼표 [0] 9 3 3 5 2 3" xfId="8885"/>
    <cellStyle name="쉼표 [0] 9 3 3 5 3" xfId="11809"/>
    <cellStyle name="쉼표 [0] 9 3 3 5 4" xfId="8884"/>
    <cellStyle name="쉼표 [0] 9 3 3 6" xfId="5825"/>
    <cellStyle name="쉼표 [0] 9 3 3 6 2" xfId="5826"/>
    <cellStyle name="쉼표 [0] 9 3 3 6 2 2" xfId="11812"/>
    <cellStyle name="쉼표 [0] 9 3 3 6 2 3" xfId="8887"/>
    <cellStyle name="쉼표 [0] 9 3 3 6 3" xfId="11811"/>
    <cellStyle name="쉼표 [0] 9 3 3 6 4" xfId="8886"/>
    <cellStyle name="쉼표 [0] 9 3 3 7" xfId="5827"/>
    <cellStyle name="쉼표 [0] 9 3 3 7 2" xfId="5828"/>
    <cellStyle name="쉼표 [0] 9 3 3 7 2 2" xfId="11814"/>
    <cellStyle name="쉼표 [0] 9 3 3 7 2 3" xfId="8889"/>
    <cellStyle name="쉼표 [0] 9 3 3 7 3" xfId="11813"/>
    <cellStyle name="쉼표 [0] 9 3 3 7 4" xfId="8888"/>
    <cellStyle name="쉼표 [0] 9 3 3 8" xfId="5829"/>
    <cellStyle name="쉼표 [0] 9 3 3 8 2" xfId="5830"/>
    <cellStyle name="쉼표 [0] 9 3 3 8 2 2" xfId="11816"/>
    <cellStyle name="쉼표 [0] 9 3 3 8 2 3" xfId="8891"/>
    <cellStyle name="쉼표 [0] 9 3 3 8 3" xfId="11815"/>
    <cellStyle name="쉼표 [0] 9 3 3 8 4" xfId="8890"/>
    <cellStyle name="쉼표 [0] 9 3 3 9" xfId="5831"/>
    <cellStyle name="쉼표 [0] 9 3 3 9 2" xfId="5832"/>
    <cellStyle name="쉼표 [0] 9 3 3 9 2 2" xfId="11818"/>
    <cellStyle name="쉼표 [0] 9 3 3 9 2 3" xfId="8893"/>
    <cellStyle name="쉼표 [0] 9 3 3 9 3" xfId="11817"/>
    <cellStyle name="쉼표 [0] 9 3 3 9 4" xfId="8892"/>
    <cellStyle name="쉼표 [0] 9 3 4" xfId="5833"/>
    <cellStyle name="쉼표 [0] 9 3 4 2" xfId="5834"/>
    <cellStyle name="쉼표 [0] 9 3 4 2 2" xfId="11820"/>
    <cellStyle name="쉼표 [0] 9 3 4 2 3" xfId="8895"/>
    <cellStyle name="쉼표 [0] 9 3 4 3" xfId="11819"/>
    <cellStyle name="쉼표 [0] 9 3 4 4" xfId="8894"/>
    <cellStyle name="쉼표 [0] 9 3 4 4 2" xfId="15275"/>
    <cellStyle name="쉼표 [0] 9 3 5" xfId="5835"/>
    <cellStyle name="쉼표 [0] 9 3 5 2" xfId="5836"/>
    <cellStyle name="쉼표 [0] 9 3 5 2 2" xfId="11822"/>
    <cellStyle name="쉼표 [0] 9 3 5 2 3" xfId="8897"/>
    <cellStyle name="쉼표 [0] 9 3 5 3" xfId="11821"/>
    <cellStyle name="쉼표 [0] 9 3 5 4" xfId="8896"/>
    <cellStyle name="쉼표 [0] 9 3 6" xfId="5837"/>
    <cellStyle name="쉼표 [0] 9 3 6 2" xfId="5838"/>
    <cellStyle name="쉼표 [0] 9 3 6 2 2" xfId="11824"/>
    <cellStyle name="쉼표 [0] 9 3 6 2 3" xfId="8899"/>
    <cellStyle name="쉼표 [0] 9 3 6 3" xfId="11823"/>
    <cellStyle name="쉼표 [0] 9 3 6 4" xfId="8898"/>
    <cellStyle name="쉼표 [0] 9 3 7" xfId="5839"/>
    <cellStyle name="쉼표 [0] 9 3 7 2" xfId="5840"/>
    <cellStyle name="쉼표 [0] 9 3 7 2 2" xfId="11826"/>
    <cellStyle name="쉼표 [0] 9 3 7 2 3" xfId="8901"/>
    <cellStyle name="쉼표 [0] 9 3 7 3" xfId="11825"/>
    <cellStyle name="쉼표 [0] 9 3 7 4" xfId="8900"/>
    <cellStyle name="쉼표 [0] 9 3 8" xfId="5841"/>
    <cellStyle name="쉼표 [0] 9 3 8 2" xfId="5842"/>
    <cellStyle name="쉼표 [0] 9 3 8 2 2" xfId="11828"/>
    <cellStyle name="쉼표 [0] 9 3 8 2 3" xfId="8903"/>
    <cellStyle name="쉼표 [0] 9 3 8 3" xfId="11827"/>
    <cellStyle name="쉼표 [0] 9 3 8 4" xfId="8902"/>
    <cellStyle name="쉼표 [0] 9 3 9" xfId="5843"/>
    <cellStyle name="쉼표 [0] 9 3 9 2" xfId="5844"/>
    <cellStyle name="쉼표 [0] 9 3 9 2 2" xfId="11830"/>
    <cellStyle name="쉼표 [0] 9 3 9 2 3" xfId="8905"/>
    <cellStyle name="쉼표 [0] 9 3 9 3" xfId="11829"/>
    <cellStyle name="쉼표 [0] 9 3 9 4" xfId="8904"/>
    <cellStyle name="쉼표 [0] 9 30" xfId="5845"/>
    <cellStyle name="쉼표 [0] 9 30 2" xfId="11831"/>
    <cellStyle name="쉼표 [0] 9 30 3" xfId="8906"/>
    <cellStyle name="쉼표 [0] 9 31" xfId="6666"/>
    <cellStyle name="쉼표 [0] 9 31 2" xfId="12625"/>
    <cellStyle name="쉼표 [0] 9 31 3" xfId="8907"/>
    <cellStyle name="쉼표 [0] 9 32" xfId="6865"/>
    <cellStyle name="쉼표 [0] 9 32 2" xfId="12776"/>
    <cellStyle name="쉼표 [0] 9 32 3" xfId="8908"/>
    <cellStyle name="쉼표 [0] 9 33" xfId="7020"/>
    <cellStyle name="쉼표 [0] 9 33 2" xfId="12922"/>
    <cellStyle name="쉼표 [0] 9 33 3" xfId="8909"/>
    <cellStyle name="쉼표 [0] 9 34" xfId="13388"/>
    <cellStyle name="쉼표 [0] 9 4" xfId="5846"/>
    <cellStyle name="쉼표 [0] 9 4 10" xfId="5847"/>
    <cellStyle name="쉼표 [0] 9 4 10 2" xfId="5848"/>
    <cellStyle name="쉼표 [0] 9 4 10 2 2" xfId="11834"/>
    <cellStyle name="쉼표 [0] 9 4 10 2 3" xfId="8912"/>
    <cellStyle name="쉼표 [0] 9 4 10 3" xfId="11833"/>
    <cellStyle name="쉼표 [0] 9 4 10 4" xfId="8911"/>
    <cellStyle name="쉼표 [0] 9 4 11" xfId="5849"/>
    <cellStyle name="쉼표 [0] 9 4 11 2" xfId="5850"/>
    <cellStyle name="쉼표 [0] 9 4 11 2 2" xfId="11836"/>
    <cellStyle name="쉼표 [0] 9 4 11 2 3" xfId="8914"/>
    <cellStyle name="쉼표 [0] 9 4 11 3" xfId="11835"/>
    <cellStyle name="쉼표 [0] 9 4 11 4" xfId="8913"/>
    <cellStyle name="쉼표 [0] 9 4 12" xfId="5851"/>
    <cellStyle name="쉼표 [0] 9 4 12 2" xfId="5852"/>
    <cellStyle name="쉼표 [0] 9 4 12 2 2" xfId="11838"/>
    <cellStyle name="쉼표 [0] 9 4 12 2 3" xfId="8916"/>
    <cellStyle name="쉼표 [0] 9 4 12 3" xfId="11837"/>
    <cellStyle name="쉼표 [0] 9 4 12 4" xfId="8915"/>
    <cellStyle name="쉼표 [0] 9 4 13" xfId="5853"/>
    <cellStyle name="쉼표 [0] 9 4 13 2" xfId="5854"/>
    <cellStyle name="쉼표 [0] 9 4 13 2 2" xfId="11840"/>
    <cellStyle name="쉼표 [0] 9 4 13 2 3" xfId="8918"/>
    <cellStyle name="쉼표 [0] 9 4 13 3" xfId="11839"/>
    <cellStyle name="쉼표 [0] 9 4 13 4" xfId="8917"/>
    <cellStyle name="쉼표 [0] 9 4 14" xfId="5855"/>
    <cellStyle name="쉼표 [0] 9 4 14 2" xfId="5856"/>
    <cellStyle name="쉼표 [0] 9 4 14 2 2" xfId="11842"/>
    <cellStyle name="쉼표 [0] 9 4 14 2 3" xfId="8920"/>
    <cellStyle name="쉼표 [0] 9 4 14 3" xfId="11841"/>
    <cellStyle name="쉼표 [0] 9 4 14 4" xfId="8919"/>
    <cellStyle name="쉼표 [0] 9 4 15" xfId="5857"/>
    <cellStyle name="쉼표 [0] 9 4 15 2" xfId="5858"/>
    <cellStyle name="쉼표 [0] 9 4 15 2 2" xfId="11844"/>
    <cellStyle name="쉼표 [0] 9 4 15 2 3" xfId="8922"/>
    <cellStyle name="쉼표 [0] 9 4 15 3" xfId="11843"/>
    <cellStyle name="쉼표 [0] 9 4 15 4" xfId="8921"/>
    <cellStyle name="쉼표 [0] 9 4 16" xfId="5859"/>
    <cellStyle name="쉼표 [0] 9 4 16 2" xfId="5860"/>
    <cellStyle name="쉼표 [0] 9 4 16 2 2" xfId="11846"/>
    <cellStyle name="쉼표 [0] 9 4 16 2 3" xfId="8924"/>
    <cellStyle name="쉼표 [0] 9 4 16 3" xfId="11845"/>
    <cellStyle name="쉼표 [0] 9 4 16 4" xfId="8923"/>
    <cellStyle name="쉼표 [0] 9 4 17" xfId="5861"/>
    <cellStyle name="쉼표 [0] 9 4 17 2" xfId="5862"/>
    <cellStyle name="쉼표 [0] 9 4 17 2 2" xfId="11848"/>
    <cellStyle name="쉼표 [0] 9 4 17 2 3" xfId="8926"/>
    <cellStyle name="쉼표 [0] 9 4 17 3" xfId="11847"/>
    <cellStyle name="쉼표 [0] 9 4 17 4" xfId="8925"/>
    <cellStyle name="쉼표 [0] 9 4 18" xfId="5863"/>
    <cellStyle name="쉼표 [0] 9 4 18 2" xfId="5864"/>
    <cellStyle name="쉼표 [0] 9 4 18 2 2" xfId="11850"/>
    <cellStyle name="쉼표 [0] 9 4 18 2 3" xfId="8928"/>
    <cellStyle name="쉼표 [0] 9 4 18 3" xfId="11849"/>
    <cellStyle name="쉼표 [0] 9 4 18 4" xfId="8927"/>
    <cellStyle name="쉼표 [0] 9 4 19" xfId="5865"/>
    <cellStyle name="쉼표 [0] 9 4 19 2" xfId="5866"/>
    <cellStyle name="쉼표 [0] 9 4 19 2 2" xfId="11852"/>
    <cellStyle name="쉼표 [0] 9 4 19 2 3" xfId="8930"/>
    <cellStyle name="쉼표 [0] 9 4 19 3" xfId="11851"/>
    <cellStyle name="쉼표 [0] 9 4 19 4" xfId="8929"/>
    <cellStyle name="쉼표 [0] 9 4 2" xfId="5867"/>
    <cellStyle name="쉼표 [0] 9 4 2 2" xfId="5868"/>
    <cellStyle name="쉼표 [0] 9 4 2 2 2" xfId="11854"/>
    <cellStyle name="쉼표 [0] 9 4 2 2 3" xfId="8932"/>
    <cellStyle name="쉼표 [0] 9 4 2 2 3 2" xfId="14836"/>
    <cellStyle name="쉼표 [0] 9 4 2 3" xfId="11853"/>
    <cellStyle name="쉼표 [0] 9 4 2 3 2" xfId="13389"/>
    <cellStyle name="쉼표 [0] 9 4 2 4" xfId="8931"/>
    <cellStyle name="쉼표 [0] 9 4 2 4 2" xfId="14760"/>
    <cellStyle name="쉼표 [0] 9 4 20" xfId="5869"/>
    <cellStyle name="쉼표 [0] 9 4 20 2" xfId="5870"/>
    <cellStyle name="쉼표 [0] 9 4 20 2 2" xfId="11856"/>
    <cellStyle name="쉼표 [0] 9 4 20 2 3" xfId="8934"/>
    <cellStyle name="쉼표 [0] 9 4 20 3" xfId="11855"/>
    <cellStyle name="쉼표 [0] 9 4 20 4" xfId="8933"/>
    <cellStyle name="쉼표 [0] 9 4 21" xfId="5871"/>
    <cellStyle name="쉼표 [0] 9 4 21 2" xfId="5872"/>
    <cellStyle name="쉼표 [0] 9 4 21 2 2" xfId="11858"/>
    <cellStyle name="쉼표 [0] 9 4 21 2 3" xfId="8936"/>
    <cellStyle name="쉼표 [0] 9 4 21 3" xfId="11857"/>
    <cellStyle name="쉼표 [0] 9 4 21 4" xfId="8935"/>
    <cellStyle name="쉼표 [0] 9 4 22" xfId="5873"/>
    <cellStyle name="쉼표 [0] 9 4 22 2" xfId="5874"/>
    <cellStyle name="쉼표 [0] 9 4 22 2 2" xfId="11860"/>
    <cellStyle name="쉼표 [0] 9 4 22 2 3" xfId="8938"/>
    <cellStyle name="쉼표 [0] 9 4 22 3" xfId="11859"/>
    <cellStyle name="쉼표 [0] 9 4 22 4" xfId="8937"/>
    <cellStyle name="쉼표 [0] 9 4 23" xfId="5875"/>
    <cellStyle name="쉼표 [0] 9 4 23 2" xfId="5876"/>
    <cellStyle name="쉼표 [0] 9 4 23 2 2" xfId="11862"/>
    <cellStyle name="쉼표 [0] 9 4 23 2 3" xfId="8940"/>
    <cellStyle name="쉼표 [0] 9 4 23 3" xfId="11861"/>
    <cellStyle name="쉼표 [0] 9 4 23 4" xfId="8939"/>
    <cellStyle name="쉼표 [0] 9 4 24" xfId="5877"/>
    <cellStyle name="쉼표 [0] 9 4 24 2" xfId="5878"/>
    <cellStyle name="쉼표 [0] 9 4 24 2 2" xfId="11864"/>
    <cellStyle name="쉼표 [0] 9 4 24 2 3" xfId="8942"/>
    <cellStyle name="쉼표 [0] 9 4 24 3" xfId="11863"/>
    <cellStyle name="쉼표 [0] 9 4 24 4" xfId="8941"/>
    <cellStyle name="쉼표 [0] 9 4 25" xfId="5879"/>
    <cellStyle name="쉼표 [0] 9 4 25 2" xfId="5880"/>
    <cellStyle name="쉼표 [0] 9 4 25 2 2" xfId="11866"/>
    <cellStyle name="쉼표 [0] 9 4 25 2 3" xfId="8944"/>
    <cellStyle name="쉼표 [0] 9 4 25 3" xfId="11865"/>
    <cellStyle name="쉼표 [0] 9 4 25 4" xfId="8943"/>
    <cellStyle name="쉼표 [0] 9 4 26" xfId="5881"/>
    <cellStyle name="쉼표 [0] 9 4 26 2" xfId="11867"/>
    <cellStyle name="쉼표 [0] 9 4 26 3" xfId="8945"/>
    <cellStyle name="쉼표 [0] 9 4 27" xfId="11832"/>
    <cellStyle name="쉼표 [0] 9 4 28" xfId="8910"/>
    <cellStyle name="쉼표 [0] 9 4 28 2" xfId="14759"/>
    <cellStyle name="쉼표 [0] 9 4 3" xfId="5882"/>
    <cellStyle name="쉼표 [0] 9 4 3 10" xfId="5883"/>
    <cellStyle name="쉼표 [0] 9 4 3 10 2" xfId="5884"/>
    <cellStyle name="쉼표 [0] 9 4 3 10 2 2" xfId="11870"/>
    <cellStyle name="쉼표 [0] 9 4 3 10 2 3" xfId="8948"/>
    <cellStyle name="쉼표 [0] 9 4 3 10 3" xfId="11869"/>
    <cellStyle name="쉼표 [0] 9 4 3 10 4" xfId="8947"/>
    <cellStyle name="쉼표 [0] 9 4 3 11" xfId="5885"/>
    <cellStyle name="쉼표 [0] 9 4 3 11 2" xfId="5886"/>
    <cellStyle name="쉼표 [0] 9 4 3 11 2 2" xfId="11872"/>
    <cellStyle name="쉼표 [0] 9 4 3 11 2 3" xfId="8950"/>
    <cellStyle name="쉼표 [0] 9 4 3 11 3" xfId="11871"/>
    <cellStyle name="쉼표 [0] 9 4 3 11 4" xfId="8949"/>
    <cellStyle name="쉼표 [0] 9 4 3 12" xfId="5887"/>
    <cellStyle name="쉼표 [0] 9 4 3 12 2" xfId="5888"/>
    <cellStyle name="쉼표 [0] 9 4 3 12 2 2" xfId="11874"/>
    <cellStyle name="쉼표 [0] 9 4 3 12 2 3" xfId="8952"/>
    <cellStyle name="쉼표 [0] 9 4 3 12 3" xfId="11873"/>
    <cellStyle name="쉼표 [0] 9 4 3 12 4" xfId="8951"/>
    <cellStyle name="쉼표 [0] 9 4 3 13" xfId="5889"/>
    <cellStyle name="쉼표 [0] 9 4 3 13 2" xfId="5890"/>
    <cellStyle name="쉼표 [0] 9 4 3 13 2 2" xfId="11876"/>
    <cellStyle name="쉼표 [0] 9 4 3 13 2 3" xfId="8954"/>
    <cellStyle name="쉼표 [0] 9 4 3 13 3" xfId="11875"/>
    <cellStyle name="쉼표 [0] 9 4 3 13 4" xfId="8953"/>
    <cellStyle name="쉼표 [0] 9 4 3 14" xfId="5891"/>
    <cellStyle name="쉼표 [0] 9 4 3 14 2" xfId="5892"/>
    <cellStyle name="쉼표 [0] 9 4 3 14 2 2" xfId="11878"/>
    <cellStyle name="쉼표 [0] 9 4 3 14 2 3" xfId="8956"/>
    <cellStyle name="쉼표 [0] 9 4 3 14 3" xfId="11877"/>
    <cellStyle name="쉼표 [0] 9 4 3 14 4" xfId="8955"/>
    <cellStyle name="쉼표 [0] 9 4 3 15" xfId="5893"/>
    <cellStyle name="쉼표 [0] 9 4 3 15 2" xfId="5894"/>
    <cellStyle name="쉼표 [0] 9 4 3 15 2 2" xfId="11880"/>
    <cellStyle name="쉼표 [0] 9 4 3 15 2 3" xfId="8958"/>
    <cellStyle name="쉼표 [0] 9 4 3 15 3" xfId="11879"/>
    <cellStyle name="쉼표 [0] 9 4 3 15 4" xfId="8957"/>
    <cellStyle name="쉼표 [0] 9 4 3 16" xfId="5895"/>
    <cellStyle name="쉼표 [0] 9 4 3 16 2" xfId="5896"/>
    <cellStyle name="쉼표 [0] 9 4 3 16 2 2" xfId="11882"/>
    <cellStyle name="쉼표 [0] 9 4 3 16 2 3" xfId="8960"/>
    <cellStyle name="쉼표 [0] 9 4 3 16 3" xfId="11881"/>
    <cellStyle name="쉼표 [0] 9 4 3 16 4" xfId="8959"/>
    <cellStyle name="쉼표 [0] 9 4 3 17" xfId="5897"/>
    <cellStyle name="쉼표 [0] 9 4 3 17 2" xfId="5898"/>
    <cellStyle name="쉼표 [0] 9 4 3 17 2 2" xfId="11884"/>
    <cellStyle name="쉼표 [0] 9 4 3 17 2 3" xfId="8962"/>
    <cellStyle name="쉼표 [0] 9 4 3 17 3" xfId="11883"/>
    <cellStyle name="쉼표 [0] 9 4 3 17 4" xfId="8961"/>
    <cellStyle name="쉼표 [0] 9 4 3 18" xfId="5899"/>
    <cellStyle name="쉼표 [0] 9 4 3 18 2" xfId="5900"/>
    <cellStyle name="쉼표 [0] 9 4 3 18 2 2" xfId="11886"/>
    <cellStyle name="쉼표 [0] 9 4 3 18 2 3" xfId="8964"/>
    <cellStyle name="쉼표 [0] 9 4 3 18 3" xfId="11885"/>
    <cellStyle name="쉼표 [0] 9 4 3 18 4" xfId="8963"/>
    <cellStyle name="쉼표 [0] 9 4 3 19" xfId="5901"/>
    <cellStyle name="쉼표 [0] 9 4 3 19 2" xfId="5902"/>
    <cellStyle name="쉼표 [0] 9 4 3 19 2 2" xfId="11888"/>
    <cellStyle name="쉼표 [0] 9 4 3 19 2 3" xfId="8966"/>
    <cellStyle name="쉼표 [0] 9 4 3 19 3" xfId="11887"/>
    <cellStyle name="쉼표 [0] 9 4 3 19 4" xfId="8965"/>
    <cellStyle name="쉼표 [0] 9 4 3 2" xfId="5903"/>
    <cellStyle name="쉼표 [0] 9 4 3 2 2" xfId="5904"/>
    <cellStyle name="쉼표 [0] 9 4 3 2 2 2" xfId="11890"/>
    <cellStyle name="쉼표 [0] 9 4 3 2 2 3" xfId="8968"/>
    <cellStyle name="쉼표 [0] 9 4 3 2 3" xfId="11889"/>
    <cellStyle name="쉼표 [0] 9 4 3 2 4" xfId="8967"/>
    <cellStyle name="쉼표 [0] 9 4 3 2 4 2" xfId="15278"/>
    <cellStyle name="쉼표 [0] 9 4 3 20" xfId="5905"/>
    <cellStyle name="쉼표 [0] 9 4 3 20 2" xfId="5906"/>
    <cellStyle name="쉼표 [0] 9 4 3 20 2 2" xfId="11892"/>
    <cellStyle name="쉼표 [0] 9 4 3 20 2 3" xfId="8970"/>
    <cellStyle name="쉼표 [0] 9 4 3 20 3" xfId="11891"/>
    <cellStyle name="쉼표 [0] 9 4 3 20 4" xfId="8969"/>
    <cellStyle name="쉼표 [0] 9 4 3 21" xfId="5907"/>
    <cellStyle name="쉼표 [0] 9 4 3 21 2" xfId="5908"/>
    <cellStyle name="쉼표 [0] 9 4 3 21 2 2" xfId="11894"/>
    <cellStyle name="쉼표 [0] 9 4 3 21 2 3" xfId="8972"/>
    <cellStyle name="쉼표 [0] 9 4 3 21 3" xfId="11893"/>
    <cellStyle name="쉼표 [0] 9 4 3 21 4" xfId="8971"/>
    <cellStyle name="쉼표 [0] 9 4 3 22" xfId="5909"/>
    <cellStyle name="쉼표 [0] 9 4 3 22 2" xfId="5910"/>
    <cellStyle name="쉼표 [0] 9 4 3 22 2 2" xfId="11896"/>
    <cellStyle name="쉼표 [0] 9 4 3 22 2 3" xfId="8974"/>
    <cellStyle name="쉼표 [0] 9 4 3 22 3" xfId="11895"/>
    <cellStyle name="쉼표 [0] 9 4 3 22 4" xfId="8973"/>
    <cellStyle name="쉼표 [0] 9 4 3 23" xfId="5911"/>
    <cellStyle name="쉼표 [0] 9 4 3 23 2" xfId="5912"/>
    <cellStyle name="쉼표 [0] 9 4 3 23 2 2" xfId="11898"/>
    <cellStyle name="쉼표 [0] 9 4 3 23 2 3" xfId="8976"/>
    <cellStyle name="쉼표 [0] 9 4 3 23 3" xfId="11897"/>
    <cellStyle name="쉼표 [0] 9 4 3 23 4" xfId="8975"/>
    <cellStyle name="쉼표 [0] 9 4 3 24" xfId="5913"/>
    <cellStyle name="쉼표 [0] 9 4 3 24 2" xfId="5914"/>
    <cellStyle name="쉼표 [0] 9 4 3 24 2 2" xfId="11900"/>
    <cellStyle name="쉼표 [0] 9 4 3 24 2 3" xfId="8978"/>
    <cellStyle name="쉼표 [0] 9 4 3 24 3" xfId="11899"/>
    <cellStyle name="쉼표 [0] 9 4 3 24 4" xfId="8977"/>
    <cellStyle name="쉼표 [0] 9 4 3 25" xfId="5915"/>
    <cellStyle name="쉼표 [0] 9 4 3 25 2" xfId="11901"/>
    <cellStyle name="쉼표 [0] 9 4 3 25 3" xfId="8979"/>
    <cellStyle name="쉼표 [0] 9 4 3 26" xfId="11868"/>
    <cellStyle name="쉼표 [0] 9 4 3 27" xfId="8946"/>
    <cellStyle name="쉼표 [0] 9 4 3 27 2" xfId="14761"/>
    <cellStyle name="쉼표 [0] 9 4 3 3" xfId="5916"/>
    <cellStyle name="쉼표 [0] 9 4 3 3 2" xfId="5917"/>
    <cellStyle name="쉼표 [0] 9 4 3 3 2 2" xfId="11903"/>
    <cellStyle name="쉼표 [0] 9 4 3 3 2 3" xfId="8981"/>
    <cellStyle name="쉼표 [0] 9 4 3 3 3" xfId="11902"/>
    <cellStyle name="쉼표 [0] 9 4 3 3 4" xfId="8980"/>
    <cellStyle name="쉼표 [0] 9 4 3 4" xfId="5918"/>
    <cellStyle name="쉼표 [0] 9 4 3 4 2" xfId="5919"/>
    <cellStyle name="쉼표 [0] 9 4 3 4 2 2" xfId="11905"/>
    <cellStyle name="쉼표 [0] 9 4 3 4 2 3" xfId="8983"/>
    <cellStyle name="쉼표 [0] 9 4 3 4 3" xfId="11904"/>
    <cellStyle name="쉼표 [0] 9 4 3 4 4" xfId="8982"/>
    <cellStyle name="쉼표 [0] 9 4 3 5" xfId="5920"/>
    <cellStyle name="쉼표 [0] 9 4 3 5 2" xfId="5921"/>
    <cellStyle name="쉼표 [0] 9 4 3 5 2 2" xfId="11907"/>
    <cellStyle name="쉼표 [0] 9 4 3 5 2 3" xfId="8985"/>
    <cellStyle name="쉼표 [0] 9 4 3 5 3" xfId="11906"/>
    <cellStyle name="쉼표 [0] 9 4 3 5 4" xfId="8984"/>
    <cellStyle name="쉼표 [0] 9 4 3 6" xfId="5922"/>
    <cellStyle name="쉼표 [0] 9 4 3 6 2" xfId="5923"/>
    <cellStyle name="쉼표 [0] 9 4 3 6 2 2" xfId="11909"/>
    <cellStyle name="쉼표 [0] 9 4 3 6 2 3" xfId="8987"/>
    <cellStyle name="쉼표 [0] 9 4 3 6 3" xfId="11908"/>
    <cellStyle name="쉼표 [0] 9 4 3 6 4" xfId="8986"/>
    <cellStyle name="쉼표 [0] 9 4 3 7" xfId="5924"/>
    <cellStyle name="쉼표 [0] 9 4 3 7 2" xfId="5925"/>
    <cellStyle name="쉼표 [0] 9 4 3 7 2 2" xfId="11911"/>
    <cellStyle name="쉼표 [0] 9 4 3 7 2 3" xfId="8989"/>
    <cellStyle name="쉼표 [0] 9 4 3 7 3" xfId="11910"/>
    <cellStyle name="쉼표 [0] 9 4 3 7 4" xfId="8988"/>
    <cellStyle name="쉼표 [0] 9 4 3 8" xfId="5926"/>
    <cellStyle name="쉼표 [0] 9 4 3 8 2" xfId="5927"/>
    <cellStyle name="쉼표 [0] 9 4 3 8 2 2" xfId="11913"/>
    <cellStyle name="쉼표 [0] 9 4 3 8 2 3" xfId="8991"/>
    <cellStyle name="쉼표 [0] 9 4 3 8 3" xfId="11912"/>
    <cellStyle name="쉼표 [0] 9 4 3 8 4" xfId="8990"/>
    <cellStyle name="쉼표 [0] 9 4 3 9" xfId="5928"/>
    <cellStyle name="쉼표 [0] 9 4 3 9 2" xfId="5929"/>
    <cellStyle name="쉼표 [0] 9 4 3 9 2 2" xfId="11915"/>
    <cellStyle name="쉼표 [0] 9 4 3 9 2 3" xfId="8993"/>
    <cellStyle name="쉼표 [0] 9 4 3 9 3" xfId="11914"/>
    <cellStyle name="쉼표 [0] 9 4 3 9 4" xfId="8992"/>
    <cellStyle name="쉼표 [0] 9 4 4" xfId="5930"/>
    <cellStyle name="쉼표 [0] 9 4 4 2" xfId="5931"/>
    <cellStyle name="쉼표 [0] 9 4 4 2 2" xfId="11917"/>
    <cellStyle name="쉼표 [0] 9 4 4 2 3" xfId="8995"/>
    <cellStyle name="쉼표 [0] 9 4 4 3" xfId="11916"/>
    <cellStyle name="쉼표 [0] 9 4 4 4" xfId="8994"/>
    <cellStyle name="쉼표 [0] 9 4 4 4 2" xfId="15277"/>
    <cellStyle name="쉼표 [0] 9 4 5" xfId="5932"/>
    <cellStyle name="쉼표 [0] 9 4 5 2" xfId="5933"/>
    <cellStyle name="쉼표 [0] 9 4 5 2 2" xfId="11919"/>
    <cellStyle name="쉼표 [0] 9 4 5 2 3" xfId="8997"/>
    <cellStyle name="쉼표 [0] 9 4 5 3" xfId="11918"/>
    <cellStyle name="쉼표 [0] 9 4 5 4" xfId="8996"/>
    <cellStyle name="쉼표 [0] 9 4 6" xfId="5934"/>
    <cellStyle name="쉼표 [0] 9 4 6 2" xfId="5935"/>
    <cellStyle name="쉼표 [0] 9 4 6 2 2" xfId="11921"/>
    <cellStyle name="쉼표 [0] 9 4 6 2 3" xfId="8999"/>
    <cellStyle name="쉼표 [0] 9 4 6 3" xfId="11920"/>
    <cellStyle name="쉼표 [0] 9 4 6 4" xfId="8998"/>
    <cellStyle name="쉼표 [0] 9 4 7" xfId="5936"/>
    <cellStyle name="쉼표 [0] 9 4 7 2" xfId="5937"/>
    <cellStyle name="쉼표 [0] 9 4 7 2 2" xfId="11923"/>
    <cellStyle name="쉼표 [0] 9 4 7 2 3" xfId="9001"/>
    <cellStyle name="쉼표 [0] 9 4 7 3" xfId="11922"/>
    <cellStyle name="쉼표 [0] 9 4 7 4" xfId="9000"/>
    <cellStyle name="쉼표 [0] 9 4 8" xfId="5938"/>
    <cellStyle name="쉼표 [0] 9 4 8 2" xfId="5939"/>
    <cellStyle name="쉼표 [0] 9 4 8 2 2" xfId="11925"/>
    <cellStyle name="쉼표 [0] 9 4 8 2 3" xfId="9003"/>
    <cellStyle name="쉼표 [0] 9 4 8 3" xfId="11924"/>
    <cellStyle name="쉼표 [0] 9 4 8 4" xfId="9002"/>
    <cellStyle name="쉼표 [0] 9 4 9" xfId="5940"/>
    <cellStyle name="쉼표 [0] 9 4 9 2" xfId="5941"/>
    <cellStyle name="쉼표 [0] 9 4 9 2 2" xfId="11927"/>
    <cellStyle name="쉼표 [0] 9 4 9 2 3" xfId="9005"/>
    <cellStyle name="쉼표 [0] 9 4 9 3" xfId="11926"/>
    <cellStyle name="쉼표 [0] 9 4 9 4" xfId="9004"/>
    <cellStyle name="쉼표 [0] 9 5" xfId="5942"/>
    <cellStyle name="쉼표 [0] 9 5 2" xfId="5943"/>
    <cellStyle name="쉼표 [0] 9 5 2 2" xfId="11929"/>
    <cellStyle name="쉼표 [0] 9 5 2 3" xfId="9007"/>
    <cellStyle name="쉼표 [0] 9 5 2 3 2" xfId="14837"/>
    <cellStyle name="쉼표 [0] 9 5 3" xfId="11928"/>
    <cellStyle name="쉼표 [0] 9 5 3 2" xfId="13390"/>
    <cellStyle name="쉼표 [0] 9 5 4" xfId="9006"/>
    <cellStyle name="쉼표 [0] 9 5 4 2" xfId="14762"/>
    <cellStyle name="쉼표 [0] 9 6" xfId="5944"/>
    <cellStyle name="쉼표 [0] 9 6 10" xfId="5945"/>
    <cellStyle name="쉼표 [0] 9 6 10 2" xfId="5946"/>
    <cellStyle name="쉼표 [0] 9 6 10 2 2" xfId="11932"/>
    <cellStyle name="쉼표 [0] 9 6 10 2 3" xfId="9010"/>
    <cellStyle name="쉼표 [0] 9 6 10 3" xfId="11931"/>
    <cellStyle name="쉼표 [0] 9 6 10 4" xfId="9009"/>
    <cellStyle name="쉼표 [0] 9 6 11" xfId="5947"/>
    <cellStyle name="쉼표 [0] 9 6 11 2" xfId="5948"/>
    <cellStyle name="쉼표 [0] 9 6 11 2 2" xfId="11934"/>
    <cellStyle name="쉼표 [0] 9 6 11 2 3" xfId="9012"/>
    <cellStyle name="쉼표 [0] 9 6 11 3" xfId="11933"/>
    <cellStyle name="쉼표 [0] 9 6 11 4" xfId="9011"/>
    <cellStyle name="쉼표 [0] 9 6 12" xfId="5949"/>
    <cellStyle name="쉼표 [0] 9 6 12 2" xfId="5950"/>
    <cellStyle name="쉼표 [0] 9 6 12 2 2" xfId="11936"/>
    <cellStyle name="쉼표 [0] 9 6 12 2 3" xfId="9014"/>
    <cellStyle name="쉼표 [0] 9 6 12 3" xfId="11935"/>
    <cellStyle name="쉼표 [0] 9 6 12 4" xfId="9013"/>
    <cellStyle name="쉼표 [0] 9 6 13" xfId="5951"/>
    <cellStyle name="쉼표 [0] 9 6 13 2" xfId="5952"/>
    <cellStyle name="쉼표 [0] 9 6 13 2 2" xfId="11938"/>
    <cellStyle name="쉼표 [0] 9 6 13 2 3" xfId="9016"/>
    <cellStyle name="쉼표 [0] 9 6 13 3" xfId="11937"/>
    <cellStyle name="쉼표 [0] 9 6 13 4" xfId="9015"/>
    <cellStyle name="쉼표 [0] 9 6 14" xfId="5953"/>
    <cellStyle name="쉼표 [0] 9 6 14 2" xfId="5954"/>
    <cellStyle name="쉼표 [0] 9 6 14 2 2" xfId="11940"/>
    <cellStyle name="쉼표 [0] 9 6 14 2 3" xfId="9018"/>
    <cellStyle name="쉼표 [0] 9 6 14 3" xfId="11939"/>
    <cellStyle name="쉼표 [0] 9 6 14 4" xfId="9017"/>
    <cellStyle name="쉼표 [0] 9 6 15" xfId="5955"/>
    <cellStyle name="쉼표 [0] 9 6 15 2" xfId="5956"/>
    <cellStyle name="쉼표 [0] 9 6 15 2 2" xfId="11942"/>
    <cellStyle name="쉼표 [0] 9 6 15 2 3" xfId="9020"/>
    <cellStyle name="쉼표 [0] 9 6 15 3" xfId="11941"/>
    <cellStyle name="쉼표 [0] 9 6 15 4" xfId="9019"/>
    <cellStyle name="쉼표 [0] 9 6 16" xfId="5957"/>
    <cellStyle name="쉼표 [0] 9 6 16 2" xfId="5958"/>
    <cellStyle name="쉼표 [0] 9 6 16 2 2" xfId="11944"/>
    <cellStyle name="쉼표 [0] 9 6 16 2 3" xfId="9022"/>
    <cellStyle name="쉼표 [0] 9 6 16 3" xfId="11943"/>
    <cellStyle name="쉼표 [0] 9 6 16 4" xfId="9021"/>
    <cellStyle name="쉼표 [0] 9 6 17" xfId="5959"/>
    <cellStyle name="쉼표 [0] 9 6 17 2" xfId="5960"/>
    <cellStyle name="쉼표 [0] 9 6 17 2 2" xfId="11946"/>
    <cellStyle name="쉼표 [0] 9 6 17 2 3" xfId="9024"/>
    <cellStyle name="쉼표 [0] 9 6 17 3" xfId="11945"/>
    <cellStyle name="쉼표 [0] 9 6 17 4" xfId="9023"/>
    <cellStyle name="쉼표 [0] 9 6 18" xfId="5961"/>
    <cellStyle name="쉼표 [0] 9 6 18 2" xfId="5962"/>
    <cellStyle name="쉼표 [0] 9 6 18 2 2" xfId="11948"/>
    <cellStyle name="쉼표 [0] 9 6 18 2 3" xfId="9026"/>
    <cellStyle name="쉼표 [0] 9 6 18 3" xfId="11947"/>
    <cellStyle name="쉼표 [0] 9 6 18 4" xfId="9025"/>
    <cellStyle name="쉼표 [0] 9 6 19" xfId="5963"/>
    <cellStyle name="쉼표 [0] 9 6 19 2" xfId="5964"/>
    <cellStyle name="쉼표 [0] 9 6 19 2 2" xfId="11950"/>
    <cellStyle name="쉼표 [0] 9 6 19 2 3" xfId="9028"/>
    <cellStyle name="쉼표 [0] 9 6 19 3" xfId="11949"/>
    <cellStyle name="쉼표 [0] 9 6 19 4" xfId="9027"/>
    <cellStyle name="쉼표 [0] 9 6 2" xfId="5965"/>
    <cellStyle name="쉼표 [0] 9 6 2 2" xfId="5966"/>
    <cellStyle name="쉼표 [0] 9 6 2 2 2" xfId="11952"/>
    <cellStyle name="쉼표 [0] 9 6 2 2 3" xfId="9030"/>
    <cellStyle name="쉼표 [0] 9 6 2 3" xfId="11951"/>
    <cellStyle name="쉼표 [0] 9 6 2 4" xfId="9029"/>
    <cellStyle name="쉼표 [0] 9 6 2 4 2" xfId="15279"/>
    <cellStyle name="쉼표 [0] 9 6 20" xfId="5967"/>
    <cellStyle name="쉼표 [0] 9 6 20 2" xfId="5968"/>
    <cellStyle name="쉼표 [0] 9 6 20 2 2" xfId="11954"/>
    <cellStyle name="쉼표 [0] 9 6 20 2 3" xfId="9032"/>
    <cellStyle name="쉼표 [0] 9 6 20 3" xfId="11953"/>
    <cellStyle name="쉼표 [0] 9 6 20 4" xfId="9031"/>
    <cellStyle name="쉼표 [0] 9 6 21" xfId="5969"/>
    <cellStyle name="쉼표 [0] 9 6 21 2" xfId="5970"/>
    <cellStyle name="쉼표 [0] 9 6 21 2 2" xfId="11956"/>
    <cellStyle name="쉼표 [0] 9 6 21 2 3" xfId="9034"/>
    <cellStyle name="쉼표 [0] 9 6 21 3" xfId="11955"/>
    <cellStyle name="쉼표 [0] 9 6 21 4" xfId="9033"/>
    <cellStyle name="쉼표 [0] 9 6 22" xfId="5971"/>
    <cellStyle name="쉼표 [0] 9 6 22 2" xfId="5972"/>
    <cellStyle name="쉼표 [0] 9 6 22 2 2" xfId="11958"/>
    <cellStyle name="쉼표 [0] 9 6 22 2 3" xfId="9036"/>
    <cellStyle name="쉼표 [0] 9 6 22 3" xfId="11957"/>
    <cellStyle name="쉼표 [0] 9 6 22 4" xfId="9035"/>
    <cellStyle name="쉼표 [0] 9 6 23" xfId="5973"/>
    <cellStyle name="쉼표 [0] 9 6 23 2" xfId="5974"/>
    <cellStyle name="쉼표 [0] 9 6 23 2 2" xfId="11960"/>
    <cellStyle name="쉼표 [0] 9 6 23 2 3" xfId="9038"/>
    <cellStyle name="쉼표 [0] 9 6 23 3" xfId="11959"/>
    <cellStyle name="쉼표 [0] 9 6 23 4" xfId="9037"/>
    <cellStyle name="쉼표 [0] 9 6 24" xfId="5975"/>
    <cellStyle name="쉼표 [0] 9 6 24 2" xfId="5976"/>
    <cellStyle name="쉼표 [0] 9 6 24 2 2" xfId="11962"/>
    <cellStyle name="쉼표 [0] 9 6 24 2 3" xfId="9040"/>
    <cellStyle name="쉼표 [0] 9 6 24 3" xfId="11961"/>
    <cellStyle name="쉼표 [0] 9 6 24 4" xfId="9039"/>
    <cellStyle name="쉼표 [0] 9 6 25" xfId="5977"/>
    <cellStyle name="쉼표 [0] 9 6 25 2" xfId="11963"/>
    <cellStyle name="쉼표 [0] 9 6 25 3" xfId="9041"/>
    <cellStyle name="쉼표 [0] 9 6 26" xfId="11930"/>
    <cellStyle name="쉼표 [0] 9 6 27" xfId="9008"/>
    <cellStyle name="쉼표 [0] 9 6 27 2" xfId="14763"/>
    <cellStyle name="쉼표 [0] 9 6 3" xfId="5978"/>
    <cellStyle name="쉼표 [0] 9 6 3 2" xfId="5979"/>
    <cellStyle name="쉼표 [0] 9 6 3 2 2" xfId="11965"/>
    <cellStyle name="쉼표 [0] 9 6 3 2 3" xfId="9043"/>
    <cellStyle name="쉼표 [0] 9 6 3 3" xfId="11964"/>
    <cellStyle name="쉼표 [0] 9 6 3 4" xfId="9042"/>
    <cellStyle name="쉼표 [0] 9 6 4" xfId="5980"/>
    <cellStyle name="쉼표 [0] 9 6 4 2" xfId="5981"/>
    <cellStyle name="쉼표 [0] 9 6 4 2 2" xfId="11967"/>
    <cellStyle name="쉼표 [0] 9 6 4 2 3" xfId="9045"/>
    <cellStyle name="쉼표 [0] 9 6 4 3" xfId="11966"/>
    <cellStyle name="쉼표 [0] 9 6 4 4" xfId="9044"/>
    <cellStyle name="쉼표 [0] 9 6 5" xfId="5982"/>
    <cellStyle name="쉼표 [0] 9 6 5 2" xfId="5983"/>
    <cellStyle name="쉼표 [0] 9 6 5 2 2" xfId="11969"/>
    <cellStyle name="쉼표 [0] 9 6 5 2 3" xfId="9047"/>
    <cellStyle name="쉼표 [0] 9 6 5 3" xfId="11968"/>
    <cellStyle name="쉼표 [0] 9 6 5 4" xfId="9046"/>
    <cellStyle name="쉼표 [0] 9 6 6" xfId="5984"/>
    <cellStyle name="쉼표 [0] 9 6 6 2" xfId="5985"/>
    <cellStyle name="쉼표 [0] 9 6 6 2 2" xfId="11971"/>
    <cellStyle name="쉼표 [0] 9 6 6 2 3" xfId="9049"/>
    <cellStyle name="쉼표 [0] 9 6 6 3" xfId="11970"/>
    <cellStyle name="쉼표 [0] 9 6 6 4" xfId="9048"/>
    <cellStyle name="쉼표 [0] 9 6 7" xfId="5986"/>
    <cellStyle name="쉼표 [0] 9 6 7 2" xfId="5987"/>
    <cellStyle name="쉼표 [0] 9 6 7 2 2" xfId="11973"/>
    <cellStyle name="쉼표 [0] 9 6 7 2 3" xfId="9051"/>
    <cellStyle name="쉼표 [0] 9 6 7 3" xfId="11972"/>
    <cellStyle name="쉼표 [0] 9 6 7 4" xfId="9050"/>
    <cellStyle name="쉼표 [0] 9 6 8" xfId="5988"/>
    <cellStyle name="쉼표 [0] 9 6 8 2" xfId="5989"/>
    <cellStyle name="쉼표 [0] 9 6 8 2 2" xfId="11975"/>
    <cellStyle name="쉼표 [0] 9 6 8 2 3" xfId="9053"/>
    <cellStyle name="쉼표 [0] 9 6 8 3" xfId="11974"/>
    <cellStyle name="쉼표 [0] 9 6 8 4" xfId="9052"/>
    <cellStyle name="쉼표 [0] 9 6 9" xfId="5990"/>
    <cellStyle name="쉼표 [0] 9 6 9 2" xfId="5991"/>
    <cellStyle name="쉼표 [0] 9 6 9 2 2" xfId="11977"/>
    <cellStyle name="쉼표 [0] 9 6 9 2 3" xfId="9055"/>
    <cellStyle name="쉼표 [0] 9 6 9 3" xfId="11976"/>
    <cellStyle name="쉼표 [0] 9 6 9 4" xfId="9054"/>
    <cellStyle name="쉼표 [0] 9 7" xfId="5992"/>
    <cellStyle name="쉼표 [0] 9 7 2" xfId="5993"/>
    <cellStyle name="쉼표 [0] 9 7 2 2" xfId="11979"/>
    <cellStyle name="쉼표 [0] 9 7 2 3" xfId="9057"/>
    <cellStyle name="쉼표 [0] 9 7 3" xfId="11978"/>
    <cellStyle name="쉼표 [0] 9 7 4" xfId="9056"/>
    <cellStyle name="쉼표 [0] 9 7 4 2" xfId="15272"/>
    <cellStyle name="쉼표 [0] 9 8" xfId="5994"/>
    <cellStyle name="쉼표 [0] 9 8 2" xfId="5995"/>
    <cellStyle name="쉼표 [0] 9 8 2 2" xfId="11981"/>
    <cellStyle name="쉼표 [0] 9 8 2 3" xfId="9059"/>
    <cellStyle name="쉼표 [0] 9 8 3" xfId="11980"/>
    <cellStyle name="쉼표 [0] 9 8 4" xfId="9058"/>
    <cellStyle name="쉼표 [0] 9 9" xfId="5996"/>
    <cellStyle name="쉼표 [0] 9 9 2" xfId="5997"/>
    <cellStyle name="쉼표 [0] 9 9 2 2" xfId="11983"/>
    <cellStyle name="쉼표 [0] 9 9 2 3" xfId="9061"/>
    <cellStyle name="쉼표 [0] 9 9 3" xfId="11982"/>
    <cellStyle name="쉼표 [0] 9 9 4" xfId="9060"/>
    <cellStyle name="연결된 셀 2" xfId="5998"/>
    <cellStyle name="연결된 셀 2 2" xfId="5999"/>
    <cellStyle name="연결된 셀 2 2 2" xfId="6000"/>
    <cellStyle name="연결된 셀 2 2 2 2" xfId="11986"/>
    <cellStyle name="연결된 셀 2 2 2 3" xfId="9065"/>
    <cellStyle name="연결된 셀 2 2 3" xfId="11985"/>
    <cellStyle name="연결된 셀 2 2 4" xfId="9064"/>
    <cellStyle name="연결된 셀 2 2 4 2" xfId="14842"/>
    <cellStyle name="연결된 셀 2 3" xfId="6668"/>
    <cellStyle name="연결된 셀 2 3 2" xfId="12627"/>
    <cellStyle name="연결된 셀 2 3 3" xfId="9066"/>
    <cellStyle name="연결된 셀 2 4" xfId="6866"/>
    <cellStyle name="연결된 셀 2 4 2" xfId="12777"/>
    <cellStyle name="연결된 셀 2 4 3" xfId="9067"/>
    <cellStyle name="연결된 셀 2 5" xfId="11984"/>
    <cellStyle name="연결된 셀 2 6" xfId="9063"/>
    <cellStyle name="연결된 셀 2 6 2" xfId="14764"/>
    <cellStyle name="연결된 셀 3" xfId="6667"/>
    <cellStyle name="연결된 셀 3 2" xfId="12626"/>
    <cellStyle name="연결된 셀 3 3" xfId="9068"/>
    <cellStyle name="연결된 셀 4" xfId="9062"/>
    <cellStyle name="요약 2" xfId="6001"/>
    <cellStyle name="요약 2 2" xfId="6002"/>
    <cellStyle name="요약 2 2 2" xfId="6003"/>
    <cellStyle name="요약 2 2 2 2" xfId="11989"/>
    <cellStyle name="요약 2 2 2 2 10" xfId="13391"/>
    <cellStyle name="요약 2 2 2 2 11" xfId="13392"/>
    <cellStyle name="요약 2 2 2 2 12" xfId="13393"/>
    <cellStyle name="요약 2 2 2 2 13" xfId="13394"/>
    <cellStyle name="요약 2 2 2 2 14" xfId="13395"/>
    <cellStyle name="요약 2 2 2 2 2" xfId="13396"/>
    <cellStyle name="요약 2 2 2 2 3" xfId="13397"/>
    <cellStyle name="요약 2 2 2 2 4" xfId="13398"/>
    <cellStyle name="요약 2 2 2 2 5" xfId="13399"/>
    <cellStyle name="요약 2 2 2 2 6" xfId="13400"/>
    <cellStyle name="요약 2 2 2 2 7" xfId="13401"/>
    <cellStyle name="요약 2 2 2 2 8" xfId="13402"/>
    <cellStyle name="요약 2 2 2 2 9" xfId="13403"/>
    <cellStyle name="요약 2 2 2 3" xfId="9072"/>
    <cellStyle name="요약 2 2 2 3 2" xfId="15280"/>
    <cellStyle name="요약 2 2 3" xfId="11988"/>
    <cellStyle name="요약 2 2 3 10" xfId="13404"/>
    <cellStyle name="요약 2 2 3 11" xfId="13405"/>
    <cellStyle name="요약 2 2 3 12" xfId="13406"/>
    <cellStyle name="요약 2 2 3 13" xfId="13407"/>
    <cellStyle name="요약 2 2 3 14" xfId="13408"/>
    <cellStyle name="요약 2 2 3 2" xfId="13409"/>
    <cellStyle name="요약 2 2 3 3" xfId="13410"/>
    <cellStyle name="요약 2 2 3 4" xfId="13411"/>
    <cellStyle name="요약 2 2 3 5" xfId="13412"/>
    <cellStyle name="요약 2 2 3 6" xfId="13413"/>
    <cellStyle name="요약 2 2 3 7" xfId="13414"/>
    <cellStyle name="요약 2 2 3 8" xfId="13415"/>
    <cellStyle name="요약 2 2 3 9" xfId="13416"/>
    <cellStyle name="요약 2 2 4" xfId="9071"/>
    <cellStyle name="요약 2 2 4 2" xfId="14843"/>
    <cellStyle name="요약 2 3" xfId="6670"/>
    <cellStyle name="요약 2 3 2" xfId="12629"/>
    <cellStyle name="요약 2 3 3" xfId="9073"/>
    <cellStyle name="요약 2 4" xfId="6867"/>
    <cellStyle name="요약 2 4 2" xfId="12778"/>
    <cellStyle name="요약 2 4 3" xfId="9074"/>
    <cellStyle name="요약 2 5" xfId="11987"/>
    <cellStyle name="요약 2 6" xfId="9070"/>
    <cellStyle name="요약 2 6 2" xfId="14765"/>
    <cellStyle name="요약 3" xfId="6669"/>
    <cellStyle name="요약 3 2" xfId="12628"/>
    <cellStyle name="요약 3 3" xfId="9075"/>
    <cellStyle name="요약 4" xfId="9069"/>
    <cellStyle name="입력 2" xfId="6004"/>
    <cellStyle name="입력 2 2" xfId="6005"/>
    <cellStyle name="입력 2 2 2" xfId="6006"/>
    <cellStyle name="입력 2 2 2 2" xfId="11992"/>
    <cellStyle name="입력 2 2 2 2 10" xfId="13417"/>
    <cellStyle name="입력 2 2 2 2 11" xfId="13418"/>
    <cellStyle name="입력 2 2 2 2 12" xfId="13419"/>
    <cellStyle name="입력 2 2 2 2 13" xfId="13420"/>
    <cellStyle name="입력 2 2 2 2 14" xfId="13421"/>
    <cellStyle name="입력 2 2 2 2 2" xfId="13422"/>
    <cellStyle name="입력 2 2 2 2 3" xfId="13423"/>
    <cellStyle name="입력 2 2 2 2 4" xfId="13424"/>
    <cellStyle name="입력 2 2 2 2 5" xfId="13425"/>
    <cellStyle name="입력 2 2 2 2 6" xfId="13426"/>
    <cellStyle name="입력 2 2 2 2 7" xfId="13427"/>
    <cellStyle name="입력 2 2 2 2 8" xfId="13428"/>
    <cellStyle name="입력 2 2 2 2 9" xfId="13429"/>
    <cellStyle name="입력 2 2 2 3" xfId="9079"/>
    <cellStyle name="입력 2 2 2 3 2" xfId="15281"/>
    <cellStyle name="입력 2 2 3" xfId="11991"/>
    <cellStyle name="입력 2 2 3 10" xfId="13430"/>
    <cellStyle name="입력 2 2 3 11" xfId="13431"/>
    <cellStyle name="입력 2 2 3 12" xfId="13432"/>
    <cellStyle name="입력 2 2 3 13" xfId="13433"/>
    <cellStyle name="입력 2 2 3 14" xfId="13434"/>
    <cellStyle name="입력 2 2 3 2" xfId="13435"/>
    <cellStyle name="입력 2 2 3 3" xfId="13436"/>
    <cellStyle name="입력 2 2 3 4" xfId="13437"/>
    <cellStyle name="입력 2 2 3 5" xfId="13438"/>
    <cellStyle name="입력 2 2 3 6" xfId="13439"/>
    <cellStyle name="입력 2 2 3 7" xfId="13440"/>
    <cellStyle name="입력 2 2 3 8" xfId="13441"/>
    <cellStyle name="입력 2 2 3 9" xfId="13442"/>
    <cellStyle name="입력 2 2 4" xfId="9078"/>
    <cellStyle name="입력 2 2 4 2" xfId="14844"/>
    <cellStyle name="입력 2 3" xfId="6007"/>
    <cellStyle name="입력 2 3 2" xfId="6008"/>
    <cellStyle name="입력 2 3 2 2" xfId="11994"/>
    <cellStyle name="입력 2 3 2 2 10" xfId="13443"/>
    <cellStyle name="입력 2 3 2 2 11" xfId="13444"/>
    <cellStyle name="입력 2 3 2 2 12" xfId="13445"/>
    <cellStyle name="입력 2 3 2 2 13" xfId="13446"/>
    <cellStyle name="입력 2 3 2 2 14" xfId="13447"/>
    <cellStyle name="입력 2 3 2 2 2" xfId="13448"/>
    <cellStyle name="입력 2 3 2 2 3" xfId="13449"/>
    <cellStyle name="입력 2 3 2 2 4" xfId="13450"/>
    <cellStyle name="입력 2 3 2 2 5" xfId="13451"/>
    <cellStyle name="입력 2 3 2 2 6" xfId="13452"/>
    <cellStyle name="입력 2 3 2 2 7" xfId="13453"/>
    <cellStyle name="입력 2 3 2 2 8" xfId="13454"/>
    <cellStyle name="입력 2 3 2 2 9" xfId="13455"/>
    <cellStyle name="입력 2 3 2 3" xfId="9081"/>
    <cellStyle name="입력 2 3 2 3 2" xfId="15282"/>
    <cellStyle name="입력 2 3 3" xfId="11993"/>
    <cellStyle name="입력 2 3 3 10" xfId="13456"/>
    <cellStyle name="입력 2 3 3 11" xfId="13457"/>
    <cellStyle name="입력 2 3 3 12" xfId="13458"/>
    <cellStyle name="입력 2 3 3 13" xfId="13459"/>
    <cellStyle name="입력 2 3 3 14" xfId="13460"/>
    <cellStyle name="입력 2 3 3 2" xfId="13461"/>
    <cellStyle name="입력 2 3 3 3" xfId="13462"/>
    <cellStyle name="입력 2 3 3 4" xfId="13463"/>
    <cellStyle name="입력 2 3 3 5" xfId="13464"/>
    <cellStyle name="입력 2 3 3 6" xfId="13465"/>
    <cellStyle name="입력 2 3 3 7" xfId="13466"/>
    <cellStyle name="입력 2 3 3 8" xfId="13467"/>
    <cellStyle name="입력 2 3 3 9" xfId="13468"/>
    <cellStyle name="입력 2 3 4" xfId="9080"/>
    <cellStyle name="입력 2 3 4 2" xfId="14845"/>
    <cellStyle name="입력 2 4" xfId="6672"/>
    <cellStyle name="입력 2 4 2" xfId="12631"/>
    <cellStyle name="입력 2 4 3" xfId="9082"/>
    <cellStyle name="입력 2 5" xfId="6868"/>
    <cellStyle name="입력 2 5 2" xfId="12779"/>
    <cellStyle name="입력 2 5 3" xfId="9083"/>
    <cellStyle name="입력 2 6" xfId="11990"/>
    <cellStyle name="입력 2 7" xfId="9077"/>
    <cellStyle name="입력 2 7 2" xfId="14766"/>
    <cellStyle name="입력 3" xfId="6671"/>
    <cellStyle name="입력 3 2" xfId="12630"/>
    <cellStyle name="입력 3 3" xfId="9084"/>
    <cellStyle name="입력 4" xfId="9076"/>
    <cellStyle name="제목 1 2" xfId="6009"/>
    <cellStyle name="제목 1 2 2" xfId="6010"/>
    <cellStyle name="제목 1 2 2 2" xfId="6011"/>
    <cellStyle name="제목 1 2 2 2 2" xfId="11997"/>
    <cellStyle name="제목 1 2 2 2 3" xfId="9089"/>
    <cellStyle name="제목 1 2 2 3" xfId="11996"/>
    <cellStyle name="제목 1 2 2 4" xfId="9088"/>
    <cellStyle name="제목 1 2 2 4 2" xfId="14846"/>
    <cellStyle name="제목 1 2 3" xfId="6675"/>
    <cellStyle name="제목 1 2 3 2" xfId="12634"/>
    <cellStyle name="제목 1 2 3 3" xfId="9090"/>
    <cellStyle name="제목 1 2 4" xfId="6869"/>
    <cellStyle name="제목 1 2 4 2" xfId="12780"/>
    <cellStyle name="제목 1 2 4 3" xfId="9091"/>
    <cellStyle name="제목 1 2 5" xfId="11995"/>
    <cellStyle name="제목 1 2 6" xfId="9087"/>
    <cellStyle name="제목 1 2 6 2" xfId="14767"/>
    <cellStyle name="제목 1 3" xfId="6674"/>
    <cellStyle name="제목 1 3 2" xfId="12633"/>
    <cellStyle name="제목 1 3 3" xfId="9092"/>
    <cellStyle name="제목 1 4" xfId="9086"/>
    <cellStyle name="제목 2 2" xfId="6012"/>
    <cellStyle name="제목 2 2 2" xfId="6013"/>
    <cellStyle name="제목 2 2 2 2" xfId="6014"/>
    <cellStyle name="제목 2 2 2 2 2" xfId="12000"/>
    <cellStyle name="제목 2 2 2 2 3" xfId="9096"/>
    <cellStyle name="제목 2 2 2 3" xfId="11999"/>
    <cellStyle name="제목 2 2 2 4" xfId="9095"/>
    <cellStyle name="제목 2 2 2 4 2" xfId="14847"/>
    <cellStyle name="제목 2 2 3" xfId="6677"/>
    <cellStyle name="제목 2 2 3 2" xfId="12636"/>
    <cellStyle name="제목 2 2 3 3" xfId="9097"/>
    <cellStyle name="제목 2 2 4" xfId="6870"/>
    <cellStyle name="제목 2 2 4 2" xfId="12781"/>
    <cellStyle name="제목 2 2 4 3" xfId="9098"/>
    <cellStyle name="제목 2 2 5" xfId="11998"/>
    <cellStyle name="제목 2 2 6" xfId="9094"/>
    <cellStyle name="제목 2 2 6 2" xfId="14768"/>
    <cellStyle name="제목 2 3" xfId="6676"/>
    <cellStyle name="제목 2 3 2" xfId="12635"/>
    <cellStyle name="제목 2 3 3" xfId="9099"/>
    <cellStyle name="제목 2 4" xfId="9093"/>
    <cellStyle name="제목 3 2" xfId="6015"/>
    <cellStyle name="제목 3 2 2" xfId="6016"/>
    <cellStyle name="제목 3 2 2 2" xfId="6017"/>
    <cellStyle name="제목 3 2 2 2 2" xfId="12003"/>
    <cellStyle name="제목 3 2 2 2 3" xfId="9103"/>
    <cellStyle name="제목 3 2 2 3" xfId="12002"/>
    <cellStyle name="제목 3 2 2 4" xfId="9102"/>
    <cellStyle name="제목 3 2 2 4 2" xfId="14848"/>
    <cellStyle name="제목 3 2 3" xfId="6679"/>
    <cellStyle name="제목 3 2 3 2" xfId="12638"/>
    <cellStyle name="제목 3 2 3 3" xfId="9104"/>
    <cellStyle name="제목 3 2 4" xfId="6871"/>
    <cellStyle name="제목 3 2 4 2" xfId="12782"/>
    <cellStyle name="제목 3 2 4 3" xfId="9105"/>
    <cellStyle name="제목 3 2 5" xfId="12001"/>
    <cellStyle name="제목 3 2 6" xfId="9101"/>
    <cellStyle name="제목 3 2 6 2" xfId="14769"/>
    <cellStyle name="제목 3 3" xfId="6678"/>
    <cellStyle name="제목 3 3 2" xfId="12637"/>
    <cellStyle name="제목 3 3 3" xfId="9106"/>
    <cellStyle name="제목 3 4" xfId="9100"/>
    <cellStyle name="제목 4 2" xfId="6018"/>
    <cellStyle name="제목 4 2 2" xfId="6019"/>
    <cellStyle name="제목 4 2 2 2" xfId="6020"/>
    <cellStyle name="제목 4 2 2 2 2" xfId="12006"/>
    <cellStyle name="제목 4 2 2 2 3" xfId="9110"/>
    <cellStyle name="제목 4 2 2 3" xfId="12005"/>
    <cellStyle name="제목 4 2 2 4" xfId="9109"/>
    <cellStyle name="제목 4 2 2 4 2" xfId="14849"/>
    <cellStyle name="제목 4 2 3" xfId="6681"/>
    <cellStyle name="제목 4 2 3 2" xfId="12640"/>
    <cellStyle name="제목 4 2 3 3" xfId="9111"/>
    <cellStyle name="제목 4 2 4" xfId="6872"/>
    <cellStyle name="제목 4 2 4 2" xfId="12783"/>
    <cellStyle name="제목 4 2 4 3" xfId="9112"/>
    <cellStyle name="제목 4 2 5" xfId="12004"/>
    <cellStyle name="제목 4 2 6" xfId="9108"/>
    <cellStyle name="제목 4 2 6 2" xfId="14770"/>
    <cellStyle name="제목 4 3" xfId="6680"/>
    <cellStyle name="제목 4 3 2" xfId="12639"/>
    <cellStyle name="제목 4 3 3" xfId="9113"/>
    <cellStyle name="제목 4 4" xfId="9107"/>
    <cellStyle name="제목 5" xfId="6021"/>
    <cellStyle name="제목 5 2" xfId="6022"/>
    <cellStyle name="제목 5 2 2" xfId="6023"/>
    <cellStyle name="제목 5 2 2 2" xfId="12009"/>
    <cellStyle name="제목 5 2 2 3" xfId="9116"/>
    <cellStyle name="제목 5 2 3" xfId="12008"/>
    <cellStyle name="제목 5 2 4" xfId="9115"/>
    <cellStyle name="제목 5 2 4 2" xfId="14850"/>
    <cellStyle name="제목 5 3" xfId="6682"/>
    <cellStyle name="제목 5 3 2" xfId="12641"/>
    <cellStyle name="제목 5 3 3" xfId="9117"/>
    <cellStyle name="제목 5 4" xfId="6873"/>
    <cellStyle name="제목 5 4 2" xfId="12784"/>
    <cellStyle name="제목 5 4 3" xfId="9118"/>
    <cellStyle name="제목 5 5" xfId="12007"/>
    <cellStyle name="제목 5 6" xfId="9114"/>
    <cellStyle name="제목 5 6 2" xfId="14771"/>
    <cellStyle name="제목 6" xfId="6673"/>
    <cellStyle name="제목 6 2" xfId="12632"/>
    <cellStyle name="제목 6 3" xfId="9119"/>
    <cellStyle name="제목 7" xfId="9085"/>
    <cellStyle name="좋음 2" xfId="6024"/>
    <cellStyle name="좋음 2 2" xfId="6025"/>
    <cellStyle name="좋음 2 2 2" xfId="6026"/>
    <cellStyle name="좋음 2 2 2 2" xfId="12012"/>
    <cellStyle name="좋음 2 2 2 3" xfId="9123"/>
    <cellStyle name="좋음 2 2 3" xfId="12011"/>
    <cellStyle name="좋음 2 2 4" xfId="9122"/>
    <cellStyle name="좋음 2 2 4 2" xfId="14851"/>
    <cellStyle name="좋음 2 3" xfId="6684"/>
    <cellStyle name="좋음 2 3 2" xfId="12643"/>
    <cellStyle name="좋음 2 3 3" xfId="9124"/>
    <cellStyle name="좋음 2 4" xfId="6874"/>
    <cellStyle name="좋음 2 4 2" xfId="12785"/>
    <cellStyle name="좋음 2 4 3" xfId="9125"/>
    <cellStyle name="좋음 2 5" xfId="12010"/>
    <cellStyle name="좋음 2 6" xfId="9121"/>
    <cellStyle name="좋음 2 6 2" xfId="14772"/>
    <cellStyle name="좋음 3" xfId="6683"/>
    <cellStyle name="좋음 3 2" xfId="12642"/>
    <cellStyle name="좋음 3 3" xfId="9126"/>
    <cellStyle name="좋음 4" xfId="9120"/>
    <cellStyle name="출력 2" xfId="6027"/>
    <cellStyle name="출력 2 2" xfId="6028"/>
    <cellStyle name="출력 2 2 2" xfId="6029"/>
    <cellStyle name="출력 2 2 2 2" xfId="12015"/>
    <cellStyle name="출력 2 2 2 2 10" xfId="13469"/>
    <cellStyle name="출력 2 2 2 2 11" xfId="13470"/>
    <cellStyle name="출력 2 2 2 2 12" xfId="13471"/>
    <cellStyle name="출력 2 2 2 2 13" xfId="13472"/>
    <cellStyle name="출력 2 2 2 2 14" xfId="13473"/>
    <cellStyle name="출력 2 2 2 2 2" xfId="13474"/>
    <cellStyle name="출력 2 2 2 2 3" xfId="13475"/>
    <cellStyle name="출력 2 2 2 2 4" xfId="13476"/>
    <cellStyle name="출력 2 2 2 2 5" xfId="13477"/>
    <cellStyle name="출력 2 2 2 2 6" xfId="13478"/>
    <cellStyle name="출력 2 2 2 2 7" xfId="13479"/>
    <cellStyle name="출력 2 2 2 2 8" xfId="13480"/>
    <cellStyle name="출력 2 2 2 2 9" xfId="13481"/>
    <cellStyle name="출력 2 2 2 3" xfId="9130"/>
    <cellStyle name="출력 2 2 2 3 2" xfId="15283"/>
    <cellStyle name="출력 2 2 3" xfId="12014"/>
    <cellStyle name="출력 2 2 3 10" xfId="13482"/>
    <cellStyle name="출력 2 2 3 11" xfId="13483"/>
    <cellStyle name="출력 2 2 3 12" xfId="13484"/>
    <cellStyle name="출력 2 2 3 13" xfId="13485"/>
    <cellStyle name="출력 2 2 3 14" xfId="13486"/>
    <cellStyle name="출력 2 2 3 2" xfId="13487"/>
    <cellStyle name="출력 2 2 3 3" xfId="13488"/>
    <cellStyle name="출력 2 2 3 4" xfId="13489"/>
    <cellStyle name="출력 2 2 3 5" xfId="13490"/>
    <cellStyle name="출력 2 2 3 6" xfId="13491"/>
    <cellStyle name="출력 2 2 3 7" xfId="13492"/>
    <cellStyle name="출력 2 2 3 8" xfId="13493"/>
    <cellStyle name="출력 2 2 3 9" xfId="13494"/>
    <cellStyle name="출력 2 2 4" xfId="9129"/>
    <cellStyle name="출력 2 2 4 2" xfId="14852"/>
    <cellStyle name="출력 2 3" xfId="6686"/>
    <cellStyle name="출력 2 3 2" xfId="12645"/>
    <cellStyle name="출력 2 3 3" xfId="9131"/>
    <cellStyle name="출력 2 4" xfId="6875"/>
    <cellStyle name="출력 2 4 2" xfId="12786"/>
    <cellStyle name="출력 2 4 3" xfId="9132"/>
    <cellStyle name="출력 2 5" xfId="12013"/>
    <cellStyle name="출력 2 6" xfId="9128"/>
    <cellStyle name="출력 2 6 2" xfId="14773"/>
    <cellStyle name="출력 3" xfId="6685"/>
    <cellStyle name="출력 3 2" xfId="12644"/>
    <cellStyle name="출력 3 3" xfId="9133"/>
    <cellStyle name="출력 4" xfId="9127"/>
    <cellStyle name="콤마 [0]_1202" xfId="6030"/>
    <cellStyle name="콤마_1202" xfId="6031"/>
    <cellStyle name="표준" xfId="0" builtinId="0"/>
    <cellStyle name="표준 10" xfId="6032"/>
    <cellStyle name="표준 10 2" xfId="6033"/>
    <cellStyle name="표준 10 2 2" xfId="6034"/>
    <cellStyle name="표준 10 2 2 2" xfId="6035"/>
    <cellStyle name="표준 10 2 2 2 2" xfId="12018"/>
    <cellStyle name="표준 10 2 2 2 3" xfId="9134"/>
    <cellStyle name="표준 10 2 2 3" xfId="6654"/>
    <cellStyle name="표준 10 2 2 4" xfId="12017"/>
    <cellStyle name="표준 10 2 2 5" xfId="13495"/>
    <cellStyle name="표준 10 2 3" xfId="6877"/>
    <cellStyle name="표준 10 2 3 2" xfId="12788"/>
    <cellStyle name="표준 10 2 3 3" xfId="9135"/>
    <cellStyle name="표준 10 2 4" xfId="12016"/>
    <cellStyle name="표준 10 2 5" xfId="13496"/>
    <cellStyle name="표준 10 3" xfId="6036"/>
    <cellStyle name="표준 10 3 2" xfId="12019"/>
    <cellStyle name="표준 10 3 3" xfId="9136"/>
    <cellStyle name="표준 10 3 3 2" xfId="14774"/>
    <cellStyle name="표준 10 4" xfId="6037"/>
    <cellStyle name="표준 10 4 2" xfId="12020"/>
    <cellStyle name="표준 10 4 3" xfId="9137"/>
    <cellStyle name="표준 10 4 3 2" xfId="14775"/>
    <cellStyle name="표준 10 5" xfId="6038"/>
    <cellStyle name="표준 10 5 2" xfId="6655"/>
    <cellStyle name="표준 10 5 3" xfId="12021"/>
    <cellStyle name="표준 10 6" xfId="6687"/>
    <cellStyle name="표준 10 6 2" xfId="12646"/>
    <cellStyle name="표준 10 6 3" xfId="9138"/>
    <cellStyle name="표준 10 7" xfId="6876"/>
    <cellStyle name="표준 10 7 2" xfId="12787"/>
    <cellStyle name="표준 10 7 3" xfId="9139"/>
    <cellStyle name="표준 10 8" xfId="7021"/>
    <cellStyle name="표준 10 8 2" xfId="12923"/>
    <cellStyle name="표준 10 8 3" xfId="9140"/>
    <cellStyle name="표준 10_예산추계(쿼터제)" xfId="6039"/>
    <cellStyle name="표준 100" xfId="6040"/>
    <cellStyle name="표준 100 2" xfId="12022"/>
    <cellStyle name="표준 100 2 2" xfId="13497"/>
    <cellStyle name="표준 100 3" xfId="9141"/>
    <cellStyle name="표준 100 3 2" xfId="14905"/>
    <cellStyle name="표준 1000" xfId="13498"/>
    <cellStyle name="표준 1001" xfId="13499"/>
    <cellStyle name="표준 1002" xfId="13500"/>
    <cellStyle name="표준 1003" xfId="13501"/>
    <cellStyle name="표준 1004" xfId="13502"/>
    <cellStyle name="표준 1005" xfId="13503"/>
    <cellStyle name="표준 1006" xfId="13504"/>
    <cellStyle name="표준 1007" xfId="13505"/>
    <cellStyle name="표준 1008" xfId="13506"/>
    <cellStyle name="표준 1009" xfId="13507"/>
    <cellStyle name="표준 101" xfId="6041"/>
    <cellStyle name="표준 101 2" xfId="12023"/>
    <cellStyle name="표준 101 2 2" xfId="13508"/>
    <cellStyle name="표준 101 3" xfId="9142"/>
    <cellStyle name="표준 101 3 2" xfId="14906"/>
    <cellStyle name="표준 1010" xfId="13509"/>
    <cellStyle name="표준 1011" xfId="13510"/>
    <cellStyle name="표준 1012" xfId="13511"/>
    <cellStyle name="표준 1013" xfId="13512"/>
    <cellStyle name="표준 1014" xfId="13513"/>
    <cellStyle name="표준 1015" xfId="13514"/>
    <cellStyle name="표준 1016" xfId="13515"/>
    <cellStyle name="표준 1017" xfId="13516"/>
    <cellStyle name="표준 1018" xfId="13517"/>
    <cellStyle name="표준 1019" xfId="13518"/>
    <cellStyle name="표준 102" xfId="6042"/>
    <cellStyle name="표준 102 2" xfId="12024"/>
    <cellStyle name="표준 102 2 2" xfId="13519"/>
    <cellStyle name="표준 102 3" xfId="9143"/>
    <cellStyle name="표준 102 3 2" xfId="14907"/>
    <cellStyle name="표준 1020" xfId="13520"/>
    <cellStyle name="표준 1021" xfId="13521"/>
    <cellStyle name="표준 1022" xfId="13522"/>
    <cellStyle name="표준 1023" xfId="13523"/>
    <cellStyle name="표준 1024" xfId="13524"/>
    <cellStyle name="표준 1025" xfId="13525"/>
    <cellStyle name="표준 1026" xfId="13526"/>
    <cellStyle name="표준 1027" xfId="13527"/>
    <cellStyle name="표준 1028" xfId="13528"/>
    <cellStyle name="표준 1029" xfId="13529"/>
    <cellStyle name="표준 103" xfId="6043"/>
    <cellStyle name="표준 103 2" xfId="12025"/>
    <cellStyle name="표준 103 2 2" xfId="13530"/>
    <cellStyle name="표준 103 3" xfId="9144"/>
    <cellStyle name="표준 103 3 2" xfId="14908"/>
    <cellStyle name="표준 1030" xfId="13531"/>
    <cellStyle name="표준 1031" xfId="13532"/>
    <cellStyle name="표준 1032" xfId="13533"/>
    <cellStyle name="표준 1033" xfId="13534"/>
    <cellStyle name="표준 1034" xfId="13535"/>
    <cellStyle name="표준 1035" xfId="13536"/>
    <cellStyle name="표준 1036" xfId="13537"/>
    <cellStyle name="표준 1037" xfId="13538"/>
    <cellStyle name="표준 1038" xfId="13539"/>
    <cellStyle name="표준 1039" xfId="13540"/>
    <cellStyle name="표준 104" xfId="6044"/>
    <cellStyle name="표준 104 2" xfId="12026"/>
    <cellStyle name="표준 104 2 2" xfId="13541"/>
    <cellStyle name="표준 104 3" xfId="9145"/>
    <cellStyle name="표준 104 3 2" xfId="14909"/>
    <cellStyle name="표준 1040" xfId="13542"/>
    <cellStyle name="표준 1041" xfId="13543"/>
    <cellStyle name="표준 1042" xfId="13544"/>
    <cellStyle name="표준 1043" xfId="13545"/>
    <cellStyle name="표준 1044" xfId="13546"/>
    <cellStyle name="표준 1045" xfId="13547"/>
    <cellStyle name="표준 1046" xfId="13548"/>
    <cellStyle name="표준 1047" xfId="13549"/>
    <cellStyle name="표준 1048" xfId="13550"/>
    <cellStyle name="표준 1049" xfId="13551"/>
    <cellStyle name="표준 105" xfId="6045"/>
    <cellStyle name="표준 105 2" xfId="12027"/>
    <cellStyle name="표준 105 2 2" xfId="13552"/>
    <cellStyle name="표준 105 3" xfId="9146"/>
    <cellStyle name="표준 105 3 2" xfId="14910"/>
    <cellStyle name="표준 1050" xfId="13553"/>
    <cellStyle name="표준 1051" xfId="13554"/>
    <cellStyle name="표준 1052" xfId="13555"/>
    <cellStyle name="표준 1053" xfId="13556"/>
    <cellStyle name="표준 1054" xfId="13557"/>
    <cellStyle name="표준 1055" xfId="13558"/>
    <cellStyle name="표준 1056" xfId="13559"/>
    <cellStyle name="표준 1057" xfId="13560"/>
    <cellStyle name="표준 1058" xfId="13561"/>
    <cellStyle name="표준 1059" xfId="13562"/>
    <cellStyle name="표준 106" xfId="6046"/>
    <cellStyle name="표준 106 2" xfId="12028"/>
    <cellStyle name="표준 106 2 2" xfId="13563"/>
    <cellStyle name="표준 106 3" xfId="9147"/>
    <cellStyle name="표준 106 3 2" xfId="14911"/>
    <cellStyle name="표준 1060" xfId="13564"/>
    <cellStyle name="표준 1061" xfId="13565"/>
    <cellStyle name="표준 1062" xfId="13566"/>
    <cellStyle name="표준 1063" xfId="13567"/>
    <cellStyle name="표준 1064" xfId="13568"/>
    <cellStyle name="표준 1065" xfId="13569"/>
    <cellStyle name="표준 1066" xfId="13570"/>
    <cellStyle name="표준 1067" xfId="13571"/>
    <cellStyle name="표준 1068" xfId="13572"/>
    <cellStyle name="표준 1069" xfId="13573"/>
    <cellStyle name="표준 107" xfId="6047"/>
    <cellStyle name="표준 107 2" xfId="12029"/>
    <cellStyle name="표준 107 2 2" xfId="13574"/>
    <cellStyle name="표준 107 3" xfId="9148"/>
    <cellStyle name="표준 107 3 2" xfId="14912"/>
    <cellStyle name="표준 1070" xfId="13575"/>
    <cellStyle name="표준 1071" xfId="13576"/>
    <cellStyle name="표준 1072" xfId="13577"/>
    <cellStyle name="표준 1073" xfId="13578"/>
    <cellStyle name="표준 1074" xfId="13579"/>
    <cellStyle name="표준 1075" xfId="13580"/>
    <cellStyle name="표준 1076" xfId="13581"/>
    <cellStyle name="표준 1077" xfId="13582"/>
    <cellStyle name="표준 1078" xfId="13583"/>
    <cellStyle name="표준 1079" xfId="13584"/>
    <cellStyle name="표준 108" xfId="6048"/>
    <cellStyle name="표준 108 2" xfId="12030"/>
    <cellStyle name="표준 108 2 2" xfId="13585"/>
    <cellStyle name="표준 108 3" xfId="9149"/>
    <cellStyle name="표준 108 3 2" xfId="14913"/>
    <cellStyle name="표준 1080" xfId="13586"/>
    <cellStyle name="표준 1081" xfId="13587"/>
    <cellStyle name="표준 1082" xfId="13588"/>
    <cellStyle name="표준 1083" xfId="13589"/>
    <cellStyle name="표준 1084" xfId="13590"/>
    <cellStyle name="표준 1085" xfId="13591"/>
    <cellStyle name="표준 1086" xfId="13592"/>
    <cellStyle name="표준 1087" xfId="13593"/>
    <cellStyle name="표준 1088" xfId="13594"/>
    <cellStyle name="표준 1089" xfId="13595"/>
    <cellStyle name="표준 109" xfId="6049"/>
    <cellStyle name="표준 109 2" xfId="12031"/>
    <cellStyle name="표준 109 2 2" xfId="13596"/>
    <cellStyle name="표준 109 3" xfId="9150"/>
    <cellStyle name="표준 109 3 2" xfId="14914"/>
    <cellStyle name="표준 1090" xfId="13597"/>
    <cellStyle name="표준 1091" xfId="13598"/>
    <cellStyle name="표준 1092" xfId="13599"/>
    <cellStyle name="표준 1093" xfId="13600"/>
    <cellStyle name="표준 1094" xfId="13601"/>
    <cellStyle name="표준 1095" xfId="13602"/>
    <cellStyle name="표준 1096" xfId="13603"/>
    <cellStyle name="표준 1097" xfId="13604"/>
    <cellStyle name="표준 1098" xfId="13605"/>
    <cellStyle name="표준 1099" xfId="13606"/>
    <cellStyle name="표준 11" xfId="6050"/>
    <cellStyle name="표준 11 2" xfId="6051"/>
    <cellStyle name="표준 11 2 2" xfId="12032"/>
    <cellStyle name="표준 11 2 3" xfId="9151"/>
    <cellStyle name="표준 11 3" xfId="6688"/>
    <cellStyle name="표준 11 3 2" xfId="12647"/>
    <cellStyle name="표준 11 3 3" xfId="9152"/>
    <cellStyle name="표준 11 4" xfId="6878"/>
    <cellStyle name="표준 11 4 2" xfId="12789"/>
    <cellStyle name="표준 11 4 3" xfId="9153"/>
    <cellStyle name="표준 11 5" xfId="7022"/>
    <cellStyle name="표준 11 5 2" xfId="12924"/>
    <cellStyle name="표준 11 5 3" xfId="9154"/>
    <cellStyle name="표준 110" xfId="6052"/>
    <cellStyle name="표준 110 2" xfId="12033"/>
    <cellStyle name="표준 110 2 2" xfId="13607"/>
    <cellStyle name="표준 110 3" xfId="9155"/>
    <cellStyle name="표준 110 3 2" xfId="14915"/>
    <cellStyle name="표준 1100" xfId="13608"/>
    <cellStyle name="표준 1101" xfId="13609"/>
    <cellStyle name="표준 1102" xfId="13610"/>
    <cellStyle name="표준 1103" xfId="13611"/>
    <cellStyle name="표준 1104" xfId="13612"/>
    <cellStyle name="표준 1105" xfId="13613"/>
    <cellStyle name="표준 1106" xfId="13614"/>
    <cellStyle name="표준 1107" xfId="13615"/>
    <cellStyle name="표준 1108" xfId="13616"/>
    <cellStyle name="표준 1109" xfId="13617"/>
    <cellStyle name="표준 111" xfId="6053"/>
    <cellStyle name="표준 111 2" xfId="12034"/>
    <cellStyle name="표준 111 2 2" xfId="13618"/>
    <cellStyle name="표준 111 3" xfId="9156"/>
    <cellStyle name="표준 111 3 2" xfId="14916"/>
    <cellStyle name="표준 1110" xfId="13619"/>
    <cellStyle name="표준 1111" xfId="13620"/>
    <cellStyle name="표준 1112" xfId="13621"/>
    <cellStyle name="표준 1113" xfId="13622"/>
    <cellStyle name="표준 1114" xfId="13623"/>
    <cellStyle name="표준 1115" xfId="13624"/>
    <cellStyle name="표준 1116" xfId="13625"/>
    <cellStyle name="표준 1117" xfId="13626"/>
    <cellStyle name="표준 1118" xfId="13627"/>
    <cellStyle name="표준 1119" xfId="13628"/>
    <cellStyle name="표준 112" xfId="6054"/>
    <cellStyle name="표준 112 2" xfId="12035"/>
    <cellStyle name="표준 112 2 2" xfId="13629"/>
    <cellStyle name="표준 112 3" xfId="9157"/>
    <cellStyle name="표준 112 3 2" xfId="14917"/>
    <cellStyle name="표준 1120" xfId="13630"/>
    <cellStyle name="표준 1121" xfId="13631"/>
    <cellStyle name="표준 1122" xfId="13632"/>
    <cellStyle name="표준 1123" xfId="13633"/>
    <cellStyle name="표준 1124" xfId="13634"/>
    <cellStyle name="표준 1125" xfId="13635"/>
    <cellStyle name="표준 1126" xfId="13636"/>
    <cellStyle name="표준 1127" xfId="13637"/>
    <cellStyle name="표준 1128" xfId="13638"/>
    <cellStyle name="표준 1129" xfId="13639"/>
    <cellStyle name="표준 113" xfId="6055"/>
    <cellStyle name="표준 113 2" xfId="12036"/>
    <cellStyle name="표준 113 2 2" xfId="13640"/>
    <cellStyle name="표준 113 3" xfId="9158"/>
    <cellStyle name="표준 113 3 2" xfId="14918"/>
    <cellStyle name="표준 1130" xfId="13641"/>
    <cellStyle name="표준 1131" xfId="13642"/>
    <cellStyle name="표준 1132" xfId="13643"/>
    <cellStyle name="표준 1133" xfId="13644"/>
    <cellStyle name="표준 1134" xfId="13645"/>
    <cellStyle name="표준 1135" xfId="13646"/>
    <cellStyle name="표준 1136" xfId="13647"/>
    <cellStyle name="표준 1137" xfId="13648"/>
    <cellStyle name="표준 1138" xfId="13649"/>
    <cellStyle name="표준 1139" xfId="13650"/>
    <cellStyle name="표준 114" xfId="6056"/>
    <cellStyle name="표준 114 2" xfId="12037"/>
    <cellStyle name="표준 114 2 2" xfId="13651"/>
    <cellStyle name="표준 114 3" xfId="9159"/>
    <cellStyle name="표준 114 3 2" xfId="14919"/>
    <cellStyle name="표준 1140" xfId="13652"/>
    <cellStyle name="표준 1141" xfId="13653"/>
    <cellStyle name="표준 1142" xfId="13654"/>
    <cellStyle name="표준 1143" xfId="13655"/>
    <cellStyle name="표준 1144" xfId="13656"/>
    <cellStyle name="표준 1145" xfId="13657"/>
    <cellStyle name="표준 1146" xfId="13658"/>
    <cellStyle name="표준 1147" xfId="13659"/>
    <cellStyle name="표준 1148" xfId="13660"/>
    <cellStyle name="표준 1149" xfId="13661"/>
    <cellStyle name="표준 115" xfId="6057"/>
    <cellStyle name="표준 115 2" xfId="12038"/>
    <cellStyle name="표준 115 2 2" xfId="13662"/>
    <cellStyle name="표준 115 3" xfId="9160"/>
    <cellStyle name="표준 115 3 2" xfId="14920"/>
    <cellStyle name="표준 1150" xfId="13663"/>
    <cellStyle name="표준 1151" xfId="13664"/>
    <cellStyle name="표준 1152" xfId="13665"/>
    <cellStyle name="표준 1153" xfId="13666"/>
    <cellStyle name="표준 1154" xfId="13667"/>
    <cellStyle name="표준 1155" xfId="13668"/>
    <cellStyle name="표준 1156" xfId="13669"/>
    <cellStyle name="표준 1157" xfId="13670"/>
    <cellStyle name="표준 1158" xfId="13671"/>
    <cellStyle name="표준 1159" xfId="13672"/>
    <cellStyle name="표준 116" xfId="6058"/>
    <cellStyle name="표준 116 2" xfId="12039"/>
    <cellStyle name="표준 116 2 2" xfId="13673"/>
    <cellStyle name="표준 116 3" xfId="9161"/>
    <cellStyle name="표준 116 3 2" xfId="14921"/>
    <cellStyle name="표준 1160" xfId="13674"/>
    <cellStyle name="표준 1161" xfId="13675"/>
    <cellStyle name="표준 1162" xfId="13676"/>
    <cellStyle name="표준 1163" xfId="13677"/>
    <cellStyle name="표준 1164" xfId="13678"/>
    <cellStyle name="표준 1165" xfId="13679"/>
    <cellStyle name="표준 1166" xfId="13680"/>
    <cellStyle name="표준 1167" xfId="13681"/>
    <cellStyle name="표준 1168" xfId="13682"/>
    <cellStyle name="표준 1169" xfId="13683"/>
    <cellStyle name="표준 117" xfId="6059"/>
    <cellStyle name="표준 117 2" xfId="12040"/>
    <cellStyle name="표준 117 2 2" xfId="13684"/>
    <cellStyle name="표준 117 3" xfId="9162"/>
    <cellStyle name="표준 117 3 2" xfId="14922"/>
    <cellStyle name="표준 1170" xfId="13685"/>
    <cellStyle name="표준 1171" xfId="13686"/>
    <cellStyle name="표준 1172" xfId="13687"/>
    <cellStyle name="표준 1173" xfId="13688"/>
    <cellStyle name="표준 1174" xfId="13689"/>
    <cellStyle name="표준 1175" xfId="13690"/>
    <cellStyle name="표준 1176" xfId="13691"/>
    <cellStyle name="표준 1177" xfId="13692"/>
    <cellStyle name="표준 1178" xfId="13693"/>
    <cellStyle name="표준 1179" xfId="13694"/>
    <cellStyle name="표준 118" xfId="6060"/>
    <cellStyle name="표준 118 2" xfId="12041"/>
    <cellStyle name="표준 118 2 2" xfId="13695"/>
    <cellStyle name="표준 118 3" xfId="9163"/>
    <cellStyle name="표준 118 3 2" xfId="14923"/>
    <cellStyle name="표준 1180" xfId="13696"/>
    <cellStyle name="표준 1181" xfId="13697"/>
    <cellStyle name="표준 1182" xfId="13698"/>
    <cellStyle name="표준 1183" xfId="13699"/>
    <cellStyle name="표준 1184" xfId="13700"/>
    <cellStyle name="표준 1185" xfId="13701"/>
    <cellStyle name="표준 1186" xfId="13702"/>
    <cellStyle name="표준 1187" xfId="13703"/>
    <cellStyle name="표준 1188" xfId="13704"/>
    <cellStyle name="표준 1189" xfId="13705"/>
    <cellStyle name="표준 119" xfId="6061"/>
    <cellStyle name="표준 119 2" xfId="12042"/>
    <cellStyle name="표준 119 2 2" xfId="13706"/>
    <cellStyle name="표준 119 3" xfId="9164"/>
    <cellStyle name="표준 119 3 2" xfId="14924"/>
    <cellStyle name="표준 1190" xfId="13707"/>
    <cellStyle name="표준 1191" xfId="13708"/>
    <cellStyle name="표준 1192" xfId="13709"/>
    <cellStyle name="표준 1193" xfId="13710"/>
    <cellStyle name="표준 1194" xfId="13711"/>
    <cellStyle name="표준 1195" xfId="13712"/>
    <cellStyle name="표준 1196" xfId="13713"/>
    <cellStyle name="표준 1197" xfId="13714"/>
    <cellStyle name="표준 1198" xfId="13715"/>
    <cellStyle name="표준 1199" xfId="13716"/>
    <cellStyle name="표준 12" xfId="6062"/>
    <cellStyle name="표준 12 2" xfId="6063"/>
    <cellStyle name="표준 12 2 2" xfId="6064"/>
    <cellStyle name="표준 12 2 2 2" xfId="12044"/>
    <cellStyle name="표준 12 2 2 3" xfId="9166"/>
    <cellStyle name="표준 12 2 3" xfId="12043"/>
    <cellStyle name="표준 12 2 4" xfId="9165"/>
    <cellStyle name="표준 12 3" xfId="6065"/>
    <cellStyle name="표준 12 3 2" xfId="12045"/>
    <cellStyle name="표준 12 3 3" xfId="9167"/>
    <cellStyle name="표준 12 4" xfId="7023"/>
    <cellStyle name="표준 12 4 2" xfId="12925"/>
    <cellStyle name="표준 12 4 3" xfId="9168"/>
    <cellStyle name="표준 12 5" xfId="13717"/>
    <cellStyle name="표준 120" xfId="6066"/>
    <cellStyle name="표준 120 2" xfId="12046"/>
    <cellStyle name="표준 120 2 2" xfId="13718"/>
    <cellStyle name="표준 120 3" xfId="9169"/>
    <cellStyle name="표준 120 3 2" xfId="14925"/>
    <cellStyle name="표준 1200" xfId="13719"/>
    <cellStyle name="표준 1201" xfId="13720"/>
    <cellStyle name="표준 1202" xfId="13721"/>
    <cellStyle name="표준 1203" xfId="13722"/>
    <cellStyle name="표준 1204" xfId="13723"/>
    <cellStyle name="표준 1205" xfId="13724"/>
    <cellStyle name="표준 1206" xfId="13725"/>
    <cellStyle name="표준 1207" xfId="13726"/>
    <cellStyle name="표준 1208" xfId="13727"/>
    <cellStyle name="표준 1209" xfId="13728"/>
    <cellStyle name="표준 121" xfId="6067"/>
    <cellStyle name="표준 121 2" xfId="12047"/>
    <cellStyle name="표준 121 2 2" xfId="13729"/>
    <cellStyle name="표준 121 3" xfId="9170"/>
    <cellStyle name="표준 121 3 2" xfId="14926"/>
    <cellStyle name="표준 1210" xfId="13730"/>
    <cellStyle name="표준 1211" xfId="13731"/>
    <cellStyle name="표준 1212" xfId="13732"/>
    <cellStyle name="표준 1213" xfId="13733"/>
    <cellStyle name="표준 1214" xfId="13734"/>
    <cellStyle name="표준 1215" xfId="13735"/>
    <cellStyle name="표준 1216" xfId="13736"/>
    <cellStyle name="표준 1217" xfId="13737"/>
    <cellStyle name="표준 1218" xfId="13738"/>
    <cellStyle name="표준 1219" xfId="13739"/>
    <cellStyle name="표준 122" xfId="6068"/>
    <cellStyle name="표준 122 2" xfId="12048"/>
    <cellStyle name="표준 122 2 2" xfId="13740"/>
    <cellStyle name="표준 122 3" xfId="9171"/>
    <cellStyle name="표준 122 3 2" xfId="14927"/>
    <cellStyle name="표준 1220" xfId="13741"/>
    <cellStyle name="표준 1221" xfId="13742"/>
    <cellStyle name="표준 1222" xfId="13743"/>
    <cellStyle name="표준 1223" xfId="13744"/>
    <cellStyle name="표준 1224" xfId="13745"/>
    <cellStyle name="표준 1225" xfId="13746"/>
    <cellStyle name="표준 1226" xfId="13747"/>
    <cellStyle name="표준 1227" xfId="13748"/>
    <cellStyle name="표준 1228" xfId="13749"/>
    <cellStyle name="표준 1229" xfId="13750"/>
    <cellStyle name="표준 123" xfId="6069"/>
    <cellStyle name="표준 123 2" xfId="12049"/>
    <cellStyle name="표준 123 2 2" xfId="13751"/>
    <cellStyle name="표준 123 3" xfId="9172"/>
    <cellStyle name="표준 123 3 2" xfId="14928"/>
    <cellStyle name="표준 1230" xfId="13752"/>
    <cellStyle name="표준 1231" xfId="13753"/>
    <cellStyle name="표준 1232" xfId="13754"/>
    <cellStyle name="표준 1233" xfId="13755"/>
    <cellStyle name="표준 1234" xfId="13756"/>
    <cellStyle name="표준 1235" xfId="13757"/>
    <cellStyle name="표준 1236" xfId="13758"/>
    <cellStyle name="표준 1237" xfId="13759"/>
    <cellStyle name="표준 1238" xfId="13760"/>
    <cellStyle name="표준 1239" xfId="13761"/>
    <cellStyle name="표준 124" xfId="6070"/>
    <cellStyle name="표준 124 2" xfId="12050"/>
    <cellStyle name="표준 124 2 2" xfId="13762"/>
    <cellStyle name="표준 124 3" xfId="9173"/>
    <cellStyle name="표준 124 3 2" xfId="14929"/>
    <cellStyle name="표준 1240" xfId="13763"/>
    <cellStyle name="표준 1241" xfId="13764"/>
    <cellStyle name="표준 1242" xfId="13765"/>
    <cellStyle name="표준 1243" xfId="13766"/>
    <cellStyle name="표준 1244" xfId="13767"/>
    <cellStyle name="표준 1245" xfId="13768"/>
    <cellStyle name="표준 1246" xfId="13769"/>
    <cellStyle name="표준 1247" xfId="13770"/>
    <cellStyle name="표준 1248" xfId="13771"/>
    <cellStyle name="표준 1249" xfId="13772"/>
    <cellStyle name="표준 125" xfId="6071"/>
    <cellStyle name="표준 125 2" xfId="12051"/>
    <cellStyle name="표준 125 2 2" xfId="13773"/>
    <cellStyle name="표준 125 3" xfId="9174"/>
    <cellStyle name="표준 125 3 2" xfId="14930"/>
    <cellStyle name="표준 1250" xfId="13774"/>
    <cellStyle name="표준 1251" xfId="13775"/>
    <cellStyle name="표준 1252" xfId="13776"/>
    <cellStyle name="표준 1253" xfId="13777"/>
    <cellStyle name="표준 1254" xfId="13778"/>
    <cellStyle name="표준 1255" xfId="13779"/>
    <cellStyle name="표준 1256" xfId="13780"/>
    <cellStyle name="표준 1257" xfId="13781"/>
    <cellStyle name="표준 1258" xfId="13782"/>
    <cellStyle name="표준 1259" xfId="13783"/>
    <cellStyle name="표준 126" xfId="6072"/>
    <cellStyle name="표준 126 2" xfId="12052"/>
    <cellStyle name="표준 126 2 2" xfId="13784"/>
    <cellStyle name="표준 126 3" xfId="9175"/>
    <cellStyle name="표준 126 3 2" xfId="14931"/>
    <cellStyle name="표준 1260" xfId="13785"/>
    <cellStyle name="표준 1261" xfId="13786"/>
    <cellStyle name="표준 1262" xfId="13787"/>
    <cellStyle name="표준 1263" xfId="13788"/>
    <cellStyle name="표준 1264" xfId="13789"/>
    <cellStyle name="표준 1265" xfId="13790"/>
    <cellStyle name="표준 1266" xfId="13791"/>
    <cellStyle name="표준 1267" xfId="13792"/>
    <cellStyle name="표준 1268" xfId="13793"/>
    <cellStyle name="표준 1269" xfId="13794"/>
    <cellStyle name="표준 127" xfId="6073"/>
    <cellStyle name="표준 127 2" xfId="12053"/>
    <cellStyle name="표준 127 2 2" xfId="13795"/>
    <cellStyle name="표준 127 3" xfId="9176"/>
    <cellStyle name="표준 127 3 2" xfId="14932"/>
    <cellStyle name="표준 1270" xfId="13796"/>
    <cellStyle name="표준 1271" xfId="13797"/>
    <cellStyle name="표준 1272" xfId="13798"/>
    <cellStyle name="표준 1273" xfId="13799"/>
    <cellStyle name="표준 1274" xfId="13800"/>
    <cellStyle name="표준 1275" xfId="13801"/>
    <cellStyle name="표준 1276" xfId="13802"/>
    <cellStyle name="표준 1277" xfId="13803"/>
    <cellStyle name="표준 1278" xfId="13804"/>
    <cellStyle name="표준 1279" xfId="13805"/>
    <cellStyle name="표준 128" xfId="6074"/>
    <cellStyle name="표준 128 2" xfId="12054"/>
    <cellStyle name="표준 128 2 2" xfId="13806"/>
    <cellStyle name="표준 128 3" xfId="9177"/>
    <cellStyle name="표준 128 3 2" xfId="14933"/>
    <cellStyle name="표준 1280" xfId="13807"/>
    <cellStyle name="표준 1281" xfId="13808"/>
    <cellStyle name="표준 1282" xfId="13809"/>
    <cellStyle name="표준 1283" xfId="13810"/>
    <cellStyle name="표준 1284" xfId="13811"/>
    <cellStyle name="표준 1285" xfId="13812"/>
    <cellStyle name="표준 1286" xfId="13813"/>
    <cellStyle name="표준 1287" xfId="13814"/>
    <cellStyle name="표준 1288" xfId="13815"/>
    <cellStyle name="표준 1289" xfId="13816"/>
    <cellStyle name="표준 129" xfId="6075"/>
    <cellStyle name="표준 129 2" xfId="12055"/>
    <cellStyle name="표준 129 2 2" xfId="13817"/>
    <cellStyle name="표준 129 3" xfId="9178"/>
    <cellStyle name="표준 129 3 2" xfId="14934"/>
    <cellStyle name="표준 1290" xfId="13818"/>
    <cellStyle name="표준 1291" xfId="13819"/>
    <cellStyle name="표준 1292" xfId="13820"/>
    <cellStyle name="표준 1293" xfId="13821"/>
    <cellStyle name="표준 1294" xfId="13822"/>
    <cellStyle name="표준 1295" xfId="13823"/>
    <cellStyle name="표준 1296" xfId="13824"/>
    <cellStyle name="표준 1297" xfId="13825"/>
    <cellStyle name="표준 1298" xfId="13826"/>
    <cellStyle name="표준 1299" xfId="13827"/>
    <cellStyle name="표준 13" xfId="6076"/>
    <cellStyle name="표준 13 2" xfId="6077"/>
    <cellStyle name="표준 13 2 2" xfId="12056"/>
    <cellStyle name="표준 13 2 3" xfId="9179"/>
    <cellStyle name="표준 13 3" xfId="6078"/>
    <cellStyle name="표준 13 3 2" xfId="12057"/>
    <cellStyle name="표준 13 3 3" xfId="9180"/>
    <cellStyle name="표준 13 4" xfId="7024"/>
    <cellStyle name="표준 13 4 2" xfId="12926"/>
    <cellStyle name="표준 13 4 3" xfId="9181"/>
    <cellStyle name="표준 13 5" xfId="13828"/>
    <cellStyle name="표준 130" xfId="6079"/>
    <cellStyle name="표준 130 2" xfId="12058"/>
    <cellStyle name="표준 130 2 2" xfId="13829"/>
    <cellStyle name="표준 130 3" xfId="9182"/>
    <cellStyle name="표준 130 3 2" xfId="14935"/>
    <cellStyle name="표준 1300" xfId="13830"/>
    <cellStyle name="표준 1301" xfId="13831"/>
    <cellStyle name="표준 1302" xfId="13832"/>
    <cellStyle name="표준 1303" xfId="13833"/>
    <cellStyle name="표준 1304" xfId="13834"/>
    <cellStyle name="표준 1305" xfId="13835"/>
    <cellStyle name="표준 1306" xfId="13836"/>
    <cellStyle name="표준 1307" xfId="13837"/>
    <cellStyle name="표준 1308" xfId="13838"/>
    <cellStyle name="표준 1309" xfId="13839"/>
    <cellStyle name="표준 131" xfId="6080"/>
    <cellStyle name="표준 131 2" xfId="12059"/>
    <cellStyle name="표준 131 2 2" xfId="13840"/>
    <cellStyle name="표준 131 3" xfId="9183"/>
    <cellStyle name="표준 131 3 2" xfId="14936"/>
    <cellStyle name="표준 1310" xfId="13841"/>
    <cellStyle name="표준 1311" xfId="13842"/>
    <cellStyle name="표준 1312" xfId="13843"/>
    <cellStyle name="표준 1313" xfId="13844"/>
    <cellStyle name="표준 1314" xfId="13845"/>
    <cellStyle name="표준 1315" xfId="13846"/>
    <cellStyle name="표준 1316" xfId="13847"/>
    <cellStyle name="표준 1317" xfId="13848"/>
    <cellStyle name="표준 1318" xfId="13849"/>
    <cellStyle name="표준 1319" xfId="13850"/>
    <cellStyle name="표준 132" xfId="6081"/>
    <cellStyle name="표준 132 2" xfId="12060"/>
    <cellStyle name="표준 132 2 2" xfId="13851"/>
    <cellStyle name="표준 132 3" xfId="9184"/>
    <cellStyle name="표준 132 3 2" xfId="14937"/>
    <cellStyle name="표준 1320" xfId="13852"/>
    <cellStyle name="표준 1321" xfId="13853"/>
    <cellStyle name="표준 1322" xfId="13854"/>
    <cellStyle name="표준 1323" xfId="13855"/>
    <cellStyle name="표준 1324" xfId="13856"/>
    <cellStyle name="표준 1325" xfId="13857"/>
    <cellStyle name="표준 1326" xfId="13858"/>
    <cellStyle name="표준 1327" xfId="13859"/>
    <cellStyle name="표준 1328" xfId="13860"/>
    <cellStyle name="표준 1329" xfId="13861"/>
    <cellStyle name="표준 133" xfId="6082"/>
    <cellStyle name="표준 133 2" xfId="12061"/>
    <cellStyle name="표준 133 2 2" xfId="13862"/>
    <cellStyle name="표준 133 3" xfId="9185"/>
    <cellStyle name="표준 133 3 2" xfId="14938"/>
    <cellStyle name="표준 1330" xfId="13863"/>
    <cellStyle name="표준 1331" xfId="13864"/>
    <cellStyle name="표준 1332" xfId="13865"/>
    <cellStyle name="표준 1333" xfId="13866"/>
    <cellStyle name="표준 1334" xfId="13867"/>
    <cellStyle name="표준 1335" xfId="13868"/>
    <cellStyle name="표준 1336" xfId="13869"/>
    <cellStyle name="표준 1337" xfId="13870"/>
    <cellStyle name="표준 1338" xfId="13871"/>
    <cellStyle name="표준 1339" xfId="13872"/>
    <cellStyle name="표준 134" xfId="6083"/>
    <cellStyle name="표준 134 2" xfId="12062"/>
    <cellStyle name="표준 134 2 2" xfId="13873"/>
    <cellStyle name="표준 134 3" xfId="9186"/>
    <cellStyle name="표준 134 3 2" xfId="14939"/>
    <cellStyle name="표준 1340" xfId="13874"/>
    <cellStyle name="표준 1341" xfId="13875"/>
    <cellStyle name="표준 1342" xfId="13876"/>
    <cellStyle name="표준 1343" xfId="13877"/>
    <cellStyle name="표준 1344" xfId="13878"/>
    <cellStyle name="표준 1345" xfId="13879"/>
    <cellStyle name="표준 1346" xfId="13880"/>
    <cellStyle name="표준 1347" xfId="13881"/>
    <cellStyle name="표준 1348" xfId="13882"/>
    <cellStyle name="표준 1349" xfId="13883"/>
    <cellStyle name="표준 135" xfId="6084"/>
    <cellStyle name="표준 135 2" xfId="12063"/>
    <cellStyle name="표준 135 2 2" xfId="13884"/>
    <cellStyle name="표준 135 3" xfId="9187"/>
    <cellStyle name="표준 135 3 2" xfId="14940"/>
    <cellStyle name="표준 1350" xfId="13885"/>
    <cellStyle name="표준 1351" xfId="13886"/>
    <cellStyle name="표준 1352" xfId="13887"/>
    <cellStyle name="표준 1353" xfId="13888"/>
    <cellStyle name="표준 1354" xfId="13889"/>
    <cellStyle name="표준 1355" xfId="13890"/>
    <cellStyle name="표준 1356" xfId="13891"/>
    <cellStyle name="표준 1357" xfId="13892"/>
    <cellStyle name="표준 1358" xfId="13893"/>
    <cellStyle name="표준 1359" xfId="13894"/>
    <cellStyle name="표준 136" xfId="6085"/>
    <cellStyle name="표준 136 2" xfId="12064"/>
    <cellStyle name="표준 136 2 2" xfId="13895"/>
    <cellStyle name="표준 136 3" xfId="9188"/>
    <cellStyle name="표준 136 3 2" xfId="14941"/>
    <cellStyle name="표준 1360" xfId="13896"/>
    <cellStyle name="표준 1361" xfId="13897"/>
    <cellStyle name="표준 1362" xfId="13898"/>
    <cellStyle name="표준 1363" xfId="13899"/>
    <cellStyle name="표준 1364" xfId="13900"/>
    <cellStyle name="표준 1365" xfId="13901"/>
    <cellStyle name="표준 1366" xfId="13902"/>
    <cellStyle name="표준 1367" xfId="13903"/>
    <cellStyle name="표준 1368" xfId="13904"/>
    <cellStyle name="표준 1369" xfId="13905"/>
    <cellStyle name="표준 137" xfId="6086"/>
    <cellStyle name="표준 137 2" xfId="12065"/>
    <cellStyle name="표준 137 2 2" xfId="13906"/>
    <cellStyle name="표준 137 3" xfId="9189"/>
    <cellStyle name="표준 137 3 2" xfId="14942"/>
    <cellStyle name="표준 1370" xfId="13907"/>
    <cellStyle name="표준 1371" xfId="13908"/>
    <cellStyle name="표준 1372" xfId="13909"/>
    <cellStyle name="표준 1373" xfId="13910"/>
    <cellStyle name="표준 1374" xfId="13911"/>
    <cellStyle name="표준 1375" xfId="13912"/>
    <cellStyle name="표준 1376" xfId="13913"/>
    <cellStyle name="표준 1377" xfId="13914"/>
    <cellStyle name="표준 1378" xfId="13915"/>
    <cellStyle name="표준 1379" xfId="13916"/>
    <cellStyle name="표준 138" xfId="6087"/>
    <cellStyle name="표준 138 2" xfId="12066"/>
    <cellStyle name="표준 138 2 2" xfId="13917"/>
    <cellStyle name="표준 138 3" xfId="9190"/>
    <cellStyle name="표준 138 3 2" xfId="14943"/>
    <cellStyle name="표준 1380" xfId="13918"/>
    <cellStyle name="표준 1381" xfId="13919"/>
    <cellStyle name="표준 1382" xfId="13920"/>
    <cellStyle name="표준 1383" xfId="13921"/>
    <cellStyle name="표준 1384" xfId="13922"/>
    <cellStyle name="표준 1385" xfId="13923"/>
    <cellStyle name="표준 1386" xfId="13924"/>
    <cellStyle name="표준 1387" xfId="13925"/>
    <cellStyle name="표준 1388" xfId="13926"/>
    <cellStyle name="표준 1389" xfId="13927"/>
    <cellStyle name="표준 139" xfId="6088"/>
    <cellStyle name="표준 139 2" xfId="12067"/>
    <cellStyle name="표준 139 2 2" xfId="13928"/>
    <cellStyle name="표준 139 3" xfId="9191"/>
    <cellStyle name="표준 139 3 2" xfId="14944"/>
    <cellStyle name="표준 1390" xfId="13929"/>
    <cellStyle name="표준 1391" xfId="13930"/>
    <cellStyle name="표준 1392" xfId="13931"/>
    <cellStyle name="표준 1393" xfId="13932"/>
    <cellStyle name="표준 1394" xfId="13933"/>
    <cellStyle name="표준 1395" xfId="13934"/>
    <cellStyle name="표준 1396" xfId="13935"/>
    <cellStyle name="표준 1397" xfId="13936"/>
    <cellStyle name="표준 1398" xfId="13937"/>
    <cellStyle name="표준 1399" xfId="13938"/>
    <cellStyle name="표준 14" xfId="6089"/>
    <cellStyle name="표준 14 2" xfId="6090"/>
    <cellStyle name="표준 14 2 2" xfId="12068"/>
    <cellStyle name="표준 14 2 3" xfId="9192"/>
    <cellStyle name="표준 14 3" xfId="6091"/>
    <cellStyle name="표준 14 3 2" xfId="12069"/>
    <cellStyle name="표준 14 3 3" xfId="9193"/>
    <cellStyle name="표준 14 4" xfId="7025"/>
    <cellStyle name="표준 14 4 2" xfId="12927"/>
    <cellStyle name="표준 14 4 3" xfId="9194"/>
    <cellStyle name="표준 14 5" xfId="13939"/>
    <cellStyle name="표준 140" xfId="6092"/>
    <cellStyle name="표준 140 2" xfId="12070"/>
    <cellStyle name="표준 140 2 2" xfId="13940"/>
    <cellStyle name="표준 140 3" xfId="9195"/>
    <cellStyle name="표준 140 3 2" xfId="14945"/>
    <cellStyle name="표준 1400" xfId="13941"/>
    <cellStyle name="표준 1401" xfId="13942"/>
    <cellStyle name="표준 1402" xfId="13943"/>
    <cellStyle name="표준 1403" xfId="13944"/>
    <cellStyle name="표준 1404" xfId="13945"/>
    <cellStyle name="표준 1405" xfId="13946"/>
    <cellStyle name="표준 1406" xfId="13947"/>
    <cellStyle name="표준 1407" xfId="13948"/>
    <cellStyle name="표준 1408" xfId="13949"/>
    <cellStyle name="표준 1409" xfId="13950"/>
    <cellStyle name="표준 141" xfId="6093"/>
    <cellStyle name="표준 141 2" xfId="12071"/>
    <cellStyle name="표준 141 2 2" xfId="13951"/>
    <cellStyle name="표준 141 3" xfId="9196"/>
    <cellStyle name="표준 141 3 2" xfId="14946"/>
    <cellStyle name="표준 1410" xfId="13952"/>
    <cellStyle name="표준 1411" xfId="13953"/>
    <cellStyle name="표준 1412" xfId="13954"/>
    <cellStyle name="표준 1413" xfId="13955"/>
    <cellStyle name="표준 1414" xfId="13956"/>
    <cellStyle name="표준 1415" xfId="13957"/>
    <cellStyle name="표준 1416" xfId="13958"/>
    <cellStyle name="표준 1417" xfId="13959"/>
    <cellStyle name="표준 1418" xfId="13960"/>
    <cellStyle name="표준 1419" xfId="13961"/>
    <cellStyle name="표준 142" xfId="6094"/>
    <cellStyle name="표준 142 2" xfId="12072"/>
    <cellStyle name="표준 142 2 2" xfId="13962"/>
    <cellStyle name="표준 142 3" xfId="9197"/>
    <cellStyle name="표준 142 3 2" xfId="14947"/>
    <cellStyle name="표준 1420" xfId="13963"/>
    <cellStyle name="표준 1421" xfId="13964"/>
    <cellStyle name="표준 1422" xfId="13965"/>
    <cellStyle name="표준 1423" xfId="13966"/>
    <cellStyle name="표준 1424" xfId="13967"/>
    <cellStyle name="표준 1425" xfId="13968"/>
    <cellStyle name="표준 1426" xfId="13969"/>
    <cellStyle name="표준 1427" xfId="13970"/>
    <cellStyle name="표준 1428" xfId="13971"/>
    <cellStyle name="표준 1429" xfId="13972"/>
    <cellStyle name="표준 143" xfId="6095"/>
    <cellStyle name="표준 143 2" xfId="12073"/>
    <cellStyle name="표준 143 2 2" xfId="13973"/>
    <cellStyle name="표준 143 3" xfId="9198"/>
    <cellStyle name="표준 143 3 2" xfId="14948"/>
    <cellStyle name="표준 1430" xfId="13974"/>
    <cellStyle name="표준 1431" xfId="13975"/>
    <cellStyle name="표준 1432" xfId="13976"/>
    <cellStyle name="표준 1433" xfId="13977"/>
    <cellStyle name="표준 1434" xfId="13978"/>
    <cellStyle name="표준 1435" xfId="13979"/>
    <cellStyle name="표준 1436" xfId="13980"/>
    <cellStyle name="표준 1437" xfId="13981"/>
    <cellStyle name="표준 1438" xfId="13982"/>
    <cellStyle name="표준 1439" xfId="13983"/>
    <cellStyle name="표준 144" xfId="6096"/>
    <cellStyle name="표준 144 2" xfId="12074"/>
    <cellStyle name="표준 144 2 2" xfId="13984"/>
    <cellStyle name="표준 144 3" xfId="9199"/>
    <cellStyle name="표준 144 3 2" xfId="14949"/>
    <cellStyle name="표준 1440" xfId="13985"/>
    <cellStyle name="표준 1441" xfId="13986"/>
    <cellStyle name="표준 1442" xfId="13987"/>
    <cellStyle name="표준 1443" xfId="13988"/>
    <cellStyle name="표준 1444" xfId="13989"/>
    <cellStyle name="표준 1445" xfId="13990"/>
    <cellStyle name="표준 1446" xfId="13991"/>
    <cellStyle name="표준 1447" xfId="13992"/>
    <cellStyle name="표준 1448" xfId="13993"/>
    <cellStyle name="표준 1449" xfId="13994"/>
    <cellStyle name="표준 145" xfId="6097"/>
    <cellStyle name="표준 145 2" xfId="12075"/>
    <cellStyle name="표준 145 2 2" xfId="13995"/>
    <cellStyle name="표준 145 3" xfId="9200"/>
    <cellStyle name="표준 145 3 2" xfId="14950"/>
    <cellStyle name="표준 1450" xfId="13996"/>
    <cellStyle name="표준 1451" xfId="13997"/>
    <cellStyle name="표준 1452" xfId="13998"/>
    <cellStyle name="표준 1453" xfId="13999"/>
    <cellStyle name="표준 1454" xfId="14000"/>
    <cellStyle name="표준 1455" xfId="14001"/>
    <cellStyle name="표준 1456" xfId="14002"/>
    <cellStyle name="표준 1457" xfId="14003"/>
    <cellStyle name="표준 1458" xfId="14004"/>
    <cellStyle name="표준 1459" xfId="14005"/>
    <cellStyle name="표준 146" xfId="6098"/>
    <cellStyle name="표준 146 2" xfId="12076"/>
    <cellStyle name="표준 146 3" xfId="9201"/>
    <cellStyle name="표준 146 3 2" xfId="14951"/>
    <cellStyle name="표준 1460" xfId="14006"/>
    <cellStyle name="표준 1461" xfId="14007"/>
    <cellStyle name="표준 1462" xfId="14008"/>
    <cellStyle name="표준 1463" xfId="14009"/>
    <cellStyle name="표준 1464" xfId="14010"/>
    <cellStyle name="표준 1465" xfId="14011"/>
    <cellStyle name="표준 1466" xfId="14012"/>
    <cellStyle name="표준 1467" xfId="14013"/>
    <cellStyle name="표준 1468" xfId="14014"/>
    <cellStyle name="표준 1469" xfId="14015"/>
    <cellStyle name="표준 147" xfId="6099"/>
    <cellStyle name="표준 147 2" xfId="12077"/>
    <cellStyle name="표준 147 3" xfId="9202"/>
    <cellStyle name="표준 147 3 2" xfId="14952"/>
    <cellStyle name="표준 1470" xfId="14016"/>
    <cellStyle name="표준 1471" xfId="14017"/>
    <cellStyle name="표준 1472" xfId="14018"/>
    <cellStyle name="표준 1473" xfId="14019"/>
    <cellStyle name="표준 1474" xfId="14020"/>
    <cellStyle name="표준 1475" xfId="14021"/>
    <cellStyle name="표준 1476" xfId="14022"/>
    <cellStyle name="표준 1477" xfId="14023"/>
    <cellStyle name="표준 1478" xfId="14024"/>
    <cellStyle name="표준 1479" xfId="14025"/>
    <cellStyle name="표준 148" xfId="6100"/>
    <cellStyle name="표준 148 2" xfId="12078"/>
    <cellStyle name="표준 148 3" xfId="9203"/>
    <cellStyle name="표준 148 3 2" xfId="14953"/>
    <cellStyle name="표준 1480" xfId="14026"/>
    <cellStyle name="표준 1481" xfId="14027"/>
    <cellStyle name="표준 1482" xfId="14028"/>
    <cellStyle name="표준 1483" xfId="14029"/>
    <cellStyle name="표준 1484" xfId="14030"/>
    <cellStyle name="표준 1485" xfId="14031"/>
    <cellStyle name="표준 1486" xfId="14032"/>
    <cellStyle name="표준 1487" xfId="14033"/>
    <cellStyle name="표준 1488" xfId="14034"/>
    <cellStyle name="표준 1489" xfId="14035"/>
    <cellStyle name="표준 149" xfId="6101"/>
    <cellStyle name="표준 149 2" xfId="12079"/>
    <cellStyle name="표준 149 3" xfId="9204"/>
    <cellStyle name="표준 149 3 2" xfId="14954"/>
    <cellStyle name="표준 1490" xfId="14036"/>
    <cellStyle name="표준 1491" xfId="14037"/>
    <cellStyle name="표준 1492" xfId="14038"/>
    <cellStyle name="표준 1493" xfId="14039"/>
    <cellStyle name="표준 1494" xfId="14040"/>
    <cellStyle name="표준 1495" xfId="14041"/>
    <cellStyle name="표준 1496" xfId="14042"/>
    <cellStyle name="표준 1497" xfId="14043"/>
    <cellStyle name="표준 1498" xfId="14044"/>
    <cellStyle name="표준 1499" xfId="14045"/>
    <cellStyle name="표준 15" xfId="6102"/>
    <cellStyle name="표준 15 2" xfId="6103"/>
    <cellStyle name="표준 15 2 2" xfId="12080"/>
    <cellStyle name="표준 15 2 3" xfId="9205"/>
    <cellStyle name="표준 15 3" xfId="6104"/>
    <cellStyle name="표준 15 3 2" xfId="12081"/>
    <cellStyle name="표준 15 3 3" xfId="9206"/>
    <cellStyle name="표준 15 4" xfId="7026"/>
    <cellStyle name="표준 15 4 2" xfId="12928"/>
    <cellStyle name="표준 15 4 3" xfId="9207"/>
    <cellStyle name="표준 15 5" xfId="14046"/>
    <cellStyle name="표준 150" xfId="6105"/>
    <cellStyle name="표준 150 2" xfId="12082"/>
    <cellStyle name="표준 150 3" xfId="9208"/>
    <cellStyle name="표준 150 3 2" xfId="14955"/>
    <cellStyle name="표준 1500" xfId="14047"/>
    <cellStyle name="표준 1501" xfId="14048"/>
    <cellStyle name="표준 1502" xfId="14049"/>
    <cellStyle name="표준 1503" xfId="14050"/>
    <cellStyle name="표준 1504" xfId="14051"/>
    <cellStyle name="표준 1505" xfId="14052"/>
    <cellStyle name="표준 1505 2" xfId="15505"/>
    <cellStyle name="표준 1505 2 2" xfId="17648"/>
    <cellStyle name="표준 1505 2 2 2" xfId="20858"/>
    <cellStyle name="표준 1505 2 2 2 2" xfId="27287"/>
    <cellStyle name="표준 1505 2 2 3" xfId="24077"/>
    <cellStyle name="표준 1505 2 3" xfId="16578"/>
    <cellStyle name="표준 1505 2 3 2" xfId="19788"/>
    <cellStyle name="표준 1505 2 3 2 2" xfId="26217"/>
    <cellStyle name="표준 1505 2 3 3" xfId="23007"/>
    <cellStyle name="표준 1505 2 4" xfId="18718"/>
    <cellStyle name="표준 1505 2 4 2" xfId="25147"/>
    <cellStyle name="표준 1505 2 5" xfId="21937"/>
    <cellStyle name="표준 1505 3" xfId="15719"/>
    <cellStyle name="표준 1505 3 2" xfId="17862"/>
    <cellStyle name="표준 1505 3 2 2" xfId="21072"/>
    <cellStyle name="표준 1505 3 2 2 2" xfId="27501"/>
    <cellStyle name="표준 1505 3 2 3" xfId="24291"/>
    <cellStyle name="표준 1505 3 3" xfId="16792"/>
    <cellStyle name="표준 1505 3 3 2" xfId="20002"/>
    <cellStyle name="표준 1505 3 3 2 2" xfId="26431"/>
    <cellStyle name="표준 1505 3 3 3" xfId="23221"/>
    <cellStyle name="표준 1505 3 4" xfId="18932"/>
    <cellStyle name="표준 1505 3 4 2" xfId="25361"/>
    <cellStyle name="표준 1505 3 5" xfId="22151"/>
    <cellStyle name="표준 1505 4" xfId="15933"/>
    <cellStyle name="표준 1505 4 2" xfId="18076"/>
    <cellStyle name="표준 1505 4 2 2" xfId="21286"/>
    <cellStyle name="표준 1505 4 2 2 2" xfId="27715"/>
    <cellStyle name="표준 1505 4 2 3" xfId="24505"/>
    <cellStyle name="표준 1505 4 3" xfId="17006"/>
    <cellStyle name="표준 1505 4 3 2" xfId="20216"/>
    <cellStyle name="표준 1505 4 3 2 2" xfId="26645"/>
    <cellStyle name="표준 1505 4 3 3" xfId="23435"/>
    <cellStyle name="표준 1505 4 4" xfId="19146"/>
    <cellStyle name="표준 1505 4 4 2" xfId="25575"/>
    <cellStyle name="표준 1505 4 5" xfId="22365"/>
    <cellStyle name="표준 1505 5" xfId="16150"/>
    <cellStyle name="표준 1505 5 2" xfId="18290"/>
    <cellStyle name="표준 1505 5 2 2" xfId="21500"/>
    <cellStyle name="표준 1505 5 2 2 2" xfId="27929"/>
    <cellStyle name="표준 1505 5 2 3" xfId="24719"/>
    <cellStyle name="표준 1505 5 3" xfId="17220"/>
    <cellStyle name="표준 1505 5 3 2" xfId="20430"/>
    <cellStyle name="표준 1505 5 3 2 2" xfId="26859"/>
    <cellStyle name="표준 1505 5 3 3" xfId="23649"/>
    <cellStyle name="표준 1505 5 4" xfId="19360"/>
    <cellStyle name="표준 1505 5 4 2" xfId="25789"/>
    <cellStyle name="표준 1505 5 5" xfId="22579"/>
    <cellStyle name="표준 1505 6" xfId="17434"/>
    <cellStyle name="표준 1505 6 2" xfId="20644"/>
    <cellStyle name="표준 1505 6 2 2" xfId="27073"/>
    <cellStyle name="표준 1505 6 3" xfId="23863"/>
    <cellStyle name="표준 1505 7" xfId="16364"/>
    <cellStyle name="표준 1505 7 2" xfId="19574"/>
    <cellStyle name="표준 1505 7 2 2" xfId="26003"/>
    <cellStyle name="표준 1505 7 3" xfId="22793"/>
    <cellStyle name="표준 1505 8" xfId="18504"/>
    <cellStyle name="표준 1505 8 2" xfId="24933"/>
    <cellStyle name="표준 1505 9" xfId="21722"/>
    <cellStyle name="표준 1506" xfId="14053"/>
    <cellStyle name="표준 1506 2" xfId="15506"/>
    <cellStyle name="표준 1506 2 2" xfId="17649"/>
    <cellStyle name="표준 1506 2 2 2" xfId="20859"/>
    <cellStyle name="표준 1506 2 2 2 2" xfId="27288"/>
    <cellStyle name="표준 1506 2 2 3" xfId="24078"/>
    <cellStyle name="표준 1506 2 3" xfId="16579"/>
    <cellStyle name="표준 1506 2 3 2" xfId="19789"/>
    <cellStyle name="표준 1506 2 3 2 2" xfId="26218"/>
    <cellStyle name="표준 1506 2 3 3" xfId="23008"/>
    <cellStyle name="표준 1506 2 4" xfId="18719"/>
    <cellStyle name="표준 1506 2 4 2" xfId="25148"/>
    <cellStyle name="표준 1506 2 5" xfId="21938"/>
    <cellStyle name="표준 1506 3" xfId="15720"/>
    <cellStyle name="표준 1506 3 2" xfId="17863"/>
    <cellStyle name="표준 1506 3 2 2" xfId="21073"/>
    <cellStyle name="표준 1506 3 2 2 2" xfId="27502"/>
    <cellStyle name="표준 1506 3 2 3" xfId="24292"/>
    <cellStyle name="표준 1506 3 3" xfId="16793"/>
    <cellStyle name="표준 1506 3 3 2" xfId="20003"/>
    <cellStyle name="표준 1506 3 3 2 2" xfId="26432"/>
    <cellStyle name="표준 1506 3 3 3" xfId="23222"/>
    <cellStyle name="표준 1506 3 4" xfId="18933"/>
    <cellStyle name="표준 1506 3 4 2" xfId="25362"/>
    <cellStyle name="표준 1506 3 5" xfId="22152"/>
    <cellStyle name="표준 1506 4" xfId="15934"/>
    <cellStyle name="표준 1506 4 2" xfId="18077"/>
    <cellStyle name="표준 1506 4 2 2" xfId="21287"/>
    <cellStyle name="표준 1506 4 2 2 2" xfId="27716"/>
    <cellStyle name="표준 1506 4 2 3" xfId="24506"/>
    <cellStyle name="표준 1506 4 3" xfId="17007"/>
    <cellStyle name="표준 1506 4 3 2" xfId="20217"/>
    <cellStyle name="표준 1506 4 3 2 2" xfId="26646"/>
    <cellStyle name="표준 1506 4 3 3" xfId="23436"/>
    <cellStyle name="표준 1506 4 4" xfId="19147"/>
    <cellStyle name="표준 1506 4 4 2" xfId="25576"/>
    <cellStyle name="표준 1506 4 5" xfId="22366"/>
    <cellStyle name="표준 1506 5" xfId="16151"/>
    <cellStyle name="표준 1506 5 2" xfId="18291"/>
    <cellStyle name="표준 1506 5 2 2" xfId="21501"/>
    <cellStyle name="표준 1506 5 2 2 2" xfId="27930"/>
    <cellStyle name="표준 1506 5 2 3" xfId="24720"/>
    <cellStyle name="표준 1506 5 3" xfId="17221"/>
    <cellStyle name="표준 1506 5 3 2" xfId="20431"/>
    <cellStyle name="표준 1506 5 3 2 2" xfId="26860"/>
    <cellStyle name="표준 1506 5 3 3" xfId="23650"/>
    <cellStyle name="표준 1506 5 4" xfId="19361"/>
    <cellStyle name="표준 1506 5 4 2" xfId="25790"/>
    <cellStyle name="표준 1506 5 5" xfId="22580"/>
    <cellStyle name="표준 1506 6" xfId="17435"/>
    <cellStyle name="표준 1506 6 2" xfId="20645"/>
    <cellStyle name="표준 1506 6 2 2" xfId="27074"/>
    <cellStyle name="표준 1506 6 3" xfId="23864"/>
    <cellStyle name="표준 1506 7" xfId="16365"/>
    <cellStyle name="표준 1506 7 2" xfId="19575"/>
    <cellStyle name="표준 1506 7 2 2" xfId="26004"/>
    <cellStyle name="표준 1506 7 3" xfId="22794"/>
    <cellStyle name="표준 1506 8" xfId="18505"/>
    <cellStyle name="표준 1506 8 2" xfId="24934"/>
    <cellStyle name="표준 1506 9" xfId="21723"/>
    <cellStyle name="표준 1507" xfId="14054"/>
    <cellStyle name="표준 1507 2" xfId="15507"/>
    <cellStyle name="표준 1507 2 2" xfId="17650"/>
    <cellStyle name="표준 1507 2 2 2" xfId="20860"/>
    <cellStyle name="표준 1507 2 2 2 2" xfId="27289"/>
    <cellStyle name="표준 1507 2 2 3" xfId="24079"/>
    <cellStyle name="표준 1507 2 3" xfId="16580"/>
    <cellStyle name="표준 1507 2 3 2" xfId="19790"/>
    <cellStyle name="표준 1507 2 3 2 2" xfId="26219"/>
    <cellStyle name="표준 1507 2 3 3" xfId="23009"/>
    <cellStyle name="표준 1507 2 4" xfId="18720"/>
    <cellStyle name="표준 1507 2 4 2" xfId="25149"/>
    <cellStyle name="표준 1507 2 5" xfId="21939"/>
    <cellStyle name="표준 1507 3" xfId="15721"/>
    <cellStyle name="표준 1507 3 2" xfId="17864"/>
    <cellStyle name="표준 1507 3 2 2" xfId="21074"/>
    <cellStyle name="표준 1507 3 2 2 2" xfId="27503"/>
    <cellStyle name="표준 1507 3 2 3" xfId="24293"/>
    <cellStyle name="표준 1507 3 3" xfId="16794"/>
    <cellStyle name="표준 1507 3 3 2" xfId="20004"/>
    <cellStyle name="표준 1507 3 3 2 2" xfId="26433"/>
    <cellStyle name="표준 1507 3 3 3" xfId="23223"/>
    <cellStyle name="표준 1507 3 4" xfId="18934"/>
    <cellStyle name="표준 1507 3 4 2" xfId="25363"/>
    <cellStyle name="표준 1507 3 5" xfId="22153"/>
    <cellStyle name="표준 1507 4" xfId="15935"/>
    <cellStyle name="표준 1507 4 2" xfId="18078"/>
    <cellStyle name="표준 1507 4 2 2" xfId="21288"/>
    <cellStyle name="표준 1507 4 2 2 2" xfId="27717"/>
    <cellStyle name="표준 1507 4 2 3" xfId="24507"/>
    <cellStyle name="표준 1507 4 3" xfId="17008"/>
    <cellStyle name="표준 1507 4 3 2" xfId="20218"/>
    <cellStyle name="표준 1507 4 3 2 2" xfId="26647"/>
    <cellStyle name="표준 1507 4 3 3" xfId="23437"/>
    <cellStyle name="표준 1507 4 4" xfId="19148"/>
    <cellStyle name="표준 1507 4 4 2" xfId="25577"/>
    <cellStyle name="표준 1507 4 5" xfId="22367"/>
    <cellStyle name="표준 1507 5" xfId="16152"/>
    <cellStyle name="표준 1507 5 2" xfId="18292"/>
    <cellStyle name="표준 1507 5 2 2" xfId="21502"/>
    <cellStyle name="표준 1507 5 2 2 2" xfId="27931"/>
    <cellStyle name="표준 1507 5 2 3" xfId="24721"/>
    <cellStyle name="표준 1507 5 3" xfId="17222"/>
    <cellStyle name="표준 1507 5 3 2" xfId="20432"/>
    <cellStyle name="표준 1507 5 3 2 2" xfId="26861"/>
    <cellStyle name="표준 1507 5 3 3" xfId="23651"/>
    <cellStyle name="표준 1507 5 4" xfId="19362"/>
    <cellStyle name="표준 1507 5 4 2" xfId="25791"/>
    <cellStyle name="표준 1507 5 5" xfId="22581"/>
    <cellStyle name="표준 1507 6" xfId="17436"/>
    <cellStyle name="표준 1507 6 2" xfId="20646"/>
    <cellStyle name="표준 1507 6 2 2" xfId="27075"/>
    <cellStyle name="표준 1507 6 3" xfId="23865"/>
    <cellStyle name="표준 1507 7" xfId="16366"/>
    <cellStyle name="표준 1507 7 2" xfId="19576"/>
    <cellStyle name="표준 1507 7 2 2" xfId="26005"/>
    <cellStyle name="표준 1507 7 3" xfId="22795"/>
    <cellStyle name="표준 1507 8" xfId="18506"/>
    <cellStyle name="표준 1507 8 2" xfId="24935"/>
    <cellStyle name="표준 1507 9" xfId="21724"/>
    <cellStyle name="표준 1508" xfId="14055"/>
    <cellStyle name="표준 1508 2" xfId="15508"/>
    <cellStyle name="표준 1508 2 2" xfId="17651"/>
    <cellStyle name="표준 1508 2 2 2" xfId="20861"/>
    <cellStyle name="표준 1508 2 2 2 2" xfId="27290"/>
    <cellStyle name="표준 1508 2 2 3" xfId="24080"/>
    <cellStyle name="표준 1508 2 3" xfId="16581"/>
    <cellStyle name="표준 1508 2 3 2" xfId="19791"/>
    <cellStyle name="표준 1508 2 3 2 2" xfId="26220"/>
    <cellStyle name="표준 1508 2 3 3" xfId="23010"/>
    <cellStyle name="표준 1508 2 4" xfId="18721"/>
    <cellStyle name="표준 1508 2 4 2" xfId="25150"/>
    <cellStyle name="표준 1508 2 5" xfId="21940"/>
    <cellStyle name="표준 1508 3" xfId="15722"/>
    <cellStyle name="표준 1508 3 2" xfId="17865"/>
    <cellStyle name="표준 1508 3 2 2" xfId="21075"/>
    <cellStyle name="표준 1508 3 2 2 2" xfId="27504"/>
    <cellStyle name="표준 1508 3 2 3" xfId="24294"/>
    <cellStyle name="표준 1508 3 3" xfId="16795"/>
    <cellStyle name="표준 1508 3 3 2" xfId="20005"/>
    <cellStyle name="표준 1508 3 3 2 2" xfId="26434"/>
    <cellStyle name="표준 1508 3 3 3" xfId="23224"/>
    <cellStyle name="표준 1508 3 4" xfId="18935"/>
    <cellStyle name="표준 1508 3 4 2" xfId="25364"/>
    <cellStyle name="표준 1508 3 5" xfId="22154"/>
    <cellStyle name="표준 1508 4" xfId="15936"/>
    <cellStyle name="표준 1508 4 2" xfId="18079"/>
    <cellStyle name="표준 1508 4 2 2" xfId="21289"/>
    <cellStyle name="표준 1508 4 2 2 2" xfId="27718"/>
    <cellStyle name="표준 1508 4 2 3" xfId="24508"/>
    <cellStyle name="표준 1508 4 3" xfId="17009"/>
    <cellStyle name="표준 1508 4 3 2" xfId="20219"/>
    <cellStyle name="표준 1508 4 3 2 2" xfId="26648"/>
    <cellStyle name="표준 1508 4 3 3" xfId="23438"/>
    <cellStyle name="표준 1508 4 4" xfId="19149"/>
    <cellStyle name="표준 1508 4 4 2" xfId="25578"/>
    <cellStyle name="표준 1508 4 5" xfId="22368"/>
    <cellStyle name="표준 1508 5" xfId="16153"/>
    <cellStyle name="표준 1508 5 2" xfId="18293"/>
    <cellStyle name="표준 1508 5 2 2" xfId="21503"/>
    <cellStyle name="표준 1508 5 2 2 2" xfId="27932"/>
    <cellStyle name="표준 1508 5 2 3" xfId="24722"/>
    <cellStyle name="표준 1508 5 3" xfId="17223"/>
    <cellStyle name="표준 1508 5 3 2" xfId="20433"/>
    <cellStyle name="표준 1508 5 3 2 2" xfId="26862"/>
    <cellStyle name="표준 1508 5 3 3" xfId="23652"/>
    <cellStyle name="표준 1508 5 4" xfId="19363"/>
    <cellStyle name="표준 1508 5 4 2" xfId="25792"/>
    <cellStyle name="표준 1508 5 5" xfId="22582"/>
    <cellStyle name="표준 1508 6" xfId="17437"/>
    <cellStyle name="표준 1508 6 2" xfId="20647"/>
    <cellStyle name="표준 1508 6 2 2" xfId="27076"/>
    <cellStyle name="표준 1508 6 3" xfId="23866"/>
    <cellStyle name="표준 1508 7" xfId="16367"/>
    <cellStyle name="표준 1508 7 2" xfId="19577"/>
    <cellStyle name="표준 1508 7 2 2" xfId="26006"/>
    <cellStyle name="표준 1508 7 3" xfId="22796"/>
    <cellStyle name="표준 1508 8" xfId="18507"/>
    <cellStyle name="표준 1508 8 2" xfId="24936"/>
    <cellStyle name="표준 1508 9" xfId="21725"/>
    <cellStyle name="표준 1509" xfId="14056"/>
    <cellStyle name="표준 1509 2" xfId="15509"/>
    <cellStyle name="표준 1509 2 2" xfId="17652"/>
    <cellStyle name="표준 1509 2 2 2" xfId="20862"/>
    <cellStyle name="표준 1509 2 2 2 2" xfId="27291"/>
    <cellStyle name="표준 1509 2 2 3" xfId="24081"/>
    <cellStyle name="표준 1509 2 3" xfId="16582"/>
    <cellStyle name="표준 1509 2 3 2" xfId="19792"/>
    <cellStyle name="표준 1509 2 3 2 2" xfId="26221"/>
    <cellStyle name="표준 1509 2 3 3" xfId="23011"/>
    <cellStyle name="표준 1509 2 4" xfId="18722"/>
    <cellStyle name="표준 1509 2 4 2" xfId="25151"/>
    <cellStyle name="표준 1509 2 5" xfId="21941"/>
    <cellStyle name="표준 1509 3" xfId="15723"/>
    <cellStyle name="표준 1509 3 2" xfId="17866"/>
    <cellStyle name="표준 1509 3 2 2" xfId="21076"/>
    <cellStyle name="표준 1509 3 2 2 2" xfId="27505"/>
    <cellStyle name="표준 1509 3 2 3" xfId="24295"/>
    <cellStyle name="표준 1509 3 3" xfId="16796"/>
    <cellStyle name="표준 1509 3 3 2" xfId="20006"/>
    <cellStyle name="표준 1509 3 3 2 2" xfId="26435"/>
    <cellStyle name="표준 1509 3 3 3" xfId="23225"/>
    <cellStyle name="표준 1509 3 4" xfId="18936"/>
    <cellStyle name="표준 1509 3 4 2" xfId="25365"/>
    <cellStyle name="표준 1509 3 5" xfId="22155"/>
    <cellStyle name="표준 1509 4" xfId="15937"/>
    <cellStyle name="표준 1509 4 2" xfId="18080"/>
    <cellStyle name="표준 1509 4 2 2" xfId="21290"/>
    <cellStyle name="표준 1509 4 2 2 2" xfId="27719"/>
    <cellStyle name="표준 1509 4 2 3" xfId="24509"/>
    <cellStyle name="표준 1509 4 3" xfId="17010"/>
    <cellStyle name="표준 1509 4 3 2" xfId="20220"/>
    <cellStyle name="표준 1509 4 3 2 2" xfId="26649"/>
    <cellStyle name="표준 1509 4 3 3" xfId="23439"/>
    <cellStyle name="표준 1509 4 4" xfId="19150"/>
    <cellStyle name="표준 1509 4 4 2" xfId="25579"/>
    <cellStyle name="표준 1509 4 5" xfId="22369"/>
    <cellStyle name="표준 1509 5" xfId="16154"/>
    <cellStyle name="표준 1509 5 2" xfId="18294"/>
    <cellStyle name="표준 1509 5 2 2" xfId="21504"/>
    <cellStyle name="표준 1509 5 2 2 2" xfId="27933"/>
    <cellStyle name="표준 1509 5 2 3" xfId="24723"/>
    <cellStyle name="표준 1509 5 3" xfId="17224"/>
    <cellStyle name="표준 1509 5 3 2" xfId="20434"/>
    <cellStyle name="표준 1509 5 3 2 2" xfId="26863"/>
    <cellStyle name="표준 1509 5 3 3" xfId="23653"/>
    <cellStyle name="표준 1509 5 4" xfId="19364"/>
    <cellStyle name="표준 1509 5 4 2" xfId="25793"/>
    <cellStyle name="표준 1509 5 5" xfId="22583"/>
    <cellStyle name="표준 1509 6" xfId="17438"/>
    <cellStyle name="표준 1509 6 2" xfId="20648"/>
    <cellStyle name="표준 1509 6 2 2" xfId="27077"/>
    <cellStyle name="표준 1509 6 3" xfId="23867"/>
    <cellStyle name="표준 1509 7" xfId="16368"/>
    <cellStyle name="표준 1509 7 2" xfId="19578"/>
    <cellStyle name="표준 1509 7 2 2" xfId="26007"/>
    <cellStyle name="표준 1509 7 3" xfId="22797"/>
    <cellStyle name="표준 1509 8" xfId="18508"/>
    <cellStyle name="표준 1509 8 2" xfId="24937"/>
    <cellStyle name="표준 1509 9" xfId="21726"/>
    <cellStyle name="표준 151" xfId="6106"/>
    <cellStyle name="표준 151 2" xfId="12083"/>
    <cellStyle name="표준 151 3" xfId="9209"/>
    <cellStyle name="표준 151 3 2" xfId="14956"/>
    <cellStyle name="표준 1510" xfId="14057"/>
    <cellStyle name="표준 1510 2" xfId="15510"/>
    <cellStyle name="표준 1510 2 2" xfId="17653"/>
    <cellStyle name="표준 1510 2 2 2" xfId="20863"/>
    <cellStyle name="표준 1510 2 2 2 2" xfId="27292"/>
    <cellStyle name="표준 1510 2 2 3" xfId="24082"/>
    <cellStyle name="표준 1510 2 3" xfId="16583"/>
    <cellStyle name="표준 1510 2 3 2" xfId="19793"/>
    <cellStyle name="표준 1510 2 3 2 2" xfId="26222"/>
    <cellStyle name="표준 1510 2 3 3" xfId="23012"/>
    <cellStyle name="표준 1510 2 4" xfId="18723"/>
    <cellStyle name="표준 1510 2 4 2" xfId="25152"/>
    <cellStyle name="표준 1510 2 5" xfId="21942"/>
    <cellStyle name="표준 1510 3" xfId="15724"/>
    <cellStyle name="표준 1510 3 2" xfId="17867"/>
    <cellStyle name="표준 1510 3 2 2" xfId="21077"/>
    <cellStyle name="표준 1510 3 2 2 2" xfId="27506"/>
    <cellStyle name="표준 1510 3 2 3" xfId="24296"/>
    <cellStyle name="표준 1510 3 3" xfId="16797"/>
    <cellStyle name="표준 1510 3 3 2" xfId="20007"/>
    <cellStyle name="표준 1510 3 3 2 2" xfId="26436"/>
    <cellStyle name="표준 1510 3 3 3" xfId="23226"/>
    <cellStyle name="표준 1510 3 4" xfId="18937"/>
    <cellStyle name="표준 1510 3 4 2" xfId="25366"/>
    <cellStyle name="표준 1510 3 5" xfId="22156"/>
    <cellStyle name="표준 1510 4" xfId="15938"/>
    <cellStyle name="표준 1510 4 2" xfId="18081"/>
    <cellStyle name="표준 1510 4 2 2" xfId="21291"/>
    <cellStyle name="표준 1510 4 2 2 2" xfId="27720"/>
    <cellStyle name="표준 1510 4 2 3" xfId="24510"/>
    <cellStyle name="표준 1510 4 3" xfId="17011"/>
    <cellStyle name="표준 1510 4 3 2" xfId="20221"/>
    <cellStyle name="표준 1510 4 3 2 2" xfId="26650"/>
    <cellStyle name="표준 1510 4 3 3" xfId="23440"/>
    <cellStyle name="표준 1510 4 4" xfId="19151"/>
    <cellStyle name="표준 1510 4 4 2" xfId="25580"/>
    <cellStyle name="표준 1510 4 5" xfId="22370"/>
    <cellStyle name="표준 1510 5" xfId="16155"/>
    <cellStyle name="표준 1510 5 2" xfId="18295"/>
    <cellStyle name="표준 1510 5 2 2" xfId="21505"/>
    <cellStyle name="표준 1510 5 2 2 2" xfId="27934"/>
    <cellStyle name="표준 1510 5 2 3" xfId="24724"/>
    <cellStyle name="표준 1510 5 3" xfId="17225"/>
    <cellStyle name="표준 1510 5 3 2" xfId="20435"/>
    <cellStyle name="표준 1510 5 3 2 2" xfId="26864"/>
    <cellStyle name="표준 1510 5 3 3" xfId="23654"/>
    <cellStyle name="표준 1510 5 4" xfId="19365"/>
    <cellStyle name="표준 1510 5 4 2" xfId="25794"/>
    <cellStyle name="표준 1510 5 5" xfId="22584"/>
    <cellStyle name="표준 1510 6" xfId="17439"/>
    <cellStyle name="표준 1510 6 2" xfId="20649"/>
    <cellStyle name="표준 1510 6 2 2" xfId="27078"/>
    <cellStyle name="표준 1510 6 3" xfId="23868"/>
    <cellStyle name="표준 1510 7" xfId="16369"/>
    <cellStyle name="표준 1510 7 2" xfId="19579"/>
    <cellStyle name="표준 1510 7 2 2" xfId="26008"/>
    <cellStyle name="표준 1510 7 3" xfId="22798"/>
    <cellStyle name="표준 1510 8" xfId="18509"/>
    <cellStyle name="표준 1510 8 2" xfId="24938"/>
    <cellStyle name="표준 1510 9" xfId="21727"/>
    <cellStyle name="표준 1511" xfId="14058"/>
    <cellStyle name="표준 1511 2" xfId="15511"/>
    <cellStyle name="표준 1511 2 2" xfId="17654"/>
    <cellStyle name="표준 1511 2 2 2" xfId="20864"/>
    <cellStyle name="표준 1511 2 2 2 2" xfId="27293"/>
    <cellStyle name="표준 1511 2 2 3" xfId="24083"/>
    <cellStyle name="표준 1511 2 3" xfId="16584"/>
    <cellStyle name="표준 1511 2 3 2" xfId="19794"/>
    <cellStyle name="표준 1511 2 3 2 2" xfId="26223"/>
    <cellStyle name="표준 1511 2 3 3" xfId="23013"/>
    <cellStyle name="표준 1511 2 4" xfId="18724"/>
    <cellStyle name="표준 1511 2 4 2" xfId="25153"/>
    <cellStyle name="표준 1511 2 5" xfId="21943"/>
    <cellStyle name="표준 1511 3" xfId="15725"/>
    <cellStyle name="표준 1511 3 2" xfId="17868"/>
    <cellStyle name="표준 1511 3 2 2" xfId="21078"/>
    <cellStyle name="표준 1511 3 2 2 2" xfId="27507"/>
    <cellStyle name="표준 1511 3 2 3" xfId="24297"/>
    <cellStyle name="표준 1511 3 3" xfId="16798"/>
    <cellStyle name="표준 1511 3 3 2" xfId="20008"/>
    <cellStyle name="표준 1511 3 3 2 2" xfId="26437"/>
    <cellStyle name="표준 1511 3 3 3" xfId="23227"/>
    <cellStyle name="표준 1511 3 4" xfId="18938"/>
    <cellStyle name="표준 1511 3 4 2" xfId="25367"/>
    <cellStyle name="표준 1511 3 5" xfId="22157"/>
    <cellStyle name="표준 1511 4" xfId="15939"/>
    <cellStyle name="표준 1511 4 2" xfId="18082"/>
    <cellStyle name="표준 1511 4 2 2" xfId="21292"/>
    <cellStyle name="표준 1511 4 2 2 2" xfId="27721"/>
    <cellStyle name="표준 1511 4 2 3" xfId="24511"/>
    <cellStyle name="표준 1511 4 3" xfId="17012"/>
    <cellStyle name="표준 1511 4 3 2" xfId="20222"/>
    <cellStyle name="표준 1511 4 3 2 2" xfId="26651"/>
    <cellStyle name="표준 1511 4 3 3" xfId="23441"/>
    <cellStyle name="표준 1511 4 4" xfId="19152"/>
    <cellStyle name="표준 1511 4 4 2" xfId="25581"/>
    <cellStyle name="표준 1511 4 5" xfId="22371"/>
    <cellStyle name="표준 1511 5" xfId="16156"/>
    <cellStyle name="표준 1511 5 2" xfId="18296"/>
    <cellStyle name="표준 1511 5 2 2" xfId="21506"/>
    <cellStyle name="표준 1511 5 2 2 2" xfId="27935"/>
    <cellStyle name="표준 1511 5 2 3" xfId="24725"/>
    <cellStyle name="표준 1511 5 3" xfId="17226"/>
    <cellStyle name="표준 1511 5 3 2" xfId="20436"/>
    <cellStyle name="표준 1511 5 3 2 2" xfId="26865"/>
    <cellStyle name="표준 1511 5 3 3" xfId="23655"/>
    <cellStyle name="표준 1511 5 4" xfId="19366"/>
    <cellStyle name="표준 1511 5 4 2" xfId="25795"/>
    <cellStyle name="표준 1511 5 5" xfId="22585"/>
    <cellStyle name="표준 1511 6" xfId="17440"/>
    <cellStyle name="표준 1511 6 2" xfId="20650"/>
    <cellStyle name="표준 1511 6 2 2" xfId="27079"/>
    <cellStyle name="표준 1511 6 3" xfId="23869"/>
    <cellStyle name="표준 1511 7" xfId="16370"/>
    <cellStyle name="표준 1511 7 2" xfId="19580"/>
    <cellStyle name="표준 1511 7 2 2" xfId="26009"/>
    <cellStyle name="표준 1511 7 3" xfId="22799"/>
    <cellStyle name="표준 1511 8" xfId="18510"/>
    <cellStyle name="표준 1511 8 2" xfId="24939"/>
    <cellStyle name="표준 1511 9" xfId="21728"/>
    <cellStyle name="표준 1512" xfId="14059"/>
    <cellStyle name="표준 1512 2" xfId="15512"/>
    <cellStyle name="표준 1512 2 2" xfId="17655"/>
    <cellStyle name="표준 1512 2 2 2" xfId="20865"/>
    <cellStyle name="표준 1512 2 2 2 2" xfId="27294"/>
    <cellStyle name="표준 1512 2 2 3" xfId="24084"/>
    <cellStyle name="표준 1512 2 3" xfId="16585"/>
    <cellStyle name="표준 1512 2 3 2" xfId="19795"/>
    <cellStyle name="표준 1512 2 3 2 2" xfId="26224"/>
    <cellStyle name="표준 1512 2 3 3" xfId="23014"/>
    <cellStyle name="표준 1512 2 4" xfId="18725"/>
    <cellStyle name="표준 1512 2 4 2" xfId="25154"/>
    <cellStyle name="표준 1512 2 5" xfId="21944"/>
    <cellStyle name="표준 1512 3" xfId="15726"/>
    <cellStyle name="표준 1512 3 2" xfId="17869"/>
    <cellStyle name="표준 1512 3 2 2" xfId="21079"/>
    <cellStyle name="표준 1512 3 2 2 2" xfId="27508"/>
    <cellStyle name="표준 1512 3 2 3" xfId="24298"/>
    <cellStyle name="표준 1512 3 3" xfId="16799"/>
    <cellStyle name="표준 1512 3 3 2" xfId="20009"/>
    <cellStyle name="표준 1512 3 3 2 2" xfId="26438"/>
    <cellStyle name="표준 1512 3 3 3" xfId="23228"/>
    <cellStyle name="표준 1512 3 4" xfId="18939"/>
    <cellStyle name="표준 1512 3 4 2" xfId="25368"/>
    <cellStyle name="표준 1512 3 5" xfId="22158"/>
    <cellStyle name="표준 1512 4" xfId="15940"/>
    <cellStyle name="표준 1512 4 2" xfId="18083"/>
    <cellStyle name="표준 1512 4 2 2" xfId="21293"/>
    <cellStyle name="표준 1512 4 2 2 2" xfId="27722"/>
    <cellStyle name="표준 1512 4 2 3" xfId="24512"/>
    <cellStyle name="표준 1512 4 3" xfId="17013"/>
    <cellStyle name="표준 1512 4 3 2" xfId="20223"/>
    <cellStyle name="표준 1512 4 3 2 2" xfId="26652"/>
    <cellStyle name="표준 1512 4 3 3" xfId="23442"/>
    <cellStyle name="표준 1512 4 4" xfId="19153"/>
    <cellStyle name="표준 1512 4 4 2" xfId="25582"/>
    <cellStyle name="표준 1512 4 5" xfId="22372"/>
    <cellStyle name="표준 1512 5" xfId="16157"/>
    <cellStyle name="표준 1512 5 2" xfId="18297"/>
    <cellStyle name="표준 1512 5 2 2" xfId="21507"/>
    <cellStyle name="표준 1512 5 2 2 2" xfId="27936"/>
    <cellStyle name="표준 1512 5 2 3" xfId="24726"/>
    <cellStyle name="표준 1512 5 3" xfId="17227"/>
    <cellStyle name="표준 1512 5 3 2" xfId="20437"/>
    <cellStyle name="표준 1512 5 3 2 2" xfId="26866"/>
    <cellStyle name="표준 1512 5 3 3" xfId="23656"/>
    <cellStyle name="표준 1512 5 4" xfId="19367"/>
    <cellStyle name="표준 1512 5 4 2" xfId="25796"/>
    <cellStyle name="표준 1512 5 5" xfId="22586"/>
    <cellStyle name="표준 1512 6" xfId="17441"/>
    <cellStyle name="표준 1512 6 2" xfId="20651"/>
    <cellStyle name="표준 1512 6 2 2" xfId="27080"/>
    <cellStyle name="표준 1512 6 3" xfId="23870"/>
    <cellStyle name="표준 1512 7" xfId="16371"/>
    <cellStyle name="표준 1512 7 2" xfId="19581"/>
    <cellStyle name="표준 1512 7 2 2" xfId="26010"/>
    <cellStyle name="표준 1512 7 3" xfId="22800"/>
    <cellStyle name="표준 1512 8" xfId="18511"/>
    <cellStyle name="표준 1512 8 2" xfId="24940"/>
    <cellStyle name="표준 1512 9" xfId="21729"/>
    <cellStyle name="표준 1513" xfId="14060"/>
    <cellStyle name="표준 1513 2" xfId="15513"/>
    <cellStyle name="표준 1513 2 2" xfId="17656"/>
    <cellStyle name="표준 1513 2 2 2" xfId="20866"/>
    <cellStyle name="표준 1513 2 2 2 2" xfId="27295"/>
    <cellStyle name="표준 1513 2 2 3" xfId="24085"/>
    <cellStyle name="표준 1513 2 3" xfId="16586"/>
    <cellStyle name="표준 1513 2 3 2" xfId="19796"/>
    <cellStyle name="표준 1513 2 3 2 2" xfId="26225"/>
    <cellStyle name="표준 1513 2 3 3" xfId="23015"/>
    <cellStyle name="표준 1513 2 4" xfId="18726"/>
    <cellStyle name="표준 1513 2 4 2" xfId="25155"/>
    <cellStyle name="표준 1513 2 5" xfId="21945"/>
    <cellStyle name="표준 1513 3" xfId="15727"/>
    <cellStyle name="표준 1513 3 2" xfId="17870"/>
    <cellStyle name="표준 1513 3 2 2" xfId="21080"/>
    <cellStyle name="표준 1513 3 2 2 2" xfId="27509"/>
    <cellStyle name="표준 1513 3 2 3" xfId="24299"/>
    <cellStyle name="표준 1513 3 3" xfId="16800"/>
    <cellStyle name="표준 1513 3 3 2" xfId="20010"/>
    <cellStyle name="표준 1513 3 3 2 2" xfId="26439"/>
    <cellStyle name="표준 1513 3 3 3" xfId="23229"/>
    <cellStyle name="표준 1513 3 4" xfId="18940"/>
    <cellStyle name="표준 1513 3 4 2" xfId="25369"/>
    <cellStyle name="표준 1513 3 5" xfId="22159"/>
    <cellStyle name="표준 1513 4" xfId="15941"/>
    <cellStyle name="표준 1513 4 2" xfId="18084"/>
    <cellStyle name="표준 1513 4 2 2" xfId="21294"/>
    <cellStyle name="표준 1513 4 2 2 2" xfId="27723"/>
    <cellStyle name="표준 1513 4 2 3" xfId="24513"/>
    <cellStyle name="표준 1513 4 3" xfId="17014"/>
    <cellStyle name="표준 1513 4 3 2" xfId="20224"/>
    <cellStyle name="표준 1513 4 3 2 2" xfId="26653"/>
    <cellStyle name="표준 1513 4 3 3" xfId="23443"/>
    <cellStyle name="표준 1513 4 4" xfId="19154"/>
    <cellStyle name="표준 1513 4 4 2" xfId="25583"/>
    <cellStyle name="표준 1513 4 5" xfId="22373"/>
    <cellStyle name="표준 1513 5" xfId="16158"/>
    <cellStyle name="표준 1513 5 2" xfId="18298"/>
    <cellStyle name="표준 1513 5 2 2" xfId="21508"/>
    <cellStyle name="표준 1513 5 2 2 2" xfId="27937"/>
    <cellStyle name="표준 1513 5 2 3" xfId="24727"/>
    <cellStyle name="표준 1513 5 3" xfId="17228"/>
    <cellStyle name="표준 1513 5 3 2" xfId="20438"/>
    <cellStyle name="표준 1513 5 3 2 2" xfId="26867"/>
    <cellStyle name="표준 1513 5 3 3" xfId="23657"/>
    <cellStyle name="표준 1513 5 4" xfId="19368"/>
    <cellStyle name="표준 1513 5 4 2" xfId="25797"/>
    <cellStyle name="표준 1513 5 5" xfId="22587"/>
    <cellStyle name="표준 1513 6" xfId="17442"/>
    <cellStyle name="표준 1513 6 2" xfId="20652"/>
    <cellStyle name="표준 1513 6 2 2" xfId="27081"/>
    <cellStyle name="표준 1513 6 3" xfId="23871"/>
    <cellStyle name="표준 1513 7" xfId="16372"/>
    <cellStyle name="표준 1513 7 2" xfId="19582"/>
    <cellStyle name="표준 1513 7 2 2" xfId="26011"/>
    <cellStyle name="표준 1513 7 3" xfId="22801"/>
    <cellStyle name="표준 1513 8" xfId="18512"/>
    <cellStyle name="표준 1513 8 2" xfId="24941"/>
    <cellStyle name="표준 1513 9" xfId="21730"/>
    <cellStyle name="표준 1514" xfId="14061"/>
    <cellStyle name="표준 1514 2" xfId="15514"/>
    <cellStyle name="표준 1514 2 2" xfId="17657"/>
    <cellStyle name="표준 1514 2 2 2" xfId="20867"/>
    <cellStyle name="표준 1514 2 2 2 2" xfId="27296"/>
    <cellStyle name="표준 1514 2 2 3" xfId="24086"/>
    <cellStyle name="표준 1514 2 3" xfId="16587"/>
    <cellStyle name="표준 1514 2 3 2" xfId="19797"/>
    <cellStyle name="표준 1514 2 3 2 2" xfId="26226"/>
    <cellStyle name="표준 1514 2 3 3" xfId="23016"/>
    <cellStyle name="표준 1514 2 4" xfId="18727"/>
    <cellStyle name="표준 1514 2 4 2" xfId="25156"/>
    <cellStyle name="표준 1514 2 5" xfId="21946"/>
    <cellStyle name="표준 1514 3" xfId="15728"/>
    <cellStyle name="표준 1514 3 2" xfId="17871"/>
    <cellStyle name="표준 1514 3 2 2" xfId="21081"/>
    <cellStyle name="표준 1514 3 2 2 2" xfId="27510"/>
    <cellStyle name="표준 1514 3 2 3" xfId="24300"/>
    <cellStyle name="표준 1514 3 3" xfId="16801"/>
    <cellStyle name="표준 1514 3 3 2" xfId="20011"/>
    <cellStyle name="표준 1514 3 3 2 2" xfId="26440"/>
    <cellStyle name="표준 1514 3 3 3" xfId="23230"/>
    <cellStyle name="표준 1514 3 4" xfId="18941"/>
    <cellStyle name="표준 1514 3 4 2" xfId="25370"/>
    <cellStyle name="표준 1514 3 5" xfId="22160"/>
    <cellStyle name="표준 1514 4" xfId="15942"/>
    <cellStyle name="표준 1514 4 2" xfId="18085"/>
    <cellStyle name="표준 1514 4 2 2" xfId="21295"/>
    <cellStyle name="표준 1514 4 2 2 2" xfId="27724"/>
    <cellStyle name="표준 1514 4 2 3" xfId="24514"/>
    <cellStyle name="표준 1514 4 3" xfId="17015"/>
    <cellStyle name="표준 1514 4 3 2" xfId="20225"/>
    <cellStyle name="표준 1514 4 3 2 2" xfId="26654"/>
    <cellStyle name="표준 1514 4 3 3" xfId="23444"/>
    <cellStyle name="표준 1514 4 4" xfId="19155"/>
    <cellStyle name="표준 1514 4 4 2" xfId="25584"/>
    <cellStyle name="표준 1514 4 5" xfId="22374"/>
    <cellStyle name="표준 1514 5" xfId="16159"/>
    <cellStyle name="표준 1514 5 2" xfId="18299"/>
    <cellStyle name="표준 1514 5 2 2" xfId="21509"/>
    <cellStyle name="표준 1514 5 2 2 2" xfId="27938"/>
    <cellStyle name="표준 1514 5 2 3" xfId="24728"/>
    <cellStyle name="표준 1514 5 3" xfId="17229"/>
    <cellStyle name="표준 1514 5 3 2" xfId="20439"/>
    <cellStyle name="표준 1514 5 3 2 2" xfId="26868"/>
    <cellStyle name="표준 1514 5 3 3" xfId="23658"/>
    <cellStyle name="표준 1514 5 4" xfId="19369"/>
    <cellStyle name="표준 1514 5 4 2" xfId="25798"/>
    <cellStyle name="표준 1514 5 5" xfId="22588"/>
    <cellStyle name="표준 1514 6" xfId="17443"/>
    <cellStyle name="표준 1514 6 2" xfId="20653"/>
    <cellStyle name="표준 1514 6 2 2" xfId="27082"/>
    <cellStyle name="표준 1514 6 3" xfId="23872"/>
    <cellStyle name="표준 1514 7" xfId="16373"/>
    <cellStyle name="표준 1514 7 2" xfId="19583"/>
    <cellStyle name="표준 1514 7 2 2" xfId="26012"/>
    <cellStyle name="표준 1514 7 3" xfId="22802"/>
    <cellStyle name="표준 1514 8" xfId="18513"/>
    <cellStyle name="표준 1514 8 2" xfId="24942"/>
    <cellStyle name="표준 1514 9" xfId="21731"/>
    <cellStyle name="표준 1515" xfId="14062"/>
    <cellStyle name="표준 1515 2" xfId="15515"/>
    <cellStyle name="표준 1515 2 2" xfId="17658"/>
    <cellStyle name="표준 1515 2 2 2" xfId="20868"/>
    <cellStyle name="표준 1515 2 2 2 2" xfId="27297"/>
    <cellStyle name="표준 1515 2 2 3" xfId="24087"/>
    <cellStyle name="표준 1515 2 3" xfId="16588"/>
    <cellStyle name="표준 1515 2 3 2" xfId="19798"/>
    <cellStyle name="표준 1515 2 3 2 2" xfId="26227"/>
    <cellStyle name="표준 1515 2 3 3" xfId="23017"/>
    <cellStyle name="표준 1515 2 4" xfId="18728"/>
    <cellStyle name="표준 1515 2 4 2" xfId="25157"/>
    <cellStyle name="표준 1515 2 5" xfId="21947"/>
    <cellStyle name="표준 1515 3" xfId="15729"/>
    <cellStyle name="표준 1515 3 2" xfId="17872"/>
    <cellStyle name="표준 1515 3 2 2" xfId="21082"/>
    <cellStyle name="표준 1515 3 2 2 2" xfId="27511"/>
    <cellStyle name="표준 1515 3 2 3" xfId="24301"/>
    <cellStyle name="표준 1515 3 3" xfId="16802"/>
    <cellStyle name="표준 1515 3 3 2" xfId="20012"/>
    <cellStyle name="표준 1515 3 3 2 2" xfId="26441"/>
    <cellStyle name="표준 1515 3 3 3" xfId="23231"/>
    <cellStyle name="표준 1515 3 4" xfId="18942"/>
    <cellStyle name="표준 1515 3 4 2" xfId="25371"/>
    <cellStyle name="표준 1515 3 5" xfId="22161"/>
    <cellStyle name="표준 1515 4" xfId="15943"/>
    <cellStyle name="표준 1515 4 2" xfId="18086"/>
    <cellStyle name="표준 1515 4 2 2" xfId="21296"/>
    <cellStyle name="표준 1515 4 2 2 2" xfId="27725"/>
    <cellStyle name="표준 1515 4 2 3" xfId="24515"/>
    <cellStyle name="표준 1515 4 3" xfId="17016"/>
    <cellStyle name="표준 1515 4 3 2" xfId="20226"/>
    <cellStyle name="표준 1515 4 3 2 2" xfId="26655"/>
    <cellStyle name="표준 1515 4 3 3" xfId="23445"/>
    <cellStyle name="표준 1515 4 4" xfId="19156"/>
    <cellStyle name="표준 1515 4 4 2" xfId="25585"/>
    <cellStyle name="표준 1515 4 5" xfId="22375"/>
    <cellStyle name="표준 1515 5" xfId="16160"/>
    <cellStyle name="표준 1515 5 2" xfId="18300"/>
    <cellStyle name="표준 1515 5 2 2" xfId="21510"/>
    <cellStyle name="표준 1515 5 2 2 2" xfId="27939"/>
    <cellStyle name="표준 1515 5 2 3" xfId="24729"/>
    <cellStyle name="표준 1515 5 3" xfId="17230"/>
    <cellStyle name="표준 1515 5 3 2" xfId="20440"/>
    <cellStyle name="표준 1515 5 3 2 2" xfId="26869"/>
    <cellStyle name="표준 1515 5 3 3" xfId="23659"/>
    <cellStyle name="표준 1515 5 4" xfId="19370"/>
    <cellStyle name="표준 1515 5 4 2" xfId="25799"/>
    <cellStyle name="표준 1515 5 5" xfId="22589"/>
    <cellStyle name="표준 1515 6" xfId="17444"/>
    <cellStyle name="표준 1515 6 2" xfId="20654"/>
    <cellStyle name="표준 1515 6 2 2" xfId="27083"/>
    <cellStyle name="표준 1515 6 3" xfId="23873"/>
    <cellStyle name="표준 1515 7" xfId="16374"/>
    <cellStyle name="표준 1515 7 2" xfId="19584"/>
    <cellStyle name="표준 1515 7 2 2" xfId="26013"/>
    <cellStyle name="표준 1515 7 3" xfId="22803"/>
    <cellStyle name="표준 1515 8" xfId="18514"/>
    <cellStyle name="표준 1515 8 2" xfId="24943"/>
    <cellStyle name="표준 1515 9" xfId="21732"/>
    <cellStyle name="표준 1516" xfId="14063"/>
    <cellStyle name="표준 1516 2" xfId="15516"/>
    <cellStyle name="표준 1516 2 2" xfId="17659"/>
    <cellStyle name="표준 1516 2 2 2" xfId="20869"/>
    <cellStyle name="표준 1516 2 2 2 2" xfId="27298"/>
    <cellStyle name="표준 1516 2 2 3" xfId="24088"/>
    <cellStyle name="표준 1516 2 3" xfId="16589"/>
    <cellStyle name="표준 1516 2 3 2" xfId="19799"/>
    <cellStyle name="표준 1516 2 3 2 2" xfId="26228"/>
    <cellStyle name="표준 1516 2 3 3" xfId="23018"/>
    <cellStyle name="표준 1516 2 4" xfId="18729"/>
    <cellStyle name="표준 1516 2 4 2" xfId="25158"/>
    <cellStyle name="표준 1516 2 5" xfId="21948"/>
    <cellStyle name="표준 1516 3" xfId="15730"/>
    <cellStyle name="표준 1516 3 2" xfId="17873"/>
    <cellStyle name="표준 1516 3 2 2" xfId="21083"/>
    <cellStyle name="표준 1516 3 2 2 2" xfId="27512"/>
    <cellStyle name="표준 1516 3 2 3" xfId="24302"/>
    <cellStyle name="표준 1516 3 3" xfId="16803"/>
    <cellStyle name="표준 1516 3 3 2" xfId="20013"/>
    <cellStyle name="표준 1516 3 3 2 2" xfId="26442"/>
    <cellStyle name="표준 1516 3 3 3" xfId="23232"/>
    <cellStyle name="표준 1516 3 4" xfId="18943"/>
    <cellStyle name="표준 1516 3 4 2" xfId="25372"/>
    <cellStyle name="표준 1516 3 5" xfId="22162"/>
    <cellStyle name="표준 1516 4" xfId="15944"/>
    <cellStyle name="표준 1516 4 2" xfId="18087"/>
    <cellStyle name="표준 1516 4 2 2" xfId="21297"/>
    <cellStyle name="표준 1516 4 2 2 2" xfId="27726"/>
    <cellStyle name="표준 1516 4 2 3" xfId="24516"/>
    <cellStyle name="표준 1516 4 3" xfId="17017"/>
    <cellStyle name="표준 1516 4 3 2" xfId="20227"/>
    <cellStyle name="표준 1516 4 3 2 2" xfId="26656"/>
    <cellStyle name="표준 1516 4 3 3" xfId="23446"/>
    <cellStyle name="표준 1516 4 4" xfId="19157"/>
    <cellStyle name="표준 1516 4 4 2" xfId="25586"/>
    <cellStyle name="표준 1516 4 5" xfId="22376"/>
    <cellStyle name="표준 1516 5" xfId="16161"/>
    <cellStyle name="표준 1516 5 2" xfId="18301"/>
    <cellStyle name="표준 1516 5 2 2" xfId="21511"/>
    <cellStyle name="표준 1516 5 2 2 2" xfId="27940"/>
    <cellStyle name="표준 1516 5 2 3" xfId="24730"/>
    <cellStyle name="표준 1516 5 3" xfId="17231"/>
    <cellStyle name="표준 1516 5 3 2" xfId="20441"/>
    <cellStyle name="표준 1516 5 3 2 2" xfId="26870"/>
    <cellStyle name="표준 1516 5 3 3" xfId="23660"/>
    <cellStyle name="표준 1516 5 4" xfId="19371"/>
    <cellStyle name="표준 1516 5 4 2" xfId="25800"/>
    <cellStyle name="표준 1516 5 5" xfId="22590"/>
    <cellStyle name="표준 1516 6" xfId="17445"/>
    <cellStyle name="표준 1516 6 2" xfId="20655"/>
    <cellStyle name="표준 1516 6 2 2" xfId="27084"/>
    <cellStyle name="표준 1516 6 3" xfId="23874"/>
    <cellStyle name="표준 1516 7" xfId="16375"/>
    <cellStyle name="표준 1516 7 2" xfId="19585"/>
    <cellStyle name="표준 1516 7 2 2" xfId="26014"/>
    <cellStyle name="표준 1516 7 3" xfId="22804"/>
    <cellStyle name="표준 1516 8" xfId="18515"/>
    <cellStyle name="표준 1516 8 2" xfId="24944"/>
    <cellStyle name="표준 1516 9" xfId="21733"/>
    <cellStyle name="표준 1517" xfId="14064"/>
    <cellStyle name="표준 1517 2" xfId="15517"/>
    <cellStyle name="표준 1517 2 2" xfId="17660"/>
    <cellStyle name="표준 1517 2 2 2" xfId="20870"/>
    <cellStyle name="표준 1517 2 2 2 2" xfId="27299"/>
    <cellStyle name="표준 1517 2 2 3" xfId="24089"/>
    <cellStyle name="표준 1517 2 3" xfId="16590"/>
    <cellStyle name="표준 1517 2 3 2" xfId="19800"/>
    <cellStyle name="표준 1517 2 3 2 2" xfId="26229"/>
    <cellStyle name="표준 1517 2 3 3" xfId="23019"/>
    <cellStyle name="표준 1517 2 4" xfId="18730"/>
    <cellStyle name="표준 1517 2 4 2" xfId="25159"/>
    <cellStyle name="표준 1517 2 5" xfId="21949"/>
    <cellStyle name="표준 1517 3" xfId="15731"/>
    <cellStyle name="표준 1517 3 2" xfId="17874"/>
    <cellStyle name="표준 1517 3 2 2" xfId="21084"/>
    <cellStyle name="표준 1517 3 2 2 2" xfId="27513"/>
    <cellStyle name="표준 1517 3 2 3" xfId="24303"/>
    <cellStyle name="표준 1517 3 3" xfId="16804"/>
    <cellStyle name="표준 1517 3 3 2" xfId="20014"/>
    <cellStyle name="표준 1517 3 3 2 2" xfId="26443"/>
    <cellStyle name="표준 1517 3 3 3" xfId="23233"/>
    <cellStyle name="표준 1517 3 4" xfId="18944"/>
    <cellStyle name="표준 1517 3 4 2" xfId="25373"/>
    <cellStyle name="표준 1517 3 5" xfId="22163"/>
    <cellStyle name="표준 1517 4" xfId="15945"/>
    <cellStyle name="표준 1517 4 2" xfId="18088"/>
    <cellStyle name="표준 1517 4 2 2" xfId="21298"/>
    <cellStyle name="표준 1517 4 2 2 2" xfId="27727"/>
    <cellStyle name="표준 1517 4 2 3" xfId="24517"/>
    <cellStyle name="표준 1517 4 3" xfId="17018"/>
    <cellStyle name="표준 1517 4 3 2" xfId="20228"/>
    <cellStyle name="표준 1517 4 3 2 2" xfId="26657"/>
    <cellStyle name="표준 1517 4 3 3" xfId="23447"/>
    <cellStyle name="표준 1517 4 4" xfId="19158"/>
    <cellStyle name="표준 1517 4 4 2" xfId="25587"/>
    <cellStyle name="표준 1517 4 5" xfId="22377"/>
    <cellStyle name="표준 1517 5" xfId="16162"/>
    <cellStyle name="표준 1517 5 2" xfId="18302"/>
    <cellStyle name="표준 1517 5 2 2" xfId="21512"/>
    <cellStyle name="표준 1517 5 2 2 2" xfId="27941"/>
    <cellStyle name="표준 1517 5 2 3" xfId="24731"/>
    <cellStyle name="표준 1517 5 3" xfId="17232"/>
    <cellStyle name="표준 1517 5 3 2" xfId="20442"/>
    <cellStyle name="표준 1517 5 3 2 2" xfId="26871"/>
    <cellStyle name="표준 1517 5 3 3" xfId="23661"/>
    <cellStyle name="표준 1517 5 4" xfId="19372"/>
    <cellStyle name="표준 1517 5 4 2" xfId="25801"/>
    <cellStyle name="표준 1517 5 5" xfId="22591"/>
    <cellStyle name="표준 1517 6" xfId="17446"/>
    <cellStyle name="표준 1517 6 2" xfId="20656"/>
    <cellStyle name="표준 1517 6 2 2" xfId="27085"/>
    <cellStyle name="표준 1517 6 3" xfId="23875"/>
    <cellStyle name="표준 1517 7" xfId="16376"/>
    <cellStyle name="표준 1517 7 2" xfId="19586"/>
    <cellStyle name="표준 1517 7 2 2" xfId="26015"/>
    <cellStyle name="표준 1517 7 3" xfId="22805"/>
    <cellStyle name="표준 1517 8" xfId="18516"/>
    <cellStyle name="표준 1517 8 2" xfId="24945"/>
    <cellStyle name="표준 1517 9" xfId="21734"/>
    <cellStyle name="표준 1518" xfId="14065"/>
    <cellStyle name="표준 1518 2" xfId="15518"/>
    <cellStyle name="표준 1518 2 2" xfId="17661"/>
    <cellStyle name="표준 1518 2 2 2" xfId="20871"/>
    <cellStyle name="표준 1518 2 2 2 2" xfId="27300"/>
    <cellStyle name="표준 1518 2 2 3" xfId="24090"/>
    <cellStyle name="표준 1518 2 3" xfId="16591"/>
    <cellStyle name="표준 1518 2 3 2" xfId="19801"/>
    <cellStyle name="표준 1518 2 3 2 2" xfId="26230"/>
    <cellStyle name="표준 1518 2 3 3" xfId="23020"/>
    <cellStyle name="표준 1518 2 4" xfId="18731"/>
    <cellStyle name="표준 1518 2 4 2" xfId="25160"/>
    <cellStyle name="표준 1518 2 5" xfId="21950"/>
    <cellStyle name="표준 1518 3" xfId="15732"/>
    <cellStyle name="표준 1518 3 2" xfId="17875"/>
    <cellStyle name="표준 1518 3 2 2" xfId="21085"/>
    <cellStyle name="표준 1518 3 2 2 2" xfId="27514"/>
    <cellStyle name="표준 1518 3 2 3" xfId="24304"/>
    <cellStyle name="표준 1518 3 3" xfId="16805"/>
    <cellStyle name="표준 1518 3 3 2" xfId="20015"/>
    <cellStyle name="표준 1518 3 3 2 2" xfId="26444"/>
    <cellStyle name="표준 1518 3 3 3" xfId="23234"/>
    <cellStyle name="표준 1518 3 4" xfId="18945"/>
    <cellStyle name="표준 1518 3 4 2" xfId="25374"/>
    <cellStyle name="표준 1518 3 5" xfId="22164"/>
    <cellStyle name="표준 1518 4" xfId="15946"/>
    <cellStyle name="표준 1518 4 2" xfId="18089"/>
    <cellStyle name="표준 1518 4 2 2" xfId="21299"/>
    <cellStyle name="표준 1518 4 2 2 2" xfId="27728"/>
    <cellStyle name="표준 1518 4 2 3" xfId="24518"/>
    <cellStyle name="표준 1518 4 3" xfId="17019"/>
    <cellStyle name="표준 1518 4 3 2" xfId="20229"/>
    <cellStyle name="표준 1518 4 3 2 2" xfId="26658"/>
    <cellStyle name="표준 1518 4 3 3" xfId="23448"/>
    <cellStyle name="표준 1518 4 4" xfId="19159"/>
    <cellStyle name="표준 1518 4 4 2" xfId="25588"/>
    <cellStyle name="표준 1518 4 5" xfId="22378"/>
    <cellStyle name="표준 1518 5" xfId="16163"/>
    <cellStyle name="표준 1518 5 2" xfId="18303"/>
    <cellStyle name="표준 1518 5 2 2" xfId="21513"/>
    <cellStyle name="표준 1518 5 2 2 2" xfId="27942"/>
    <cellStyle name="표준 1518 5 2 3" xfId="24732"/>
    <cellStyle name="표준 1518 5 3" xfId="17233"/>
    <cellStyle name="표준 1518 5 3 2" xfId="20443"/>
    <cellStyle name="표준 1518 5 3 2 2" xfId="26872"/>
    <cellStyle name="표준 1518 5 3 3" xfId="23662"/>
    <cellStyle name="표준 1518 5 4" xfId="19373"/>
    <cellStyle name="표준 1518 5 4 2" xfId="25802"/>
    <cellStyle name="표준 1518 5 5" xfId="22592"/>
    <cellStyle name="표준 1518 6" xfId="17447"/>
    <cellStyle name="표준 1518 6 2" xfId="20657"/>
    <cellStyle name="표준 1518 6 2 2" xfId="27086"/>
    <cellStyle name="표준 1518 6 3" xfId="23876"/>
    <cellStyle name="표준 1518 7" xfId="16377"/>
    <cellStyle name="표준 1518 7 2" xfId="19587"/>
    <cellStyle name="표준 1518 7 2 2" xfId="26016"/>
    <cellStyle name="표준 1518 7 3" xfId="22806"/>
    <cellStyle name="표준 1518 8" xfId="18517"/>
    <cellStyle name="표준 1518 8 2" xfId="24946"/>
    <cellStyle name="표준 1518 9" xfId="21735"/>
    <cellStyle name="표준 1519" xfId="14066"/>
    <cellStyle name="표준 1519 2" xfId="15519"/>
    <cellStyle name="표준 1519 2 2" xfId="17662"/>
    <cellStyle name="표준 1519 2 2 2" xfId="20872"/>
    <cellStyle name="표준 1519 2 2 2 2" xfId="27301"/>
    <cellStyle name="표준 1519 2 2 3" xfId="24091"/>
    <cellStyle name="표준 1519 2 3" xfId="16592"/>
    <cellStyle name="표준 1519 2 3 2" xfId="19802"/>
    <cellStyle name="표준 1519 2 3 2 2" xfId="26231"/>
    <cellStyle name="표준 1519 2 3 3" xfId="23021"/>
    <cellStyle name="표준 1519 2 4" xfId="18732"/>
    <cellStyle name="표준 1519 2 4 2" xfId="25161"/>
    <cellStyle name="표준 1519 2 5" xfId="21951"/>
    <cellStyle name="표준 1519 3" xfId="15733"/>
    <cellStyle name="표준 1519 3 2" xfId="17876"/>
    <cellStyle name="표준 1519 3 2 2" xfId="21086"/>
    <cellStyle name="표준 1519 3 2 2 2" xfId="27515"/>
    <cellStyle name="표준 1519 3 2 3" xfId="24305"/>
    <cellStyle name="표준 1519 3 3" xfId="16806"/>
    <cellStyle name="표준 1519 3 3 2" xfId="20016"/>
    <cellStyle name="표준 1519 3 3 2 2" xfId="26445"/>
    <cellStyle name="표준 1519 3 3 3" xfId="23235"/>
    <cellStyle name="표준 1519 3 4" xfId="18946"/>
    <cellStyle name="표준 1519 3 4 2" xfId="25375"/>
    <cellStyle name="표준 1519 3 5" xfId="22165"/>
    <cellStyle name="표준 1519 4" xfId="15947"/>
    <cellStyle name="표준 1519 4 2" xfId="18090"/>
    <cellStyle name="표준 1519 4 2 2" xfId="21300"/>
    <cellStyle name="표준 1519 4 2 2 2" xfId="27729"/>
    <cellStyle name="표준 1519 4 2 3" xfId="24519"/>
    <cellStyle name="표준 1519 4 3" xfId="17020"/>
    <cellStyle name="표준 1519 4 3 2" xfId="20230"/>
    <cellStyle name="표준 1519 4 3 2 2" xfId="26659"/>
    <cellStyle name="표준 1519 4 3 3" xfId="23449"/>
    <cellStyle name="표준 1519 4 4" xfId="19160"/>
    <cellStyle name="표준 1519 4 4 2" xfId="25589"/>
    <cellStyle name="표준 1519 4 5" xfId="22379"/>
    <cellStyle name="표준 1519 5" xfId="16164"/>
    <cellStyle name="표준 1519 5 2" xfId="18304"/>
    <cellStyle name="표준 1519 5 2 2" xfId="21514"/>
    <cellStyle name="표준 1519 5 2 2 2" xfId="27943"/>
    <cellStyle name="표준 1519 5 2 3" xfId="24733"/>
    <cellStyle name="표준 1519 5 3" xfId="17234"/>
    <cellStyle name="표준 1519 5 3 2" xfId="20444"/>
    <cellStyle name="표준 1519 5 3 2 2" xfId="26873"/>
    <cellStyle name="표준 1519 5 3 3" xfId="23663"/>
    <cellStyle name="표준 1519 5 4" xfId="19374"/>
    <cellStyle name="표준 1519 5 4 2" xfId="25803"/>
    <cellStyle name="표준 1519 5 5" xfId="22593"/>
    <cellStyle name="표준 1519 6" xfId="17448"/>
    <cellStyle name="표준 1519 6 2" xfId="20658"/>
    <cellStyle name="표준 1519 6 2 2" xfId="27087"/>
    <cellStyle name="표준 1519 6 3" xfId="23877"/>
    <cellStyle name="표준 1519 7" xfId="16378"/>
    <cellStyle name="표준 1519 7 2" xfId="19588"/>
    <cellStyle name="표준 1519 7 2 2" xfId="26017"/>
    <cellStyle name="표준 1519 7 3" xfId="22807"/>
    <cellStyle name="표준 1519 8" xfId="18518"/>
    <cellStyle name="표준 1519 8 2" xfId="24947"/>
    <cellStyle name="표준 1519 9" xfId="21736"/>
    <cellStyle name="표준 152" xfId="6107"/>
    <cellStyle name="표준 152 2" xfId="12084"/>
    <cellStyle name="표준 152 3" xfId="9210"/>
    <cellStyle name="표준 152 3 2" xfId="14957"/>
    <cellStyle name="표준 1520" xfId="46"/>
    <cellStyle name="표준 1521" xfId="47"/>
    <cellStyle name="표준 1522" xfId="5"/>
    <cellStyle name="표준 1523" xfId="6"/>
    <cellStyle name="표준 1524" xfId="7"/>
    <cellStyle name="표준 1525" xfId="8"/>
    <cellStyle name="표준 1526" xfId="9"/>
    <cellStyle name="표준 1527" xfId="10"/>
    <cellStyle name="표준 1528" xfId="11"/>
    <cellStyle name="표준 1529" xfId="12"/>
    <cellStyle name="표준 153" xfId="6108"/>
    <cellStyle name="표준 153 2" xfId="12085"/>
    <cellStyle name="표준 153 3" xfId="9211"/>
    <cellStyle name="표준 153 3 2" xfId="14958"/>
    <cellStyle name="표준 1530" xfId="13"/>
    <cellStyle name="표준 1531" xfId="14"/>
    <cellStyle name="표준 1532" xfId="15"/>
    <cellStyle name="표준 1533" xfId="16"/>
    <cellStyle name="표준 1534" xfId="17"/>
    <cellStyle name="표준 1535" xfId="18"/>
    <cellStyle name="표준 1536" xfId="19"/>
    <cellStyle name="표준 1537" xfId="20"/>
    <cellStyle name="표준 1538" xfId="21"/>
    <cellStyle name="표준 1539" xfId="22"/>
    <cellStyle name="표준 154" xfId="6109"/>
    <cellStyle name="표준 154 2" xfId="12086"/>
    <cellStyle name="표준 154 3" xfId="9212"/>
    <cellStyle name="표준 154 3 2" xfId="14959"/>
    <cellStyle name="표준 1540" xfId="23"/>
    <cellStyle name="표준 1541" xfId="24"/>
    <cellStyle name="표준 1542" xfId="25"/>
    <cellStyle name="표준 1543" xfId="26"/>
    <cellStyle name="표준 1544" xfId="27"/>
    <cellStyle name="표준 1545" xfId="28"/>
    <cellStyle name="표준 1546" xfId="29"/>
    <cellStyle name="표준 1547" xfId="30"/>
    <cellStyle name="표준 1548" xfId="31"/>
    <cellStyle name="표준 1549" xfId="32"/>
    <cellStyle name="표준 155" xfId="6110"/>
    <cellStyle name="표준 155 2" xfId="12087"/>
    <cellStyle name="표준 155 3" xfId="9213"/>
    <cellStyle name="표준 155 3 2" xfId="14960"/>
    <cellStyle name="표준 1550" xfId="33"/>
    <cellStyle name="표준 1551" xfId="34"/>
    <cellStyle name="표준 1551 2" xfId="49"/>
    <cellStyle name="표준 1552" xfId="35"/>
    <cellStyle name="표준 1552 2" xfId="15976"/>
    <cellStyle name="표준 1553" xfId="36"/>
    <cellStyle name="표준 1553 2" xfId="15977"/>
    <cellStyle name="표준 1554" xfId="37"/>
    <cellStyle name="표준 1555" xfId="38"/>
    <cellStyle name="표준 1556" xfId="39"/>
    <cellStyle name="표준 1557" xfId="40"/>
    <cellStyle name="표준 1558" xfId="41"/>
    <cellStyle name="표준 1559" xfId="42"/>
    <cellStyle name="표준 156" xfId="6111"/>
    <cellStyle name="표준 156 2" xfId="12088"/>
    <cellStyle name="표준 156 3" xfId="9214"/>
    <cellStyle name="표준 156 3 2" xfId="14961"/>
    <cellStyle name="표준 1560" xfId="54"/>
    <cellStyle name="표준 1560 2" xfId="27975"/>
    <cellStyle name="표준 1561" xfId="21546"/>
    <cellStyle name="표준 1562" xfId="21742"/>
    <cellStyle name="표준 1563" xfId="21548"/>
    <cellStyle name="표준 1564" xfId="21549"/>
    <cellStyle name="표준 1565" xfId="27978"/>
    <cellStyle name="표준 1566" xfId="27979"/>
    <cellStyle name="표준 1567" xfId="27982"/>
    <cellStyle name="표준 1568" xfId="27984"/>
    <cellStyle name="표준 1569" xfId="27987"/>
    <cellStyle name="표준 157" xfId="6112"/>
    <cellStyle name="표준 157 2" xfId="12089"/>
    <cellStyle name="표준 157 3" xfId="9215"/>
    <cellStyle name="표준 157 3 2" xfId="14962"/>
    <cellStyle name="표준 1570" xfId="27992"/>
    <cellStyle name="표준 158" xfId="6113"/>
    <cellStyle name="표준 158 2" xfId="12090"/>
    <cellStyle name="표준 158 3" xfId="9216"/>
    <cellStyle name="표준 158 3 2" xfId="14963"/>
    <cellStyle name="표준 159" xfId="6114"/>
    <cellStyle name="표준 159 2" xfId="12091"/>
    <cellStyle name="표준 159 3" xfId="9217"/>
    <cellStyle name="표준 159 3 2" xfId="14964"/>
    <cellStyle name="표준 16" xfId="6115"/>
    <cellStyle name="표준 16 2" xfId="6116"/>
    <cellStyle name="표준 16 2 2" xfId="6689"/>
    <cellStyle name="표준 16 2 2 2" xfId="12648"/>
    <cellStyle name="표준 16 2 2 3" xfId="9219"/>
    <cellStyle name="표준 16 2 3" xfId="6879"/>
    <cellStyle name="표준 16 2 3 2" xfId="12790"/>
    <cellStyle name="표준 16 2 3 3" xfId="9220"/>
    <cellStyle name="표준 16 2 4" xfId="12092"/>
    <cellStyle name="표준 16 2 5" xfId="9218"/>
    <cellStyle name="표준 16 2 5 2" xfId="15318"/>
    <cellStyle name="표준 16 3" xfId="6117"/>
    <cellStyle name="표준 16 3 2" xfId="12093"/>
    <cellStyle name="표준 16 3 3" xfId="9221"/>
    <cellStyle name="표준 16 3 3 2" xfId="15319"/>
    <cellStyle name="표준 16 4" xfId="6118"/>
    <cellStyle name="표준 16 4 2" xfId="12094"/>
    <cellStyle name="표준 16 4 3" xfId="9222"/>
    <cellStyle name="표준 16 5" xfId="7027"/>
    <cellStyle name="표준 16 5 2" xfId="12929"/>
    <cellStyle name="표준 16 5 3" xfId="9223"/>
    <cellStyle name="표준 160" xfId="6119"/>
    <cellStyle name="표준 160 2" xfId="12095"/>
    <cellStyle name="표준 160 3" xfId="9224"/>
    <cellStyle name="표준 160 3 2" xfId="14965"/>
    <cellStyle name="표준 161" xfId="6120"/>
    <cellStyle name="표준 161 2" xfId="12096"/>
    <cellStyle name="표준 161 3" xfId="9225"/>
    <cellStyle name="표준 161 3 2" xfId="14966"/>
    <cellStyle name="표준 162" xfId="6121"/>
    <cellStyle name="표준 162 2" xfId="12097"/>
    <cellStyle name="표준 162 3" xfId="9226"/>
    <cellStyle name="표준 162 3 2" xfId="14967"/>
    <cellStyle name="표준 163" xfId="6122"/>
    <cellStyle name="표준 163 2" xfId="12098"/>
    <cellStyle name="표준 163 3" xfId="9227"/>
    <cellStyle name="표준 163 3 2" xfId="14968"/>
    <cellStyle name="표준 164" xfId="6123"/>
    <cellStyle name="표준 164 2" xfId="12099"/>
    <cellStyle name="표준 164 3" xfId="9228"/>
    <cellStyle name="표준 164 3 2" xfId="14969"/>
    <cellStyle name="표준 165" xfId="6124"/>
    <cellStyle name="표준 165 2" xfId="12100"/>
    <cellStyle name="표준 165 3" xfId="9229"/>
    <cellStyle name="표준 165 3 2" xfId="14970"/>
    <cellStyle name="표준 166" xfId="6125"/>
    <cellStyle name="표준 166 2" xfId="12101"/>
    <cellStyle name="표준 166 3" xfId="9230"/>
    <cellStyle name="표준 166 3 2" xfId="14971"/>
    <cellStyle name="표준 167" xfId="6126"/>
    <cellStyle name="표준 167 2" xfId="12102"/>
    <cellStyle name="표준 167 3" xfId="9231"/>
    <cellStyle name="표준 167 3 2" xfId="14972"/>
    <cellStyle name="표준 168" xfId="6127"/>
    <cellStyle name="표준 168 2" xfId="12103"/>
    <cellStyle name="표준 168 3" xfId="9232"/>
    <cellStyle name="표준 168 3 2" xfId="14973"/>
    <cellStyle name="표준 169" xfId="6128"/>
    <cellStyle name="표준 169 2" xfId="12104"/>
    <cellStyle name="표준 169 3" xfId="9233"/>
    <cellStyle name="표준 169 3 2" xfId="14974"/>
    <cellStyle name="표준 17" xfId="6129"/>
    <cellStyle name="표준 17 10" xfId="6690"/>
    <cellStyle name="표준 17 10 2" xfId="12649"/>
    <cellStyle name="표준 17 10 3" xfId="9234"/>
    <cellStyle name="표준 17 11" xfId="6880"/>
    <cellStyle name="표준 17 11 2" xfId="12791"/>
    <cellStyle name="표준 17 11 3" xfId="9235"/>
    <cellStyle name="표준 17 12" xfId="7028"/>
    <cellStyle name="표준 17 12 2" xfId="12930"/>
    <cellStyle name="표준 17 12 3" xfId="9236"/>
    <cellStyle name="표준 17 2" xfId="6130"/>
    <cellStyle name="표준 17 2 10" xfId="12105"/>
    <cellStyle name="표준 17 2 11" xfId="9237"/>
    <cellStyle name="표준 17 2 2" xfId="6131"/>
    <cellStyle name="표준 17 2 2 10" xfId="9238"/>
    <cellStyle name="표준 17 2 2 2" xfId="6132"/>
    <cellStyle name="표준 17 2 2 2 2" xfId="6693"/>
    <cellStyle name="표준 17 2 2 2 2 2" xfId="12652"/>
    <cellStyle name="표준 17 2 2 2 2 3" xfId="9240"/>
    <cellStyle name="표준 17 2 2 2 3" xfId="6883"/>
    <cellStyle name="표준 17 2 2 2 3 2" xfId="12794"/>
    <cellStyle name="표준 17 2 2 2 3 3" xfId="9241"/>
    <cellStyle name="표준 17 2 2 2 4" xfId="12107"/>
    <cellStyle name="표준 17 2 2 2 5" xfId="9239"/>
    <cellStyle name="표준 17 2 2 3" xfId="6133"/>
    <cellStyle name="표준 17 2 2 3 2" xfId="6134"/>
    <cellStyle name="표준 17 2 2 3 2 2" xfId="6695"/>
    <cellStyle name="표준 17 2 2 3 2 2 2" xfId="12654"/>
    <cellStyle name="표준 17 2 2 3 2 2 3" xfId="9244"/>
    <cellStyle name="표준 17 2 2 3 2 3" xfId="6885"/>
    <cellStyle name="표준 17 2 2 3 2 3 2" xfId="12796"/>
    <cellStyle name="표준 17 2 2 3 2 3 3" xfId="9245"/>
    <cellStyle name="표준 17 2 2 3 2 4" xfId="12109"/>
    <cellStyle name="표준 17 2 2 3 2 5" xfId="9243"/>
    <cellStyle name="표준 17 2 2 3 3" xfId="6135"/>
    <cellStyle name="표준 17 2 2 3 3 2" xfId="6696"/>
    <cellStyle name="표준 17 2 2 3 3 2 2" xfId="12655"/>
    <cellStyle name="표준 17 2 2 3 3 2 3" xfId="9247"/>
    <cellStyle name="표준 17 2 2 3 3 3" xfId="6886"/>
    <cellStyle name="표준 17 2 2 3 3 3 2" xfId="12797"/>
    <cellStyle name="표준 17 2 2 3 3 3 3" xfId="9248"/>
    <cellStyle name="표준 17 2 2 3 3 4" xfId="12110"/>
    <cellStyle name="표준 17 2 2 3 3 5" xfId="9246"/>
    <cellStyle name="표준 17 2 2 3 4" xfId="6136"/>
    <cellStyle name="표준 17 2 2 3 4 2" xfId="6697"/>
    <cellStyle name="표준 17 2 2 3 4 2 2" xfId="12656"/>
    <cellStyle name="표준 17 2 2 3 4 2 3" xfId="9250"/>
    <cellStyle name="표준 17 2 2 3 4 3" xfId="6887"/>
    <cellStyle name="표준 17 2 2 3 4 3 2" xfId="12798"/>
    <cellStyle name="표준 17 2 2 3 4 3 3" xfId="9251"/>
    <cellStyle name="표준 17 2 2 3 4 4" xfId="12111"/>
    <cellStyle name="표준 17 2 2 3 4 5" xfId="9249"/>
    <cellStyle name="표준 17 2 2 3 5" xfId="6137"/>
    <cellStyle name="표준 17 2 2 3 5 2" xfId="6698"/>
    <cellStyle name="표준 17 2 2 3 5 2 2" xfId="12657"/>
    <cellStyle name="표준 17 2 2 3 5 2 3" xfId="9253"/>
    <cellStyle name="표준 17 2 2 3 5 3" xfId="6888"/>
    <cellStyle name="표준 17 2 2 3 5 3 2" xfId="12799"/>
    <cellStyle name="표준 17 2 2 3 5 3 3" xfId="9254"/>
    <cellStyle name="표준 17 2 2 3 5 4" xfId="12112"/>
    <cellStyle name="표준 17 2 2 3 5 5" xfId="9252"/>
    <cellStyle name="표준 17 2 2 3 6" xfId="6694"/>
    <cellStyle name="표준 17 2 2 3 6 2" xfId="12653"/>
    <cellStyle name="표준 17 2 2 3 6 3" xfId="9255"/>
    <cellStyle name="표준 17 2 2 3 7" xfId="6884"/>
    <cellStyle name="표준 17 2 2 3 7 2" xfId="12795"/>
    <cellStyle name="표준 17 2 2 3 7 3" xfId="9256"/>
    <cellStyle name="표준 17 2 2 3 8" xfId="12108"/>
    <cellStyle name="표준 17 2 2 3 9" xfId="9242"/>
    <cellStyle name="표준 17 2 2 4" xfId="6138"/>
    <cellStyle name="표준 17 2 2 4 2" xfId="6699"/>
    <cellStyle name="표준 17 2 2 4 2 2" xfId="12658"/>
    <cellStyle name="표준 17 2 2 4 2 3" xfId="9258"/>
    <cellStyle name="표준 17 2 2 4 3" xfId="6889"/>
    <cellStyle name="표준 17 2 2 4 3 2" xfId="12800"/>
    <cellStyle name="표준 17 2 2 4 3 3" xfId="9259"/>
    <cellStyle name="표준 17 2 2 4 4" xfId="12113"/>
    <cellStyle name="표준 17 2 2 4 5" xfId="9257"/>
    <cellStyle name="표준 17 2 2 5" xfId="6139"/>
    <cellStyle name="표준 17 2 2 5 2" xfId="6700"/>
    <cellStyle name="표준 17 2 2 5 2 2" xfId="12659"/>
    <cellStyle name="표준 17 2 2 5 2 3" xfId="9261"/>
    <cellStyle name="표준 17 2 2 5 3" xfId="6890"/>
    <cellStyle name="표준 17 2 2 5 3 2" xfId="12801"/>
    <cellStyle name="표준 17 2 2 5 3 3" xfId="9262"/>
    <cellStyle name="표준 17 2 2 5 4" xfId="12114"/>
    <cellStyle name="표준 17 2 2 5 5" xfId="9260"/>
    <cellStyle name="표준 17 2 2 6" xfId="6140"/>
    <cellStyle name="표준 17 2 2 6 2" xfId="6701"/>
    <cellStyle name="표준 17 2 2 6 2 2" xfId="12660"/>
    <cellStyle name="표준 17 2 2 6 2 3" xfId="9264"/>
    <cellStyle name="표준 17 2 2 6 3" xfId="6891"/>
    <cellStyle name="표준 17 2 2 6 3 2" xfId="12802"/>
    <cellStyle name="표준 17 2 2 6 3 3" xfId="9265"/>
    <cellStyle name="표준 17 2 2 6 4" xfId="12115"/>
    <cellStyle name="표준 17 2 2 6 5" xfId="9263"/>
    <cellStyle name="표준 17 2 2 7" xfId="6692"/>
    <cellStyle name="표준 17 2 2 7 2" xfId="12651"/>
    <cellStyle name="표준 17 2 2 7 3" xfId="9266"/>
    <cellStyle name="표준 17 2 2 8" xfId="6882"/>
    <cellStyle name="표준 17 2 2 8 2" xfId="12793"/>
    <cellStyle name="표준 17 2 2 8 3" xfId="9267"/>
    <cellStyle name="표준 17 2 2 9" xfId="12106"/>
    <cellStyle name="표준 17 2 3" xfId="6141"/>
    <cellStyle name="표준 17 2 3 2" xfId="6702"/>
    <cellStyle name="표준 17 2 3 2 2" xfId="12661"/>
    <cellStyle name="표준 17 2 3 2 3" xfId="9269"/>
    <cellStyle name="표준 17 2 3 3" xfId="6892"/>
    <cellStyle name="표준 17 2 3 3 2" xfId="12803"/>
    <cellStyle name="표준 17 2 3 3 3" xfId="9270"/>
    <cellStyle name="표준 17 2 3 4" xfId="12116"/>
    <cellStyle name="표준 17 2 3 5" xfId="9268"/>
    <cellStyle name="표준 17 2 4" xfId="6142"/>
    <cellStyle name="표준 17 2 4 2" xfId="6143"/>
    <cellStyle name="표준 17 2 4 2 2" xfId="6704"/>
    <cellStyle name="표준 17 2 4 2 2 2" xfId="12663"/>
    <cellStyle name="표준 17 2 4 2 2 3" xfId="9273"/>
    <cellStyle name="표준 17 2 4 2 3" xfId="6894"/>
    <cellStyle name="표준 17 2 4 2 3 2" xfId="12805"/>
    <cellStyle name="표준 17 2 4 2 3 3" xfId="9274"/>
    <cellStyle name="표준 17 2 4 2 4" xfId="12118"/>
    <cellStyle name="표준 17 2 4 2 5" xfId="9272"/>
    <cellStyle name="표준 17 2 4 3" xfId="6144"/>
    <cellStyle name="표준 17 2 4 3 2" xfId="6705"/>
    <cellStyle name="표준 17 2 4 3 2 2" xfId="12664"/>
    <cellStyle name="표준 17 2 4 3 2 3" xfId="9276"/>
    <cellStyle name="표준 17 2 4 3 3" xfId="6895"/>
    <cellStyle name="표준 17 2 4 3 3 2" xfId="12806"/>
    <cellStyle name="표준 17 2 4 3 3 3" xfId="9277"/>
    <cellStyle name="표준 17 2 4 3 4" xfId="12119"/>
    <cellStyle name="표준 17 2 4 3 5" xfId="9275"/>
    <cellStyle name="표준 17 2 4 4" xfId="6145"/>
    <cellStyle name="표준 17 2 4 4 2" xfId="6706"/>
    <cellStyle name="표준 17 2 4 4 2 2" xfId="12665"/>
    <cellStyle name="표준 17 2 4 4 2 3" xfId="9279"/>
    <cellStyle name="표준 17 2 4 4 3" xfId="6896"/>
    <cellStyle name="표준 17 2 4 4 3 2" xfId="12807"/>
    <cellStyle name="표준 17 2 4 4 3 3" xfId="9280"/>
    <cellStyle name="표준 17 2 4 4 4" xfId="12120"/>
    <cellStyle name="표준 17 2 4 4 5" xfId="9278"/>
    <cellStyle name="표준 17 2 4 5" xfId="6146"/>
    <cellStyle name="표준 17 2 4 5 2" xfId="6707"/>
    <cellStyle name="표준 17 2 4 5 2 2" xfId="12666"/>
    <cellStyle name="표준 17 2 4 5 2 3" xfId="9282"/>
    <cellStyle name="표준 17 2 4 5 3" xfId="6897"/>
    <cellStyle name="표준 17 2 4 5 3 2" xfId="12808"/>
    <cellStyle name="표준 17 2 4 5 3 3" xfId="9283"/>
    <cellStyle name="표준 17 2 4 5 4" xfId="12121"/>
    <cellStyle name="표준 17 2 4 5 5" xfId="9281"/>
    <cellStyle name="표준 17 2 4 6" xfId="6703"/>
    <cellStyle name="표준 17 2 4 6 2" xfId="12662"/>
    <cellStyle name="표준 17 2 4 6 3" xfId="9284"/>
    <cellStyle name="표준 17 2 4 7" xfId="6893"/>
    <cellStyle name="표준 17 2 4 7 2" xfId="12804"/>
    <cellStyle name="표준 17 2 4 7 3" xfId="9285"/>
    <cellStyle name="표준 17 2 4 8" xfId="12117"/>
    <cellStyle name="표준 17 2 4 9" xfId="9271"/>
    <cellStyle name="표준 17 2 5" xfId="6147"/>
    <cellStyle name="표준 17 2 5 2" xfId="6708"/>
    <cellStyle name="표준 17 2 5 2 2" xfId="12667"/>
    <cellStyle name="표준 17 2 5 2 3" xfId="9287"/>
    <cellStyle name="표준 17 2 5 3" xfId="6898"/>
    <cellStyle name="표준 17 2 5 3 2" xfId="12809"/>
    <cellStyle name="표준 17 2 5 3 3" xfId="9288"/>
    <cellStyle name="표준 17 2 5 4" xfId="12122"/>
    <cellStyle name="표준 17 2 5 5" xfId="9286"/>
    <cellStyle name="표준 17 2 6" xfId="6148"/>
    <cellStyle name="표준 17 2 6 2" xfId="6709"/>
    <cellStyle name="표준 17 2 6 2 2" xfId="12668"/>
    <cellStyle name="표준 17 2 6 2 3" xfId="9290"/>
    <cellStyle name="표준 17 2 6 3" xfId="6899"/>
    <cellStyle name="표준 17 2 6 3 2" xfId="12810"/>
    <cellStyle name="표준 17 2 6 3 3" xfId="9291"/>
    <cellStyle name="표준 17 2 6 4" xfId="12123"/>
    <cellStyle name="표준 17 2 6 5" xfId="9289"/>
    <cellStyle name="표준 17 2 7" xfId="6149"/>
    <cellStyle name="표준 17 2 7 2" xfId="6710"/>
    <cellStyle name="표준 17 2 7 2 2" xfId="12669"/>
    <cellStyle name="표준 17 2 7 2 3" xfId="9293"/>
    <cellStyle name="표준 17 2 7 3" xfId="6900"/>
    <cellStyle name="표준 17 2 7 3 2" xfId="12811"/>
    <cellStyle name="표준 17 2 7 3 3" xfId="9294"/>
    <cellStyle name="표준 17 2 7 4" xfId="12124"/>
    <cellStyle name="표준 17 2 7 5" xfId="9292"/>
    <cellStyle name="표준 17 2 8" xfId="6691"/>
    <cellStyle name="표준 17 2 8 2" xfId="12650"/>
    <cellStyle name="표준 17 2 8 3" xfId="9295"/>
    <cellStyle name="표준 17 2 9" xfId="6881"/>
    <cellStyle name="표준 17 2 9 2" xfId="12792"/>
    <cellStyle name="표준 17 2 9 3" xfId="9296"/>
    <cellStyle name="표준 17 3" xfId="6150"/>
    <cellStyle name="표준 17 3 10" xfId="9297"/>
    <cellStyle name="표준 17 3 10 2" xfId="15320"/>
    <cellStyle name="표준 17 3 2" xfId="6151"/>
    <cellStyle name="표준 17 3 2 2" xfId="6712"/>
    <cellStyle name="표준 17 3 2 2 2" xfId="12671"/>
    <cellStyle name="표준 17 3 2 2 3" xfId="9299"/>
    <cellStyle name="표준 17 3 2 3" xfId="6902"/>
    <cellStyle name="표준 17 3 2 3 2" xfId="12813"/>
    <cellStyle name="표준 17 3 2 3 3" xfId="9300"/>
    <cellStyle name="표준 17 3 2 4" xfId="12126"/>
    <cellStyle name="표준 17 3 2 5" xfId="9298"/>
    <cellStyle name="표준 17 3 3" xfId="6152"/>
    <cellStyle name="표준 17 3 3 2" xfId="6153"/>
    <cellStyle name="표준 17 3 3 2 2" xfId="6714"/>
    <cellStyle name="표준 17 3 3 2 2 2" xfId="12673"/>
    <cellStyle name="표준 17 3 3 2 2 3" xfId="9303"/>
    <cellStyle name="표준 17 3 3 2 3" xfId="6904"/>
    <cellStyle name="표준 17 3 3 2 3 2" xfId="12815"/>
    <cellStyle name="표준 17 3 3 2 3 3" xfId="9304"/>
    <cellStyle name="표준 17 3 3 2 4" xfId="12128"/>
    <cellStyle name="표준 17 3 3 2 5" xfId="9302"/>
    <cellStyle name="표준 17 3 3 3" xfId="6154"/>
    <cellStyle name="표준 17 3 3 3 2" xfId="6715"/>
    <cellStyle name="표준 17 3 3 3 2 2" xfId="12674"/>
    <cellStyle name="표준 17 3 3 3 2 3" xfId="9306"/>
    <cellStyle name="표준 17 3 3 3 3" xfId="6905"/>
    <cellStyle name="표준 17 3 3 3 3 2" xfId="12816"/>
    <cellStyle name="표준 17 3 3 3 3 3" xfId="9307"/>
    <cellStyle name="표준 17 3 3 3 4" xfId="12129"/>
    <cellStyle name="표준 17 3 3 3 5" xfId="9305"/>
    <cellStyle name="표준 17 3 3 4" xfId="6155"/>
    <cellStyle name="표준 17 3 3 4 2" xfId="6716"/>
    <cellStyle name="표준 17 3 3 4 2 2" xfId="12675"/>
    <cellStyle name="표준 17 3 3 4 2 3" xfId="9309"/>
    <cellStyle name="표준 17 3 3 4 3" xfId="6906"/>
    <cellStyle name="표준 17 3 3 4 3 2" xfId="12817"/>
    <cellStyle name="표준 17 3 3 4 3 3" xfId="9310"/>
    <cellStyle name="표준 17 3 3 4 4" xfId="12130"/>
    <cellStyle name="표준 17 3 3 4 5" xfId="9308"/>
    <cellStyle name="표준 17 3 3 5" xfId="6156"/>
    <cellStyle name="표준 17 3 3 5 2" xfId="6717"/>
    <cellStyle name="표준 17 3 3 5 2 2" xfId="12676"/>
    <cellStyle name="표준 17 3 3 5 2 3" xfId="9312"/>
    <cellStyle name="표준 17 3 3 5 3" xfId="6907"/>
    <cellStyle name="표준 17 3 3 5 3 2" xfId="12818"/>
    <cellStyle name="표준 17 3 3 5 3 3" xfId="9313"/>
    <cellStyle name="표준 17 3 3 5 4" xfId="12131"/>
    <cellStyle name="표준 17 3 3 5 5" xfId="9311"/>
    <cellStyle name="표준 17 3 3 6" xfId="6713"/>
    <cellStyle name="표준 17 3 3 6 2" xfId="12672"/>
    <cellStyle name="표준 17 3 3 6 3" xfId="9314"/>
    <cellStyle name="표준 17 3 3 7" xfId="6903"/>
    <cellStyle name="표준 17 3 3 7 2" xfId="12814"/>
    <cellStyle name="표준 17 3 3 7 3" xfId="9315"/>
    <cellStyle name="표준 17 3 3 8" xfId="12127"/>
    <cellStyle name="표준 17 3 3 9" xfId="9301"/>
    <cellStyle name="표준 17 3 4" xfId="6157"/>
    <cellStyle name="표준 17 3 4 2" xfId="6718"/>
    <cellStyle name="표준 17 3 4 2 2" xfId="12677"/>
    <cellStyle name="표준 17 3 4 2 3" xfId="9317"/>
    <cellStyle name="표준 17 3 4 3" xfId="6908"/>
    <cellStyle name="표준 17 3 4 3 2" xfId="12819"/>
    <cellStyle name="표준 17 3 4 3 3" xfId="9318"/>
    <cellStyle name="표준 17 3 4 4" xfId="12132"/>
    <cellStyle name="표준 17 3 4 5" xfId="9316"/>
    <cellStyle name="표준 17 3 5" xfId="6158"/>
    <cellStyle name="표준 17 3 5 2" xfId="6719"/>
    <cellStyle name="표준 17 3 5 2 2" xfId="12678"/>
    <cellStyle name="표준 17 3 5 2 3" xfId="9320"/>
    <cellStyle name="표준 17 3 5 3" xfId="6909"/>
    <cellStyle name="표준 17 3 5 3 2" xfId="12820"/>
    <cellStyle name="표준 17 3 5 3 3" xfId="9321"/>
    <cellStyle name="표준 17 3 5 4" xfId="12133"/>
    <cellStyle name="표준 17 3 5 5" xfId="9319"/>
    <cellStyle name="표준 17 3 6" xfId="6159"/>
    <cellStyle name="표준 17 3 6 2" xfId="6720"/>
    <cellStyle name="표준 17 3 6 2 2" xfId="12679"/>
    <cellStyle name="표준 17 3 6 2 3" xfId="9323"/>
    <cellStyle name="표준 17 3 6 3" xfId="6910"/>
    <cellStyle name="표준 17 3 6 3 2" xfId="12821"/>
    <cellStyle name="표준 17 3 6 3 3" xfId="9324"/>
    <cellStyle name="표준 17 3 6 4" xfId="12134"/>
    <cellStyle name="표준 17 3 6 5" xfId="9322"/>
    <cellStyle name="표준 17 3 7" xfId="6711"/>
    <cellStyle name="표준 17 3 7 2" xfId="12670"/>
    <cellStyle name="표준 17 3 7 3" xfId="9325"/>
    <cellStyle name="표준 17 3 8" xfId="6901"/>
    <cellStyle name="표준 17 3 8 2" xfId="12812"/>
    <cellStyle name="표준 17 3 8 3" xfId="9326"/>
    <cellStyle name="표준 17 3 9" xfId="12125"/>
    <cellStyle name="표준 17 4" xfId="6160"/>
    <cellStyle name="표준 17 4 2" xfId="6721"/>
    <cellStyle name="표준 17 4 2 2" xfId="12680"/>
    <cellStyle name="표준 17 4 2 3" xfId="9328"/>
    <cellStyle name="표준 17 4 3" xfId="6911"/>
    <cellStyle name="표준 17 4 3 2" xfId="12822"/>
    <cellStyle name="표준 17 4 3 3" xfId="9329"/>
    <cellStyle name="표준 17 4 4" xfId="12135"/>
    <cellStyle name="표준 17 4 5" xfId="9327"/>
    <cellStyle name="표준 17 4 5 2" xfId="15321"/>
    <cellStyle name="표준 17 5" xfId="6161"/>
    <cellStyle name="표준 17 5 2" xfId="6162"/>
    <cellStyle name="표준 17 5 2 2" xfId="6723"/>
    <cellStyle name="표준 17 5 2 2 2" xfId="12682"/>
    <cellStyle name="표준 17 5 2 2 3" xfId="9332"/>
    <cellStyle name="표준 17 5 2 3" xfId="6913"/>
    <cellStyle name="표준 17 5 2 3 2" xfId="12824"/>
    <cellStyle name="표준 17 5 2 3 3" xfId="9333"/>
    <cellStyle name="표준 17 5 2 4" xfId="12137"/>
    <cellStyle name="표준 17 5 2 5" xfId="9331"/>
    <cellStyle name="표준 17 5 3" xfId="6163"/>
    <cellStyle name="표준 17 5 3 2" xfId="6724"/>
    <cellStyle name="표준 17 5 3 2 2" xfId="12683"/>
    <cellStyle name="표준 17 5 3 2 3" xfId="9335"/>
    <cellStyle name="표준 17 5 3 3" xfId="6914"/>
    <cellStyle name="표준 17 5 3 3 2" xfId="12825"/>
    <cellStyle name="표준 17 5 3 3 3" xfId="9336"/>
    <cellStyle name="표준 17 5 3 4" xfId="12138"/>
    <cellStyle name="표준 17 5 3 5" xfId="9334"/>
    <cellStyle name="표준 17 5 4" xfId="6164"/>
    <cellStyle name="표준 17 5 4 2" xfId="6725"/>
    <cellStyle name="표준 17 5 4 2 2" xfId="12684"/>
    <cellStyle name="표준 17 5 4 2 3" xfId="9338"/>
    <cellStyle name="표준 17 5 4 3" xfId="6915"/>
    <cellStyle name="표준 17 5 4 3 2" xfId="12826"/>
    <cellStyle name="표준 17 5 4 3 3" xfId="9339"/>
    <cellStyle name="표준 17 5 4 4" xfId="12139"/>
    <cellStyle name="표준 17 5 4 5" xfId="9337"/>
    <cellStyle name="표준 17 5 5" xfId="6165"/>
    <cellStyle name="표준 17 5 5 2" xfId="6726"/>
    <cellStyle name="표준 17 5 5 2 2" xfId="12685"/>
    <cellStyle name="표준 17 5 5 2 3" xfId="9341"/>
    <cellStyle name="표준 17 5 5 3" xfId="6916"/>
    <cellStyle name="표준 17 5 5 3 2" xfId="12827"/>
    <cellStyle name="표준 17 5 5 3 3" xfId="9342"/>
    <cellStyle name="표준 17 5 5 4" xfId="12140"/>
    <cellStyle name="표준 17 5 5 5" xfId="9340"/>
    <cellStyle name="표준 17 5 6" xfId="6722"/>
    <cellStyle name="표준 17 5 6 2" xfId="12681"/>
    <cellStyle name="표준 17 5 6 3" xfId="9343"/>
    <cellStyle name="표준 17 5 7" xfId="6912"/>
    <cellStyle name="표준 17 5 7 2" xfId="12823"/>
    <cellStyle name="표준 17 5 7 3" xfId="9344"/>
    <cellStyle name="표준 17 5 8" xfId="12136"/>
    <cellStyle name="표준 17 5 9" xfId="9330"/>
    <cellStyle name="표준 17 6" xfId="6166"/>
    <cellStyle name="표준 17 6 2" xfId="6727"/>
    <cellStyle name="표준 17 6 2 2" xfId="12686"/>
    <cellStyle name="표준 17 6 2 3" xfId="9346"/>
    <cellStyle name="표준 17 6 3" xfId="6917"/>
    <cellStyle name="표준 17 6 3 2" xfId="12828"/>
    <cellStyle name="표준 17 6 3 3" xfId="9347"/>
    <cellStyle name="표준 17 6 4" xfId="12141"/>
    <cellStyle name="표준 17 6 5" xfId="9345"/>
    <cellStyle name="표준 17 7" xfId="6167"/>
    <cellStyle name="표준 17 7 2" xfId="6728"/>
    <cellStyle name="표준 17 7 2 2" xfId="12687"/>
    <cellStyle name="표준 17 7 2 3" xfId="9349"/>
    <cellStyle name="표준 17 7 3" xfId="6918"/>
    <cellStyle name="표준 17 7 3 2" xfId="12829"/>
    <cellStyle name="표준 17 7 3 3" xfId="9350"/>
    <cellStyle name="표준 17 7 4" xfId="12142"/>
    <cellStyle name="표준 17 7 5" xfId="9348"/>
    <cellStyle name="표준 17 8" xfId="6168"/>
    <cellStyle name="표준 17 8 2" xfId="6729"/>
    <cellStyle name="표준 17 8 2 2" xfId="12688"/>
    <cellStyle name="표준 17 8 2 3" xfId="9352"/>
    <cellStyle name="표준 17 8 3" xfId="6919"/>
    <cellStyle name="표준 17 8 3 2" xfId="12830"/>
    <cellStyle name="표준 17 8 3 3" xfId="9353"/>
    <cellStyle name="표준 17 8 4" xfId="12143"/>
    <cellStyle name="표준 17 8 5" xfId="9351"/>
    <cellStyle name="표준 17 9" xfId="6169"/>
    <cellStyle name="표준 17 9 2" xfId="12144"/>
    <cellStyle name="표준 17 9 3" xfId="9354"/>
    <cellStyle name="표준 17_예산추계(쿼터제)" xfId="6170"/>
    <cellStyle name="표준 170" xfId="6171"/>
    <cellStyle name="표준 170 2" xfId="12145"/>
    <cellStyle name="표준 170 3" xfId="9355"/>
    <cellStyle name="표준 170 3 2" xfId="14975"/>
    <cellStyle name="표준 171" xfId="6172"/>
    <cellStyle name="표준 171 2" xfId="12146"/>
    <cellStyle name="표준 171 3" xfId="9356"/>
    <cellStyle name="표준 171 3 2" xfId="14976"/>
    <cellStyle name="표준 172" xfId="6173"/>
    <cellStyle name="표준 172 2" xfId="12147"/>
    <cellStyle name="표준 172 3" xfId="9357"/>
    <cellStyle name="표준 172 3 2" xfId="14977"/>
    <cellStyle name="표준 173" xfId="6174"/>
    <cellStyle name="표준 173 2" xfId="12148"/>
    <cellStyle name="표준 173 3" xfId="9358"/>
    <cellStyle name="표준 173 3 2" xfId="14978"/>
    <cellStyle name="표준 174" xfId="6175"/>
    <cellStyle name="표준 174 2" xfId="12149"/>
    <cellStyle name="표준 174 3" xfId="9359"/>
    <cellStyle name="표준 174 3 2" xfId="14979"/>
    <cellStyle name="표준 175" xfId="6176"/>
    <cellStyle name="표준 175 2" xfId="12150"/>
    <cellStyle name="표준 175 3" xfId="9360"/>
    <cellStyle name="표준 175 3 2" xfId="14980"/>
    <cellStyle name="표준 176" xfId="6177"/>
    <cellStyle name="표준 176 2" xfId="12151"/>
    <cellStyle name="표준 176 3" xfId="9361"/>
    <cellStyle name="표준 176 3 2" xfId="14981"/>
    <cellStyle name="표준 177" xfId="6178"/>
    <cellStyle name="표준 177 2" xfId="12152"/>
    <cellStyle name="표준 177 3" xfId="9362"/>
    <cellStyle name="표준 177 3 2" xfId="14982"/>
    <cellStyle name="표준 178" xfId="6179"/>
    <cellStyle name="표준 178 2" xfId="12153"/>
    <cellStyle name="표준 178 3" xfId="9363"/>
    <cellStyle name="표준 178 3 2" xfId="14983"/>
    <cellStyle name="표준 179" xfId="6180"/>
    <cellStyle name="표준 179 2" xfId="12154"/>
    <cellStyle name="표준 179 3" xfId="9364"/>
    <cellStyle name="표준 179 3 2" xfId="14984"/>
    <cellStyle name="표준 18" xfId="6181"/>
    <cellStyle name="표준 18 10" xfId="12155"/>
    <cellStyle name="표준 18 11" xfId="9365"/>
    <cellStyle name="표준 18 2" xfId="6182"/>
    <cellStyle name="표준 18 2 10" xfId="9366"/>
    <cellStyle name="표준 18 2 2" xfId="6183"/>
    <cellStyle name="표준 18 2 2 2" xfId="6731"/>
    <cellStyle name="표준 18 2 2 2 2" xfId="12690"/>
    <cellStyle name="표준 18 2 2 2 3" xfId="9368"/>
    <cellStyle name="표준 18 2 2 3" xfId="6922"/>
    <cellStyle name="표준 18 2 2 3 2" xfId="12833"/>
    <cellStyle name="표준 18 2 2 3 3" xfId="9369"/>
    <cellStyle name="표준 18 2 2 4" xfId="12157"/>
    <cellStyle name="표준 18 2 2 5" xfId="9367"/>
    <cellStyle name="표준 18 2 3" xfId="6184"/>
    <cellStyle name="표준 18 2 3 2" xfId="6185"/>
    <cellStyle name="표준 18 2 3 2 2" xfId="6733"/>
    <cellStyle name="표준 18 2 3 2 2 2" xfId="12692"/>
    <cellStyle name="표준 18 2 3 2 2 3" xfId="9372"/>
    <cellStyle name="표준 18 2 3 2 3" xfId="6924"/>
    <cellStyle name="표준 18 2 3 2 3 2" xfId="12835"/>
    <cellStyle name="표준 18 2 3 2 3 3" xfId="9373"/>
    <cellStyle name="표준 18 2 3 2 4" xfId="12159"/>
    <cellStyle name="표준 18 2 3 2 5" xfId="9371"/>
    <cellStyle name="표준 18 2 3 3" xfId="6186"/>
    <cellStyle name="표준 18 2 3 3 2" xfId="6734"/>
    <cellStyle name="표준 18 2 3 3 2 2" xfId="12693"/>
    <cellStyle name="표준 18 2 3 3 2 3" xfId="9375"/>
    <cellStyle name="표준 18 2 3 3 3" xfId="6925"/>
    <cellStyle name="표준 18 2 3 3 3 2" xfId="12836"/>
    <cellStyle name="표준 18 2 3 3 3 3" xfId="9376"/>
    <cellStyle name="표준 18 2 3 3 4" xfId="12160"/>
    <cellStyle name="표준 18 2 3 3 5" xfId="9374"/>
    <cellStyle name="표준 18 2 3 4" xfId="6187"/>
    <cellStyle name="표준 18 2 3 4 2" xfId="6735"/>
    <cellStyle name="표준 18 2 3 4 2 2" xfId="12694"/>
    <cellStyle name="표준 18 2 3 4 2 3" xfId="9378"/>
    <cellStyle name="표준 18 2 3 4 3" xfId="6926"/>
    <cellStyle name="표준 18 2 3 4 3 2" xfId="12837"/>
    <cellStyle name="표준 18 2 3 4 3 3" xfId="9379"/>
    <cellStyle name="표준 18 2 3 4 4" xfId="12161"/>
    <cellStyle name="표준 18 2 3 4 5" xfId="9377"/>
    <cellStyle name="표준 18 2 3 5" xfId="6188"/>
    <cellStyle name="표준 18 2 3 5 2" xfId="6736"/>
    <cellStyle name="표준 18 2 3 5 2 2" xfId="12695"/>
    <cellStyle name="표준 18 2 3 5 2 3" xfId="9381"/>
    <cellStyle name="표준 18 2 3 5 3" xfId="6927"/>
    <cellStyle name="표준 18 2 3 5 3 2" xfId="12838"/>
    <cellStyle name="표준 18 2 3 5 3 3" xfId="9382"/>
    <cellStyle name="표준 18 2 3 5 4" xfId="12162"/>
    <cellStyle name="표준 18 2 3 5 5" xfId="9380"/>
    <cellStyle name="표준 18 2 3 6" xfId="6732"/>
    <cellStyle name="표준 18 2 3 6 2" xfId="12691"/>
    <cellStyle name="표준 18 2 3 6 3" xfId="9383"/>
    <cellStyle name="표준 18 2 3 7" xfId="6923"/>
    <cellStyle name="표준 18 2 3 7 2" xfId="12834"/>
    <cellStyle name="표준 18 2 3 7 3" xfId="9384"/>
    <cellStyle name="표준 18 2 3 8" xfId="12158"/>
    <cellStyle name="표준 18 2 3 9" xfId="9370"/>
    <cellStyle name="표준 18 2 4" xfId="6189"/>
    <cellStyle name="표준 18 2 4 2" xfId="6737"/>
    <cellStyle name="표준 18 2 4 2 2" xfId="12696"/>
    <cellStyle name="표준 18 2 4 2 3" xfId="9386"/>
    <cellStyle name="표준 18 2 4 3" xfId="6928"/>
    <cellStyle name="표준 18 2 4 3 2" xfId="12839"/>
    <cellStyle name="표준 18 2 4 3 3" xfId="9387"/>
    <cellStyle name="표준 18 2 4 4" xfId="12163"/>
    <cellStyle name="표준 18 2 4 5" xfId="9385"/>
    <cellStyle name="표준 18 2 5" xfId="6190"/>
    <cellStyle name="표준 18 2 5 2" xfId="6738"/>
    <cellStyle name="표준 18 2 5 2 2" xfId="12697"/>
    <cellStyle name="표준 18 2 5 2 3" xfId="9389"/>
    <cellStyle name="표준 18 2 5 3" xfId="6929"/>
    <cellStyle name="표준 18 2 5 3 2" xfId="12840"/>
    <cellStyle name="표준 18 2 5 3 3" xfId="9390"/>
    <cellStyle name="표준 18 2 5 4" xfId="12164"/>
    <cellStyle name="표준 18 2 5 5" xfId="9388"/>
    <cellStyle name="표준 18 2 6" xfId="6191"/>
    <cellStyle name="표준 18 2 6 2" xfId="6739"/>
    <cellStyle name="표준 18 2 6 2 2" xfId="12698"/>
    <cellStyle name="표준 18 2 6 2 3" xfId="9392"/>
    <cellStyle name="표준 18 2 6 3" xfId="6930"/>
    <cellStyle name="표준 18 2 6 3 2" xfId="12841"/>
    <cellStyle name="표준 18 2 6 3 3" xfId="9393"/>
    <cellStyle name="표준 18 2 6 4" xfId="12165"/>
    <cellStyle name="표준 18 2 6 5" xfId="9391"/>
    <cellStyle name="표준 18 2 7" xfId="6730"/>
    <cellStyle name="표준 18 2 7 2" xfId="12689"/>
    <cellStyle name="표준 18 2 7 3" xfId="9394"/>
    <cellStyle name="표준 18 2 8" xfId="6921"/>
    <cellStyle name="표준 18 2 8 2" xfId="12832"/>
    <cellStyle name="표준 18 2 8 3" xfId="9395"/>
    <cellStyle name="표준 18 2 9" xfId="12156"/>
    <cellStyle name="표준 18 3" xfId="6192"/>
    <cellStyle name="표준 18 3 2" xfId="6740"/>
    <cellStyle name="표준 18 3 2 2" xfId="12699"/>
    <cellStyle name="표준 18 3 2 3" xfId="9397"/>
    <cellStyle name="표준 18 3 3" xfId="6931"/>
    <cellStyle name="표준 18 3 3 2" xfId="12842"/>
    <cellStyle name="표준 18 3 3 3" xfId="9398"/>
    <cellStyle name="표준 18 3 4" xfId="12166"/>
    <cellStyle name="표준 18 3 5" xfId="9396"/>
    <cellStyle name="표준 18 4" xfId="6193"/>
    <cellStyle name="표준 18 4 2" xfId="6194"/>
    <cellStyle name="표준 18 4 2 2" xfId="6742"/>
    <cellStyle name="표준 18 4 2 2 2" xfId="12701"/>
    <cellStyle name="표준 18 4 2 2 3" xfId="9401"/>
    <cellStyle name="표준 18 4 2 3" xfId="6933"/>
    <cellStyle name="표준 18 4 2 3 2" xfId="12844"/>
    <cellStyle name="표준 18 4 2 3 3" xfId="9402"/>
    <cellStyle name="표준 18 4 2 4" xfId="12168"/>
    <cellStyle name="표준 18 4 2 5" xfId="9400"/>
    <cellStyle name="표준 18 4 3" xfId="6195"/>
    <cellStyle name="표준 18 4 3 2" xfId="6743"/>
    <cellStyle name="표준 18 4 3 2 2" xfId="12702"/>
    <cellStyle name="표준 18 4 3 2 3" xfId="9404"/>
    <cellStyle name="표준 18 4 3 3" xfId="6934"/>
    <cellStyle name="표준 18 4 3 3 2" xfId="12845"/>
    <cellStyle name="표준 18 4 3 3 3" xfId="9405"/>
    <cellStyle name="표준 18 4 3 4" xfId="12169"/>
    <cellStyle name="표준 18 4 3 5" xfId="9403"/>
    <cellStyle name="표준 18 4 4" xfId="6196"/>
    <cellStyle name="표준 18 4 4 2" xfId="6744"/>
    <cellStyle name="표준 18 4 4 2 2" xfId="12703"/>
    <cellStyle name="표준 18 4 4 2 3" xfId="9407"/>
    <cellStyle name="표준 18 4 4 3" xfId="6935"/>
    <cellStyle name="표준 18 4 4 3 2" xfId="12846"/>
    <cellStyle name="표준 18 4 4 3 3" xfId="9408"/>
    <cellStyle name="표준 18 4 4 4" xfId="12170"/>
    <cellStyle name="표준 18 4 4 5" xfId="9406"/>
    <cellStyle name="표준 18 4 5" xfId="6197"/>
    <cellStyle name="표준 18 4 5 2" xfId="6745"/>
    <cellStyle name="표준 18 4 5 2 2" xfId="12704"/>
    <cellStyle name="표준 18 4 5 2 3" xfId="9410"/>
    <cellStyle name="표준 18 4 5 3" xfId="6936"/>
    <cellStyle name="표준 18 4 5 3 2" xfId="12847"/>
    <cellStyle name="표준 18 4 5 3 3" xfId="9411"/>
    <cellStyle name="표준 18 4 5 4" xfId="12171"/>
    <cellStyle name="표준 18 4 5 5" xfId="9409"/>
    <cellStyle name="표준 18 4 6" xfId="6741"/>
    <cellStyle name="표준 18 4 6 2" xfId="12700"/>
    <cellStyle name="표준 18 4 6 3" xfId="9412"/>
    <cellStyle name="표준 18 4 7" xfId="6932"/>
    <cellStyle name="표준 18 4 7 2" xfId="12843"/>
    <cellStyle name="표준 18 4 7 3" xfId="9413"/>
    <cellStyle name="표준 18 4 8" xfId="12167"/>
    <cellStyle name="표준 18 4 9" xfId="9399"/>
    <cellStyle name="표준 18 5" xfId="6198"/>
    <cellStyle name="표준 18 5 2" xfId="6746"/>
    <cellStyle name="표준 18 5 2 2" xfId="12705"/>
    <cellStyle name="표준 18 5 2 3" xfId="9415"/>
    <cellStyle name="표준 18 5 3" xfId="6937"/>
    <cellStyle name="표준 18 5 3 2" xfId="12848"/>
    <cellStyle name="표준 18 5 3 3" xfId="9416"/>
    <cellStyle name="표준 18 5 4" xfId="12172"/>
    <cellStyle name="표준 18 5 5" xfId="9414"/>
    <cellStyle name="표준 18 6" xfId="6199"/>
    <cellStyle name="표준 18 6 2" xfId="6747"/>
    <cellStyle name="표준 18 6 2 2" xfId="12706"/>
    <cellStyle name="표준 18 6 2 3" xfId="9418"/>
    <cellStyle name="표준 18 6 3" xfId="6938"/>
    <cellStyle name="표준 18 6 3 2" xfId="12849"/>
    <cellStyle name="표준 18 6 3 3" xfId="9419"/>
    <cellStyle name="표준 18 6 4" xfId="12173"/>
    <cellStyle name="표준 18 6 5" xfId="9417"/>
    <cellStyle name="표준 18 7" xfId="6200"/>
    <cellStyle name="표준 18 7 2" xfId="6748"/>
    <cellStyle name="표준 18 7 2 2" xfId="12707"/>
    <cellStyle name="표준 18 7 2 3" xfId="9421"/>
    <cellStyle name="표준 18 7 3" xfId="6939"/>
    <cellStyle name="표준 18 7 3 2" xfId="12850"/>
    <cellStyle name="표준 18 7 3 3" xfId="9422"/>
    <cellStyle name="표준 18 7 4" xfId="12174"/>
    <cellStyle name="표준 18 7 5" xfId="9420"/>
    <cellStyle name="표준 18 8" xfId="6201"/>
    <cellStyle name="표준 18 8 2" xfId="12175"/>
    <cellStyle name="표준 18 8 3" xfId="9423"/>
    <cellStyle name="표준 18 9" xfId="7029"/>
    <cellStyle name="표준 18 9 2" xfId="12931"/>
    <cellStyle name="표준 18 9 3" xfId="9424"/>
    <cellStyle name="표준 180" xfId="6202"/>
    <cellStyle name="표준 180 2" xfId="12176"/>
    <cellStyle name="표준 180 3" xfId="9425"/>
    <cellStyle name="표준 180 3 2" xfId="14985"/>
    <cellStyle name="표준 181" xfId="6203"/>
    <cellStyle name="표준 181 2" xfId="12177"/>
    <cellStyle name="표준 181 3" xfId="9426"/>
    <cellStyle name="표준 181 3 2" xfId="14986"/>
    <cellStyle name="표준 182" xfId="6204"/>
    <cellStyle name="표준 182 2" xfId="12178"/>
    <cellStyle name="표준 182 3" xfId="9427"/>
    <cellStyle name="표준 182 3 2" xfId="14987"/>
    <cellStyle name="표준 183" xfId="6205"/>
    <cellStyle name="표준 183 2" xfId="12179"/>
    <cellStyle name="표준 183 3" xfId="9428"/>
    <cellStyle name="표준 183 3 2" xfId="14988"/>
    <cellStyle name="표준 184" xfId="6206"/>
    <cellStyle name="표준 184 2" xfId="12180"/>
    <cellStyle name="표준 184 3" xfId="9429"/>
    <cellStyle name="표준 184 3 2" xfId="14989"/>
    <cellStyle name="표준 185" xfId="6207"/>
    <cellStyle name="표준 185 2" xfId="12181"/>
    <cellStyle name="표준 185 3" xfId="9430"/>
    <cellStyle name="표준 185 3 2" xfId="14990"/>
    <cellStyle name="표준 186" xfId="6208"/>
    <cellStyle name="표준 186 2" xfId="12182"/>
    <cellStyle name="표준 186 3" xfId="9431"/>
    <cellStyle name="표준 186 3 2" xfId="14991"/>
    <cellStyle name="표준 187" xfId="6209"/>
    <cellStyle name="표준 187 2" xfId="12183"/>
    <cellStyle name="표준 187 3" xfId="9432"/>
    <cellStyle name="표준 187 3 2" xfId="14992"/>
    <cellStyle name="표준 188" xfId="6210"/>
    <cellStyle name="표준 188 2" xfId="12184"/>
    <cellStyle name="표준 188 3" xfId="9433"/>
    <cellStyle name="표준 188 3 2" xfId="14993"/>
    <cellStyle name="표준 189" xfId="6211"/>
    <cellStyle name="표준 189 2" xfId="12185"/>
    <cellStyle name="표준 189 3" xfId="9434"/>
    <cellStyle name="표준 189 3 2" xfId="14994"/>
    <cellStyle name="표준 19" xfId="6212"/>
    <cellStyle name="표준 19 2" xfId="6213"/>
    <cellStyle name="표준 19 2 2" xfId="12187"/>
    <cellStyle name="표준 19 2 3" xfId="9436"/>
    <cellStyle name="표준 19 3" xfId="6214"/>
    <cellStyle name="표준 19 3 2" xfId="12188"/>
    <cellStyle name="표준 19 3 3" xfId="9437"/>
    <cellStyle name="표준 19 3 3 2" xfId="14777"/>
    <cellStyle name="표준 19 4" xfId="7030"/>
    <cellStyle name="표준 19 4 2" xfId="12932"/>
    <cellStyle name="표준 19 4 3" xfId="9438"/>
    <cellStyle name="표준 19 4 3 2" xfId="15322"/>
    <cellStyle name="표준 19 5" xfId="12186"/>
    <cellStyle name="표준 19 6" xfId="9435"/>
    <cellStyle name="표준 19 6 2" xfId="14776"/>
    <cellStyle name="표준 19_예산추계(쿼터제)" xfId="6215"/>
    <cellStyle name="표준 190" xfId="6216"/>
    <cellStyle name="표준 190 2" xfId="12189"/>
    <cellStyle name="표준 190 3" xfId="9439"/>
    <cellStyle name="표준 190 3 2" xfId="14995"/>
    <cellStyle name="표준 191" xfId="6217"/>
    <cellStyle name="표준 191 2" xfId="12190"/>
    <cellStyle name="표준 191 3" xfId="9440"/>
    <cellStyle name="표준 191 3 2" xfId="14996"/>
    <cellStyle name="표준 192" xfId="6218"/>
    <cellStyle name="표준 192 2" xfId="12191"/>
    <cellStyle name="표준 192 3" xfId="9441"/>
    <cellStyle name="표준 192 3 2" xfId="14997"/>
    <cellStyle name="표준 193" xfId="6219"/>
    <cellStyle name="표준 193 2" xfId="12192"/>
    <cellStyle name="표준 193 3" xfId="9442"/>
    <cellStyle name="표준 193 3 2" xfId="14998"/>
    <cellStyle name="표준 194" xfId="6220"/>
    <cellStyle name="표준 194 2" xfId="12193"/>
    <cellStyle name="표준 194 3" xfId="9443"/>
    <cellStyle name="표준 194 3 2" xfId="14999"/>
    <cellStyle name="표준 195" xfId="6221"/>
    <cellStyle name="표준 195 2" xfId="12194"/>
    <cellStyle name="표준 195 3" xfId="9444"/>
    <cellStyle name="표준 195 3 2" xfId="15000"/>
    <cellStyle name="표준 196" xfId="6222"/>
    <cellStyle name="표준 196 2" xfId="12195"/>
    <cellStyle name="표준 196 3" xfId="9445"/>
    <cellStyle name="표준 196 3 2" xfId="15001"/>
    <cellStyle name="표준 197" xfId="6223"/>
    <cellStyle name="표준 197 2" xfId="12196"/>
    <cellStyle name="표준 197 3" xfId="9446"/>
    <cellStyle name="표준 197 3 2" xfId="15002"/>
    <cellStyle name="표준 198" xfId="6224"/>
    <cellStyle name="표준 198 2" xfId="12197"/>
    <cellStyle name="표준 198 3" xfId="9447"/>
    <cellStyle name="표준 198 3 2" xfId="15003"/>
    <cellStyle name="표준 199" xfId="6225"/>
    <cellStyle name="표준 199 2" xfId="12198"/>
    <cellStyle name="표준 199 3" xfId="9448"/>
    <cellStyle name="표준 199 3 2" xfId="15004"/>
    <cellStyle name="표준 2" xfId="43"/>
    <cellStyle name="표준 2 10" xfId="6226"/>
    <cellStyle name="표준 2 10 2" xfId="12200"/>
    <cellStyle name="표준 2 10 3" xfId="9449"/>
    <cellStyle name="표준 2 100" xfId="15975"/>
    <cellStyle name="표준 2 11" xfId="6227"/>
    <cellStyle name="표준 2 11 2" xfId="12201"/>
    <cellStyle name="표준 2 11 3" xfId="9450"/>
    <cellStyle name="표준 2 12" xfId="6228"/>
    <cellStyle name="표준 2 12 2" xfId="12202"/>
    <cellStyle name="표준 2 12 3" xfId="9451"/>
    <cellStyle name="표준 2 13" xfId="6229"/>
    <cellStyle name="표준 2 13 2" xfId="12203"/>
    <cellStyle name="표준 2 13 3" xfId="9452"/>
    <cellStyle name="표준 2 14" xfId="6230"/>
    <cellStyle name="표준 2 14 2" xfId="12204"/>
    <cellStyle name="표준 2 14 3" xfId="9453"/>
    <cellStyle name="표준 2 15" xfId="6231"/>
    <cellStyle name="표준 2 15 2" xfId="12205"/>
    <cellStyle name="표준 2 15 3" xfId="9454"/>
    <cellStyle name="표준 2 16" xfId="6232"/>
    <cellStyle name="표준 2 16 2" xfId="12206"/>
    <cellStyle name="표준 2 16 3" xfId="9455"/>
    <cellStyle name="표준 2 17" xfId="6233"/>
    <cellStyle name="표준 2 17 2" xfId="12207"/>
    <cellStyle name="표준 2 17 3" xfId="9456"/>
    <cellStyle name="표준 2 18" xfId="6234"/>
    <cellStyle name="표준 2 18 2" xfId="12208"/>
    <cellStyle name="표준 2 18 3" xfId="9457"/>
    <cellStyle name="표준 2 19" xfId="6235"/>
    <cellStyle name="표준 2 19 2" xfId="12209"/>
    <cellStyle name="표준 2 19 3" xfId="9458"/>
    <cellStyle name="표준 2 2" xfId="6236"/>
    <cellStyle name="표준 2 2 2" xfId="6237"/>
    <cellStyle name="표준 2 2 2 2" xfId="6238"/>
    <cellStyle name="표준 2 2 2 2 2" xfId="12212"/>
    <cellStyle name="표준 2 2 2 2 3" xfId="9459"/>
    <cellStyle name="표준 2 2 2 3" xfId="6239"/>
    <cellStyle name="표준 2 2 2 3 2" xfId="12213"/>
    <cellStyle name="표준 2 2 2 3 3" xfId="9460"/>
    <cellStyle name="표준 2 2 2 4" xfId="6749"/>
    <cellStyle name="표준 2 2 2 5" xfId="6940"/>
    <cellStyle name="표준 2 2 2 5 2" xfId="12851"/>
    <cellStyle name="표준 2 2 2 5 3" xfId="9461"/>
    <cellStyle name="표준 2 2 2 6" xfId="12211"/>
    <cellStyle name="표준 2 2 2 7" xfId="14067"/>
    <cellStyle name="표준 2 2 3" xfId="6240"/>
    <cellStyle name="표준 2 2 3 2" xfId="6241"/>
    <cellStyle name="표준 2 2 3 2 2" xfId="12215"/>
    <cellStyle name="표준 2 2 3 2 3" xfId="9463"/>
    <cellStyle name="표준 2 2 3 3" xfId="6750"/>
    <cellStyle name="표준 2 2 3 3 2" xfId="12708"/>
    <cellStyle name="표준 2 2 3 3 3" xfId="9464"/>
    <cellStyle name="표준 2 2 3 4" xfId="6941"/>
    <cellStyle name="표준 2 2 3 4 2" xfId="12852"/>
    <cellStyle name="표준 2 2 3 4 3" xfId="9465"/>
    <cellStyle name="표준 2 2 3 5" xfId="12214"/>
    <cellStyle name="표준 2 2 3 6" xfId="9462"/>
    <cellStyle name="표준 2 2 3 6 2" xfId="14853"/>
    <cellStyle name="표준 2 2 4" xfId="6242"/>
    <cellStyle name="표준 2 2 4 2" xfId="12216"/>
    <cellStyle name="표준 2 2 4 3" xfId="9466"/>
    <cellStyle name="표준 2 2 5" xfId="6243"/>
    <cellStyle name="표준 2 2 5 2" xfId="12217"/>
    <cellStyle name="표준 2 2 5 3" xfId="9467"/>
    <cellStyle name="표준 2 2 6" xfId="12210"/>
    <cellStyle name="표준 2 2 7" xfId="14068"/>
    <cellStyle name="표준 2 2_예산추계(쿼터제)" xfId="6244"/>
    <cellStyle name="표준 2 20" xfId="6245"/>
    <cellStyle name="표준 2 20 2" xfId="12218"/>
    <cellStyle name="표준 2 20 3" xfId="9468"/>
    <cellStyle name="표준 2 21" xfId="6246"/>
    <cellStyle name="표준 2 21 2" xfId="12219"/>
    <cellStyle name="표준 2 21 3" xfId="9469"/>
    <cellStyle name="표준 2 22" xfId="6247"/>
    <cellStyle name="표준 2 22 2" xfId="12220"/>
    <cellStyle name="표준 2 22 3" xfId="9470"/>
    <cellStyle name="표준 2 23" xfId="6248"/>
    <cellStyle name="표준 2 23 2" xfId="12221"/>
    <cellStyle name="표준 2 23 3" xfId="9471"/>
    <cellStyle name="표준 2 24" xfId="6249"/>
    <cellStyle name="표준 2 24 2" xfId="12222"/>
    <cellStyle name="표준 2 24 3" xfId="9472"/>
    <cellStyle name="표준 2 25" xfId="6250"/>
    <cellStyle name="표준 2 25 2" xfId="12223"/>
    <cellStyle name="표준 2 25 3" xfId="9473"/>
    <cellStyle name="표준 2 26" xfId="6251"/>
    <cellStyle name="표준 2 26 2" xfId="12224"/>
    <cellStyle name="표준 2 26 3" xfId="9474"/>
    <cellStyle name="표준 2 27" xfId="6252"/>
    <cellStyle name="표준 2 27 2" xfId="12225"/>
    <cellStyle name="표준 2 27 3" xfId="9475"/>
    <cellStyle name="표준 2 28" xfId="6253"/>
    <cellStyle name="표준 2 28 2" xfId="12226"/>
    <cellStyle name="표준 2 28 3" xfId="9476"/>
    <cellStyle name="표준 2 29" xfId="6254"/>
    <cellStyle name="표준 2 29 2" xfId="12227"/>
    <cellStyle name="표준 2 29 3" xfId="9477"/>
    <cellStyle name="표준 2 3" xfId="6255"/>
    <cellStyle name="표준 2 3 2" xfId="6256"/>
    <cellStyle name="표준 2 3 2 2" xfId="12229"/>
    <cellStyle name="표준 2 3 2 3" xfId="9479"/>
    <cellStyle name="표준 2 3 3" xfId="6751"/>
    <cellStyle name="표준 2 3 3 2" xfId="12709"/>
    <cellStyle name="표준 2 3 3 3" xfId="9480"/>
    <cellStyle name="표준 2 3 4" xfId="6942"/>
    <cellStyle name="표준 2 3 4 2" xfId="12853"/>
    <cellStyle name="표준 2 3 4 3" xfId="9481"/>
    <cellStyle name="표준 2 3 5" xfId="12228"/>
    <cellStyle name="표준 2 3 6" xfId="9478"/>
    <cellStyle name="표준 2 30" xfId="6257"/>
    <cellStyle name="표준 2 30 2" xfId="12230"/>
    <cellStyle name="표준 2 30 3" xfId="9482"/>
    <cellStyle name="표준 2 31" xfId="6258"/>
    <cellStyle name="표준 2 31 2" xfId="12231"/>
    <cellStyle name="표준 2 31 3" xfId="9483"/>
    <cellStyle name="표준 2 32" xfId="6259"/>
    <cellStyle name="표준 2 32 2" xfId="12232"/>
    <cellStyle name="표준 2 32 3" xfId="9484"/>
    <cellStyle name="표준 2 33" xfId="6260"/>
    <cellStyle name="표준 2 33 2" xfId="12233"/>
    <cellStyle name="표준 2 33 3" xfId="9485"/>
    <cellStyle name="표준 2 34" xfId="6261"/>
    <cellStyle name="표준 2 34 2" xfId="12234"/>
    <cellStyle name="표준 2 34 3" xfId="9486"/>
    <cellStyle name="표준 2 35" xfId="6262"/>
    <cellStyle name="표준 2 35 2" xfId="12235"/>
    <cellStyle name="표준 2 35 3" xfId="9487"/>
    <cellStyle name="표준 2 36" xfId="6263"/>
    <cellStyle name="표준 2 36 2" xfId="12236"/>
    <cellStyle name="표준 2 36 3" xfId="9488"/>
    <cellStyle name="표준 2 37" xfId="6264"/>
    <cellStyle name="표준 2 37 2" xfId="12237"/>
    <cellStyle name="표준 2 37 3" xfId="9489"/>
    <cellStyle name="표준 2 38" xfId="6265"/>
    <cellStyle name="표준 2 38 2" xfId="12238"/>
    <cellStyle name="표준 2 38 3" xfId="9490"/>
    <cellStyle name="표준 2 39" xfId="6266"/>
    <cellStyle name="표준 2 39 2" xfId="12239"/>
    <cellStyle name="표준 2 39 3" xfId="9491"/>
    <cellStyle name="표준 2 4" xfId="6267"/>
    <cellStyle name="표준 2 4 2" xfId="6268"/>
    <cellStyle name="표준 2 4 2 2" xfId="12241"/>
    <cellStyle name="표준 2 4 2 3" xfId="9493"/>
    <cellStyle name="표준 2 4 2 3 2" xfId="14779"/>
    <cellStyle name="표준 2 4 3" xfId="6269"/>
    <cellStyle name="표준 2 4 3 2" xfId="12242"/>
    <cellStyle name="표준 2 4 3 3" xfId="9494"/>
    <cellStyle name="표준 2 4 4" xfId="6270"/>
    <cellStyle name="표준 2 4 4 2" xfId="6271"/>
    <cellStyle name="표준 2 4 4 2 2" xfId="12244"/>
    <cellStyle name="표준 2 4 4 2 3" xfId="9496"/>
    <cellStyle name="표준 2 4 4 3" xfId="12243"/>
    <cellStyle name="표준 2 4 4 4" xfId="9495"/>
    <cellStyle name="표준 2 4 5" xfId="6752"/>
    <cellStyle name="표준 2 4 5 2" xfId="12710"/>
    <cellStyle name="표준 2 4 5 3" xfId="9497"/>
    <cellStyle name="표준 2 4 6" xfId="6943"/>
    <cellStyle name="표준 2 4 6 2" xfId="12854"/>
    <cellStyle name="표준 2 4 6 3" xfId="9498"/>
    <cellStyle name="표준 2 4 7" xfId="12240"/>
    <cellStyle name="표준 2 4 8" xfId="9492"/>
    <cellStyle name="표준 2 4 8 2" xfId="14778"/>
    <cellStyle name="표준 2 4_예산추계(쿼터제)" xfId="6272"/>
    <cellStyle name="표준 2 40" xfId="6273"/>
    <cellStyle name="표준 2 40 2" xfId="12245"/>
    <cellStyle name="표준 2 40 3" xfId="9499"/>
    <cellStyle name="표준 2 41" xfId="6274"/>
    <cellStyle name="표준 2 41 2" xfId="12246"/>
    <cellStyle name="표준 2 41 3" xfId="9500"/>
    <cellStyle name="표준 2 42" xfId="6275"/>
    <cellStyle name="표준 2 42 2" xfId="12247"/>
    <cellStyle name="표준 2 42 3" xfId="9501"/>
    <cellStyle name="표준 2 43" xfId="6276"/>
    <cellStyle name="표준 2 43 2" xfId="12248"/>
    <cellStyle name="표준 2 43 3" xfId="9502"/>
    <cellStyle name="표준 2 44" xfId="6277"/>
    <cellStyle name="표준 2 44 2" xfId="12249"/>
    <cellStyle name="표준 2 44 3" xfId="9503"/>
    <cellStyle name="표준 2 45" xfId="6278"/>
    <cellStyle name="표준 2 45 2" xfId="12250"/>
    <cellStyle name="표준 2 45 3" xfId="9504"/>
    <cellStyle name="표준 2 46" xfId="6279"/>
    <cellStyle name="표준 2 46 2" xfId="12251"/>
    <cellStyle name="표준 2 46 3" xfId="9505"/>
    <cellStyle name="표준 2 47" xfId="6280"/>
    <cellStyle name="표준 2 47 2" xfId="12252"/>
    <cellStyle name="표준 2 47 3" xfId="9506"/>
    <cellStyle name="표준 2 48" xfId="6281"/>
    <cellStyle name="표준 2 48 2" xfId="12253"/>
    <cellStyle name="표준 2 48 3" xfId="9507"/>
    <cellStyle name="표준 2 49" xfId="6282"/>
    <cellStyle name="표준 2 49 2" xfId="12254"/>
    <cellStyle name="표준 2 49 3" xfId="9508"/>
    <cellStyle name="표준 2 5" xfId="6283"/>
    <cellStyle name="표준 2 5 2" xfId="6284"/>
    <cellStyle name="표준 2 5 2 2" xfId="12256"/>
    <cellStyle name="표준 2 5 2 3" xfId="9510"/>
    <cellStyle name="표준 2 5 2 3 2" xfId="14854"/>
    <cellStyle name="표준 2 5 3" xfId="6285"/>
    <cellStyle name="표준 2 5 3 2" xfId="12257"/>
    <cellStyle name="표준 2 5 3 3" xfId="9511"/>
    <cellStyle name="표준 2 5 4" xfId="6753"/>
    <cellStyle name="표준 2 5 4 2" xfId="12711"/>
    <cellStyle name="표준 2 5 4 3" xfId="9512"/>
    <cellStyle name="표준 2 5 5" xfId="6944"/>
    <cellStyle name="표준 2 5 5 2" xfId="12855"/>
    <cellStyle name="표준 2 5 5 3" xfId="9513"/>
    <cellStyle name="표준 2 5 6" xfId="12255"/>
    <cellStyle name="표준 2 5 7" xfId="9509"/>
    <cellStyle name="표준 2 5 7 2" xfId="14780"/>
    <cellStyle name="표준 2 50" xfId="6286"/>
    <cellStyle name="표준 2 50 2" xfId="12258"/>
    <cellStyle name="표준 2 50 3" xfId="9514"/>
    <cellStyle name="표준 2 51" xfId="6287"/>
    <cellStyle name="표준 2 51 2" xfId="12259"/>
    <cellStyle name="표준 2 51 3" xfId="9515"/>
    <cellStyle name="표준 2 52" xfId="6288"/>
    <cellStyle name="표준 2 52 2" xfId="12260"/>
    <cellStyle name="표준 2 52 3" xfId="9516"/>
    <cellStyle name="표준 2 53" xfId="6289"/>
    <cellStyle name="표준 2 53 2" xfId="12261"/>
    <cellStyle name="표준 2 53 3" xfId="9517"/>
    <cellStyle name="표준 2 54" xfId="6290"/>
    <cellStyle name="표준 2 54 2" xfId="12262"/>
    <cellStyle name="표준 2 54 3" xfId="9518"/>
    <cellStyle name="표준 2 55" xfId="6291"/>
    <cellStyle name="표준 2 55 2" xfId="12263"/>
    <cellStyle name="표준 2 55 3" xfId="9519"/>
    <cellStyle name="표준 2 56" xfId="6292"/>
    <cellStyle name="표준 2 56 2" xfId="12264"/>
    <cellStyle name="표준 2 56 3" xfId="9520"/>
    <cellStyle name="표준 2 57" xfId="6293"/>
    <cellStyle name="표준 2 57 2" xfId="12265"/>
    <cellStyle name="표준 2 57 3" xfId="9521"/>
    <cellStyle name="표준 2 58" xfId="6294"/>
    <cellStyle name="표준 2 58 2" xfId="12266"/>
    <cellStyle name="표준 2 58 3" xfId="9522"/>
    <cellStyle name="표준 2 59" xfId="6295"/>
    <cellStyle name="표준 2 59 2" xfId="12267"/>
    <cellStyle name="표준 2 59 3" xfId="9523"/>
    <cellStyle name="표준 2 6" xfId="6296"/>
    <cellStyle name="표준 2 6 2" xfId="6297"/>
    <cellStyle name="표준 2 6 2 2" xfId="12269"/>
    <cellStyle name="표준 2 6 2 3" xfId="9524"/>
    <cellStyle name="표준 2 6 3" xfId="6298"/>
    <cellStyle name="표준 2 6 3 2" xfId="12270"/>
    <cellStyle name="표준 2 6 3 3" xfId="9525"/>
    <cellStyle name="표준 2 6 4" xfId="6754"/>
    <cellStyle name="표준 2 6 5" xfId="6945"/>
    <cellStyle name="표준 2 6 5 2" xfId="12856"/>
    <cellStyle name="표준 2 6 5 3" xfId="9526"/>
    <cellStyle name="표준 2 6 6" xfId="12268"/>
    <cellStyle name="표준 2 6 7" xfId="14069"/>
    <cellStyle name="표준 2 60" xfId="6299"/>
    <cellStyle name="표준 2 60 2" xfId="12271"/>
    <cellStyle name="표준 2 60 3" xfId="9527"/>
    <cellStyle name="표준 2 61" xfId="6300"/>
    <cellStyle name="표준 2 61 2" xfId="12272"/>
    <cellStyle name="표준 2 61 3" xfId="9528"/>
    <cellStyle name="표준 2 62" xfId="6301"/>
    <cellStyle name="표준 2 62 2" xfId="12273"/>
    <cellStyle name="표준 2 62 3" xfId="9529"/>
    <cellStyle name="표준 2 63" xfId="6302"/>
    <cellStyle name="표준 2 63 2" xfId="12274"/>
    <cellStyle name="표준 2 63 3" xfId="9530"/>
    <cellStyle name="표준 2 64" xfId="6303"/>
    <cellStyle name="표준 2 64 2" xfId="12275"/>
    <cellStyle name="표준 2 64 3" xfId="9531"/>
    <cellStyle name="표준 2 65" xfId="6304"/>
    <cellStyle name="표준 2 65 2" xfId="12276"/>
    <cellStyle name="표준 2 65 3" xfId="9532"/>
    <cellStyle name="표준 2 66" xfId="6305"/>
    <cellStyle name="표준 2 66 2" xfId="12277"/>
    <cellStyle name="표준 2 66 3" xfId="9533"/>
    <cellStyle name="표준 2 67" xfId="6306"/>
    <cellStyle name="표준 2 67 2" xfId="12278"/>
    <cellStyle name="표준 2 67 3" xfId="9534"/>
    <cellStyle name="표준 2 68" xfId="6307"/>
    <cellStyle name="표준 2 68 2" xfId="12279"/>
    <cellStyle name="표준 2 68 3" xfId="9535"/>
    <cellStyle name="표준 2 69" xfId="6308"/>
    <cellStyle name="표준 2 69 2" xfId="12280"/>
    <cellStyle name="표준 2 69 3" xfId="9536"/>
    <cellStyle name="표준 2 7" xfId="6309"/>
    <cellStyle name="표준 2 7 2" xfId="6310"/>
    <cellStyle name="표준 2 7 2 2" xfId="12282"/>
    <cellStyle name="표준 2 7 2 3" xfId="9538"/>
    <cellStyle name="표준 2 7 3" xfId="12281"/>
    <cellStyle name="표준 2 7 4" xfId="9537"/>
    <cellStyle name="표준 2 7 4 2" xfId="14855"/>
    <cellStyle name="표준 2 70" xfId="6311"/>
    <cellStyle name="표준 2 70 2" xfId="12283"/>
    <cellStyle name="표준 2 70 3" xfId="9539"/>
    <cellStyle name="표준 2 71" xfId="6312"/>
    <cellStyle name="표준 2 71 2" xfId="12284"/>
    <cellStyle name="표준 2 71 3" xfId="9540"/>
    <cellStyle name="표준 2 72" xfId="6313"/>
    <cellStyle name="표준 2 72 2" xfId="12285"/>
    <cellStyle name="표준 2 72 3" xfId="9541"/>
    <cellStyle name="표준 2 73" xfId="6314"/>
    <cellStyle name="표준 2 73 2" xfId="12286"/>
    <cellStyle name="표준 2 73 3" xfId="9542"/>
    <cellStyle name="표준 2 74" xfId="6315"/>
    <cellStyle name="표준 2 74 2" xfId="12287"/>
    <cellStyle name="표준 2 74 3" xfId="9543"/>
    <cellStyle name="표준 2 75" xfId="6316"/>
    <cellStyle name="표준 2 75 2" xfId="12288"/>
    <cellStyle name="표준 2 75 3" xfId="9544"/>
    <cellStyle name="표준 2 76" xfId="6317"/>
    <cellStyle name="표준 2 76 2" xfId="12289"/>
    <cellStyle name="표준 2 76 3" xfId="9545"/>
    <cellStyle name="표준 2 77" xfId="6318"/>
    <cellStyle name="표준 2 77 2" xfId="12290"/>
    <cellStyle name="표준 2 77 3" xfId="9546"/>
    <cellStyle name="표준 2 78" xfId="6319"/>
    <cellStyle name="표준 2 78 2" xfId="12291"/>
    <cellStyle name="표준 2 78 3" xfId="9547"/>
    <cellStyle name="표준 2 79" xfId="6320"/>
    <cellStyle name="표준 2 79 2" xfId="12292"/>
    <cellStyle name="표준 2 79 3" xfId="9548"/>
    <cellStyle name="표준 2 8" xfId="6321"/>
    <cellStyle name="표준 2 8 2" xfId="12293"/>
    <cellStyle name="표준 2 8 3" xfId="9549"/>
    <cellStyle name="표준 2 80" xfId="6322"/>
    <cellStyle name="표준 2 80 2" xfId="12294"/>
    <cellStyle name="표준 2 80 3" xfId="9550"/>
    <cellStyle name="표준 2 81" xfId="6323"/>
    <cellStyle name="표준 2 81 2" xfId="12295"/>
    <cellStyle name="표준 2 81 3" xfId="9551"/>
    <cellStyle name="표준 2 82" xfId="6324"/>
    <cellStyle name="표준 2 82 2" xfId="12296"/>
    <cellStyle name="표준 2 82 3" xfId="9552"/>
    <cellStyle name="표준 2 83" xfId="6325"/>
    <cellStyle name="표준 2 83 2" xfId="12297"/>
    <cellStyle name="표준 2 83 3" xfId="9553"/>
    <cellStyle name="표준 2 84" xfId="6326"/>
    <cellStyle name="표준 2 84 2" xfId="12298"/>
    <cellStyle name="표준 2 84 3" xfId="9554"/>
    <cellStyle name="표준 2 85" xfId="6327"/>
    <cellStyle name="표준 2 85 2" xfId="12299"/>
    <cellStyle name="표준 2 85 3" xfId="9555"/>
    <cellStyle name="표준 2 86" xfId="6328"/>
    <cellStyle name="표준 2 86 2" xfId="12300"/>
    <cellStyle name="표준 2 86 3" xfId="9556"/>
    <cellStyle name="표준 2 87" xfId="6329"/>
    <cellStyle name="표준 2 87 2" xfId="12301"/>
    <cellStyle name="표준 2 87 3" xfId="9557"/>
    <cellStyle name="표준 2 88" xfId="6330"/>
    <cellStyle name="표준 2 88 2" xfId="12302"/>
    <cellStyle name="표준 2 88 3" xfId="9558"/>
    <cellStyle name="표준 2 89" xfId="6331"/>
    <cellStyle name="표준 2 89 2" xfId="12303"/>
    <cellStyle name="표준 2 89 3" xfId="9559"/>
    <cellStyle name="표준 2 9" xfId="6332"/>
    <cellStyle name="표준 2 9 2" xfId="12304"/>
    <cellStyle name="표준 2 9 3" xfId="9560"/>
    <cellStyle name="표준 2 90" xfId="6333"/>
    <cellStyle name="표준 2 90 2" xfId="12305"/>
    <cellStyle name="표준 2 90 3" xfId="9561"/>
    <cellStyle name="표준 2 91" xfId="6334"/>
    <cellStyle name="표준 2 91 2" xfId="12306"/>
    <cellStyle name="표준 2 91 3" xfId="9562"/>
    <cellStyle name="표준 2 92" xfId="6335"/>
    <cellStyle name="표준 2 92 2" xfId="12307"/>
    <cellStyle name="표준 2 92 3" xfId="9563"/>
    <cellStyle name="표준 2 93" xfId="6336"/>
    <cellStyle name="표준 2 93 2" xfId="12308"/>
    <cellStyle name="표준 2 93 3" xfId="9564"/>
    <cellStyle name="표준 2 94" xfId="6337"/>
    <cellStyle name="표준 2 94 2" xfId="12309"/>
    <cellStyle name="표준 2 94 3" xfId="9565"/>
    <cellStyle name="표준 2 95" xfId="6338"/>
    <cellStyle name="표준 2 95 2" xfId="12310"/>
    <cellStyle name="표준 2 95 3" xfId="9566"/>
    <cellStyle name="표준 2 96" xfId="6339"/>
    <cellStyle name="표준 2 96 2" xfId="12311"/>
    <cellStyle name="표준 2 96 3" xfId="9567"/>
    <cellStyle name="표준 2 97" xfId="12199"/>
    <cellStyle name="표준 2 98" xfId="14070"/>
    <cellStyle name="표준 2 99" xfId="15332"/>
    <cellStyle name="표준 2_예산추계(쿼터제)" xfId="6340"/>
    <cellStyle name="표준 20" xfId="6341"/>
    <cellStyle name="표준 20 10" xfId="12312"/>
    <cellStyle name="표준 20 11" xfId="9568"/>
    <cellStyle name="표준 20 2" xfId="6342"/>
    <cellStyle name="표준 20 2 2" xfId="6756"/>
    <cellStyle name="표준 20 2 2 2" xfId="12713"/>
    <cellStyle name="표준 20 2 2 3" xfId="9570"/>
    <cellStyle name="표준 20 2 3" xfId="6947"/>
    <cellStyle name="표준 20 2 3 2" xfId="12858"/>
    <cellStyle name="표준 20 2 3 3" xfId="9571"/>
    <cellStyle name="표준 20 2 4" xfId="12313"/>
    <cellStyle name="표준 20 2 5" xfId="9569"/>
    <cellStyle name="표준 20 3" xfId="6343"/>
    <cellStyle name="표준 20 3 2" xfId="6344"/>
    <cellStyle name="표준 20 3 2 2" xfId="6758"/>
    <cellStyle name="표준 20 3 2 2 2" xfId="12715"/>
    <cellStyle name="표준 20 3 2 2 3" xfId="9574"/>
    <cellStyle name="표준 20 3 2 3" xfId="6949"/>
    <cellStyle name="표준 20 3 2 3 2" xfId="12860"/>
    <cellStyle name="표준 20 3 2 3 3" xfId="9575"/>
    <cellStyle name="표준 20 3 2 4" xfId="12315"/>
    <cellStyle name="표준 20 3 2 5" xfId="9573"/>
    <cellStyle name="표준 20 3 3" xfId="6345"/>
    <cellStyle name="표준 20 3 3 2" xfId="6759"/>
    <cellStyle name="표준 20 3 3 2 2" xfId="12716"/>
    <cellStyle name="표준 20 3 3 2 3" xfId="9577"/>
    <cellStyle name="표준 20 3 3 3" xfId="6950"/>
    <cellStyle name="표준 20 3 3 3 2" xfId="12861"/>
    <cellStyle name="표준 20 3 3 3 3" xfId="9578"/>
    <cellStyle name="표준 20 3 3 4" xfId="12316"/>
    <cellStyle name="표준 20 3 3 5" xfId="9576"/>
    <cellStyle name="표준 20 3 4" xfId="6346"/>
    <cellStyle name="표준 20 3 4 2" xfId="6760"/>
    <cellStyle name="표준 20 3 4 2 2" xfId="12717"/>
    <cellStyle name="표준 20 3 4 2 3" xfId="9580"/>
    <cellStyle name="표준 20 3 4 3" xfId="6951"/>
    <cellStyle name="표준 20 3 4 3 2" xfId="12862"/>
    <cellStyle name="표준 20 3 4 3 3" xfId="9581"/>
    <cellStyle name="표준 20 3 4 4" xfId="12317"/>
    <cellStyle name="표준 20 3 4 5" xfId="9579"/>
    <cellStyle name="표준 20 3 5" xfId="6347"/>
    <cellStyle name="표준 20 3 5 2" xfId="6761"/>
    <cellStyle name="표준 20 3 5 2 2" xfId="12718"/>
    <cellStyle name="표준 20 3 5 2 3" xfId="9583"/>
    <cellStyle name="표준 20 3 5 3" xfId="6952"/>
    <cellStyle name="표준 20 3 5 3 2" xfId="12863"/>
    <cellStyle name="표준 20 3 5 3 3" xfId="9584"/>
    <cellStyle name="표준 20 3 5 4" xfId="12318"/>
    <cellStyle name="표준 20 3 5 5" xfId="9582"/>
    <cellStyle name="표준 20 3 6" xfId="6757"/>
    <cellStyle name="표준 20 3 6 2" xfId="12714"/>
    <cellStyle name="표준 20 3 6 3" xfId="9585"/>
    <cellStyle name="표준 20 3 7" xfId="6948"/>
    <cellStyle name="표준 20 3 7 2" xfId="12859"/>
    <cellStyle name="표준 20 3 7 3" xfId="9586"/>
    <cellStyle name="표준 20 3 8" xfId="12314"/>
    <cellStyle name="표준 20 3 9" xfId="9572"/>
    <cellStyle name="표준 20 4" xfId="6348"/>
    <cellStyle name="표준 20 4 2" xfId="6762"/>
    <cellStyle name="표준 20 4 2 2" xfId="12719"/>
    <cellStyle name="표준 20 4 2 3" xfId="9588"/>
    <cellStyle name="표준 20 4 3" xfId="6953"/>
    <cellStyle name="표준 20 4 3 2" xfId="12864"/>
    <cellStyle name="표준 20 4 3 3" xfId="9589"/>
    <cellStyle name="표준 20 4 4" xfId="12319"/>
    <cellStyle name="표준 20 4 5" xfId="9587"/>
    <cellStyle name="표준 20 5" xfId="6349"/>
    <cellStyle name="표준 20 5 2" xfId="6763"/>
    <cellStyle name="표준 20 5 2 2" xfId="12720"/>
    <cellStyle name="표준 20 5 2 3" xfId="9591"/>
    <cellStyle name="표준 20 5 3" xfId="6954"/>
    <cellStyle name="표준 20 5 3 2" xfId="12865"/>
    <cellStyle name="표준 20 5 3 3" xfId="9592"/>
    <cellStyle name="표준 20 5 4" xfId="12320"/>
    <cellStyle name="표준 20 5 5" xfId="9590"/>
    <cellStyle name="표준 20 6" xfId="6350"/>
    <cellStyle name="표준 20 6 2" xfId="6764"/>
    <cellStyle name="표준 20 6 2 2" xfId="12721"/>
    <cellStyle name="표준 20 6 2 3" xfId="9594"/>
    <cellStyle name="표준 20 6 3" xfId="6955"/>
    <cellStyle name="표준 20 6 3 2" xfId="12866"/>
    <cellStyle name="표준 20 6 3 3" xfId="9595"/>
    <cellStyle name="표준 20 6 4" xfId="12321"/>
    <cellStyle name="표준 20 6 5" xfId="9593"/>
    <cellStyle name="표준 20 7" xfId="6755"/>
    <cellStyle name="표준 20 7 2" xfId="12712"/>
    <cellStyle name="표준 20 7 3" xfId="9596"/>
    <cellStyle name="표준 20 8" xfId="6946"/>
    <cellStyle name="표준 20 8 2" xfId="12857"/>
    <cellStyle name="표준 20 8 3" xfId="9597"/>
    <cellStyle name="표준 20 9" xfId="7031"/>
    <cellStyle name="표준 20 9 2" xfId="12933"/>
    <cellStyle name="표준 20 9 3" xfId="9598"/>
    <cellStyle name="표준 200" xfId="6351"/>
    <cellStyle name="표준 200 2" xfId="12322"/>
    <cellStyle name="표준 200 3" xfId="9599"/>
    <cellStyle name="표준 200 3 2" xfId="15005"/>
    <cellStyle name="표준 201" xfId="6352"/>
    <cellStyle name="표준 201 2" xfId="12323"/>
    <cellStyle name="표준 201 3" xfId="9600"/>
    <cellStyle name="표준 201 3 2" xfId="15006"/>
    <cellStyle name="표준 202" xfId="6353"/>
    <cellStyle name="표준 202 2" xfId="12324"/>
    <cellStyle name="표준 202 3" xfId="9601"/>
    <cellStyle name="표준 202 3 2" xfId="15007"/>
    <cellStyle name="표준 203" xfId="6354"/>
    <cellStyle name="표준 203 2" xfId="12325"/>
    <cellStyle name="표준 203 3" xfId="9602"/>
    <cellStyle name="표준 203 3 2" xfId="15008"/>
    <cellStyle name="표준 204" xfId="6355"/>
    <cellStyle name="표준 204 2" xfId="12326"/>
    <cellStyle name="표준 204 3" xfId="9603"/>
    <cellStyle name="표준 204 3 2" xfId="15009"/>
    <cellStyle name="표준 205" xfId="6356"/>
    <cellStyle name="표준 205 2" xfId="12327"/>
    <cellStyle name="표준 205 3" xfId="9604"/>
    <cellStyle name="표준 205 3 2" xfId="15010"/>
    <cellStyle name="표준 206" xfId="6357"/>
    <cellStyle name="표준 206 2" xfId="12328"/>
    <cellStyle name="표준 206 3" xfId="9605"/>
    <cellStyle name="표준 206 3 2" xfId="15011"/>
    <cellStyle name="표준 207" xfId="6358"/>
    <cellStyle name="표준 207 2" xfId="12329"/>
    <cellStyle name="표준 207 3" xfId="9606"/>
    <cellStyle name="표준 207 3 2" xfId="15012"/>
    <cellStyle name="표준 208" xfId="6359"/>
    <cellStyle name="표준 208 2" xfId="12330"/>
    <cellStyle name="표준 208 3" xfId="9607"/>
    <cellStyle name="표준 208 3 2" xfId="15013"/>
    <cellStyle name="표준 209" xfId="6360"/>
    <cellStyle name="표준 209 2" xfId="12331"/>
    <cellStyle name="표준 209 3" xfId="9608"/>
    <cellStyle name="표준 209 3 2" xfId="15014"/>
    <cellStyle name="표준 21" xfId="6361"/>
    <cellStyle name="표준 21 2" xfId="6362"/>
    <cellStyle name="표준 21 2 2" xfId="12333"/>
    <cellStyle name="표준 21 2 3" xfId="9610"/>
    <cellStyle name="표준 21 3" xfId="6765"/>
    <cellStyle name="표준 21 3 2" xfId="12722"/>
    <cellStyle name="표준 21 3 3" xfId="9611"/>
    <cellStyle name="표준 21 4" xfId="6956"/>
    <cellStyle name="표준 21 4 2" xfId="12867"/>
    <cellStyle name="표준 21 4 3" xfId="9612"/>
    <cellStyle name="표준 21 5" xfId="12332"/>
    <cellStyle name="표준 21 6" xfId="9609"/>
    <cellStyle name="표준 21 6 2" xfId="14781"/>
    <cellStyle name="표준 210" xfId="6363"/>
    <cellStyle name="표준 210 2" xfId="12334"/>
    <cellStyle name="표준 210 3" xfId="9613"/>
    <cellStyle name="표준 210 3 2" xfId="15015"/>
    <cellStyle name="표준 211" xfId="6364"/>
    <cellStyle name="표준 211 2" xfId="12335"/>
    <cellStyle name="표준 211 3" xfId="9614"/>
    <cellStyle name="표준 211 3 2" xfId="15016"/>
    <cellStyle name="표준 212" xfId="6365"/>
    <cellStyle name="표준 212 2" xfId="12336"/>
    <cellStyle name="표준 212 3" xfId="9615"/>
    <cellStyle name="표준 212 3 2" xfId="15017"/>
    <cellStyle name="표준 213" xfId="6366"/>
    <cellStyle name="표준 213 2" xfId="12337"/>
    <cellStyle name="표준 213 3" xfId="9616"/>
    <cellStyle name="표준 213 3 2" xfId="15018"/>
    <cellStyle name="표준 214" xfId="6367"/>
    <cellStyle name="표준 214 2" xfId="12338"/>
    <cellStyle name="표준 214 3" xfId="9617"/>
    <cellStyle name="표준 214 3 2" xfId="15019"/>
    <cellStyle name="표준 215" xfId="6368"/>
    <cellStyle name="표준 215 2" xfId="12339"/>
    <cellStyle name="표준 215 3" xfId="9618"/>
    <cellStyle name="표준 215 3 2" xfId="15020"/>
    <cellStyle name="표준 216" xfId="6369"/>
    <cellStyle name="표준 216 2" xfId="12340"/>
    <cellStyle name="표준 216 3" xfId="9619"/>
    <cellStyle name="표준 216 3 2" xfId="15021"/>
    <cellStyle name="표준 217" xfId="6370"/>
    <cellStyle name="표준 217 2" xfId="12341"/>
    <cellStyle name="표준 217 3" xfId="9620"/>
    <cellStyle name="표준 217 3 2" xfId="15022"/>
    <cellStyle name="표준 218" xfId="6371"/>
    <cellStyle name="표준 218 2" xfId="12342"/>
    <cellStyle name="표준 218 3" xfId="9621"/>
    <cellStyle name="표준 218 3 2" xfId="15023"/>
    <cellStyle name="표준 219" xfId="6372"/>
    <cellStyle name="표준 219 2" xfId="12343"/>
    <cellStyle name="표준 219 3" xfId="9622"/>
    <cellStyle name="표준 219 3 2" xfId="15024"/>
    <cellStyle name="표준 22" xfId="6373"/>
    <cellStyle name="표준 22 2" xfId="6374"/>
    <cellStyle name="표준 22 2 2" xfId="12345"/>
    <cellStyle name="표준 22 2 3" xfId="9624"/>
    <cellStyle name="표준 22 2 3 2" xfId="15323"/>
    <cellStyle name="표준 22 3" xfId="6766"/>
    <cellStyle name="표준 22 3 2" xfId="12723"/>
    <cellStyle name="표준 22 3 3" xfId="9625"/>
    <cellStyle name="표준 22 3 3 2" xfId="15324"/>
    <cellStyle name="표준 22 4" xfId="6957"/>
    <cellStyle name="표준 22 4 2" xfId="12868"/>
    <cellStyle name="표준 22 4 3" xfId="9626"/>
    <cellStyle name="표준 22 4 3 2" xfId="15325"/>
    <cellStyle name="표준 22 5" xfId="12344"/>
    <cellStyle name="표준 22 6" xfId="9623"/>
    <cellStyle name="표준 22 6 2" xfId="14782"/>
    <cellStyle name="표준 220" xfId="6375"/>
    <cellStyle name="표준 220 2" xfId="12346"/>
    <cellStyle name="표준 220 3" xfId="9627"/>
    <cellStyle name="표준 220 3 2" xfId="15025"/>
    <cellStyle name="표준 221" xfId="6376"/>
    <cellStyle name="표준 221 2" xfId="12347"/>
    <cellStyle name="표준 221 3" xfId="9628"/>
    <cellStyle name="표준 221 3 2" xfId="15026"/>
    <cellStyle name="표준 222" xfId="6377"/>
    <cellStyle name="표준 222 2" xfId="12348"/>
    <cellStyle name="표준 222 3" xfId="9629"/>
    <cellStyle name="표준 222 3 2" xfId="15027"/>
    <cellStyle name="표준 223" xfId="6378"/>
    <cellStyle name="표준 223 2" xfId="12349"/>
    <cellStyle name="표준 223 3" xfId="9630"/>
    <cellStyle name="표준 223 3 2" xfId="15028"/>
    <cellStyle name="표준 224" xfId="6379"/>
    <cellStyle name="표준 224 2" xfId="12350"/>
    <cellStyle name="표준 224 3" xfId="9631"/>
    <cellStyle name="표준 224 3 2" xfId="15029"/>
    <cellStyle name="표준 225" xfId="6380"/>
    <cellStyle name="표준 225 2" xfId="12351"/>
    <cellStyle name="표준 225 3" xfId="9632"/>
    <cellStyle name="표준 225 3 2" xfId="15030"/>
    <cellStyle name="표준 226" xfId="6381"/>
    <cellStyle name="표준 226 2" xfId="12352"/>
    <cellStyle name="표준 226 3" xfId="9633"/>
    <cellStyle name="표준 226 3 2" xfId="15031"/>
    <cellStyle name="표준 227" xfId="6382"/>
    <cellStyle name="표준 227 2" xfId="12353"/>
    <cellStyle name="표준 227 3" xfId="9634"/>
    <cellStyle name="표준 227 3 2" xfId="15032"/>
    <cellStyle name="표준 228" xfId="6383"/>
    <cellStyle name="표준 228 2" xfId="12354"/>
    <cellStyle name="표준 228 3" xfId="9635"/>
    <cellStyle name="표준 228 3 2" xfId="15033"/>
    <cellStyle name="표준 229" xfId="6384"/>
    <cellStyle name="표준 229 2" xfId="12355"/>
    <cellStyle name="표준 229 3" xfId="9636"/>
    <cellStyle name="표준 229 3 2" xfId="15034"/>
    <cellStyle name="표준 23" xfId="6385"/>
    <cellStyle name="표준 23 2" xfId="6386"/>
    <cellStyle name="표준 23 2 2" xfId="12357"/>
    <cellStyle name="표준 23 2 3" xfId="9638"/>
    <cellStyle name="표준 23 2 3 2" xfId="15326"/>
    <cellStyle name="표준 23 3" xfId="6767"/>
    <cellStyle name="표준 23 3 2" xfId="12724"/>
    <cellStyle name="표준 23 3 3" xfId="9639"/>
    <cellStyle name="표준 23 4" xfId="6958"/>
    <cellStyle name="표준 23 4 2" xfId="12869"/>
    <cellStyle name="표준 23 4 3" xfId="9640"/>
    <cellStyle name="표준 23 5" xfId="12356"/>
    <cellStyle name="표준 23 6" xfId="9637"/>
    <cellStyle name="표준 23 6 2" xfId="14783"/>
    <cellStyle name="표준 230" xfId="6387"/>
    <cellStyle name="표준 230 2" xfId="12358"/>
    <cellStyle name="표준 230 3" xfId="9641"/>
    <cellStyle name="표준 230 3 2" xfId="15035"/>
    <cellStyle name="표준 231" xfId="6388"/>
    <cellStyle name="표준 231 2" xfId="12359"/>
    <cellStyle name="표준 231 3" xfId="9642"/>
    <cellStyle name="표준 231 3 2" xfId="15036"/>
    <cellStyle name="표준 232" xfId="6389"/>
    <cellStyle name="표준 232 2" xfId="12360"/>
    <cellStyle name="표준 232 3" xfId="9643"/>
    <cellStyle name="표준 232 3 2" xfId="15037"/>
    <cellStyle name="표준 233" xfId="6390"/>
    <cellStyle name="표준 233 2" xfId="12361"/>
    <cellStyle name="표준 233 3" xfId="9644"/>
    <cellStyle name="표준 233 3 2" xfId="15038"/>
    <cellStyle name="표준 234" xfId="6391"/>
    <cellStyle name="표준 234 2" xfId="12362"/>
    <cellStyle name="표준 234 3" xfId="9645"/>
    <cellStyle name="표준 234 3 2" xfId="15039"/>
    <cellStyle name="표준 235" xfId="6392"/>
    <cellStyle name="표준 235 2" xfId="12363"/>
    <cellStyle name="표준 235 3" xfId="9646"/>
    <cellStyle name="표준 235 3 2" xfId="15040"/>
    <cellStyle name="표준 236" xfId="6393"/>
    <cellStyle name="표준 236 2" xfId="12364"/>
    <cellStyle name="표준 236 3" xfId="9647"/>
    <cellStyle name="표준 236 3 2" xfId="15041"/>
    <cellStyle name="표준 237" xfId="6394"/>
    <cellStyle name="표준 237 2" xfId="12365"/>
    <cellStyle name="표준 237 3" xfId="9648"/>
    <cellStyle name="표준 237 3 2" xfId="15042"/>
    <cellStyle name="표준 238" xfId="6395"/>
    <cellStyle name="표준 238 2" xfId="12366"/>
    <cellStyle name="표준 238 3" xfId="9649"/>
    <cellStyle name="표준 238 3 2" xfId="15043"/>
    <cellStyle name="표준 239" xfId="6396"/>
    <cellStyle name="표준 239 2" xfId="12367"/>
    <cellStyle name="표준 239 3" xfId="9650"/>
    <cellStyle name="표준 239 3 2" xfId="15044"/>
    <cellStyle name="표준 24" xfId="6397"/>
    <cellStyle name="표준 24 10" xfId="9651"/>
    <cellStyle name="표준 24 2" xfId="6398"/>
    <cellStyle name="표준 24 2 2" xfId="6769"/>
    <cellStyle name="표준 24 2 2 2" xfId="12726"/>
    <cellStyle name="표준 24 2 2 3" xfId="9653"/>
    <cellStyle name="표준 24 2 3" xfId="6960"/>
    <cellStyle name="표준 24 2 3 2" xfId="12871"/>
    <cellStyle name="표준 24 2 3 3" xfId="9654"/>
    <cellStyle name="표준 24 2 4" xfId="12369"/>
    <cellStyle name="표준 24 2 5" xfId="9652"/>
    <cellStyle name="표준 24 3" xfId="6399"/>
    <cellStyle name="표준 24 3 2" xfId="6770"/>
    <cellStyle name="표준 24 3 2 2" xfId="12727"/>
    <cellStyle name="표준 24 3 2 3" xfId="9656"/>
    <cellStyle name="표준 24 3 3" xfId="6961"/>
    <cellStyle name="표준 24 3 3 2" xfId="12872"/>
    <cellStyle name="표준 24 3 3 3" xfId="9657"/>
    <cellStyle name="표준 24 3 4" xfId="12370"/>
    <cellStyle name="표준 24 3 5" xfId="9655"/>
    <cellStyle name="표준 24 4" xfId="6400"/>
    <cellStyle name="표준 24 4 2" xfId="6771"/>
    <cellStyle name="표준 24 4 2 2" xfId="12728"/>
    <cellStyle name="표준 24 4 2 3" xfId="9659"/>
    <cellStyle name="표준 24 4 3" xfId="6962"/>
    <cellStyle name="표준 24 4 3 2" xfId="12873"/>
    <cellStyle name="표준 24 4 3 3" xfId="9660"/>
    <cellStyle name="표준 24 4 4" xfId="12371"/>
    <cellStyle name="표준 24 4 5" xfId="9658"/>
    <cellStyle name="표준 24 5" xfId="6401"/>
    <cellStyle name="표준 24 5 2" xfId="6772"/>
    <cellStyle name="표준 24 5 2 2" xfId="12729"/>
    <cellStyle name="표준 24 5 2 3" xfId="9662"/>
    <cellStyle name="표준 24 5 3" xfId="6963"/>
    <cellStyle name="표준 24 5 3 2" xfId="12874"/>
    <cellStyle name="표준 24 5 3 3" xfId="9663"/>
    <cellStyle name="표준 24 5 4" xfId="12372"/>
    <cellStyle name="표준 24 5 5" xfId="9661"/>
    <cellStyle name="표준 24 6" xfId="6402"/>
    <cellStyle name="표준 24 6 2" xfId="12373"/>
    <cellStyle name="표준 24 6 3" xfId="9664"/>
    <cellStyle name="표준 24 7" xfId="6768"/>
    <cellStyle name="표준 24 7 2" xfId="12725"/>
    <cellStyle name="표준 24 7 3" xfId="9665"/>
    <cellStyle name="표준 24 8" xfId="6959"/>
    <cellStyle name="표준 24 8 2" xfId="12870"/>
    <cellStyle name="표준 24 8 3" xfId="9666"/>
    <cellStyle name="표준 24 9" xfId="12368"/>
    <cellStyle name="표준 240" xfId="6403"/>
    <cellStyle name="표준 240 2" xfId="12374"/>
    <cellStyle name="표준 240 3" xfId="9667"/>
    <cellStyle name="표준 240 3 2" xfId="15045"/>
    <cellStyle name="표준 241" xfId="6404"/>
    <cellStyle name="표준 241 2" xfId="12375"/>
    <cellStyle name="표준 241 3" xfId="9668"/>
    <cellStyle name="표준 241 3 2" xfId="15046"/>
    <cellStyle name="표준 242" xfId="6405"/>
    <cellStyle name="표준 242 2" xfId="12376"/>
    <cellStyle name="표준 242 3" xfId="9669"/>
    <cellStyle name="표준 242 3 2" xfId="15047"/>
    <cellStyle name="표준 243" xfId="6406"/>
    <cellStyle name="표준 243 2" xfId="12377"/>
    <cellStyle name="표준 243 3" xfId="9670"/>
    <cellStyle name="표준 243 3 2" xfId="15048"/>
    <cellStyle name="표준 244" xfId="6407"/>
    <cellStyle name="표준 244 2" xfId="12378"/>
    <cellStyle name="표준 244 3" xfId="9671"/>
    <cellStyle name="표준 244 3 2" xfId="15049"/>
    <cellStyle name="표준 245" xfId="6408"/>
    <cellStyle name="표준 245 2" xfId="12379"/>
    <cellStyle name="표준 245 3" xfId="9672"/>
    <cellStyle name="표준 245 3 2" xfId="15050"/>
    <cellStyle name="표준 246" xfId="6409"/>
    <cellStyle name="표준 246 2" xfId="12380"/>
    <cellStyle name="표준 246 3" xfId="9673"/>
    <cellStyle name="표준 246 3 2" xfId="15051"/>
    <cellStyle name="표준 247" xfId="6410"/>
    <cellStyle name="표준 247 2" xfId="12381"/>
    <cellStyle name="표준 247 3" xfId="9674"/>
    <cellStyle name="표준 247 3 2" xfId="15052"/>
    <cellStyle name="표준 248" xfId="6411"/>
    <cellStyle name="표준 248 2" xfId="12382"/>
    <cellStyle name="표준 248 3" xfId="9675"/>
    <cellStyle name="표준 248 3 2" xfId="15053"/>
    <cellStyle name="표준 249" xfId="6412"/>
    <cellStyle name="표준 249 2" xfId="12383"/>
    <cellStyle name="표준 249 3" xfId="9676"/>
    <cellStyle name="표준 249 3 2" xfId="15054"/>
    <cellStyle name="표준 25" xfId="6413"/>
    <cellStyle name="표준 25 2" xfId="6414"/>
    <cellStyle name="표준 25 2 2" xfId="12385"/>
    <cellStyle name="표준 25 2 3" xfId="9678"/>
    <cellStyle name="표준 25 2 3 2" xfId="15327"/>
    <cellStyle name="표준 25 3" xfId="6773"/>
    <cellStyle name="표준 25 3 2" xfId="12730"/>
    <cellStyle name="표준 25 3 3" xfId="9679"/>
    <cellStyle name="표준 25 4" xfId="6964"/>
    <cellStyle name="표준 25 4 2" xfId="12875"/>
    <cellStyle name="표준 25 4 3" xfId="9680"/>
    <cellStyle name="표준 25 5" xfId="12384"/>
    <cellStyle name="표준 25 6" xfId="9677"/>
    <cellStyle name="표준 25 6 2" xfId="14784"/>
    <cellStyle name="표준 250" xfId="6415"/>
    <cellStyle name="표준 250 2" xfId="12386"/>
    <cellStyle name="표준 250 3" xfId="9681"/>
    <cellStyle name="표준 250 3 2" xfId="15055"/>
    <cellStyle name="표준 251" xfId="6416"/>
    <cellStyle name="표준 251 2" xfId="12387"/>
    <cellStyle name="표준 251 3" xfId="9682"/>
    <cellStyle name="표준 251 3 2" xfId="15056"/>
    <cellStyle name="표준 252" xfId="6417"/>
    <cellStyle name="표준 252 2" xfId="12388"/>
    <cellStyle name="표준 252 3" xfId="9683"/>
    <cellStyle name="표준 252 3 2" xfId="15057"/>
    <cellStyle name="표준 253" xfId="6418"/>
    <cellStyle name="표준 253 2" xfId="12389"/>
    <cellStyle name="표준 253 3" xfId="9684"/>
    <cellStyle name="표준 253 3 2" xfId="15058"/>
    <cellStyle name="표준 254" xfId="6419"/>
    <cellStyle name="표준 254 2" xfId="12390"/>
    <cellStyle name="표준 254 3" xfId="9685"/>
    <cellStyle name="표준 254 3 2" xfId="15059"/>
    <cellStyle name="표준 255" xfId="6420"/>
    <cellStyle name="표준 255 2" xfId="12391"/>
    <cellStyle name="표준 255 3" xfId="9686"/>
    <cellStyle name="표준 255 3 2" xfId="15060"/>
    <cellStyle name="표준 256" xfId="6421"/>
    <cellStyle name="표준 256 2" xfId="12392"/>
    <cellStyle name="표준 256 3" xfId="9687"/>
    <cellStyle name="표준 256 3 2" xfId="15061"/>
    <cellStyle name="표준 257" xfId="6422"/>
    <cellStyle name="표준 257 2" xfId="12393"/>
    <cellStyle name="표준 257 3" xfId="9688"/>
    <cellStyle name="표준 257 3 2" xfId="15062"/>
    <cellStyle name="표준 258" xfId="6423"/>
    <cellStyle name="표준 258 2" xfId="12394"/>
    <cellStyle name="표준 258 3" xfId="9689"/>
    <cellStyle name="표준 258 3 2" xfId="15063"/>
    <cellStyle name="표준 259" xfId="6424"/>
    <cellStyle name="표준 259 2" xfId="12395"/>
    <cellStyle name="표준 259 3" xfId="9690"/>
    <cellStyle name="표준 259 3 2" xfId="15064"/>
    <cellStyle name="표준 26" xfId="6425"/>
    <cellStyle name="표준 26 2" xfId="6426"/>
    <cellStyle name="표준 26 2 2" xfId="12397"/>
    <cellStyle name="표준 26 2 3" xfId="9692"/>
    <cellStyle name="표준 26 3" xfId="6774"/>
    <cellStyle name="표준 26 3 2" xfId="12731"/>
    <cellStyle name="표준 26 3 3" xfId="9693"/>
    <cellStyle name="표준 26 4" xfId="6965"/>
    <cellStyle name="표준 26 4 2" xfId="12876"/>
    <cellStyle name="표준 26 4 3" xfId="9694"/>
    <cellStyle name="표준 26 5" xfId="12396"/>
    <cellStyle name="표준 26 6" xfId="9691"/>
    <cellStyle name="표준 26 6 2" xfId="14785"/>
    <cellStyle name="표준 260" xfId="6427"/>
    <cellStyle name="표준 260 2" xfId="12398"/>
    <cellStyle name="표준 260 3" xfId="9695"/>
    <cellStyle name="표준 260 3 2" xfId="15065"/>
    <cellStyle name="표준 261" xfId="6428"/>
    <cellStyle name="표준 261 2" xfId="12399"/>
    <cellStyle name="표준 261 3" xfId="9696"/>
    <cellStyle name="표준 261 3 2" xfId="15066"/>
    <cellStyle name="표준 262" xfId="6429"/>
    <cellStyle name="표준 262 2" xfId="12400"/>
    <cellStyle name="표준 262 3" xfId="9697"/>
    <cellStyle name="표준 262 3 2" xfId="15067"/>
    <cellStyle name="표준 263" xfId="6430"/>
    <cellStyle name="표준 263 2" xfId="12401"/>
    <cellStyle name="표준 263 3" xfId="9698"/>
    <cellStyle name="표준 263 3 2" xfId="15068"/>
    <cellStyle name="표준 264" xfId="6431"/>
    <cellStyle name="표준 264 2" xfId="12402"/>
    <cellStyle name="표준 264 3" xfId="9699"/>
    <cellStyle name="표준 264 3 2" xfId="15069"/>
    <cellStyle name="표준 265" xfId="6432"/>
    <cellStyle name="표준 265 2" xfId="12403"/>
    <cellStyle name="표준 265 3" xfId="9700"/>
    <cellStyle name="표준 265 3 2" xfId="15070"/>
    <cellStyle name="표준 266" xfId="6433"/>
    <cellStyle name="표준 266 2" xfId="12404"/>
    <cellStyle name="표준 266 3" xfId="9701"/>
    <cellStyle name="표준 266 3 2" xfId="15071"/>
    <cellStyle name="표준 267" xfId="6434"/>
    <cellStyle name="표준 267 2" xfId="12405"/>
    <cellStyle name="표준 267 3" xfId="9702"/>
    <cellStyle name="표준 267 3 2" xfId="15072"/>
    <cellStyle name="표준 268" xfId="6435"/>
    <cellStyle name="표준 268 2" xfId="12406"/>
    <cellStyle name="표준 268 3" xfId="9703"/>
    <cellStyle name="표준 268 3 2" xfId="15073"/>
    <cellStyle name="표준 269" xfId="6436"/>
    <cellStyle name="표준 269 2" xfId="12407"/>
    <cellStyle name="표준 269 3" xfId="9704"/>
    <cellStyle name="표준 269 3 2" xfId="15074"/>
    <cellStyle name="표준 27" xfId="6437"/>
    <cellStyle name="표준 27 2" xfId="6438"/>
    <cellStyle name="표준 27 2 2" xfId="12409"/>
    <cellStyle name="표준 27 2 3" xfId="9706"/>
    <cellStyle name="표준 27 3" xfId="6775"/>
    <cellStyle name="표준 27 3 2" xfId="12732"/>
    <cellStyle name="표준 27 3 3" xfId="9707"/>
    <cellStyle name="표준 27 4" xfId="6966"/>
    <cellStyle name="표준 27 4 2" xfId="12877"/>
    <cellStyle name="표준 27 4 3" xfId="9708"/>
    <cellStyle name="표준 27 5" xfId="12408"/>
    <cellStyle name="표준 27 6" xfId="9705"/>
    <cellStyle name="표준 27 6 2" xfId="14703"/>
    <cellStyle name="표준 270" xfId="6439"/>
    <cellStyle name="표준 270 2" xfId="12410"/>
    <cellStyle name="표준 270 3" xfId="9709"/>
    <cellStyle name="표준 270 3 2" xfId="15075"/>
    <cellStyle name="표준 271" xfId="6440"/>
    <cellStyle name="표준 271 2" xfId="12411"/>
    <cellStyle name="표준 271 3" xfId="9710"/>
    <cellStyle name="표준 271 3 2" xfId="15076"/>
    <cellStyle name="표준 272" xfId="6441"/>
    <cellStyle name="표준 272 2" xfId="12412"/>
    <cellStyle name="표준 272 3" xfId="9711"/>
    <cellStyle name="표준 272 3 2" xfId="15077"/>
    <cellStyle name="표준 273" xfId="6442"/>
    <cellStyle name="표준 273 2" xfId="12413"/>
    <cellStyle name="표준 273 3" xfId="9712"/>
    <cellStyle name="표준 273 3 2" xfId="15078"/>
    <cellStyle name="표준 274" xfId="6443"/>
    <cellStyle name="표준 274 2" xfId="12414"/>
    <cellStyle name="표준 274 3" xfId="9713"/>
    <cellStyle name="표준 274 3 2" xfId="15079"/>
    <cellStyle name="표준 275" xfId="6444"/>
    <cellStyle name="표준 275 2" xfId="12415"/>
    <cellStyle name="표준 275 3" xfId="9714"/>
    <cellStyle name="표준 275 3 2" xfId="15080"/>
    <cellStyle name="표준 276" xfId="6445"/>
    <cellStyle name="표준 276 2" xfId="12416"/>
    <cellStyle name="표준 276 3" xfId="9715"/>
    <cellStyle name="표준 276 3 2" xfId="15081"/>
    <cellStyle name="표준 277" xfId="6446"/>
    <cellStyle name="표준 277 2" xfId="12417"/>
    <cellStyle name="표준 277 3" xfId="9716"/>
    <cellStyle name="표준 277 3 2" xfId="15082"/>
    <cellStyle name="표준 278" xfId="6447"/>
    <cellStyle name="표준 278 2" xfId="12418"/>
    <cellStyle name="표준 278 3" xfId="9717"/>
    <cellStyle name="표준 278 3 2" xfId="15083"/>
    <cellStyle name="표준 279" xfId="6448"/>
    <cellStyle name="표준 279 2" xfId="12419"/>
    <cellStyle name="표준 279 3" xfId="9718"/>
    <cellStyle name="표준 279 3 2" xfId="15084"/>
    <cellStyle name="표준 28" xfId="6449"/>
    <cellStyle name="표준 28 2" xfId="6450"/>
    <cellStyle name="표준 28 2 2" xfId="6451"/>
    <cellStyle name="표준 28 2 2 2" xfId="12422"/>
    <cellStyle name="표준 28 2 2 3" xfId="9721"/>
    <cellStyle name="표준 28 2 3" xfId="12421"/>
    <cellStyle name="표준 28 2 4" xfId="9720"/>
    <cellStyle name="표준 28 2 4 2" xfId="14838"/>
    <cellStyle name="표준 28 3" xfId="6452"/>
    <cellStyle name="표준 28 3 2" xfId="12423"/>
    <cellStyle name="표준 28 3 3" xfId="9722"/>
    <cellStyle name="표준 28 3 3 2" xfId="14856"/>
    <cellStyle name="표준 28 4" xfId="6776"/>
    <cellStyle name="표준 28 4 2" xfId="12733"/>
    <cellStyle name="표준 28 4 3" xfId="9723"/>
    <cellStyle name="표준 28 5" xfId="6967"/>
    <cellStyle name="표준 28 5 2" xfId="12878"/>
    <cellStyle name="표준 28 5 3" xfId="9724"/>
    <cellStyle name="표준 28 6" xfId="12420"/>
    <cellStyle name="표준 28 7" xfId="9719"/>
    <cellStyle name="표준 28 7 2" xfId="14799"/>
    <cellStyle name="표준 280" xfId="6453"/>
    <cellStyle name="표준 280 2" xfId="12424"/>
    <cellStyle name="표준 280 3" xfId="9725"/>
    <cellStyle name="표준 280 3 2" xfId="15085"/>
    <cellStyle name="표준 281" xfId="6454"/>
    <cellStyle name="표준 281 2" xfId="12425"/>
    <cellStyle name="표준 281 3" xfId="9726"/>
    <cellStyle name="표준 281 3 2" xfId="15086"/>
    <cellStyle name="표준 282" xfId="6455"/>
    <cellStyle name="표준 282 2" xfId="12426"/>
    <cellStyle name="표준 282 3" xfId="9727"/>
    <cellStyle name="표준 282 3 2" xfId="15087"/>
    <cellStyle name="표준 283" xfId="6456"/>
    <cellStyle name="표준 283 2" xfId="12427"/>
    <cellStyle name="표준 283 3" xfId="9728"/>
    <cellStyle name="표준 283 3 2" xfId="15088"/>
    <cellStyle name="표준 284" xfId="6457"/>
    <cellStyle name="표준 284 2" xfId="12428"/>
    <cellStyle name="표준 284 3" xfId="9729"/>
    <cellStyle name="표준 284 3 2" xfId="15089"/>
    <cellStyle name="표준 285" xfId="6458"/>
    <cellStyle name="표준 285 2" xfId="12429"/>
    <cellStyle name="표준 285 3" xfId="9730"/>
    <cellStyle name="표준 285 3 2" xfId="15090"/>
    <cellStyle name="표준 286" xfId="6459"/>
    <cellStyle name="표준 286 2" xfId="12430"/>
    <cellStyle name="표준 286 3" xfId="9731"/>
    <cellStyle name="표준 286 3 2" xfId="15091"/>
    <cellStyle name="표준 287" xfId="6460"/>
    <cellStyle name="표준 287 2" xfId="12431"/>
    <cellStyle name="표준 287 3" xfId="9732"/>
    <cellStyle name="표준 287 3 2" xfId="15092"/>
    <cellStyle name="표준 288" xfId="6461"/>
    <cellStyle name="표준 288 2" xfId="12432"/>
    <cellStyle name="표준 288 3" xfId="9733"/>
    <cellStyle name="표준 288 3 2" xfId="15093"/>
    <cellStyle name="표준 289" xfId="6462"/>
    <cellStyle name="표준 289 2" xfId="12433"/>
    <cellStyle name="표준 289 3" xfId="9734"/>
    <cellStyle name="표준 289 3 2" xfId="15094"/>
    <cellStyle name="표준 29" xfId="6463"/>
    <cellStyle name="표준 29 2" xfId="6464"/>
    <cellStyle name="표준 29 2 2" xfId="6465"/>
    <cellStyle name="표준 29 2 2 2" xfId="12436"/>
    <cellStyle name="표준 29 2 2 3" xfId="9737"/>
    <cellStyle name="표준 29 2 3" xfId="12435"/>
    <cellStyle name="표준 29 2 4" xfId="9736"/>
    <cellStyle name="표준 29 2 4 2" xfId="14857"/>
    <cellStyle name="표준 29 3" xfId="6466"/>
    <cellStyle name="표준 29 3 2" xfId="12437"/>
    <cellStyle name="표준 29 3 3" xfId="9738"/>
    <cellStyle name="표준 29 4" xfId="6777"/>
    <cellStyle name="표준 29 4 2" xfId="12734"/>
    <cellStyle name="표준 29 4 3" xfId="9739"/>
    <cellStyle name="표준 29 5" xfId="6968"/>
    <cellStyle name="표준 29 5 2" xfId="12879"/>
    <cellStyle name="표준 29 5 3" xfId="9740"/>
    <cellStyle name="표준 29 6" xfId="12434"/>
    <cellStyle name="표준 29 7" xfId="9735"/>
    <cellStyle name="표준 29 7 2" xfId="14804"/>
    <cellStyle name="표준 290" xfId="6467"/>
    <cellStyle name="표준 290 2" xfId="12438"/>
    <cellStyle name="표준 290 3" xfId="9741"/>
    <cellStyle name="표준 290 3 2" xfId="15095"/>
    <cellStyle name="표준 291" xfId="6468"/>
    <cellStyle name="표준 291 2" xfId="12439"/>
    <cellStyle name="표준 291 3" xfId="9742"/>
    <cellStyle name="표준 291 3 2" xfId="15096"/>
    <cellStyle name="표준 292" xfId="6469"/>
    <cellStyle name="표준 292 2" xfId="12440"/>
    <cellStyle name="표준 292 3" xfId="9743"/>
    <cellStyle name="표준 292 3 2" xfId="15097"/>
    <cellStyle name="표준 293" xfId="6470"/>
    <cellStyle name="표준 293 2" xfId="12441"/>
    <cellStyle name="표준 293 3" xfId="9744"/>
    <cellStyle name="표준 293 3 2" xfId="15098"/>
    <cellStyle name="표준 294" xfId="6471"/>
    <cellStyle name="표준 294 2" xfId="12442"/>
    <cellStyle name="표준 294 3" xfId="9745"/>
    <cellStyle name="표준 294 3 2" xfId="15099"/>
    <cellStyle name="표준 295" xfId="6472"/>
    <cellStyle name="표준 295 2" xfId="12443"/>
    <cellStyle name="표준 295 3" xfId="9746"/>
    <cellStyle name="표준 295 3 2" xfId="15100"/>
    <cellStyle name="표준 296" xfId="6473"/>
    <cellStyle name="표준 296 2" xfId="12444"/>
    <cellStyle name="표준 296 3" xfId="9747"/>
    <cellStyle name="표준 296 3 2" xfId="15101"/>
    <cellStyle name="표준 297" xfId="6474"/>
    <cellStyle name="표준 297 2" xfId="12445"/>
    <cellStyle name="표준 297 3" xfId="9748"/>
    <cellStyle name="표준 297 3 2" xfId="15102"/>
    <cellStyle name="표준 298" xfId="6475"/>
    <cellStyle name="표준 298 2" xfId="12446"/>
    <cellStyle name="표준 298 3" xfId="9749"/>
    <cellStyle name="표준 298 3 2" xfId="15103"/>
    <cellStyle name="표준 299" xfId="6476"/>
    <cellStyle name="표준 299 2" xfId="12447"/>
    <cellStyle name="표준 299 3" xfId="9750"/>
    <cellStyle name="표준 299 3 2" xfId="15104"/>
    <cellStyle name="표준 3" xfId="52"/>
    <cellStyle name="표준 3 2" xfId="6478"/>
    <cellStyle name="표준 3 2 2" xfId="6479"/>
    <cellStyle name="표준 3 2 2 2" xfId="12450"/>
    <cellStyle name="표준 3 2 2 3" xfId="9751"/>
    <cellStyle name="표준 3 2 2 3 2" xfId="15328"/>
    <cellStyle name="표준 3 2 3" xfId="6779"/>
    <cellStyle name="표준 3 2 4" xfId="6969"/>
    <cellStyle name="표준 3 2 4 2" xfId="12880"/>
    <cellStyle name="표준 3 2 4 3" xfId="9752"/>
    <cellStyle name="표준 3 2 5" xfId="7032"/>
    <cellStyle name="표준 3 2 5 2" xfId="12934"/>
    <cellStyle name="표준 3 2 5 3" xfId="9753"/>
    <cellStyle name="표준 3 2 6" xfId="12449"/>
    <cellStyle name="표준 3 2 7" xfId="14071"/>
    <cellStyle name="표준 3 3" xfId="6480"/>
    <cellStyle name="표준 3 3 2" xfId="6481"/>
    <cellStyle name="표준 3 3 2 2" xfId="12452"/>
    <cellStyle name="표준 3 3 2 3" xfId="9755"/>
    <cellStyle name="표준 3 3 3" xfId="12451"/>
    <cellStyle name="표준 3 3 4" xfId="9754"/>
    <cellStyle name="표준 3 4" xfId="6482"/>
    <cellStyle name="표준 3 4 2" xfId="6483"/>
    <cellStyle name="표준 3 4 2 2" xfId="12454"/>
    <cellStyle name="표준 3 4 2 3" xfId="9757"/>
    <cellStyle name="표준 3 4 3" xfId="12453"/>
    <cellStyle name="표준 3 4 4" xfId="9756"/>
    <cellStyle name="표준 3 4 4 2" xfId="14786"/>
    <cellStyle name="표준 3 5" xfId="6778"/>
    <cellStyle name="표준 3 6" xfId="12448"/>
    <cellStyle name="표준 3 7" xfId="14072"/>
    <cellStyle name="표준 3 8" xfId="21544"/>
    <cellStyle name="표준 3 8 2" xfId="27973"/>
    <cellStyle name="표준 3 9" xfId="6477"/>
    <cellStyle name="표준 3_예산추계(쿼터제)" xfId="6484"/>
    <cellStyle name="표준 30" xfId="6485"/>
    <cellStyle name="표준 30 2" xfId="6486"/>
    <cellStyle name="표준 30 2 2" xfId="12456"/>
    <cellStyle name="표준 30 2 3" xfId="9759"/>
    <cellStyle name="표준 30 2 3 2" xfId="14858"/>
    <cellStyle name="표준 30 3" xfId="6487"/>
    <cellStyle name="표준 30 3 2" xfId="12457"/>
    <cellStyle name="표준 30 3 3" xfId="9760"/>
    <cellStyle name="표준 30 4" xfId="6780"/>
    <cellStyle name="표준 30 4 2" xfId="12735"/>
    <cellStyle name="표준 30 4 3" xfId="9761"/>
    <cellStyle name="표준 30 5" xfId="6970"/>
    <cellStyle name="표준 30 5 2" xfId="12881"/>
    <cellStyle name="표준 30 5 3" xfId="9762"/>
    <cellStyle name="표준 30 6" xfId="12455"/>
    <cellStyle name="표준 30 7" xfId="9758"/>
    <cellStyle name="표준 30 7 2" xfId="14805"/>
    <cellStyle name="표준 300" xfId="6488"/>
    <cellStyle name="표준 300 2" xfId="12458"/>
    <cellStyle name="표준 300 3" xfId="9763"/>
    <cellStyle name="표준 300 3 2" xfId="15105"/>
    <cellStyle name="표준 301" xfId="6489"/>
    <cellStyle name="표준 301 2" xfId="12459"/>
    <cellStyle name="표준 301 3" xfId="9764"/>
    <cellStyle name="표준 301 3 2" xfId="15106"/>
    <cellStyle name="표준 302" xfId="6490"/>
    <cellStyle name="표준 302 2" xfId="12460"/>
    <cellStyle name="표준 302 3" xfId="9765"/>
    <cellStyle name="표준 302 3 2" xfId="15107"/>
    <cellStyle name="표준 303" xfId="6491"/>
    <cellStyle name="표준 303 2" xfId="12461"/>
    <cellStyle name="표준 303 3" xfId="9766"/>
    <cellStyle name="표준 303 3 2" xfId="15108"/>
    <cellStyle name="표준 304" xfId="6492"/>
    <cellStyle name="표준 304 2" xfId="12462"/>
    <cellStyle name="표준 304 3" xfId="9767"/>
    <cellStyle name="표준 304 3 2" xfId="15109"/>
    <cellStyle name="표준 305" xfId="6493"/>
    <cellStyle name="표준 305 2" xfId="12463"/>
    <cellStyle name="표준 305 3" xfId="9768"/>
    <cellStyle name="표준 305 3 2" xfId="15110"/>
    <cellStyle name="표준 306" xfId="6494"/>
    <cellStyle name="표준 306 2" xfId="12464"/>
    <cellStyle name="표준 306 3" xfId="9769"/>
    <cellStyle name="표준 306 3 2" xfId="15111"/>
    <cellStyle name="표준 307" xfId="6495"/>
    <cellStyle name="표준 307 2" xfId="12465"/>
    <cellStyle name="표준 307 3" xfId="9770"/>
    <cellStyle name="표준 307 3 2" xfId="15112"/>
    <cellStyle name="표준 308" xfId="6496"/>
    <cellStyle name="표준 308 2" xfId="12466"/>
    <cellStyle name="표준 308 3" xfId="9771"/>
    <cellStyle name="표준 308 3 2" xfId="15113"/>
    <cellStyle name="표준 309" xfId="6497"/>
    <cellStyle name="표준 309 2" xfId="12467"/>
    <cellStyle name="표준 309 3" xfId="9772"/>
    <cellStyle name="표준 309 3 2" xfId="15114"/>
    <cellStyle name="표준 31" xfId="6498"/>
    <cellStyle name="표준 31 2" xfId="6499"/>
    <cellStyle name="표준 31 2 2" xfId="6500"/>
    <cellStyle name="표준 31 2 2 2" xfId="12470"/>
    <cellStyle name="표준 31 2 2 3" xfId="9775"/>
    <cellStyle name="표준 31 2 3" xfId="12469"/>
    <cellStyle name="표준 31 2 4" xfId="9774"/>
    <cellStyle name="표준 31 2 4 2" xfId="14859"/>
    <cellStyle name="표준 31 3" xfId="6781"/>
    <cellStyle name="표준 31 3 2" xfId="12736"/>
    <cellStyle name="표준 31 3 3" xfId="9776"/>
    <cellStyle name="표준 31 3 3 2" xfId="15284"/>
    <cellStyle name="표준 31 4" xfId="6972"/>
    <cellStyle name="표준 31 4 2" xfId="12883"/>
    <cellStyle name="표준 31 4 3" xfId="9777"/>
    <cellStyle name="표준 31 5" xfId="12468"/>
    <cellStyle name="표준 31 6" xfId="9773"/>
    <cellStyle name="표준 31 6 2" xfId="14800"/>
    <cellStyle name="표준 310" xfId="6501"/>
    <cellStyle name="표준 310 2" xfId="12471"/>
    <cellStyle name="표준 310 3" xfId="9778"/>
    <cellStyle name="표준 310 3 2" xfId="15115"/>
    <cellStyle name="표준 311" xfId="6502"/>
    <cellStyle name="표준 311 2" xfId="12472"/>
    <cellStyle name="표준 311 3" xfId="9779"/>
    <cellStyle name="표준 311 3 2" xfId="15116"/>
    <cellStyle name="표준 312" xfId="6503"/>
    <cellStyle name="표준 312 2" xfId="12473"/>
    <cellStyle name="표준 312 3" xfId="9780"/>
    <cellStyle name="표준 312 3 2" xfId="15117"/>
    <cellStyle name="표준 313" xfId="6504"/>
    <cellStyle name="표준 313 2" xfId="12474"/>
    <cellStyle name="표준 313 3" xfId="9781"/>
    <cellStyle name="표준 313 3 2" xfId="15118"/>
    <cellStyle name="표준 314" xfId="6505"/>
    <cellStyle name="표준 314 2" xfId="12475"/>
    <cellStyle name="표준 314 3" xfId="9782"/>
    <cellStyle name="표준 314 3 2" xfId="15119"/>
    <cellStyle name="표준 315" xfId="6506"/>
    <cellStyle name="표준 315 2" xfId="12476"/>
    <cellStyle name="표준 315 3" xfId="9783"/>
    <cellStyle name="표준 315 3 2" xfId="15120"/>
    <cellStyle name="표준 316" xfId="6507"/>
    <cellStyle name="표준 316 2" xfId="12477"/>
    <cellStyle name="표준 316 3" xfId="9784"/>
    <cellStyle name="표준 316 3 2" xfId="15121"/>
    <cellStyle name="표준 317" xfId="6508"/>
    <cellStyle name="표준 317 2" xfId="12478"/>
    <cellStyle name="표준 317 3" xfId="9785"/>
    <cellStyle name="표준 317 3 2" xfId="15122"/>
    <cellStyle name="표준 318" xfId="6509"/>
    <cellStyle name="표준 318 2" xfId="12479"/>
    <cellStyle name="표준 318 3" xfId="9786"/>
    <cellStyle name="표준 318 3 2" xfId="15123"/>
    <cellStyle name="표준 319" xfId="6510"/>
    <cellStyle name="표준 319 2" xfId="12480"/>
    <cellStyle name="표준 319 3" xfId="9787"/>
    <cellStyle name="표준 319 3 2" xfId="15124"/>
    <cellStyle name="표준 32" xfId="6511"/>
    <cellStyle name="표준 32 2" xfId="6512"/>
    <cellStyle name="표준 32 2 2" xfId="12482"/>
    <cellStyle name="표준 32 2 3" xfId="9789"/>
    <cellStyle name="표준 32 2 3 2" xfId="15285"/>
    <cellStyle name="표준 32 3" xfId="6782"/>
    <cellStyle name="표준 32 3 2" xfId="12737"/>
    <cellStyle name="표준 32 3 3" xfId="9790"/>
    <cellStyle name="표준 32 4" xfId="6973"/>
    <cellStyle name="표준 32 4 2" xfId="12884"/>
    <cellStyle name="표준 32 4 3" xfId="9791"/>
    <cellStyle name="표준 32 5" xfId="12481"/>
    <cellStyle name="표준 32 6" xfId="9788"/>
    <cellStyle name="표준 32 6 2" xfId="14806"/>
    <cellStyle name="표준 320" xfId="6513"/>
    <cellStyle name="표준 320 2" xfId="12483"/>
    <cellStyle name="표준 320 3" xfId="9792"/>
    <cellStyle name="표준 320 3 2" xfId="15125"/>
    <cellStyle name="표준 321" xfId="6514"/>
    <cellStyle name="표준 321 2" xfId="12484"/>
    <cellStyle name="표준 321 3" xfId="9793"/>
    <cellStyle name="표준 321 3 2" xfId="15126"/>
    <cellStyle name="표준 322" xfId="6515"/>
    <cellStyle name="표준 322 2" xfId="12485"/>
    <cellStyle name="표준 322 3" xfId="9794"/>
    <cellStyle name="표준 322 3 2" xfId="15127"/>
    <cellStyle name="표준 323" xfId="6656"/>
    <cellStyle name="표준 323 2" xfId="12615"/>
    <cellStyle name="표준 323 3" xfId="9795"/>
    <cellStyle name="표준 323 3 2" xfId="15128"/>
    <cellStyle name="표준 324" xfId="6920"/>
    <cellStyle name="표준 324 10" xfId="15763"/>
    <cellStyle name="표준 324 10 2" xfId="17906"/>
    <cellStyle name="표준 324 10 2 2" xfId="21116"/>
    <cellStyle name="표준 324 10 2 2 2" xfId="27545"/>
    <cellStyle name="표준 324 10 2 3" xfId="24335"/>
    <cellStyle name="표준 324 10 3" xfId="16836"/>
    <cellStyle name="표준 324 10 3 2" xfId="20046"/>
    <cellStyle name="표준 324 10 3 2 2" xfId="26475"/>
    <cellStyle name="표준 324 10 3 3" xfId="23265"/>
    <cellStyle name="표준 324 10 4" xfId="18976"/>
    <cellStyle name="표준 324 10 4 2" xfId="25405"/>
    <cellStyle name="표준 324 10 5" xfId="22195"/>
    <cellStyle name="표준 324 11" xfId="15980"/>
    <cellStyle name="표준 324 11 2" xfId="18120"/>
    <cellStyle name="표준 324 11 2 2" xfId="21330"/>
    <cellStyle name="표준 324 11 2 2 2" xfId="27759"/>
    <cellStyle name="표준 324 11 2 3" xfId="24549"/>
    <cellStyle name="표준 324 11 3" xfId="17050"/>
    <cellStyle name="표준 324 11 3 2" xfId="20260"/>
    <cellStyle name="표준 324 11 3 2 2" xfId="26689"/>
    <cellStyle name="표준 324 11 3 3" xfId="23479"/>
    <cellStyle name="표준 324 11 4" xfId="19190"/>
    <cellStyle name="표준 324 11 4 2" xfId="25619"/>
    <cellStyle name="표준 324 11 5" xfId="22409"/>
    <cellStyle name="표준 324 12" xfId="17264"/>
    <cellStyle name="표준 324 12 2" xfId="20474"/>
    <cellStyle name="표준 324 12 2 2" xfId="26903"/>
    <cellStyle name="표준 324 12 3" xfId="23693"/>
    <cellStyle name="표준 324 13" xfId="16194"/>
    <cellStyle name="표준 324 13 2" xfId="19404"/>
    <cellStyle name="표준 324 13 2 2" xfId="25833"/>
    <cellStyle name="표준 324 13 3" xfId="22623"/>
    <cellStyle name="표준 324 14" xfId="18334"/>
    <cellStyle name="표준 324 14 2" xfId="24763"/>
    <cellStyle name="표준 324 15" xfId="21552"/>
    <cellStyle name="표준 324 2" xfId="7041"/>
    <cellStyle name="표준 324 2 10" xfId="15984"/>
    <cellStyle name="표준 324 2 10 2" xfId="18124"/>
    <cellStyle name="표준 324 2 10 2 2" xfId="21334"/>
    <cellStyle name="표준 324 2 10 2 2 2" xfId="27763"/>
    <cellStyle name="표준 324 2 10 2 3" xfId="24553"/>
    <cellStyle name="표준 324 2 10 3" xfId="17054"/>
    <cellStyle name="표준 324 2 10 3 2" xfId="20264"/>
    <cellStyle name="표준 324 2 10 3 2 2" xfId="26693"/>
    <cellStyle name="표준 324 2 10 3 3" xfId="23483"/>
    <cellStyle name="표준 324 2 10 4" xfId="19194"/>
    <cellStyle name="표준 324 2 10 4 2" xfId="25623"/>
    <cellStyle name="표준 324 2 10 5" xfId="22413"/>
    <cellStyle name="표준 324 2 11" xfId="17268"/>
    <cellStyle name="표준 324 2 11 2" xfId="20478"/>
    <cellStyle name="표준 324 2 11 2 2" xfId="26907"/>
    <cellStyle name="표준 324 2 11 3" xfId="23697"/>
    <cellStyle name="표준 324 2 12" xfId="16198"/>
    <cellStyle name="표준 324 2 12 2" xfId="19408"/>
    <cellStyle name="표준 324 2 12 2 2" xfId="25837"/>
    <cellStyle name="표준 324 2 12 3" xfId="22627"/>
    <cellStyle name="표준 324 2 13" xfId="18338"/>
    <cellStyle name="표준 324 2 13 2" xfId="24767"/>
    <cellStyle name="표준 324 2 14" xfId="21556"/>
    <cellStyle name="표준 324 2 2" xfId="12943"/>
    <cellStyle name="표준 324 2 2 10" xfId="18346"/>
    <cellStyle name="표준 324 2 2 10 2" xfId="24775"/>
    <cellStyle name="표준 324 2 2 11" xfId="21564"/>
    <cellStyle name="표준 324 2 2 2" xfId="12962"/>
    <cellStyle name="표준 324 2 2 2 2" xfId="15366"/>
    <cellStyle name="표준 324 2 2 2 2 2" xfId="17509"/>
    <cellStyle name="표준 324 2 2 2 2 2 2" xfId="20719"/>
    <cellStyle name="표준 324 2 2 2 2 2 2 2" xfId="27148"/>
    <cellStyle name="표준 324 2 2 2 2 2 3" xfId="23938"/>
    <cellStyle name="표준 324 2 2 2 2 3" xfId="16439"/>
    <cellStyle name="표준 324 2 2 2 2 3 2" xfId="19649"/>
    <cellStyle name="표준 324 2 2 2 2 3 2 2" xfId="26078"/>
    <cellStyle name="표준 324 2 2 2 2 3 3" xfId="22868"/>
    <cellStyle name="표준 324 2 2 2 2 4" xfId="18579"/>
    <cellStyle name="표준 324 2 2 2 2 4 2" xfId="25008"/>
    <cellStyle name="표준 324 2 2 2 2 5" xfId="21798"/>
    <cellStyle name="표준 324 2 2 2 3" xfId="15580"/>
    <cellStyle name="표준 324 2 2 2 3 2" xfId="17723"/>
    <cellStyle name="표준 324 2 2 2 3 2 2" xfId="20933"/>
    <cellStyle name="표준 324 2 2 2 3 2 2 2" xfId="27362"/>
    <cellStyle name="표준 324 2 2 2 3 2 3" xfId="24152"/>
    <cellStyle name="표준 324 2 2 2 3 3" xfId="16653"/>
    <cellStyle name="표준 324 2 2 2 3 3 2" xfId="19863"/>
    <cellStyle name="표준 324 2 2 2 3 3 2 2" xfId="26292"/>
    <cellStyle name="표준 324 2 2 2 3 3 3" xfId="23082"/>
    <cellStyle name="표준 324 2 2 2 3 4" xfId="18793"/>
    <cellStyle name="표준 324 2 2 2 3 4 2" xfId="25222"/>
    <cellStyle name="표준 324 2 2 2 3 5" xfId="22012"/>
    <cellStyle name="표준 324 2 2 2 4" xfId="15794"/>
    <cellStyle name="표준 324 2 2 2 4 2" xfId="17937"/>
    <cellStyle name="표준 324 2 2 2 4 2 2" xfId="21147"/>
    <cellStyle name="표준 324 2 2 2 4 2 2 2" xfId="27576"/>
    <cellStyle name="표준 324 2 2 2 4 2 3" xfId="24366"/>
    <cellStyle name="표준 324 2 2 2 4 3" xfId="16867"/>
    <cellStyle name="표준 324 2 2 2 4 3 2" xfId="20077"/>
    <cellStyle name="표준 324 2 2 2 4 3 2 2" xfId="26506"/>
    <cellStyle name="표준 324 2 2 2 4 3 3" xfId="23296"/>
    <cellStyle name="표준 324 2 2 2 4 4" xfId="19007"/>
    <cellStyle name="표준 324 2 2 2 4 4 2" xfId="25436"/>
    <cellStyle name="표준 324 2 2 2 4 5" xfId="22226"/>
    <cellStyle name="표준 324 2 2 2 5" xfId="16011"/>
    <cellStyle name="표준 324 2 2 2 5 2" xfId="18151"/>
    <cellStyle name="표준 324 2 2 2 5 2 2" xfId="21361"/>
    <cellStyle name="표준 324 2 2 2 5 2 2 2" xfId="27790"/>
    <cellStyle name="표준 324 2 2 2 5 2 3" xfId="24580"/>
    <cellStyle name="표준 324 2 2 2 5 3" xfId="17081"/>
    <cellStyle name="표준 324 2 2 2 5 3 2" xfId="20291"/>
    <cellStyle name="표준 324 2 2 2 5 3 2 2" xfId="26720"/>
    <cellStyle name="표준 324 2 2 2 5 3 3" xfId="23510"/>
    <cellStyle name="표준 324 2 2 2 5 4" xfId="19221"/>
    <cellStyle name="표준 324 2 2 2 5 4 2" xfId="25650"/>
    <cellStyle name="표준 324 2 2 2 5 5" xfId="22440"/>
    <cellStyle name="표준 324 2 2 2 6" xfId="17295"/>
    <cellStyle name="표준 324 2 2 2 6 2" xfId="20505"/>
    <cellStyle name="표준 324 2 2 2 6 2 2" xfId="26934"/>
    <cellStyle name="표준 324 2 2 2 6 3" xfId="23724"/>
    <cellStyle name="표준 324 2 2 2 7" xfId="16225"/>
    <cellStyle name="표준 324 2 2 2 7 2" xfId="19435"/>
    <cellStyle name="표준 324 2 2 2 7 2 2" xfId="25864"/>
    <cellStyle name="표준 324 2 2 2 7 3" xfId="22654"/>
    <cellStyle name="표준 324 2 2 2 8" xfId="18365"/>
    <cellStyle name="표준 324 2 2 2 8 2" xfId="24794"/>
    <cellStyle name="표준 324 2 2 2 9" xfId="21583"/>
    <cellStyle name="표준 324 2 2 3" xfId="13002"/>
    <cellStyle name="표준 324 2 2 3 2" xfId="15406"/>
    <cellStyle name="표준 324 2 2 3 2 2" xfId="17549"/>
    <cellStyle name="표준 324 2 2 3 2 2 2" xfId="20759"/>
    <cellStyle name="표준 324 2 2 3 2 2 2 2" xfId="27188"/>
    <cellStyle name="표준 324 2 2 3 2 2 3" xfId="23978"/>
    <cellStyle name="표준 324 2 2 3 2 3" xfId="16479"/>
    <cellStyle name="표준 324 2 2 3 2 3 2" xfId="19689"/>
    <cellStyle name="표준 324 2 2 3 2 3 2 2" xfId="26118"/>
    <cellStyle name="표준 324 2 2 3 2 3 3" xfId="22908"/>
    <cellStyle name="표준 324 2 2 3 2 4" xfId="18619"/>
    <cellStyle name="표준 324 2 2 3 2 4 2" xfId="25048"/>
    <cellStyle name="표준 324 2 2 3 2 5" xfId="21838"/>
    <cellStyle name="표준 324 2 2 3 3" xfId="15620"/>
    <cellStyle name="표준 324 2 2 3 3 2" xfId="17763"/>
    <cellStyle name="표준 324 2 2 3 3 2 2" xfId="20973"/>
    <cellStyle name="표준 324 2 2 3 3 2 2 2" xfId="27402"/>
    <cellStyle name="표준 324 2 2 3 3 2 3" xfId="24192"/>
    <cellStyle name="표준 324 2 2 3 3 3" xfId="16693"/>
    <cellStyle name="표준 324 2 2 3 3 3 2" xfId="19903"/>
    <cellStyle name="표준 324 2 2 3 3 3 2 2" xfId="26332"/>
    <cellStyle name="표준 324 2 2 3 3 3 3" xfId="23122"/>
    <cellStyle name="표준 324 2 2 3 3 4" xfId="18833"/>
    <cellStyle name="표준 324 2 2 3 3 4 2" xfId="25262"/>
    <cellStyle name="표준 324 2 2 3 3 5" xfId="22052"/>
    <cellStyle name="표준 324 2 2 3 4" xfId="15834"/>
    <cellStyle name="표준 324 2 2 3 4 2" xfId="17977"/>
    <cellStyle name="표준 324 2 2 3 4 2 2" xfId="21187"/>
    <cellStyle name="표준 324 2 2 3 4 2 2 2" xfId="27616"/>
    <cellStyle name="표준 324 2 2 3 4 2 3" xfId="24406"/>
    <cellStyle name="표준 324 2 2 3 4 3" xfId="16907"/>
    <cellStyle name="표준 324 2 2 3 4 3 2" xfId="20117"/>
    <cellStyle name="표준 324 2 2 3 4 3 2 2" xfId="26546"/>
    <cellStyle name="표준 324 2 2 3 4 3 3" xfId="23336"/>
    <cellStyle name="표준 324 2 2 3 4 4" xfId="19047"/>
    <cellStyle name="표준 324 2 2 3 4 4 2" xfId="25476"/>
    <cellStyle name="표준 324 2 2 3 4 5" xfId="22266"/>
    <cellStyle name="표준 324 2 2 3 5" xfId="16051"/>
    <cellStyle name="표준 324 2 2 3 5 2" xfId="18191"/>
    <cellStyle name="표준 324 2 2 3 5 2 2" xfId="21401"/>
    <cellStyle name="표준 324 2 2 3 5 2 2 2" xfId="27830"/>
    <cellStyle name="표준 324 2 2 3 5 2 3" xfId="24620"/>
    <cellStyle name="표준 324 2 2 3 5 3" xfId="17121"/>
    <cellStyle name="표준 324 2 2 3 5 3 2" xfId="20331"/>
    <cellStyle name="표준 324 2 2 3 5 3 2 2" xfId="26760"/>
    <cellStyle name="표준 324 2 2 3 5 3 3" xfId="23550"/>
    <cellStyle name="표준 324 2 2 3 5 4" xfId="19261"/>
    <cellStyle name="표준 324 2 2 3 5 4 2" xfId="25690"/>
    <cellStyle name="표준 324 2 2 3 5 5" xfId="22480"/>
    <cellStyle name="표준 324 2 2 3 6" xfId="17335"/>
    <cellStyle name="표준 324 2 2 3 6 2" xfId="20545"/>
    <cellStyle name="표준 324 2 2 3 6 2 2" xfId="26974"/>
    <cellStyle name="표준 324 2 2 3 6 3" xfId="23764"/>
    <cellStyle name="표준 324 2 2 3 7" xfId="16265"/>
    <cellStyle name="표준 324 2 2 3 7 2" xfId="19475"/>
    <cellStyle name="표준 324 2 2 3 7 2 2" xfId="25904"/>
    <cellStyle name="표준 324 2 2 3 7 3" xfId="22694"/>
    <cellStyle name="표준 324 2 2 3 8" xfId="18405"/>
    <cellStyle name="표준 324 2 2 3 8 2" xfId="24834"/>
    <cellStyle name="표준 324 2 2 3 9" xfId="21623"/>
    <cellStyle name="표준 324 2 2 4" xfId="15347"/>
    <cellStyle name="표준 324 2 2 4 2" xfId="17490"/>
    <cellStyle name="표준 324 2 2 4 2 2" xfId="20700"/>
    <cellStyle name="표준 324 2 2 4 2 2 2" xfId="27129"/>
    <cellStyle name="표준 324 2 2 4 2 3" xfId="23919"/>
    <cellStyle name="표준 324 2 2 4 3" xfId="16420"/>
    <cellStyle name="표준 324 2 2 4 3 2" xfId="19630"/>
    <cellStyle name="표준 324 2 2 4 3 2 2" xfId="26059"/>
    <cellStyle name="표준 324 2 2 4 3 3" xfId="22849"/>
    <cellStyle name="표준 324 2 2 4 4" xfId="18560"/>
    <cellStyle name="표준 324 2 2 4 4 2" xfId="24989"/>
    <cellStyle name="표준 324 2 2 4 5" xfId="21779"/>
    <cellStyle name="표준 324 2 2 5" xfId="15561"/>
    <cellStyle name="표준 324 2 2 5 2" xfId="17704"/>
    <cellStyle name="표준 324 2 2 5 2 2" xfId="20914"/>
    <cellStyle name="표준 324 2 2 5 2 2 2" xfId="27343"/>
    <cellStyle name="표준 324 2 2 5 2 3" xfId="24133"/>
    <cellStyle name="표준 324 2 2 5 3" xfId="16634"/>
    <cellStyle name="표준 324 2 2 5 3 2" xfId="19844"/>
    <cellStyle name="표준 324 2 2 5 3 2 2" xfId="26273"/>
    <cellStyle name="표준 324 2 2 5 3 3" xfId="23063"/>
    <cellStyle name="표준 324 2 2 5 4" xfId="18774"/>
    <cellStyle name="표준 324 2 2 5 4 2" xfId="25203"/>
    <cellStyle name="표준 324 2 2 5 5" xfId="21993"/>
    <cellStyle name="표준 324 2 2 6" xfId="15775"/>
    <cellStyle name="표준 324 2 2 6 2" xfId="17918"/>
    <cellStyle name="표준 324 2 2 6 2 2" xfId="21128"/>
    <cellStyle name="표준 324 2 2 6 2 2 2" xfId="27557"/>
    <cellStyle name="표준 324 2 2 6 2 3" xfId="24347"/>
    <cellStyle name="표준 324 2 2 6 3" xfId="16848"/>
    <cellStyle name="표준 324 2 2 6 3 2" xfId="20058"/>
    <cellStyle name="표준 324 2 2 6 3 2 2" xfId="26487"/>
    <cellStyle name="표준 324 2 2 6 3 3" xfId="23277"/>
    <cellStyle name="표준 324 2 2 6 4" xfId="18988"/>
    <cellStyle name="표준 324 2 2 6 4 2" xfId="25417"/>
    <cellStyle name="표준 324 2 2 6 5" xfId="22207"/>
    <cellStyle name="표준 324 2 2 7" xfId="15992"/>
    <cellStyle name="표준 324 2 2 7 2" xfId="18132"/>
    <cellStyle name="표준 324 2 2 7 2 2" xfId="21342"/>
    <cellStyle name="표준 324 2 2 7 2 2 2" xfId="27771"/>
    <cellStyle name="표준 324 2 2 7 2 3" xfId="24561"/>
    <cellStyle name="표준 324 2 2 7 3" xfId="17062"/>
    <cellStyle name="표준 324 2 2 7 3 2" xfId="20272"/>
    <cellStyle name="표준 324 2 2 7 3 2 2" xfId="26701"/>
    <cellStyle name="표준 324 2 2 7 3 3" xfId="23491"/>
    <cellStyle name="표준 324 2 2 7 4" xfId="19202"/>
    <cellStyle name="표준 324 2 2 7 4 2" xfId="25631"/>
    <cellStyle name="표준 324 2 2 7 5" xfId="22421"/>
    <cellStyle name="표준 324 2 2 8" xfId="17276"/>
    <cellStyle name="표준 324 2 2 8 2" xfId="20486"/>
    <cellStyle name="표준 324 2 2 8 2 2" xfId="26915"/>
    <cellStyle name="표준 324 2 2 8 3" xfId="23705"/>
    <cellStyle name="표준 324 2 2 9" xfId="16206"/>
    <cellStyle name="표준 324 2 2 9 2" xfId="19416"/>
    <cellStyle name="표준 324 2 2 9 2 2" xfId="25845"/>
    <cellStyle name="표준 324 2 2 9 3" xfId="22635"/>
    <cellStyle name="표준 324 2 3" xfId="12951"/>
    <cellStyle name="표준 324 2 3 10" xfId="18354"/>
    <cellStyle name="표준 324 2 3 10 2" xfId="24783"/>
    <cellStyle name="표준 324 2 3 11" xfId="21572"/>
    <cellStyle name="표준 324 2 3 2" xfId="12963"/>
    <cellStyle name="표준 324 2 3 2 2" xfId="15367"/>
    <cellStyle name="표준 324 2 3 2 2 2" xfId="17510"/>
    <cellStyle name="표준 324 2 3 2 2 2 2" xfId="20720"/>
    <cellStyle name="표준 324 2 3 2 2 2 2 2" xfId="27149"/>
    <cellStyle name="표준 324 2 3 2 2 2 3" xfId="23939"/>
    <cellStyle name="표준 324 2 3 2 2 3" xfId="16440"/>
    <cellStyle name="표준 324 2 3 2 2 3 2" xfId="19650"/>
    <cellStyle name="표준 324 2 3 2 2 3 2 2" xfId="26079"/>
    <cellStyle name="표준 324 2 3 2 2 3 3" xfId="22869"/>
    <cellStyle name="표준 324 2 3 2 2 4" xfId="18580"/>
    <cellStyle name="표준 324 2 3 2 2 4 2" xfId="25009"/>
    <cellStyle name="표준 324 2 3 2 2 5" xfId="21799"/>
    <cellStyle name="표준 324 2 3 2 3" xfId="15581"/>
    <cellStyle name="표준 324 2 3 2 3 2" xfId="17724"/>
    <cellStyle name="표준 324 2 3 2 3 2 2" xfId="20934"/>
    <cellStyle name="표준 324 2 3 2 3 2 2 2" xfId="27363"/>
    <cellStyle name="표준 324 2 3 2 3 2 3" xfId="24153"/>
    <cellStyle name="표준 324 2 3 2 3 3" xfId="16654"/>
    <cellStyle name="표준 324 2 3 2 3 3 2" xfId="19864"/>
    <cellStyle name="표준 324 2 3 2 3 3 2 2" xfId="26293"/>
    <cellStyle name="표준 324 2 3 2 3 3 3" xfId="23083"/>
    <cellStyle name="표준 324 2 3 2 3 4" xfId="18794"/>
    <cellStyle name="표준 324 2 3 2 3 4 2" xfId="25223"/>
    <cellStyle name="표준 324 2 3 2 3 5" xfId="22013"/>
    <cellStyle name="표준 324 2 3 2 4" xfId="15795"/>
    <cellStyle name="표준 324 2 3 2 4 2" xfId="17938"/>
    <cellStyle name="표준 324 2 3 2 4 2 2" xfId="21148"/>
    <cellStyle name="표준 324 2 3 2 4 2 2 2" xfId="27577"/>
    <cellStyle name="표준 324 2 3 2 4 2 3" xfId="24367"/>
    <cellStyle name="표준 324 2 3 2 4 3" xfId="16868"/>
    <cellStyle name="표준 324 2 3 2 4 3 2" xfId="20078"/>
    <cellStyle name="표준 324 2 3 2 4 3 2 2" xfId="26507"/>
    <cellStyle name="표준 324 2 3 2 4 3 3" xfId="23297"/>
    <cellStyle name="표준 324 2 3 2 4 4" xfId="19008"/>
    <cellStyle name="표준 324 2 3 2 4 4 2" xfId="25437"/>
    <cellStyle name="표준 324 2 3 2 4 5" xfId="22227"/>
    <cellStyle name="표준 324 2 3 2 5" xfId="16012"/>
    <cellStyle name="표준 324 2 3 2 5 2" xfId="18152"/>
    <cellStyle name="표준 324 2 3 2 5 2 2" xfId="21362"/>
    <cellStyle name="표준 324 2 3 2 5 2 2 2" xfId="27791"/>
    <cellStyle name="표준 324 2 3 2 5 2 3" xfId="24581"/>
    <cellStyle name="표준 324 2 3 2 5 3" xfId="17082"/>
    <cellStyle name="표준 324 2 3 2 5 3 2" xfId="20292"/>
    <cellStyle name="표준 324 2 3 2 5 3 2 2" xfId="26721"/>
    <cellStyle name="표준 324 2 3 2 5 3 3" xfId="23511"/>
    <cellStyle name="표준 324 2 3 2 5 4" xfId="19222"/>
    <cellStyle name="표준 324 2 3 2 5 4 2" xfId="25651"/>
    <cellStyle name="표준 324 2 3 2 5 5" xfId="22441"/>
    <cellStyle name="표준 324 2 3 2 6" xfId="17296"/>
    <cellStyle name="표준 324 2 3 2 6 2" xfId="20506"/>
    <cellStyle name="표준 324 2 3 2 6 2 2" xfId="26935"/>
    <cellStyle name="표준 324 2 3 2 6 3" xfId="23725"/>
    <cellStyle name="표준 324 2 3 2 7" xfId="16226"/>
    <cellStyle name="표준 324 2 3 2 7 2" xfId="19436"/>
    <cellStyle name="표준 324 2 3 2 7 2 2" xfId="25865"/>
    <cellStyle name="표준 324 2 3 2 7 3" xfId="22655"/>
    <cellStyle name="표준 324 2 3 2 8" xfId="18366"/>
    <cellStyle name="표준 324 2 3 2 8 2" xfId="24795"/>
    <cellStyle name="표준 324 2 3 2 9" xfId="21584"/>
    <cellStyle name="표준 324 2 3 3" xfId="13003"/>
    <cellStyle name="표준 324 2 3 3 2" xfId="15407"/>
    <cellStyle name="표준 324 2 3 3 2 2" xfId="17550"/>
    <cellStyle name="표준 324 2 3 3 2 2 2" xfId="20760"/>
    <cellStyle name="표준 324 2 3 3 2 2 2 2" xfId="27189"/>
    <cellStyle name="표준 324 2 3 3 2 2 3" xfId="23979"/>
    <cellStyle name="표준 324 2 3 3 2 3" xfId="16480"/>
    <cellStyle name="표준 324 2 3 3 2 3 2" xfId="19690"/>
    <cellStyle name="표준 324 2 3 3 2 3 2 2" xfId="26119"/>
    <cellStyle name="표준 324 2 3 3 2 3 3" xfId="22909"/>
    <cellStyle name="표준 324 2 3 3 2 4" xfId="18620"/>
    <cellStyle name="표준 324 2 3 3 2 4 2" xfId="25049"/>
    <cellStyle name="표준 324 2 3 3 2 5" xfId="21839"/>
    <cellStyle name="표준 324 2 3 3 3" xfId="15621"/>
    <cellStyle name="표준 324 2 3 3 3 2" xfId="17764"/>
    <cellStyle name="표준 324 2 3 3 3 2 2" xfId="20974"/>
    <cellStyle name="표준 324 2 3 3 3 2 2 2" xfId="27403"/>
    <cellStyle name="표준 324 2 3 3 3 2 3" xfId="24193"/>
    <cellStyle name="표준 324 2 3 3 3 3" xfId="16694"/>
    <cellStyle name="표준 324 2 3 3 3 3 2" xfId="19904"/>
    <cellStyle name="표준 324 2 3 3 3 3 2 2" xfId="26333"/>
    <cellStyle name="표준 324 2 3 3 3 3 3" xfId="23123"/>
    <cellStyle name="표준 324 2 3 3 3 4" xfId="18834"/>
    <cellStyle name="표준 324 2 3 3 3 4 2" xfId="25263"/>
    <cellStyle name="표준 324 2 3 3 3 5" xfId="22053"/>
    <cellStyle name="표준 324 2 3 3 4" xfId="15835"/>
    <cellStyle name="표준 324 2 3 3 4 2" xfId="17978"/>
    <cellStyle name="표준 324 2 3 3 4 2 2" xfId="21188"/>
    <cellStyle name="표준 324 2 3 3 4 2 2 2" xfId="27617"/>
    <cellStyle name="표준 324 2 3 3 4 2 3" xfId="24407"/>
    <cellStyle name="표준 324 2 3 3 4 3" xfId="16908"/>
    <cellStyle name="표준 324 2 3 3 4 3 2" xfId="20118"/>
    <cellStyle name="표준 324 2 3 3 4 3 2 2" xfId="26547"/>
    <cellStyle name="표준 324 2 3 3 4 3 3" xfId="23337"/>
    <cellStyle name="표준 324 2 3 3 4 4" xfId="19048"/>
    <cellStyle name="표준 324 2 3 3 4 4 2" xfId="25477"/>
    <cellStyle name="표준 324 2 3 3 4 5" xfId="22267"/>
    <cellStyle name="표준 324 2 3 3 5" xfId="16052"/>
    <cellStyle name="표준 324 2 3 3 5 2" xfId="18192"/>
    <cellStyle name="표준 324 2 3 3 5 2 2" xfId="21402"/>
    <cellStyle name="표준 324 2 3 3 5 2 2 2" xfId="27831"/>
    <cellStyle name="표준 324 2 3 3 5 2 3" xfId="24621"/>
    <cellStyle name="표준 324 2 3 3 5 3" xfId="17122"/>
    <cellStyle name="표준 324 2 3 3 5 3 2" xfId="20332"/>
    <cellStyle name="표준 324 2 3 3 5 3 2 2" xfId="26761"/>
    <cellStyle name="표준 324 2 3 3 5 3 3" xfId="23551"/>
    <cellStyle name="표준 324 2 3 3 5 4" xfId="19262"/>
    <cellStyle name="표준 324 2 3 3 5 4 2" xfId="25691"/>
    <cellStyle name="표준 324 2 3 3 5 5" xfId="22481"/>
    <cellStyle name="표준 324 2 3 3 6" xfId="17336"/>
    <cellStyle name="표준 324 2 3 3 6 2" xfId="20546"/>
    <cellStyle name="표준 324 2 3 3 6 2 2" xfId="26975"/>
    <cellStyle name="표준 324 2 3 3 6 3" xfId="23765"/>
    <cellStyle name="표준 324 2 3 3 7" xfId="16266"/>
    <cellStyle name="표준 324 2 3 3 7 2" xfId="19476"/>
    <cellStyle name="표준 324 2 3 3 7 2 2" xfId="25905"/>
    <cellStyle name="표준 324 2 3 3 7 3" xfId="22695"/>
    <cellStyle name="표준 324 2 3 3 8" xfId="18406"/>
    <cellStyle name="표준 324 2 3 3 8 2" xfId="24835"/>
    <cellStyle name="표준 324 2 3 3 9" xfId="21624"/>
    <cellStyle name="표준 324 2 3 4" xfId="15355"/>
    <cellStyle name="표준 324 2 3 4 2" xfId="17498"/>
    <cellStyle name="표준 324 2 3 4 2 2" xfId="20708"/>
    <cellStyle name="표준 324 2 3 4 2 2 2" xfId="27137"/>
    <cellStyle name="표준 324 2 3 4 2 3" xfId="23927"/>
    <cellStyle name="표준 324 2 3 4 3" xfId="16428"/>
    <cellStyle name="표준 324 2 3 4 3 2" xfId="19638"/>
    <cellStyle name="표준 324 2 3 4 3 2 2" xfId="26067"/>
    <cellStyle name="표준 324 2 3 4 3 3" xfId="22857"/>
    <cellStyle name="표준 324 2 3 4 4" xfId="18568"/>
    <cellStyle name="표준 324 2 3 4 4 2" xfId="24997"/>
    <cellStyle name="표준 324 2 3 4 5" xfId="21787"/>
    <cellStyle name="표준 324 2 3 5" xfId="15569"/>
    <cellStyle name="표준 324 2 3 5 2" xfId="17712"/>
    <cellStyle name="표준 324 2 3 5 2 2" xfId="20922"/>
    <cellStyle name="표준 324 2 3 5 2 2 2" xfId="27351"/>
    <cellStyle name="표준 324 2 3 5 2 3" xfId="24141"/>
    <cellStyle name="표준 324 2 3 5 3" xfId="16642"/>
    <cellStyle name="표준 324 2 3 5 3 2" xfId="19852"/>
    <cellStyle name="표준 324 2 3 5 3 2 2" xfId="26281"/>
    <cellStyle name="표준 324 2 3 5 3 3" xfId="23071"/>
    <cellStyle name="표준 324 2 3 5 4" xfId="18782"/>
    <cellStyle name="표준 324 2 3 5 4 2" xfId="25211"/>
    <cellStyle name="표준 324 2 3 5 5" xfId="22001"/>
    <cellStyle name="표준 324 2 3 6" xfId="15783"/>
    <cellStyle name="표준 324 2 3 6 2" xfId="17926"/>
    <cellStyle name="표준 324 2 3 6 2 2" xfId="21136"/>
    <cellStyle name="표준 324 2 3 6 2 2 2" xfId="27565"/>
    <cellStyle name="표준 324 2 3 6 2 3" xfId="24355"/>
    <cellStyle name="표준 324 2 3 6 3" xfId="16856"/>
    <cellStyle name="표준 324 2 3 6 3 2" xfId="20066"/>
    <cellStyle name="표준 324 2 3 6 3 2 2" xfId="26495"/>
    <cellStyle name="표준 324 2 3 6 3 3" xfId="23285"/>
    <cellStyle name="표준 324 2 3 6 4" xfId="18996"/>
    <cellStyle name="표준 324 2 3 6 4 2" xfId="25425"/>
    <cellStyle name="표준 324 2 3 6 5" xfId="22215"/>
    <cellStyle name="표준 324 2 3 7" xfId="16000"/>
    <cellStyle name="표준 324 2 3 7 2" xfId="18140"/>
    <cellStyle name="표준 324 2 3 7 2 2" xfId="21350"/>
    <cellStyle name="표준 324 2 3 7 2 2 2" xfId="27779"/>
    <cellStyle name="표준 324 2 3 7 2 3" xfId="24569"/>
    <cellStyle name="표준 324 2 3 7 3" xfId="17070"/>
    <cellStyle name="표준 324 2 3 7 3 2" xfId="20280"/>
    <cellStyle name="표준 324 2 3 7 3 2 2" xfId="26709"/>
    <cellStyle name="표준 324 2 3 7 3 3" xfId="23499"/>
    <cellStyle name="표준 324 2 3 7 4" xfId="19210"/>
    <cellStyle name="표준 324 2 3 7 4 2" xfId="25639"/>
    <cellStyle name="표준 324 2 3 7 5" xfId="22429"/>
    <cellStyle name="표준 324 2 3 8" xfId="17284"/>
    <cellStyle name="표준 324 2 3 8 2" xfId="20494"/>
    <cellStyle name="표준 324 2 3 8 2 2" xfId="26923"/>
    <cellStyle name="표준 324 2 3 8 3" xfId="23713"/>
    <cellStyle name="표준 324 2 3 9" xfId="16214"/>
    <cellStyle name="표준 324 2 3 9 2" xfId="19424"/>
    <cellStyle name="표준 324 2 3 9 2 2" xfId="25853"/>
    <cellStyle name="표준 324 2 3 9 3" xfId="22643"/>
    <cellStyle name="표준 324 2 4" xfId="9797"/>
    <cellStyle name="표준 324 2 5" xfId="12961"/>
    <cellStyle name="표준 324 2 5 2" xfId="15365"/>
    <cellStyle name="표준 324 2 5 2 2" xfId="17508"/>
    <cellStyle name="표준 324 2 5 2 2 2" xfId="20718"/>
    <cellStyle name="표준 324 2 5 2 2 2 2" xfId="27147"/>
    <cellStyle name="표준 324 2 5 2 2 3" xfId="23937"/>
    <cellStyle name="표준 324 2 5 2 3" xfId="16438"/>
    <cellStyle name="표준 324 2 5 2 3 2" xfId="19648"/>
    <cellStyle name="표준 324 2 5 2 3 2 2" xfId="26077"/>
    <cellStyle name="표준 324 2 5 2 3 3" xfId="22867"/>
    <cellStyle name="표준 324 2 5 2 4" xfId="18578"/>
    <cellStyle name="표준 324 2 5 2 4 2" xfId="25007"/>
    <cellStyle name="표준 324 2 5 2 5" xfId="21797"/>
    <cellStyle name="표준 324 2 5 3" xfId="15579"/>
    <cellStyle name="표준 324 2 5 3 2" xfId="17722"/>
    <cellStyle name="표준 324 2 5 3 2 2" xfId="20932"/>
    <cellStyle name="표준 324 2 5 3 2 2 2" xfId="27361"/>
    <cellStyle name="표준 324 2 5 3 2 3" xfId="24151"/>
    <cellStyle name="표준 324 2 5 3 3" xfId="16652"/>
    <cellStyle name="표준 324 2 5 3 3 2" xfId="19862"/>
    <cellStyle name="표준 324 2 5 3 3 2 2" xfId="26291"/>
    <cellStyle name="표준 324 2 5 3 3 3" xfId="23081"/>
    <cellStyle name="표준 324 2 5 3 4" xfId="18792"/>
    <cellStyle name="표준 324 2 5 3 4 2" xfId="25221"/>
    <cellStyle name="표준 324 2 5 3 5" xfId="22011"/>
    <cellStyle name="표준 324 2 5 4" xfId="15793"/>
    <cellStyle name="표준 324 2 5 4 2" xfId="17936"/>
    <cellStyle name="표준 324 2 5 4 2 2" xfId="21146"/>
    <cellStyle name="표준 324 2 5 4 2 2 2" xfId="27575"/>
    <cellStyle name="표준 324 2 5 4 2 3" xfId="24365"/>
    <cellStyle name="표준 324 2 5 4 3" xfId="16866"/>
    <cellStyle name="표준 324 2 5 4 3 2" xfId="20076"/>
    <cellStyle name="표준 324 2 5 4 3 2 2" xfId="26505"/>
    <cellStyle name="표준 324 2 5 4 3 3" xfId="23295"/>
    <cellStyle name="표준 324 2 5 4 4" xfId="19006"/>
    <cellStyle name="표준 324 2 5 4 4 2" xfId="25435"/>
    <cellStyle name="표준 324 2 5 4 5" xfId="22225"/>
    <cellStyle name="표준 324 2 5 5" xfId="16010"/>
    <cellStyle name="표준 324 2 5 5 2" xfId="18150"/>
    <cellStyle name="표준 324 2 5 5 2 2" xfId="21360"/>
    <cellStyle name="표준 324 2 5 5 2 2 2" xfId="27789"/>
    <cellStyle name="표준 324 2 5 5 2 3" xfId="24579"/>
    <cellStyle name="표준 324 2 5 5 3" xfId="17080"/>
    <cellStyle name="표준 324 2 5 5 3 2" xfId="20290"/>
    <cellStyle name="표준 324 2 5 5 3 2 2" xfId="26719"/>
    <cellStyle name="표준 324 2 5 5 3 3" xfId="23509"/>
    <cellStyle name="표준 324 2 5 5 4" xfId="19220"/>
    <cellStyle name="표준 324 2 5 5 4 2" xfId="25649"/>
    <cellStyle name="표준 324 2 5 5 5" xfId="22439"/>
    <cellStyle name="표준 324 2 5 6" xfId="17294"/>
    <cellStyle name="표준 324 2 5 6 2" xfId="20504"/>
    <cellStyle name="표준 324 2 5 6 2 2" xfId="26933"/>
    <cellStyle name="표준 324 2 5 6 3" xfId="23723"/>
    <cellStyle name="표준 324 2 5 7" xfId="16224"/>
    <cellStyle name="표준 324 2 5 7 2" xfId="19434"/>
    <cellStyle name="표준 324 2 5 7 2 2" xfId="25863"/>
    <cellStyle name="표준 324 2 5 7 3" xfId="22653"/>
    <cellStyle name="표준 324 2 5 8" xfId="18364"/>
    <cellStyle name="표준 324 2 5 8 2" xfId="24793"/>
    <cellStyle name="표준 324 2 5 9" xfId="21582"/>
    <cellStyle name="표준 324 2 6" xfId="13001"/>
    <cellStyle name="표준 324 2 6 2" xfId="15405"/>
    <cellStyle name="표준 324 2 6 2 2" xfId="17548"/>
    <cellStyle name="표준 324 2 6 2 2 2" xfId="20758"/>
    <cellStyle name="표준 324 2 6 2 2 2 2" xfId="27187"/>
    <cellStyle name="표준 324 2 6 2 2 3" xfId="23977"/>
    <cellStyle name="표준 324 2 6 2 3" xfId="16478"/>
    <cellStyle name="표준 324 2 6 2 3 2" xfId="19688"/>
    <cellStyle name="표준 324 2 6 2 3 2 2" xfId="26117"/>
    <cellStyle name="표준 324 2 6 2 3 3" xfId="22907"/>
    <cellStyle name="표준 324 2 6 2 4" xfId="18618"/>
    <cellStyle name="표준 324 2 6 2 4 2" xfId="25047"/>
    <cellStyle name="표준 324 2 6 2 5" xfId="21837"/>
    <cellStyle name="표준 324 2 6 3" xfId="15619"/>
    <cellStyle name="표준 324 2 6 3 2" xfId="17762"/>
    <cellStyle name="표준 324 2 6 3 2 2" xfId="20972"/>
    <cellStyle name="표준 324 2 6 3 2 2 2" xfId="27401"/>
    <cellStyle name="표준 324 2 6 3 2 3" xfId="24191"/>
    <cellStyle name="표준 324 2 6 3 3" xfId="16692"/>
    <cellStyle name="표준 324 2 6 3 3 2" xfId="19902"/>
    <cellStyle name="표준 324 2 6 3 3 2 2" xfId="26331"/>
    <cellStyle name="표준 324 2 6 3 3 3" xfId="23121"/>
    <cellStyle name="표준 324 2 6 3 4" xfId="18832"/>
    <cellStyle name="표준 324 2 6 3 4 2" xfId="25261"/>
    <cellStyle name="표준 324 2 6 3 5" xfId="22051"/>
    <cellStyle name="표준 324 2 6 4" xfId="15833"/>
    <cellStyle name="표준 324 2 6 4 2" xfId="17976"/>
    <cellStyle name="표준 324 2 6 4 2 2" xfId="21186"/>
    <cellStyle name="표준 324 2 6 4 2 2 2" xfId="27615"/>
    <cellStyle name="표준 324 2 6 4 2 3" xfId="24405"/>
    <cellStyle name="표준 324 2 6 4 3" xfId="16906"/>
    <cellStyle name="표준 324 2 6 4 3 2" xfId="20116"/>
    <cellStyle name="표준 324 2 6 4 3 2 2" xfId="26545"/>
    <cellStyle name="표준 324 2 6 4 3 3" xfId="23335"/>
    <cellStyle name="표준 324 2 6 4 4" xfId="19046"/>
    <cellStyle name="표준 324 2 6 4 4 2" xfId="25475"/>
    <cellStyle name="표준 324 2 6 4 5" xfId="22265"/>
    <cellStyle name="표준 324 2 6 5" xfId="16050"/>
    <cellStyle name="표준 324 2 6 5 2" xfId="18190"/>
    <cellStyle name="표준 324 2 6 5 2 2" xfId="21400"/>
    <cellStyle name="표준 324 2 6 5 2 2 2" xfId="27829"/>
    <cellStyle name="표준 324 2 6 5 2 3" xfId="24619"/>
    <cellStyle name="표준 324 2 6 5 3" xfId="17120"/>
    <cellStyle name="표준 324 2 6 5 3 2" xfId="20330"/>
    <cellStyle name="표준 324 2 6 5 3 2 2" xfId="26759"/>
    <cellStyle name="표준 324 2 6 5 3 3" xfId="23549"/>
    <cellStyle name="표준 324 2 6 5 4" xfId="19260"/>
    <cellStyle name="표준 324 2 6 5 4 2" xfId="25689"/>
    <cellStyle name="표준 324 2 6 5 5" xfId="22479"/>
    <cellStyle name="표준 324 2 6 6" xfId="17334"/>
    <cellStyle name="표준 324 2 6 6 2" xfId="20544"/>
    <cellStyle name="표준 324 2 6 6 2 2" xfId="26973"/>
    <cellStyle name="표준 324 2 6 6 3" xfId="23763"/>
    <cellStyle name="표준 324 2 6 7" xfId="16264"/>
    <cellStyle name="표준 324 2 6 7 2" xfId="19474"/>
    <cellStyle name="표준 324 2 6 7 2 2" xfId="25903"/>
    <cellStyle name="표준 324 2 6 7 3" xfId="22693"/>
    <cellStyle name="표준 324 2 6 8" xfId="18404"/>
    <cellStyle name="표준 324 2 6 8 2" xfId="24833"/>
    <cellStyle name="표준 324 2 6 9" xfId="21622"/>
    <cellStyle name="표준 324 2 7" xfId="15339"/>
    <cellStyle name="표준 324 2 7 2" xfId="17482"/>
    <cellStyle name="표준 324 2 7 2 2" xfId="20692"/>
    <cellStyle name="표준 324 2 7 2 2 2" xfId="27121"/>
    <cellStyle name="표준 324 2 7 2 3" xfId="23911"/>
    <cellStyle name="표준 324 2 7 3" xfId="16412"/>
    <cellStyle name="표준 324 2 7 3 2" xfId="19622"/>
    <cellStyle name="표준 324 2 7 3 2 2" xfId="26051"/>
    <cellStyle name="표준 324 2 7 3 3" xfId="22841"/>
    <cellStyle name="표준 324 2 7 4" xfId="18552"/>
    <cellStyle name="표준 324 2 7 4 2" xfId="24981"/>
    <cellStyle name="표준 324 2 7 5" xfId="21771"/>
    <cellStyle name="표준 324 2 8" xfId="15553"/>
    <cellStyle name="표준 324 2 8 2" xfId="17696"/>
    <cellStyle name="표준 324 2 8 2 2" xfId="20906"/>
    <cellStyle name="표준 324 2 8 2 2 2" xfId="27335"/>
    <cellStyle name="표준 324 2 8 2 3" xfId="24125"/>
    <cellStyle name="표준 324 2 8 3" xfId="16626"/>
    <cellStyle name="표준 324 2 8 3 2" xfId="19836"/>
    <cellStyle name="표준 324 2 8 3 2 2" xfId="26265"/>
    <cellStyle name="표준 324 2 8 3 3" xfId="23055"/>
    <cellStyle name="표준 324 2 8 4" xfId="18766"/>
    <cellStyle name="표준 324 2 8 4 2" xfId="25195"/>
    <cellStyle name="표준 324 2 8 5" xfId="21985"/>
    <cellStyle name="표준 324 2 9" xfId="15767"/>
    <cellStyle name="표준 324 2 9 2" xfId="17910"/>
    <cellStyle name="표준 324 2 9 2 2" xfId="21120"/>
    <cellStyle name="표준 324 2 9 2 2 2" xfId="27549"/>
    <cellStyle name="표준 324 2 9 2 3" xfId="24339"/>
    <cellStyle name="표준 324 2 9 3" xfId="16840"/>
    <cellStyle name="표준 324 2 9 3 2" xfId="20050"/>
    <cellStyle name="표준 324 2 9 3 2 2" xfId="26479"/>
    <cellStyle name="표준 324 2 9 3 3" xfId="23269"/>
    <cellStyle name="표준 324 2 9 4" xfId="18980"/>
    <cellStyle name="표준 324 2 9 4 2" xfId="25409"/>
    <cellStyle name="표준 324 2 9 5" xfId="22199"/>
    <cellStyle name="표준 324 3" xfId="12831"/>
    <cellStyle name="표준 324 3 10" xfId="18342"/>
    <cellStyle name="표준 324 3 10 2" xfId="24771"/>
    <cellStyle name="표준 324 3 11" xfId="21560"/>
    <cellStyle name="표준 324 3 2" xfId="12964"/>
    <cellStyle name="표준 324 3 2 2" xfId="15368"/>
    <cellStyle name="표준 324 3 2 2 2" xfId="17511"/>
    <cellStyle name="표준 324 3 2 2 2 2" xfId="20721"/>
    <cellStyle name="표준 324 3 2 2 2 2 2" xfId="27150"/>
    <cellStyle name="표준 324 3 2 2 2 3" xfId="23940"/>
    <cellStyle name="표준 324 3 2 2 3" xfId="16441"/>
    <cellStyle name="표준 324 3 2 2 3 2" xfId="19651"/>
    <cellStyle name="표준 324 3 2 2 3 2 2" xfId="26080"/>
    <cellStyle name="표준 324 3 2 2 3 3" xfId="22870"/>
    <cellStyle name="표준 324 3 2 2 4" xfId="18581"/>
    <cellStyle name="표준 324 3 2 2 4 2" xfId="25010"/>
    <cellStyle name="표준 324 3 2 2 5" xfId="21800"/>
    <cellStyle name="표준 324 3 2 3" xfId="15582"/>
    <cellStyle name="표준 324 3 2 3 2" xfId="17725"/>
    <cellStyle name="표준 324 3 2 3 2 2" xfId="20935"/>
    <cellStyle name="표준 324 3 2 3 2 2 2" xfId="27364"/>
    <cellStyle name="표준 324 3 2 3 2 3" xfId="24154"/>
    <cellStyle name="표준 324 3 2 3 3" xfId="16655"/>
    <cellStyle name="표준 324 3 2 3 3 2" xfId="19865"/>
    <cellStyle name="표준 324 3 2 3 3 2 2" xfId="26294"/>
    <cellStyle name="표준 324 3 2 3 3 3" xfId="23084"/>
    <cellStyle name="표준 324 3 2 3 4" xfId="18795"/>
    <cellStyle name="표준 324 3 2 3 4 2" xfId="25224"/>
    <cellStyle name="표준 324 3 2 3 5" xfId="22014"/>
    <cellStyle name="표준 324 3 2 4" xfId="15796"/>
    <cellStyle name="표준 324 3 2 4 2" xfId="17939"/>
    <cellStyle name="표준 324 3 2 4 2 2" xfId="21149"/>
    <cellStyle name="표준 324 3 2 4 2 2 2" xfId="27578"/>
    <cellStyle name="표준 324 3 2 4 2 3" xfId="24368"/>
    <cellStyle name="표준 324 3 2 4 3" xfId="16869"/>
    <cellStyle name="표준 324 3 2 4 3 2" xfId="20079"/>
    <cellStyle name="표준 324 3 2 4 3 2 2" xfId="26508"/>
    <cellStyle name="표준 324 3 2 4 3 3" xfId="23298"/>
    <cellStyle name="표준 324 3 2 4 4" xfId="19009"/>
    <cellStyle name="표준 324 3 2 4 4 2" xfId="25438"/>
    <cellStyle name="표준 324 3 2 4 5" xfId="22228"/>
    <cellStyle name="표준 324 3 2 5" xfId="16013"/>
    <cellStyle name="표준 324 3 2 5 2" xfId="18153"/>
    <cellStyle name="표준 324 3 2 5 2 2" xfId="21363"/>
    <cellStyle name="표준 324 3 2 5 2 2 2" xfId="27792"/>
    <cellStyle name="표준 324 3 2 5 2 3" xfId="24582"/>
    <cellStyle name="표준 324 3 2 5 3" xfId="17083"/>
    <cellStyle name="표준 324 3 2 5 3 2" xfId="20293"/>
    <cellStyle name="표준 324 3 2 5 3 2 2" xfId="26722"/>
    <cellStyle name="표준 324 3 2 5 3 3" xfId="23512"/>
    <cellStyle name="표준 324 3 2 5 4" xfId="19223"/>
    <cellStyle name="표준 324 3 2 5 4 2" xfId="25652"/>
    <cellStyle name="표준 324 3 2 5 5" xfId="22442"/>
    <cellStyle name="표준 324 3 2 6" xfId="17297"/>
    <cellStyle name="표준 324 3 2 6 2" xfId="20507"/>
    <cellStyle name="표준 324 3 2 6 2 2" xfId="26936"/>
    <cellStyle name="표준 324 3 2 6 3" xfId="23726"/>
    <cellStyle name="표준 324 3 2 7" xfId="16227"/>
    <cellStyle name="표준 324 3 2 7 2" xfId="19437"/>
    <cellStyle name="표준 324 3 2 7 2 2" xfId="25866"/>
    <cellStyle name="표준 324 3 2 7 3" xfId="22656"/>
    <cellStyle name="표준 324 3 2 8" xfId="18367"/>
    <cellStyle name="표준 324 3 2 8 2" xfId="24796"/>
    <cellStyle name="표준 324 3 2 9" xfId="21585"/>
    <cellStyle name="표준 324 3 3" xfId="13004"/>
    <cellStyle name="표준 324 3 3 2" xfId="15408"/>
    <cellStyle name="표준 324 3 3 2 2" xfId="17551"/>
    <cellStyle name="표준 324 3 3 2 2 2" xfId="20761"/>
    <cellStyle name="표준 324 3 3 2 2 2 2" xfId="27190"/>
    <cellStyle name="표준 324 3 3 2 2 3" xfId="23980"/>
    <cellStyle name="표준 324 3 3 2 3" xfId="16481"/>
    <cellStyle name="표준 324 3 3 2 3 2" xfId="19691"/>
    <cellStyle name="표준 324 3 3 2 3 2 2" xfId="26120"/>
    <cellStyle name="표준 324 3 3 2 3 3" xfId="22910"/>
    <cellStyle name="표준 324 3 3 2 4" xfId="18621"/>
    <cellStyle name="표준 324 3 3 2 4 2" xfId="25050"/>
    <cellStyle name="표준 324 3 3 2 5" xfId="21840"/>
    <cellStyle name="표준 324 3 3 3" xfId="15622"/>
    <cellStyle name="표준 324 3 3 3 2" xfId="17765"/>
    <cellStyle name="표준 324 3 3 3 2 2" xfId="20975"/>
    <cellStyle name="표준 324 3 3 3 2 2 2" xfId="27404"/>
    <cellStyle name="표준 324 3 3 3 2 3" xfId="24194"/>
    <cellStyle name="표준 324 3 3 3 3" xfId="16695"/>
    <cellStyle name="표준 324 3 3 3 3 2" xfId="19905"/>
    <cellStyle name="표준 324 3 3 3 3 2 2" xfId="26334"/>
    <cellStyle name="표준 324 3 3 3 3 3" xfId="23124"/>
    <cellStyle name="표준 324 3 3 3 4" xfId="18835"/>
    <cellStyle name="표준 324 3 3 3 4 2" xfId="25264"/>
    <cellStyle name="표준 324 3 3 3 5" xfId="22054"/>
    <cellStyle name="표준 324 3 3 4" xfId="15836"/>
    <cellStyle name="표준 324 3 3 4 2" xfId="17979"/>
    <cellStyle name="표준 324 3 3 4 2 2" xfId="21189"/>
    <cellStyle name="표준 324 3 3 4 2 2 2" xfId="27618"/>
    <cellStyle name="표준 324 3 3 4 2 3" xfId="24408"/>
    <cellStyle name="표준 324 3 3 4 3" xfId="16909"/>
    <cellStyle name="표준 324 3 3 4 3 2" xfId="20119"/>
    <cellStyle name="표준 324 3 3 4 3 2 2" xfId="26548"/>
    <cellStyle name="표준 324 3 3 4 3 3" xfId="23338"/>
    <cellStyle name="표준 324 3 3 4 4" xfId="19049"/>
    <cellStyle name="표준 324 3 3 4 4 2" xfId="25478"/>
    <cellStyle name="표준 324 3 3 4 5" xfId="22268"/>
    <cellStyle name="표준 324 3 3 5" xfId="16053"/>
    <cellStyle name="표준 324 3 3 5 2" xfId="18193"/>
    <cellStyle name="표준 324 3 3 5 2 2" xfId="21403"/>
    <cellStyle name="표준 324 3 3 5 2 2 2" xfId="27832"/>
    <cellStyle name="표준 324 3 3 5 2 3" xfId="24622"/>
    <cellStyle name="표준 324 3 3 5 3" xfId="17123"/>
    <cellStyle name="표준 324 3 3 5 3 2" xfId="20333"/>
    <cellStyle name="표준 324 3 3 5 3 2 2" xfId="26762"/>
    <cellStyle name="표준 324 3 3 5 3 3" xfId="23552"/>
    <cellStyle name="표준 324 3 3 5 4" xfId="19263"/>
    <cellStyle name="표준 324 3 3 5 4 2" xfId="25692"/>
    <cellStyle name="표준 324 3 3 5 5" xfId="22482"/>
    <cellStyle name="표준 324 3 3 6" xfId="17337"/>
    <cellStyle name="표준 324 3 3 6 2" xfId="20547"/>
    <cellStyle name="표준 324 3 3 6 2 2" xfId="26976"/>
    <cellStyle name="표준 324 3 3 6 3" xfId="23766"/>
    <cellStyle name="표준 324 3 3 7" xfId="16267"/>
    <cellStyle name="표준 324 3 3 7 2" xfId="19477"/>
    <cellStyle name="표준 324 3 3 7 2 2" xfId="25906"/>
    <cellStyle name="표준 324 3 3 7 3" xfId="22696"/>
    <cellStyle name="표준 324 3 3 8" xfId="18407"/>
    <cellStyle name="표준 324 3 3 8 2" xfId="24836"/>
    <cellStyle name="표준 324 3 3 9" xfId="21625"/>
    <cellStyle name="표준 324 3 4" xfId="15343"/>
    <cellStyle name="표준 324 3 4 2" xfId="17486"/>
    <cellStyle name="표준 324 3 4 2 2" xfId="20696"/>
    <cellStyle name="표준 324 3 4 2 2 2" xfId="27125"/>
    <cellStyle name="표준 324 3 4 2 3" xfId="23915"/>
    <cellStyle name="표준 324 3 4 3" xfId="16416"/>
    <cellStyle name="표준 324 3 4 3 2" xfId="19626"/>
    <cellStyle name="표준 324 3 4 3 2 2" xfId="26055"/>
    <cellStyle name="표준 324 3 4 3 3" xfId="22845"/>
    <cellStyle name="표준 324 3 4 4" xfId="18556"/>
    <cellStyle name="표준 324 3 4 4 2" xfId="24985"/>
    <cellStyle name="표준 324 3 4 5" xfId="21775"/>
    <cellStyle name="표준 324 3 5" xfId="15557"/>
    <cellStyle name="표준 324 3 5 2" xfId="17700"/>
    <cellStyle name="표준 324 3 5 2 2" xfId="20910"/>
    <cellStyle name="표준 324 3 5 2 2 2" xfId="27339"/>
    <cellStyle name="표준 324 3 5 2 3" xfId="24129"/>
    <cellStyle name="표준 324 3 5 3" xfId="16630"/>
    <cellStyle name="표준 324 3 5 3 2" xfId="19840"/>
    <cellStyle name="표준 324 3 5 3 2 2" xfId="26269"/>
    <cellStyle name="표준 324 3 5 3 3" xfId="23059"/>
    <cellStyle name="표준 324 3 5 4" xfId="18770"/>
    <cellStyle name="표준 324 3 5 4 2" xfId="25199"/>
    <cellStyle name="표준 324 3 5 5" xfId="21989"/>
    <cellStyle name="표준 324 3 6" xfId="15771"/>
    <cellStyle name="표준 324 3 6 2" xfId="17914"/>
    <cellStyle name="표준 324 3 6 2 2" xfId="21124"/>
    <cellStyle name="표준 324 3 6 2 2 2" xfId="27553"/>
    <cellStyle name="표준 324 3 6 2 3" xfId="24343"/>
    <cellStyle name="표준 324 3 6 3" xfId="16844"/>
    <cellStyle name="표준 324 3 6 3 2" xfId="20054"/>
    <cellStyle name="표준 324 3 6 3 2 2" xfId="26483"/>
    <cellStyle name="표준 324 3 6 3 3" xfId="23273"/>
    <cellStyle name="표준 324 3 6 4" xfId="18984"/>
    <cellStyle name="표준 324 3 6 4 2" xfId="25413"/>
    <cellStyle name="표준 324 3 6 5" xfId="22203"/>
    <cellStyle name="표준 324 3 7" xfId="15988"/>
    <cellStyle name="표준 324 3 7 2" xfId="18128"/>
    <cellStyle name="표준 324 3 7 2 2" xfId="21338"/>
    <cellStyle name="표준 324 3 7 2 2 2" xfId="27767"/>
    <cellStyle name="표준 324 3 7 2 3" xfId="24557"/>
    <cellStyle name="표준 324 3 7 3" xfId="17058"/>
    <cellStyle name="표준 324 3 7 3 2" xfId="20268"/>
    <cellStyle name="표준 324 3 7 3 2 2" xfId="26697"/>
    <cellStyle name="표준 324 3 7 3 3" xfId="23487"/>
    <cellStyle name="표준 324 3 7 4" xfId="19198"/>
    <cellStyle name="표준 324 3 7 4 2" xfId="25627"/>
    <cellStyle name="표준 324 3 7 5" xfId="22417"/>
    <cellStyle name="표준 324 3 8" xfId="17272"/>
    <cellStyle name="표준 324 3 8 2" xfId="20482"/>
    <cellStyle name="표준 324 3 8 2 2" xfId="26911"/>
    <cellStyle name="표준 324 3 8 3" xfId="23701"/>
    <cellStyle name="표준 324 3 9" xfId="16202"/>
    <cellStyle name="표준 324 3 9 2" xfId="19412"/>
    <cellStyle name="표준 324 3 9 2 2" xfId="25841"/>
    <cellStyle name="표준 324 3 9 3" xfId="22631"/>
    <cellStyle name="표준 324 4" xfId="12947"/>
    <cellStyle name="표준 324 4 10" xfId="18350"/>
    <cellStyle name="표준 324 4 10 2" xfId="24779"/>
    <cellStyle name="표준 324 4 11" xfId="21568"/>
    <cellStyle name="표준 324 4 2" xfId="12965"/>
    <cellStyle name="표준 324 4 2 2" xfId="15369"/>
    <cellStyle name="표준 324 4 2 2 2" xfId="17512"/>
    <cellStyle name="표준 324 4 2 2 2 2" xfId="20722"/>
    <cellStyle name="표준 324 4 2 2 2 2 2" xfId="27151"/>
    <cellStyle name="표준 324 4 2 2 2 3" xfId="23941"/>
    <cellStyle name="표준 324 4 2 2 3" xfId="16442"/>
    <cellStyle name="표준 324 4 2 2 3 2" xfId="19652"/>
    <cellStyle name="표준 324 4 2 2 3 2 2" xfId="26081"/>
    <cellStyle name="표준 324 4 2 2 3 3" xfId="22871"/>
    <cellStyle name="표준 324 4 2 2 4" xfId="18582"/>
    <cellStyle name="표준 324 4 2 2 4 2" xfId="25011"/>
    <cellStyle name="표준 324 4 2 2 5" xfId="21801"/>
    <cellStyle name="표준 324 4 2 3" xfId="15583"/>
    <cellStyle name="표준 324 4 2 3 2" xfId="17726"/>
    <cellStyle name="표준 324 4 2 3 2 2" xfId="20936"/>
    <cellStyle name="표준 324 4 2 3 2 2 2" xfId="27365"/>
    <cellStyle name="표준 324 4 2 3 2 3" xfId="24155"/>
    <cellStyle name="표준 324 4 2 3 3" xfId="16656"/>
    <cellStyle name="표준 324 4 2 3 3 2" xfId="19866"/>
    <cellStyle name="표준 324 4 2 3 3 2 2" xfId="26295"/>
    <cellStyle name="표준 324 4 2 3 3 3" xfId="23085"/>
    <cellStyle name="표준 324 4 2 3 4" xfId="18796"/>
    <cellStyle name="표준 324 4 2 3 4 2" xfId="25225"/>
    <cellStyle name="표준 324 4 2 3 5" xfId="22015"/>
    <cellStyle name="표준 324 4 2 4" xfId="15797"/>
    <cellStyle name="표준 324 4 2 4 2" xfId="17940"/>
    <cellStyle name="표준 324 4 2 4 2 2" xfId="21150"/>
    <cellStyle name="표준 324 4 2 4 2 2 2" xfId="27579"/>
    <cellStyle name="표준 324 4 2 4 2 3" xfId="24369"/>
    <cellStyle name="표준 324 4 2 4 3" xfId="16870"/>
    <cellStyle name="표준 324 4 2 4 3 2" xfId="20080"/>
    <cellStyle name="표준 324 4 2 4 3 2 2" xfId="26509"/>
    <cellStyle name="표준 324 4 2 4 3 3" xfId="23299"/>
    <cellStyle name="표준 324 4 2 4 4" xfId="19010"/>
    <cellStyle name="표준 324 4 2 4 4 2" xfId="25439"/>
    <cellStyle name="표준 324 4 2 4 5" xfId="22229"/>
    <cellStyle name="표준 324 4 2 5" xfId="16014"/>
    <cellStyle name="표준 324 4 2 5 2" xfId="18154"/>
    <cellStyle name="표준 324 4 2 5 2 2" xfId="21364"/>
    <cellStyle name="표준 324 4 2 5 2 2 2" xfId="27793"/>
    <cellStyle name="표준 324 4 2 5 2 3" xfId="24583"/>
    <cellStyle name="표준 324 4 2 5 3" xfId="17084"/>
    <cellStyle name="표준 324 4 2 5 3 2" xfId="20294"/>
    <cellStyle name="표준 324 4 2 5 3 2 2" xfId="26723"/>
    <cellStyle name="표준 324 4 2 5 3 3" xfId="23513"/>
    <cellStyle name="표준 324 4 2 5 4" xfId="19224"/>
    <cellStyle name="표준 324 4 2 5 4 2" xfId="25653"/>
    <cellStyle name="표준 324 4 2 5 5" xfId="22443"/>
    <cellStyle name="표준 324 4 2 6" xfId="17298"/>
    <cellStyle name="표준 324 4 2 6 2" xfId="20508"/>
    <cellStyle name="표준 324 4 2 6 2 2" xfId="26937"/>
    <cellStyle name="표준 324 4 2 6 3" xfId="23727"/>
    <cellStyle name="표준 324 4 2 7" xfId="16228"/>
    <cellStyle name="표준 324 4 2 7 2" xfId="19438"/>
    <cellStyle name="표준 324 4 2 7 2 2" xfId="25867"/>
    <cellStyle name="표준 324 4 2 7 3" xfId="22657"/>
    <cellStyle name="표준 324 4 2 8" xfId="18368"/>
    <cellStyle name="표준 324 4 2 8 2" xfId="24797"/>
    <cellStyle name="표준 324 4 2 9" xfId="21586"/>
    <cellStyle name="표준 324 4 3" xfId="13005"/>
    <cellStyle name="표준 324 4 3 2" xfId="15409"/>
    <cellStyle name="표준 324 4 3 2 2" xfId="17552"/>
    <cellStyle name="표준 324 4 3 2 2 2" xfId="20762"/>
    <cellStyle name="표준 324 4 3 2 2 2 2" xfId="27191"/>
    <cellStyle name="표준 324 4 3 2 2 3" xfId="23981"/>
    <cellStyle name="표준 324 4 3 2 3" xfId="16482"/>
    <cellStyle name="표준 324 4 3 2 3 2" xfId="19692"/>
    <cellStyle name="표준 324 4 3 2 3 2 2" xfId="26121"/>
    <cellStyle name="표준 324 4 3 2 3 3" xfId="22911"/>
    <cellStyle name="표준 324 4 3 2 4" xfId="18622"/>
    <cellStyle name="표준 324 4 3 2 4 2" xfId="25051"/>
    <cellStyle name="표준 324 4 3 2 5" xfId="21841"/>
    <cellStyle name="표준 324 4 3 3" xfId="15623"/>
    <cellStyle name="표준 324 4 3 3 2" xfId="17766"/>
    <cellStyle name="표준 324 4 3 3 2 2" xfId="20976"/>
    <cellStyle name="표준 324 4 3 3 2 2 2" xfId="27405"/>
    <cellStyle name="표준 324 4 3 3 2 3" xfId="24195"/>
    <cellStyle name="표준 324 4 3 3 3" xfId="16696"/>
    <cellStyle name="표준 324 4 3 3 3 2" xfId="19906"/>
    <cellStyle name="표준 324 4 3 3 3 2 2" xfId="26335"/>
    <cellStyle name="표준 324 4 3 3 3 3" xfId="23125"/>
    <cellStyle name="표준 324 4 3 3 4" xfId="18836"/>
    <cellStyle name="표준 324 4 3 3 4 2" xfId="25265"/>
    <cellStyle name="표준 324 4 3 3 5" xfId="22055"/>
    <cellStyle name="표준 324 4 3 4" xfId="15837"/>
    <cellStyle name="표준 324 4 3 4 2" xfId="17980"/>
    <cellStyle name="표준 324 4 3 4 2 2" xfId="21190"/>
    <cellStyle name="표준 324 4 3 4 2 2 2" xfId="27619"/>
    <cellStyle name="표준 324 4 3 4 2 3" xfId="24409"/>
    <cellStyle name="표준 324 4 3 4 3" xfId="16910"/>
    <cellStyle name="표준 324 4 3 4 3 2" xfId="20120"/>
    <cellStyle name="표준 324 4 3 4 3 2 2" xfId="26549"/>
    <cellStyle name="표준 324 4 3 4 3 3" xfId="23339"/>
    <cellStyle name="표준 324 4 3 4 4" xfId="19050"/>
    <cellStyle name="표준 324 4 3 4 4 2" xfId="25479"/>
    <cellStyle name="표준 324 4 3 4 5" xfId="22269"/>
    <cellStyle name="표준 324 4 3 5" xfId="16054"/>
    <cellStyle name="표준 324 4 3 5 2" xfId="18194"/>
    <cellStyle name="표준 324 4 3 5 2 2" xfId="21404"/>
    <cellStyle name="표준 324 4 3 5 2 2 2" xfId="27833"/>
    <cellStyle name="표준 324 4 3 5 2 3" xfId="24623"/>
    <cellStyle name="표준 324 4 3 5 3" xfId="17124"/>
    <cellStyle name="표준 324 4 3 5 3 2" xfId="20334"/>
    <cellStyle name="표준 324 4 3 5 3 2 2" xfId="26763"/>
    <cellStyle name="표준 324 4 3 5 3 3" xfId="23553"/>
    <cellStyle name="표준 324 4 3 5 4" xfId="19264"/>
    <cellStyle name="표준 324 4 3 5 4 2" xfId="25693"/>
    <cellStyle name="표준 324 4 3 5 5" xfId="22483"/>
    <cellStyle name="표준 324 4 3 6" xfId="17338"/>
    <cellStyle name="표준 324 4 3 6 2" xfId="20548"/>
    <cellStyle name="표준 324 4 3 6 2 2" xfId="26977"/>
    <cellStyle name="표준 324 4 3 6 3" xfId="23767"/>
    <cellStyle name="표준 324 4 3 7" xfId="16268"/>
    <cellStyle name="표준 324 4 3 7 2" xfId="19478"/>
    <cellStyle name="표준 324 4 3 7 2 2" xfId="25907"/>
    <cellStyle name="표준 324 4 3 7 3" xfId="22697"/>
    <cellStyle name="표준 324 4 3 8" xfId="18408"/>
    <cellStyle name="표준 324 4 3 8 2" xfId="24837"/>
    <cellStyle name="표준 324 4 3 9" xfId="21626"/>
    <cellStyle name="표준 324 4 4" xfId="15351"/>
    <cellStyle name="표준 324 4 4 2" xfId="17494"/>
    <cellStyle name="표준 324 4 4 2 2" xfId="20704"/>
    <cellStyle name="표준 324 4 4 2 2 2" xfId="27133"/>
    <cellStyle name="표준 324 4 4 2 3" xfId="23923"/>
    <cellStyle name="표준 324 4 4 3" xfId="16424"/>
    <cellStyle name="표준 324 4 4 3 2" xfId="19634"/>
    <cellStyle name="표준 324 4 4 3 2 2" xfId="26063"/>
    <cellStyle name="표준 324 4 4 3 3" xfId="22853"/>
    <cellStyle name="표준 324 4 4 4" xfId="18564"/>
    <cellStyle name="표준 324 4 4 4 2" xfId="24993"/>
    <cellStyle name="표준 324 4 4 5" xfId="21783"/>
    <cellStyle name="표준 324 4 5" xfId="15565"/>
    <cellStyle name="표준 324 4 5 2" xfId="17708"/>
    <cellStyle name="표준 324 4 5 2 2" xfId="20918"/>
    <cellStyle name="표준 324 4 5 2 2 2" xfId="27347"/>
    <cellStyle name="표준 324 4 5 2 3" xfId="24137"/>
    <cellStyle name="표준 324 4 5 3" xfId="16638"/>
    <cellStyle name="표준 324 4 5 3 2" xfId="19848"/>
    <cellStyle name="표준 324 4 5 3 2 2" xfId="26277"/>
    <cellStyle name="표준 324 4 5 3 3" xfId="23067"/>
    <cellStyle name="표준 324 4 5 4" xfId="18778"/>
    <cellStyle name="표준 324 4 5 4 2" xfId="25207"/>
    <cellStyle name="표준 324 4 5 5" xfId="21997"/>
    <cellStyle name="표준 324 4 6" xfId="15779"/>
    <cellStyle name="표준 324 4 6 2" xfId="17922"/>
    <cellStyle name="표준 324 4 6 2 2" xfId="21132"/>
    <cellStyle name="표준 324 4 6 2 2 2" xfId="27561"/>
    <cellStyle name="표준 324 4 6 2 3" xfId="24351"/>
    <cellStyle name="표준 324 4 6 3" xfId="16852"/>
    <cellStyle name="표준 324 4 6 3 2" xfId="20062"/>
    <cellStyle name="표준 324 4 6 3 2 2" xfId="26491"/>
    <cellStyle name="표준 324 4 6 3 3" xfId="23281"/>
    <cellStyle name="표준 324 4 6 4" xfId="18992"/>
    <cellStyle name="표준 324 4 6 4 2" xfId="25421"/>
    <cellStyle name="표준 324 4 6 5" xfId="22211"/>
    <cellStyle name="표준 324 4 7" xfId="15996"/>
    <cellStyle name="표준 324 4 7 2" xfId="18136"/>
    <cellStyle name="표준 324 4 7 2 2" xfId="21346"/>
    <cellStyle name="표준 324 4 7 2 2 2" xfId="27775"/>
    <cellStyle name="표준 324 4 7 2 3" xfId="24565"/>
    <cellStyle name="표준 324 4 7 3" xfId="17066"/>
    <cellStyle name="표준 324 4 7 3 2" xfId="20276"/>
    <cellStyle name="표준 324 4 7 3 2 2" xfId="26705"/>
    <cellStyle name="표준 324 4 7 3 3" xfId="23495"/>
    <cellStyle name="표준 324 4 7 4" xfId="19206"/>
    <cellStyle name="표준 324 4 7 4 2" xfId="25635"/>
    <cellStyle name="표준 324 4 7 5" xfId="22425"/>
    <cellStyle name="표준 324 4 8" xfId="17280"/>
    <cellStyle name="표준 324 4 8 2" xfId="20490"/>
    <cellStyle name="표준 324 4 8 2 2" xfId="26919"/>
    <cellStyle name="표준 324 4 8 3" xfId="23709"/>
    <cellStyle name="표준 324 4 9" xfId="16210"/>
    <cellStyle name="표준 324 4 9 2" xfId="19420"/>
    <cellStyle name="표준 324 4 9 2 2" xfId="25849"/>
    <cellStyle name="표준 324 4 9 3" xfId="22639"/>
    <cellStyle name="표준 324 5" xfId="9796"/>
    <cellStyle name="표준 324 5 2" xfId="15129"/>
    <cellStyle name="표준 324 6" xfId="12960"/>
    <cellStyle name="표준 324 6 2" xfId="15364"/>
    <cellStyle name="표준 324 6 2 2" xfId="17507"/>
    <cellStyle name="표준 324 6 2 2 2" xfId="20717"/>
    <cellStyle name="표준 324 6 2 2 2 2" xfId="27146"/>
    <cellStyle name="표준 324 6 2 2 3" xfId="23936"/>
    <cellStyle name="표준 324 6 2 3" xfId="16437"/>
    <cellStyle name="표준 324 6 2 3 2" xfId="19647"/>
    <cellStyle name="표준 324 6 2 3 2 2" xfId="26076"/>
    <cellStyle name="표준 324 6 2 3 3" xfId="22866"/>
    <cellStyle name="표준 324 6 2 4" xfId="18577"/>
    <cellStyle name="표준 324 6 2 4 2" xfId="25006"/>
    <cellStyle name="표준 324 6 2 5" xfId="21796"/>
    <cellStyle name="표준 324 6 3" xfId="15578"/>
    <cellStyle name="표준 324 6 3 2" xfId="17721"/>
    <cellStyle name="표준 324 6 3 2 2" xfId="20931"/>
    <cellStyle name="표준 324 6 3 2 2 2" xfId="27360"/>
    <cellStyle name="표준 324 6 3 2 3" xfId="24150"/>
    <cellStyle name="표준 324 6 3 3" xfId="16651"/>
    <cellStyle name="표준 324 6 3 3 2" xfId="19861"/>
    <cellStyle name="표준 324 6 3 3 2 2" xfId="26290"/>
    <cellStyle name="표준 324 6 3 3 3" xfId="23080"/>
    <cellStyle name="표준 324 6 3 4" xfId="18791"/>
    <cellStyle name="표준 324 6 3 4 2" xfId="25220"/>
    <cellStyle name="표준 324 6 3 5" xfId="22010"/>
    <cellStyle name="표준 324 6 4" xfId="15792"/>
    <cellStyle name="표준 324 6 4 2" xfId="17935"/>
    <cellStyle name="표준 324 6 4 2 2" xfId="21145"/>
    <cellStyle name="표준 324 6 4 2 2 2" xfId="27574"/>
    <cellStyle name="표준 324 6 4 2 3" xfId="24364"/>
    <cellStyle name="표준 324 6 4 3" xfId="16865"/>
    <cellStyle name="표준 324 6 4 3 2" xfId="20075"/>
    <cellStyle name="표준 324 6 4 3 2 2" xfId="26504"/>
    <cellStyle name="표준 324 6 4 3 3" xfId="23294"/>
    <cellStyle name="표준 324 6 4 4" xfId="19005"/>
    <cellStyle name="표준 324 6 4 4 2" xfId="25434"/>
    <cellStyle name="표준 324 6 4 5" xfId="22224"/>
    <cellStyle name="표준 324 6 5" xfId="16009"/>
    <cellStyle name="표준 324 6 5 2" xfId="18149"/>
    <cellStyle name="표준 324 6 5 2 2" xfId="21359"/>
    <cellStyle name="표준 324 6 5 2 2 2" xfId="27788"/>
    <cellStyle name="표준 324 6 5 2 3" xfId="24578"/>
    <cellStyle name="표준 324 6 5 3" xfId="17079"/>
    <cellStyle name="표준 324 6 5 3 2" xfId="20289"/>
    <cellStyle name="표준 324 6 5 3 2 2" xfId="26718"/>
    <cellStyle name="표준 324 6 5 3 3" xfId="23508"/>
    <cellStyle name="표준 324 6 5 4" xfId="19219"/>
    <cellStyle name="표준 324 6 5 4 2" xfId="25648"/>
    <cellStyle name="표준 324 6 5 5" xfId="22438"/>
    <cellStyle name="표준 324 6 6" xfId="17293"/>
    <cellStyle name="표준 324 6 6 2" xfId="20503"/>
    <cellStyle name="표준 324 6 6 2 2" xfId="26932"/>
    <cellStyle name="표준 324 6 6 3" xfId="23722"/>
    <cellStyle name="표준 324 6 7" xfId="16223"/>
    <cellStyle name="표준 324 6 7 2" xfId="19433"/>
    <cellStyle name="표준 324 6 7 2 2" xfId="25862"/>
    <cellStyle name="표준 324 6 7 3" xfId="22652"/>
    <cellStyle name="표준 324 6 8" xfId="18363"/>
    <cellStyle name="표준 324 6 8 2" xfId="24792"/>
    <cellStyle name="표준 324 6 9" xfId="21581"/>
    <cellStyle name="표준 324 7" xfId="13000"/>
    <cellStyle name="표준 324 7 2" xfId="15404"/>
    <cellStyle name="표준 324 7 2 2" xfId="17547"/>
    <cellStyle name="표준 324 7 2 2 2" xfId="20757"/>
    <cellStyle name="표준 324 7 2 2 2 2" xfId="27186"/>
    <cellStyle name="표준 324 7 2 2 3" xfId="23976"/>
    <cellStyle name="표준 324 7 2 3" xfId="16477"/>
    <cellStyle name="표준 324 7 2 3 2" xfId="19687"/>
    <cellStyle name="표준 324 7 2 3 2 2" xfId="26116"/>
    <cellStyle name="표준 324 7 2 3 3" xfId="22906"/>
    <cellStyle name="표준 324 7 2 4" xfId="18617"/>
    <cellStyle name="표준 324 7 2 4 2" xfId="25046"/>
    <cellStyle name="표준 324 7 2 5" xfId="21836"/>
    <cellStyle name="표준 324 7 3" xfId="15618"/>
    <cellStyle name="표준 324 7 3 2" xfId="17761"/>
    <cellStyle name="표준 324 7 3 2 2" xfId="20971"/>
    <cellStyle name="표준 324 7 3 2 2 2" xfId="27400"/>
    <cellStyle name="표준 324 7 3 2 3" xfId="24190"/>
    <cellStyle name="표준 324 7 3 3" xfId="16691"/>
    <cellStyle name="표준 324 7 3 3 2" xfId="19901"/>
    <cellStyle name="표준 324 7 3 3 2 2" xfId="26330"/>
    <cellStyle name="표준 324 7 3 3 3" xfId="23120"/>
    <cellStyle name="표준 324 7 3 4" xfId="18831"/>
    <cellStyle name="표준 324 7 3 4 2" xfId="25260"/>
    <cellStyle name="표준 324 7 3 5" xfId="22050"/>
    <cellStyle name="표준 324 7 4" xfId="15832"/>
    <cellStyle name="표준 324 7 4 2" xfId="17975"/>
    <cellStyle name="표준 324 7 4 2 2" xfId="21185"/>
    <cellStyle name="표준 324 7 4 2 2 2" xfId="27614"/>
    <cellStyle name="표준 324 7 4 2 3" xfId="24404"/>
    <cellStyle name="표준 324 7 4 3" xfId="16905"/>
    <cellStyle name="표준 324 7 4 3 2" xfId="20115"/>
    <cellStyle name="표준 324 7 4 3 2 2" xfId="26544"/>
    <cellStyle name="표준 324 7 4 3 3" xfId="23334"/>
    <cellStyle name="표준 324 7 4 4" xfId="19045"/>
    <cellStyle name="표준 324 7 4 4 2" xfId="25474"/>
    <cellStyle name="표준 324 7 4 5" xfId="22264"/>
    <cellStyle name="표준 324 7 5" xfId="16049"/>
    <cellStyle name="표준 324 7 5 2" xfId="18189"/>
    <cellStyle name="표준 324 7 5 2 2" xfId="21399"/>
    <cellStyle name="표준 324 7 5 2 2 2" xfId="27828"/>
    <cellStyle name="표준 324 7 5 2 3" xfId="24618"/>
    <cellStyle name="표준 324 7 5 3" xfId="17119"/>
    <cellStyle name="표준 324 7 5 3 2" xfId="20329"/>
    <cellStyle name="표준 324 7 5 3 2 2" xfId="26758"/>
    <cellStyle name="표준 324 7 5 3 3" xfId="23548"/>
    <cellStyle name="표준 324 7 5 4" xfId="19259"/>
    <cellStyle name="표준 324 7 5 4 2" xfId="25688"/>
    <cellStyle name="표준 324 7 5 5" xfId="22478"/>
    <cellStyle name="표준 324 7 6" xfId="17333"/>
    <cellStyle name="표준 324 7 6 2" xfId="20543"/>
    <cellStyle name="표준 324 7 6 2 2" xfId="26972"/>
    <cellStyle name="표준 324 7 6 3" xfId="23762"/>
    <cellStyle name="표준 324 7 7" xfId="16263"/>
    <cellStyle name="표준 324 7 7 2" xfId="19473"/>
    <cellStyle name="표준 324 7 7 2 2" xfId="25902"/>
    <cellStyle name="표준 324 7 7 3" xfId="22692"/>
    <cellStyle name="표준 324 7 8" xfId="18403"/>
    <cellStyle name="표준 324 7 8 2" xfId="24832"/>
    <cellStyle name="표준 324 7 9" xfId="21621"/>
    <cellStyle name="표준 324 8" xfId="15335"/>
    <cellStyle name="표준 324 8 2" xfId="17478"/>
    <cellStyle name="표준 324 8 2 2" xfId="20688"/>
    <cellStyle name="표준 324 8 2 2 2" xfId="27117"/>
    <cellStyle name="표준 324 8 2 3" xfId="23907"/>
    <cellStyle name="표준 324 8 3" xfId="16408"/>
    <cellStyle name="표준 324 8 3 2" xfId="19618"/>
    <cellStyle name="표준 324 8 3 2 2" xfId="26047"/>
    <cellStyle name="표준 324 8 3 3" xfId="22837"/>
    <cellStyle name="표준 324 8 4" xfId="18548"/>
    <cellStyle name="표준 324 8 4 2" xfId="24977"/>
    <cellStyle name="표준 324 8 5" xfId="21767"/>
    <cellStyle name="표준 324 9" xfId="15549"/>
    <cellStyle name="표준 324 9 2" xfId="17692"/>
    <cellStyle name="표준 324 9 2 2" xfId="20902"/>
    <cellStyle name="표준 324 9 2 2 2" xfId="27331"/>
    <cellStyle name="표준 324 9 2 3" xfId="24121"/>
    <cellStyle name="표준 324 9 3" xfId="16622"/>
    <cellStyle name="표준 324 9 3 2" xfId="19832"/>
    <cellStyle name="표준 324 9 3 2 2" xfId="26261"/>
    <cellStyle name="표준 324 9 3 3" xfId="23051"/>
    <cellStyle name="표준 324 9 4" xfId="18762"/>
    <cellStyle name="표준 324 9 4 2" xfId="25191"/>
    <cellStyle name="표준 324 9 5" xfId="21981"/>
    <cellStyle name="표준 325" xfId="6842"/>
    <cellStyle name="표준 325 10" xfId="15762"/>
    <cellStyle name="표준 325 10 2" xfId="17905"/>
    <cellStyle name="표준 325 10 2 2" xfId="21115"/>
    <cellStyle name="표준 325 10 2 2 2" xfId="27544"/>
    <cellStyle name="표준 325 10 2 3" xfId="24334"/>
    <cellStyle name="표준 325 10 3" xfId="16835"/>
    <cellStyle name="표준 325 10 3 2" xfId="20045"/>
    <cellStyle name="표준 325 10 3 2 2" xfId="26474"/>
    <cellStyle name="표준 325 10 3 3" xfId="23264"/>
    <cellStyle name="표준 325 10 4" xfId="18975"/>
    <cellStyle name="표준 325 10 4 2" xfId="25404"/>
    <cellStyle name="표준 325 10 5" xfId="22194"/>
    <cellStyle name="표준 325 11" xfId="15979"/>
    <cellStyle name="표준 325 11 2" xfId="18119"/>
    <cellStyle name="표준 325 11 2 2" xfId="21329"/>
    <cellStyle name="표준 325 11 2 2 2" xfId="27758"/>
    <cellStyle name="표준 325 11 2 3" xfId="24548"/>
    <cellStyle name="표준 325 11 3" xfId="17049"/>
    <cellStyle name="표준 325 11 3 2" xfId="20259"/>
    <cellStyle name="표준 325 11 3 2 2" xfId="26688"/>
    <cellStyle name="표준 325 11 3 3" xfId="23478"/>
    <cellStyle name="표준 325 11 4" xfId="19189"/>
    <cellStyle name="표준 325 11 4 2" xfId="25618"/>
    <cellStyle name="표준 325 11 5" xfId="22408"/>
    <cellStyle name="표준 325 12" xfId="17263"/>
    <cellStyle name="표준 325 12 2" xfId="20473"/>
    <cellStyle name="표준 325 12 2 2" xfId="26902"/>
    <cellStyle name="표준 325 12 3" xfId="23692"/>
    <cellStyle name="표준 325 13" xfId="16193"/>
    <cellStyle name="표준 325 13 2" xfId="19403"/>
    <cellStyle name="표준 325 13 2 2" xfId="25832"/>
    <cellStyle name="표준 325 13 3" xfId="22622"/>
    <cellStyle name="표준 325 14" xfId="18333"/>
    <cellStyle name="표준 325 14 2" xfId="24762"/>
    <cellStyle name="표준 325 15" xfId="21551"/>
    <cellStyle name="표준 325 2" xfId="7040"/>
    <cellStyle name="표준 325 2 10" xfId="15983"/>
    <cellStyle name="표준 325 2 10 2" xfId="18123"/>
    <cellStyle name="표준 325 2 10 2 2" xfId="21333"/>
    <cellStyle name="표준 325 2 10 2 2 2" xfId="27762"/>
    <cellStyle name="표준 325 2 10 2 3" xfId="24552"/>
    <cellStyle name="표준 325 2 10 3" xfId="17053"/>
    <cellStyle name="표준 325 2 10 3 2" xfId="20263"/>
    <cellStyle name="표준 325 2 10 3 2 2" xfId="26692"/>
    <cellStyle name="표준 325 2 10 3 3" xfId="23482"/>
    <cellStyle name="표준 325 2 10 4" xfId="19193"/>
    <cellStyle name="표준 325 2 10 4 2" xfId="25622"/>
    <cellStyle name="표준 325 2 10 5" xfId="22412"/>
    <cellStyle name="표준 325 2 11" xfId="17267"/>
    <cellStyle name="표준 325 2 11 2" xfId="20477"/>
    <cellStyle name="표준 325 2 11 2 2" xfId="26906"/>
    <cellStyle name="표준 325 2 11 3" xfId="23696"/>
    <cellStyle name="표준 325 2 12" xfId="16197"/>
    <cellStyle name="표준 325 2 12 2" xfId="19407"/>
    <cellStyle name="표준 325 2 12 2 2" xfId="25836"/>
    <cellStyle name="표준 325 2 12 3" xfId="22626"/>
    <cellStyle name="표준 325 2 13" xfId="18337"/>
    <cellStyle name="표준 325 2 13 2" xfId="24766"/>
    <cellStyle name="표준 325 2 14" xfId="21555"/>
    <cellStyle name="표준 325 2 2" xfId="12942"/>
    <cellStyle name="표준 325 2 2 10" xfId="18345"/>
    <cellStyle name="표준 325 2 2 10 2" xfId="24774"/>
    <cellStyle name="표준 325 2 2 11" xfId="21563"/>
    <cellStyle name="표준 325 2 2 2" xfId="12968"/>
    <cellStyle name="표준 325 2 2 2 2" xfId="15372"/>
    <cellStyle name="표준 325 2 2 2 2 2" xfId="17515"/>
    <cellStyle name="표준 325 2 2 2 2 2 2" xfId="20725"/>
    <cellStyle name="표준 325 2 2 2 2 2 2 2" xfId="27154"/>
    <cellStyle name="표준 325 2 2 2 2 2 3" xfId="23944"/>
    <cellStyle name="표준 325 2 2 2 2 3" xfId="16445"/>
    <cellStyle name="표준 325 2 2 2 2 3 2" xfId="19655"/>
    <cellStyle name="표준 325 2 2 2 2 3 2 2" xfId="26084"/>
    <cellStyle name="표준 325 2 2 2 2 3 3" xfId="22874"/>
    <cellStyle name="표준 325 2 2 2 2 4" xfId="18585"/>
    <cellStyle name="표준 325 2 2 2 2 4 2" xfId="25014"/>
    <cellStyle name="표준 325 2 2 2 2 5" xfId="21804"/>
    <cellStyle name="표준 325 2 2 2 3" xfId="15586"/>
    <cellStyle name="표준 325 2 2 2 3 2" xfId="17729"/>
    <cellStyle name="표준 325 2 2 2 3 2 2" xfId="20939"/>
    <cellStyle name="표준 325 2 2 2 3 2 2 2" xfId="27368"/>
    <cellStyle name="표준 325 2 2 2 3 2 3" xfId="24158"/>
    <cellStyle name="표준 325 2 2 2 3 3" xfId="16659"/>
    <cellStyle name="표준 325 2 2 2 3 3 2" xfId="19869"/>
    <cellStyle name="표준 325 2 2 2 3 3 2 2" xfId="26298"/>
    <cellStyle name="표준 325 2 2 2 3 3 3" xfId="23088"/>
    <cellStyle name="표준 325 2 2 2 3 4" xfId="18799"/>
    <cellStyle name="표준 325 2 2 2 3 4 2" xfId="25228"/>
    <cellStyle name="표준 325 2 2 2 3 5" xfId="22018"/>
    <cellStyle name="표준 325 2 2 2 4" xfId="15800"/>
    <cellStyle name="표준 325 2 2 2 4 2" xfId="17943"/>
    <cellStyle name="표준 325 2 2 2 4 2 2" xfId="21153"/>
    <cellStyle name="표준 325 2 2 2 4 2 2 2" xfId="27582"/>
    <cellStyle name="표준 325 2 2 2 4 2 3" xfId="24372"/>
    <cellStyle name="표준 325 2 2 2 4 3" xfId="16873"/>
    <cellStyle name="표준 325 2 2 2 4 3 2" xfId="20083"/>
    <cellStyle name="표준 325 2 2 2 4 3 2 2" xfId="26512"/>
    <cellStyle name="표준 325 2 2 2 4 3 3" xfId="23302"/>
    <cellStyle name="표준 325 2 2 2 4 4" xfId="19013"/>
    <cellStyle name="표준 325 2 2 2 4 4 2" xfId="25442"/>
    <cellStyle name="표준 325 2 2 2 4 5" xfId="22232"/>
    <cellStyle name="표준 325 2 2 2 5" xfId="16017"/>
    <cellStyle name="표준 325 2 2 2 5 2" xfId="18157"/>
    <cellStyle name="표준 325 2 2 2 5 2 2" xfId="21367"/>
    <cellStyle name="표준 325 2 2 2 5 2 2 2" xfId="27796"/>
    <cellStyle name="표준 325 2 2 2 5 2 3" xfId="24586"/>
    <cellStyle name="표준 325 2 2 2 5 3" xfId="17087"/>
    <cellStyle name="표준 325 2 2 2 5 3 2" xfId="20297"/>
    <cellStyle name="표준 325 2 2 2 5 3 2 2" xfId="26726"/>
    <cellStyle name="표준 325 2 2 2 5 3 3" xfId="23516"/>
    <cellStyle name="표준 325 2 2 2 5 4" xfId="19227"/>
    <cellStyle name="표준 325 2 2 2 5 4 2" xfId="25656"/>
    <cellStyle name="표준 325 2 2 2 5 5" xfId="22446"/>
    <cellStyle name="표준 325 2 2 2 6" xfId="17301"/>
    <cellStyle name="표준 325 2 2 2 6 2" xfId="20511"/>
    <cellStyle name="표준 325 2 2 2 6 2 2" xfId="26940"/>
    <cellStyle name="표준 325 2 2 2 6 3" xfId="23730"/>
    <cellStyle name="표준 325 2 2 2 7" xfId="16231"/>
    <cellStyle name="표준 325 2 2 2 7 2" xfId="19441"/>
    <cellStyle name="표준 325 2 2 2 7 2 2" xfId="25870"/>
    <cellStyle name="표준 325 2 2 2 7 3" xfId="22660"/>
    <cellStyle name="표준 325 2 2 2 8" xfId="18371"/>
    <cellStyle name="표준 325 2 2 2 8 2" xfId="24800"/>
    <cellStyle name="표준 325 2 2 2 9" xfId="21589"/>
    <cellStyle name="표준 325 2 2 3" xfId="13008"/>
    <cellStyle name="표준 325 2 2 3 2" xfId="15412"/>
    <cellStyle name="표준 325 2 2 3 2 2" xfId="17555"/>
    <cellStyle name="표준 325 2 2 3 2 2 2" xfId="20765"/>
    <cellStyle name="표준 325 2 2 3 2 2 2 2" xfId="27194"/>
    <cellStyle name="표준 325 2 2 3 2 2 3" xfId="23984"/>
    <cellStyle name="표준 325 2 2 3 2 3" xfId="16485"/>
    <cellStyle name="표준 325 2 2 3 2 3 2" xfId="19695"/>
    <cellStyle name="표준 325 2 2 3 2 3 2 2" xfId="26124"/>
    <cellStyle name="표준 325 2 2 3 2 3 3" xfId="22914"/>
    <cellStyle name="표준 325 2 2 3 2 4" xfId="18625"/>
    <cellStyle name="표준 325 2 2 3 2 4 2" xfId="25054"/>
    <cellStyle name="표준 325 2 2 3 2 5" xfId="21844"/>
    <cellStyle name="표준 325 2 2 3 3" xfId="15626"/>
    <cellStyle name="표준 325 2 2 3 3 2" xfId="17769"/>
    <cellStyle name="표준 325 2 2 3 3 2 2" xfId="20979"/>
    <cellStyle name="표준 325 2 2 3 3 2 2 2" xfId="27408"/>
    <cellStyle name="표준 325 2 2 3 3 2 3" xfId="24198"/>
    <cellStyle name="표준 325 2 2 3 3 3" xfId="16699"/>
    <cellStyle name="표준 325 2 2 3 3 3 2" xfId="19909"/>
    <cellStyle name="표준 325 2 2 3 3 3 2 2" xfId="26338"/>
    <cellStyle name="표준 325 2 2 3 3 3 3" xfId="23128"/>
    <cellStyle name="표준 325 2 2 3 3 4" xfId="18839"/>
    <cellStyle name="표준 325 2 2 3 3 4 2" xfId="25268"/>
    <cellStyle name="표준 325 2 2 3 3 5" xfId="22058"/>
    <cellStyle name="표준 325 2 2 3 4" xfId="15840"/>
    <cellStyle name="표준 325 2 2 3 4 2" xfId="17983"/>
    <cellStyle name="표준 325 2 2 3 4 2 2" xfId="21193"/>
    <cellStyle name="표준 325 2 2 3 4 2 2 2" xfId="27622"/>
    <cellStyle name="표준 325 2 2 3 4 2 3" xfId="24412"/>
    <cellStyle name="표준 325 2 2 3 4 3" xfId="16913"/>
    <cellStyle name="표준 325 2 2 3 4 3 2" xfId="20123"/>
    <cellStyle name="표준 325 2 2 3 4 3 2 2" xfId="26552"/>
    <cellStyle name="표준 325 2 2 3 4 3 3" xfId="23342"/>
    <cellStyle name="표준 325 2 2 3 4 4" xfId="19053"/>
    <cellStyle name="표준 325 2 2 3 4 4 2" xfId="25482"/>
    <cellStyle name="표준 325 2 2 3 4 5" xfId="22272"/>
    <cellStyle name="표준 325 2 2 3 5" xfId="16057"/>
    <cellStyle name="표준 325 2 2 3 5 2" xfId="18197"/>
    <cellStyle name="표준 325 2 2 3 5 2 2" xfId="21407"/>
    <cellStyle name="표준 325 2 2 3 5 2 2 2" xfId="27836"/>
    <cellStyle name="표준 325 2 2 3 5 2 3" xfId="24626"/>
    <cellStyle name="표준 325 2 2 3 5 3" xfId="17127"/>
    <cellStyle name="표준 325 2 2 3 5 3 2" xfId="20337"/>
    <cellStyle name="표준 325 2 2 3 5 3 2 2" xfId="26766"/>
    <cellStyle name="표준 325 2 2 3 5 3 3" xfId="23556"/>
    <cellStyle name="표준 325 2 2 3 5 4" xfId="19267"/>
    <cellStyle name="표준 325 2 2 3 5 4 2" xfId="25696"/>
    <cellStyle name="표준 325 2 2 3 5 5" xfId="22486"/>
    <cellStyle name="표준 325 2 2 3 6" xfId="17341"/>
    <cellStyle name="표준 325 2 2 3 6 2" xfId="20551"/>
    <cellStyle name="표준 325 2 2 3 6 2 2" xfId="26980"/>
    <cellStyle name="표준 325 2 2 3 6 3" xfId="23770"/>
    <cellStyle name="표준 325 2 2 3 7" xfId="16271"/>
    <cellStyle name="표준 325 2 2 3 7 2" xfId="19481"/>
    <cellStyle name="표준 325 2 2 3 7 2 2" xfId="25910"/>
    <cellStyle name="표준 325 2 2 3 7 3" xfId="22700"/>
    <cellStyle name="표준 325 2 2 3 8" xfId="18411"/>
    <cellStyle name="표준 325 2 2 3 8 2" xfId="24840"/>
    <cellStyle name="표준 325 2 2 3 9" xfId="21629"/>
    <cellStyle name="표준 325 2 2 4" xfId="15346"/>
    <cellStyle name="표준 325 2 2 4 2" xfId="17489"/>
    <cellStyle name="표준 325 2 2 4 2 2" xfId="20699"/>
    <cellStyle name="표준 325 2 2 4 2 2 2" xfId="27128"/>
    <cellStyle name="표준 325 2 2 4 2 3" xfId="23918"/>
    <cellStyle name="표준 325 2 2 4 3" xfId="16419"/>
    <cellStyle name="표준 325 2 2 4 3 2" xfId="19629"/>
    <cellStyle name="표준 325 2 2 4 3 2 2" xfId="26058"/>
    <cellStyle name="표준 325 2 2 4 3 3" xfId="22848"/>
    <cellStyle name="표준 325 2 2 4 4" xfId="18559"/>
    <cellStyle name="표준 325 2 2 4 4 2" xfId="24988"/>
    <cellStyle name="표준 325 2 2 4 5" xfId="21778"/>
    <cellStyle name="표준 325 2 2 5" xfId="15560"/>
    <cellStyle name="표준 325 2 2 5 2" xfId="17703"/>
    <cellStyle name="표준 325 2 2 5 2 2" xfId="20913"/>
    <cellStyle name="표준 325 2 2 5 2 2 2" xfId="27342"/>
    <cellStyle name="표준 325 2 2 5 2 3" xfId="24132"/>
    <cellStyle name="표준 325 2 2 5 3" xfId="16633"/>
    <cellStyle name="표준 325 2 2 5 3 2" xfId="19843"/>
    <cellStyle name="표준 325 2 2 5 3 2 2" xfId="26272"/>
    <cellStyle name="표준 325 2 2 5 3 3" xfId="23062"/>
    <cellStyle name="표준 325 2 2 5 4" xfId="18773"/>
    <cellStyle name="표준 325 2 2 5 4 2" xfId="25202"/>
    <cellStyle name="표준 325 2 2 5 5" xfId="21992"/>
    <cellStyle name="표준 325 2 2 6" xfId="15774"/>
    <cellStyle name="표준 325 2 2 6 2" xfId="17917"/>
    <cellStyle name="표준 325 2 2 6 2 2" xfId="21127"/>
    <cellStyle name="표준 325 2 2 6 2 2 2" xfId="27556"/>
    <cellStyle name="표준 325 2 2 6 2 3" xfId="24346"/>
    <cellStyle name="표준 325 2 2 6 3" xfId="16847"/>
    <cellStyle name="표준 325 2 2 6 3 2" xfId="20057"/>
    <cellStyle name="표준 325 2 2 6 3 2 2" xfId="26486"/>
    <cellStyle name="표준 325 2 2 6 3 3" xfId="23276"/>
    <cellStyle name="표준 325 2 2 6 4" xfId="18987"/>
    <cellStyle name="표준 325 2 2 6 4 2" xfId="25416"/>
    <cellStyle name="표준 325 2 2 6 5" xfId="22206"/>
    <cellStyle name="표준 325 2 2 7" xfId="15991"/>
    <cellStyle name="표준 325 2 2 7 2" xfId="18131"/>
    <cellStyle name="표준 325 2 2 7 2 2" xfId="21341"/>
    <cellStyle name="표준 325 2 2 7 2 2 2" xfId="27770"/>
    <cellStyle name="표준 325 2 2 7 2 3" xfId="24560"/>
    <cellStyle name="표준 325 2 2 7 3" xfId="17061"/>
    <cellStyle name="표준 325 2 2 7 3 2" xfId="20271"/>
    <cellStyle name="표준 325 2 2 7 3 2 2" xfId="26700"/>
    <cellStyle name="표준 325 2 2 7 3 3" xfId="23490"/>
    <cellStyle name="표준 325 2 2 7 4" xfId="19201"/>
    <cellStyle name="표준 325 2 2 7 4 2" xfId="25630"/>
    <cellStyle name="표준 325 2 2 7 5" xfId="22420"/>
    <cellStyle name="표준 325 2 2 8" xfId="17275"/>
    <cellStyle name="표준 325 2 2 8 2" xfId="20485"/>
    <cellStyle name="표준 325 2 2 8 2 2" xfId="26914"/>
    <cellStyle name="표준 325 2 2 8 3" xfId="23704"/>
    <cellStyle name="표준 325 2 2 9" xfId="16205"/>
    <cellStyle name="표준 325 2 2 9 2" xfId="19415"/>
    <cellStyle name="표준 325 2 2 9 2 2" xfId="25844"/>
    <cellStyle name="표준 325 2 2 9 3" xfId="22634"/>
    <cellStyle name="표준 325 2 3" xfId="12950"/>
    <cellStyle name="표준 325 2 3 10" xfId="18353"/>
    <cellStyle name="표준 325 2 3 10 2" xfId="24782"/>
    <cellStyle name="표준 325 2 3 11" xfId="21571"/>
    <cellStyle name="표준 325 2 3 2" xfId="12969"/>
    <cellStyle name="표준 325 2 3 2 2" xfId="15373"/>
    <cellStyle name="표준 325 2 3 2 2 2" xfId="17516"/>
    <cellStyle name="표준 325 2 3 2 2 2 2" xfId="20726"/>
    <cellStyle name="표준 325 2 3 2 2 2 2 2" xfId="27155"/>
    <cellStyle name="표준 325 2 3 2 2 2 3" xfId="23945"/>
    <cellStyle name="표준 325 2 3 2 2 3" xfId="16446"/>
    <cellStyle name="표준 325 2 3 2 2 3 2" xfId="19656"/>
    <cellStyle name="표준 325 2 3 2 2 3 2 2" xfId="26085"/>
    <cellStyle name="표준 325 2 3 2 2 3 3" xfId="22875"/>
    <cellStyle name="표준 325 2 3 2 2 4" xfId="18586"/>
    <cellStyle name="표준 325 2 3 2 2 4 2" xfId="25015"/>
    <cellStyle name="표준 325 2 3 2 2 5" xfId="21805"/>
    <cellStyle name="표준 325 2 3 2 3" xfId="15587"/>
    <cellStyle name="표준 325 2 3 2 3 2" xfId="17730"/>
    <cellStyle name="표준 325 2 3 2 3 2 2" xfId="20940"/>
    <cellStyle name="표준 325 2 3 2 3 2 2 2" xfId="27369"/>
    <cellStyle name="표준 325 2 3 2 3 2 3" xfId="24159"/>
    <cellStyle name="표준 325 2 3 2 3 3" xfId="16660"/>
    <cellStyle name="표준 325 2 3 2 3 3 2" xfId="19870"/>
    <cellStyle name="표준 325 2 3 2 3 3 2 2" xfId="26299"/>
    <cellStyle name="표준 325 2 3 2 3 3 3" xfId="23089"/>
    <cellStyle name="표준 325 2 3 2 3 4" xfId="18800"/>
    <cellStyle name="표준 325 2 3 2 3 4 2" xfId="25229"/>
    <cellStyle name="표준 325 2 3 2 3 5" xfId="22019"/>
    <cellStyle name="표준 325 2 3 2 4" xfId="15801"/>
    <cellStyle name="표준 325 2 3 2 4 2" xfId="17944"/>
    <cellStyle name="표준 325 2 3 2 4 2 2" xfId="21154"/>
    <cellStyle name="표준 325 2 3 2 4 2 2 2" xfId="27583"/>
    <cellStyle name="표준 325 2 3 2 4 2 3" xfId="24373"/>
    <cellStyle name="표준 325 2 3 2 4 3" xfId="16874"/>
    <cellStyle name="표준 325 2 3 2 4 3 2" xfId="20084"/>
    <cellStyle name="표준 325 2 3 2 4 3 2 2" xfId="26513"/>
    <cellStyle name="표준 325 2 3 2 4 3 3" xfId="23303"/>
    <cellStyle name="표준 325 2 3 2 4 4" xfId="19014"/>
    <cellStyle name="표준 325 2 3 2 4 4 2" xfId="25443"/>
    <cellStyle name="표준 325 2 3 2 4 5" xfId="22233"/>
    <cellStyle name="표준 325 2 3 2 5" xfId="16018"/>
    <cellStyle name="표준 325 2 3 2 5 2" xfId="18158"/>
    <cellStyle name="표준 325 2 3 2 5 2 2" xfId="21368"/>
    <cellStyle name="표준 325 2 3 2 5 2 2 2" xfId="27797"/>
    <cellStyle name="표준 325 2 3 2 5 2 3" xfId="24587"/>
    <cellStyle name="표준 325 2 3 2 5 3" xfId="17088"/>
    <cellStyle name="표준 325 2 3 2 5 3 2" xfId="20298"/>
    <cellStyle name="표준 325 2 3 2 5 3 2 2" xfId="26727"/>
    <cellStyle name="표준 325 2 3 2 5 3 3" xfId="23517"/>
    <cellStyle name="표준 325 2 3 2 5 4" xfId="19228"/>
    <cellStyle name="표준 325 2 3 2 5 4 2" xfId="25657"/>
    <cellStyle name="표준 325 2 3 2 5 5" xfId="22447"/>
    <cellStyle name="표준 325 2 3 2 6" xfId="17302"/>
    <cellStyle name="표준 325 2 3 2 6 2" xfId="20512"/>
    <cellStyle name="표준 325 2 3 2 6 2 2" xfId="26941"/>
    <cellStyle name="표준 325 2 3 2 6 3" xfId="23731"/>
    <cellStyle name="표준 325 2 3 2 7" xfId="16232"/>
    <cellStyle name="표준 325 2 3 2 7 2" xfId="19442"/>
    <cellStyle name="표준 325 2 3 2 7 2 2" xfId="25871"/>
    <cellStyle name="표준 325 2 3 2 7 3" xfId="22661"/>
    <cellStyle name="표준 325 2 3 2 8" xfId="18372"/>
    <cellStyle name="표준 325 2 3 2 8 2" xfId="24801"/>
    <cellStyle name="표준 325 2 3 2 9" xfId="21590"/>
    <cellStyle name="표준 325 2 3 3" xfId="13009"/>
    <cellStyle name="표준 325 2 3 3 2" xfId="15413"/>
    <cellStyle name="표준 325 2 3 3 2 2" xfId="17556"/>
    <cellStyle name="표준 325 2 3 3 2 2 2" xfId="20766"/>
    <cellStyle name="표준 325 2 3 3 2 2 2 2" xfId="27195"/>
    <cellStyle name="표준 325 2 3 3 2 2 3" xfId="23985"/>
    <cellStyle name="표준 325 2 3 3 2 3" xfId="16486"/>
    <cellStyle name="표준 325 2 3 3 2 3 2" xfId="19696"/>
    <cellStyle name="표준 325 2 3 3 2 3 2 2" xfId="26125"/>
    <cellStyle name="표준 325 2 3 3 2 3 3" xfId="22915"/>
    <cellStyle name="표준 325 2 3 3 2 4" xfId="18626"/>
    <cellStyle name="표준 325 2 3 3 2 4 2" xfId="25055"/>
    <cellStyle name="표준 325 2 3 3 2 5" xfId="21845"/>
    <cellStyle name="표준 325 2 3 3 3" xfId="15627"/>
    <cellStyle name="표준 325 2 3 3 3 2" xfId="17770"/>
    <cellStyle name="표준 325 2 3 3 3 2 2" xfId="20980"/>
    <cellStyle name="표준 325 2 3 3 3 2 2 2" xfId="27409"/>
    <cellStyle name="표준 325 2 3 3 3 2 3" xfId="24199"/>
    <cellStyle name="표준 325 2 3 3 3 3" xfId="16700"/>
    <cellStyle name="표준 325 2 3 3 3 3 2" xfId="19910"/>
    <cellStyle name="표준 325 2 3 3 3 3 2 2" xfId="26339"/>
    <cellStyle name="표준 325 2 3 3 3 3 3" xfId="23129"/>
    <cellStyle name="표준 325 2 3 3 3 4" xfId="18840"/>
    <cellStyle name="표준 325 2 3 3 3 4 2" xfId="25269"/>
    <cellStyle name="표준 325 2 3 3 3 5" xfId="22059"/>
    <cellStyle name="표준 325 2 3 3 4" xfId="15841"/>
    <cellStyle name="표준 325 2 3 3 4 2" xfId="17984"/>
    <cellStyle name="표준 325 2 3 3 4 2 2" xfId="21194"/>
    <cellStyle name="표준 325 2 3 3 4 2 2 2" xfId="27623"/>
    <cellStyle name="표준 325 2 3 3 4 2 3" xfId="24413"/>
    <cellStyle name="표준 325 2 3 3 4 3" xfId="16914"/>
    <cellStyle name="표준 325 2 3 3 4 3 2" xfId="20124"/>
    <cellStyle name="표준 325 2 3 3 4 3 2 2" xfId="26553"/>
    <cellStyle name="표준 325 2 3 3 4 3 3" xfId="23343"/>
    <cellStyle name="표준 325 2 3 3 4 4" xfId="19054"/>
    <cellStyle name="표준 325 2 3 3 4 4 2" xfId="25483"/>
    <cellStyle name="표준 325 2 3 3 4 5" xfId="22273"/>
    <cellStyle name="표준 325 2 3 3 5" xfId="16058"/>
    <cellStyle name="표준 325 2 3 3 5 2" xfId="18198"/>
    <cellStyle name="표준 325 2 3 3 5 2 2" xfId="21408"/>
    <cellStyle name="표준 325 2 3 3 5 2 2 2" xfId="27837"/>
    <cellStyle name="표준 325 2 3 3 5 2 3" xfId="24627"/>
    <cellStyle name="표준 325 2 3 3 5 3" xfId="17128"/>
    <cellStyle name="표준 325 2 3 3 5 3 2" xfId="20338"/>
    <cellStyle name="표준 325 2 3 3 5 3 2 2" xfId="26767"/>
    <cellStyle name="표준 325 2 3 3 5 3 3" xfId="23557"/>
    <cellStyle name="표준 325 2 3 3 5 4" xfId="19268"/>
    <cellStyle name="표준 325 2 3 3 5 4 2" xfId="25697"/>
    <cellStyle name="표준 325 2 3 3 5 5" xfId="22487"/>
    <cellStyle name="표준 325 2 3 3 6" xfId="17342"/>
    <cellStyle name="표준 325 2 3 3 6 2" xfId="20552"/>
    <cellStyle name="표준 325 2 3 3 6 2 2" xfId="26981"/>
    <cellStyle name="표준 325 2 3 3 6 3" xfId="23771"/>
    <cellStyle name="표준 325 2 3 3 7" xfId="16272"/>
    <cellStyle name="표준 325 2 3 3 7 2" xfId="19482"/>
    <cellStyle name="표준 325 2 3 3 7 2 2" xfId="25911"/>
    <cellStyle name="표준 325 2 3 3 7 3" xfId="22701"/>
    <cellStyle name="표준 325 2 3 3 8" xfId="18412"/>
    <cellStyle name="표준 325 2 3 3 8 2" xfId="24841"/>
    <cellStyle name="표준 325 2 3 3 9" xfId="21630"/>
    <cellStyle name="표준 325 2 3 4" xfId="15354"/>
    <cellStyle name="표준 325 2 3 4 2" xfId="17497"/>
    <cellStyle name="표준 325 2 3 4 2 2" xfId="20707"/>
    <cellStyle name="표준 325 2 3 4 2 2 2" xfId="27136"/>
    <cellStyle name="표준 325 2 3 4 2 3" xfId="23926"/>
    <cellStyle name="표준 325 2 3 4 3" xfId="16427"/>
    <cellStyle name="표준 325 2 3 4 3 2" xfId="19637"/>
    <cellStyle name="표준 325 2 3 4 3 2 2" xfId="26066"/>
    <cellStyle name="표준 325 2 3 4 3 3" xfId="22856"/>
    <cellStyle name="표준 325 2 3 4 4" xfId="18567"/>
    <cellStyle name="표준 325 2 3 4 4 2" xfId="24996"/>
    <cellStyle name="표준 325 2 3 4 5" xfId="21786"/>
    <cellStyle name="표준 325 2 3 5" xfId="15568"/>
    <cellStyle name="표준 325 2 3 5 2" xfId="17711"/>
    <cellStyle name="표준 325 2 3 5 2 2" xfId="20921"/>
    <cellStyle name="표준 325 2 3 5 2 2 2" xfId="27350"/>
    <cellStyle name="표준 325 2 3 5 2 3" xfId="24140"/>
    <cellStyle name="표준 325 2 3 5 3" xfId="16641"/>
    <cellStyle name="표준 325 2 3 5 3 2" xfId="19851"/>
    <cellStyle name="표준 325 2 3 5 3 2 2" xfId="26280"/>
    <cellStyle name="표준 325 2 3 5 3 3" xfId="23070"/>
    <cellStyle name="표준 325 2 3 5 4" xfId="18781"/>
    <cellStyle name="표준 325 2 3 5 4 2" xfId="25210"/>
    <cellStyle name="표준 325 2 3 5 5" xfId="22000"/>
    <cellStyle name="표준 325 2 3 6" xfId="15782"/>
    <cellStyle name="표준 325 2 3 6 2" xfId="17925"/>
    <cellStyle name="표준 325 2 3 6 2 2" xfId="21135"/>
    <cellStyle name="표준 325 2 3 6 2 2 2" xfId="27564"/>
    <cellStyle name="표준 325 2 3 6 2 3" xfId="24354"/>
    <cellStyle name="표준 325 2 3 6 3" xfId="16855"/>
    <cellStyle name="표준 325 2 3 6 3 2" xfId="20065"/>
    <cellStyle name="표준 325 2 3 6 3 2 2" xfId="26494"/>
    <cellStyle name="표준 325 2 3 6 3 3" xfId="23284"/>
    <cellStyle name="표준 325 2 3 6 4" xfId="18995"/>
    <cellStyle name="표준 325 2 3 6 4 2" xfId="25424"/>
    <cellStyle name="표준 325 2 3 6 5" xfId="22214"/>
    <cellStyle name="표준 325 2 3 7" xfId="15999"/>
    <cellStyle name="표준 325 2 3 7 2" xfId="18139"/>
    <cellStyle name="표준 325 2 3 7 2 2" xfId="21349"/>
    <cellStyle name="표준 325 2 3 7 2 2 2" xfId="27778"/>
    <cellStyle name="표준 325 2 3 7 2 3" xfId="24568"/>
    <cellStyle name="표준 325 2 3 7 3" xfId="17069"/>
    <cellStyle name="표준 325 2 3 7 3 2" xfId="20279"/>
    <cellStyle name="표준 325 2 3 7 3 2 2" xfId="26708"/>
    <cellStyle name="표준 325 2 3 7 3 3" xfId="23498"/>
    <cellStyle name="표준 325 2 3 7 4" xfId="19209"/>
    <cellStyle name="표준 325 2 3 7 4 2" xfId="25638"/>
    <cellStyle name="표준 325 2 3 7 5" xfId="22428"/>
    <cellStyle name="표준 325 2 3 8" xfId="17283"/>
    <cellStyle name="표준 325 2 3 8 2" xfId="20493"/>
    <cellStyle name="표준 325 2 3 8 2 2" xfId="26922"/>
    <cellStyle name="표준 325 2 3 8 3" xfId="23712"/>
    <cellStyle name="표준 325 2 3 9" xfId="16213"/>
    <cellStyle name="표준 325 2 3 9 2" xfId="19423"/>
    <cellStyle name="표준 325 2 3 9 2 2" xfId="25852"/>
    <cellStyle name="표준 325 2 3 9 3" xfId="22642"/>
    <cellStyle name="표준 325 2 4" xfId="9799"/>
    <cellStyle name="표준 325 2 5" xfId="12967"/>
    <cellStyle name="표준 325 2 5 2" xfId="15371"/>
    <cellStyle name="표준 325 2 5 2 2" xfId="17514"/>
    <cellStyle name="표준 325 2 5 2 2 2" xfId="20724"/>
    <cellStyle name="표준 325 2 5 2 2 2 2" xfId="27153"/>
    <cellStyle name="표준 325 2 5 2 2 3" xfId="23943"/>
    <cellStyle name="표준 325 2 5 2 3" xfId="16444"/>
    <cellStyle name="표준 325 2 5 2 3 2" xfId="19654"/>
    <cellStyle name="표준 325 2 5 2 3 2 2" xfId="26083"/>
    <cellStyle name="표준 325 2 5 2 3 3" xfId="22873"/>
    <cellStyle name="표준 325 2 5 2 4" xfId="18584"/>
    <cellStyle name="표준 325 2 5 2 4 2" xfId="25013"/>
    <cellStyle name="표준 325 2 5 2 5" xfId="21803"/>
    <cellStyle name="표준 325 2 5 3" xfId="15585"/>
    <cellStyle name="표준 325 2 5 3 2" xfId="17728"/>
    <cellStyle name="표준 325 2 5 3 2 2" xfId="20938"/>
    <cellStyle name="표준 325 2 5 3 2 2 2" xfId="27367"/>
    <cellStyle name="표준 325 2 5 3 2 3" xfId="24157"/>
    <cellStyle name="표준 325 2 5 3 3" xfId="16658"/>
    <cellStyle name="표준 325 2 5 3 3 2" xfId="19868"/>
    <cellStyle name="표준 325 2 5 3 3 2 2" xfId="26297"/>
    <cellStyle name="표준 325 2 5 3 3 3" xfId="23087"/>
    <cellStyle name="표준 325 2 5 3 4" xfId="18798"/>
    <cellStyle name="표준 325 2 5 3 4 2" xfId="25227"/>
    <cellStyle name="표준 325 2 5 3 5" xfId="22017"/>
    <cellStyle name="표준 325 2 5 4" xfId="15799"/>
    <cellStyle name="표준 325 2 5 4 2" xfId="17942"/>
    <cellStyle name="표준 325 2 5 4 2 2" xfId="21152"/>
    <cellStyle name="표준 325 2 5 4 2 2 2" xfId="27581"/>
    <cellStyle name="표준 325 2 5 4 2 3" xfId="24371"/>
    <cellStyle name="표준 325 2 5 4 3" xfId="16872"/>
    <cellStyle name="표준 325 2 5 4 3 2" xfId="20082"/>
    <cellStyle name="표준 325 2 5 4 3 2 2" xfId="26511"/>
    <cellStyle name="표준 325 2 5 4 3 3" xfId="23301"/>
    <cellStyle name="표준 325 2 5 4 4" xfId="19012"/>
    <cellStyle name="표준 325 2 5 4 4 2" xfId="25441"/>
    <cellStyle name="표준 325 2 5 4 5" xfId="22231"/>
    <cellStyle name="표준 325 2 5 5" xfId="16016"/>
    <cellStyle name="표준 325 2 5 5 2" xfId="18156"/>
    <cellStyle name="표준 325 2 5 5 2 2" xfId="21366"/>
    <cellStyle name="표준 325 2 5 5 2 2 2" xfId="27795"/>
    <cellStyle name="표준 325 2 5 5 2 3" xfId="24585"/>
    <cellStyle name="표준 325 2 5 5 3" xfId="17086"/>
    <cellStyle name="표준 325 2 5 5 3 2" xfId="20296"/>
    <cellStyle name="표준 325 2 5 5 3 2 2" xfId="26725"/>
    <cellStyle name="표준 325 2 5 5 3 3" xfId="23515"/>
    <cellStyle name="표준 325 2 5 5 4" xfId="19226"/>
    <cellStyle name="표준 325 2 5 5 4 2" xfId="25655"/>
    <cellStyle name="표준 325 2 5 5 5" xfId="22445"/>
    <cellStyle name="표준 325 2 5 6" xfId="17300"/>
    <cellStyle name="표준 325 2 5 6 2" xfId="20510"/>
    <cellStyle name="표준 325 2 5 6 2 2" xfId="26939"/>
    <cellStyle name="표준 325 2 5 6 3" xfId="23729"/>
    <cellStyle name="표준 325 2 5 7" xfId="16230"/>
    <cellStyle name="표준 325 2 5 7 2" xfId="19440"/>
    <cellStyle name="표준 325 2 5 7 2 2" xfId="25869"/>
    <cellStyle name="표준 325 2 5 7 3" xfId="22659"/>
    <cellStyle name="표준 325 2 5 8" xfId="18370"/>
    <cellStyle name="표준 325 2 5 8 2" xfId="24799"/>
    <cellStyle name="표준 325 2 5 9" xfId="21588"/>
    <cellStyle name="표준 325 2 6" xfId="13007"/>
    <cellStyle name="표준 325 2 6 2" xfId="15411"/>
    <cellStyle name="표준 325 2 6 2 2" xfId="17554"/>
    <cellStyle name="표준 325 2 6 2 2 2" xfId="20764"/>
    <cellStyle name="표준 325 2 6 2 2 2 2" xfId="27193"/>
    <cellStyle name="표준 325 2 6 2 2 3" xfId="23983"/>
    <cellStyle name="표준 325 2 6 2 3" xfId="16484"/>
    <cellStyle name="표준 325 2 6 2 3 2" xfId="19694"/>
    <cellStyle name="표준 325 2 6 2 3 2 2" xfId="26123"/>
    <cellStyle name="표준 325 2 6 2 3 3" xfId="22913"/>
    <cellStyle name="표준 325 2 6 2 4" xfId="18624"/>
    <cellStyle name="표준 325 2 6 2 4 2" xfId="25053"/>
    <cellStyle name="표준 325 2 6 2 5" xfId="21843"/>
    <cellStyle name="표준 325 2 6 3" xfId="15625"/>
    <cellStyle name="표준 325 2 6 3 2" xfId="17768"/>
    <cellStyle name="표준 325 2 6 3 2 2" xfId="20978"/>
    <cellStyle name="표준 325 2 6 3 2 2 2" xfId="27407"/>
    <cellStyle name="표준 325 2 6 3 2 3" xfId="24197"/>
    <cellStyle name="표준 325 2 6 3 3" xfId="16698"/>
    <cellStyle name="표준 325 2 6 3 3 2" xfId="19908"/>
    <cellStyle name="표준 325 2 6 3 3 2 2" xfId="26337"/>
    <cellStyle name="표준 325 2 6 3 3 3" xfId="23127"/>
    <cellStyle name="표준 325 2 6 3 4" xfId="18838"/>
    <cellStyle name="표준 325 2 6 3 4 2" xfId="25267"/>
    <cellStyle name="표준 325 2 6 3 5" xfId="22057"/>
    <cellStyle name="표준 325 2 6 4" xfId="15839"/>
    <cellStyle name="표준 325 2 6 4 2" xfId="17982"/>
    <cellStyle name="표준 325 2 6 4 2 2" xfId="21192"/>
    <cellStyle name="표준 325 2 6 4 2 2 2" xfId="27621"/>
    <cellStyle name="표준 325 2 6 4 2 3" xfId="24411"/>
    <cellStyle name="표준 325 2 6 4 3" xfId="16912"/>
    <cellStyle name="표준 325 2 6 4 3 2" xfId="20122"/>
    <cellStyle name="표준 325 2 6 4 3 2 2" xfId="26551"/>
    <cellStyle name="표준 325 2 6 4 3 3" xfId="23341"/>
    <cellStyle name="표준 325 2 6 4 4" xfId="19052"/>
    <cellStyle name="표준 325 2 6 4 4 2" xfId="25481"/>
    <cellStyle name="표준 325 2 6 4 5" xfId="22271"/>
    <cellStyle name="표준 325 2 6 5" xfId="16056"/>
    <cellStyle name="표준 325 2 6 5 2" xfId="18196"/>
    <cellStyle name="표준 325 2 6 5 2 2" xfId="21406"/>
    <cellStyle name="표준 325 2 6 5 2 2 2" xfId="27835"/>
    <cellStyle name="표준 325 2 6 5 2 3" xfId="24625"/>
    <cellStyle name="표준 325 2 6 5 3" xfId="17126"/>
    <cellStyle name="표준 325 2 6 5 3 2" xfId="20336"/>
    <cellStyle name="표준 325 2 6 5 3 2 2" xfId="26765"/>
    <cellStyle name="표준 325 2 6 5 3 3" xfId="23555"/>
    <cellStyle name="표준 325 2 6 5 4" xfId="19266"/>
    <cellStyle name="표준 325 2 6 5 4 2" xfId="25695"/>
    <cellStyle name="표준 325 2 6 5 5" xfId="22485"/>
    <cellStyle name="표준 325 2 6 6" xfId="17340"/>
    <cellStyle name="표준 325 2 6 6 2" xfId="20550"/>
    <cellStyle name="표준 325 2 6 6 2 2" xfId="26979"/>
    <cellStyle name="표준 325 2 6 6 3" xfId="23769"/>
    <cellStyle name="표준 325 2 6 7" xfId="16270"/>
    <cellStyle name="표준 325 2 6 7 2" xfId="19480"/>
    <cellStyle name="표준 325 2 6 7 2 2" xfId="25909"/>
    <cellStyle name="표준 325 2 6 7 3" xfId="22699"/>
    <cellStyle name="표준 325 2 6 8" xfId="18410"/>
    <cellStyle name="표준 325 2 6 8 2" xfId="24839"/>
    <cellStyle name="표준 325 2 6 9" xfId="21628"/>
    <cellStyle name="표준 325 2 7" xfId="15338"/>
    <cellStyle name="표준 325 2 7 2" xfId="17481"/>
    <cellStyle name="표준 325 2 7 2 2" xfId="20691"/>
    <cellStyle name="표준 325 2 7 2 2 2" xfId="27120"/>
    <cellStyle name="표준 325 2 7 2 3" xfId="23910"/>
    <cellStyle name="표준 325 2 7 3" xfId="16411"/>
    <cellStyle name="표준 325 2 7 3 2" xfId="19621"/>
    <cellStyle name="표준 325 2 7 3 2 2" xfId="26050"/>
    <cellStyle name="표준 325 2 7 3 3" xfId="22840"/>
    <cellStyle name="표준 325 2 7 4" xfId="18551"/>
    <cellStyle name="표준 325 2 7 4 2" xfId="24980"/>
    <cellStyle name="표준 325 2 7 5" xfId="21770"/>
    <cellStyle name="표준 325 2 8" xfId="15552"/>
    <cellStyle name="표준 325 2 8 2" xfId="17695"/>
    <cellStyle name="표준 325 2 8 2 2" xfId="20905"/>
    <cellStyle name="표준 325 2 8 2 2 2" xfId="27334"/>
    <cellStyle name="표준 325 2 8 2 3" xfId="24124"/>
    <cellStyle name="표준 325 2 8 3" xfId="16625"/>
    <cellStyle name="표준 325 2 8 3 2" xfId="19835"/>
    <cellStyle name="표준 325 2 8 3 2 2" xfId="26264"/>
    <cellStyle name="표준 325 2 8 3 3" xfId="23054"/>
    <cellStyle name="표준 325 2 8 4" xfId="18765"/>
    <cellStyle name="표준 325 2 8 4 2" xfId="25194"/>
    <cellStyle name="표준 325 2 8 5" xfId="21984"/>
    <cellStyle name="표준 325 2 9" xfId="15766"/>
    <cellStyle name="표준 325 2 9 2" xfId="17909"/>
    <cellStyle name="표준 325 2 9 2 2" xfId="21119"/>
    <cellStyle name="표준 325 2 9 2 2 2" xfId="27548"/>
    <cellStyle name="표준 325 2 9 2 3" xfId="24338"/>
    <cellStyle name="표준 325 2 9 3" xfId="16839"/>
    <cellStyle name="표준 325 2 9 3 2" xfId="20049"/>
    <cellStyle name="표준 325 2 9 3 2 2" xfId="26478"/>
    <cellStyle name="표준 325 2 9 3 3" xfId="23268"/>
    <cellStyle name="표준 325 2 9 4" xfId="18979"/>
    <cellStyle name="표준 325 2 9 4 2" xfId="25408"/>
    <cellStyle name="표준 325 2 9 5" xfId="22198"/>
    <cellStyle name="표준 325 3" xfId="12767"/>
    <cellStyle name="표준 325 3 10" xfId="18341"/>
    <cellStyle name="표준 325 3 10 2" xfId="24770"/>
    <cellStyle name="표준 325 3 11" xfId="21559"/>
    <cellStyle name="표준 325 3 2" xfId="12970"/>
    <cellStyle name="표준 325 3 2 2" xfId="15374"/>
    <cellStyle name="표준 325 3 2 2 2" xfId="17517"/>
    <cellStyle name="표준 325 3 2 2 2 2" xfId="20727"/>
    <cellStyle name="표준 325 3 2 2 2 2 2" xfId="27156"/>
    <cellStyle name="표준 325 3 2 2 2 3" xfId="23946"/>
    <cellStyle name="표준 325 3 2 2 3" xfId="16447"/>
    <cellStyle name="표준 325 3 2 2 3 2" xfId="19657"/>
    <cellStyle name="표준 325 3 2 2 3 2 2" xfId="26086"/>
    <cellStyle name="표준 325 3 2 2 3 3" xfId="22876"/>
    <cellStyle name="표준 325 3 2 2 4" xfId="18587"/>
    <cellStyle name="표준 325 3 2 2 4 2" xfId="25016"/>
    <cellStyle name="표준 325 3 2 2 5" xfId="21806"/>
    <cellStyle name="표준 325 3 2 3" xfId="15588"/>
    <cellStyle name="표준 325 3 2 3 2" xfId="17731"/>
    <cellStyle name="표준 325 3 2 3 2 2" xfId="20941"/>
    <cellStyle name="표준 325 3 2 3 2 2 2" xfId="27370"/>
    <cellStyle name="표준 325 3 2 3 2 3" xfId="24160"/>
    <cellStyle name="표준 325 3 2 3 3" xfId="16661"/>
    <cellStyle name="표준 325 3 2 3 3 2" xfId="19871"/>
    <cellStyle name="표준 325 3 2 3 3 2 2" xfId="26300"/>
    <cellStyle name="표준 325 3 2 3 3 3" xfId="23090"/>
    <cellStyle name="표준 325 3 2 3 4" xfId="18801"/>
    <cellStyle name="표준 325 3 2 3 4 2" xfId="25230"/>
    <cellStyle name="표준 325 3 2 3 5" xfId="22020"/>
    <cellStyle name="표준 325 3 2 4" xfId="15802"/>
    <cellStyle name="표준 325 3 2 4 2" xfId="17945"/>
    <cellStyle name="표준 325 3 2 4 2 2" xfId="21155"/>
    <cellStyle name="표준 325 3 2 4 2 2 2" xfId="27584"/>
    <cellStyle name="표준 325 3 2 4 2 3" xfId="24374"/>
    <cellStyle name="표준 325 3 2 4 3" xfId="16875"/>
    <cellStyle name="표준 325 3 2 4 3 2" xfId="20085"/>
    <cellStyle name="표준 325 3 2 4 3 2 2" xfId="26514"/>
    <cellStyle name="표준 325 3 2 4 3 3" xfId="23304"/>
    <cellStyle name="표준 325 3 2 4 4" xfId="19015"/>
    <cellStyle name="표준 325 3 2 4 4 2" xfId="25444"/>
    <cellStyle name="표준 325 3 2 4 5" xfId="22234"/>
    <cellStyle name="표준 325 3 2 5" xfId="16019"/>
    <cellStyle name="표준 325 3 2 5 2" xfId="18159"/>
    <cellStyle name="표준 325 3 2 5 2 2" xfId="21369"/>
    <cellStyle name="표준 325 3 2 5 2 2 2" xfId="27798"/>
    <cellStyle name="표준 325 3 2 5 2 3" xfId="24588"/>
    <cellStyle name="표준 325 3 2 5 3" xfId="17089"/>
    <cellStyle name="표준 325 3 2 5 3 2" xfId="20299"/>
    <cellStyle name="표준 325 3 2 5 3 2 2" xfId="26728"/>
    <cellStyle name="표준 325 3 2 5 3 3" xfId="23518"/>
    <cellStyle name="표준 325 3 2 5 4" xfId="19229"/>
    <cellStyle name="표준 325 3 2 5 4 2" xfId="25658"/>
    <cellStyle name="표준 325 3 2 5 5" xfId="22448"/>
    <cellStyle name="표준 325 3 2 6" xfId="17303"/>
    <cellStyle name="표준 325 3 2 6 2" xfId="20513"/>
    <cellStyle name="표준 325 3 2 6 2 2" xfId="26942"/>
    <cellStyle name="표준 325 3 2 6 3" xfId="23732"/>
    <cellStyle name="표준 325 3 2 7" xfId="16233"/>
    <cellStyle name="표준 325 3 2 7 2" xfId="19443"/>
    <cellStyle name="표준 325 3 2 7 2 2" xfId="25872"/>
    <cellStyle name="표준 325 3 2 7 3" xfId="22662"/>
    <cellStyle name="표준 325 3 2 8" xfId="18373"/>
    <cellStyle name="표준 325 3 2 8 2" xfId="24802"/>
    <cellStyle name="표준 325 3 2 9" xfId="21591"/>
    <cellStyle name="표준 325 3 3" xfId="13010"/>
    <cellStyle name="표준 325 3 3 2" xfId="15414"/>
    <cellStyle name="표준 325 3 3 2 2" xfId="17557"/>
    <cellStyle name="표준 325 3 3 2 2 2" xfId="20767"/>
    <cellStyle name="표준 325 3 3 2 2 2 2" xfId="27196"/>
    <cellStyle name="표준 325 3 3 2 2 3" xfId="23986"/>
    <cellStyle name="표준 325 3 3 2 3" xfId="16487"/>
    <cellStyle name="표준 325 3 3 2 3 2" xfId="19697"/>
    <cellStyle name="표준 325 3 3 2 3 2 2" xfId="26126"/>
    <cellStyle name="표준 325 3 3 2 3 3" xfId="22916"/>
    <cellStyle name="표준 325 3 3 2 4" xfId="18627"/>
    <cellStyle name="표준 325 3 3 2 4 2" xfId="25056"/>
    <cellStyle name="표준 325 3 3 2 5" xfId="21846"/>
    <cellStyle name="표준 325 3 3 3" xfId="15628"/>
    <cellStyle name="표준 325 3 3 3 2" xfId="17771"/>
    <cellStyle name="표준 325 3 3 3 2 2" xfId="20981"/>
    <cellStyle name="표준 325 3 3 3 2 2 2" xfId="27410"/>
    <cellStyle name="표준 325 3 3 3 2 3" xfId="24200"/>
    <cellStyle name="표준 325 3 3 3 3" xfId="16701"/>
    <cellStyle name="표준 325 3 3 3 3 2" xfId="19911"/>
    <cellStyle name="표준 325 3 3 3 3 2 2" xfId="26340"/>
    <cellStyle name="표준 325 3 3 3 3 3" xfId="23130"/>
    <cellStyle name="표준 325 3 3 3 4" xfId="18841"/>
    <cellStyle name="표준 325 3 3 3 4 2" xfId="25270"/>
    <cellStyle name="표준 325 3 3 3 5" xfId="22060"/>
    <cellStyle name="표준 325 3 3 4" xfId="15842"/>
    <cellStyle name="표준 325 3 3 4 2" xfId="17985"/>
    <cellStyle name="표준 325 3 3 4 2 2" xfId="21195"/>
    <cellStyle name="표준 325 3 3 4 2 2 2" xfId="27624"/>
    <cellStyle name="표준 325 3 3 4 2 3" xfId="24414"/>
    <cellStyle name="표준 325 3 3 4 3" xfId="16915"/>
    <cellStyle name="표준 325 3 3 4 3 2" xfId="20125"/>
    <cellStyle name="표준 325 3 3 4 3 2 2" xfId="26554"/>
    <cellStyle name="표준 325 3 3 4 3 3" xfId="23344"/>
    <cellStyle name="표준 325 3 3 4 4" xfId="19055"/>
    <cellStyle name="표준 325 3 3 4 4 2" xfId="25484"/>
    <cellStyle name="표준 325 3 3 4 5" xfId="22274"/>
    <cellStyle name="표준 325 3 3 5" xfId="16059"/>
    <cellStyle name="표준 325 3 3 5 2" xfId="18199"/>
    <cellStyle name="표준 325 3 3 5 2 2" xfId="21409"/>
    <cellStyle name="표준 325 3 3 5 2 2 2" xfId="27838"/>
    <cellStyle name="표준 325 3 3 5 2 3" xfId="24628"/>
    <cellStyle name="표준 325 3 3 5 3" xfId="17129"/>
    <cellStyle name="표준 325 3 3 5 3 2" xfId="20339"/>
    <cellStyle name="표준 325 3 3 5 3 2 2" xfId="26768"/>
    <cellStyle name="표준 325 3 3 5 3 3" xfId="23558"/>
    <cellStyle name="표준 325 3 3 5 4" xfId="19269"/>
    <cellStyle name="표준 325 3 3 5 4 2" xfId="25698"/>
    <cellStyle name="표준 325 3 3 5 5" xfId="22488"/>
    <cellStyle name="표준 325 3 3 6" xfId="17343"/>
    <cellStyle name="표준 325 3 3 6 2" xfId="20553"/>
    <cellStyle name="표준 325 3 3 6 2 2" xfId="26982"/>
    <cellStyle name="표준 325 3 3 6 3" xfId="23772"/>
    <cellStyle name="표준 325 3 3 7" xfId="16273"/>
    <cellStyle name="표준 325 3 3 7 2" xfId="19483"/>
    <cellStyle name="표준 325 3 3 7 2 2" xfId="25912"/>
    <cellStyle name="표준 325 3 3 7 3" xfId="22702"/>
    <cellStyle name="표준 325 3 3 8" xfId="18413"/>
    <cellStyle name="표준 325 3 3 8 2" xfId="24842"/>
    <cellStyle name="표준 325 3 3 9" xfId="21631"/>
    <cellStyle name="표준 325 3 4" xfId="15342"/>
    <cellStyle name="표준 325 3 4 2" xfId="17485"/>
    <cellStyle name="표준 325 3 4 2 2" xfId="20695"/>
    <cellStyle name="표준 325 3 4 2 2 2" xfId="27124"/>
    <cellStyle name="표준 325 3 4 2 3" xfId="23914"/>
    <cellStyle name="표준 325 3 4 3" xfId="16415"/>
    <cellStyle name="표준 325 3 4 3 2" xfId="19625"/>
    <cellStyle name="표준 325 3 4 3 2 2" xfId="26054"/>
    <cellStyle name="표준 325 3 4 3 3" xfId="22844"/>
    <cellStyle name="표준 325 3 4 4" xfId="18555"/>
    <cellStyle name="표준 325 3 4 4 2" xfId="24984"/>
    <cellStyle name="표준 325 3 4 5" xfId="21774"/>
    <cellStyle name="표준 325 3 5" xfId="15556"/>
    <cellStyle name="표준 325 3 5 2" xfId="17699"/>
    <cellStyle name="표준 325 3 5 2 2" xfId="20909"/>
    <cellStyle name="표준 325 3 5 2 2 2" xfId="27338"/>
    <cellStyle name="표준 325 3 5 2 3" xfId="24128"/>
    <cellStyle name="표준 325 3 5 3" xfId="16629"/>
    <cellStyle name="표준 325 3 5 3 2" xfId="19839"/>
    <cellStyle name="표준 325 3 5 3 2 2" xfId="26268"/>
    <cellStyle name="표준 325 3 5 3 3" xfId="23058"/>
    <cellStyle name="표준 325 3 5 4" xfId="18769"/>
    <cellStyle name="표준 325 3 5 4 2" xfId="25198"/>
    <cellStyle name="표준 325 3 5 5" xfId="21988"/>
    <cellStyle name="표준 325 3 6" xfId="15770"/>
    <cellStyle name="표준 325 3 6 2" xfId="17913"/>
    <cellStyle name="표준 325 3 6 2 2" xfId="21123"/>
    <cellStyle name="표준 325 3 6 2 2 2" xfId="27552"/>
    <cellStyle name="표준 325 3 6 2 3" xfId="24342"/>
    <cellStyle name="표준 325 3 6 3" xfId="16843"/>
    <cellStyle name="표준 325 3 6 3 2" xfId="20053"/>
    <cellStyle name="표준 325 3 6 3 2 2" xfId="26482"/>
    <cellStyle name="표준 325 3 6 3 3" xfId="23272"/>
    <cellStyle name="표준 325 3 6 4" xfId="18983"/>
    <cellStyle name="표준 325 3 6 4 2" xfId="25412"/>
    <cellStyle name="표준 325 3 6 5" xfId="22202"/>
    <cellStyle name="표준 325 3 7" xfId="15987"/>
    <cellStyle name="표준 325 3 7 2" xfId="18127"/>
    <cellStyle name="표준 325 3 7 2 2" xfId="21337"/>
    <cellStyle name="표준 325 3 7 2 2 2" xfId="27766"/>
    <cellStyle name="표준 325 3 7 2 3" xfId="24556"/>
    <cellStyle name="표준 325 3 7 3" xfId="17057"/>
    <cellStyle name="표준 325 3 7 3 2" xfId="20267"/>
    <cellStyle name="표준 325 3 7 3 2 2" xfId="26696"/>
    <cellStyle name="표준 325 3 7 3 3" xfId="23486"/>
    <cellStyle name="표준 325 3 7 4" xfId="19197"/>
    <cellStyle name="표준 325 3 7 4 2" xfId="25626"/>
    <cellStyle name="표준 325 3 7 5" xfId="22416"/>
    <cellStyle name="표준 325 3 8" xfId="17271"/>
    <cellStyle name="표준 325 3 8 2" xfId="20481"/>
    <cellStyle name="표준 325 3 8 2 2" xfId="26910"/>
    <cellStyle name="표준 325 3 8 3" xfId="23700"/>
    <cellStyle name="표준 325 3 9" xfId="16201"/>
    <cellStyle name="표준 325 3 9 2" xfId="19411"/>
    <cellStyle name="표준 325 3 9 2 2" xfId="25840"/>
    <cellStyle name="표준 325 3 9 3" xfId="22630"/>
    <cellStyle name="표준 325 4" xfId="12946"/>
    <cellStyle name="표준 325 4 10" xfId="18349"/>
    <cellStyle name="표준 325 4 10 2" xfId="24778"/>
    <cellStyle name="표준 325 4 11" xfId="21567"/>
    <cellStyle name="표준 325 4 2" xfId="12971"/>
    <cellStyle name="표준 325 4 2 2" xfId="15375"/>
    <cellStyle name="표준 325 4 2 2 2" xfId="17518"/>
    <cellStyle name="표준 325 4 2 2 2 2" xfId="20728"/>
    <cellStyle name="표준 325 4 2 2 2 2 2" xfId="27157"/>
    <cellStyle name="표준 325 4 2 2 2 3" xfId="23947"/>
    <cellStyle name="표준 325 4 2 2 3" xfId="16448"/>
    <cellStyle name="표준 325 4 2 2 3 2" xfId="19658"/>
    <cellStyle name="표준 325 4 2 2 3 2 2" xfId="26087"/>
    <cellStyle name="표준 325 4 2 2 3 3" xfId="22877"/>
    <cellStyle name="표준 325 4 2 2 4" xfId="18588"/>
    <cellStyle name="표준 325 4 2 2 4 2" xfId="25017"/>
    <cellStyle name="표준 325 4 2 2 5" xfId="21807"/>
    <cellStyle name="표준 325 4 2 3" xfId="15589"/>
    <cellStyle name="표준 325 4 2 3 2" xfId="17732"/>
    <cellStyle name="표준 325 4 2 3 2 2" xfId="20942"/>
    <cellStyle name="표준 325 4 2 3 2 2 2" xfId="27371"/>
    <cellStyle name="표준 325 4 2 3 2 3" xfId="24161"/>
    <cellStyle name="표준 325 4 2 3 3" xfId="16662"/>
    <cellStyle name="표준 325 4 2 3 3 2" xfId="19872"/>
    <cellStyle name="표준 325 4 2 3 3 2 2" xfId="26301"/>
    <cellStyle name="표준 325 4 2 3 3 3" xfId="23091"/>
    <cellStyle name="표준 325 4 2 3 4" xfId="18802"/>
    <cellStyle name="표준 325 4 2 3 4 2" xfId="25231"/>
    <cellStyle name="표준 325 4 2 3 5" xfId="22021"/>
    <cellStyle name="표준 325 4 2 4" xfId="15803"/>
    <cellStyle name="표준 325 4 2 4 2" xfId="17946"/>
    <cellStyle name="표준 325 4 2 4 2 2" xfId="21156"/>
    <cellStyle name="표준 325 4 2 4 2 2 2" xfId="27585"/>
    <cellStyle name="표준 325 4 2 4 2 3" xfId="24375"/>
    <cellStyle name="표준 325 4 2 4 3" xfId="16876"/>
    <cellStyle name="표준 325 4 2 4 3 2" xfId="20086"/>
    <cellStyle name="표준 325 4 2 4 3 2 2" xfId="26515"/>
    <cellStyle name="표준 325 4 2 4 3 3" xfId="23305"/>
    <cellStyle name="표준 325 4 2 4 4" xfId="19016"/>
    <cellStyle name="표준 325 4 2 4 4 2" xfId="25445"/>
    <cellStyle name="표준 325 4 2 4 5" xfId="22235"/>
    <cellStyle name="표준 325 4 2 5" xfId="16020"/>
    <cellStyle name="표준 325 4 2 5 2" xfId="18160"/>
    <cellStyle name="표준 325 4 2 5 2 2" xfId="21370"/>
    <cellStyle name="표준 325 4 2 5 2 2 2" xfId="27799"/>
    <cellStyle name="표준 325 4 2 5 2 3" xfId="24589"/>
    <cellStyle name="표준 325 4 2 5 3" xfId="17090"/>
    <cellStyle name="표준 325 4 2 5 3 2" xfId="20300"/>
    <cellStyle name="표준 325 4 2 5 3 2 2" xfId="26729"/>
    <cellStyle name="표준 325 4 2 5 3 3" xfId="23519"/>
    <cellStyle name="표준 325 4 2 5 4" xfId="19230"/>
    <cellStyle name="표준 325 4 2 5 4 2" xfId="25659"/>
    <cellStyle name="표준 325 4 2 5 5" xfId="22449"/>
    <cellStyle name="표준 325 4 2 6" xfId="17304"/>
    <cellStyle name="표준 325 4 2 6 2" xfId="20514"/>
    <cellStyle name="표준 325 4 2 6 2 2" xfId="26943"/>
    <cellStyle name="표준 325 4 2 6 3" xfId="23733"/>
    <cellStyle name="표준 325 4 2 7" xfId="16234"/>
    <cellStyle name="표준 325 4 2 7 2" xfId="19444"/>
    <cellStyle name="표준 325 4 2 7 2 2" xfId="25873"/>
    <cellStyle name="표준 325 4 2 7 3" xfId="22663"/>
    <cellStyle name="표준 325 4 2 8" xfId="18374"/>
    <cellStyle name="표준 325 4 2 8 2" xfId="24803"/>
    <cellStyle name="표준 325 4 2 9" xfId="21592"/>
    <cellStyle name="표준 325 4 3" xfId="13011"/>
    <cellStyle name="표준 325 4 3 2" xfId="15415"/>
    <cellStyle name="표준 325 4 3 2 2" xfId="17558"/>
    <cellStyle name="표준 325 4 3 2 2 2" xfId="20768"/>
    <cellStyle name="표준 325 4 3 2 2 2 2" xfId="27197"/>
    <cellStyle name="표준 325 4 3 2 2 3" xfId="23987"/>
    <cellStyle name="표준 325 4 3 2 3" xfId="16488"/>
    <cellStyle name="표준 325 4 3 2 3 2" xfId="19698"/>
    <cellStyle name="표준 325 4 3 2 3 2 2" xfId="26127"/>
    <cellStyle name="표준 325 4 3 2 3 3" xfId="22917"/>
    <cellStyle name="표준 325 4 3 2 4" xfId="18628"/>
    <cellStyle name="표준 325 4 3 2 4 2" xfId="25057"/>
    <cellStyle name="표준 325 4 3 2 5" xfId="21847"/>
    <cellStyle name="표준 325 4 3 3" xfId="15629"/>
    <cellStyle name="표준 325 4 3 3 2" xfId="17772"/>
    <cellStyle name="표준 325 4 3 3 2 2" xfId="20982"/>
    <cellStyle name="표준 325 4 3 3 2 2 2" xfId="27411"/>
    <cellStyle name="표준 325 4 3 3 2 3" xfId="24201"/>
    <cellStyle name="표준 325 4 3 3 3" xfId="16702"/>
    <cellStyle name="표준 325 4 3 3 3 2" xfId="19912"/>
    <cellStyle name="표준 325 4 3 3 3 2 2" xfId="26341"/>
    <cellStyle name="표준 325 4 3 3 3 3" xfId="23131"/>
    <cellStyle name="표준 325 4 3 3 4" xfId="18842"/>
    <cellStyle name="표준 325 4 3 3 4 2" xfId="25271"/>
    <cellStyle name="표준 325 4 3 3 5" xfId="22061"/>
    <cellStyle name="표준 325 4 3 4" xfId="15843"/>
    <cellStyle name="표준 325 4 3 4 2" xfId="17986"/>
    <cellStyle name="표준 325 4 3 4 2 2" xfId="21196"/>
    <cellStyle name="표준 325 4 3 4 2 2 2" xfId="27625"/>
    <cellStyle name="표준 325 4 3 4 2 3" xfId="24415"/>
    <cellStyle name="표준 325 4 3 4 3" xfId="16916"/>
    <cellStyle name="표준 325 4 3 4 3 2" xfId="20126"/>
    <cellStyle name="표준 325 4 3 4 3 2 2" xfId="26555"/>
    <cellStyle name="표준 325 4 3 4 3 3" xfId="23345"/>
    <cellStyle name="표준 325 4 3 4 4" xfId="19056"/>
    <cellStyle name="표준 325 4 3 4 4 2" xfId="25485"/>
    <cellStyle name="표준 325 4 3 4 5" xfId="22275"/>
    <cellStyle name="표준 325 4 3 5" xfId="16060"/>
    <cellStyle name="표준 325 4 3 5 2" xfId="18200"/>
    <cellStyle name="표준 325 4 3 5 2 2" xfId="21410"/>
    <cellStyle name="표준 325 4 3 5 2 2 2" xfId="27839"/>
    <cellStyle name="표준 325 4 3 5 2 3" xfId="24629"/>
    <cellStyle name="표준 325 4 3 5 3" xfId="17130"/>
    <cellStyle name="표준 325 4 3 5 3 2" xfId="20340"/>
    <cellStyle name="표준 325 4 3 5 3 2 2" xfId="26769"/>
    <cellStyle name="표준 325 4 3 5 3 3" xfId="23559"/>
    <cellStyle name="표준 325 4 3 5 4" xfId="19270"/>
    <cellStyle name="표준 325 4 3 5 4 2" xfId="25699"/>
    <cellStyle name="표준 325 4 3 5 5" xfId="22489"/>
    <cellStyle name="표준 325 4 3 6" xfId="17344"/>
    <cellStyle name="표준 325 4 3 6 2" xfId="20554"/>
    <cellStyle name="표준 325 4 3 6 2 2" xfId="26983"/>
    <cellStyle name="표준 325 4 3 6 3" xfId="23773"/>
    <cellStyle name="표준 325 4 3 7" xfId="16274"/>
    <cellStyle name="표준 325 4 3 7 2" xfId="19484"/>
    <cellStyle name="표준 325 4 3 7 2 2" xfId="25913"/>
    <cellStyle name="표준 325 4 3 7 3" xfId="22703"/>
    <cellStyle name="표준 325 4 3 8" xfId="18414"/>
    <cellStyle name="표준 325 4 3 8 2" xfId="24843"/>
    <cellStyle name="표준 325 4 3 9" xfId="21632"/>
    <cellStyle name="표준 325 4 4" xfId="15350"/>
    <cellStyle name="표준 325 4 4 2" xfId="17493"/>
    <cellStyle name="표준 325 4 4 2 2" xfId="20703"/>
    <cellStyle name="표준 325 4 4 2 2 2" xfId="27132"/>
    <cellStyle name="표준 325 4 4 2 3" xfId="23922"/>
    <cellStyle name="표준 325 4 4 3" xfId="16423"/>
    <cellStyle name="표준 325 4 4 3 2" xfId="19633"/>
    <cellStyle name="표준 325 4 4 3 2 2" xfId="26062"/>
    <cellStyle name="표준 325 4 4 3 3" xfId="22852"/>
    <cellStyle name="표준 325 4 4 4" xfId="18563"/>
    <cellStyle name="표준 325 4 4 4 2" xfId="24992"/>
    <cellStyle name="표준 325 4 4 5" xfId="21782"/>
    <cellStyle name="표준 325 4 5" xfId="15564"/>
    <cellStyle name="표준 325 4 5 2" xfId="17707"/>
    <cellStyle name="표준 325 4 5 2 2" xfId="20917"/>
    <cellStyle name="표준 325 4 5 2 2 2" xfId="27346"/>
    <cellStyle name="표준 325 4 5 2 3" xfId="24136"/>
    <cellStyle name="표준 325 4 5 3" xfId="16637"/>
    <cellStyle name="표준 325 4 5 3 2" xfId="19847"/>
    <cellStyle name="표준 325 4 5 3 2 2" xfId="26276"/>
    <cellStyle name="표준 325 4 5 3 3" xfId="23066"/>
    <cellStyle name="표준 325 4 5 4" xfId="18777"/>
    <cellStyle name="표준 325 4 5 4 2" xfId="25206"/>
    <cellStyle name="표준 325 4 5 5" xfId="21996"/>
    <cellStyle name="표준 325 4 6" xfId="15778"/>
    <cellStyle name="표준 325 4 6 2" xfId="17921"/>
    <cellStyle name="표준 325 4 6 2 2" xfId="21131"/>
    <cellStyle name="표준 325 4 6 2 2 2" xfId="27560"/>
    <cellStyle name="표준 325 4 6 2 3" xfId="24350"/>
    <cellStyle name="표준 325 4 6 3" xfId="16851"/>
    <cellStyle name="표준 325 4 6 3 2" xfId="20061"/>
    <cellStyle name="표준 325 4 6 3 2 2" xfId="26490"/>
    <cellStyle name="표준 325 4 6 3 3" xfId="23280"/>
    <cellStyle name="표준 325 4 6 4" xfId="18991"/>
    <cellStyle name="표준 325 4 6 4 2" xfId="25420"/>
    <cellStyle name="표준 325 4 6 5" xfId="22210"/>
    <cellStyle name="표준 325 4 7" xfId="15995"/>
    <cellStyle name="표준 325 4 7 2" xfId="18135"/>
    <cellStyle name="표준 325 4 7 2 2" xfId="21345"/>
    <cellStyle name="표준 325 4 7 2 2 2" xfId="27774"/>
    <cellStyle name="표준 325 4 7 2 3" xfId="24564"/>
    <cellStyle name="표준 325 4 7 3" xfId="17065"/>
    <cellStyle name="표준 325 4 7 3 2" xfId="20275"/>
    <cellStyle name="표준 325 4 7 3 2 2" xfId="26704"/>
    <cellStyle name="표준 325 4 7 3 3" xfId="23494"/>
    <cellStyle name="표준 325 4 7 4" xfId="19205"/>
    <cellStyle name="표준 325 4 7 4 2" xfId="25634"/>
    <cellStyle name="표준 325 4 7 5" xfId="22424"/>
    <cellStyle name="표준 325 4 8" xfId="17279"/>
    <cellStyle name="표준 325 4 8 2" xfId="20489"/>
    <cellStyle name="표준 325 4 8 2 2" xfId="26918"/>
    <cellStyle name="표준 325 4 8 3" xfId="23708"/>
    <cellStyle name="표준 325 4 9" xfId="16209"/>
    <cellStyle name="표준 325 4 9 2" xfId="19419"/>
    <cellStyle name="표준 325 4 9 2 2" xfId="25848"/>
    <cellStyle name="표준 325 4 9 3" xfId="22638"/>
    <cellStyle name="표준 325 5" xfId="9798"/>
    <cellStyle name="표준 325 5 2" xfId="15130"/>
    <cellStyle name="표준 325 6" xfId="12966"/>
    <cellStyle name="표준 325 6 2" xfId="15370"/>
    <cellStyle name="표준 325 6 2 2" xfId="17513"/>
    <cellStyle name="표준 325 6 2 2 2" xfId="20723"/>
    <cellStyle name="표준 325 6 2 2 2 2" xfId="27152"/>
    <cellStyle name="표준 325 6 2 2 3" xfId="23942"/>
    <cellStyle name="표준 325 6 2 3" xfId="16443"/>
    <cellStyle name="표준 325 6 2 3 2" xfId="19653"/>
    <cellStyle name="표준 325 6 2 3 2 2" xfId="26082"/>
    <cellStyle name="표준 325 6 2 3 3" xfId="22872"/>
    <cellStyle name="표준 325 6 2 4" xfId="18583"/>
    <cellStyle name="표준 325 6 2 4 2" xfId="25012"/>
    <cellStyle name="표준 325 6 2 5" xfId="21802"/>
    <cellStyle name="표준 325 6 3" xfId="15584"/>
    <cellStyle name="표준 325 6 3 2" xfId="17727"/>
    <cellStyle name="표준 325 6 3 2 2" xfId="20937"/>
    <cellStyle name="표준 325 6 3 2 2 2" xfId="27366"/>
    <cellStyle name="표준 325 6 3 2 3" xfId="24156"/>
    <cellStyle name="표준 325 6 3 3" xfId="16657"/>
    <cellStyle name="표준 325 6 3 3 2" xfId="19867"/>
    <cellStyle name="표준 325 6 3 3 2 2" xfId="26296"/>
    <cellStyle name="표준 325 6 3 3 3" xfId="23086"/>
    <cellStyle name="표준 325 6 3 4" xfId="18797"/>
    <cellStyle name="표준 325 6 3 4 2" xfId="25226"/>
    <cellStyle name="표준 325 6 3 5" xfId="22016"/>
    <cellStyle name="표준 325 6 4" xfId="15798"/>
    <cellStyle name="표준 325 6 4 2" xfId="17941"/>
    <cellStyle name="표준 325 6 4 2 2" xfId="21151"/>
    <cellStyle name="표준 325 6 4 2 2 2" xfId="27580"/>
    <cellStyle name="표준 325 6 4 2 3" xfId="24370"/>
    <cellStyle name="표준 325 6 4 3" xfId="16871"/>
    <cellStyle name="표준 325 6 4 3 2" xfId="20081"/>
    <cellStyle name="표준 325 6 4 3 2 2" xfId="26510"/>
    <cellStyle name="표준 325 6 4 3 3" xfId="23300"/>
    <cellStyle name="표준 325 6 4 4" xfId="19011"/>
    <cellStyle name="표준 325 6 4 4 2" xfId="25440"/>
    <cellStyle name="표준 325 6 4 5" xfId="22230"/>
    <cellStyle name="표준 325 6 5" xfId="16015"/>
    <cellStyle name="표준 325 6 5 2" xfId="18155"/>
    <cellStyle name="표준 325 6 5 2 2" xfId="21365"/>
    <cellStyle name="표준 325 6 5 2 2 2" xfId="27794"/>
    <cellStyle name="표준 325 6 5 2 3" xfId="24584"/>
    <cellStyle name="표준 325 6 5 3" xfId="17085"/>
    <cellStyle name="표준 325 6 5 3 2" xfId="20295"/>
    <cellStyle name="표준 325 6 5 3 2 2" xfId="26724"/>
    <cellStyle name="표준 325 6 5 3 3" xfId="23514"/>
    <cellStyle name="표준 325 6 5 4" xfId="19225"/>
    <cellStyle name="표준 325 6 5 4 2" xfId="25654"/>
    <cellStyle name="표준 325 6 5 5" xfId="22444"/>
    <cellStyle name="표준 325 6 6" xfId="17299"/>
    <cellStyle name="표준 325 6 6 2" xfId="20509"/>
    <cellStyle name="표준 325 6 6 2 2" xfId="26938"/>
    <cellStyle name="표준 325 6 6 3" xfId="23728"/>
    <cellStyle name="표준 325 6 7" xfId="16229"/>
    <cellStyle name="표준 325 6 7 2" xfId="19439"/>
    <cellStyle name="표준 325 6 7 2 2" xfId="25868"/>
    <cellStyle name="표준 325 6 7 3" xfId="22658"/>
    <cellStyle name="표준 325 6 8" xfId="18369"/>
    <cellStyle name="표준 325 6 8 2" xfId="24798"/>
    <cellStyle name="표준 325 6 9" xfId="21587"/>
    <cellStyle name="표준 325 7" xfId="13006"/>
    <cellStyle name="표준 325 7 2" xfId="15410"/>
    <cellStyle name="표준 325 7 2 2" xfId="17553"/>
    <cellStyle name="표준 325 7 2 2 2" xfId="20763"/>
    <cellStyle name="표준 325 7 2 2 2 2" xfId="27192"/>
    <cellStyle name="표준 325 7 2 2 3" xfId="23982"/>
    <cellStyle name="표준 325 7 2 3" xfId="16483"/>
    <cellStyle name="표준 325 7 2 3 2" xfId="19693"/>
    <cellStyle name="표준 325 7 2 3 2 2" xfId="26122"/>
    <cellStyle name="표준 325 7 2 3 3" xfId="22912"/>
    <cellStyle name="표준 325 7 2 4" xfId="18623"/>
    <cellStyle name="표준 325 7 2 4 2" xfId="25052"/>
    <cellStyle name="표준 325 7 2 5" xfId="21842"/>
    <cellStyle name="표준 325 7 3" xfId="15624"/>
    <cellStyle name="표준 325 7 3 2" xfId="17767"/>
    <cellStyle name="표준 325 7 3 2 2" xfId="20977"/>
    <cellStyle name="표준 325 7 3 2 2 2" xfId="27406"/>
    <cellStyle name="표준 325 7 3 2 3" xfId="24196"/>
    <cellStyle name="표준 325 7 3 3" xfId="16697"/>
    <cellStyle name="표준 325 7 3 3 2" xfId="19907"/>
    <cellStyle name="표준 325 7 3 3 2 2" xfId="26336"/>
    <cellStyle name="표준 325 7 3 3 3" xfId="23126"/>
    <cellStyle name="표준 325 7 3 4" xfId="18837"/>
    <cellStyle name="표준 325 7 3 4 2" xfId="25266"/>
    <cellStyle name="표준 325 7 3 5" xfId="22056"/>
    <cellStyle name="표준 325 7 4" xfId="15838"/>
    <cellStyle name="표준 325 7 4 2" xfId="17981"/>
    <cellStyle name="표준 325 7 4 2 2" xfId="21191"/>
    <cellStyle name="표준 325 7 4 2 2 2" xfId="27620"/>
    <cellStyle name="표준 325 7 4 2 3" xfId="24410"/>
    <cellStyle name="표준 325 7 4 3" xfId="16911"/>
    <cellStyle name="표준 325 7 4 3 2" xfId="20121"/>
    <cellStyle name="표준 325 7 4 3 2 2" xfId="26550"/>
    <cellStyle name="표준 325 7 4 3 3" xfId="23340"/>
    <cellStyle name="표준 325 7 4 4" xfId="19051"/>
    <cellStyle name="표준 325 7 4 4 2" xfId="25480"/>
    <cellStyle name="표준 325 7 4 5" xfId="22270"/>
    <cellStyle name="표준 325 7 5" xfId="16055"/>
    <cellStyle name="표준 325 7 5 2" xfId="18195"/>
    <cellStyle name="표준 325 7 5 2 2" xfId="21405"/>
    <cellStyle name="표준 325 7 5 2 2 2" xfId="27834"/>
    <cellStyle name="표준 325 7 5 2 3" xfId="24624"/>
    <cellStyle name="표준 325 7 5 3" xfId="17125"/>
    <cellStyle name="표준 325 7 5 3 2" xfId="20335"/>
    <cellStyle name="표준 325 7 5 3 2 2" xfId="26764"/>
    <cellStyle name="표준 325 7 5 3 3" xfId="23554"/>
    <cellStyle name="표준 325 7 5 4" xfId="19265"/>
    <cellStyle name="표준 325 7 5 4 2" xfId="25694"/>
    <cellStyle name="표준 325 7 5 5" xfId="22484"/>
    <cellStyle name="표준 325 7 6" xfId="17339"/>
    <cellStyle name="표준 325 7 6 2" xfId="20549"/>
    <cellStyle name="표준 325 7 6 2 2" xfId="26978"/>
    <cellStyle name="표준 325 7 6 3" xfId="23768"/>
    <cellStyle name="표준 325 7 7" xfId="16269"/>
    <cellStyle name="표준 325 7 7 2" xfId="19479"/>
    <cellStyle name="표준 325 7 7 2 2" xfId="25908"/>
    <cellStyle name="표준 325 7 7 3" xfId="22698"/>
    <cellStyle name="표준 325 7 8" xfId="18409"/>
    <cellStyle name="표준 325 7 8 2" xfId="24838"/>
    <cellStyle name="표준 325 7 9" xfId="21627"/>
    <cellStyle name="표준 325 8" xfId="15334"/>
    <cellStyle name="표준 325 8 2" xfId="17477"/>
    <cellStyle name="표준 325 8 2 2" xfId="20687"/>
    <cellStyle name="표준 325 8 2 2 2" xfId="27116"/>
    <cellStyle name="표준 325 8 2 3" xfId="23906"/>
    <cellStyle name="표준 325 8 3" xfId="16407"/>
    <cellStyle name="표준 325 8 3 2" xfId="19617"/>
    <cellStyle name="표준 325 8 3 2 2" xfId="26046"/>
    <cellStyle name="표준 325 8 3 3" xfId="22836"/>
    <cellStyle name="표준 325 8 4" xfId="18547"/>
    <cellStyle name="표준 325 8 4 2" xfId="24976"/>
    <cellStyle name="표준 325 8 5" xfId="21766"/>
    <cellStyle name="표준 325 9" xfId="15548"/>
    <cellStyle name="표준 325 9 2" xfId="17691"/>
    <cellStyle name="표준 325 9 2 2" xfId="20901"/>
    <cellStyle name="표준 325 9 2 2 2" xfId="27330"/>
    <cellStyle name="표준 325 9 2 3" xfId="24120"/>
    <cellStyle name="표준 325 9 3" xfId="16621"/>
    <cellStyle name="표준 325 9 3 2" xfId="19831"/>
    <cellStyle name="표준 325 9 3 2 2" xfId="26260"/>
    <cellStyle name="표준 325 9 3 3" xfId="23050"/>
    <cellStyle name="표준 325 9 4" xfId="18761"/>
    <cellStyle name="표준 325 9 4 2" xfId="25190"/>
    <cellStyle name="표준 325 9 5" xfId="21980"/>
    <cellStyle name="표준 326" xfId="6971"/>
    <cellStyle name="표준 326 10" xfId="15764"/>
    <cellStyle name="표준 326 10 2" xfId="17907"/>
    <cellStyle name="표준 326 10 2 2" xfId="21117"/>
    <cellStyle name="표준 326 10 2 2 2" xfId="27546"/>
    <cellStyle name="표준 326 10 2 3" xfId="24336"/>
    <cellStyle name="표준 326 10 3" xfId="16837"/>
    <cellStyle name="표준 326 10 3 2" xfId="20047"/>
    <cellStyle name="표준 326 10 3 2 2" xfId="26476"/>
    <cellStyle name="표준 326 10 3 3" xfId="23266"/>
    <cellStyle name="표준 326 10 4" xfId="18977"/>
    <cellStyle name="표준 326 10 4 2" xfId="25406"/>
    <cellStyle name="표준 326 10 5" xfId="22196"/>
    <cellStyle name="표준 326 11" xfId="15981"/>
    <cellStyle name="표준 326 11 2" xfId="18121"/>
    <cellStyle name="표준 326 11 2 2" xfId="21331"/>
    <cellStyle name="표준 326 11 2 2 2" xfId="27760"/>
    <cellStyle name="표준 326 11 2 3" xfId="24550"/>
    <cellStyle name="표준 326 11 3" xfId="17051"/>
    <cellStyle name="표준 326 11 3 2" xfId="20261"/>
    <cellStyle name="표준 326 11 3 2 2" xfId="26690"/>
    <cellStyle name="표준 326 11 3 3" xfId="23480"/>
    <cellStyle name="표준 326 11 4" xfId="19191"/>
    <cellStyle name="표준 326 11 4 2" xfId="25620"/>
    <cellStyle name="표준 326 11 5" xfId="22410"/>
    <cellStyle name="표준 326 12" xfId="17265"/>
    <cellStyle name="표준 326 12 2" xfId="20475"/>
    <cellStyle name="표준 326 12 2 2" xfId="26904"/>
    <cellStyle name="표준 326 12 3" xfId="23694"/>
    <cellStyle name="표준 326 13" xfId="16195"/>
    <cellStyle name="표준 326 13 2" xfId="19405"/>
    <cellStyle name="표준 326 13 2 2" xfId="25834"/>
    <cellStyle name="표준 326 13 3" xfId="22624"/>
    <cellStyle name="표준 326 14" xfId="18335"/>
    <cellStyle name="표준 326 14 2" xfId="24764"/>
    <cellStyle name="표준 326 15" xfId="21553"/>
    <cellStyle name="표준 326 2" xfId="7042"/>
    <cellStyle name="표준 326 2 10" xfId="15985"/>
    <cellStyle name="표준 326 2 10 2" xfId="18125"/>
    <cellStyle name="표준 326 2 10 2 2" xfId="21335"/>
    <cellStyle name="표준 326 2 10 2 2 2" xfId="27764"/>
    <cellStyle name="표준 326 2 10 2 3" xfId="24554"/>
    <cellStyle name="표준 326 2 10 3" xfId="17055"/>
    <cellStyle name="표준 326 2 10 3 2" xfId="20265"/>
    <cellStyle name="표준 326 2 10 3 2 2" xfId="26694"/>
    <cellStyle name="표준 326 2 10 3 3" xfId="23484"/>
    <cellStyle name="표준 326 2 10 4" xfId="19195"/>
    <cellStyle name="표준 326 2 10 4 2" xfId="25624"/>
    <cellStyle name="표준 326 2 10 5" xfId="22414"/>
    <cellStyle name="표준 326 2 11" xfId="17269"/>
    <cellStyle name="표준 326 2 11 2" xfId="20479"/>
    <cellStyle name="표준 326 2 11 2 2" xfId="26908"/>
    <cellStyle name="표준 326 2 11 3" xfId="23698"/>
    <cellStyle name="표준 326 2 12" xfId="16199"/>
    <cellStyle name="표준 326 2 12 2" xfId="19409"/>
    <cellStyle name="표준 326 2 12 2 2" xfId="25838"/>
    <cellStyle name="표준 326 2 12 3" xfId="22628"/>
    <cellStyle name="표준 326 2 13" xfId="18339"/>
    <cellStyle name="표준 326 2 13 2" xfId="24768"/>
    <cellStyle name="표준 326 2 14" xfId="21557"/>
    <cellStyle name="표준 326 2 2" xfId="12944"/>
    <cellStyle name="표준 326 2 2 10" xfId="18347"/>
    <cellStyle name="표준 326 2 2 10 2" xfId="24776"/>
    <cellStyle name="표준 326 2 2 11" xfId="21565"/>
    <cellStyle name="표준 326 2 2 2" xfId="12974"/>
    <cellStyle name="표준 326 2 2 2 2" xfId="15378"/>
    <cellStyle name="표준 326 2 2 2 2 2" xfId="17521"/>
    <cellStyle name="표준 326 2 2 2 2 2 2" xfId="20731"/>
    <cellStyle name="표준 326 2 2 2 2 2 2 2" xfId="27160"/>
    <cellStyle name="표준 326 2 2 2 2 2 3" xfId="23950"/>
    <cellStyle name="표준 326 2 2 2 2 3" xfId="16451"/>
    <cellStyle name="표준 326 2 2 2 2 3 2" xfId="19661"/>
    <cellStyle name="표준 326 2 2 2 2 3 2 2" xfId="26090"/>
    <cellStyle name="표준 326 2 2 2 2 3 3" xfId="22880"/>
    <cellStyle name="표준 326 2 2 2 2 4" xfId="18591"/>
    <cellStyle name="표준 326 2 2 2 2 4 2" xfId="25020"/>
    <cellStyle name="표준 326 2 2 2 2 5" xfId="21810"/>
    <cellStyle name="표준 326 2 2 2 3" xfId="15592"/>
    <cellStyle name="표준 326 2 2 2 3 2" xfId="17735"/>
    <cellStyle name="표준 326 2 2 2 3 2 2" xfId="20945"/>
    <cellStyle name="표준 326 2 2 2 3 2 2 2" xfId="27374"/>
    <cellStyle name="표준 326 2 2 2 3 2 3" xfId="24164"/>
    <cellStyle name="표준 326 2 2 2 3 3" xfId="16665"/>
    <cellStyle name="표준 326 2 2 2 3 3 2" xfId="19875"/>
    <cellStyle name="표준 326 2 2 2 3 3 2 2" xfId="26304"/>
    <cellStyle name="표준 326 2 2 2 3 3 3" xfId="23094"/>
    <cellStyle name="표준 326 2 2 2 3 4" xfId="18805"/>
    <cellStyle name="표준 326 2 2 2 3 4 2" xfId="25234"/>
    <cellStyle name="표준 326 2 2 2 3 5" xfId="22024"/>
    <cellStyle name="표준 326 2 2 2 4" xfId="15806"/>
    <cellStyle name="표준 326 2 2 2 4 2" xfId="17949"/>
    <cellStyle name="표준 326 2 2 2 4 2 2" xfId="21159"/>
    <cellStyle name="표준 326 2 2 2 4 2 2 2" xfId="27588"/>
    <cellStyle name="표준 326 2 2 2 4 2 3" xfId="24378"/>
    <cellStyle name="표준 326 2 2 2 4 3" xfId="16879"/>
    <cellStyle name="표준 326 2 2 2 4 3 2" xfId="20089"/>
    <cellStyle name="표준 326 2 2 2 4 3 2 2" xfId="26518"/>
    <cellStyle name="표준 326 2 2 2 4 3 3" xfId="23308"/>
    <cellStyle name="표준 326 2 2 2 4 4" xfId="19019"/>
    <cellStyle name="표준 326 2 2 2 4 4 2" xfId="25448"/>
    <cellStyle name="표준 326 2 2 2 4 5" xfId="22238"/>
    <cellStyle name="표준 326 2 2 2 5" xfId="16023"/>
    <cellStyle name="표준 326 2 2 2 5 2" xfId="18163"/>
    <cellStyle name="표준 326 2 2 2 5 2 2" xfId="21373"/>
    <cellStyle name="표준 326 2 2 2 5 2 2 2" xfId="27802"/>
    <cellStyle name="표준 326 2 2 2 5 2 3" xfId="24592"/>
    <cellStyle name="표준 326 2 2 2 5 3" xfId="17093"/>
    <cellStyle name="표준 326 2 2 2 5 3 2" xfId="20303"/>
    <cellStyle name="표준 326 2 2 2 5 3 2 2" xfId="26732"/>
    <cellStyle name="표준 326 2 2 2 5 3 3" xfId="23522"/>
    <cellStyle name="표준 326 2 2 2 5 4" xfId="19233"/>
    <cellStyle name="표준 326 2 2 2 5 4 2" xfId="25662"/>
    <cellStyle name="표준 326 2 2 2 5 5" xfId="22452"/>
    <cellStyle name="표준 326 2 2 2 6" xfId="17307"/>
    <cellStyle name="표준 326 2 2 2 6 2" xfId="20517"/>
    <cellStyle name="표준 326 2 2 2 6 2 2" xfId="26946"/>
    <cellStyle name="표준 326 2 2 2 6 3" xfId="23736"/>
    <cellStyle name="표준 326 2 2 2 7" xfId="16237"/>
    <cellStyle name="표준 326 2 2 2 7 2" xfId="19447"/>
    <cellStyle name="표준 326 2 2 2 7 2 2" xfId="25876"/>
    <cellStyle name="표준 326 2 2 2 7 3" xfId="22666"/>
    <cellStyle name="표준 326 2 2 2 8" xfId="18377"/>
    <cellStyle name="표준 326 2 2 2 8 2" xfId="24806"/>
    <cellStyle name="표준 326 2 2 2 9" xfId="21595"/>
    <cellStyle name="표준 326 2 2 3" xfId="13014"/>
    <cellStyle name="표준 326 2 2 3 2" xfId="15418"/>
    <cellStyle name="표준 326 2 2 3 2 2" xfId="17561"/>
    <cellStyle name="표준 326 2 2 3 2 2 2" xfId="20771"/>
    <cellStyle name="표준 326 2 2 3 2 2 2 2" xfId="27200"/>
    <cellStyle name="표준 326 2 2 3 2 2 3" xfId="23990"/>
    <cellStyle name="표준 326 2 2 3 2 3" xfId="16491"/>
    <cellStyle name="표준 326 2 2 3 2 3 2" xfId="19701"/>
    <cellStyle name="표준 326 2 2 3 2 3 2 2" xfId="26130"/>
    <cellStyle name="표준 326 2 2 3 2 3 3" xfId="22920"/>
    <cellStyle name="표준 326 2 2 3 2 4" xfId="18631"/>
    <cellStyle name="표준 326 2 2 3 2 4 2" xfId="25060"/>
    <cellStyle name="표준 326 2 2 3 2 5" xfId="21850"/>
    <cellStyle name="표준 326 2 2 3 3" xfId="15632"/>
    <cellStyle name="표준 326 2 2 3 3 2" xfId="17775"/>
    <cellStyle name="표준 326 2 2 3 3 2 2" xfId="20985"/>
    <cellStyle name="표준 326 2 2 3 3 2 2 2" xfId="27414"/>
    <cellStyle name="표준 326 2 2 3 3 2 3" xfId="24204"/>
    <cellStyle name="표준 326 2 2 3 3 3" xfId="16705"/>
    <cellStyle name="표준 326 2 2 3 3 3 2" xfId="19915"/>
    <cellStyle name="표준 326 2 2 3 3 3 2 2" xfId="26344"/>
    <cellStyle name="표준 326 2 2 3 3 3 3" xfId="23134"/>
    <cellStyle name="표준 326 2 2 3 3 4" xfId="18845"/>
    <cellStyle name="표준 326 2 2 3 3 4 2" xfId="25274"/>
    <cellStyle name="표준 326 2 2 3 3 5" xfId="22064"/>
    <cellStyle name="표준 326 2 2 3 4" xfId="15846"/>
    <cellStyle name="표준 326 2 2 3 4 2" xfId="17989"/>
    <cellStyle name="표준 326 2 2 3 4 2 2" xfId="21199"/>
    <cellStyle name="표준 326 2 2 3 4 2 2 2" xfId="27628"/>
    <cellStyle name="표준 326 2 2 3 4 2 3" xfId="24418"/>
    <cellStyle name="표준 326 2 2 3 4 3" xfId="16919"/>
    <cellStyle name="표준 326 2 2 3 4 3 2" xfId="20129"/>
    <cellStyle name="표준 326 2 2 3 4 3 2 2" xfId="26558"/>
    <cellStyle name="표준 326 2 2 3 4 3 3" xfId="23348"/>
    <cellStyle name="표준 326 2 2 3 4 4" xfId="19059"/>
    <cellStyle name="표준 326 2 2 3 4 4 2" xfId="25488"/>
    <cellStyle name="표준 326 2 2 3 4 5" xfId="22278"/>
    <cellStyle name="표준 326 2 2 3 5" xfId="16063"/>
    <cellStyle name="표준 326 2 2 3 5 2" xfId="18203"/>
    <cellStyle name="표준 326 2 2 3 5 2 2" xfId="21413"/>
    <cellStyle name="표준 326 2 2 3 5 2 2 2" xfId="27842"/>
    <cellStyle name="표준 326 2 2 3 5 2 3" xfId="24632"/>
    <cellStyle name="표준 326 2 2 3 5 3" xfId="17133"/>
    <cellStyle name="표준 326 2 2 3 5 3 2" xfId="20343"/>
    <cellStyle name="표준 326 2 2 3 5 3 2 2" xfId="26772"/>
    <cellStyle name="표준 326 2 2 3 5 3 3" xfId="23562"/>
    <cellStyle name="표준 326 2 2 3 5 4" xfId="19273"/>
    <cellStyle name="표준 326 2 2 3 5 4 2" xfId="25702"/>
    <cellStyle name="표준 326 2 2 3 5 5" xfId="22492"/>
    <cellStyle name="표준 326 2 2 3 6" xfId="17347"/>
    <cellStyle name="표준 326 2 2 3 6 2" xfId="20557"/>
    <cellStyle name="표준 326 2 2 3 6 2 2" xfId="26986"/>
    <cellStyle name="표준 326 2 2 3 6 3" xfId="23776"/>
    <cellStyle name="표준 326 2 2 3 7" xfId="16277"/>
    <cellStyle name="표준 326 2 2 3 7 2" xfId="19487"/>
    <cellStyle name="표준 326 2 2 3 7 2 2" xfId="25916"/>
    <cellStyle name="표준 326 2 2 3 7 3" xfId="22706"/>
    <cellStyle name="표준 326 2 2 3 8" xfId="18417"/>
    <cellStyle name="표준 326 2 2 3 8 2" xfId="24846"/>
    <cellStyle name="표준 326 2 2 3 9" xfId="21635"/>
    <cellStyle name="표준 326 2 2 4" xfId="15348"/>
    <cellStyle name="표준 326 2 2 4 2" xfId="17491"/>
    <cellStyle name="표준 326 2 2 4 2 2" xfId="20701"/>
    <cellStyle name="표준 326 2 2 4 2 2 2" xfId="27130"/>
    <cellStyle name="표준 326 2 2 4 2 3" xfId="23920"/>
    <cellStyle name="표준 326 2 2 4 3" xfId="16421"/>
    <cellStyle name="표준 326 2 2 4 3 2" xfId="19631"/>
    <cellStyle name="표준 326 2 2 4 3 2 2" xfId="26060"/>
    <cellStyle name="표준 326 2 2 4 3 3" xfId="22850"/>
    <cellStyle name="표준 326 2 2 4 4" xfId="18561"/>
    <cellStyle name="표준 326 2 2 4 4 2" xfId="24990"/>
    <cellStyle name="표준 326 2 2 4 5" xfId="21780"/>
    <cellStyle name="표준 326 2 2 5" xfId="15562"/>
    <cellStyle name="표준 326 2 2 5 2" xfId="17705"/>
    <cellStyle name="표준 326 2 2 5 2 2" xfId="20915"/>
    <cellStyle name="표준 326 2 2 5 2 2 2" xfId="27344"/>
    <cellStyle name="표준 326 2 2 5 2 3" xfId="24134"/>
    <cellStyle name="표준 326 2 2 5 3" xfId="16635"/>
    <cellStyle name="표준 326 2 2 5 3 2" xfId="19845"/>
    <cellStyle name="표준 326 2 2 5 3 2 2" xfId="26274"/>
    <cellStyle name="표준 326 2 2 5 3 3" xfId="23064"/>
    <cellStyle name="표준 326 2 2 5 4" xfId="18775"/>
    <cellStyle name="표준 326 2 2 5 4 2" xfId="25204"/>
    <cellStyle name="표준 326 2 2 5 5" xfId="21994"/>
    <cellStyle name="표준 326 2 2 6" xfId="15776"/>
    <cellStyle name="표준 326 2 2 6 2" xfId="17919"/>
    <cellStyle name="표준 326 2 2 6 2 2" xfId="21129"/>
    <cellStyle name="표준 326 2 2 6 2 2 2" xfId="27558"/>
    <cellStyle name="표준 326 2 2 6 2 3" xfId="24348"/>
    <cellStyle name="표준 326 2 2 6 3" xfId="16849"/>
    <cellStyle name="표준 326 2 2 6 3 2" xfId="20059"/>
    <cellStyle name="표준 326 2 2 6 3 2 2" xfId="26488"/>
    <cellStyle name="표준 326 2 2 6 3 3" xfId="23278"/>
    <cellStyle name="표준 326 2 2 6 4" xfId="18989"/>
    <cellStyle name="표준 326 2 2 6 4 2" xfId="25418"/>
    <cellStyle name="표준 326 2 2 6 5" xfId="22208"/>
    <cellStyle name="표준 326 2 2 7" xfId="15993"/>
    <cellStyle name="표준 326 2 2 7 2" xfId="18133"/>
    <cellStyle name="표준 326 2 2 7 2 2" xfId="21343"/>
    <cellStyle name="표준 326 2 2 7 2 2 2" xfId="27772"/>
    <cellStyle name="표준 326 2 2 7 2 3" xfId="24562"/>
    <cellStyle name="표준 326 2 2 7 3" xfId="17063"/>
    <cellStyle name="표준 326 2 2 7 3 2" xfId="20273"/>
    <cellStyle name="표준 326 2 2 7 3 2 2" xfId="26702"/>
    <cellStyle name="표준 326 2 2 7 3 3" xfId="23492"/>
    <cellStyle name="표준 326 2 2 7 4" xfId="19203"/>
    <cellStyle name="표준 326 2 2 7 4 2" xfId="25632"/>
    <cellStyle name="표준 326 2 2 7 5" xfId="22422"/>
    <cellStyle name="표준 326 2 2 8" xfId="17277"/>
    <cellStyle name="표준 326 2 2 8 2" xfId="20487"/>
    <cellStyle name="표준 326 2 2 8 2 2" xfId="26916"/>
    <cellStyle name="표준 326 2 2 8 3" xfId="23706"/>
    <cellStyle name="표준 326 2 2 9" xfId="16207"/>
    <cellStyle name="표준 326 2 2 9 2" xfId="19417"/>
    <cellStyle name="표준 326 2 2 9 2 2" xfId="25846"/>
    <cellStyle name="표준 326 2 2 9 3" xfId="22636"/>
    <cellStyle name="표준 326 2 3" xfId="12952"/>
    <cellStyle name="표준 326 2 3 10" xfId="18355"/>
    <cellStyle name="표준 326 2 3 10 2" xfId="24784"/>
    <cellStyle name="표준 326 2 3 11" xfId="21573"/>
    <cellStyle name="표준 326 2 3 2" xfId="12975"/>
    <cellStyle name="표준 326 2 3 2 2" xfId="15379"/>
    <cellStyle name="표준 326 2 3 2 2 2" xfId="17522"/>
    <cellStyle name="표준 326 2 3 2 2 2 2" xfId="20732"/>
    <cellStyle name="표준 326 2 3 2 2 2 2 2" xfId="27161"/>
    <cellStyle name="표준 326 2 3 2 2 2 3" xfId="23951"/>
    <cellStyle name="표준 326 2 3 2 2 3" xfId="16452"/>
    <cellStyle name="표준 326 2 3 2 2 3 2" xfId="19662"/>
    <cellStyle name="표준 326 2 3 2 2 3 2 2" xfId="26091"/>
    <cellStyle name="표준 326 2 3 2 2 3 3" xfId="22881"/>
    <cellStyle name="표준 326 2 3 2 2 4" xfId="18592"/>
    <cellStyle name="표준 326 2 3 2 2 4 2" xfId="25021"/>
    <cellStyle name="표준 326 2 3 2 2 5" xfId="21811"/>
    <cellStyle name="표준 326 2 3 2 3" xfId="15593"/>
    <cellStyle name="표준 326 2 3 2 3 2" xfId="17736"/>
    <cellStyle name="표준 326 2 3 2 3 2 2" xfId="20946"/>
    <cellStyle name="표준 326 2 3 2 3 2 2 2" xfId="27375"/>
    <cellStyle name="표준 326 2 3 2 3 2 3" xfId="24165"/>
    <cellStyle name="표준 326 2 3 2 3 3" xfId="16666"/>
    <cellStyle name="표준 326 2 3 2 3 3 2" xfId="19876"/>
    <cellStyle name="표준 326 2 3 2 3 3 2 2" xfId="26305"/>
    <cellStyle name="표준 326 2 3 2 3 3 3" xfId="23095"/>
    <cellStyle name="표준 326 2 3 2 3 4" xfId="18806"/>
    <cellStyle name="표준 326 2 3 2 3 4 2" xfId="25235"/>
    <cellStyle name="표준 326 2 3 2 3 5" xfId="22025"/>
    <cellStyle name="표준 326 2 3 2 4" xfId="15807"/>
    <cellStyle name="표준 326 2 3 2 4 2" xfId="17950"/>
    <cellStyle name="표준 326 2 3 2 4 2 2" xfId="21160"/>
    <cellStyle name="표준 326 2 3 2 4 2 2 2" xfId="27589"/>
    <cellStyle name="표준 326 2 3 2 4 2 3" xfId="24379"/>
    <cellStyle name="표준 326 2 3 2 4 3" xfId="16880"/>
    <cellStyle name="표준 326 2 3 2 4 3 2" xfId="20090"/>
    <cellStyle name="표준 326 2 3 2 4 3 2 2" xfId="26519"/>
    <cellStyle name="표준 326 2 3 2 4 3 3" xfId="23309"/>
    <cellStyle name="표준 326 2 3 2 4 4" xfId="19020"/>
    <cellStyle name="표준 326 2 3 2 4 4 2" xfId="25449"/>
    <cellStyle name="표준 326 2 3 2 4 5" xfId="22239"/>
    <cellStyle name="표준 326 2 3 2 5" xfId="16024"/>
    <cellStyle name="표준 326 2 3 2 5 2" xfId="18164"/>
    <cellStyle name="표준 326 2 3 2 5 2 2" xfId="21374"/>
    <cellStyle name="표준 326 2 3 2 5 2 2 2" xfId="27803"/>
    <cellStyle name="표준 326 2 3 2 5 2 3" xfId="24593"/>
    <cellStyle name="표준 326 2 3 2 5 3" xfId="17094"/>
    <cellStyle name="표준 326 2 3 2 5 3 2" xfId="20304"/>
    <cellStyle name="표준 326 2 3 2 5 3 2 2" xfId="26733"/>
    <cellStyle name="표준 326 2 3 2 5 3 3" xfId="23523"/>
    <cellStyle name="표준 326 2 3 2 5 4" xfId="19234"/>
    <cellStyle name="표준 326 2 3 2 5 4 2" xfId="25663"/>
    <cellStyle name="표준 326 2 3 2 5 5" xfId="22453"/>
    <cellStyle name="표준 326 2 3 2 6" xfId="17308"/>
    <cellStyle name="표준 326 2 3 2 6 2" xfId="20518"/>
    <cellStyle name="표준 326 2 3 2 6 2 2" xfId="26947"/>
    <cellStyle name="표준 326 2 3 2 6 3" xfId="23737"/>
    <cellStyle name="표준 326 2 3 2 7" xfId="16238"/>
    <cellStyle name="표준 326 2 3 2 7 2" xfId="19448"/>
    <cellStyle name="표준 326 2 3 2 7 2 2" xfId="25877"/>
    <cellStyle name="표준 326 2 3 2 7 3" xfId="22667"/>
    <cellStyle name="표준 326 2 3 2 8" xfId="18378"/>
    <cellStyle name="표준 326 2 3 2 8 2" xfId="24807"/>
    <cellStyle name="표준 326 2 3 2 9" xfId="21596"/>
    <cellStyle name="표준 326 2 3 3" xfId="13015"/>
    <cellStyle name="표준 326 2 3 3 2" xfId="15419"/>
    <cellStyle name="표준 326 2 3 3 2 2" xfId="17562"/>
    <cellStyle name="표준 326 2 3 3 2 2 2" xfId="20772"/>
    <cellStyle name="표준 326 2 3 3 2 2 2 2" xfId="27201"/>
    <cellStyle name="표준 326 2 3 3 2 2 3" xfId="23991"/>
    <cellStyle name="표준 326 2 3 3 2 3" xfId="16492"/>
    <cellStyle name="표준 326 2 3 3 2 3 2" xfId="19702"/>
    <cellStyle name="표준 326 2 3 3 2 3 2 2" xfId="26131"/>
    <cellStyle name="표준 326 2 3 3 2 3 3" xfId="22921"/>
    <cellStyle name="표준 326 2 3 3 2 4" xfId="18632"/>
    <cellStyle name="표준 326 2 3 3 2 4 2" xfId="25061"/>
    <cellStyle name="표준 326 2 3 3 2 5" xfId="21851"/>
    <cellStyle name="표준 326 2 3 3 3" xfId="15633"/>
    <cellStyle name="표준 326 2 3 3 3 2" xfId="17776"/>
    <cellStyle name="표준 326 2 3 3 3 2 2" xfId="20986"/>
    <cellStyle name="표준 326 2 3 3 3 2 2 2" xfId="27415"/>
    <cellStyle name="표준 326 2 3 3 3 2 3" xfId="24205"/>
    <cellStyle name="표준 326 2 3 3 3 3" xfId="16706"/>
    <cellStyle name="표준 326 2 3 3 3 3 2" xfId="19916"/>
    <cellStyle name="표준 326 2 3 3 3 3 2 2" xfId="26345"/>
    <cellStyle name="표준 326 2 3 3 3 3 3" xfId="23135"/>
    <cellStyle name="표준 326 2 3 3 3 4" xfId="18846"/>
    <cellStyle name="표준 326 2 3 3 3 4 2" xfId="25275"/>
    <cellStyle name="표준 326 2 3 3 3 5" xfId="22065"/>
    <cellStyle name="표준 326 2 3 3 4" xfId="15847"/>
    <cellStyle name="표준 326 2 3 3 4 2" xfId="17990"/>
    <cellStyle name="표준 326 2 3 3 4 2 2" xfId="21200"/>
    <cellStyle name="표준 326 2 3 3 4 2 2 2" xfId="27629"/>
    <cellStyle name="표준 326 2 3 3 4 2 3" xfId="24419"/>
    <cellStyle name="표준 326 2 3 3 4 3" xfId="16920"/>
    <cellStyle name="표준 326 2 3 3 4 3 2" xfId="20130"/>
    <cellStyle name="표준 326 2 3 3 4 3 2 2" xfId="26559"/>
    <cellStyle name="표준 326 2 3 3 4 3 3" xfId="23349"/>
    <cellStyle name="표준 326 2 3 3 4 4" xfId="19060"/>
    <cellStyle name="표준 326 2 3 3 4 4 2" xfId="25489"/>
    <cellStyle name="표준 326 2 3 3 4 5" xfId="22279"/>
    <cellStyle name="표준 326 2 3 3 5" xfId="16064"/>
    <cellStyle name="표준 326 2 3 3 5 2" xfId="18204"/>
    <cellStyle name="표준 326 2 3 3 5 2 2" xfId="21414"/>
    <cellStyle name="표준 326 2 3 3 5 2 2 2" xfId="27843"/>
    <cellStyle name="표준 326 2 3 3 5 2 3" xfId="24633"/>
    <cellStyle name="표준 326 2 3 3 5 3" xfId="17134"/>
    <cellStyle name="표준 326 2 3 3 5 3 2" xfId="20344"/>
    <cellStyle name="표준 326 2 3 3 5 3 2 2" xfId="26773"/>
    <cellStyle name="표준 326 2 3 3 5 3 3" xfId="23563"/>
    <cellStyle name="표준 326 2 3 3 5 4" xfId="19274"/>
    <cellStyle name="표준 326 2 3 3 5 4 2" xfId="25703"/>
    <cellStyle name="표준 326 2 3 3 5 5" xfId="22493"/>
    <cellStyle name="표준 326 2 3 3 6" xfId="17348"/>
    <cellStyle name="표준 326 2 3 3 6 2" xfId="20558"/>
    <cellStyle name="표준 326 2 3 3 6 2 2" xfId="26987"/>
    <cellStyle name="표준 326 2 3 3 6 3" xfId="23777"/>
    <cellStyle name="표준 326 2 3 3 7" xfId="16278"/>
    <cellStyle name="표준 326 2 3 3 7 2" xfId="19488"/>
    <cellStyle name="표준 326 2 3 3 7 2 2" xfId="25917"/>
    <cellStyle name="표준 326 2 3 3 7 3" xfId="22707"/>
    <cellStyle name="표준 326 2 3 3 8" xfId="18418"/>
    <cellStyle name="표준 326 2 3 3 8 2" xfId="24847"/>
    <cellStyle name="표준 326 2 3 3 9" xfId="21636"/>
    <cellStyle name="표준 326 2 3 4" xfId="15356"/>
    <cellStyle name="표준 326 2 3 4 2" xfId="17499"/>
    <cellStyle name="표준 326 2 3 4 2 2" xfId="20709"/>
    <cellStyle name="표준 326 2 3 4 2 2 2" xfId="27138"/>
    <cellStyle name="표준 326 2 3 4 2 3" xfId="23928"/>
    <cellStyle name="표준 326 2 3 4 3" xfId="16429"/>
    <cellStyle name="표준 326 2 3 4 3 2" xfId="19639"/>
    <cellStyle name="표준 326 2 3 4 3 2 2" xfId="26068"/>
    <cellStyle name="표준 326 2 3 4 3 3" xfId="22858"/>
    <cellStyle name="표준 326 2 3 4 4" xfId="18569"/>
    <cellStyle name="표준 326 2 3 4 4 2" xfId="24998"/>
    <cellStyle name="표준 326 2 3 4 5" xfId="21788"/>
    <cellStyle name="표준 326 2 3 5" xfId="15570"/>
    <cellStyle name="표준 326 2 3 5 2" xfId="17713"/>
    <cellStyle name="표준 326 2 3 5 2 2" xfId="20923"/>
    <cellStyle name="표준 326 2 3 5 2 2 2" xfId="27352"/>
    <cellStyle name="표준 326 2 3 5 2 3" xfId="24142"/>
    <cellStyle name="표준 326 2 3 5 3" xfId="16643"/>
    <cellStyle name="표준 326 2 3 5 3 2" xfId="19853"/>
    <cellStyle name="표준 326 2 3 5 3 2 2" xfId="26282"/>
    <cellStyle name="표준 326 2 3 5 3 3" xfId="23072"/>
    <cellStyle name="표준 326 2 3 5 4" xfId="18783"/>
    <cellStyle name="표준 326 2 3 5 4 2" xfId="25212"/>
    <cellStyle name="표준 326 2 3 5 5" xfId="22002"/>
    <cellStyle name="표준 326 2 3 6" xfId="15784"/>
    <cellStyle name="표준 326 2 3 6 2" xfId="17927"/>
    <cellStyle name="표준 326 2 3 6 2 2" xfId="21137"/>
    <cellStyle name="표준 326 2 3 6 2 2 2" xfId="27566"/>
    <cellStyle name="표준 326 2 3 6 2 3" xfId="24356"/>
    <cellStyle name="표준 326 2 3 6 3" xfId="16857"/>
    <cellStyle name="표준 326 2 3 6 3 2" xfId="20067"/>
    <cellStyle name="표준 326 2 3 6 3 2 2" xfId="26496"/>
    <cellStyle name="표준 326 2 3 6 3 3" xfId="23286"/>
    <cellStyle name="표준 326 2 3 6 4" xfId="18997"/>
    <cellStyle name="표준 326 2 3 6 4 2" xfId="25426"/>
    <cellStyle name="표준 326 2 3 6 5" xfId="22216"/>
    <cellStyle name="표준 326 2 3 7" xfId="16001"/>
    <cellStyle name="표준 326 2 3 7 2" xfId="18141"/>
    <cellStyle name="표준 326 2 3 7 2 2" xfId="21351"/>
    <cellStyle name="표준 326 2 3 7 2 2 2" xfId="27780"/>
    <cellStyle name="표준 326 2 3 7 2 3" xfId="24570"/>
    <cellStyle name="표준 326 2 3 7 3" xfId="17071"/>
    <cellStyle name="표준 326 2 3 7 3 2" xfId="20281"/>
    <cellStyle name="표준 326 2 3 7 3 2 2" xfId="26710"/>
    <cellStyle name="표준 326 2 3 7 3 3" xfId="23500"/>
    <cellStyle name="표준 326 2 3 7 4" xfId="19211"/>
    <cellStyle name="표준 326 2 3 7 4 2" xfId="25640"/>
    <cellStyle name="표준 326 2 3 7 5" xfId="22430"/>
    <cellStyle name="표준 326 2 3 8" xfId="17285"/>
    <cellStyle name="표준 326 2 3 8 2" xfId="20495"/>
    <cellStyle name="표준 326 2 3 8 2 2" xfId="26924"/>
    <cellStyle name="표준 326 2 3 8 3" xfId="23714"/>
    <cellStyle name="표준 326 2 3 9" xfId="16215"/>
    <cellStyle name="표준 326 2 3 9 2" xfId="19425"/>
    <cellStyle name="표준 326 2 3 9 2 2" xfId="25854"/>
    <cellStyle name="표준 326 2 3 9 3" xfId="22644"/>
    <cellStyle name="표준 326 2 4" xfId="9801"/>
    <cellStyle name="표준 326 2 5" xfId="12973"/>
    <cellStyle name="표준 326 2 5 2" xfId="15377"/>
    <cellStyle name="표준 326 2 5 2 2" xfId="17520"/>
    <cellStyle name="표준 326 2 5 2 2 2" xfId="20730"/>
    <cellStyle name="표준 326 2 5 2 2 2 2" xfId="27159"/>
    <cellStyle name="표준 326 2 5 2 2 3" xfId="23949"/>
    <cellStyle name="표준 326 2 5 2 3" xfId="16450"/>
    <cellStyle name="표준 326 2 5 2 3 2" xfId="19660"/>
    <cellStyle name="표준 326 2 5 2 3 2 2" xfId="26089"/>
    <cellStyle name="표준 326 2 5 2 3 3" xfId="22879"/>
    <cellStyle name="표준 326 2 5 2 4" xfId="18590"/>
    <cellStyle name="표준 326 2 5 2 4 2" xfId="25019"/>
    <cellStyle name="표준 326 2 5 2 5" xfId="21809"/>
    <cellStyle name="표준 326 2 5 3" xfId="15591"/>
    <cellStyle name="표준 326 2 5 3 2" xfId="17734"/>
    <cellStyle name="표준 326 2 5 3 2 2" xfId="20944"/>
    <cellStyle name="표준 326 2 5 3 2 2 2" xfId="27373"/>
    <cellStyle name="표준 326 2 5 3 2 3" xfId="24163"/>
    <cellStyle name="표준 326 2 5 3 3" xfId="16664"/>
    <cellStyle name="표준 326 2 5 3 3 2" xfId="19874"/>
    <cellStyle name="표준 326 2 5 3 3 2 2" xfId="26303"/>
    <cellStyle name="표준 326 2 5 3 3 3" xfId="23093"/>
    <cellStyle name="표준 326 2 5 3 4" xfId="18804"/>
    <cellStyle name="표준 326 2 5 3 4 2" xfId="25233"/>
    <cellStyle name="표준 326 2 5 3 5" xfId="22023"/>
    <cellStyle name="표준 326 2 5 4" xfId="15805"/>
    <cellStyle name="표준 326 2 5 4 2" xfId="17948"/>
    <cellStyle name="표준 326 2 5 4 2 2" xfId="21158"/>
    <cellStyle name="표준 326 2 5 4 2 2 2" xfId="27587"/>
    <cellStyle name="표준 326 2 5 4 2 3" xfId="24377"/>
    <cellStyle name="표준 326 2 5 4 3" xfId="16878"/>
    <cellStyle name="표준 326 2 5 4 3 2" xfId="20088"/>
    <cellStyle name="표준 326 2 5 4 3 2 2" xfId="26517"/>
    <cellStyle name="표준 326 2 5 4 3 3" xfId="23307"/>
    <cellStyle name="표준 326 2 5 4 4" xfId="19018"/>
    <cellStyle name="표준 326 2 5 4 4 2" xfId="25447"/>
    <cellStyle name="표준 326 2 5 4 5" xfId="22237"/>
    <cellStyle name="표준 326 2 5 5" xfId="16022"/>
    <cellStyle name="표준 326 2 5 5 2" xfId="18162"/>
    <cellStyle name="표준 326 2 5 5 2 2" xfId="21372"/>
    <cellStyle name="표준 326 2 5 5 2 2 2" xfId="27801"/>
    <cellStyle name="표준 326 2 5 5 2 3" xfId="24591"/>
    <cellStyle name="표준 326 2 5 5 3" xfId="17092"/>
    <cellStyle name="표준 326 2 5 5 3 2" xfId="20302"/>
    <cellStyle name="표준 326 2 5 5 3 2 2" xfId="26731"/>
    <cellStyle name="표준 326 2 5 5 3 3" xfId="23521"/>
    <cellStyle name="표준 326 2 5 5 4" xfId="19232"/>
    <cellStyle name="표준 326 2 5 5 4 2" xfId="25661"/>
    <cellStyle name="표준 326 2 5 5 5" xfId="22451"/>
    <cellStyle name="표준 326 2 5 6" xfId="17306"/>
    <cellStyle name="표준 326 2 5 6 2" xfId="20516"/>
    <cellStyle name="표준 326 2 5 6 2 2" xfId="26945"/>
    <cellStyle name="표준 326 2 5 6 3" xfId="23735"/>
    <cellStyle name="표준 326 2 5 7" xfId="16236"/>
    <cellStyle name="표준 326 2 5 7 2" xfId="19446"/>
    <cellStyle name="표준 326 2 5 7 2 2" xfId="25875"/>
    <cellStyle name="표준 326 2 5 7 3" xfId="22665"/>
    <cellStyle name="표준 326 2 5 8" xfId="18376"/>
    <cellStyle name="표준 326 2 5 8 2" xfId="24805"/>
    <cellStyle name="표준 326 2 5 9" xfId="21594"/>
    <cellStyle name="표준 326 2 6" xfId="13013"/>
    <cellStyle name="표준 326 2 6 2" xfId="15417"/>
    <cellStyle name="표준 326 2 6 2 2" xfId="17560"/>
    <cellStyle name="표준 326 2 6 2 2 2" xfId="20770"/>
    <cellStyle name="표준 326 2 6 2 2 2 2" xfId="27199"/>
    <cellStyle name="표준 326 2 6 2 2 3" xfId="23989"/>
    <cellStyle name="표준 326 2 6 2 3" xfId="16490"/>
    <cellStyle name="표준 326 2 6 2 3 2" xfId="19700"/>
    <cellStyle name="표준 326 2 6 2 3 2 2" xfId="26129"/>
    <cellStyle name="표준 326 2 6 2 3 3" xfId="22919"/>
    <cellStyle name="표준 326 2 6 2 4" xfId="18630"/>
    <cellStyle name="표준 326 2 6 2 4 2" xfId="25059"/>
    <cellStyle name="표준 326 2 6 2 5" xfId="21849"/>
    <cellStyle name="표준 326 2 6 3" xfId="15631"/>
    <cellStyle name="표준 326 2 6 3 2" xfId="17774"/>
    <cellStyle name="표준 326 2 6 3 2 2" xfId="20984"/>
    <cellStyle name="표준 326 2 6 3 2 2 2" xfId="27413"/>
    <cellStyle name="표준 326 2 6 3 2 3" xfId="24203"/>
    <cellStyle name="표준 326 2 6 3 3" xfId="16704"/>
    <cellStyle name="표준 326 2 6 3 3 2" xfId="19914"/>
    <cellStyle name="표준 326 2 6 3 3 2 2" xfId="26343"/>
    <cellStyle name="표준 326 2 6 3 3 3" xfId="23133"/>
    <cellStyle name="표준 326 2 6 3 4" xfId="18844"/>
    <cellStyle name="표준 326 2 6 3 4 2" xfId="25273"/>
    <cellStyle name="표준 326 2 6 3 5" xfId="22063"/>
    <cellStyle name="표준 326 2 6 4" xfId="15845"/>
    <cellStyle name="표준 326 2 6 4 2" xfId="17988"/>
    <cellStyle name="표준 326 2 6 4 2 2" xfId="21198"/>
    <cellStyle name="표준 326 2 6 4 2 2 2" xfId="27627"/>
    <cellStyle name="표준 326 2 6 4 2 3" xfId="24417"/>
    <cellStyle name="표준 326 2 6 4 3" xfId="16918"/>
    <cellStyle name="표준 326 2 6 4 3 2" xfId="20128"/>
    <cellStyle name="표준 326 2 6 4 3 2 2" xfId="26557"/>
    <cellStyle name="표준 326 2 6 4 3 3" xfId="23347"/>
    <cellStyle name="표준 326 2 6 4 4" xfId="19058"/>
    <cellStyle name="표준 326 2 6 4 4 2" xfId="25487"/>
    <cellStyle name="표준 326 2 6 4 5" xfId="22277"/>
    <cellStyle name="표준 326 2 6 5" xfId="16062"/>
    <cellStyle name="표준 326 2 6 5 2" xfId="18202"/>
    <cellStyle name="표준 326 2 6 5 2 2" xfId="21412"/>
    <cellStyle name="표준 326 2 6 5 2 2 2" xfId="27841"/>
    <cellStyle name="표준 326 2 6 5 2 3" xfId="24631"/>
    <cellStyle name="표준 326 2 6 5 3" xfId="17132"/>
    <cellStyle name="표준 326 2 6 5 3 2" xfId="20342"/>
    <cellStyle name="표준 326 2 6 5 3 2 2" xfId="26771"/>
    <cellStyle name="표준 326 2 6 5 3 3" xfId="23561"/>
    <cellStyle name="표준 326 2 6 5 4" xfId="19272"/>
    <cellStyle name="표준 326 2 6 5 4 2" xfId="25701"/>
    <cellStyle name="표준 326 2 6 5 5" xfId="22491"/>
    <cellStyle name="표준 326 2 6 6" xfId="17346"/>
    <cellStyle name="표준 326 2 6 6 2" xfId="20556"/>
    <cellStyle name="표준 326 2 6 6 2 2" xfId="26985"/>
    <cellStyle name="표준 326 2 6 6 3" xfId="23775"/>
    <cellStyle name="표준 326 2 6 7" xfId="16276"/>
    <cellStyle name="표준 326 2 6 7 2" xfId="19486"/>
    <cellStyle name="표준 326 2 6 7 2 2" xfId="25915"/>
    <cellStyle name="표준 326 2 6 7 3" xfId="22705"/>
    <cellStyle name="표준 326 2 6 8" xfId="18416"/>
    <cellStyle name="표준 326 2 6 8 2" xfId="24845"/>
    <cellStyle name="표준 326 2 6 9" xfId="21634"/>
    <cellStyle name="표준 326 2 7" xfId="15340"/>
    <cellStyle name="표준 326 2 7 2" xfId="17483"/>
    <cellStyle name="표준 326 2 7 2 2" xfId="20693"/>
    <cellStyle name="표준 326 2 7 2 2 2" xfId="27122"/>
    <cellStyle name="표준 326 2 7 2 3" xfId="23912"/>
    <cellStyle name="표준 326 2 7 3" xfId="16413"/>
    <cellStyle name="표준 326 2 7 3 2" xfId="19623"/>
    <cellStyle name="표준 326 2 7 3 2 2" xfId="26052"/>
    <cellStyle name="표준 326 2 7 3 3" xfId="22842"/>
    <cellStyle name="표준 326 2 7 4" xfId="18553"/>
    <cellStyle name="표준 326 2 7 4 2" xfId="24982"/>
    <cellStyle name="표준 326 2 7 5" xfId="21772"/>
    <cellStyle name="표준 326 2 8" xfId="15554"/>
    <cellStyle name="표준 326 2 8 2" xfId="17697"/>
    <cellStyle name="표준 326 2 8 2 2" xfId="20907"/>
    <cellStyle name="표준 326 2 8 2 2 2" xfId="27336"/>
    <cellStyle name="표준 326 2 8 2 3" xfId="24126"/>
    <cellStyle name="표준 326 2 8 3" xfId="16627"/>
    <cellStyle name="표준 326 2 8 3 2" xfId="19837"/>
    <cellStyle name="표준 326 2 8 3 2 2" xfId="26266"/>
    <cellStyle name="표준 326 2 8 3 3" xfId="23056"/>
    <cellStyle name="표준 326 2 8 4" xfId="18767"/>
    <cellStyle name="표준 326 2 8 4 2" xfId="25196"/>
    <cellStyle name="표준 326 2 8 5" xfId="21986"/>
    <cellStyle name="표준 326 2 9" xfId="15768"/>
    <cellStyle name="표준 326 2 9 2" xfId="17911"/>
    <cellStyle name="표준 326 2 9 2 2" xfId="21121"/>
    <cellStyle name="표준 326 2 9 2 2 2" xfId="27550"/>
    <cellStyle name="표준 326 2 9 2 3" xfId="24340"/>
    <cellStyle name="표준 326 2 9 3" xfId="16841"/>
    <cellStyle name="표준 326 2 9 3 2" xfId="20051"/>
    <cellStyle name="표준 326 2 9 3 2 2" xfId="26480"/>
    <cellStyle name="표준 326 2 9 3 3" xfId="23270"/>
    <cellStyle name="표준 326 2 9 4" xfId="18981"/>
    <cellStyle name="표준 326 2 9 4 2" xfId="25410"/>
    <cellStyle name="표준 326 2 9 5" xfId="22200"/>
    <cellStyle name="표준 326 3" xfId="12882"/>
    <cellStyle name="표준 326 3 10" xfId="18343"/>
    <cellStyle name="표준 326 3 10 2" xfId="24772"/>
    <cellStyle name="표준 326 3 11" xfId="21561"/>
    <cellStyle name="표준 326 3 2" xfId="12976"/>
    <cellStyle name="표준 326 3 2 2" xfId="15380"/>
    <cellStyle name="표준 326 3 2 2 2" xfId="17523"/>
    <cellStyle name="표준 326 3 2 2 2 2" xfId="20733"/>
    <cellStyle name="표준 326 3 2 2 2 2 2" xfId="27162"/>
    <cellStyle name="표준 326 3 2 2 2 3" xfId="23952"/>
    <cellStyle name="표준 326 3 2 2 3" xfId="16453"/>
    <cellStyle name="표준 326 3 2 2 3 2" xfId="19663"/>
    <cellStyle name="표준 326 3 2 2 3 2 2" xfId="26092"/>
    <cellStyle name="표준 326 3 2 2 3 3" xfId="22882"/>
    <cellStyle name="표준 326 3 2 2 4" xfId="18593"/>
    <cellStyle name="표준 326 3 2 2 4 2" xfId="25022"/>
    <cellStyle name="표준 326 3 2 2 5" xfId="21812"/>
    <cellStyle name="표준 326 3 2 3" xfId="15594"/>
    <cellStyle name="표준 326 3 2 3 2" xfId="17737"/>
    <cellStyle name="표준 326 3 2 3 2 2" xfId="20947"/>
    <cellStyle name="표준 326 3 2 3 2 2 2" xfId="27376"/>
    <cellStyle name="표준 326 3 2 3 2 3" xfId="24166"/>
    <cellStyle name="표준 326 3 2 3 3" xfId="16667"/>
    <cellStyle name="표준 326 3 2 3 3 2" xfId="19877"/>
    <cellStyle name="표준 326 3 2 3 3 2 2" xfId="26306"/>
    <cellStyle name="표준 326 3 2 3 3 3" xfId="23096"/>
    <cellStyle name="표준 326 3 2 3 4" xfId="18807"/>
    <cellStyle name="표준 326 3 2 3 4 2" xfId="25236"/>
    <cellStyle name="표준 326 3 2 3 5" xfId="22026"/>
    <cellStyle name="표준 326 3 2 4" xfId="15808"/>
    <cellStyle name="표준 326 3 2 4 2" xfId="17951"/>
    <cellStyle name="표준 326 3 2 4 2 2" xfId="21161"/>
    <cellStyle name="표준 326 3 2 4 2 2 2" xfId="27590"/>
    <cellStyle name="표준 326 3 2 4 2 3" xfId="24380"/>
    <cellStyle name="표준 326 3 2 4 3" xfId="16881"/>
    <cellStyle name="표준 326 3 2 4 3 2" xfId="20091"/>
    <cellStyle name="표준 326 3 2 4 3 2 2" xfId="26520"/>
    <cellStyle name="표준 326 3 2 4 3 3" xfId="23310"/>
    <cellStyle name="표준 326 3 2 4 4" xfId="19021"/>
    <cellStyle name="표준 326 3 2 4 4 2" xfId="25450"/>
    <cellStyle name="표준 326 3 2 4 5" xfId="22240"/>
    <cellStyle name="표준 326 3 2 5" xfId="16025"/>
    <cellStyle name="표준 326 3 2 5 2" xfId="18165"/>
    <cellStyle name="표준 326 3 2 5 2 2" xfId="21375"/>
    <cellStyle name="표준 326 3 2 5 2 2 2" xfId="27804"/>
    <cellStyle name="표준 326 3 2 5 2 3" xfId="24594"/>
    <cellStyle name="표준 326 3 2 5 3" xfId="17095"/>
    <cellStyle name="표준 326 3 2 5 3 2" xfId="20305"/>
    <cellStyle name="표준 326 3 2 5 3 2 2" xfId="26734"/>
    <cellStyle name="표준 326 3 2 5 3 3" xfId="23524"/>
    <cellStyle name="표준 326 3 2 5 4" xfId="19235"/>
    <cellStyle name="표준 326 3 2 5 4 2" xfId="25664"/>
    <cellStyle name="표준 326 3 2 5 5" xfId="22454"/>
    <cellStyle name="표준 326 3 2 6" xfId="17309"/>
    <cellStyle name="표준 326 3 2 6 2" xfId="20519"/>
    <cellStyle name="표준 326 3 2 6 2 2" xfId="26948"/>
    <cellStyle name="표준 326 3 2 6 3" xfId="23738"/>
    <cellStyle name="표준 326 3 2 7" xfId="16239"/>
    <cellStyle name="표준 326 3 2 7 2" xfId="19449"/>
    <cellStyle name="표준 326 3 2 7 2 2" xfId="25878"/>
    <cellStyle name="표준 326 3 2 7 3" xfId="22668"/>
    <cellStyle name="표준 326 3 2 8" xfId="18379"/>
    <cellStyle name="표준 326 3 2 8 2" xfId="24808"/>
    <cellStyle name="표준 326 3 2 9" xfId="21597"/>
    <cellStyle name="표준 326 3 3" xfId="13016"/>
    <cellStyle name="표준 326 3 3 2" xfId="15420"/>
    <cellStyle name="표준 326 3 3 2 2" xfId="17563"/>
    <cellStyle name="표준 326 3 3 2 2 2" xfId="20773"/>
    <cellStyle name="표준 326 3 3 2 2 2 2" xfId="27202"/>
    <cellStyle name="표준 326 3 3 2 2 3" xfId="23992"/>
    <cellStyle name="표준 326 3 3 2 3" xfId="16493"/>
    <cellStyle name="표준 326 3 3 2 3 2" xfId="19703"/>
    <cellStyle name="표준 326 3 3 2 3 2 2" xfId="26132"/>
    <cellStyle name="표준 326 3 3 2 3 3" xfId="22922"/>
    <cellStyle name="표준 326 3 3 2 4" xfId="18633"/>
    <cellStyle name="표준 326 3 3 2 4 2" xfId="25062"/>
    <cellStyle name="표준 326 3 3 2 5" xfId="21852"/>
    <cellStyle name="표준 326 3 3 3" xfId="15634"/>
    <cellStyle name="표준 326 3 3 3 2" xfId="17777"/>
    <cellStyle name="표준 326 3 3 3 2 2" xfId="20987"/>
    <cellStyle name="표준 326 3 3 3 2 2 2" xfId="27416"/>
    <cellStyle name="표준 326 3 3 3 2 3" xfId="24206"/>
    <cellStyle name="표준 326 3 3 3 3" xfId="16707"/>
    <cellStyle name="표준 326 3 3 3 3 2" xfId="19917"/>
    <cellStyle name="표준 326 3 3 3 3 2 2" xfId="26346"/>
    <cellStyle name="표준 326 3 3 3 3 3" xfId="23136"/>
    <cellStyle name="표준 326 3 3 3 4" xfId="18847"/>
    <cellStyle name="표준 326 3 3 3 4 2" xfId="25276"/>
    <cellStyle name="표준 326 3 3 3 5" xfId="22066"/>
    <cellStyle name="표준 326 3 3 4" xfId="15848"/>
    <cellStyle name="표준 326 3 3 4 2" xfId="17991"/>
    <cellStyle name="표준 326 3 3 4 2 2" xfId="21201"/>
    <cellStyle name="표준 326 3 3 4 2 2 2" xfId="27630"/>
    <cellStyle name="표준 326 3 3 4 2 3" xfId="24420"/>
    <cellStyle name="표준 326 3 3 4 3" xfId="16921"/>
    <cellStyle name="표준 326 3 3 4 3 2" xfId="20131"/>
    <cellStyle name="표준 326 3 3 4 3 2 2" xfId="26560"/>
    <cellStyle name="표준 326 3 3 4 3 3" xfId="23350"/>
    <cellStyle name="표준 326 3 3 4 4" xfId="19061"/>
    <cellStyle name="표준 326 3 3 4 4 2" xfId="25490"/>
    <cellStyle name="표준 326 3 3 4 5" xfId="22280"/>
    <cellStyle name="표준 326 3 3 5" xfId="16065"/>
    <cellStyle name="표준 326 3 3 5 2" xfId="18205"/>
    <cellStyle name="표준 326 3 3 5 2 2" xfId="21415"/>
    <cellStyle name="표준 326 3 3 5 2 2 2" xfId="27844"/>
    <cellStyle name="표준 326 3 3 5 2 3" xfId="24634"/>
    <cellStyle name="표준 326 3 3 5 3" xfId="17135"/>
    <cellStyle name="표준 326 3 3 5 3 2" xfId="20345"/>
    <cellStyle name="표준 326 3 3 5 3 2 2" xfId="26774"/>
    <cellStyle name="표준 326 3 3 5 3 3" xfId="23564"/>
    <cellStyle name="표준 326 3 3 5 4" xfId="19275"/>
    <cellStyle name="표준 326 3 3 5 4 2" xfId="25704"/>
    <cellStyle name="표준 326 3 3 5 5" xfId="22494"/>
    <cellStyle name="표준 326 3 3 6" xfId="17349"/>
    <cellStyle name="표준 326 3 3 6 2" xfId="20559"/>
    <cellStyle name="표준 326 3 3 6 2 2" xfId="26988"/>
    <cellStyle name="표준 326 3 3 6 3" xfId="23778"/>
    <cellStyle name="표준 326 3 3 7" xfId="16279"/>
    <cellStyle name="표준 326 3 3 7 2" xfId="19489"/>
    <cellStyle name="표준 326 3 3 7 2 2" xfId="25918"/>
    <cellStyle name="표준 326 3 3 7 3" xfId="22708"/>
    <cellStyle name="표준 326 3 3 8" xfId="18419"/>
    <cellStyle name="표준 326 3 3 8 2" xfId="24848"/>
    <cellStyle name="표준 326 3 3 9" xfId="21637"/>
    <cellStyle name="표준 326 3 4" xfId="15344"/>
    <cellStyle name="표준 326 3 4 2" xfId="17487"/>
    <cellStyle name="표준 326 3 4 2 2" xfId="20697"/>
    <cellStyle name="표준 326 3 4 2 2 2" xfId="27126"/>
    <cellStyle name="표준 326 3 4 2 3" xfId="23916"/>
    <cellStyle name="표준 326 3 4 3" xfId="16417"/>
    <cellStyle name="표준 326 3 4 3 2" xfId="19627"/>
    <cellStyle name="표준 326 3 4 3 2 2" xfId="26056"/>
    <cellStyle name="표준 326 3 4 3 3" xfId="22846"/>
    <cellStyle name="표준 326 3 4 4" xfId="18557"/>
    <cellStyle name="표준 326 3 4 4 2" xfId="24986"/>
    <cellStyle name="표준 326 3 4 5" xfId="21776"/>
    <cellStyle name="표준 326 3 5" xfId="15558"/>
    <cellStyle name="표준 326 3 5 2" xfId="17701"/>
    <cellStyle name="표준 326 3 5 2 2" xfId="20911"/>
    <cellStyle name="표준 326 3 5 2 2 2" xfId="27340"/>
    <cellStyle name="표준 326 3 5 2 3" xfId="24130"/>
    <cellStyle name="표준 326 3 5 3" xfId="16631"/>
    <cellStyle name="표준 326 3 5 3 2" xfId="19841"/>
    <cellStyle name="표준 326 3 5 3 2 2" xfId="26270"/>
    <cellStyle name="표준 326 3 5 3 3" xfId="23060"/>
    <cellStyle name="표준 326 3 5 4" xfId="18771"/>
    <cellStyle name="표준 326 3 5 4 2" xfId="25200"/>
    <cellStyle name="표준 326 3 5 5" xfId="21990"/>
    <cellStyle name="표준 326 3 6" xfId="15772"/>
    <cellStyle name="표준 326 3 6 2" xfId="17915"/>
    <cellStyle name="표준 326 3 6 2 2" xfId="21125"/>
    <cellStyle name="표준 326 3 6 2 2 2" xfId="27554"/>
    <cellStyle name="표준 326 3 6 2 3" xfId="24344"/>
    <cellStyle name="표준 326 3 6 3" xfId="16845"/>
    <cellStyle name="표준 326 3 6 3 2" xfId="20055"/>
    <cellStyle name="표준 326 3 6 3 2 2" xfId="26484"/>
    <cellStyle name="표준 326 3 6 3 3" xfId="23274"/>
    <cellStyle name="표준 326 3 6 4" xfId="18985"/>
    <cellStyle name="표준 326 3 6 4 2" xfId="25414"/>
    <cellStyle name="표준 326 3 6 5" xfId="22204"/>
    <cellStyle name="표준 326 3 7" xfId="15989"/>
    <cellStyle name="표준 326 3 7 2" xfId="18129"/>
    <cellStyle name="표준 326 3 7 2 2" xfId="21339"/>
    <cellStyle name="표준 326 3 7 2 2 2" xfId="27768"/>
    <cellStyle name="표준 326 3 7 2 3" xfId="24558"/>
    <cellStyle name="표준 326 3 7 3" xfId="17059"/>
    <cellStyle name="표준 326 3 7 3 2" xfId="20269"/>
    <cellStyle name="표준 326 3 7 3 2 2" xfId="26698"/>
    <cellStyle name="표준 326 3 7 3 3" xfId="23488"/>
    <cellStyle name="표준 326 3 7 4" xfId="19199"/>
    <cellStyle name="표준 326 3 7 4 2" xfId="25628"/>
    <cellStyle name="표준 326 3 7 5" xfId="22418"/>
    <cellStyle name="표준 326 3 8" xfId="17273"/>
    <cellStyle name="표준 326 3 8 2" xfId="20483"/>
    <cellStyle name="표준 326 3 8 2 2" xfId="26912"/>
    <cellStyle name="표준 326 3 8 3" xfId="23702"/>
    <cellStyle name="표준 326 3 9" xfId="16203"/>
    <cellStyle name="표준 326 3 9 2" xfId="19413"/>
    <cellStyle name="표준 326 3 9 2 2" xfId="25842"/>
    <cellStyle name="표준 326 3 9 3" xfId="22632"/>
    <cellStyle name="표준 326 4" xfId="12948"/>
    <cellStyle name="표준 326 4 10" xfId="18351"/>
    <cellStyle name="표준 326 4 10 2" xfId="24780"/>
    <cellStyle name="표준 326 4 11" xfId="21569"/>
    <cellStyle name="표준 326 4 2" xfId="12977"/>
    <cellStyle name="표준 326 4 2 2" xfId="15381"/>
    <cellStyle name="표준 326 4 2 2 2" xfId="17524"/>
    <cellStyle name="표준 326 4 2 2 2 2" xfId="20734"/>
    <cellStyle name="표준 326 4 2 2 2 2 2" xfId="27163"/>
    <cellStyle name="표준 326 4 2 2 2 3" xfId="23953"/>
    <cellStyle name="표준 326 4 2 2 3" xfId="16454"/>
    <cellStyle name="표준 326 4 2 2 3 2" xfId="19664"/>
    <cellStyle name="표준 326 4 2 2 3 2 2" xfId="26093"/>
    <cellStyle name="표준 326 4 2 2 3 3" xfId="22883"/>
    <cellStyle name="표준 326 4 2 2 4" xfId="18594"/>
    <cellStyle name="표준 326 4 2 2 4 2" xfId="25023"/>
    <cellStyle name="표준 326 4 2 2 5" xfId="21813"/>
    <cellStyle name="표준 326 4 2 3" xfId="15595"/>
    <cellStyle name="표준 326 4 2 3 2" xfId="17738"/>
    <cellStyle name="표준 326 4 2 3 2 2" xfId="20948"/>
    <cellStyle name="표준 326 4 2 3 2 2 2" xfId="27377"/>
    <cellStyle name="표준 326 4 2 3 2 3" xfId="24167"/>
    <cellStyle name="표준 326 4 2 3 3" xfId="16668"/>
    <cellStyle name="표준 326 4 2 3 3 2" xfId="19878"/>
    <cellStyle name="표준 326 4 2 3 3 2 2" xfId="26307"/>
    <cellStyle name="표준 326 4 2 3 3 3" xfId="23097"/>
    <cellStyle name="표준 326 4 2 3 4" xfId="18808"/>
    <cellStyle name="표준 326 4 2 3 4 2" xfId="25237"/>
    <cellStyle name="표준 326 4 2 3 5" xfId="22027"/>
    <cellStyle name="표준 326 4 2 4" xfId="15809"/>
    <cellStyle name="표준 326 4 2 4 2" xfId="17952"/>
    <cellStyle name="표준 326 4 2 4 2 2" xfId="21162"/>
    <cellStyle name="표준 326 4 2 4 2 2 2" xfId="27591"/>
    <cellStyle name="표준 326 4 2 4 2 3" xfId="24381"/>
    <cellStyle name="표준 326 4 2 4 3" xfId="16882"/>
    <cellStyle name="표준 326 4 2 4 3 2" xfId="20092"/>
    <cellStyle name="표준 326 4 2 4 3 2 2" xfId="26521"/>
    <cellStyle name="표준 326 4 2 4 3 3" xfId="23311"/>
    <cellStyle name="표준 326 4 2 4 4" xfId="19022"/>
    <cellStyle name="표준 326 4 2 4 4 2" xfId="25451"/>
    <cellStyle name="표준 326 4 2 4 5" xfId="22241"/>
    <cellStyle name="표준 326 4 2 5" xfId="16026"/>
    <cellStyle name="표준 326 4 2 5 2" xfId="18166"/>
    <cellStyle name="표준 326 4 2 5 2 2" xfId="21376"/>
    <cellStyle name="표준 326 4 2 5 2 2 2" xfId="27805"/>
    <cellStyle name="표준 326 4 2 5 2 3" xfId="24595"/>
    <cellStyle name="표준 326 4 2 5 3" xfId="17096"/>
    <cellStyle name="표준 326 4 2 5 3 2" xfId="20306"/>
    <cellStyle name="표준 326 4 2 5 3 2 2" xfId="26735"/>
    <cellStyle name="표준 326 4 2 5 3 3" xfId="23525"/>
    <cellStyle name="표준 326 4 2 5 4" xfId="19236"/>
    <cellStyle name="표준 326 4 2 5 4 2" xfId="25665"/>
    <cellStyle name="표준 326 4 2 5 5" xfId="22455"/>
    <cellStyle name="표준 326 4 2 6" xfId="17310"/>
    <cellStyle name="표준 326 4 2 6 2" xfId="20520"/>
    <cellStyle name="표준 326 4 2 6 2 2" xfId="26949"/>
    <cellStyle name="표준 326 4 2 6 3" xfId="23739"/>
    <cellStyle name="표준 326 4 2 7" xfId="16240"/>
    <cellStyle name="표준 326 4 2 7 2" xfId="19450"/>
    <cellStyle name="표준 326 4 2 7 2 2" xfId="25879"/>
    <cellStyle name="표준 326 4 2 7 3" xfId="22669"/>
    <cellStyle name="표준 326 4 2 8" xfId="18380"/>
    <cellStyle name="표준 326 4 2 8 2" xfId="24809"/>
    <cellStyle name="표준 326 4 2 9" xfId="21598"/>
    <cellStyle name="표준 326 4 3" xfId="13017"/>
    <cellStyle name="표준 326 4 3 2" xfId="15421"/>
    <cellStyle name="표준 326 4 3 2 2" xfId="17564"/>
    <cellStyle name="표준 326 4 3 2 2 2" xfId="20774"/>
    <cellStyle name="표준 326 4 3 2 2 2 2" xfId="27203"/>
    <cellStyle name="표준 326 4 3 2 2 3" xfId="23993"/>
    <cellStyle name="표준 326 4 3 2 3" xfId="16494"/>
    <cellStyle name="표준 326 4 3 2 3 2" xfId="19704"/>
    <cellStyle name="표준 326 4 3 2 3 2 2" xfId="26133"/>
    <cellStyle name="표준 326 4 3 2 3 3" xfId="22923"/>
    <cellStyle name="표준 326 4 3 2 4" xfId="18634"/>
    <cellStyle name="표준 326 4 3 2 4 2" xfId="25063"/>
    <cellStyle name="표준 326 4 3 2 5" xfId="21853"/>
    <cellStyle name="표준 326 4 3 3" xfId="15635"/>
    <cellStyle name="표준 326 4 3 3 2" xfId="17778"/>
    <cellStyle name="표준 326 4 3 3 2 2" xfId="20988"/>
    <cellStyle name="표준 326 4 3 3 2 2 2" xfId="27417"/>
    <cellStyle name="표준 326 4 3 3 2 3" xfId="24207"/>
    <cellStyle name="표준 326 4 3 3 3" xfId="16708"/>
    <cellStyle name="표준 326 4 3 3 3 2" xfId="19918"/>
    <cellStyle name="표준 326 4 3 3 3 2 2" xfId="26347"/>
    <cellStyle name="표준 326 4 3 3 3 3" xfId="23137"/>
    <cellStyle name="표준 326 4 3 3 4" xfId="18848"/>
    <cellStyle name="표준 326 4 3 3 4 2" xfId="25277"/>
    <cellStyle name="표준 326 4 3 3 5" xfId="22067"/>
    <cellStyle name="표준 326 4 3 4" xfId="15849"/>
    <cellStyle name="표준 326 4 3 4 2" xfId="17992"/>
    <cellStyle name="표준 326 4 3 4 2 2" xfId="21202"/>
    <cellStyle name="표준 326 4 3 4 2 2 2" xfId="27631"/>
    <cellStyle name="표준 326 4 3 4 2 3" xfId="24421"/>
    <cellStyle name="표준 326 4 3 4 3" xfId="16922"/>
    <cellStyle name="표준 326 4 3 4 3 2" xfId="20132"/>
    <cellStyle name="표준 326 4 3 4 3 2 2" xfId="26561"/>
    <cellStyle name="표준 326 4 3 4 3 3" xfId="23351"/>
    <cellStyle name="표준 326 4 3 4 4" xfId="19062"/>
    <cellStyle name="표준 326 4 3 4 4 2" xfId="25491"/>
    <cellStyle name="표준 326 4 3 4 5" xfId="22281"/>
    <cellStyle name="표준 326 4 3 5" xfId="16066"/>
    <cellStyle name="표준 326 4 3 5 2" xfId="18206"/>
    <cellStyle name="표준 326 4 3 5 2 2" xfId="21416"/>
    <cellStyle name="표준 326 4 3 5 2 2 2" xfId="27845"/>
    <cellStyle name="표준 326 4 3 5 2 3" xfId="24635"/>
    <cellStyle name="표준 326 4 3 5 3" xfId="17136"/>
    <cellStyle name="표준 326 4 3 5 3 2" xfId="20346"/>
    <cellStyle name="표준 326 4 3 5 3 2 2" xfId="26775"/>
    <cellStyle name="표준 326 4 3 5 3 3" xfId="23565"/>
    <cellStyle name="표준 326 4 3 5 4" xfId="19276"/>
    <cellStyle name="표준 326 4 3 5 4 2" xfId="25705"/>
    <cellStyle name="표준 326 4 3 5 5" xfId="22495"/>
    <cellStyle name="표준 326 4 3 6" xfId="17350"/>
    <cellStyle name="표준 326 4 3 6 2" xfId="20560"/>
    <cellStyle name="표준 326 4 3 6 2 2" xfId="26989"/>
    <cellStyle name="표준 326 4 3 6 3" xfId="23779"/>
    <cellStyle name="표준 326 4 3 7" xfId="16280"/>
    <cellStyle name="표준 326 4 3 7 2" xfId="19490"/>
    <cellStyle name="표준 326 4 3 7 2 2" xfId="25919"/>
    <cellStyle name="표준 326 4 3 7 3" xfId="22709"/>
    <cellStyle name="표준 326 4 3 8" xfId="18420"/>
    <cellStyle name="표준 326 4 3 8 2" xfId="24849"/>
    <cellStyle name="표준 326 4 3 9" xfId="21638"/>
    <cellStyle name="표준 326 4 4" xfId="15352"/>
    <cellStyle name="표준 326 4 4 2" xfId="17495"/>
    <cellStyle name="표준 326 4 4 2 2" xfId="20705"/>
    <cellStyle name="표준 326 4 4 2 2 2" xfId="27134"/>
    <cellStyle name="표준 326 4 4 2 3" xfId="23924"/>
    <cellStyle name="표준 326 4 4 3" xfId="16425"/>
    <cellStyle name="표준 326 4 4 3 2" xfId="19635"/>
    <cellStyle name="표준 326 4 4 3 2 2" xfId="26064"/>
    <cellStyle name="표준 326 4 4 3 3" xfId="22854"/>
    <cellStyle name="표준 326 4 4 4" xfId="18565"/>
    <cellStyle name="표준 326 4 4 4 2" xfId="24994"/>
    <cellStyle name="표준 326 4 4 5" xfId="21784"/>
    <cellStyle name="표준 326 4 5" xfId="15566"/>
    <cellStyle name="표준 326 4 5 2" xfId="17709"/>
    <cellStyle name="표준 326 4 5 2 2" xfId="20919"/>
    <cellStyle name="표준 326 4 5 2 2 2" xfId="27348"/>
    <cellStyle name="표준 326 4 5 2 3" xfId="24138"/>
    <cellStyle name="표준 326 4 5 3" xfId="16639"/>
    <cellStyle name="표준 326 4 5 3 2" xfId="19849"/>
    <cellStyle name="표준 326 4 5 3 2 2" xfId="26278"/>
    <cellStyle name="표준 326 4 5 3 3" xfId="23068"/>
    <cellStyle name="표준 326 4 5 4" xfId="18779"/>
    <cellStyle name="표준 326 4 5 4 2" xfId="25208"/>
    <cellStyle name="표준 326 4 5 5" xfId="21998"/>
    <cellStyle name="표준 326 4 6" xfId="15780"/>
    <cellStyle name="표준 326 4 6 2" xfId="17923"/>
    <cellStyle name="표준 326 4 6 2 2" xfId="21133"/>
    <cellStyle name="표준 326 4 6 2 2 2" xfId="27562"/>
    <cellStyle name="표준 326 4 6 2 3" xfId="24352"/>
    <cellStyle name="표준 326 4 6 3" xfId="16853"/>
    <cellStyle name="표준 326 4 6 3 2" xfId="20063"/>
    <cellStyle name="표준 326 4 6 3 2 2" xfId="26492"/>
    <cellStyle name="표준 326 4 6 3 3" xfId="23282"/>
    <cellStyle name="표준 326 4 6 4" xfId="18993"/>
    <cellStyle name="표준 326 4 6 4 2" xfId="25422"/>
    <cellStyle name="표준 326 4 6 5" xfId="22212"/>
    <cellStyle name="표준 326 4 7" xfId="15997"/>
    <cellStyle name="표준 326 4 7 2" xfId="18137"/>
    <cellStyle name="표준 326 4 7 2 2" xfId="21347"/>
    <cellStyle name="표준 326 4 7 2 2 2" xfId="27776"/>
    <cellStyle name="표준 326 4 7 2 3" xfId="24566"/>
    <cellStyle name="표준 326 4 7 3" xfId="17067"/>
    <cellStyle name="표준 326 4 7 3 2" xfId="20277"/>
    <cellStyle name="표준 326 4 7 3 2 2" xfId="26706"/>
    <cellStyle name="표준 326 4 7 3 3" xfId="23496"/>
    <cellStyle name="표준 326 4 7 4" xfId="19207"/>
    <cellStyle name="표준 326 4 7 4 2" xfId="25636"/>
    <cellStyle name="표준 326 4 7 5" xfId="22426"/>
    <cellStyle name="표준 326 4 8" xfId="17281"/>
    <cellStyle name="표준 326 4 8 2" xfId="20491"/>
    <cellStyle name="표준 326 4 8 2 2" xfId="26920"/>
    <cellStyle name="표준 326 4 8 3" xfId="23710"/>
    <cellStyle name="표준 326 4 9" xfId="16211"/>
    <cellStyle name="표준 326 4 9 2" xfId="19421"/>
    <cellStyle name="표준 326 4 9 2 2" xfId="25850"/>
    <cellStyle name="표준 326 4 9 3" xfId="22640"/>
    <cellStyle name="표준 326 5" xfId="9800"/>
    <cellStyle name="표준 326 5 2" xfId="15131"/>
    <cellStyle name="표준 326 6" xfId="12972"/>
    <cellStyle name="표준 326 6 2" xfId="15376"/>
    <cellStyle name="표준 326 6 2 2" xfId="17519"/>
    <cellStyle name="표준 326 6 2 2 2" xfId="20729"/>
    <cellStyle name="표준 326 6 2 2 2 2" xfId="27158"/>
    <cellStyle name="표준 326 6 2 2 3" xfId="23948"/>
    <cellStyle name="표준 326 6 2 3" xfId="16449"/>
    <cellStyle name="표준 326 6 2 3 2" xfId="19659"/>
    <cellStyle name="표준 326 6 2 3 2 2" xfId="26088"/>
    <cellStyle name="표준 326 6 2 3 3" xfId="22878"/>
    <cellStyle name="표준 326 6 2 4" xfId="18589"/>
    <cellStyle name="표준 326 6 2 4 2" xfId="25018"/>
    <cellStyle name="표준 326 6 2 5" xfId="21808"/>
    <cellStyle name="표준 326 6 3" xfId="15590"/>
    <cellStyle name="표준 326 6 3 2" xfId="17733"/>
    <cellStyle name="표준 326 6 3 2 2" xfId="20943"/>
    <cellStyle name="표준 326 6 3 2 2 2" xfId="27372"/>
    <cellStyle name="표준 326 6 3 2 3" xfId="24162"/>
    <cellStyle name="표준 326 6 3 3" xfId="16663"/>
    <cellStyle name="표준 326 6 3 3 2" xfId="19873"/>
    <cellStyle name="표준 326 6 3 3 2 2" xfId="26302"/>
    <cellStyle name="표준 326 6 3 3 3" xfId="23092"/>
    <cellStyle name="표준 326 6 3 4" xfId="18803"/>
    <cellStyle name="표준 326 6 3 4 2" xfId="25232"/>
    <cellStyle name="표준 326 6 3 5" xfId="22022"/>
    <cellStyle name="표준 326 6 4" xfId="15804"/>
    <cellStyle name="표준 326 6 4 2" xfId="17947"/>
    <cellStyle name="표준 326 6 4 2 2" xfId="21157"/>
    <cellStyle name="표준 326 6 4 2 2 2" xfId="27586"/>
    <cellStyle name="표준 326 6 4 2 3" xfId="24376"/>
    <cellStyle name="표준 326 6 4 3" xfId="16877"/>
    <cellStyle name="표준 326 6 4 3 2" xfId="20087"/>
    <cellStyle name="표준 326 6 4 3 2 2" xfId="26516"/>
    <cellStyle name="표준 326 6 4 3 3" xfId="23306"/>
    <cellStyle name="표준 326 6 4 4" xfId="19017"/>
    <cellStyle name="표준 326 6 4 4 2" xfId="25446"/>
    <cellStyle name="표준 326 6 4 5" xfId="22236"/>
    <cellStyle name="표준 326 6 5" xfId="16021"/>
    <cellStyle name="표준 326 6 5 2" xfId="18161"/>
    <cellStyle name="표준 326 6 5 2 2" xfId="21371"/>
    <cellStyle name="표준 326 6 5 2 2 2" xfId="27800"/>
    <cellStyle name="표준 326 6 5 2 3" xfId="24590"/>
    <cellStyle name="표준 326 6 5 3" xfId="17091"/>
    <cellStyle name="표준 326 6 5 3 2" xfId="20301"/>
    <cellStyle name="표준 326 6 5 3 2 2" xfId="26730"/>
    <cellStyle name="표준 326 6 5 3 3" xfId="23520"/>
    <cellStyle name="표준 326 6 5 4" xfId="19231"/>
    <cellStyle name="표준 326 6 5 4 2" xfId="25660"/>
    <cellStyle name="표준 326 6 5 5" xfId="22450"/>
    <cellStyle name="표준 326 6 6" xfId="17305"/>
    <cellStyle name="표준 326 6 6 2" xfId="20515"/>
    <cellStyle name="표준 326 6 6 2 2" xfId="26944"/>
    <cellStyle name="표준 326 6 6 3" xfId="23734"/>
    <cellStyle name="표준 326 6 7" xfId="16235"/>
    <cellStyle name="표준 326 6 7 2" xfId="19445"/>
    <cellStyle name="표준 326 6 7 2 2" xfId="25874"/>
    <cellStyle name="표준 326 6 7 3" xfId="22664"/>
    <cellStyle name="표준 326 6 8" xfId="18375"/>
    <cellStyle name="표준 326 6 8 2" xfId="24804"/>
    <cellStyle name="표준 326 6 9" xfId="21593"/>
    <cellStyle name="표준 326 7" xfId="13012"/>
    <cellStyle name="표준 326 7 2" xfId="15416"/>
    <cellStyle name="표준 326 7 2 2" xfId="17559"/>
    <cellStyle name="표준 326 7 2 2 2" xfId="20769"/>
    <cellStyle name="표준 326 7 2 2 2 2" xfId="27198"/>
    <cellStyle name="표준 326 7 2 2 3" xfId="23988"/>
    <cellStyle name="표준 326 7 2 3" xfId="16489"/>
    <cellStyle name="표준 326 7 2 3 2" xfId="19699"/>
    <cellStyle name="표준 326 7 2 3 2 2" xfId="26128"/>
    <cellStyle name="표준 326 7 2 3 3" xfId="22918"/>
    <cellStyle name="표준 326 7 2 4" xfId="18629"/>
    <cellStyle name="표준 326 7 2 4 2" xfId="25058"/>
    <cellStyle name="표준 326 7 2 5" xfId="21848"/>
    <cellStyle name="표준 326 7 3" xfId="15630"/>
    <cellStyle name="표준 326 7 3 2" xfId="17773"/>
    <cellStyle name="표준 326 7 3 2 2" xfId="20983"/>
    <cellStyle name="표준 326 7 3 2 2 2" xfId="27412"/>
    <cellStyle name="표준 326 7 3 2 3" xfId="24202"/>
    <cellStyle name="표준 326 7 3 3" xfId="16703"/>
    <cellStyle name="표준 326 7 3 3 2" xfId="19913"/>
    <cellStyle name="표준 326 7 3 3 2 2" xfId="26342"/>
    <cellStyle name="표준 326 7 3 3 3" xfId="23132"/>
    <cellStyle name="표준 326 7 3 4" xfId="18843"/>
    <cellStyle name="표준 326 7 3 4 2" xfId="25272"/>
    <cellStyle name="표준 326 7 3 5" xfId="22062"/>
    <cellStyle name="표준 326 7 4" xfId="15844"/>
    <cellStyle name="표준 326 7 4 2" xfId="17987"/>
    <cellStyle name="표준 326 7 4 2 2" xfId="21197"/>
    <cellStyle name="표준 326 7 4 2 2 2" xfId="27626"/>
    <cellStyle name="표준 326 7 4 2 3" xfId="24416"/>
    <cellStyle name="표준 326 7 4 3" xfId="16917"/>
    <cellStyle name="표준 326 7 4 3 2" xfId="20127"/>
    <cellStyle name="표준 326 7 4 3 2 2" xfId="26556"/>
    <cellStyle name="표준 326 7 4 3 3" xfId="23346"/>
    <cellStyle name="표준 326 7 4 4" xfId="19057"/>
    <cellStyle name="표준 326 7 4 4 2" xfId="25486"/>
    <cellStyle name="표준 326 7 4 5" xfId="22276"/>
    <cellStyle name="표준 326 7 5" xfId="16061"/>
    <cellStyle name="표준 326 7 5 2" xfId="18201"/>
    <cellStyle name="표준 326 7 5 2 2" xfId="21411"/>
    <cellStyle name="표준 326 7 5 2 2 2" xfId="27840"/>
    <cellStyle name="표준 326 7 5 2 3" xfId="24630"/>
    <cellStyle name="표준 326 7 5 3" xfId="17131"/>
    <cellStyle name="표준 326 7 5 3 2" xfId="20341"/>
    <cellStyle name="표준 326 7 5 3 2 2" xfId="26770"/>
    <cellStyle name="표준 326 7 5 3 3" xfId="23560"/>
    <cellStyle name="표준 326 7 5 4" xfId="19271"/>
    <cellStyle name="표준 326 7 5 4 2" xfId="25700"/>
    <cellStyle name="표준 326 7 5 5" xfId="22490"/>
    <cellStyle name="표준 326 7 6" xfId="17345"/>
    <cellStyle name="표준 326 7 6 2" xfId="20555"/>
    <cellStyle name="표준 326 7 6 2 2" xfId="26984"/>
    <cellStyle name="표준 326 7 6 3" xfId="23774"/>
    <cellStyle name="표준 326 7 7" xfId="16275"/>
    <cellStyle name="표준 326 7 7 2" xfId="19485"/>
    <cellStyle name="표준 326 7 7 2 2" xfId="25914"/>
    <cellStyle name="표준 326 7 7 3" xfId="22704"/>
    <cellStyle name="표준 326 7 8" xfId="18415"/>
    <cellStyle name="표준 326 7 8 2" xfId="24844"/>
    <cellStyle name="표준 326 7 9" xfId="21633"/>
    <cellStyle name="표준 326 8" xfId="15336"/>
    <cellStyle name="표준 326 8 2" xfId="17479"/>
    <cellStyle name="표준 326 8 2 2" xfId="20689"/>
    <cellStyle name="표준 326 8 2 2 2" xfId="27118"/>
    <cellStyle name="표준 326 8 2 3" xfId="23908"/>
    <cellStyle name="표준 326 8 3" xfId="16409"/>
    <cellStyle name="표준 326 8 3 2" xfId="19619"/>
    <cellStyle name="표준 326 8 3 2 2" xfId="26048"/>
    <cellStyle name="표준 326 8 3 3" xfId="22838"/>
    <cellStyle name="표준 326 8 4" xfId="18549"/>
    <cellStyle name="표준 326 8 4 2" xfId="24978"/>
    <cellStyle name="표준 326 8 5" xfId="21768"/>
    <cellStyle name="표준 326 9" xfId="15550"/>
    <cellStyle name="표준 326 9 2" xfId="17693"/>
    <cellStyle name="표준 326 9 2 2" xfId="20903"/>
    <cellStyle name="표준 326 9 2 2 2" xfId="27332"/>
    <cellStyle name="표준 326 9 2 3" xfId="24122"/>
    <cellStyle name="표준 326 9 3" xfId="16623"/>
    <cellStyle name="표준 326 9 3 2" xfId="19833"/>
    <cellStyle name="표준 326 9 3 2 2" xfId="26262"/>
    <cellStyle name="표준 326 9 3 3" xfId="23052"/>
    <cellStyle name="표준 326 9 4" xfId="18763"/>
    <cellStyle name="표준 326 9 4 2" xfId="25192"/>
    <cellStyle name="표준 326 9 5" xfId="21982"/>
    <cellStyle name="표준 327" xfId="9993"/>
    <cellStyle name="표준 327 2" xfId="14073"/>
    <cellStyle name="표준 328" xfId="12953"/>
    <cellStyle name="표준 328 10" xfId="21574"/>
    <cellStyle name="표준 328 2" xfId="15132"/>
    <cellStyle name="표준 328 3" xfId="15357"/>
    <cellStyle name="표준 328 3 2" xfId="17500"/>
    <cellStyle name="표준 328 3 2 2" xfId="20710"/>
    <cellStyle name="표준 328 3 2 2 2" xfId="27139"/>
    <cellStyle name="표준 328 3 2 3" xfId="23929"/>
    <cellStyle name="표준 328 3 3" xfId="16430"/>
    <cellStyle name="표준 328 3 3 2" xfId="19640"/>
    <cellStyle name="표준 328 3 3 2 2" xfId="26069"/>
    <cellStyle name="표준 328 3 3 3" xfId="22859"/>
    <cellStyle name="표준 328 3 4" xfId="18570"/>
    <cellStyle name="표준 328 3 4 2" xfId="24999"/>
    <cellStyle name="표준 328 3 5" xfId="21789"/>
    <cellStyle name="표준 328 4" xfId="15571"/>
    <cellStyle name="표준 328 4 2" xfId="17714"/>
    <cellStyle name="표준 328 4 2 2" xfId="20924"/>
    <cellStyle name="표준 328 4 2 2 2" xfId="27353"/>
    <cellStyle name="표준 328 4 2 3" xfId="24143"/>
    <cellStyle name="표준 328 4 3" xfId="16644"/>
    <cellStyle name="표준 328 4 3 2" xfId="19854"/>
    <cellStyle name="표준 328 4 3 2 2" xfId="26283"/>
    <cellStyle name="표준 328 4 3 3" xfId="23073"/>
    <cellStyle name="표준 328 4 4" xfId="18784"/>
    <cellStyle name="표준 328 4 4 2" xfId="25213"/>
    <cellStyle name="표준 328 4 5" xfId="22003"/>
    <cellStyle name="표준 328 5" xfId="15785"/>
    <cellStyle name="표준 328 5 2" xfId="17928"/>
    <cellStyle name="표준 328 5 2 2" xfId="21138"/>
    <cellStyle name="표준 328 5 2 2 2" xfId="27567"/>
    <cellStyle name="표준 328 5 2 3" xfId="24357"/>
    <cellStyle name="표준 328 5 3" xfId="16858"/>
    <cellStyle name="표준 328 5 3 2" xfId="20068"/>
    <cellStyle name="표준 328 5 3 2 2" xfId="26497"/>
    <cellStyle name="표준 328 5 3 3" xfId="23287"/>
    <cellStyle name="표준 328 5 4" xfId="18998"/>
    <cellStyle name="표준 328 5 4 2" xfId="25427"/>
    <cellStyle name="표준 328 5 5" xfId="22217"/>
    <cellStyle name="표준 328 6" xfId="16002"/>
    <cellStyle name="표준 328 6 2" xfId="18142"/>
    <cellStyle name="표준 328 6 2 2" xfId="21352"/>
    <cellStyle name="표준 328 6 2 2 2" xfId="27781"/>
    <cellStyle name="표준 328 6 2 3" xfId="24571"/>
    <cellStyle name="표준 328 6 3" xfId="17072"/>
    <cellStyle name="표준 328 6 3 2" xfId="20282"/>
    <cellStyle name="표준 328 6 3 2 2" xfId="26711"/>
    <cellStyle name="표준 328 6 3 3" xfId="23501"/>
    <cellStyle name="표준 328 6 4" xfId="19212"/>
    <cellStyle name="표준 328 6 4 2" xfId="25641"/>
    <cellStyle name="표준 328 6 5" xfId="22431"/>
    <cellStyle name="표준 328 7" xfId="17286"/>
    <cellStyle name="표준 328 7 2" xfId="20496"/>
    <cellStyle name="표준 328 7 2 2" xfId="26925"/>
    <cellStyle name="표준 328 7 3" xfId="23715"/>
    <cellStyle name="표준 328 8" xfId="16216"/>
    <cellStyle name="표준 328 8 2" xfId="19426"/>
    <cellStyle name="표준 328 8 2 2" xfId="25855"/>
    <cellStyle name="표준 328 8 3" xfId="22645"/>
    <cellStyle name="표준 328 9" xfId="18356"/>
    <cellStyle name="표준 328 9 2" xfId="24785"/>
    <cellStyle name="표준 329" xfId="12978"/>
    <cellStyle name="표준 329 10" xfId="21599"/>
    <cellStyle name="표준 329 2" xfId="15133"/>
    <cellStyle name="표준 329 3" xfId="15382"/>
    <cellStyle name="표준 329 3 2" xfId="17525"/>
    <cellStyle name="표준 329 3 2 2" xfId="20735"/>
    <cellStyle name="표준 329 3 2 2 2" xfId="27164"/>
    <cellStyle name="표준 329 3 2 3" xfId="23954"/>
    <cellStyle name="표준 329 3 3" xfId="16455"/>
    <cellStyle name="표준 329 3 3 2" xfId="19665"/>
    <cellStyle name="표준 329 3 3 2 2" xfId="26094"/>
    <cellStyle name="표준 329 3 3 3" xfId="22884"/>
    <cellStyle name="표준 329 3 4" xfId="18595"/>
    <cellStyle name="표준 329 3 4 2" xfId="25024"/>
    <cellStyle name="표준 329 3 5" xfId="21814"/>
    <cellStyle name="표준 329 4" xfId="15596"/>
    <cellStyle name="표준 329 4 2" xfId="17739"/>
    <cellStyle name="표준 329 4 2 2" xfId="20949"/>
    <cellStyle name="표준 329 4 2 2 2" xfId="27378"/>
    <cellStyle name="표준 329 4 2 3" xfId="24168"/>
    <cellStyle name="표준 329 4 3" xfId="16669"/>
    <cellStyle name="표준 329 4 3 2" xfId="19879"/>
    <cellStyle name="표준 329 4 3 2 2" xfId="26308"/>
    <cellStyle name="표준 329 4 3 3" xfId="23098"/>
    <cellStyle name="표준 329 4 4" xfId="18809"/>
    <cellStyle name="표준 329 4 4 2" xfId="25238"/>
    <cellStyle name="표준 329 4 5" xfId="22028"/>
    <cellStyle name="표준 329 5" xfId="15810"/>
    <cellStyle name="표준 329 5 2" xfId="17953"/>
    <cellStyle name="표준 329 5 2 2" xfId="21163"/>
    <cellStyle name="표준 329 5 2 2 2" xfId="27592"/>
    <cellStyle name="표준 329 5 2 3" xfId="24382"/>
    <cellStyle name="표준 329 5 3" xfId="16883"/>
    <cellStyle name="표준 329 5 3 2" xfId="20093"/>
    <cellStyle name="표준 329 5 3 2 2" xfId="26522"/>
    <cellStyle name="표준 329 5 3 3" xfId="23312"/>
    <cellStyle name="표준 329 5 4" xfId="19023"/>
    <cellStyle name="표준 329 5 4 2" xfId="25452"/>
    <cellStyle name="표준 329 5 5" xfId="22242"/>
    <cellStyle name="표준 329 6" xfId="16027"/>
    <cellStyle name="표준 329 6 2" xfId="18167"/>
    <cellStyle name="표준 329 6 2 2" xfId="21377"/>
    <cellStyle name="표준 329 6 2 2 2" xfId="27806"/>
    <cellStyle name="표준 329 6 2 3" xfId="24596"/>
    <cellStyle name="표준 329 6 3" xfId="17097"/>
    <cellStyle name="표준 329 6 3 2" xfId="20307"/>
    <cellStyle name="표준 329 6 3 2 2" xfId="26736"/>
    <cellStyle name="표준 329 6 3 3" xfId="23526"/>
    <cellStyle name="표준 329 6 4" xfId="19237"/>
    <cellStyle name="표준 329 6 4 2" xfId="25666"/>
    <cellStyle name="표준 329 6 5" xfId="22456"/>
    <cellStyle name="표준 329 7" xfId="17311"/>
    <cellStyle name="표준 329 7 2" xfId="20521"/>
    <cellStyle name="표준 329 7 2 2" xfId="26950"/>
    <cellStyle name="표준 329 7 3" xfId="23740"/>
    <cellStyle name="표준 329 8" xfId="16241"/>
    <cellStyle name="표준 329 8 2" xfId="19451"/>
    <cellStyle name="표준 329 8 2 2" xfId="25880"/>
    <cellStyle name="표준 329 8 3" xfId="22670"/>
    <cellStyle name="표준 329 9" xfId="18381"/>
    <cellStyle name="표준 329 9 2" xfId="24810"/>
    <cellStyle name="표준 33" xfId="6516"/>
    <cellStyle name="표준 33 2" xfId="6517"/>
    <cellStyle name="표준 33 2 2" xfId="12487"/>
    <cellStyle name="표준 33 2 3" xfId="9803"/>
    <cellStyle name="표준 33 2 3 2" xfId="15286"/>
    <cellStyle name="표준 33 3" xfId="6783"/>
    <cellStyle name="표준 33 3 2" xfId="12738"/>
    <cellStyle name="표준 33 3 3" xfId="9804"/>
    <cellStyle name="표준 33 4" xfId="6974"/>
    <cellStyle name="표준 33 4 2" xfId="12885"/>
    <cellStyle name="표준 33 4 3" xfId="9805"/>
    <cellStyle name="표준 33 5" xfId="12486"/>
    <cellStyle name="표준 33 6" xfId="9802"/>
    <cellStyle name="표준 33 6 2" xfId="14807"/>
    <cellStyle name="표준 330" xfId="12979"/>
    <cellStyle name="표준 330 10" xfId="21600"/>
    <cellStyle name="표준 330 2" xfId="15134"/>
    <cellStyle name="표준 330 3" xfId="15383"/>
    <cellStyle name="표준 330 3 2" xfId="17526"/>
    <cellStyle name="표준 330 3 2 2" xfId="20736"/>
    <cellStyle name="표준 330 3 2 2 2" xfId="27165"/>
    <cellStyle name="표준 330 3 2 3" xfId="23955"/>
    <cellStyle name="표준 330 3 3" xfId="16456"/>
    <cellStyle name="표준 330 3 3 2" xfId="19666"/>
    <cellStyle name="표준 330 3 3 2 2" xfId="26095"/>
    <cellStyle name="표준 330 3 3 3" xfId="22885"/>
    <cellStyle name="표준 330 3 4" xfId="18596"/>
    <cellStyle name="표준 330 3 4 2" xfId="25025"/>
    <cellStyle name="표준 330 3 5" xfId="21815"/>
    <cellStyle name="표준 330 4" xfId="15597"/>
    <cellStyle name="표준 330 4 2" xfId="17740"/>
    <cellStyle name="표준 330 4 2 2" xfId="20950"/>
    <cellStyle name="표준 330 4 2 2 2" xfId="27379"/>
    <cellStyle name="표준 330 4 2 3" xfId="24169"/>
    <cellStyle name="표준 330 4 3" xfId="16670"/>
    <cellStyle name="표준 330 4 3 2" xfId="19880"/>
    <cellStyle name="표준 330 4 3 2 2" xfId="26309"/>
    <cellStyle name="표준 330 4 3 3" xfId="23099"/>
    <cellStyle name="표준 330 4 4" xfId="18810"/>
    <cellStyle name="표준 330 4 4 2" xfId="25239"/>
    <cellStyle name="표준 330 4 5" xfId="22029"/>
    <cellStyle name="표준 330 5" xfId="15811"/>
    <cellStyle name="표준 330 5 2" xfId="17954"/>
    <cellStyle name="표준 330 5 2 2" xfId="21164"/>
    <cellStyle name="표준 330 5 2 2 2" xfId="27593"/>
    <cellStyle name="표준 330 5 2 3" xfId="24383"/>
    <cellStyle name="표준 330 5 3" xfId="16884"/>
    <cellStyle name="표준 330 5 3 2" xfId="20094"/>
    <cellStyle name="표준 330 5 3 2 2" xfId="26523"/>
    <cellStyle name="표준 330 5 3 3" xfId="23313"/>
    <cellStyle name="표준 330 5 4" xfId="19024"/>
    <cellStyle name="표준 330 5 4 2" xfId="25453"/>
    <cellStyle name="표준 330 5 5" xfId="22243"/>
    <cellStyle name="표준 330 6" xfId="16028"/>
    <cellStyle name="표준 330 6 2" xfId="18168"/>
    <cellStyle name="표준 330 6 2 2" xfId="21378"/>
    <cellStyle name="표준 330 6 2 2 2" xfId="27807"/>
    <cellStyle name="표준 330 6 2 3" xfId="24597"/>
    <cellStyle name="표준 330 6 3" xfId="17098"/>
    <cellStyle name="표준 330 6 3 2" xfId="20308"/>
    <cellStyle name="표준 330 6 3 2 2" xfId="26737"/>
    <cellStyle name="표준 330 6 3 3" xfId="23527"/>
    <cellStyle name="표준 330 6 4" xfId="19238"/>
    <cellStyle name="표준 330 6 4 2" xfId="25667"/>
    <cellStyle name="표준 330 6 5" xfId="22457"/>
    <cellStyle name="표준 330 7" xfId="17312"/>
    <cellStyle name="표준 330 7 2" xfId="20522"/>
    <cellStyle name="표준 330 7 2 2" xfId="26951"/>
    <cellStyle name="표준 330 7 3" xfId="23741"/>
    <cellStyle name="표준 330 8" xfId="16242"/>
    <cellStyle name="표준 330 8 2" xfId="19452"/>
    <cellStyle name="표준 330 8 2 2" xfId="25881"/>
    <cellStyle name="표준 330 8 3" xfId="22671"/>
    <cellStyle name="표준 330 9" xfId="18382"/>
    <cellStyle name="표준 330 9 2" xfId="24811"/>
    <cellStyle name="표준 331" xfId="12980"/>
    <cellStyle name="표준 331 10" xfId="21601"/>
    <cellStyle name="표준 331 2" xfId="15135"/>
    <cellStyle name="표준 331 3" xfId="15384"/>
    <cellStyle name="표준 331 3 2" xfId="17527"/>
    <cellStyle name="표준 331 3 2 2" xfId="20737"/>
    <cellStyle name="표준 331 3 2 2 2" xfId="27166"/>
    <cellStyle name="표준 331 3 2 3" xfId="23956"/>
    <cellStyle name="표준 331 3 3" xfId="16457"/>
    <cellStyle name="표준 331 3 3 2" xfId="19667"/>
    <cellStyle name="표준 331 3 3 2 2" xfId="26096"/>
    <cellStyle name="표준 331 3 3 3" xfId="22886"/>
    <cellStyle name="표준 331 3 4" xfId="18597"/>
    <cellStyle name="표준 331 3 4 2" xfId="25026"/>
    <cellStyle name="표준 331 3 5" xfId="21816"/>
    <cellStyle name="표준 331 4" xfId="15598"/>
    <cellStyle name="표준 331 4 2" xfId="17741"/>
    <cellStyle name="표준 331 4 2 2" xfId="20951"/>
    <cellStyle name="표준 331 4 2 2 2" xfId="27380"/>
    <cellStyle name="표준 331 4 2 3" xfId="24170"/>
    <cellStyle name="표준 331 4 3" xfId="16671"/>
    <cellStyle name="표준 331 4 3 2" xfId="19881"/>
    <cellStyle name="표준 331 4 3 2 2" xfId="26310"/>
    <cellStyle name="표준 331 4 3 3" xfId="23100"/>
    <cellStyle name="표준 331 4 4" xfId="18811"/>
    <cellStyle name="표준 331 4 4 2" xfId="25240"/>
    <cellStyle name="표준 331 4 5" xfId="22030"/>
    <cellStyle name="표준 331 5" xfId="15812"/>
    <cellStyle name="표준 331 5 2" xfId="17955"/>
    <cellStyle name="표준 331 5 2 2" xfId="21165"/>
    <cellStyle name="표준 331 5 2 2 2" xfId="27594"/>
    <cellStyle name="표준 331 5 2 3" xfId="24384"/>
    <cellStyle name="표준 331 5 3" xfId="16885"/>
    <cellStyle name="표준 331 5 3 2" xfId="20095"/>
    <cellStyle name="표준 331 5 3 2 2" xfId="26524"/>
    <cellStyle name="표준 331 5 3 3" xfId="23314"/>
    <cellStyle name="표준 331 5 4" xfId="19025"/>
    <cellStyle name="표준 331 5 4 2" xfId="25454"/>
    <cellStyle name="표준 331 5 5" xfId="22244"/>
    <cellStyle name="표준 331 6" xfId="16029"/>
    <cellStyle name="표준 331 6 2" xfId="18169"/>
    <cellStyle name="표준 331 6 2 2" xfId="21379"/>
    <cellStyle name="표준 331 6 2 2 2" xfId="27808"/>
    <cellStyle name="표준 331 6 2 3" xfId="24598"/>
    <cellStyle name="표준 331 6 3" xfId="17099"/>
    <cellStyle name="표준 331 6 3 2" xfId="20309"/>
    <cellStyle name="표준 331 6 3 2 2" xfId="26738"/>
    <cellStyle name="표준 331 6 3 3" xfId="23528"/>
    <cellStyle name="표준 331 6 4" xfId="19239"/>
    <cellStyle name="표준 331 6 4 2" xfId="25668"/>
    <cellStyle name="표준 331 6 5" xfId="22458"/>
    <cellStyle name="표준 331 7" xfId="17313"/>
    <cellStyle name="표준 331 7 2" xfId="20523"/>
    <cellStyle name="표준 331 7 2 2" xfId="26952"/>
    <cellStyle name="표준 331 7 3" xfId="23742"/>
    <cellStyle name="표준 331 8" xfId="16243"/>
    <cellStyle name="표준 331 8 2" xfId="19453"/>
    <cellStyle name="표준 331 8 2 2" xfId="25882"/>
    <cellStyle name="표준 331 8 3" xfId="22672"/>
    <cellStyle name="표준 331 9" xfId="18383"/>
    <cellStyle name="표준 331 9 2" xfId="24812"/>
    <cellStyle name="표준 332" xfId="12981"/>
    <cellStyle name="표준 332 10" xfId="21602"/>
    <cellStyle name="표준 332 2" xfId="15136"/>
    <cellStyle name="표준 332 3" xfId="15385"/>
    <cellStyle name="표준 332 3 2" xfId="17528"/>
    <cellStyle name="표준 332 3 2 2" xfId="20738"/>
    <cellStyle name="표준 332 3 2 2 2" xfId="27167"/>
    <cellStyle name="표준 332 3 2 3" xfId="23957"/>
    <cellStyle name="표준 332 3 3" xfId="16458"/>
    <cellStyle name="표준 332 3 3 2" xfId="19668"/>
    <cellStyle name="표준 332 3 3 2 2" xfId="26097"/>
    <cellStyle name="표준 332 3 3 3" xfId="22887"/>
    <cellStyle name="표준 332 3 4" xfId="18598"/>
    <cellStyle name="표준 332 3 4 2" xfId="25027"/>
    <cellStyle name="표준 332 3 5" xfId="21817"/>
    <cellStyle name="표준 332 4" xfId="15599"/>
    <cellStyle name="표준 332 4 2" xfId="17742"/>
    <cellStyle name="표준 332 4 2 2" xfId="20952"/>
    <cellStyle name="표준 332 4 2 2 2" xfId="27381"/>
    <cellStyle name="표준 332 4 2 3" xfId="24171"/>
    <cellStyle name="표준 332 4 3" xfId="16672"/>
    <cellStyle name="표준 332 4 3 2" xfId="19882"/>
    <cellStyle name="표준 332 4 3 2 2" xfId="26311"/>
    <cellStyle name="표준 332 4 3 3" xfId="23101"/>
    <cellStyle name="표준 332 4 4" xfId="18812"/>
    <cellStyle name="표준 332 4 4 2" xfId="25241"/>
    <cellStyle name="표준 332 4 5" xfId="22031"/>
    <cellStyle name="표준 332 5" xfId="15813"/>
    <cellStyle name="표준 332 5 2" xfId="17956"/>
    <cellStyle name="표준 332 5 2 2" xfId="21166"/>
    <cellStyle name="표준 332 5 2 2 2" xfId="27595"/>
    <cellStyle name="표준 332 5 2 3" xfId="24385"/>
    <cellStyle name="표준 332 5 3" xfId="16886"/>
    <cellStyle name="표준 332 5 3 2" xfId="20096"/>
    <cellStyle name="표준 332 5 3 2 2" xfId="26525"/>
    <cellStyle name="표준 332 5 3 3" xfId="23315"/>
    <cellStyle name="표준 332 5 4" xfId="19026"/>
    <cellStyle name="표준 332 5 4 2" xfId="25455"/>
    <cellStyle name="표준 332 5 5" xfId="22245"/>
    <cellStyle name="표준 332 6" xfId="16030"/>
    <cellStyle name="표준 332 6 2" xfId="18170"/>
    <cellStyle name="표준 332 6 2 2" xfId="21380"/>
    <cellStyle name="표준 332 6 2 2 2" xfId="27809"/>
    <cellStyle name="표준 332 6 2 3" xfId="24599"/>
    <cellStyle name="표준 332 6 3" xfId="17100"/>
    <cellStyle name="표준 332 6 3 2" xfId="20310"/>
    <cellStyle name="표준 332 6 3 2 2" xfId="26739"/>
    <cellStyle name="표준 332 6 3 3" xfId="23529"/>
    <cellStyle name="표준 332 6 4" xfId="19240"/>
    <cellStyle name="표준 332 6 4 2" xfId="25669"/>
    <cellStyle name="표준 332 6 5" xfId="22459"/>
    <cellStyle name="표준 332 7" xfId="17314"/>
    <cellStyle name="표준 332 7 2" xfId="20524"/>
    <cellStyle name="표준 332 7 2 2" xfId="26953"/>
    <cellStyle name="표준 332 7 3" xfId="23743"/>
    <cellStyle name="표준 332 8" xfId="16244"/>
    <cellStyle name="표준 332 8 2" xfId="19454"/>
    <cellStyle name="표준 332 8 2 2" xfId="25883"/>
    <cellStyle name="표준 332 8 3" xfId="22673"/>
    <cellStyle name="표준 332 9" xfId="18384"/>
    <cellStyle name="표준 332 9 2" xfId="24813"/>
    <cellStyle name="표준 333" xfId="12982"/>
    <cellStyle name="표준 333 10" xfId="21603"/>
    <cellStyle name="표준 333 2" xfId="15137"/>
    <cellStyle name="표준 333 3" xfId="15386"/>
    <cellStyle name="표준 333 3 2" xfId="17529"/>
    <cellStyle name="표준 333 3 2 2" xfId="20739"/>
    <cellStyle name="표준 333 3 2 2 2" xfId="27168"/>
    <cellStyle name="표준 333 3 2 3" xfId="23958"/>
    <cellStyle name="표준 333 3 3" xfId="16459"/>
    <cellStyle name="표준 333 3 3 2" xfId="19669"/>
    <cellStyle name="표준 333 3 3 2 2" xfId="26098"/>
    <cellStyle name="표준 333 3 3 3" xfId="22888"/>
    <cellStyle name="표준 333 3 4" xfId="18599"/>
    <cellStyle name="표준 333 3 4 2" xfId="25028"/>
    <cellStyle name="표준 333 3 5" xfId="21818"/>
    <cellStyle name="표준 333 4" xfId="15600"/>
    <cellStyle name="표준 333 4 2" xfId="17743"/>
    <cellStyle name="표준 333 4 2 2" xfId="20953"/>
    <cellStyle name="표준 333 4 2 2 2" xfId="27382"/>
    <cellStyle name="표준 333 4 2 3" xfId="24172"/>
    <cellStyle name="표준 333 4 3" xfId="16673"/>
    <cellStyle name="표준 333 4 3 2" xfId="19883"/>
    <cellStyle name="표준 333 4 3 2 2" xfId="26312"/>
    <cellStyle name="표준 333 4 3 3" xfId="23102"/>
    <cellStyle name="표준 333 4 4" xfId="18813"/>
    <cellStyle name="표준 333 4 4 2" xfId="25242"/>
    <cellStyle name="표준 333 4 5" xfId="22032"/>
    <cellStyle name="표준 333 5" xfId="15814"/>
    <cellStyle name="표준 333 5 2" xfId="17957"/>
    <cellStyle name="표준 333 5 2 2" xfId="21167"/>
    <cellStyle name="표준 333 5 2 2 2" xfId="27596"/>
    <cellStyle name="표준 333 5 2 3" xfId="24386"/>
    <cellStyle name="표준 333 5 3" xfId="16887"/>
    <cellStyle name="표준 333 5 3 2" xfId="20097"/>
    <cellStyle name="표준 333 5 3 2 2" xfId="26526"/>
    <cellStyle name="표준 333 5 3 3" xfId="23316"/>
    <cellStyle name="표준 333 5 4" xfId="19027"/>
    <cellStyle name="표준 333 5 4 2" xfId="25456"/>
    <cellStyle name="표준 333 5 5" xfId="22246"/>
    <cellStyle name="표준 333 6" xfId="16031"/>
    <cellStyle name="표준 333 6 2" xfId="18171"/>
    <cellStyle name="표준 333 6 2 2" xfId="21381"/>
    <cellStyle name="표준 333 6 2 2 2" xfId="27810"/>
    <cellStyle name="표준 333 6 2 3" xfId="24600"/>
    <cellStyle name="표준 333 6 3" xfId="17101"/>
    <cellStyle name="표준 333 6 3 2" xfId="20311"/>
    <cellStyle name="표준 333 6 3 2 2" xfId="26740"/>
    <cellStyle name="표준 333 6 3 3" xfId="23530"/>
    <cellStyle name="표준 333 6 4" xfId="19241"/>
    <cellStyle name="표준 333 6 4 2" xfId="25670"/>
    <cellStyle name="표준 333 6 5" xfId="22460"/>
    <cellStyle name="표준 333 7" xfId="17315"/>
    <cellStyle name="표준 333 7 2" xfId="20525"/>
    <cellStyle name="표준 333 7 2 2" xfId="26954"/>
    <cellStyle name="표준 333 7 3" xfId="23744"/>
    <cellStyle name="표준 333 8" xfId="16245"/>
    <cellStyle name="표준 333 8 2" xfId="19455"/>
    <cellStyle name="표준 333 8 2 2" xfId="25884"/>
    <cellStyle name="표준 333 8 3" xfId="22674"/>
    <cellStyle name="표준 333 9" xfId="18385"/>
    <cellStyle name="표준 333 9 2" xfId="24814"/>
    <cellStyle name="표준 334" xfId="12983"/>
    <cellStyle name="표준 334 10" xfId="21604"/>
    <cellStyle name="표준 334 2" xfId="15138"/>
    <cellStyle name="표준 334 3" xfId="15387"/>
    <cellStyle name="표준 334 3 2" xfId="17530"/>
    <cellStyle name="표준 334 3 2 2" xfId="20740"/>
    <cellStyle name="표준 334 3 2 2 2" xfId="27169"/>
    <cellStyle name="표준 334 3 2 3" xfId="23959"/>
    <cellStyle name="표준 334 3 3" xfId="16460"/>
    <cellStyle name="표준 334 3 3 2" xfId="19670"/>
    <cellStyle name="표준 334 3 3 2 2" xfId="26099"/>
    <cellStyle name="표준 334 3 3 3" xfId="22889"/>
    <cellStyle name="표준 334 3 4" xfId="18600"/>
    <cellStyle name="표준 334 3 4 2" xfId="25029"/>
    <cellStyle name="표준 334 3 5" xfId="21819"/>
    <cellStyle name="표준 334 4" xfId="15601"/>
    <cellStyle name="표준 334 4 2" xfId="17744"/>
    <cellStyle name="표준 334 4 2 2" xfId="20954"/>
    <cellStyle name="표준 334 4 2 2 2" xfId="27383"/>
    <cellStyle name="표준 334 4 2 3" xfId="24173"/>
    <cellStyle name="표준 334 4 3" xfId="16674"/>
    <cellStyle name="표준 334 4 3 2" xfId="19884"/>
    <cellStyle name="표준 334 4 3 2 2" xfId="26313"/>
    <cellStyle name="표준 334 4 3 3" xfId="23103"/>
    <cellStyle name="표준 334 4 4" xfId="18814"/>
    <cellStyle name="표준 334 4 4 2" xfId="25243"/>
    <cellStyle name="표준 334 4 5" xfId="22033"/>
    <cellStyle name="표준 334 5" xfId="15815"/>
    <cellStyle name="표준 334 5 2" xfId="17958"/>
    <cellStyle name="표준 334 5 2 2" xfId="21168"/>
    <cellStyle name="표준 334 5 2 2 2" xfId="27597"/>
    <cellStyle name="표준 334 5 2 3" xfId="24387"/>
    <cellStyle name="표준 334 5 3" xfId="16888"/>
    <cellStyle name="표준 334 5 3 2" xfId="20098"/>
    <cellStyle name="표준 334 5 3 2 2" xfId="26527"/>
    <cellStyle name="표준 334 5 3 3" xfId="23317"/>
    <cellStyle name="표준 334 5 4" xfId="19028"/>
    <cellStyle name="표준 334 5 4 2" xfId="25457"/>
    <cellStyle name="표준 334 5 5" xfId="22247"/>
    <cellStyle name="표준 334 6" xfId="16032"/>
    <cellStyle name="표준 334 6 2" xfId="18172"/>
    <cellStyle name="표준 334 6 2 2" xfId="21382"/>
    <cellStyle name="표준 334 6 2 2 2" xfId="27811"/>
    <cellStyle name="표준 334 6 2 3" xfId="24601"/>
    <cellStyle name="표준 334 6 3" xfId="17102"/>
    <cellStyle name="표준 334 6 3 2" xfId="20312"/>
    <cellStyle name="표준 334 6 3 2 2" xfId="26741"/>
    <cellStyle name="표준 334 6 3 3" xfId="23531"/>
    <cellStyle name="표준 334 6 4" xfId="19242"/>
    <cellStyle name="표준 334 6 4 2" xfId="25671"/>
    <cellStyle name="표준 334 6 5" xfId="22461"/>
    <cellStyle name="표준 334 7" xfId="17316"/>
    <cellStyle name="표준 334 7 2" xfId="20526"/>
    <cellStyle name="표준 334 7 2 2" xfId="26955"/>
    <cellStyle name="표준 334 7 3" xfId="23745"/>
    <cellStyle name="표준 334 8" xfId="16246"/>
    <cellStyle name="표준 334 8 2" xfId="19456"/>
    <cellStyle name="표준 334 8 2 2" xfId="25885"/>
    <cellStyle name="표준 334 8 3" xfId="22675"/>
    <cellStyle name="표준 334 9" xfId="18386"/>
    <cellStyle name="표준 334 9 2" xfId="24815"/>
    <cellStyle name="표준 335" xfId="12984"/>
    <cellStyle name="표준 335 10" xfId="21605"/>
    <cellStyle name="표준 335 2" xfId="15139"/>
    <cellStyle name="표준 335 3" xfId="15388"/>
    <cellStyle name="표준 335 3 2" xfId="17531"/>
    <cellStyle name="표준 335 3 2 2" xfId="20741"/>
    <cellStyle name="표준 335 3 2 2 2" xfId="27170"/>
    <cellStyle name="표준 335 3 2 3" xfId="23960"/>
    <cellStyle name="표준 335 3 3" xfId="16461"/>
    <cellStyle name="표준 335 3 3 2" xfId="19671"/>
    <cellStyle name="표준 335 3 3 2 2" xfId="26100"/>
    <cellStyle name="표준 335 3 3 3" xfId="22890"/>
    <cellStyle name="표준 335 3 4" xfId="18601"/>
    <cellStyle name="표준 335 3 4 2" xfId="25030"/>
    <cellStyle name="표준 335 3 5" xfId="21820"/>
    <cellStyle name="표준 335 4" xfId="15602"/>
    <cellStyle name="표준 335 4 2" xfId="17745"/>
    <cellStyle name="표준 335 4 2 2" xfId="20955"/>
    <cellStyle name="표준 335 4 2 2 2" xfId="27384"/>
    <cellStyle name="표준 335 4 2 3" xfId="24174"/>
    <cellStyle name="표준 335 4 3" xfId="16675"/>
    <cellStyle name="표준 335 4 3 2" xfId="19885"/>
    <cellStyle name="표준 335 4 3 2 2" xfId="26314"/>
    <cellStyle name="표준 335 4 3 3" xfId="23104"/>
    <cellStyle name="표준 335 4 4" xfId="18815"/>
    <cellStyle name="표준 335 4 4 2" xfId="25244"/>
    <cellStyle name="표준 335 4 5" xfId="22034"/>
    <cellStyle name="표준 335 5" xfId="15816"/>
    <cellStyle name="표준 335 5 2" xfId="17959"/>
    <cellStyle name="표준 335 5 2 2" xfId="21169"/>
    <cellStyle name="표준 335 5 2 2 2" xfId="27598"/>
    <cellStyle name="표준 335 5 2 3" xfId="24388"/>
    <cellStyle name="표준 335 5 3" xfId="16889"/>
    <cellStyle name="표준 335 5 3 2" xfId="20099"/>
    <cellStyle name="표준 335 5 3 2 2" xfId="26528"/>
    <cellStyle name="표준 335 5 3 3" xfId="23318"/>
    <cellStyle name="표준 335 5 4" xfId="19029"/>
    <cellStyle name="표준 335 5 4 2" xfId="25458"/>
    <cellStyle name="표준 335 5 5" xfId="22248"/>
    <cellStyle name="표준 335 6" xfId="16033"/>
    <cellStyle name="표준 335 6 2" xfId="18173"/>
    <cellStyle name="표준 335 6 2 2" xfId="21383"/>
    <cellStyle name="표준 335 6 2 2 2" xfId="27812"/>
    <cellStyle name="표준 335 6 2 3" xfId="24602"/>
    <cellStyle name="표준 335 6 3" xfId="17103"/>
    <cellStyle name="표준 335 6 3 2" xfId="20313"/>
    <cellStyle name="표준 335 6 3 2 2" xfId="26742"/>
    <cellStyle name="표준 335 6 3 3" xfId="23532"/>
    <cellStyle name="표준 335 6 4" xfId="19243"/>
    <cellStyle name="표준 335 6 4 2" xfId="25672"/>
    <cellStyle name="표준 335 6 5" xfId="22462"/>
    <cellStyle name="표준 335 7" xfId="17317"/>
    <cellStyle name="표준 335 7 2" xfId="20527"/>
    <cellStyle name="표준 335 7 2 2" xfId="26956"/>
    <cellStyle name="표준 335 7 3" xfId="23746"/>
    <cellStyle name="표준 335 8" xfId="16247"/>
    <cellStyle name="표준 335 8 2" xfId="19457"/>
    <cellStyle name="표준 335 8 2 2" xfId="25886"/>
    <cellStyle name="표준 335 8 3" xfId="22676"/>
    <cellStyle name="표준 335 9" xfId="18387"/>
    <cellStyle name="표준 335 9 2" xfId="24816"/>
    <cellStyle name="표준 336" xfId="12985"/>
    <cellStyle name="표준 336 10" xfId="21606"/>
    <cellStyle name="표준 336 2" xfId="15140"/>
    <cellStyle name="표준 336 3" xfId="15389"/>
    <cellStyle name="표준 336 3 2" xfId="17532"/>
    <cellStyle name="표준 336 3 2 2" xfId="20742"/>
    <cellStyle name="표준 336 3 2 2 2" xfId="27171"/>
    <cellStyle name="표준 336 3 2 3" xfId="23961"/>
    <cellStyle name="표준 336 3 3" xfId="16462"/>
    <cellStyle name="표준 336 3 3 2" xfId="19672"/>
    <cellStyle name="표준 336 3 3 2 2" xfId="26101"/>
    <cellStyle name="표준 336 3 3 3" xfId="22891"/>
    <cellStyle name="표준 336 3 4" xfId="18602"/>
    <cellStyle name="표준 336 3 4 2" xfId="25031"/>
    <cellStyle name="표준 336 3 5" xfId="21821"/>
    <cellStyle name="표준 336 4" xfId="15603"/>
    <cellStyle name="표준 336 4 2" xfId="17746"/>
    <cellStyle name="표준 336 4 2 2" xfId="20956"/>
    <cellStyle name="표준 336 4 2 2 2" xfId="27385"/>
    <cellStyle name="표준 336 4 2 3" xfId="24175"/>
    <cellStyle name="표준 336 4 3" xfId="16676"/>
    <cellStyle name="표준 336 4 3 2" xfId="19886"/>
    <cellStyle name="표준 336 4 3 2 2" xfId="26315"/>
    <cellStyle name="표준 336 4 3 3" xfId="23105"/>
    <cellStyle name="표준 336 4 4" xfId="18816"/>
    <cellStyle name="표준 336 4 4 2" xfId="25245"/>
    <cellStyle name="표준 336 4 5" xfId="22035"/>
    <cellStyle name="표준 336 5" xfId="15817"/>
    <cellStyle name="표준 336 5 2" xfId="17960"/>
    <cellStyle name="표준 336 5 2 2" xfId="21170"/>
    <cellStyle name="표준 336 5 2 2 2" xfId="27599"/>
    <cellStyle name="표준 336 5 2 3" xfId="24389"/>
    <cellStyle name="표준 336 5 3" xfId="16890"/>
    <cellStyle name="표준 336 5 3 2" xfId="20100"/>
    <cellStyle name="표준 336 5 3 2 2" xfId="26529"/>
    <cellStyle name="표준 336 5 3 3" xfId="23319"/>
    <cellStyle name="표준 336 5 4" xfId="19030"/>
    <cellStyle name="표준 336 5 4 2" xfId="25459"/>
    <cellStyle name="표준 336 5 5" xfId="22249"/>
    <cellStyle name="표준 336 6" xfId="16034"/>
    <cellStyle name="표준 336 6 2" xfId="18174"/>
    <cellStyle name="표준 336 6 2 2" xfId="21384"/>
    <cellStyle name="표준 336 6 2 2 2" xfId="27813"/>
    <cellStyle name="표준 336 6 2 3" xfId="24603"/>
    <cellStyle name="표준 336 6 3" xfId="17104"/>
    <cellStyle name="표준 336 6 3 2" xfId="20314"/>
    <cellStyle name="표준 336 6 3 2 2" xfId="26743"/>
    <cellStyle name="표준 336 6 3 3" xfId="23533"/>
    <cellStyle name="표준 336 6 4" xfId="19244"/>
    <cellStyle name="표준 336 6 4 2" xfId="25673"/>
    <cellStyle name="표준 336 6 5" xfId="22463"/>
    <cellStyle name="표준 336 7" xfId="17318"/>
    <cellStyle name="표준 336 7 2" xfId="20528"/>
    <cellStyle name="표준 336 7 2 2" xfId="26957"/>
    <cellStyle name="표준 336 7 3" xfId="23747"/>
    <cellStyle name="표준 336 8" xfId="16248"/>
    <cellStyle name="표준 336 8 2" xfId="19458"/>
    <cellStyle name="표준 336 8 2 2" xfId="25887"/>
    <cellStyle name="표준 336 8 3" xfId="22677"/>
    <cellStyle name="표준 336 9" xfId="18388"/>
    <cellStyle name="표준 336 9 2" xfId="24817"/>
    <cellStyle name="표준 337" xfId="12986"/>
    <cellStyle name="표준 337 10" xfId="21607"/>
    <cellStyle name="표준 337 2" xfId="15141"/>
    <cellStyle name="표준 337 3" xfId="15390"/>
    <cellStyle name="표준 337 3 2" xfId="17533"/>
    <cellStyle name="표준 337 3 2 2" xfId="20743"/>
    <cellStyle name="표준 337 3 2 2 2" xfId="27172"/>
    <cellStyle name="표준 337 3 2 3" xfId="23962"/>
    <cellStyle name="표준 337 3 3" xfId="16463"/>
    <cellStyle name="표준 337 3 3 2" xfId="19673"/>
    <cellStyle name="표준 337 3 3 2 2" xfId="26102"/>
    <cellStyle name="표준 337 3 3 3" xfId="22892"/>
    <cellStyle name="표준 337 3 4" xfId="18603"/>
    <cellStyle name="표준 337 3 4 2" xfId="25032"/>
    <cellStyle name="표준 337 3 5" xfId="21822"/>
    <cellStyle name="표준 337 4" xfId="15604"/>
    <cellStyle name="표준 337 4 2" xfId="17747"/>
    <cellStyle name="표준 337 4 2 2" xfId="20957"/>
    <cellStyle name="표준 337 4 2 2 2" xfId="27386"/>
    <cellStyle name="표준 337 4 2 3" xfId="24176"/>
    <cellStyle name="표준 337 4 3" xfId="16677"/>
    <cellStyle name="표준 337 4 3 2" xfId="19887"/>
    <cellStyle name="표준 337 4 3 2 2" xfId="26316"/>
    <cellStyle name="표준 337 4 3 3" xfId="23106"/>
    <cellStyle name="표준 337 4 4" xfId="18817"/>
    <cellStyle name="표준 337 4 4 2" xfId="25246"/>
    <cellStyle name="표준 337 4 5" xfId="22036"/>
    <cellStyle name="표준 337 5" xfId="15818"/>
    <cellStyle name="표준 337 5 2" xfId="17961"/>
    <cellStyle name="표준 337 5 2 2" xfId="21171"/>
    <cellStyle name="표준 337 5 2 2 2" xfId="27600"/>
    <cellStyle name="표준 337 5 2 3" xfId="24390"/>
    <cellStyle name="표준 337 5 3" xfId="16891"/>
    <cellStyle name="표준 337 5 3 2" xfId="20101"/>
    <cellStyle name="표준 337 5 3 2 2" xfId="26530"/>
    <cellStyle name="표준 337 5 3 3" xfId="23320"/>
    <cellStyle name="표준 337 5 4" xfId="19031"/>
    <cellStyle name="표준 337 5 4 2" xfId="25460"/>
    <cellStyle name="표준 337 5 5" xfId="22250"/>
    <cellStyle name="표준 337 6" xfId="16035"/>
    <cellStyle name="표준 337 6 2" xfId="18175"/>
    <cellStyle name="표준 337 6 2 2" xfId="21385"/>
    <cellStyle name="표준 337 6 2 2 2" xfId="27814"/>
    <cellStyle name="표준 337 6 2 3" xfId="24604"/>
    <cellStyle name="표준 337 6 3" xfId="17105"/>
    <cellStyle name="표준 337 6 3 2" xfId="20315"/>
    <cellStyle name="표준 337 6 3 2 2" xfId="26744"/>
    <cellStyle name="표준 337 6 3 3" xfId="23534"/>
    <cellStyle name="표준 337 6 4" xfId="19245"/>
    <cellStyle name="표준 337 6 4 2" xfId="25674"/>
    <cellStyle name="표준 337 6 5" xfId="22464"/>
    <cellStyle name="표준 337 7" xfId="17319"/>
    <cellStyle name="표준 337 7 2" xfId="20529"/>
    <cellStyle name="표준 337 7 2 2" xfId="26958"/>
    <cellStyle name="표준 337 7 3" xfId="23748"/>
    <cellStyle name="표준 337 8" xfId="16249"/>
    <cellStyle name="표준 337 8 2" xfId="19459"/>
    <cellStyle name="표준 337 8 2 2" xfId="25888"/>
    <cellStyle name="표준 337 8 3" xfId="22678"/>
    <cellStyle name="표준 337 9" xfId="18389"/>
    <cellStyle name="표준 337 9 2" xfId="24818"/>
    <cellStyle name="표준 338" xfId="13029"/>
    <cellStyle name="표준 338 10" xfId="21650"/>
    <cellStyle name="표준 338 2" xfId="15142"/>
    <cellStyle name="표준 338 3" xfId="15433"/>
    <cellStyle name="표준 338 3 2" xfId="17576"/>
    <cellStyle name="표준 338 3 2 2" xfId="20786"/>
    <cellStyle name="표준 338 3 2 2 2" xfId="27215"/>
    <cellStyle name="표준 338 3 2 3" xfId="24005"/>
    <cellStyle name="표준 338 3 3" xfId="16506"/>
    <cellStyle name="표준 338 3 3 2" xfId="19716"/>
    <cellStyle name="표준 338 3 3 2 2" xfId="26145"/>
    <cellStyle name="표준 338 3 3 3" xfId="22935"/>
    <cellStyle name="표준 338 3 4" xfId="18646"/>
    <cellStyle name="표준 338 3 4 2" xfId="25075"/>
    <cellStyle name="표준 338 3 5" xfId="21865"/>
    <cellStyle name="표준 338 4" xfId="15647"/>
    <cellStyle name="표준 338 4 2" xfId="17790"/>
    <cellStyle name="표준 338 4 2 2" xfId="21000"/>
    <cellStyle name="표준 338 4 2 2 2" xfId="27429"/>
    <cellStyle name="표준 338 4 2 3" xfId="24219"/>
    <cellStyle name="표준 338 4 3" xfId="16720"/>
    <cellStyle name="표준 338 4 3 2" xfId="19930"/>
    <cellStyle name="표준 338 4 3 2 2" xfId="26359"/>
    <cellStyle name="표준 338 4 3 3" xfId="23149"/>
    <cellStyle name="표준 338 4 4" xfId="18860"/>
    <cellStyle name="표준 338 4 4 2" xfId="25289"/>
    <cellStyle name="표준 338 4 5" xfId="22079"/>
    <cellStyle name="표준 338 5" xfId="15861"/>
    <cellStyle name="표준 338 5 2" xfId="18004"/>
    <cellStyle name="표준 338 5 2 2" xfId="21214"/>
    <cellStyle name="표준 338 5 2 2 2" xfId="27643"/>
    <cellStyle name="표준 338 5 2 3" xfId="24433"/>
    <cellStyle name="표준 338 5 3" xfId="16934"/>
    <cellStyle name="표준 338 5 3 2" xfId="20144"/>
    <cellStyle name="표준 338 5 3 2 2" xfId="26573"/>
    <cellStyle name="표준 338 5 3 3" xfId="23363"/>
    <cellStyle name="표준 338 5 4" xfId="19074"/>
    <cellStyle name="표준 338 5 4 2" xfId="25503"/>
    <cellStyle name="표준 338 5 5" xfId="22293"/>
    <cellStyle name="표준 338 6" xfId="16078"/>
    <cellStyle name="표준 338 6 2" xfId="18218"/>
    <cellStyle name="표준 338 6 2 2" xfId="21428"/>
    <cellStyle name="표준 338 6 2 2 2" xfId="27857"/>
    <cellStyle name="표준 338 6 2 3" xfId="24647"/>
    <cellStyle name="표준 338 6 3" xfId="17148"/>
    <cellStyle name="표준 338 6 3 2" xfId="20358"/>
    <cellStyle name="표준 338 6 3 2 2" xfId="26787"/>
    <cellStyle name="표준 338 6 3 3" xfId="23577"/>
    <cellStyle name="표준 338 6 4" xfId="19288"/>
    <cellStyle name="표준 338 6 4 2" xfId="25717"/>
    <cellStyle name="표준 338 6 5" xfId="22507"/>
    <cellStyle name="표준 338 7" xfId="17362"/>
    <cellStyle name="표준 338 7 2" xfId="20572"/>
    <cellStyle name="표준 338 7 2 2" xfId="27001"/>
    <cellStyle name="표준 338 7 3" xfId="23791"/>
    <cellStyle name="표준 338 8" xfId="16292"/>
    <cellStyle name="표준 338 8 2" xfId="19502"/>
    <cellStyle name="표준 338 8 2 2" xfId="25931"/>
    <cellStyle name="표준 338 8 3" xfId="22721"/>
    <cellStyle name="표준 338 9" xfId="18432"/>
    <cellStyle name="표준 338 9 2" xfId="24861"/>
    <cellStyle name="표준 339" xfId="13031"/>
    <cellStyle name="표준 339 10" xfId="21652"/>
    <cellStyle name="표준 339 2" xfId="15143"/>
    <cellStyle name="표준 339 3" xfId="15435"/>
    <cellStyle name="표준 339 3 2" xfId="17578"/>
    <cellStyle name="표준 339 3 2 2" xfId="20788"/>
    <cellStyle name="표준 339 3 2 2 2" xfId="27217"/>
    <cellStyle name="표준 339 3 2 3" xfId="24007"/>
    <cellStyle name="표준 339 3 3" xfId="16508"/>
    <cellStyle name="표준 339 3 3 2" xfId="19718"/>
    <cellStyle name="표준 339 3 3 2 2" xfId="26147"/>
    <cellStyle name="표준 339 3 3 3" xfId="22937"/>
    <cellStyle name="표준 339 3 4" xfId="18648"/>
    <cellStyle name="표준 339 3 4 2" xfId="25077"/>
    <cellStyle name="표준 339 3 5" xfId="21867"/>
    <cellStyle name="표준 339 4" xfId="15649"/>
    <cellStyle name="표준 339 4 2" xfId="17792"/>
    <cellStyle name="표준 339 4 2 2" xfId="21002"/>
    <cellStyle name="표준 339 4 2 2 2" xfId="27431"/>
    <cellStyle name="표준 339 4 2 3" xfId="24221"/>
    <cellStyle name="표준 339 4 3" xfId="16722"/>
    <cellStyle name="표준 339 4 3 2" xfId="19932"/>
    <cellStyle name="표준 339 4 3 2 2" xfId="26361"/>
    <cellStyle name="표준 339 4 3 3" xfId="23151"/>
    <cellStyle name="표준 339 4 4" xfId="18862"/>
    <cellStyle name="표준 339 4 4 2" xfId="25291"/>
    <cellStyle name="표준 339 4 5" xfId="22081"/>
    <cellStyle name="표준 339 5" xfId="15863"/>
    <cellStyle name="표준 339 5 2" xfId="18006"/>
    <cellStyle name="표준 339 5 2 2" xfId="21216"/>
    <cellStyle name="표준 339 5 2 2 2" xfId="27645"/>
    <cellStyle name="표준 339 5 2 3" xfId="24435"/>
    <cellStyle name="표준 339 5 3" xfId="16936"/>
    <cellStyle name="표준 339 5 3 2" xfId="20146"/>
    <cellStyle name="표준 339 5 3 2 2" xfId="26575"/>
    <cellStyle name="표준 339 5 3 3" xfId="23365"/>
    <cellStyle name="표준 339 5 4" xfId="19076"/>
    <cellStyle name="표준 339 5 4 2" xfId="25505"/>
    <cellStyle name="표준 339 5 5" xfId="22295"/>
    <cellStyle name="표준 339 6" xfId="16080"/>
    <cellStyle name="표준 339 6 2" xfId="18220"/>
    <cellStyle name="표준 339 6 2 2" xfId="21430"/>
    <cellStyle name="표준 339 6 2 2 2" xfId="27859"/>
    <cellStyle name="표준 339 6 2 3" xfId="24649"/>
    <cellStyle name="표준 339 6 3" xfId="17150"/>
    <cellStyle name="표준 339 6 3 2" xfId="20360"/>
    <cellStyle name="표준 339 6 3 2 2" xfId="26789"/>
    <cellStyle name="표준 339 6 3 3" xfId="23579"/>
    <cellStyle name="표준 339 6 4" xfId="19290"/>
    <cellStyle name="표준 339 6 4 2" xfId="25719"/>
    <cellStyle name="표준 339 6 5" xfId="22509"/>
    <cellStyle name="표준 339 7" xfId="17364"/>
    <cellStyle name="표준 339 7 2" xfId="20574"/>
    <cellStyle name="표준 339 7 2 2" xfId="27003"/>
    <cellStyle name="표준 339 7 3" xfId="23793"/>
    <cellStyle name="표준 339 8" xfId="16294"/>
    <cellStyle name="표준 339 8 2" xfId="19504"/>
    <cellStyle name="표준 339 8 2 2" xfId="25933"/>
    <cellStyle name="표준 339 8 3" xfId="22723"/>
    <cellStyle name="표준 339 9" xfId="18434"/>
    <cellStyle name="표준 339 9 2" xfId="24863"/>
    <cellStyle name="표준 34" xfId="6518"/>
    <cellStyle name="표준 34 2" xfId="6519"/>
    <cellStyle name="표준 34 2 2" xfId="6520"/>
    <cellStyle name="표준 34 2 2 2" xfId="12490"/>
    <cellStyle name="표준 34 2 2 3" xfId="9808"/>
    <cellStyle name="표준 34 2 3" xfId="12489"/>
    <cellStyle name="표준 34 2 4" xfId="9807"/>
    <cellStyle name="표준 34 2 4 2" xfId="14860"/>
    <cellStyle name="표준 34 3" xfId="6784"/>
    <cellStyle name="표준 34 3 2" xfId="12739"/>
    <cellStyle name="표준 34 3 3" xfId="9809"/>
    <cellStyle name="표준 34 3 3 2" xfId="15287"/>
    <cellStyle name="표준 34 4" xfId="6975"/>
    <cellStyle name="표준 34 4 2" xfId="12886"/>
    <cellStyle name="표준 34 4 3" xfId="9810"/>
    <cellStyle name="표준 34 5" xfId="12488"/>
    <cellStyle name="표준 34 6" xfId="9806"/>
    <cellStyle name="표준 34 6 2" xfId="14802"/>
    <cellStyle name="표준 340" xfId="13032"/>
    <cellStyle name="표준 340 10" xfId="21653"/>
    <cellStyle name="표준 340 2" xfId="15144"/>
    <cellStyle name="표준 340 3" xfId="15436"/>
    <cellStyle name="표준 340 3 2" xfId="17579"/>
    <cellStyle name="표준 340 3 2 2" xfId="20789"/>
    <cellStyle name="표준 340 3 2 2 2" xfId="27218"/>
    <cellStyle name="표준 340 3 2 3" xfId="24008"/>
    <cellStyle name="표준 340 3 3" xfId="16509"/>
    <cellStyle name="표준 340 3 3 2" xfId="19719"/>
    <cellStyle name="표준 340 3 3 2 2" xfId="26148"/>
    <cellStyle name="표준 340 3 3 3" xfId="22938"/>
    <cellStyle name="표준 340 3 4" xfId="18649"/>
    <cellStyle name="표준 340 3 4 2" xfId="25078"/>
    <cellStyle name="표준 340 3 5" xfId="21868"/>
    <cellStyle name="표준 340 4" xfId="15650"/>
    <cellStyle name="표준 340 4 2" xfId="17793"/>
    <cellStyle name="표준 340 4 2 2" xfId="21003"/>
    <cellStyle name="표준 340 4 2 2 2" xfId="27432"/>
    <cellStyle name="표준 340 4 2 3" xfId="24222"/>
    <cellStyle name="표준 340 4 3" xfId="16723"/>
    <cellStyle name="표준 340 4 3 2" xfId="19933"/>
    <cellStyle name="표준 340 4 3 2 2" xfId="26362"/>
    <cellStyle name="표준 340 4 3 3" xfId="23152"/>
    <cellStyle name="표준 340 4 4" xfId="18863"/>
    <cellStyle name="표준 340 4 4 2" xfId="25292"/>
    <cellStyle name="표준 340 4 5" xfId="22082"/>
    <cellStyle name="표준 340 5" xfId="15864"/>
    <cellStyle name="표준 340 5 2" xfId="18007"/>
    <cellStyle name="표준 340 5 2 2" xfId="21217"/>
    <cellStyle name="표준 340 5 2 2 2" xfId="27646"/>
    <cellStyle name="표준 340 5 2 3" xfId="24436"/>
    <cellStyle name="표준 340 5 3" xfId="16937"/>
    <cellStyle name="표준 340 5 3 2" xfId="20147"/>
    <cellStyle name="표준 340 5 3 2 2" xfId="26576"/>
    <cellStyle name="표준 340 5 3 3" xfId="23366"/>
    <cellStyle name="표준 340 5 4" xfId="19077"/>
    <cellStyle name="표준 340 5 4 2" xfId="25506"/>
    <cellStyle name="표준 340 5 5" xfId="22296"/>
    <cellStyle name="표준 340 6" xfId="16081"/>
    <cellStyle name="표준 340 6 2" xfId="18221"/>
    <cellStyle name="표준 340 6 2 2" xfId="21431"/>
    <cellStyle name="표준 340 6 2 2 2" xfId="27860"/>
    <cellStyle name="표준 340 6 2 3" xfId="24650"/>
    <cellStyle name="표준 340 6 3" xfId="17151"/>
    <cellStyle name="표준 340 6 3 2" xfId="20361"/>
    <cellStyle name="표준 340 6 3 2 2" xfId="26790"/>
    <cellStyle name="표준 340 6 3 3" xfId="23580"/>
    <cellStyle name="표준 340 6 4" xfId="19291"/>
    <cellStyle name="표준 340 6 4 2" xfId="25720"/>
    <cellStyle name="표준 340 6 5" xfId="22510"/>
    <cellStyle name="표준 340 7" xfId="17365"/>
    <cellStyle name="표준 340 7 2" xfId="20575"/>
    <cellStyle name="표준 340 7 2 2" xfId="27004"/>
    <cellStyle name="표준 340 7 3" xfId="23794"/>
    <cellStyle name="표준 340 8" xfId="16295"/>
    <cellStyle name="표준 340 8 2" xfId="19505"/>
    <cellStyle name="표준 340 8 2 2" xfId="25934"/>
    <cellStyle name="표준 340 8 3" xfId="22724"/>
    <cellStyle name="표준 340 9" xfId="18435"/>
    <cellStyle name="표준 340 9 2" xfId="24864"/>
    <cellStyle name="표준 341" xfId="13033"/>
    <cellStyle name="표준 341 10" xfId="21654"/>
    <cellStyle name="표준 341 2" xfId="15145"/>
    <cellStyle name="표준 341 3" xfId="15437"/>
    <cellStyle name="표준 341 3 2" xfId="17580"/>
    <cellStyle name="표준 341 3 2 2" xfId="20790"/>
    <cellStyle name="표준 341 3 2 2 2" xfId="27219"/>
    <cellStyle name="표준 341 3 2 3" xfId="24009"/>
    <cellStyle name="표준 341 3 3" xfId="16510"/>
    <cellStyle name="표준 341 3 3 2" xfId="19720"/>
    <cellStyle name="표준 341 3 3 2 2" xfId="26149"/>
    <cellStyle name="표준 341 3 3 3" xfId="22939"/>
    <cellStyle name="표준 341 3 4" xfId="18650"/>
    <cellStyle name="표준 341 3 4 2" xfId="25079"/>
    <cellStyle name="표준 341 3 5" xfId="21869"/>
    <cellStyle name="표준 341 4" xfId="15651"/>
    <cellStyle name="표준 341 4 2" xfId="17794"/>
    <cellStyle name="표준 341 4 2 2" xfId="21004"/>
    <cellStyle name="표준 341 4 2 2 2" xfId="27433"/>
    <cellStyle name="표준 341 4 2 3" xfId="24223"/>
    <cellStyle name="표준 341 4 3" xfId="16724"/>
    <cellStyle name="표준 341 4 3 2" xfId="19934"/>
    <cellStyle name="표준 341 4 3 2 2" xfId="26363"/>
    <cellStyle name="표준 341 4 3 3" xfId="23153"/>
    <cellStyle name="표준 341 4 4" xfId="18864"/>
    <cellStyle name="표준 341 4 4 2" xfId="25293"/>
    <cellStyle name="표준 341 4 5" xfId="22083"/>
    <cellStyle name="표준 341 5" xfId="15865"/>
    <cellStyle name="표준 341 5 2" xfId="18008"/>
    <cellStyle name="표준 341 5 2 2" xfId="21218"/>
    <cellStyle name="표준 341 5 2 2 2" xfId="27647"/>
    <cellStyle name="표준 341 5 2 3" xfId="24437"/>
    <cellStyle name="표준 341 5 3" xfId="16938"/>
    <cellStyle name="표준 341 5 3 2" xfId="20148"/>
    <cellStyle name="표준 341 5 3 2 2" xfId="26577"/>
    <cellStyle name="표준 341 5 3 3" xfId="23367"/>
    <cellStyle name="표준 341 5 4" xfId="19078"/>
    <cellStyle name="표준 341 5 4 2" xfId="25507"/>
    <cellStyle name="표준 341 5 5" xfId="22297"/>
    <cellStyle name="표준 341 6" xfId="16082"/>
    <cellStyle name="표준 341 6 2" xfId="18222"/>
    <cellStyle name="표준 341 6 2 2" xfId="21432"/>
    <cellStyle name="표준 341 6 2 2 2" xfId="27861"/>
    <cellStyle name="표준 341 6 2 3" xfId="24651"/>
    <cellStyle name="표준 341 6 3" xfId="17152"/>
    <cellStyle name="표준 341 6 3 2" xfId="20362"/>
    <cellStyle name="표준 341 6 3 2 2" xfId="26791"/>
    <cellStyle name="표준 341 6 3 3" xfId="23581"/>
    <cellStyle name="표준 341 6 4" xfId="19292"/>
    <cellStyle name="표준 341 6 4 2" xfId="25721"/>
    <cellStyle name="표준 341 6 5" xfId="22511"/>
    <cellStyle name="표준 341 7" xfId="17366"/>
    <cellStyle name="표준 341 7 2" xfId="20576"/>
    <cellStyle name="표준 341 7 2 2" xfId="27005"/>
    <cellStyle name="표준 341 7 3" xfId="23795"/>
    <cellStyle name="표준 341 8" xfId="16296"/>
    <cellStyle name="표준 341 8 2" xfId="19506"/>
    <cellStyle name="표준 341 8 2 2" xfId="25935"/>
    <cellStyle name="표준 341 8 3" xfId="22725"/>
    <cellStyle name="표준 341 9" xfId="18436"/>
    <cellStyle name="표준 341 9 2" xfId="24865"/>
    <cellStyle name="표준 342" xfId="13034"/>
    <cellStyle name="표준 342 10" xfId="21655"/>
    <cellStyle name="표준 342 2" xfId="15146"/>
    <cellStyle name="표준 342 3" xfId="15438"/>
    <cellStyle name="표준 342 3 2" xfId="17581"/>
    <cellStyle name="표준 342 3 2 2" xfId="20791"/>
    <cellStyle name="표준 342 3 2 2 2" xfId="27220"/>
    <cellStyle name="표준 342 3 2 3" xfId="24010"/>
    <cellStyle name="표준 342 3 3" xfId="16511"/>
    <cellStyle name="표준 342 3 3 2" xfId="19721"/>
    <cellStyle name="표준 342 3 3 2 2" xfId="26150"/>
    <cellStyle name="표준 342 3 3 3" xfId="22940"/>
    <cellStyle name="표준 342 3 4" xfId="18651"/>
    <cellStyle name="표준 342 3 4 2" xfId="25080"/>
    <cellStyle name="표준 342 3 5" xfId="21870"/>
    <cellStyle name="표준 342 4" xfId="15652"/>
    <cellStyle name="표준 342 4 2" xfId="17795"/>
    <cellStyle name="표준 342 4 2 2" xfId="21005"/>
    <cellStyle name="표준 342 4 2 2 2" xfId="27434"/>
    <cellStyle name="표준 342 4 2 3" xfId="24224"/>
    <cellStyle name="표준 342 4 3" xfId="16725"/>
    <cellStyle name="표준 342 4 3 2" xfId="19935"/>
    <cellStyle name="표준 342 4 3 2 2" xfId="26364"/>
    <cellStyle name="표준 342 4 3 3" xfId="23154"/>
    <cellStyle name="표준 342 4 4" xfId="18865"/>
    <cellStyle name="표준 342 4 4 2" xfId="25294"/>
    <cellStyle name="표준 342 4 5" xfId="22084"/>
    <cellStyle name="표준 342 5" xfId="15866"/>
    <cellStyle name="표준 342 5 2" xfId="18009"/>
    <cellStyle name="표준 342 5 2 2" xfId="21219"/>
    <cellStyle name="표준 342 5 2 2 2" xfId="27648"/>
    <cellStyle name="표준 342 5 2 3" xfId="24438"/>
    <cellStyle name="표준 342 5 3" xfId="16939"/>
    <cellStyle name="표준 342 5 3 2" xfId="20149"/>
    <cellStyle name="표준 342 5 3 2 2" xfId="26578"/>
    <cellStyle name="표준 342 5 3 3" xfId="23368"/>
    <cellStyle name="표준 342 5 4" xfId="19079"/>
    <cellStyle name="표준 342 5 4 2" xfId="25508"/>
    <cellStyle name="표준 342 5 5" xfId="22298"/>
    <cellStyle name="표준 342 6" xfId="16083"/>
    <cellStyle name="표준 342 6 2" xfId="18223"/>
    <cellStyle name="표준 342 6 2 2" xfId="21433"/>
    <cellStyle name="표준 342 6 2 2 2" xfId="27862"/>
    <cellStyle name="표준 342 6 2 3" xfId="24652"/>
    <cellStyle name="표준 342 6 3" xfId="17153"/>
    <cellStyle name="표준 342 6 3 2" xfId="20363"/>
    <cellStyle name="표준 342 6 3 2 2" xfId="26792"/>
    <cellStyle name="표준 342 6 3 3" xfId="23582"/>
    <cellStyle name="표준 342 6 4" xfId="19293"/>
    <cellStyle name="표준 342 6 4 2" xfId="25722"/>
    <cellStyle name="표준 342 6 5" xfId="22512"/>
    <cellStyle name="표준 342 7" xfId="17367"/>
    <cellStyle name="표준 342 7 2" xfId="20577"/>
    <cellStyle name="표준 342 7 2 2" xfId="27006"/>
    <cellStyle name="표준 342 7 3" xfId="23796"/>
    <cellStyle name="표준 342 8" xfId="16297"/>
    <cellStyle name="표준 342 8 2" xfId="19507"/>
    <cellStyle name="표준 342 8 2 2" xfId="25936"/>
    <cellStyle name="표준 342 8 3" xfId="22726"/>
    <cellStyle name="표준 342 9" xfId="18437"/>
    <cellStyle name="표준 342 9 2" xfId="24866"/>
    <cellStyle name="표준 343" xfId="13030"/>
    <cellStyle name="표준 343 10" xfId="21651"/>
    <cellStyle name="표준 343 2" xfId="15147"/>
    <cellStyle name="표준 343 3" xfId="15434"/>
    <cellStyle name="표준 343 3 2" xfId="17577"/>
    <cellStyle name="표준 343 3 2 2" xfId="20787"/>
    <cellStyle name="표준 343 3 2 2 2" xfId="27216"/>
    <cellStyle name="표준 343 3 2 3" xfId="24006"/>
    <cellStyle name="표준 343 3 3" xfId="16507"/>
    <cellStyle name="표준 343 3 3 2" xfId="19717"/>
    <cellStyle name="표준 343 3 3 2 2" xfId="26146"/>
    <cellStyle name="표준 343 3 3 3" xfId="22936"/>
    <cellStyle name="표준 343 3 4" xfId="18647"/>
    <cellStyle name="표준 343 3 4 2" xfId="25076"/>
    <cellStyle name="표준 343 3 5" xfId="21866"/>
    <cellStyle name="표준 343 4" xfId="15648"/>
    <cellStyle name="표준 343 4 2" xfId="17791"/>
    <cellStyle name="표준 343 4 2 2" xfId="21001"/>
    <cellStyle name="표준 343 4 2 2 2" xfId="27430"/>
    <cellStyle name="표준 343 4 2 3" xfId="24220"/>
    <cellStyle name="표준 343 4 3" xfId="16721"/>
    <cellStyle name="표준 343 4 3 2" xfId="19931"/>
    <cellStyle name="표준 343 4 3 2 2" xfId="26360"/>
    <cellStyle name="표준 343 4 3 3" xfId="23150"/>
    <cellStyle name="표준 343 4 4" xfId="18861"/>
    <cellStyle name="표준 343 4 4 2" xfId="25290"/>
    <cellStyle name="표준 343 4 5" xfId="22080"/>
    <cellStyle name="표준 343 5" xfId="15862"/>
    <cellStyle name="표준 343 5 2" xfId="18005"/>
    <cellStyle name="표준 343 5 2 2" xfId="21215"/>
    <cellStyle name="표준 343 5 2 2 2" xfId="27644"/>
    <cellStyle name="표준 343 5 2 3" xfId="24434"/>
    <cellStyle name="표준 343 5 3" xfId="16935"/>
    <cellStyle name="표준 343 5 3 2" xfId="20145"/>
    <cellStyle name="표준 343 5 3 2 2" xfId="26574"/>
    <cellStyle name="표준 343 5 3 3" xfId="23364"/>
    <cellStyle name="표준 343 5 4" xfId="19075"/>
    <cellStyle name="표준 343 5 4 2" xfId="25504"/>
    <cellStyle name="표준 343 5 5" xfId="22294"/>
    <cellStyle name="표준 343 6" xfId="16079"/>
    <cellStyle name="표준 343 6 2" xfId="18219"/>
    <cellStyle name="표준 343 6 2 2" xfId="21429"/>
    <cellStyle name="표준 343 6 2 2 2" xfId="27858"/>
    <cellStyle name="표준 343 6 2 3" xfId="24648"/>
    <cellStyle name="표준 343 6 3" xfId="17149"/>
    <cellStyle name="표준 343 6 3 2" xfId="20359"/>
    <cellStyle name="표준 343 6 3 2 2" xfId="26788"/>
    <cellStyle name="표준 343 6 3 3" xfId="23578"/>
    <cellStyle name="표준 343 6 4" xfId="19289"/>
    <cellStyle name="표준 343 6 4 2" xfId="25718"/>
    <cellStyle name="표준 343 6 5" xfId="22508"/>
    <cellStyle name="표준 343 7" xfId="17363"/>
    <cellStyle name="표준 343 7 2" xfId="20573"/>
    <cellStyle name="표준 343 7 2 2" xfId="27002"/>
    <cellStyle name="표준 343 7 3" xfId="23792"/>
    <cellStyle name="표준 343 8" xfId="16293"/>
    <cellStyle name="표준 343 8 2" xfId="19503"/>
    <cellStyle name="표준 343 8 2 2" xfId="25932"/>
    <cellStyle name="표준 343 8 3" xfId="22722"/>
    <cellStyle name="표준 343 9" xfId="18433"/>
    <cellStyle name="표준 343 9 2" xfId="24862"/>
    <cellStyle name="표준 344" xfId="13028"/>
    <cellStyle name="표준 344 10" xfId="21649"/>
    <cellStyle name="표준 344 2" xfId="15148"/>
    <cellStyle name="표준 344 3" xfId="15432"/>
    <cellStyle name="표준 344 3 2" xfId="17575"/>
    <cellStyle name="표준 344 3 2 2" xfId="20785"/>
    <cellStyle name="표준 344 3 2 2 2" xfId="27214"/>
    <cellStyle name="표준 344 3 2 3" xfId="24004"/>
    <cellStyle name="표준 344 3 3" xfId="16505"/>
    <cellStyle name="표준 344 3 3 2" xfId="19715"/>
    <cellStyle name="표준 344 3 3 2 2" xfId="26144"/>
    <cellStyle name="표준 344 3 3 3" xfId="22934"/>
    <cellStyle name="표준 344 3 4" xfId="18645"/>
    <cellStyle name="표준 344 3 4 2" xfId="25074"/>
    <cellStyle name="표준 344 3 5" xfId="21864"/>
    <cellStyle name="표준 344 4" xfId="15646"/>
    <cellStyle name="표준 344 4 2" xfId="17789"/>
    <cellStyle name="표준 344 4 2 2" xfId="20999"/>
    <cellStyle name="표준 344 4 2 2 2" xfId="27428"/>
    <cellStyle name="표준 344 4 2 3" xfId="24218"/>
    <cellStyle name="표준 344 4 3" xfId="16719"/>
    <cellStyle name="표준 344 4 3 2" xfId="19929"/>
    <cellStyle name="표준 344 4 3 2 2" xfId="26358"/>
    <cellStyle name="표준 344 4 3 3" xfId="23148"/>
    <cellStyle name="표준 344 4 4" xfId="18859"/>
    <cellStyle name="표준 344 4 4 2" xfId="25288"/>
    <cellStyle name="표준 344 4 5" xfId="22078"/>
    <cellStyle name="표준 344 5" xfId="15860"/>
    <cellStyle name="표준 344 5 2" xfId="18003"/>
    <cellStyle name="표준 344 5 2 2" xfId="21213"/>
    <cellStyle name="표준 344 5 2 2 2" xfId="27642"/>
    <cellStyle name="표준 344 5 2 3" xfId="24432"/>
    <cellStyle name="표준 344 5 3" xfId="16933"/>
    <cellStyle name="표준 344 5 3 2" xfId="20143"/>
    <cellStyle name="표준 344 5 3 2 2" xfId="26572"/>
    <cellStyle name="표준 344 5 3 3" xfId="23362"/>
    <cellStyle name="표준 344 5 4" xfId="19073"/>
    <cellStyle name="표준 344 5 4 2" xfId="25502"/>
    <cellStyle name="표준 344 5 5" xfId="22292"/>
    <cellStyle name="표준 344 6" xfId="16077"/>
    <cellStyle name="표준 344 6 2" xfId="18217"/>
    <cellStyle name="표준 344 6 2 2" xfId="21427"/>
    <cellStyle name="표준 344 6 2 2 2" xfId="27856"/>
    <cellStyle name="표준 344 6 2 3" xfId="24646"/>
    <cellStyle name="표준 344 6 3" xfId="17147"/>
    <cellStyle name="표준 344 6 3 2" xfId="20357"/>
    <cellStyle name="표준 344 6 3 2 2" xfId="26786"/>
    <cellStyle name="표준 344 6 3 3" xfId="23576"/>
    <cellStyle name="표준 344 6 4" xfId="19287"/>
    <cellStyle name="표준 344 6 4 2" xfId="25716"/>
    <cellStyle name="표준 344 6 5" xfId="22506"/>
    <cellStyle name="표준 344 7" xfId="17361"/>
    <cellStyle name="표준 344 7 2" xfId="20571"/>
    <cellStyle name="표준 344 7 2 2" xfId="27000"/>
    <cellStyle name="표준 344 7 3" xfId="23790"/>
    <cellStyle name="표준 344 8" xfId="16291"/>
    <cellStyle name="표준 344 8 2" xfId="19501"/>
    <cellStyle name="표준 344 8 2 2" xfId="25930"/>
    <cellStyle name="표준 344 8 3" xfId="22720"/>
    <cellStyle name="표준 344 9" xfId="18431"/>
    <cellStyle name="표준 344 9 2" xfId="24860"/>
    <cellStyle name="표준 345" xfId="13035"/>
    <cellStyle name="표준 345 10" xfId="21656"/>
    <cellStyle name="표준 345 2" xfId="15149"/>
    <cellStyle name="표준 345 3" xfId="15439"/>
    <cellStyle name="표준 345 3 2" xfId="17582"/>
    <cellStyle name="표준 345 3 2 2" xfId="20792"/>
    <cellStyle name="표준 345 3 2 2 2" xfId="27221"/>
    <cellStyle name="표준 345 3 2 3" xfId="24011"/>
    <cellStyle name="표준 345 3 3" xfId="16512"/>
    <cellStyle name="표준 345 3 3 2" xfId="19722"/>
    <cellStyle name="표준 345 3 3 2 2" xfId="26151"/>
    <cellStyle name="표준 345 3 3 3" xfId="22941"/>
    <cellStyle name="표준 345 3 4" xfId="18652"/>
    <cellStyle name="표준 345 3 4 2" xfId="25081"/>
    <cellStyle name="표준 345 3 5" xfId="21871"/>
    <cellStyle name="표준 345 4" xfId="15653"/>
    <cellStyle name="표준 345 4 2" xfId="17796"/>
    <cellStyle name="표준 345 4 2 2" xfId="21006"/>
    <cellStyle name="표준 345 4 2 2 2" xfId="27435"/>
    <cellStyle name="표준 345 4 2 3" xfId="24225"/>
    <cellStyle name="표준 345 4 3" xfId="16726"/>
    <cellStyle name="표준 345 4 3 2" xfId="19936"/>
    <cellStyle name="표준 345 4 3 2 2" xfId="26365"/>
    <cellStyle name="표준 345 4 3 3" xfId="23155"/>
    <cellStyle name="표준 345 4 4" xfId="18866"/>
    <cellStyle name="표준 345 4 4 2" xfId="25295"/>
    <cellStyle name="표준 345 4 5" xfId="22085"/>
    <cellStyle name="표준 345 5" xfId="15867"/>
    <cellStyle name="표준 345 5 2" xfId="18010"/>
    <cellStyle name="표준 345 5 2 2" xfId="21220"/>
    <cellStyle name="표준 345 5 2 2 2" xfId="27649"/>
    <cellStyle name="표준 345 5 2 3" xfId="24439"/>
    <cellStyle name="표준 345 5 3" xfId="16940"/>
    <cellStyle name="표준 345 5 3 2" xfId="20150"/>
    <cellStyle name="표준 345 5 3 2 2" xfId="26579"/>
    <cellStyle name="표준 345 5 3 3" xfId="23369"/>
    <cellStyle name="표준 345 5 4" xfId="19080"/>
    <cellStyle name="표준 345 5 4 2" xfId="25509"/>
    <cellStyle name="표준 345 5 5" xfId="22299"/>
    <cellStyle name="표준 345 6" xfId="16084"/>
    <cellStyle name="표준 345 6 2" xfId="18224"/>
    <cellStyle name="표준 345 6 2 2" xfId="21434"/>
    <cellStyle name="표준 345 6 2 2 2" xfId="27863"/>
    <cellStyle name="표준 345 6 2 3" xfId="24653"/>
    <cellStyle name="표준 345 6 3" xfId="17154"/>
    <cellStyle name="표준 345 6 3 2" xfId="20364"/>
    <cellStyle name="표준 345 6 3 2 2" xfId="26793"/>
    <cellStyle name="표준 345 6 3 3" xfId="23583"/>
    <cellStyle name="표준 345 6 4" xfId="19294"/>
    <cellStyle name="표준 345 6 4 2" xfId="25723"/>
    <cellStyle name="표준 345 6 5" xfId="22513"/>
    <cellStyle name="표준 345 7" xfId="17368"/>
    <cellStyle name="표준 345 7 2" xfId="20578"/>
    <cellStyle name="표준 345 7 2 2" xfId="27007"/>
    <cellStyle name="표준 345 7 3" xfId="23797"/>
    <cellStyle name="표준 345 8" xfId="16298"/>
    <cellStyle name="표준 345 8 2" xfId="19508"/>
    <cellStyle name="표준 345 8 2 2" xfId="25937"/>
    <cellStyle name="표준 345 8 3" xfId="22727"/>
    <cellStyle name="표준 345 9" xfId="18438"/>
    <cellStyle name="표준 345 9 2" xfId="24867"/>
    <cellStyle name="표준 346" xfId="13036"/>
    <cellStyle name="표준 346 10" xfId="21657"/>
    <cellStyle name="표준 346 2" xfId="15150"/>
    <cellStyle name="표준 346 3" xfId="15440"/>
    <cellStyle name="표준 346 3 2" xfId="17583"/>
    <cellStyle name="표준 346 3 2 2" xfId="20793"/>
    <cellStyle name="표준 346 3 2 2 2" xfId="27222"/>
    <cellStyle name="표준 346 3 2 3" xfId="24012"/>
    <cellStyle name="표준 346 3 3" xfId="16513"/>
    <cellStyle name="표준 346 3 3 2" xfId="19723"/>
    <cellStyle name="표준 346 3 3 2 2" xfId="26152"/>
    <cellStyle name="표준 346 3 3 3" xfId="22942"/>
    <cellStyle name="표준 346 3 4" xfId="18653"/>
    <cellStyle name="표준 346 3 4 2" xfId="25082"/>
    <cellStyle name="표준 346 3 5" xfId="21872"/>
    <cellStyle name="표준 346 4" xfId="15654"/>
    <cellStyle name="표준 346 4 2" xfId="17797"/>
    <cellStyle name="표준 346 4 2 2" xfId="21007"/>
    <cellStyle name="표준 346 4 2 2 2" xfId="27436"/>
    <cellStyle name="표준 346 4 2 3" xfId="24226"/>
    <cellStyle name="표준 346 4 3" xfId="16727"/>
    <cellStyle name="표준 346 4 3 2" xfId="19937"/>
    <cellStyle name="표준 346 4 3 2 2" xfId="26366"/>
    <cellStyle name="표준 346 4 3 3" xfId="23156"/>
    <cellStyle name="표준 346 4 4" xfId="18867"/>
    <cellStyle name="표준 346 4 4 2" xfId="25296"/>
    <cellStyle name="표준 346 4 5" xfId="22086"/>
    <cellStyle name="표준 346 5" xfId="15868"/>
    <cellStyle name="표준 346 5 2" xfId="18011"/>
    <cellStyle name="표준 346 5 2 2" xfId="21221"/>
    <cellStyle name="표준 346 5 2 2 2" xfId="27650"/>
    <cellStyle name="표준 346 5 2 3" xfId="24440"/>
    <cellStyle name="표준 346 5 3" xfId="16941"/>
    <cellStyle name="표준 346 5 3 2" xfId="20151"/>
    <cellStyle name="표준 346 5 3 2 2" xfId="26580"/>
    <cellStyle name="표준 346 5 3 3" xfId="23370"/>
    <cellStyle name="표준 346 5 4" xfId="19081"/>
    <cellStyle name="표준 346 5 4 2" xfId="25510"/>
    <cellStyle name="표준 346 5 5" xfId="22300"/>
    <cellStyle name="표준 346 6" xfId="16085"/>
    <cellStyle name="표준 346 6 2" xfId="18225"/>
    <cellStyle name="표준 346 6 2 2" xfId="21435"/>
    <cellStyle name="표준 346 6 2 2 2" xfId="27864"/>
    <cellStyle name="표준 346 6 2 3" xfId="24654"/>
    <cellStyle name="표준 346 6 3" xfId="17155"/>
    <cellStyle name="표준 346 6 3 2" xfId="20365"/>
    <cellStyle name="표준 346 6 3 2 2" xfId="26794"/>
    <cellStyle name="표준 346 6 3 3" xfId="23584"/>
    <cellStyle name="표준 346 6 4" xfId="19295"/>
    <cellStyle name="표준 346 6 4 2" xfId="25724"/>
    <cellStyle name="표준 346 6 5" xfId="22514"/>
    <cellStyle name="표준 346 7" xfId="17369"/>
    <cellStyle name="표준 346 7 2" xfId="20579"/>
    <cellStyle name="표준 346 7 2 2" xfId="27008"/>
    <cellStyle name="표준 346 7 3" xfId="23798"/>
    <cellStyle name="표준 346 8" xfId="16299"/>
    <cellStyle name="표준 346 8 2" xfId="19509"/>
    <cellStyle name="표준 346 8 2 2" xfId="25938"/>
    <cellStyle name="표준 346 8 3" xfId="22728"/>
    <cellStyle name="표준 346 9" xfId="18439"/>
    <cellStyle name="표준 346 9 2" xfId="24868"/>
    <cellStyle name="표준 347" xfId="13037"/>
    <cellStyle name="표준 347 10" xfId="21658"/>
    <cellStyle name="표준 347 2" xfId="15151"/>
    <cellStyle name="표준 347 3" xfId="15441"/>
    <cellStyle name="표준 347 3 2" xfId="17584"/>
    <cellStyle name="표준 347 3 2 2" xfId="20794"/>
    <cellStyle name="표준 347 3 2 2 2" xfId="27223"/>
    <cellStyle name="표준 347 3 2 3" xfId="24013"/>
    <cellStyle name="표준 347 3 3" xfId="16514"/>
    <cellStyle name="표준 347 3 3 2" xfId="19724"/>
    <cellStyle name="표준 347 3 3 2 2" xfId="26153"/>
    <cellStyle name="표준 347 3 3 3" xfId="22943"/>
    <cellStyle name="표준 347 3 4" xfId="18654"/>
    <cellStyle name="표준 347 3 4 2" xfId="25083"/>
    <cellStyle name="표준 347 3 5" xfId="21873"/>
    <cellStyle name="표준 347 4" xfId="15655"/>
    <cellStyle name="표준 347 4 2" xfId="17798"/>
    <cellStyle name="표준 347 4 2 2" xfId="21008"/>
    <cellStyle name="표준 347 4 2 2 2" xfId="27437"/>
    <cellStyle name="표준 347 4 2 3" xfId="24227"/>
    <cellStyle name="표준 347 4 3" xfId="16728"/>
    <cellStyle name="표준 347 4 3 2" xfId="19938"/>
    <cellStyle name="표준 347 4 3 2 2" xfId="26367"/>
    <cellStyle name="표준 347 4 3 3" xfId="23157"/>
    <cellStyle name="표준 347 4 4" xfId="18868"/>
    <cellStyle name="표준 347 4 4 2" xfId="25297"/>
    <cellStyle name="표준 347 4 5" xfId="22087"/>
    <cellStyle name="표준 347 5" xfId="15869"/>
    <cellStyle name="표준 347 5 2" xfId="18012"/>
    <cellStyle name="표준 347 5 2 2" xfId="21222"/>
    <cellStyle name="표준 347 5 2 2 2" xfId="27651"/>
    <cellStyle name="표준 347 5 2 3" xfId="24441"/>
    <cellStyle name="표준 347 5 3" xfId="16942"/>
    <cellStyle name="표준 347 5 3 2" xfId="20152"/>
    <cellStyle name="표준 347 5 3 2 2" xfId="26581"/>
    <cellStyle name="표준 347 5 3 3" xfId="23371"/>
    <cellStyle name="표준 347 5 4" xfId="19082"/>
    <cellStyle name="표준 347 5 4 2" xfId="25511"/>
    <cellStyle name="표준 347 5 5" xfId="22301"/>
    <cellStyle name="표준 347 6" xfId="16086"/>
    <cellStyle name="표준 347 6 2" xfId="18226"/>
    <cellStyle name="표준 347 6 2 2" xfId="21436"/>
    <cellStyle name="표준 347 6 2 2 2" xfId="27865"/>
    <cellStyle name="표준 347 6 2 3" xfId="24655"/>
    <cellStyle name="표준 347 6 3" xfId="17156"/>
    <cellStyle name="표준 347 6 3 2" xfId="20366"/>
    <cellStyle name="표준 347 6 3 2 2" xfId="26795"/>
    <cellStyle name="표준 347 6 3 3" xfId="23585"/>
    <cellStyle name="표준 347 6 4" xfId="19296"/>
    <cellStyle name="표준 347 6 4 2" xfId="25725"/>
    <cellStyle name="표준 347 6 5" xfId="22515"/>
    <cellStyle name="표준 347 7" xfId="17370"/>
    <cellStyle name="표준 347 7 2" xfId="20580"/>
    <cellStyle name="표준 347 7 2 2" xfId="27009"/>
    <cellStyle name="표준 347 7 3" xfId="23799"/>
    <cellStyle name="표준 347 8" xfId="16300"/>
    <cellStyle name="표준 347 8 2" xfId="19510"/>
    <cellStyle name="표준 347 8 2 2" xfId="25939"/>
    <cellStyle name="표준 347 8 3" xfId="22729"/>
    <cellStyle name="표준 347 9" xfId="18440"/>
    <cellStyle name="표준 347 9 2" xfId="24869"/>
    <cellStyle name="표준 348" xfId="13038"/>
    <cellStyle name="표준 348 10" xfId="21659"/>
    <cellStyle name="표준 348 2" xfId="15152"/>
    <cellStyle name="표준 348 3" xfId="15442"/>
    <cellStyle name="표준 348 3 2" xfId="17585"/>
    <cellStyle name="표준 348 3 2 2" xfId="20795"/>
    <cellStyle name="표준 348 3 2 2 2" xfId="27224"/>
    <cellStyle name="표준 348 3 2 3" xfId="24014"/>
    <cellStyle name="표준 348 3 3" xfId="16515"/>
    <cellStyle name="표준 348 3 3 2" xfId="19725"/>
    <cellStyle name="표준 348 3 3 2 2" xfId="26154"/>
    <cellStyle name="표준 348 3 3 3" xfId="22944"/>
    <cellStyle name="표준 348 3 4" xfId="18655"/>
    <cellStyle name="표준 348 3 4 2" xfId="25084"/>
    <cellStyle name="표준 348 3 5" xfId="21874"/>
    <cellStyle name="표준 348 4" xfId="15656"/>
    <cellStyle name="표준 348 4 2" xfId="17799"/>
    <cellStyle name="표준 348 4 2 2" xfId="21009"/>
    <cellStyle name="표준 348 4 2 2 2" xfId="27438"/>
    <cellStyle name="표준 348 4 2 3" xfId="24228"/>
    <cellStyle name="표준 348 4 3" xfId="16729"/>
    <cellStyle name="표준 348 4 3 2" xfId="19939"/>
    <cellStyle name="표준 348 4 3 2 2" xfId="26368"/>
    <cellStyle name="표준 348 4 3 3" xfId="23158"/>
    <cellStyle name="표준 348 4 4" xfId="18869"/>
    <cellStyle name="표준 348 4 4 2" xfId="25298"/>
    <cellStyle name="표준 348 4 5" xfId="22088"/>
    <cellStyle name="표준 348 5" xfId="15870"/>
    <cellStyle name="표준 348 5 2" xfId="18013"/>
    <cellStyle name="표준 348 5 2 2" xfId="21223"/>
    <cellStyle name="표준 348 5 2 2 2" xfId="27652"/>
    <cellStyle name="표준 348 5 2 3" xfId="24442"/>
    <cellStyle name="표준 348 5 3" xfId="16943"/>
    <cellStyle name="표준 348 5 3 2" xfId="20153"/>
    <cellStyle name="표준 348 5 3 2 2" xfId="26582"/>
    <cellStyle name="표준 348 5 3 3" xfId="23372"/>
    <cellStyle name="표준 348 5 4" xfId="19083"/>
    <cellStyle name="표준 348 5 4 2" xfId="25512"/>
    <cellStyle name="표준 348 5 5" xfId="22302"/>
    <cellStyle name="표준 348 6" xfId="16087"/>
    <cellStyle name="표준 348 6 2" xfId="18227"/>
    <cellStyle name="표준 348 6 2 2" xfId="21437"/>
    <cellStyle name="표준 348 6 2 2 2" xfId="27866"/>
    <cellStyle name="표준 348 6 2 3" xfId="24656"/>
    <cellStyle name="표준 348 6 3" xfId="17157"/>
    <cellStyle name="표준 348 6 3 2" xfId="20367"/>
    <cellStyle name="표준 348 6 3 2 2" xfId="26796"/>
    <cellStyle name="표준 348 6 3 3" xfId="23586"/>
    <cellStyle name="표준 348 6 4" xfId="19297"/>
    <cellStyle name="표준 348 6 4 2" xfId="25726"/>
    <cellStyle name="표준 348 6 5" xfId="22516"/>
    <cellStyle name="표준 348 7" xfId="17371"/>
    <cellStyle name="표준 348 7 2" xfId="20581"/>
    <cellStyle name="표준 348 7 2 2" xfId="27010"/>
    <cellStyle name="표준 348 7 3" xfId="23800"/>
    <cellStyle name="표준 348 8" xfId="16301"/>
    <cellStyle name="표준 348 8 2" xfId="19511"/>
    <cellStyle name="표준 348 8 2 2" xfId="25940"/>
    <cellStyle name="표준 348 8 3" xfId="22730"/>
    <cellStyle name="표준 348 9" xfId="18441"/>
    <cellStyle name="표준 348 9 2" xfId="24870"/>
    <cellStyle name="표준 349" xfId="13039"/>
    <cellStyle name="표준 349 10" xfId="21660"/>
    <cellStyle name="표준 349 2" xfId="15153"/>
    <cellStyle name="표준 349 3" xfId="15443"/>
    <cellStyle name="표준 349 3 2" xfId="17586"/>
    <cellStyle name="표준 349 3 2 2" xfId="20796"/>
    <cellStyle name="표준 349 3 2 2 2" xfId="27225"/>
    <cellStyle name="표준 349 3 2 3" xfId="24015"/>
    <cellStyle name="표준 349 3 3" xfId="16516"/>
    <cellStyle name="표준 349 3 3 2" xfId="19726"/>
    <cellStyle name="표준 349 3 3 2 2" xfId="26155"/>
    <cellStyle name="표준 349 3 3 3" xfId="22945"/>
    <cellStyle name="표준 349 3 4" xfId="18656"/>
    <cellStyle name="표준 349 3 4 2" xfId="25085"/>
    <cellStyle name="표준 349 3 5" xfId="21875"/>
    <cellStyle name="표준 349 4" xfId="15657"/>
    <cellStyle name="표준 349 4 2" xfId="17800"/>
    <cellStyle name="표준 349 4 2 2" xfId="21010"/>
    <cellStyle name="표준 349 4 2 2 2" xfId="27439"/>
    <cellStyle name="표준 349 4 2 3" xfId="24229"/>
    <cellStyle name="표준 349 4 3" xfId="16730"/>
    <cellStyle name="표준 349 4 3 2" xfId="19940"/>
    <cellStyle name="표준 349 4 3 2 2" xfId="26369"/>
    <cellStyle name="표준 349 4 3 3" xfId="23159"/>
    <cellStyle name="표준 349 4 4" xfId="18870"/>
    <cellStyle name="표준 349 4 4 2" xfId="25299"/>
    <cellStyle name="표준 349 4 5" xfId="22089"/>
    <cellStyle name="표준 349 5" xfId="15871"/>
    <cellStyle name="표준 349 5 2" xfId="18014"/>
    <cellStyle name="표준 349 5 2 2" xfId="21224"/>
    <cellStyle name="표준 349 5 2 2 2" xfId="27653"/>
    <cellStyle name="표준 349 5 2 3" xfId="24443"/>
    <cellStyle name="표준 349 5 3" xfId="16944"/>
    <cellStyle name="표준 349 5 3 2" xfId="20154"/>
    <cellStyle name="표준 349 5 3 2 2" xfId="26583"/>
    <cellStyle name="표준 349 5 3 3" xfId="23373"/>
    <cellStyle name="표준 349 5 4" xfId="19084"/>
    <cellStyle name="표준 349 5 4 2" xfId="25513"/>
    <cellStyle name="표준 349 5 5" xfId="22303"/>
    <cellStyle name="표준 349 6" xfId="16088"/>
    <cellStyle name="표준 349 6 2" xfId="18228"/>
    <cellStyle name="표준 349 6 2 2" xfId="21438"/>
    <cellStyle name="표준 349 6 2 2 2" xfId="27867"/>
    <cellStyle name="표준 349 6 2 3" xfId="24657"/>
    <cellStyle name="표준 349 6 3" xfId="17158"/>
    <cellStyle name="표준 349 6 3 2" xfId="20368"/>
    <cellStyle name="표준 349 6 3 2 2" xfId="26797"/>
    <cellStyle name="표준 349 6 3 3" xfId="23587"/>
    <cellStyle name="표준 349 6 4" xfId="19298"/>
    <cellStyle name="표준 349 6 4 2" xfId="25727"/>
    <cellStyle name="표준 349 6 5" xfId="22517"/>
    <cellStyle name="표준 349 7" xfId="17372"/>
    <cellStyle name="표준 349 7 2" xfId="20582"/>
    <cellStyle name="표준 349 7 2 2" xfId="27011"/>
    <cellStyle name="표준 349 7 3" xfId="23801"/>
    <cellStyle name="표준 349 8" xfId="16302"/>
    <cellStyle name="표준 349 8 2" xfId="19512"/>
    <cellStyle name="표준 349 8 2 2" xfId="25941"/>
    <cellStyle name="표준 349 8 3" xfId="22731"/>
    <cellStyle name="표준 349 9" xfId="18442"/>
    <cellStyle name="표준 349 9 2" xfId="24871"/>
    <cellStyle name="표준 35" xfId="6521"/>
    <cellStyle name="표준 35 2" xfId="6522"/>
    <cellStyle name="표준 35 2 2" xfId="12492"/>
    <cellStyle name="표준 35 2 3" xfId="9812"/>
    <cellStyle name="표준 35 2 3 2" xfId="15288"/>
    <cellStyle name="표준 35 3" xfId="6785"/>
    <cellStyle name="표준 35 3 2" xfId="12740"/>
    <cellStyle name="표준 35 3 3" xfId="9813"/>
    <cellStyle name="표준 35 4" xfId="6976"/>
    <cellStyle name="표준 35 4 2" xfId="12887"/>
    <cellStyle name="표준 35 4 3" xfId="9814"/>
    <cellStyle name="표준 35 5" xfId="12491"/>
    <cellStyle name="표준 35 6" xfId="9811"/>
    <cellStyle name="표준 35 6 2" xfId="14808"/>
    <cellStyle name="표준 350" xfId="13040"/>
    <cellStyle name="표준 350 10" xfId="21661"/>
    <cellStyle name="표준 350 2" xfId="15154"/>
    <cellStyle name="표준 350 3" xfId="15444"/>
    <cellStyle name="표준 350 3 2" xfId="17587"/>
    <cellStyle name="표준 350 3 2 2" xfId="20797"/>
    <cellStyle name="표준 350 3 2 2 2" xfId="27226"/>
    <cellStyle name="표준 350 3 2 3" xfId="24016"/>
    <cellStyle name="표준 350 3 3" xfId="16517"/>
    <cellStyle name="표준 350 3 3 2" xfId="19727"/>
    <cellStyle name="표준 350 3 3 2 2" xfId="26156"/>
    <cellStyle name="표준 350 3 3 3" xfId="22946"/>
    <cellStyle name="표준 350 3 4" xfId="18657"/>
    <cellStyle name="표준 350 3 4 2" xfId="25086"/>
    <cellStyle name="표준 350 3 5" xfId="21876"/>
    <cellStyle name="표준 350 4" xfId="15658"/>
    <cellStyle name="표준 350 4 2" xfId="17801"/>
    <cellStyle name="표준 350 4 2 2" xfId="21011"/>
    <cellStyle name="표준 350 4 2 2 2" xfId="27440"/>
    <cellStyle name="표준 350 4 2 3" xfId="24230"/>
    <cellStyle name="표준 350 4 3" xfId="16731"/>
    <cellStyle name="표준 350 4 3 2" xfId="19941"/>
    <cellStyle name="표준 350 4 3 2 2" xfId="26370"/>
    <cellStyle name="표준 350 4 3 3" xfId="23160"/>
    <cellStyle name="표준 350 4 4" xfId="18871"/>
    <cellStyle name="표준 350 4 4 2" xfId="25300"/>
    <cellStyle name="표준 350 4 5" xfId="22090"/>
    <cellStyle name="표준 350 5" xfId="15872"/>
    <cellStyle name="표준 350 5 2" xfId="18015"/>
    <cellStyle name="표준 350 5 2 2" xfId="21225"/>
    <cellStyle name="표준 350 5 2 2 2" xfId="27654"/>
    <cellStyle name="표준 350 5 2 3" xfId="24444"/>
    <cellStyle name="표준 350 5 3" xfId="16945"/>
    <cellStyle name="표준 350 5 3 2" xfId="20155"/>
    <cellStyle name="표준 350 5 3 2 2" xfId="26584"/>
    <cellStyle name="표준 350 5 3 3" xfId="23374"/>
    <cellStyle name="표준 350 5 4" xfId="19085"/>
    <cellStyle name="표준 350 5 4 2" xfId="25514"/>
    <cellStyle name="표준 350 5 5" xfId="22304"/>
    <cellStyle name="표준 350 6" xfId="16089"/>
    <cellStyle name="표준 350 6 2" xfId="18229"/>
    <cellStyle name="표준 350 6 2 2" xfId="21439"/>
    <cellStyle name="표준 350 6 2 2 2" xfId="27868"/>
    <cellStyle name="표준 350 6 2 3" xfId="24658"/>
    <cellStyle name="표준 350 6 3" xfId="17159"/>
    <cellStyle name="표준 350 6 3 2" xfId="20369"/>
    <cellStyle name="표준 350 6 3 2 2" xfId="26798"/>
    <cellStyle name="표준 350 6 3 3" xfId="23588"/>
    <cellStyle name="표준 350 6 4" xfId="19299"/>
    <cellStyle name="표준 350 6 4 2" xfId="25728"/>
    <cellStyle name="표준 350 6 5" xfId="22518"/>
    <cellStyle name="표준 350 7" xfId="17373"/>
    <cellStyle name="표준 350 7 2" xfId="20583"/>
    <cellStyle name="표준 350 7 2 2" xfId="27012"/>
    <cellStyle name="표준 350 7 3" xfId="23802"/>
    <cellStyle name="표준 350 8" xfId="16303"/>
    <cellStyle name="표준 350 8 2" xfId="19513"/>
    <cellStyle name="표준 350 8 2 2" xfId="25942"/>
    <cellStyle name="표준 350 8 3" xfId="22732"/>
    <cellStyle name="표준 350 9" xfId="18443"/>
    <cellStyle name="표준 350 9 2" xfId="24872"/>
    <cellStyle name="표준 351" xfId="13041"/>
    <cellStyle name="표준 351 10" xfId="21662"/>
    <cellStyle name="표준 351 2" xfId="15155"/>
    <cellStyle name="표준 351 3" xfId="15445"/>
    <cellStyle name="표준 351 3 2" xfId="17588"/>
    <cellStyle name="표준 351 3 2 2" xfId="20798"/>
    <cellStyle name="표준 351 3 2 2 2" xfId="27227"/>
    <cellStyle name="표준 351 3 2 3" xfId="24017"/>
    <cellStyle name="표준 351 3 3" xfId="16518"/>
    <cellStyle name="표준 351 3 3 2" xfId="19728"/>
    <cellStyle name="표준 351 3 3 2 2" xfId="26157"/>
    <cellStyle name="표준 351 3 3 3" xfId="22947"/>
    <cellStyle name="표준 351 3 4" xfId="18658"/>
    <cellStyle name="표준 351 3 4 2" xfId="25087"/>
    <cellStyle name="표준 351 3 5" xfId="21877"/>
    <cellStyle name="표준 351 4" xfId="15659"/>
    <cellStyle name="표준 351 4 2" xfId="17802"/>
    <cellStyle name="표준 351 4 2 2" xfId="21012"/>
    <cellStyle name="표준 351 4 2 2 2" xfId="27441"/>
    <cellStyle name="표준 351 4 2 3" xfId="24231"/>
    <cellStyle name="표준 351 4 3" xfId="16732"/>
    <cellStyle name="표준 351 4 3 2" xfId="19942"/>
    <cellStyle name="표준 351 4 3 2 2" xfId="26371"/>
    <cellStyle name="표준 351 4 3 3" xfId="23161"/>
    <cellStyle name="표준 351 4 4" xfId="18872"/>
    <cellStyle name="표준 351 4 4 2" xfId="25301"/>
    <cellStyle name="표준 351 4 5" xfId="22091"/>
    <cellStyle name="표준 351 5" xfId="15873"/>
    <cellStyle name="표준 351 5 2" xfId="18016"/>
    <cellStyle name="표준 351 5 2 2" xfId="21226"/>
    <cellStyle name="표준 351 5 2 2 2" xfId="27655"/>
    <cellStyle name="표준 351 5 2 3" xfId="24445"/>
    <cellStyle name="표준 351 5 3" xfId="16946"/>
    <cellStyle name="표준 351 5 3 2" xfId="20156"/>
    <cellStyle name="표준 351 5 3 2 2" xfId="26585"/>
    <cellStyle name="표준 351 5 3 3" xfId="23375"/>
    <cellStyle name="표준 351 5 4" xfId="19086"/>
    <cellStyle name="표준 351 5 4 2" xfId="25515"/>
    <cellStyle name="표준 351 5 5" xfId="22305"/>
    <cellStyle name="표준 351 6" xfId="16090"/>
    <cellStyle name="표준 351 6 2" xfId="18230"/>
    <cellStyle name="표준 351 6 2 2" xfId="21440"/>
    <cellStyle name="표준 351 6 2 2 2" xfId="27869"/>
    <cellStyle name="표준 351 6 2 3" xfId="24659"/>
    <cellStyle name="표준 351 6 3" xfId="17160"/>
    <cellStyle name="표준 351 6 3 2" xfId="20370"/>
    <cellStyle name="표준 351 6 3 2 2" xfId="26799"/>
    <cellStyle name="표준 351 6 3 3" xfId="23589"/>
    <cellStyle name="표준 351 6 4" xfId="19300"/>
    <cellStyle name="표준 351 6 4 2" xfId="25729"/>
    <cellStyle name="표준 351 6 5" xfId="22519"/>
    <cellStyle name="표준 351 7" xfId="17374"/>
    <cellStyle name="표준 351 7 2" xfId="20584"/>
    <cellStyle name="표준 351 7 2 2" xfId="27013"/>
    <cellStyle name="표준 351 7 3" xfId="23803"/>
    <cellStyle name="표준 351 8" xfId="16304"/>
    <cellStyle name="표준 351 8 2" xfId="19514"/>
    <cellStyle name="표준 351 8 2 2" xfId="25943"/>
    <cellStyle name="표준 351 8 3" xfId="22733"/>
    <cellStyle name="표준 351 9" xfId="18444"/>
    <cellStyle name="표준 351 9 2" xfId="24873"/>
    <cellStyle name="표준 352" xfId="13042"/>
    <cellStyle name="표준 352 10" xfId="21663"/>
    <cellStyle name="표준 352 2" xfId="15156"/>
    <cellStyle name="표준 352 3" xfId="15446"/>
    <cellStyle name="표준 352 3 2" xfId="17589"/>
    <cellStyle name="표준 352 3 2 2" xfId="20799"/>
    <cellStyle name="표준 352 3 2 2 2" xfId="27228"/>
    <cellStyle name="표준 352 3 2 3" xfId="24018"/>
    <cellStyle name="표준 352 3 3" xfId="16519"/>
    <cellStyle name="표준 352 3 3 2" xfId="19729"/>
    <cellStyle name="표준 352 3 3 2 2" xfId="26158"/>
    <cellStyle name="표준 352 3 3 3" xfId="22948"/>
    <cellStyle name="표준 352 3 4" xfId="18659"/>
    <cellStyle name="표준 352 3 4 2" xfId="25088"/>
    <cellStyle name="표준 352 3 5" xfId="21878"/>
    <cellStyle name="표준 352 4" xfId="15660"/>
    <cellStyle name="표준 352 4 2" xfId="17803"/>
    <cellStyle name="표준 352 4 2 2" xfId="21013"/>
    <cellStyle name="표준 352 4 2 2 2" xfId="27442"/>
    <cellStyle name="표준 352 4 2 3" xfId="24232"/>
    <cellStyle name="표준 352 4 3" xfId="16733"/>
    <cellStyle name="표준 352 4 3 2" xfId="19943"/>
    <cellStyle name="표준 352 4 3 2 2" xfId="26372"/>
    <cellStyle name="표준 352 4 3 3" xfId="23162"/>
    <cellStyle name="표준 352 4 4" xfId="18873"/>
    <cellStyle name="표준 352 4 4 2" xfId="25302"/>
    <cellStyle name="표준 352 4 5" xfId="22092"/>
    <cellStyle name="표준 352 5" xfId="15874"/>
    <cellStyle name="표준 352 5 2" xfId="18017"/>
    <cellStyle name="표준 352 5 2 2" xfId="21227"/>
    <cellStyle name="표준 352 5 2 2 2" xfId="27656"/>
    <cellStyle name="표준 352 5 2 3" xfId="24446"/>
    <cellStyle name="표준 352 5 3" xfId="16947"/>
    <cellStyle name="표준 352 5 3 2" xfId="20157"/>
    <cellStyle name="표준 352 5 3 2 2" xfId="26586"/>
    <cellStyle name="표준 352 5 3 3" xfId="23376"/>
    <cellStyle name="표준 352 5 4" xfId="19087"/>
    <cellStyle name="표준 352 5 4 2" xfId="25516"/>
    <cellStyle name="표준 352 5 5" xfId="22306"/>
    <cellStyle name="표준 352 6" xfId="16091"/>
    <cellStyle name="표준 352 6 2" xfId="18231"/>
    <cellStyle name="표준 352 6 2 2" xfId="21441"/>
    <cellStyle name="표준 352 6 2 2 2" xfId="27870"/>
    <cellStyle name="표준 352 6 2 3" xfId="24660"/>
    <cellStyle name="표준 352 6 3" xfId="17161"/>
    <cellStyle name="표준 352 6 3 2" xfId="20371"/>
    <cellStyle name="표준 352 6 3 2 2" xfId="26800"/>
    <cellStyle name="표준 352 6 3 3" xfId="23590"/>
    <cellStyle name="표준 352 6 4" xfId="19301"/>
    <cellStyle name="표준 352 6 4 2" xfId="25730"/>
    <cellStyle name="표준 352 6 5" xfId="22520"/>
    <cellStyle name="표준 352 7" xfId="17375"/>
    <cellStyle name="표준 352 7 2" xfId="20585"/>
    <cellStyle name="표준 352 7 2 2" xfId="27014"/>
    <cellStyle name="표준 352 7 3" xfId="23804"/>
    <cellStyle name="표준 352 8" xfId="16305"/>
    <cellStyle name="표준 352 8 2" xfId="19515"/>
    <cellStyle name="표준 352 8 2 2" xfId="25944"/>
    <cellStyle name="표준 352 8 3" xfId="22734"/>
    <cellStyle name="표준 352 9" xfId="18445"/>
    <cellStyle name="표준 352 9 2" xfId="24874"/>
    <cellStyle name="표준 353" xfId="13043"/>
    <cellStyle name="표준 353 10" xfId="21664"/>
    <cellStyle name="표준 353 2" xfId="15157"/>
    <cellStyle name="표준 353 3" xfId="15447"/>
    <cellStyle name="표준 353 3 2" xfId="17590"/>
    <cellStyle name="표준 353 3 2 2" xfId="20800"/>
    <cellStyle name="표준 353 3 2 2 2" xfId="27229"/>
    <cellStyle name="표준 353 3 2 3" xfId="24019"/>
    <cellStyle name="표준 353 3 3" xfId="16520"/>
    <cellStyle name="표준 353 3 3 2" xfId="19730"/>
    <cellStyle name="표준 353 3 3 2 2" xfId="26159"/>
    <cellStyle name="표준 353 3 3 3" xfId="22949"/>
    <cellStyle name="표준 353 3 4" xfId="18660"/>
    <cellStyle name="표준 353 3 4 2" xfId="25089"/>
    <cellStyle name="표준 353 3 5" xfId="21879"/>
    <cellStyle name="표준 353 4" xfId="15661"/>
    <cellStyle name="표준 353 4 2" xfId="17804"/>
    <cellStyle name="표준 353 4 2 2" xfId="21014"/>
    <cellStyle name="표준 353 4 2 2 2" xfId="27443"/>
    <cellStyle name="표준 353 4 2 3" xfId="24233"/>
    <cellStyle name="표준 353 4 3" xfId="16734"/>
    <cellStyle name="표준 353 4 3 2" xfId="19944"/>
    <cellStyle name="표준 353 4 3 2 2" xfId="26373"/>
    <cellStyle name="표준 353 4 3 3" xfId="23163"/>
    <cellStyle name="표준 353 4 4" xfId="18874"/>
    <cellStyle name="표준 353 4 4 2" xfId="25303"/>
    <cellStyle name="표준 353 4 5" xfId="22093"/>
    <cellStyle name="표준 353 5" xfId="15875"/>
    <cellStyle name="표준 353 5 2" xfId="18018"/>
    <cellStyle name="표준 353 5 2 2" xfId="21228"/>
    <cellStyle name="표준 353 5 2 2 2" xfId="27657"/>
    <cellStyle name="표준 353 5 2 3" xfId="24447"/>
    <cellStyle name="표준 353 5 3" xfId="16948"/>
    <cellStyle name="표준 353 5 3 2" xfId="20158"/>
    <cellStyle name="표준 353 5 3 2 2" xfId="26587"/>
    <cellStyle name="표준 353 5 3 3" xfId="23377"/>
    <cellStyle name="표준 353 5 4" xfId="19088"/>
    <cellStyle name="표준 353 5 4 2" xfId="25517"/>
    <cellStyle name="표준 353 5 5" xfId="22307"/>
    <cellStyle name="표준 353 6" xfId="16092"/>
    <cellStyle name="표준 353 6 2" xfId="18232"/>
    <cellStyle name="표준 353 6 2 2" xfId="21442"/>
    <cellStyle name="표준 353 6 2 2 2" xfId="27871"/>
    <cellStyle name="표준 353 6 2 3" xfId="24661"/>
    <cellStyle name="표준 353 6 3" xfId="17162"/>
    <cellStyle name="표준 353 6 3 2" xfId="20372"/>
    <cellStyle name="표준 353 6 3 2 2" xfId="26801"/>
    <cellStyle name="표준 353 6 3 3" xfId="23591"/>
    <cellStyle name="표준 353 6 4" xfId="19302"/>
    <cellStyle name="표준 353 6 4 2" xfId="25731"/>
    <cellStyle name="표준 353 6 5" xfId="22521"/>
    <cellStyle name="표준 353 7" xfId="17376"/>
    <cellStyle name="표준 353 7 2" xfId="20586"/>
    <cellStyle name="표준 353 7 2 2" xfId="27015"/>
    <cellStyle name="표준 353 7 3" xfId="23805"/>
    <cellStyle name="표준 353 8" xfId="16306"/>
    <cellStyle name="표준 353 8 2" xfId="19516"/>
    <cellStyle name="표준 353 8 2 2" xfId="25945"/>
    <cellStyle name="표준 353 8 3" xfId="22735"/>
    <cellStyle name="표준 353 9" xfId="18446"/>
    <cellStyle name="표준 353 9 2" xfId="24875"/>
    <cellStyle name="표준 354" xfId="13044"/>
    <cellStyle name="표준 354 10" xfId="21665"/>
    <cellStyle name="표준 354 2" xfId="15158"/>
    <cellStyle name="표준 354 3" xfId="15448"/>
    <cellStyle name="표준 354 3 2" xfId="17591"/>
    <cellStyle name="표준 354 3 2 2" xfId="20801"/>
    <cellStyle name="표준 354 3 2 2 2" xfId="27230"/>
    <cellStyle name="표준 354 3 2 3" xfId="24020"/>
    <cellStyle name="표준 354 3 3" xfId="16521"/>
    <cellStyle name="표준 354 3 3 2" xfId="19731"/>
    <cellStyle name="표준 354 3 3 2 2" xfId="26160"/>
    <cellStyle name="표준 354 3 3 3" xfId="22950"/>
    <cellStyle name="표준 354 3 4" xfId="18661"/>
    <cellStyle name="표준 354 3 4 2" xfId="25090"/>
    <cellStyle name="표준 354 3 5" xfId="21880"/>
    <cellStyle name="표준 354 4" xfId="15662"/>
    <cellStyle name="표준 354 4 2" xfId="17805"/>
    <cellStyle name="표준 354 4 2 2" xfId="21015"/>
    <cellStyle name="표준 354 4 2 2 2" xfId="27444"/>
    <cellStyle name="표준 354 4 2 3" xfId="24234"/>
    <cellStyle name="표준 354 4 3" xfId="16735"/>
    <cellStyle name="표준 354 4 3 2" xfId="19945"/>
    <cellStyle name="표준 354 4 3 2 2" xfId="26374"/>
    <cellStyle name="표준 354 4 3 3" xfId="23164"/>
    <cellStyle name="표준 354 4 4" xfId="18875"/>
    <cellStyle name="표준 354 4 4 2" xfId="25304"/>
    <cellStyle name="표준 354 4 5" xfId="22094"/>
    <cellStyle name="표준 354 5" xfId="15876"/>
    <cellStyle name="표준 354 5 2" xfId="18019"/>
    <cellStyle name="표준 354 5 2 2" xfId="21229"/>
    <cellStyle name="표준 354 5 2 2 2" xfId="27658"/>
    <cellStyle name="표준 354 5 2 3" xfId="24448"/>
    <cellStyle name="표준 354 5 3" xfId="16949"/>
    <cellStyle name="표준 354 5 3 2" xfId="20159"/>
    <cellStyle name="표준 354 5 3 2 2" xfId="26588"/>
    <cellStyle name="표준 354 5 3 3" xfId="23378"/>
    <cellStyle name="표준 354 5 4" xfId="19089"/>
    <cellStyle name="표준 354 5 4 2" xfId="25518"/>
    <cellStyle name="표준 354 5 5" xfId="22308"/>
    <cellStyle name="표준 354 6" xfId="16093"/>
    <cellStyle name="표준 354 6 2" xfId="18233"/>
    <cellStyle name="표준 354 6 2 2" xfId="21443"/>
    <cellStyle name="표준 354 6 2 2 2" xfId="27872"/>
    <cellStyle name="표준 354 6 2 3" xfId="24662"/>
    <cellStyle name="표준 354 6 3" xfId="17163"/>
    <cellStyle name="표준 354 6 3 2" xfId="20373"/>
    <cellStyle name="표준 354 6 3 2 2" xfId="26802"/>
    <cellStyle name="표준 354 6 3 3" xfId="23592"/>
    <cellStyle name="표준 354 6 4" xfId="19303"/>
    <cellStyle name="표준 354 6 4 2" xfId="25732"/>
    <cellStyle name="표준 354 6 5" xfId="22522"/>
    <cellStyle name="표준 354 7" xfId="17377"/>
    <cellStyle name="표준 354 7 2" xfId="20587"/>
    <cellStyle name="표준 354 7 2 2" xfId="27016"/>
    <cellStyle name="표준 354 7 3" xfId="23806"/>
    <cellStyle name="표준 354 8" xfId="16307"/>
    <cellStyle name="표준 354 8 2" xfId="19517"/>
    <cellStyle name="표준 354 8 2 2" xfId="25946"/>
    <cellStyle name="표준 354 8 3" xfId="22736"/>
    <cellStyle name="표준 354 9" xfId="18447"/>
    <cellStyle name="표준 354 9 2" xfId="24876"/>
    <cellStyle name="표준 355" xfId="13045"/>
    <cellStyle name="표준 355 10" xfId="21666"/>
    <cellStyle name="표준 355 2" xfId="15159"/>
    <cellStyle name="표준 355 3" xfId="15449"/>
    <cellStyle name="표준 355 3 2" xfId="17592"/>
    <cellStyle name="표준 355 3 2 2" xfId="20802"/>
    <cellStyle name="표준 355 3 2 2 2" xfId="27231"/>
    <cellStyle name="표준 355 3 2 3" xfId="24021"/>
    <cellStyle name="표준 355 3 3" xfId="16522"/>
    <cellStyle name="표준 355 3 3 2" xfId="19732"/>
    <cellStyle name="표준 355 3 3 2 2" xfId="26161"/>
    <cellStyle name="표준 355 3 3 3" xfId="22951"/>
    <cellStyle name="표준 355 3 4" xfId="18662"/>
    <cellStyle name="표준 355 3 4 2" xfId="25091"/>
    <cellStyle name="표준 355 3 5" xfId="21881"/>
    <cellStyle name="표준 355 4" xfId="15663"/>
    <cellStyle name="표준 355 4 2" xfId="17806"/>
    <cellStyle name="표준 355 4 2 2" xfId="21016"/>
    <cellStyle name="표준 355 4 2 2 2" xfId="27445"/>
    <cellStyle name="표준 355 4 2 3" xfId="24235"/>
    <cellStyle name="표준 355 4 3" xfId="16736"/>
    <cellStyle name="표준 355 4 3 2" xfId="19946"/>
    <cellStyle name="표준 355 4 3 2 2" xfId="26375"/>
    <cellStyle name="표준 355 4 3 3" xfId="23165"/>
    <cellStyle name="표준 355 4 4" xfId="18876"/>
    <cellStyle name="표준 355 4 4 2" xfId="25305"/>
    <cellStyle name="표준 355 4 5" xfId="22095"/>
    <cellStyle name="표준 355 5" xfId="15877"/>
    <cellStyle name="표준 355 5 2" xfId="18020"/>
    <cellStyle name="표준 355 5 2 2" xfId="21230"/>
    <cellStyle name="표준 355 5 2 2 2" xfId="27659"/>
    <cellStyle name="표준 355 5 2 3" xfId="24449"/>
    <cellStyle name="표준 355 5 3" xfId="16950"/>
    <cellStyle name="표준 355 5 3 2" xfId="20160"/>
    <cellStyle name="표준 355 5 3 2 2" xfId="26589"/>
    <cellStyle name="표준 355 5 3 3" xfId="23379"/>
    <cellStyle name="표준 355 5 4" xfId="19090"/>
    <cellStyle name="표준 355 5 4 2" xfId="25519"/>
    <cellStyle name="표준 355 5 5" xfId="22309"/>
    <cellStyle name="표준 355 6" xfId="16094"/>
    <cellStyle name="표준 355 6 2" xfId="18234"/>
    <cellStyle name="표준 355 6 2 2" xfId="21444"/>
    <cellStyle name="표준 355 6 2 2 2" xfId="27873"/>
    <cellStyle name="표준 355 6 2 3" xfId="24663"/>
    <cellStyle name="표준 355 6 3" xfId="17164"/>
    <cellStyle name="표준 355 6 3 2" xfId="20374"/>
    <cellStyle name="표준 355 6 3 2 2" xfId="26803"/>
    <cellStyle name="표준 355 6 3 3" xfId="23593"/>
    <cellStyle name="표준 355 6 4" xfId="19304"/>
    <cellStyle name="표준 355 6 4 2" xfId="25733"/>
    <cellStyle name="표준 355 6 5" xfId="22523"/>
    <cellStyle name="표준 355 7" xfId="17378"/>
    <cellStyle name="표준 355 7 2" xfId="20588"/>
    <cellStyle name="표준 355 7 2 2" xfId="27017"/>
    <cellStyle name="표준 355 7 3" xfId="23807"/>
    <cellStyle name="표준 355 8" xfId="16308"/>
    <cellStyle name="표준 355 8 2" xfId="19518"/>
    <cellStyle name="표준 355 8 2 2" xfId="25947"/>
    <cellStyle name="표준 355 8 3" xfId="22737"/>
    <cellStyle name="표준 355 9" xfId="18448"/>
    <cellStyle name="표준 355 9 2" xfId="24877"/>
    <cellStyle name="표준 356" xfId="13046"/>
    <cellStyle name="표준 356 10" xfId="21667"/>
    <cellStyle name="표준 356 2" xfId="15160"/>
    <cellStyle name="표준 356 3" xfId="15450"/>
    <cellStyle name="표준 356 3 2" xfId="17593"/>
    <cellStyle name="표준 356 3 2 2" xfId="20803"/>
    <cellStyle name="표준 356 3 2 2 2" xfId="27232"/>
    <cellStyle name="표준 356 3 2 3" xfId="24022"/>
    <cellStyle name="표준 356 3 3" xfId="16523"/>
    <cellStyle name="표준 356 3 3 2" xfId="19733"/>
    <cellStyle name="표준 356 3 3 2 2" xfId="26162"/>
    <cellStyle name="표준 356 3 3 3" xfId="22952"/>
    <cellStyle name="표준 356 3 4" xfId="18663"/>
    <cellStyle name="표준 356 3 4 2" xfId="25092"/>
    <cellStyle name="표준 356 3 5" xfId="21882"/>
    <cellStyle name="표준 356 4" xfId="15664"/>
    <cellStyle name="표준 356 4 2" xfId="17807"/>
    <cellStyle name="표준 356 4 2 2" xfId="21017"/>
    <cellStyle name="표준 356 4 2 2 2" xfId="27446"/>
    <cellStyle name="표준 356 4 2 3" xfId="24236"/>
    <cellStyle name="표준 356 4 3" xfId="16737"/>
    <cellStyle name="표준 356 4 3 2" xfId="19947"/>
    <cellStyle name="표준 356 4 3 2 2" xfId="26376"/>
    <cellStyle name="표준 356 4 3 3" xfId="23166"/>
    <cellStyle name="표준 356 4 4" xfId="18877"/>
    <cellStyle name="표준 356 4 4 2" xfId="25306"/>
    <cellStyle name="표준 356 4 5" xfId="22096"/>
    <cellStyle name="표준 356 5" xfId="15878"/>
    <cellStyle name="표준 356 5 2" xfId="18021"/>
    <cellStyle name="표준 356 5 2 2" xfId="21231"/>
    <cellStyle name="표준 356 5 2 2 2" xfId="27660"/>
    <cellStyle name="표준 356 5 2 3" xfId="24450"/>
    <cellStyle name="표준 356 5 3" xfId="16951"/>
    <cellStyle name="표준 356 5 3 2" xfId="20161"/>
    <cellStyle name="표준 356 5 3 2 2" xfId="26590"/>
    <cellStyle name="표준 356 5 3 3" xfId="23380"/>
    <cellStyle name="표준 356 5 4" xfId="19091"/>
    <cellStyle name="표준 356 5 4 2" xfId="25520"/>
    <cellStyle name="표준 356 5 5" xfId="22310"/>
    <cellStyle name="표준 356 6" xfId="16095"/>
    <cellStyle name="표준 356 6 2" xfId="18235"/>
    <cellStyle name="표준 356 6 2 2" xfId="21445"/>
    <cellStyle name="표준 356 6 2 2 2" xfId="27874"/>
    <cellStyle name="표준 356 6 2 3" xfId="24664"/>
    <cellStyle name="표준 356 6 3" xfId="17165"/>
    <cellStyle name="표준 356 6 3 2" xfId="20375"/>
    <cellStyle name="표준 356 6 3 2 2" xfId="26804"/>
    <cellStyle name="표준 356 6 3 3" xfId="23594"/>
    <cellStyle name="표준 356 6 4" xfId="19305"/>
    <cellStyle name="표준 356 6 4 2" xfId="25734"/>
    <cellStyle name="표준 356 6 5" xfId="22524"/>
    <cellStyle name="표준 356 7" xfId="17379"/>
    <cellStyle name="표준 356 7 2" xfId="20589"/>
    <cellStyle name="표준 356 7 2 2" xfId="27018"/>
    <cellStyle name="표준 356 7 3" xfId="23808"/>
    <cellStyle name="표준 356 8" xfId="16309"/>
    <cellStyle name="표준 356 8 2" xfId="19519"/>
    <cellStyle name="표준 356 8 2 2" xfId="25948"/>
    <cellStyle name="표준 356 8 3" xfId="22738"/>
    <cellStyle name="표준 356 9" xfId="18449"/>
    <cellStyle name="표준 356 9 2" xfId="24878"/>
    <cellStyle name="표준 357" xfId="13047"/>
    <cellStyle name="표준 357 10" xfId="21668"/>
    <cellStyle name="표준 357 2" xfId="15161"/>
    <cellStyle name="표준 357 3" xfId="15451"/>
    <cellStyle name="표준 357 3 2" xfId="17594"/>
    <cellStyle name="표준 357 3 2 2" xfId="20804"/>
    <cellStyle name="표준 357 3 2 2 2" xfId="27233"/>
    <cellStyle name="표준 357 3 2 3" xfId="24023"/>
    <cellStyle name="표준 357 3 3" xfId="16524"/>
    <cellStyle name="표준 357 3 3 2" xfId="19734"/>
    <cellStyle name="표준 357 3 3 2 2" xfId="26163"/>
    <cellStyle name="표준 357 3 3 3" xfId="22953"/>
    <cellStyle name="표준 357 3 4" xfId="18664"/>
    <cellStyle name="표준 357 3 4 2" xfId="25093"/>
    <cellStyle name="표준 357 3 5" xfId="21883"/>
    <cellStyle name="표준 357 4" xfId="15665"/>
    <cellStyle name="표준 357 4 2" xfId="17808"/>
    <cellStyle name="표준 357 4 2 2" xfId="21018"/>
    <cellStyle name="표준 357 4 2 2 2" xfId="27447"/>
    <cellStyle name="표준 357 4 2 3" xfId="24237"/>
    <cellStyle name="표준 357 4 3" xfId="16738"/>
    <cellStyle name="표준 357 4 3 2" xfId="19948"/>
    <cellStyle name="표준 357 4 3 2 2" xfId="26377"/>
    <cellStyle name="표준 357 4 3 3" xfId="23167"/>
    <cellStyle name="표준 357 4 4" xfId="18878"/>
    <cellStyle name="표준 357 4 4 2" xfId="25307"/>
    <cellStyle name="표준 357 4 5" xfId="22097"/>
    <cellStyle name="표준 357 5" xfId="15879"/>
    <cellStyle name="표준 357 5 2" xfId="18022"/>
    <cellStyle name="표준 357 5 2 2" xfId="21232"/>
    <cellStyle name="표준 357 5 2 2 2" xfId="27661"/>
    <cellStyle name="표준 357 5 2 3" xfId="24451"/>
    <cellStyle name="표준 357 5 3" xfId="16952"/>
    <cellStyle name="표준 357 5 3 2" xfId="20162"/>
    <cellStyle name="표준 357 5 3 2 2" xfId="26591"/>
    <cellStyle name="표준 357 5 3 3" xfId="23381"/>
    <cellStyle name="표준 357 5 4" xfId="19092"/>
    <cellStyle name="표준 357 5 4 2" xfId="25521"/>
    <cellStyle name="표준 357 5 5" xfId="22311"/>
    <cellStyle name="표준 357 6" xfId="16096"/>
    <cellStyle name="표준 357 6 2" xfId="18236"/>
    <cellStyle name="표준 357 6 2 2" xfId="21446"/>
    <cellStyle name="표준 357 6 2 2 2" xfId="27875"/>
    <cellStyle name="표준 357 6 2 3" xfId="24665"/>
    <cellStyle name="표준 357 6 3" xfId="17166"/>
    <cellStyle name="표준 357 6 3 2" xfId="20376"/>
    <cellStyle name="표준 357 6 3 2 2" xfId="26805"/>
    <cellStyle name="표준 357 6 3 3" xfId="23595"/>
    <cellStyle name="표준 357 6 4" xfId="19306"/>
    <cellStyle name="표준 357 6 4 2" xfId="25735"/>
    <cellStyle name="표준 357 6 5" xfId="22525"/>
    <cellStyle name="표준 357 7" xfId="17380"/>
    <cellStyle name="표준 357 7 2" xfId="20590"/>
    <cellStyle name="표준 357 7 2 2" xfId="27019"/>
    <cellStyle name="표준 357 7 3" xfId="23809"/>
    <cellStyle name="표준 357 8" xfId="16310"/>
    <cellStyle name="표준 357 8 2" xfId="19520"/>
    <cellStyle name="표준 357 8 2 2" xfId="25949"/>
    <cellStyle name="표준 357 8 3" xfId="22739"/>
    <cellStyle name="표준 357 9" xfId="18450"/>
    <cellStyle name="표준 357 9 2" xfId="24879"/>
    <cellStyle name="표준 358" xfId="13048"/>
    <cellStyle name="표준 358 10" xfId="21669"/>
    <cellStyle name="표준 358 2" xfId="15162"/>
    <cellStyle name="표준 358 3" xfId="15452"/>
    <cellStyle name="표준 358 3 2" xfId="17595"/>
    <cellStyle name="표준 358 3 2 2" xfId="20805"/>
    <cellStyle name="표준 358 3 2 2 2" xfId="27234"/>
    <cellStyle name="표준 358 3 2 3" xfId="24024"/>
    <cellStyle name="표준 358 3 3" xfId="16525"/>
    <cellStyle name="표준 358 3 3 2" xfId="19735"/>
    <cellStyle name="표준 358 3 3 2 2" xfId="26164"/>
    <cellStyle name="표준 358 3 3 3" xfId="22954"/>
    <cellStyle name="표준 358 3 4" xfId="18665"/>
    <cellStyle name="표준 358 3 4 2" xfId="25094"/>
    <cellStyle name="표준 358 3 5" xfId="21884"/>
    <cellStyle name="표준 358 4" xfId="15666"/>
    <cellStyle name="표준 358 4 2" xfId="17809"/>
    <cellStyle name="표준 358 4 2 2" xfId="21019"/>
    <cellStyle name="표준 358 4 2 2 2" xfId="27448"/>
    <cellStyle name="표준 358 4 2 3" xfId="24238"/>
    <cellStyle name="표준 358 4 3" xfId="16739"/>
    <cellStyle name="표준 358 4 3 2" xfId="19949"/>
    <cellStyle name="표준 358 4 3 2 2" xfId="26378"/>
    <cellStyle name="표준 358 4 3 3" xfId="23168"/>
    <cellStyle name="표준 358 4 4" xfId="18879"/>
    <cellStyle name="표준 358 4 4 2" xfId="25308"/>
    <cellStyle name="표준 358 4 5" xfId="22098"/>
    <cellStyle name="표준 358 5" xfId="15880"/>
    <cellStyle name="표준 358 5 2" xfId="18023"/>
    <cellStyle name="표준 358 5 2 2" xfId="21233"/>
    <cellStyle name="표준 358 5 2 2 2" xfId="27662"/>
    <cellStyle name="표준 358 5 2 3" xfId="24452"/>
    <cellStyle name="표준 358 5 3" xfId="16953"/>
    <cellStyle name="표준 358 5 3 2" xfId="20163"/>
    <cellStyle name="표준 358 5 3 2 2" xfId="26592"/>
    <cellStyle name="표준 358 5 3 3" xfId="23382"/>
    <cellStyle name="표준 358 5 4" xfId="19093"/>
    <cellStyle name="표준 358 5 4 2" xfId="25522"/>
    <cellStyle name="표준 358 5 5" xfId="22312"/>
    <cellStyle name="표준 358 6" xfId="16097"/>
    <cellStyle name="표준 358 6 2" xfId="18237"/>
    <cellStyle name="표준 358 6 2 2" xfId="21447"/>
    <cellStyle name="표준 358 6 2 2 2" xfId="27876"/>
    <cellStyle name="표준 358 6 2 3" xfId="24666"/>
    <cellStyle name="표준 358 6 3" xfId="17167"/>
    <cellStyle name="표준 358 6 3 2" xfId="20377"/>
    <cellStyle name="표준 358 6 3 2 2" xfId="26806"/>
    <cellStyle name="표준 358 6 3 3" xfId="23596"/>
    <cellStyle name="표준 358 6 4" xfId="19307"/>
    <cellStyle name="표준 358 6 4 2" xfId="25736"/>
    <cellStyle name="표준 358 6 5" xfId="22526"/>
    <cellStyle name="표준 358 7" xfId="17381"/>
    <cellStyle name="표준 358 7 2" xfId="20591"/>
    <cellStyle name="표준 358 7 2 2" xfId="27020"/>
    <cellStyle name="표준 358 7 3" xfId="23810"/>
    <cellStyle name="표준 358 8" xfId="16311"/>
    <cellStyle name="표준 358 8 2" xfId="19521"/>
    <cellStyle name="표준 358 8 2 2" xfId="25950"/>
    <cellStyle name="표준 358 8 3" xfId="22740"/>
    <cellStyle name="표준 358 9" xfId="18451"/>
    <cellStyle name="표준 358 9 2" xfId="24880"/>
    <cellStyle name="표준 359" xfId="13049"/>
    <cellStyle name="표준 359 10" xfId="21670"/>
    <cellStyle name="표준 359 2" xfId="15163"/>
    <cellStyle name="표준 359 3" xfId="15453"/>
    <cellStyle name="표준 359 3 2" xfId="17596"/>
    <cellStyle name="표준 359 3 2 2" xfId="20806"/>
    <cellStyle name="표준 359 3 2 2 2" xfId="27235"/>
    <cellStyle name="표준 359 3 2 3" xfId="24025"/>
    <cellStyle name="표준 359 3 3" xfId="16526"/>
    <cellStyle name="표준 359 3 3 2" xfId="19736"/>
    <cellStyle name="표준 359 3 3 2 2" xfId="26165"/>
    <cellStyle name="표준 359 3 3 3" xfId="22955"/>
    <cellStyle name="표준 359 3 4" xfId="18666"/>
    <cellStyle name="표준 359 3 4 2" xfId="25095"/>
    <cellStyle name="표준 359 3 5" xfId="21885"/>
    <cellStyle name="표준 359 4" xfId="15667"/>
    <cellStyle name="표준 359 4 2" xfId="17810"/>
    <cellStyle name="표준 359 4 2 2" xfId="21020"/>
    <cellStyle name="표준 359 4 2 2 2" xfId="27449"/>
    <cellStyle name="표준 359 4 2 3" xfId="24239"/>
    <cellStyle name="표준 359 4 3" xfId="16740"/>
    <cellStyle name="표준 359 4 3 2" xfId="19950"/>
    <cellStyle name="표준 359 4 3 2 2" xfId="26379"/>
    <cellStyle name="표준 359 4 3 3" xfId="23169"/>
    <cellStyle name="표준 359 4 4" xfId="18880"/>
    <cellStyle name="표준 359 4 4 2" xfId="25309"/>
    <cellStyle name="표준 359 4 5" xfId="22099"/>
    <cellStyle name="표준 359 5" xfId="15881"/>
    <cellStyle name="표준 359 5 2" xfId="18024"/>
    <cellStyle name="표준 359 5 2 2" xfId="21234"/>
    <cellStyle name="표준 359 5 2 2 2" xfId="27663"/>
    <cellStyle name="표준 359 5 2 3" xfId="24453"/>
    <cellStyle name="표준 359 5 3" xfId="16954"/>
    <cellStyle name="표준 359 5 3 2" xfId="20164"/>
    <cellStyle name="표준 359 5 3 2 2" xfId="26593"/>
    <cellStyle name="표준 359 5 3 3" xfId="23383"/>
    <cellStyle name="표준 359 5 4" xfId="19094"/>
    <cellStyle name="표준 359 5 4 2" xfId="25523"/>
    <cellStyle name="표준 359 5 5" xfId="22313"/>
    <cellStyle name="표준 359 6" xfId="16098"/>
    <cellStyle name="표준 359 6 2" xfId="18238"/>
    <cellStyle name="표준 359 6 2 2" xfId="21448"/>
    <cellStyle name="표준 359 6 2 2 2" xfId="27877"/>
    <cellStyle name="표준 359 6 2 3" xfId="24667"/>
    <cellStyle name="표준 359 6 3" xfId="17168"/>
    <cellStyle name="표준 359 6 3 2" xfId="20378"/>
    <cellStyle name="표준 359 6 3 2 2" xfId="26807"/>
    <cellStyle name="표준 359 6 3 3" xfId="23597"/>
    <cellStyle name="표준 359 6 4" xfId="19308"/>
    <cellStyle name="표준 359 6 4 2" xfId="25737"/>
    <cellStyle name="표준 359 6 5" xfId="22527"/>
    <cellStyle name="표준 359 7" xfId="17382"/>
    <cellStyle name="표준 359 7 2" xfId="20592"/>
    <cellStyle name="표준 359 7 2 2" xfId="27021"/>
    <cellStyle name="표준 359 7 3" xfId="23811"/>
    <cellStyle name="표준 359 8" xfId="16312"/>
    <cellStyle name="표준 359 8 2" xfId="19522"/>
    <cellStyle name="표준 359 8 2 2" xfId="25951"/>
    <cellStyle name="표준 359 8 3" xfId="22741"/>
    <cellStyle name="표준 359 9" xfId="18452"/>
    <cellStyle name="표준 359 9 2" xfId="24881"/>
    <cellStyle name="표준 36" xfId="6523"/>
    <cellStyle name="표준 36 2" xfId="6524"/>
    <cellStyle name="표준 36 2 2" xfId="12494"/>
    <cellStyle name="표준 36 2 3" xfId="9816"/>
    <cellStyle name="표준 36 2 3 2" xfId="15289"/>
    <cellStyle name="표준 36 3" xfId="6786"/>
    <cellStyle name="표준 36 3 2" xfId="12741"/>
    <cellStyle name="표준 36 3 3" xfId="9817"/>
    <cellStyle name="표준 36 4" xfId="6977"/>
    <cellStyle name="표준 36 4 2" xfId="12888"/>
    <cellStyle name="표준 36 4 3" xfId="9818"/>
    <cellStyle name="표준 36 5" xfId="12493"/>
    <cellStyle name="표준 36 6" xfId="9815"/>
    <cellStyle name="표준 36 6 2" xfId="14809"/>
    <cellStyle name="표준 360" xfId="13050"/>
    <cellStyle name="표준 360 10" xfId="21671"/>
    <cellStyle name="표준 360 2" xfId="15164"/>
    <cellStyle name="표준 360 3" xfId="15454"/>
    <cellStyle name="표준 360 3 2" xfId="17597"/>
    <cellStyle name="표준 360 3 2 2" xfId="20807"/>
    <cellStyle name="표준 360 3 2 2 2" xfId="27236"/>
    <cellStyle name="표준 360 3 2 3" xfId="24026"/>
    <cellStyle name="표준 360 3 3" xfId="16527"/>
    <cellStyle name="표준 360 3 3 2" xfId="19737"/>
    <cellStyle name="표준 360 3 3 2 2" xfId="26166"/>
    <cellStyle name="표준 360 3 3 3" xfId="22956"/>
    <cellStyle name="표준 360 3 4" xfId="18667"/>
    <cellStyle name="표준 360 3 4 2" xfId="25096"/>
    <cellStyle name="표준 360 3 5" xfId="21886"/>
    <cellStyle name="표준 360 4" xfId="15668"/>
    <cellStyle name="표준 360 4 2" xfId="17811"/>
    <cellStyle name="표준 360 4 2 2" xfId="21021"/>
    <cellStyle name="표준 360 4 2 2 2" xfId="27450"/>
    <cellStyle name="표준 360 4 2 3" xfId="24240"/>
    <cellStyle name="표준 360 4 3" xfId="16741"/>
    <cellStyle name="표준 360 4 3 2" xfId="19951"/>
    <cellStyle name="표준 360 4 3 2 2" xfId="26380"/>
    <cellStyle name="표준 360 4 3 3" xfId="23170"/>
    <cellStyle name="표준 360 4 4" xfId="18881"/>
    <cellStyle name="표준 360 4 4 2" xfId="25310"/>
    <cellStyle name="표준 360 4 5" xfId="22100"/>
    <cellStyle name="표준 360 5" xfId="15882"/>
    <cellStyle name="표준 360 5 2" xfId="18025"/>
    <cellStyle name="표준 360 5 2 2" xfId="21235"/>
    <cellStyle name="표준 360 5 2 2 2" xfId="27664"/>
    <cellStyle name="표준 360 5 2 3" xfId="24454"/>
    <cellStyle name="표준 360 5 3" xfId="16955"/>
    <cellStyle name="표준 360 5 3 2" xfId="20165"/>
    <cellStyle name="표준 360 5 3 2 2" xfId="26594"/>
    <cellStyle name="표준 360 5 3 3" xfId="23384"/>
    <cellStyle name="표준 360 5 4" xfId="19095"/>
    <cellStyle name="표준 360 5 4 2" xfId="25524"/>
    <cellStyle name="표준 360 5 5" xfId="22314"/>
    <cellStyle name="표준 360 6" xfId="16099"/>
    <cellStyle name="표준 360 6 2" xfId="18239"/>
    <cellStyle name="표준 360 6 2 2" xfId="21449"/>
    <cellStyle name="표준 360 6 2 2 2" xfId="27878"/>
    <cellStyle name="표준 360 6 2 3" xfId="24668"/>
    <cellStyle name="표준 360 6 3" xfId="17169"/>
    <cellStyle name="표준 360 6 3 2" xfId="20379"/>
    <cellStyle name="표준 360 6 3 2 2" xfId="26808"/>
    <cellStyle name="표준 360 6 3 3" xfId="23598"/>
    <cellStyle name="표준 360 6 4" xfId="19309"/>
    <cellStyle name="표준 360 6 4 2" xfId="25738"/>
    <cellStyle name="표준 360 6 5" xfId="22528"/>
    <cellStyle name="표준 360 7" xfId="17383"/>
    <cellStyle name="표준 360 7 2" xfId="20593"/>
    <cellStyle name="표준 360 7 2 2" xfId="27022"/>
    <cellStyle name="표준 360 7 3" xfId="23812"/>
    <cellStyle name="표준 360 8" xfId="16313"/>
    <cellStyle name="표준 360 8 2" xfId="19523"/>
    <cellStyle name="표준 360 8 2 2" xfId="25952"/>
    <cellStyle name="표준 360 8 3" xfId="22742"/>
    <cellStyle name="표준 360 9" xfId="18453"/>
    <cellStyle name="표준 360 9 2" xfId="24882"/>
    <cellStyle name="표준 361" xfId="13051"/>
    <cellStyle name="표준 361 10" xfId="21672"/>
    <cellStyle name="표준 361 2" xfId="15165"/>
    <cellStyle name="표준 361 3" xfId="15455"/>
    <cellStyle name="표준 361 3 2" xfId="17598"/>
    <cellStyle name="표준 361 3 2 2" xfId="20808"/>
    <cellStyle name="표준 361 3 2 2 2" xfId="27237"/>
    <cellStyle name="표준 361 3 2 3" xfId="24027"/>
    <cellStyle name="표준 361 3 3" xfId="16528"/>
    <cellStyle name="표준 361 3 3 2" xfId="19738"/>
    <cellStyle name="표준 361 3 3 2 2" xfId="26167"/>
    <cellStyle name="표준 361 3 3 3" xfId="22957"/>
    <cellStyle name="표준 361 3 4" xfId="18668"/>
    <cellStyle name="표준 361 3 4 2" xfId="25097"/>
    <cellStyle name="표준 361 3 5" xfId="21887"/>
    <cellStyle name="표준 361 4" xfId="15669"/>
    <cellStyle name="표준 361 4 2" xfId="17812"/>
    <cellStyle name="표준 361 4 2 2" xfId="21022"/>
    <cellStyle name="표준 361 4 2 2 2" xfId="27451"/>
    <cellStyle name="표준 361 4 2 3" xfId="24241"/>
    <cellStyle name="표준 361 4 3" xfId="16742"/>
    <cellStyle name="표준 361 4 3 2" xfId="19952"/>
    <cellStyle name="표준 361 4 3 2 2" xfId="26381"/>
    <cellStyle name="표준 361 4 3 3" xfId="23171"/>
    <cellStyle name="표준 361 4 4" xfId="18882"/>
    <cellStyle name="표준 361 4 4 2" xfId="25311"/>
    <cellStyle name="표준 361 4 5" xfId="22101"/>
    <cellStyle name="표준 361 5" xfId="15883"/>
    <cellStyle name="표준 361 5 2" xfId="18026"/>
    <cellStyle name="표준 361 5 2 2" xfId="21236"/>
    <cellStyle name="표준 361 5 2 2 2" xfId="27665"/>
    <cellStyle name="표준 361 5 2 3" xfId="24455"/>
    <cellStyle name="표준 361 5 3" xfId="16956"/>
    <cellStyle name="표준 361 5 3 2" xfId="20166"/>
    <cellStyle name="표준 361 5 3 2 2" xfId="26595"/>
    <cellStyle name="표준 361 5 3 3" xfId="23385"/>
    <cellStyle name="표준 361 5 4" xfId="19096"/>
    <cellStyle name="표준 361 5 4 2" xfId="25525"/>
    <cellStyle name="표준 361 5 5" xfId="22315"/>
    <cellStyle name="표준 361 6" xfId="16100"/>
    <cellStyle name="표준 361 6 2" xfId="18240"/>
    <cellStyle name="표준 361 6 2 2" xfId="21450"/>
    <cellStyle name="표준 361 6 2 2 2" xfId="27879"/>
    <cellStyle name="표준 361 6 2 3" xfId="24669"/>
    <cellStyle name="표준 361 6 3" xfId="17170"/>
    <cellStyle name="표준 361 6 3 2" xfId="20380"/>
    <cellStyle name="표준 361 6 3 2 2" xfId="26809"/>
    <cellStyle name="표준 361 6 3 3" xfId="23599"/>
    <cellStyle name="표준 361 6 4" xfId="19310"/>
    <cellStyle name="표준 361 6 4 2" xfId="25739"/>
    <cellStyle name="표준 361 6 5" xfId="22529"/>
    <cellStyle name="표준 361 7" xfId="17384"/>
    <cellStyle name="표준 361 7 2" xfId="20594"/>
    <cellStyle name="표준 361 7 2 2" xfId="27023"/>
    <cellStyle name="표준 361 7 3" xfId="23813"/>
    <cellStyle name="표준 361 8" xfId="16314"/>
    <cellStyle name="표준 361 8 2" xfId="19524"/>
    <cellStyle name="표준 361 8 2 2" xfId="25953"/>
    <cellStyle name="표준 361 8 3" xfId="22743"/>
    <cellStyle name="표준 361 9" xfId="18454"/>
    <cellStyle name="표준 361 9 2" xfId="24883"/>
    <cellStyle name="표준 362" xfId="13027"/>
    <cellStyle name="표준 362 10" xfId="21648"/>
    <cellStyle name="표준 362 2" xfId="15166"/>
    <cellStyle name="표준 362 3" xfId="15431"/>
    <cellStyle name="표준 362 3 2" xfId="17574"/>
    <cellStyle name="표준 362 3 2 2" xfId="20784"/>
    <cellStyle name="표준 362 3 2 2 2" xfId="27213"/>
    <cellStyle name="표준 362 3 2 3" xfId="24003"/>
    <cellStyle name="표준 362 3 3" xfId="16504"/>
    <cellStyle name="표준 362 3 3 2" xfId="19714"/>
    <cellStyle name="표준 362 3 3 2 2" xfId="26143"/>
    <cellStyle name="표준 362 3 3 3" xfId="22933"/>
    <cellStyle name="표준 362 3 4" xfId="18644"/>
    <cellStyle name="표준 362 3 4 2" xfId="25073"/>
    <cellStyle name="표준 362 3 5" xfId="21863"/>
    <cellStyle name="표준 362 4" xfId="15645"/>
    <cellStyle name="표준 362 4 2" xfId="17788"/>
    <cellStyle name="표준 362 4 2 2" xfId="20998"/>
    <cellStyle name="표준 362 4 2 2 2" xfId="27427"/>
    <cellStyle name="표준 362 4 2 3" xfId="24217"/>
    <cellStyle name="표준 362 4 3" xfId="16718"/>
    <cellStyle name="표준 362 4 3 2" xfId="19928"/>
    <cellStyle name="표준 362 4 3 2 2" xfId="26357"/>
    <cellStyle name="표준 362 4 3 3" xfId="23147"/>
    <cellStyle name="표준 362 4 4" xfId="18858"/>
    <cellStyle name="표준 362 4 4 2" xfId="25287"/>
    <cellStyle name="표준 362 4 5" xfId="22077"/>
    <cellStyle name="표준 362 5" xfId="15859"/>
    <cellStyle name="표준 362 5 2" xfId="18002"/>
    <cellStyle name="표준 362 5 2 2" xfId="21212"/>
    <cellStyle name="표준 362 5 2 2 2" xfId="27641"/>
    <cellStyle name="표준 362 5 2 3" xfId="24431"/>
    <cellStyle name="표준 362 5 3" xfId="16932"/>
    <cellStyle name="표준 362 5 3 2" xfId="20142"/>
    <cellStyle name="표준 362 5 3 2 2" xfId="26571"/>
    <cellStyle name="표준 362 5 3 3" xfId="23361"/>
    <cellStyle name="표준 362 5 4" xfId="19072"/>
    <cellStyle name="표준 362 5 4 2" xfId="25501"/>
    <cellStyle name="표준 362 5 5" xfId="22291"/>
    <cellStyle name="표준 362 6" xfId="16076"/>
    <cellStyle name="표준 362 6 2" xfId="18216"/>
    <cellStyle name="표준 362 6 2 2" xfId="21426"/>
    <cellStyle name="표준 362 6 2 2 2" xfId="27855"/>
    <cellStyle name="표준 362 6 2 3" xfId="24645"/>
    <cellStyle name="표준 362 6 3" xfId="17146"/>
    <cellStyle name="표준 362 6 3 2" xfId="20356"/>
    <cellStyle name="표준 362 6 3 2 2" xfId="26785"/>
    <cellStyle name="표준 362 6 3 3" xfId="23575"/>
    <cellStyle name="표준 362 6 4" xfId="19286"/>
    <cellStyle name="표준 362 6 4 2" xfId="25715"/>
    <cellStyle name="표준 362 6 5" xfId="22505"/>
    <cellStyle name="표준 362 7" xfId="17360"/>
    <cellStyle name="표준 362 7 2" xfId="20570"/>
    <cellStyle name="표준 362 7 2 2" xfId="26999"/>
    <cellStyle name="표준 362 7 3" xfId="23789"/>
    <cellStyle name="표준 362 8" xfId="16290"/>
    <cellStyle name="표준 362 8 2" xfId="19500"/>
    <cellStyle name="표준 362 8 2 2" xfId="25929"/>
    <cellStyle name="표준 362 8 3" xfId="22719"/>
    <cellStyle name="표준 362 9" xfId="18430"/>
    <cellStyle name="표준 362 9 2" xfId="24859"/>
    <cellStyle name="표준 363" xfId="13052"/>
    <cellStyle name="표준 363 10" xfId="21673"/>
    <cellStyle name="표준 363 2" xfId="15167"/>
    <cellStyle name="표준 363 3" xfId="15456"/>
    <cellStyle name="표준 363 3 2" xfId="17599"/>
    <cellStyle name="표준 363 3 2 2" xfId="20809"/>
    <cellStyle name="표준 363 3 2 2 2" xfId="27238"/>
    <cellStyle name="표준 363 3 2 3" xfId="24028"/>
    <cellStyle name="표준 363 3 3" xfId="16529"/>
    <cellStyle name="표준 363 3 3 2" xfId="19739"/>
    <cellStyle name="표준 363 3 3 2 2" xfId="26168"/>
    <cellStyle name="표준 363 3 3 3" xfId="22958"/>
    <cellStyle name="표준 363 3 4" xfId="18669"/>
    <cellStyle name="표준 363 3 4 2" xfId="25098"/>
    <cellStyle name="표준 363 3 5" xfId="21888"/>
    <cellStyle name="표준 363 4" xfId="15670"/>
    <cellStyle name="표준 363 4 2" xfId="17813"/>
    <cellStyle name="표준 363 4 2 2" xfId="21023"/>
    <cellStyle name="표준 363 4 2 2 2" xfId="27452"/>
    <cellStyle name="표준 363 4 2 3" xfId="24242"/>
    <cellStyle name="표준 363 4 3" xfId="16743"/>
    <cellStyle name="표준 363 4 3 2" xfId="19953"/>
    <cellStyle name="표준 363 4 3 2 2" xfId="26382"/>
    <cellStyle name="표준 363 4 3 3" xfId="23172"/>
    <cellStyle name="표준 363 4 4" xfId="18883"/>
    <cellStyle name="표준 363 4 4 2" xfId="25312"/>
    <cellStyle name="표준 363 4 5" xfId="22102"/>
    <cellStyle name="표준 363 5" xfId="15884"/>
    <cellStyle name="표준 363 5 2" xfId="18027"/>
    <cellStyle name="표준 363 5 2 2" xfId="21237"/>
    <cellStyle name="표준 363 5 2 2 2" xfId="27666"/>
    <cellStyle name="표준 363 5 2 3" xfId="24456"/>
    <cellStyle name="표준 363 5 3" xfId="16957"/>
    <cellStyle name="표준 363 5 3 2" xfId="20167"/>
    <cellStyle name="표준 363 5 3 2 2" xfId="26596"/>
    <cellStyle name="표준 363 5 3 3" xfId="23386"/>
    <cellStyle name="표준 363 5 4" xfId="19097"/>
    <cellStyle name="표준 363 5 4 2" xfId="25526"/>
    <cellStyle name="표준 363 5 5" xfId="22316"/>
    <cellStyle name="표준 363 6" xfId="16101"/>
    <cellStyle name="표준 363 6 2" xfId="18241"/>
    <cellStyle name="표준 363 6 2 2" xfId="21451"/>
    <cellStyle name="표준 363 6 2 2 2" xfId="27880"/>
    <cellStyle name="표준 363 6 2 3" xfId="24670"/>
    <cellStyle name="표준 363 6 3" xfId="17171"/>
    <cellStyle name="표준 363 6 3 2" xfId="20381"/>
    <cellStyle name="표준 363 6 3 2 2" xfId="26810"/>
    <cellStyle name="표준 363 6 3 3" xfId="23600"/>
    <cellStyle name="표준 363 6 4" xfId="19311"/>
    <cellStyle name="표준 363 6 4 2" xfId="25740"/>
    <cellStyle name="표준 363 6 5" xfId="22530"/>
    <cellStyle name="표준 363 7" xfId="17385"/>
    <cellStyle name="표준 363 7 2" xfId="20595"/>
    <cellStyle name="표준 363 7 2 2" xfId="27024"/>
    <cellStyle name="표준 363 7 3" xfId="23814"/>
    <cellStyle name="표준 363 8" xfId="16315"/>
    <cellStyle name="표준 363 8 2" xfId="19525"/>
    <cellStyle name="표준 363 8 2 2" xfId="25954"/>
    <cellStyle name="표준 363 8 3" xfId="22744"/>
    <cellStyle name="표준 363 9" xfId="18455"/>
    <cellStyle name="표준 363 9 2" xfId="24884"/>
    <cellStyle name="표준 364" xfId="13053"/>
    <cellStyle name="표준 364 10" xfId="21674"/>
    <cellStyle name="표준 364 2" xfId="15168"/>
    <cellStyle name="표준 364 3" xfId="15457"/>
    <cellStyle name="표준 364 3 2" xfId="17600"/>
    <cellStyle name="표준 364 3 2 2" xfId="20810"/>
    <cellStyle name="표준 364 3 2 2 2" xfId="27239"/>
    <cellStyle name="표준 364 3 2 3" xfId="24029"/>
    <cellStyle name="표준 364 3 3" xfId="16530"/>
    <cellStyle name="표준 364 3 3 2" xfId="19740"/>
    <cellStyle name="표준 364 3 3 2 2" xfId="26169"/>
    <cellStyle name="표준 364 3 3 3" xfId="22959"/>
    <cellStyle name="표준 364 3 4" xfId="18670"/>
    <cellStyle name="표준 364 3 4 2" xfId="25099"/>
    <cellStyle name="표준 364 3 5" xfId="21889"/>
    <cellStyle name="표준 364 4" xfId="15671"/>
    <cellStyle name="표준 364 4 2" xfId="17814"/>
    <cellStyle name="표준 364 4 2 2" xfId="21024"/>
    <cellStyle name="표준 364 4 2 2 2" xfId="27453"/>
    <cellStyle name="표준 364 4 2 3" xfId="24243"/>
    <cellStyle name="표준 364 4 3" xfId="16744"/>
    <cellStyle name="표준 364 4 3 2" xfId="19954"/>
    <cellStyle name="표준 364 4 3 2 2" xfId="26383"/>
    <cellStyle name="표준 364 4 3 3" xfId="23173"/>
    <cellStyle name="표준 364 4 4" xfId="18884"/>
    <cellStyle name="표준 364 4 4 2" xfId="25313"/>
    <cellStyle name="표준 364 4 5" xfId="22103"/>
    <cellStyle name="표준 364 5" xfId="15885"/>
    <cellStyle name="표준 364 5 2" xfId="18028"/>
    <cellStyle name="표준 364 5 2 2" xfId="21238"/>
    <cellStyle name="표준 364 5 2 2 2" xfId="27667"/>
    <cellStyle name="표준 364 5 2 3" xfId="24457"/>
    <cellStyle name="표준 364 5 3" xfId="16958"/>
    <cellStyle name="표준 364 5 3 2" xfId="20168"/>
    <cellStyle name="표준 364 5 3 2 2" xfId="26597"/>
    <cellStyle name="표준 364 5 3 3" xfId="23387"/>
    <cellStyle name="표준 364 5 4" xfId="19098"/>
    <cellStyle name="표준 364 5 4 2" xfId="25527"/>
    <cellStyle name="표준 364 5 5" xfId="22317"/>
    <cellStyle name="표준 364 6" xfId="16102"/>
    <cellStyle name="표준 364 6 2" xfId="18242"/>
    <cellStyle name="표준 364 6 2 2" xfId="21452"/>
    <cellStyle name="표준 364 6 2 2 2" xfId="27881"/>
    <cellStyle name="표준 364 6 2 3" xfId="24671"/>
    <cellStyle name="표준 364 6 3" xfId="17172"/>
    <cellStyle name="표준 364 6 3 2" xfId="20382"/>
    <cellStyle name="표준 364 6 3 2 2" xfId="26811"/>
    <cellStyle name="표준 364 6 3 3" xfId="23601"/>
    <cellStyle name="표준 364 6 4" xfId="19312"/>
    <cellStyle name="표준 364 6 4 2" xfId="25741"/>
    <cellStyle name="표준 364 6 5" xfId="22531"/>
    <cellStyle name="표준 364 7" xfId="17386"/>
    <cellStyle name="표준 364 7 2" xfId="20596"/>
    <cellStyle name="표준 364 7 2 2" xfId="27025"/>
    <cellStyle name="표준 364 7 3" xfId="23815"/>
    <cellStyle name="표준 364 8" xfId="16316"/>
    <cellStyle name="표준 364 8 2" xfId="19526"/>
    <cellStyle name="표준 364 8 2 2" xfId="25955"/>
    <cellStyle name="표준 364 8 3" xfId="22745"/>
    <cellStyle name="표준 364 9" xfId="18456"/>
    <cellStyle name="표준 364 9 2" xfId="24885"/>
    <cellStyle name="표준 365" xfId="13054"/>
    <cellStyle name="표준 365 10" xfId="21675"/>
    <cellStyle name="표준 365 2" xfId="15169"/>
    <cellStyle name="표준 365 3" xfId="15458"/>
    <cellStyle name="표준 365 3 2" xfId="17601"/>
    <cellStyle name="표준 365 3 2 2" xfId="20811"/>
    <cellStyle name="표준 365 3 2 2 2" xfId="27240"/>
    <cellStyle name="표준 365 3 2 3" xfId="24030"/>
    <cellStyle name="표준 365 3 3" xfId="16531"/>
    <cellStyle name="표준 365 3 3 2" xfId="19741"/>
    <cellStyle name="표준 365 3 3 2 2" xfId="26170"/>
    <cellStyle name="표준 365 3 3 3" xfId="22960"/>
    <cellStyle name="표준 365 3 4" xfId="18671"/>
    <cellStyle name="표준 365 3 4 2" xfId="25100"/>
    <cellStyle name="표준 365 3 5" xfId="21890"/>
    <cellStyle name="표준 365 4" xfId="15672"/>
    <cellStyle name="표준 365 4 2" xfId="17815"/>
    <cellStyle name="표준 365 4 2 2" xfId="21025"/>
    <cellStyle name="표준 365 4 2 2 2" xfId="27454"/>
    <cellStyle name="표준 365 4 2 3" xfId="24244"/>
    <cellStyle name="표준 365 4 3" xfId="16745"/>
    <cellStyle name="표준 365 4 3 2" xfId="19955"/>
    <cellStyle name="표준 365 4 3 2 2" xfId="26384"/>
    <cellStyle name="표준 365 4 3 3" xfId="23174"/>
    <cellStyle name="표준 365 4 4" xfId="18885"/>
    <cellStyle name="표준 365 4 4 2" xfId="25314"/>
    <cellStyle name="표준 365 4 5" xfId="22104"/>
    <cellStyle name="표준 365 5" xfId="15886"/>
    <cellStyle name="표준 365 5 2" xfId="18029"/>
    <cellStyle name="표준 365 5 2 2" xfId="21239"/>
    <cellStyle name="표준 365 5 2 2 2" xfId="27668"/>
    <cellStyle name="표준 365 5 2 3" xfId="24458"/>
    <cellStyle name="표준 365 5 3" xfId="16959"/>
    <cellStyle name="표준 365 5 3 2" xfId="20169"/>
    <cellStyle name="표준 365 5 3 2 2" xfId="26598"/>
    <cellStyle name="표준 365 5 3 3" xfId="23388"/>
    <cellStyle name="표준 365 5 4" xfId="19099"/>
    <cellStyle name="표준 365 5 4 2" xfId="25528"/>
    <cellStyle name="표준 365 5 5" xfId="22318"/>
    <cellStyle name="표준 365 6" xfId="16103"/>
    <cellStyle name="표준 365 6 2" xfId="18243"/>
    <cellStyle name="표준 365 6 2 2" xfId="21453"/>
    <cellStyle name="표준 365 6 2 2 2" xfId="27882"/>
    <cellStyle name="표준 365 6 2 3" xfId="24672"/>
    <cellStyle name="표준 365 6 3" xfId="17173"/>
    <cellStyle name="표준 365 6 3 2" xfId="20383"/>
    <cellStyle name="표준 365 6 3 2 2" xfId="26812"/>
    <cellStyle name="표준 365 6 3 3" xfId="23602"/>
    <cellStyle name="표준 365 6 4" xfId="19313"/>
    <cellStyle name="표준 365 6 4 2" xfId="25742"/>
    <cellStyle name="표준 365 6 5" xfId="22532"/>
    <cellStyle name="표준 365 7" xfId="17387"/>
    <cellStyle name="표준 365 7 2" xfId="20597"/>
    <cellStyle name="표준 365 7 2 2" xfId="27026"/>
    <cellStyle name="표준 365 7 3" xfId="23816"/>
    <cellStyle name="표준 365 8" xfId="16317"/>
    <cellStyle name="표준 365 8 2" xfId="19527"/>
    <cellStyle name="표준 365 8 2 2" xfId="25956"/>
    <cellStyle name="표준 365 8 3" xfId="22746"/>
    <cellStyle name="표준 365 9" xfId="18457"/>
    <cellStyle name="표준 365 9 2" xfId="24886"/>
    <cellStyle name="표준 366" xfId="13055"/>
    <cellStyle name="표준 366 10" xfId="21676"/>
    <cellStyle name="표준 366 2" xfId="15170"/>
    <cellStyle name="표준 366 3" xfId="15459"/>
    <cellStyle name="표준 366 3 2" xfId="17602"/>
    <cellStyle name="표준 366 3 2 2" xfId="20812"/>
    <cellStyle name="표준 366 3 2 2 2" xfId="27241"/>
    <cellStyle name="표준 366 3 2 3" xfId="24031"/>
    <cellStyle name="표준 366 3 3" xfId="16532"/>
    <cellStyle name="표준 366 3 3 2" xfId="19742"/>
    <cellStyle name="표준 366 3 3 2 2" xfId="26171"/>
    <cellStyle name="표준 366 3 3 3" xfId="22961"/>
    <cellStyle name="표준 366 3 4" xfId="18672"/>
    <cellStyle name="표준 366 3 4 2" xfId="25101"/>
    <cellStyle name="표준 366 3 5" xfId="21891"/>
    <cellStyle name="표준 366 4" xfId="15673"/>
    <cellStyle name="표준 366 4 2" xfId="17816"/>
    <cellStyle name="표준 366 4 2 2" xfId="21026"/>
    <cellStyle name="표준 366 4 2 2 2" xfId="27455"/>
    <cellStyle name="표준 366 4 2 3" xfId="24245"/>
    <cellStyle name="표준 366 4 3" xfId="16746"/>
    <cellStyle name="표준 366 4 3 2" xfId="19956"/>
    <cellStyle name="표준 366 4 3 2 2" xfId="26385"/>
    <cellStyle name="표준 366 4 3 3" xfId="23175"/>
    <cellStyle name="표준 366 4 4" xfId="18886"/>
    <cellStyle name="표준 366 4 4 2" xfId="25315"/>
    <cellStyle name="표준 366 4 5" xfId="22105"/>
    <cellStyle name="표준 366 5" xfId="15887"/>
    <cellStyle name="표준 366 5 2" xfId="18030"/>
    <cellStyle name="표준 366 5 2 2" xfId="21240"/>
    <cellStyle name="표준 366 5 2 2 2" xfId="27669"/>
    <cellStyle name="표준 366 5 2 3" xfId="24459"/>
    <cellStyle name="표준 366 5 3" xfId="16960"/>
    <cellStyle name="표준 366 5 3 2" xfId="20170"/>
    <cellStyle name="표준 366 5 3 2 2" xfId="26599"/>
    <cellStyle name="표준 366 5 3 3" xfId="23389"/>
    <cellStyle name="표준 366 5 4" xfId="19100"/>
    <cellStyle name="표준 366 5 4 2" xfId="25529"/>
    <cellStyle name="표준 366 5 5" xfId="22319"/>
    <cellStyle name="표준 366 6" xfId="16104"/>
    <cellStyle name="표준 366 6 2" xfId="18244"/>
    <cellStyle name="표준 366 6 2 2" xfId="21454"/>
    <cellStyle name="표준 366 6 2 2 2" xfId="27883"/>
    <cellStyle name="표준 366 6 2 3" xfId="24673"/>
    <cellStyle name="표준 366 6 3" xfId="17174"/>
    <cellStyle name="표준 366 6 3 2" xfId="20384"/>
    <cellStyle name="표준 366 6 3 2 2" xfId="26813"/>
    <cellStyle name="표준 366 6 3 3" xfId="23603"/>
    <cellStyle name="표준 366 6 4" xfId="19314"/>
    <cellStyle name="표준 366 6 4 2" xfId="25743"/>
    <cellStyle name="표준 366 6 5" xfId="22533"/>
    <cellStyle name="표준 366 7" xfId="17388"/>
    <cellStyle name="표준 366 7 2" xfId="20598"/>
    <cellStyle name="표준 366 7 2 2" xfId="27027"/>
    <cellStyle name="표준 366 7 3" xfId="23817"/>
    <cellStyle name="표준 366 8" xfId="16318"/>
    <cellStyle name="표준 366 8 2" xfId="19528"/>
    <cellStyle name="표준 366 8 2 2" xfId="25957"/>
    <cellStyle name="표준 366 8 3" xfId="22747"/>
    <cellStyle name="표준 366 9" xfId="18458"/>
    <cellStyle name="표준 366 9 2" xfId="24887"/>
    <cellStyle name="표준 367" xfId="13056"/>
    <cellStyle name="표준 367 10" xfId="21677"/>
    <cellStyle name="표준 367 2" xfId="15171"/>
    <cellStyle name="표준 367 3" xfId="15460"/>
    <cellStyle name="표준 367 3 2" xfId="17603"/>
    <cellStyle name="표준 367 3 2 2" xfId="20813"/>
    <cellStyle name="표준 367 3 2 2 2" xfId="27242"/>
    <cellStyle name="표준 367 3 2 3" xfId="24032"/>
    <cellStyle name="표준 367 3 3" xfId="16533"/>
    <cellStyle name="표준 367 3 3 2" xfId="19743"/>
    <cellStyle name="표준 367 3 3 2 2" xfId="26172"/>
    <cellStyle name="표준 367 3 3 3" xfId="22962"/>
    <cellStyle name="표준 367 3 4" xfId="18673"/>
    <cellStyle name="표준 367 3 4 2" xfId="25102"/>
    <cellStyle name="표준 367 3 5" xfId="21892"/>
    <cellStyle name="표준 367 4" xfId="15674"/>
    <cellStyle name="표준 367 4 2" xfId="17817"/>
    <cellStyle name="표준 367 4 2 2" xfId="21027"/>
    <cellStyle name="표준 367 4 2 2 2" xfId="27456"/>
    <cellStyle name="표준 367 4 2 3" xfId="24246"/>
    <cellStyle name="표준 367 4 3" xfId="16747"/>
    <cellStyle name="표준 367 4 3 2" xfId="19957"/>
    <cellStyle name="표준 367 4 3 2 2" xfId="26386"/>
    <cellStyle name="표준 367 4 3 3" xfId="23176"/>
    <cellStyle name="표준 367 4 4" xfId="18887"/>
    <cellStyle name="표준 367 4 4 2" xfId="25316"/>
    <cellStyle name="표준 367 4 5" xfId="22106"/>
    <cellStyle name="표준 367 5" xfId="15888"/>
    <cellStyle name="표준 367 5 2" xfId="18031"/>
    <cellStyle name="표준 367 5 2 2" xfId="21241"/>
    <cellStyle name="표준 367 5 2 2 2" xfId="27670"/>
    <cellStyle name="표준 367 5 2 3" xfId="24460"/>
    <cellStyle name="표준 367 5 3" xfId="16961"/>
    <cellStyle name="표준 367 5 3 2" xfId="20171"/>
    <cellStyle name="표준 367 5 3 2 2" xfId="26600"/>
    <cellStyle name="표준 367 5 3 3" xfId="23390"/>
    <cellStyle name="표준 367 5 4" xfId="19101"/>
    <cellStyle name="표준 367 5 4 2" xfId="25530"/>
    <cellStyle name="표준 367 5 5" xfId="22320"/>
    <cellStyle name="표준 367 6" xfId="16105"/>
    <cellStyle name="표준 367 6 2" xfId="18245"/>
    <cellStyle name="표준 367 6 2 2" xfId="21455"/>
    <cellStyle name="표준 367 6 2 2 2" xfId="27884"/>
    <cellStyle name="표준 367 6 2 3" xfId="24674"/>
    <cellStyle name="표준 367 6 3" xfId="17175"/>
    <cellStyle name="표준 367 6 3 2" xfId="20385"/>
    <cellStyle name="표준 367 6 3 2 2" xfId="26814"/>
    <cellStyle name="표준 367 6 3 3" xfId="23604"/>
    <cellStyle name="표준 367 6 4" xfId="19315"/>
    <cellStyle name="표준 367 6 4 2" xfId="25744"/>
    <cellStyle name="표준 367 6 5" xfId="22534"/>
    <cellStyle name="표준 367 7" xfId="17389"/>
    <cellStyle name="표준 367 7 2" xfId="20599"/>
    <cellStyle name="표준 367 7 2 2" xfId="27028"/>
    <cellStyle name="표준 367 7 3" xfId="23818"/>
    <cellStyle name="표준 367 8" xfId="16319"/>
    <cellStyle name="표준 367 8 2" xfId="19529"/>
    <cellStyle name="표준 367 8 2 2" xfId="25958"/>
    <cellStyle name="표준 367 8 3" xfId="22748"/>
    <cellStyle name="표준 367 9" xfId="18459"/>
    <cellStyle name="표준 367 9 2" xfId="24888"/>
    <cellStyle name="표준 368" xfId="13057"/>
    <cellStyle name="표준 368 10" xfId="21678"/>
    <cellStyle name="표준 368 2" xfId="15172"/>
    <cellStyle name="표준 368 3" xfId="15461"/>
    <cellStyle name="표준 368 3 2" xfId="17604"/>
    <cellStyle name="표준 368 3 2 2" xfId="20814"/>
    <cellStyle name="표준 368 3 2 2 2" xfId="27243"/>
    <cellStyle name="표준 368 3 2 3" xfId="24033"/>
    <cellStyle name="표준 368 3 3" xfId="16534"/>
    <cellStyle name="표준 368 3 3 2" xfId="19744"/>
    <cellStyle name="표준 368 3 3 2 2" xfId="26173"/>
    <cellStyle name="표준 368 3 3 3" xfId="22963"/>
    <cellStyle name="표준 368 3 4" xfId="18674"/>
    <cellStyle name="표준 368 3 4 2" xfId="25103"/>
    <cellStyle name="표준 368 3 5" xfId="21893"/>
    <cellStyle name="표준 368 4" xfId="15675"/>
    <cellStyle name="표준 368 4 2" xfId="17818"/>
    <cellStyle name="표준 368 4 2 2" xfId="21028"/>
    <cellStyle name="표준 368 4 2 2 2" xfId="27457"/>
    <cellStyle name="표준 368 4 2 3" xfId="24247"/>
    <cellStyle name="표준 368 4 3" xfId="16748"/>
    <cellStyle name="표준 368 4 3 2" xfId="19958"/>
    <cellStyle name="표준 368 4 3 2 2" xfId="26387"/>
    <cellStyle name="표준 368 4 3 3" xfId="23177"/>
    <cellStyle name="표준 368 4 4" xfId="18888"/>
    <cellStyle name="표준 368 4 4 2" xfId="25317"/>
    <cellStyle name="표준 368 4 5" xfId="22107"/>
    <cellStyle name="표준 368 5" xfId="15889"/>
    <cellStyle name="표준 368 5 2" xfId="18032"/>
    <cellStyle name="표준 368 5 2 2" xfId="21242"/>
    <cellStyle name="표준 368 5 2 2 2" xfId="27671"/>
    <cellStyle name="표준 368 5 2 3" xfId="24461"/>
    <cellStyle name="표준 368 5 3" xfId="16962"/>
    <cellStyle name="표준 368 5 3 2" xfId="20172"/>
    <cellStyle name="표준 368 5 3 2 2" xfId="26601"/>
    <cellStyle name="표준 368 5 3 3" xfId="23391"/>
    <cellStyle name="표준 368 5 4" xfId="19102"/>
    <cellStyle name="표준 368 5 4 2" xfId="25531"/>
    <cellStyle name="표준 368 5 5" xfId="22321"/>
    <cellStyle name="표준 368 6" xfId="16106"/>
    <cellStyle name="표준 368 6 2" xfId="18246"/>
    <cellStyle name="표준 368 6 2 2" xfId="21456"/>
    <cellStyle name="표준 368 6 2 2 2" xfId="27885"/>
    <cellStyle name="표준 368 6 2 3" xfId="24675"/>
    <cellStyle name="표준 368 6 3" xfId="17176"/>
    <cellStyle name="표준 368 6 3 2" xfId="20386"/>
    <cellStyle name="표준 368 6 3 2 2" xfId="26815"/>
    <cellStyle name="표준 368 6 3 3" xfId="23605"/>
    <cellStyle name="표준 368 6 4" xfId="19316"/>
    <cellStyle name="표준 368 6 4 2" xfId="25745"/>
    <cellStyle name="표준 368 6 5" xfId="22535"/>
    <cellStyle name="표준 368 7" xfId="17390"/>
    <cellStyle name="표준 368 7 2" xfId="20600"/>
    <cellStyle name="표준 368 7 2 2" xfId="27029"/>
    <cellStyle name="표준 368 7 3" xfId="23819"/>
    <cellStyle name="표준 368 8" xfId="16320"/>
    <cellStyle name="표준 368 8 2" xfId="19530"/>
    <cellStyle name="표준 368 8 2 2" xfId="25959"/>
    <cellStyle name="표준 368 8 3" xfId="22749"/>
    <cellStyle name="표준 368 9" xfId="18460"/>
    <cellStyle name="표준 368 9 2" xfId="24889"/>
    <cellStyle name="표준 369" xfId="13058"/>
    <cellStyle name="표준 369 10" xfId="21679"/>
    <cellStyle name="표준 369 2" xfId="15173"/>
    <cellStyle name="표준 369 3" xfId="15462"/>
    <cellStyle name="표준 369 3 2" xfId="17605"/>
    <cellStyle name="표준 369 3 2 2" xfId="20815"/>
    <cellStyle name="표준 369 3 2 2 2" xfId="27244"/>
    <cellStyle name="표준 369 3 2 3" xfId="24034"/>
    <cellStyle name="표준 369 3 3" xfId="16535"/>
    <cellStyle name="표준 369 3 3 2" xfId="19745"/>
    <cellStyle name="표준 369 3 3 2 2" xfId="26174"/>
    <cellStyle name="표준 369 3 3 3" xfId="22964"/>
    <cellStyle name="표준 369 3 4" xfId="18675"/>
    <cellStyle name="표준 369 3 4 2" xfId="25104"/>
    <cellStyle name="표준 369 3 5" xfId="21894"/>
    <cellStyle name="표준 369 4" xfId="15676"/>
    <cellStyle name="표준 369 4 2" xfId="17819"/>
    <cellStyle name="표준 369 4 2 2" xfId="21029"/>
    <cellStyle name="표준 369 4 2 2 2" xfId="27458"/>
    <cellStyle name="표준 369 4 2 3" xfId="24248"/>
    <cellStyle name="표준 369 4 3" xfId="16749"/>
    <cellStyle name="표준 369 4 3 2" xfId="19959"/>
    <cellStyle name="표준 369 4 3 2 2" xfId="26388"/>
    <cellStyle name="표준 369 4 3 3" xfId="23178"/>
    <cellStyle name="표준 369 4 4" xfId="18889"/>
    <cellStyle name="표준 369 4 4 2" xfId="25318"/>
    <cellStyle name="표준 369 4 5" xfId="22108"/>
    <cellStyle name="표준 369 5" xfId="15890"/>
    <cellStyle name="표준 369 5 2" xfId="18033"/>
    <cellStyle name="표준 369 5 2 2" xfId="21243"/>
    <cellStyle name="표준 369 5 2 2 2" xfId="27672"/>
    <cellStyle name="표준 369 5 2 3" xfId="24462"/>
    <cellStyle name="표준 369 5 3" xfId="16963"/>
    <cellStyle name="표준 369 5 3 2" xfId="20173"/>
    <cellStyle name="표준 369 5 3 2 2" xfId="26602"/>
    <cellStyle name="표준 369 5 3 3" xfId="23392"/>
    <cellStyle name="표준 369 5 4" xfId="19103"/>
    <cellStyle name="표준 369 5 4 2" xfId="25532"/>
    <cellStyle name="표준 369 5 5" xfId="22322"/>
    <cellStyle name="표준 369 6" xfId="16107"/>
    <cellStyle name="표준 369 6 2" xfId="18247"/>
    <cellStyle name="표준 369 6 2 2" xfId="21457"/>
    <cellStyle name="표준 369 6 2 2 2" xfId="27886"/>
    <cellStyle name="표준 369 6 2 3" xfId="24676"/>
    <cellStyle name="표준 369 6 3" xfId="17177"/>
    <cellStyle name="표준 369 6 3 2" xfId="20387"/>
    <cellStyle name="표준 369 6 3 2 2" xfId="26816"/>
    <cellStyle name="표준 369 6 3 3" xfId="23606"/>
    <cellStyle name="표준 369 6 4" xfId="19317"/>
    <cellStyle name="표준 369 6 4 2" xfId="25746"/>
    <cellStyle name="표준 369 6 5" xfId="22536"/>
    <cellStyle name="표준 369 7" xfId="17391"/>
    <cellStyle name="표준 369 7 2" xfId="20601"/>
    <cellStyle name="표준 369 7 2 2" xfId="27030"/>
    <cellStyle name="표준 369 7 3" xfId="23820"/>
    <cellStyle name="표준 369 8" xfId="16321"/>
    <cellStyle name="표준 369 8 2" xfId="19531"/>
    <cellStyle name="표준 369 8 2 2" xfId="25960"/>
    <cellStyle name="표준 369 8 3" xfId="22750"/>
    <cellStyle name="표준 369 9" xfId="18461"/>
    <cellStyle name="표준 369 9 2" xfId="24890"/>
    <cellStyle name="표준 37" xfId="6525"/>
    <cellStyle name="표준 37 2" xfId="6526"/>
    <cellStyle name="표준 37 2 2" xfId="6527"/>
    <cellStyle name="표준 37 2 2 2" xfId="12497"/>
    <cellStyle name="표준 37 2 2 3" xfId="9821"/>
    <cellStyle name="표준 37 2 3" xfId="12496"/>
    <cellStyle name="표준 37 2 4" xfId="9820"/>
    <cellStyle name="표준 37 2 4 2" xfId="14861"/>
    <cellStyle name="표준 37 3" xfId="6787"/>
    <cellStyle name="표준 37 3 2" xfId="12742"/>
    <cellStyle name="표준 37 3 3" xfId="9822"/>
    <cellStyle name="표준 37 3 3 2" xfId="15290"/>
    <cellStyle name="표준 37 4" xfId="6978"/>
    <cellStyle name="표준 37 4 2" xfId="12889"/>
    <cellStyle name="표준 37 4 3" xfId="9823"/>
    <cellStyle name="표준 37 5" xfId="12495"/>
    <cellStyle name="표준 37 6" xfId="9819"/>
    <cellStyle name="표준 37 6 2" xfId="14801"/>
    <cellStyle name="표준 370" xfId="13059"/>
    <cellStyle name="표준 370 10" xfId="21680"/>
    <cellStyle name="표준 370 2" xfId="15174"/>
    <cellStyle name="표준 370 3" xfId="15463"/>
    <cellStyle name="표준 370 3 2" xfId="17606"/>
    <cellStyle name="표준 370 3 2 2" xfId="20816"/>
    <cellStyle name="표준 370 3 2 2 2" xfId="27245"/>
    <cellStyle name="표준 370 3 2 3" xfId="24035"/>
    <cellStyle name="표준 370 3 3" xfId="16536"/>
    <cellStyle name="표준 370 3 3 2" xfId="19746"/>
    <cellStyle name="표준 370 3 3 2 2" xfId="26175"/>
    <cellStyle name="표준 370 3 3 3" xfId="22965"/>
    <cellStyle name="표준 370 3 4" xfId="18676"/>
    <cellStyle name="표준 370 3 4 2" xfId="25105"/>
    <cellStyle name="표준 370 3 5" xfId="21895"/>
    <cellStyle name="표준 370 4" xfId="15677"/>
    <cellStyle name="표준 370 4 2" xfId="17820"/>
    <cellStyle name="표준 370 4 2 2" xfId="21030"/>
    <cellStyle name="표준 370 4 2 2 2" xfId="27459"/>
    <cellStyle name="표준 370 4 2 3" xfId="24249"/>
    <cellStyle name="표준 370 4 3" xfId="16750"/>
    <cellStyle name="표준 370 4 3 2" xfId="19960"/>
    <cellStyle name="표준 370 4 3 2 2" xfId="26389"/>
    <cellStyle name="표준 370 4 3 3" xfId="23179"/>
    <cellStyle name="표준 370 4 4" xfId="18890"/>
    <cellStyle name="표준 370 4 4 2" xfId="25319"/>
    <cellStyle name="표준 370 4 5" xfId="22109"/>
    <cellStyle name="표준 370 5" xfId="15891"/>
    <cellStyle name="표준 370 5 2" xfId="18034"/>
    <cellStyle name="표준 370 5 2 2" xfId="21244"/>
    <cellStyle name="표준 370 5 2 2 2" xfId="27673"/>
    <cellStyle name="표준 370 5 2 3" xfId="24463"/>
    <cellStyle name="표준 370 5 3" xfId="16964"/>
    <cellStyle name="표준 370 5 3 2" xfId="20174"/>
    <cellStyle name="표준 370 5 3 2 2" xfId="26603"/>
    <cellStyle name="표준 370 5 3 3" xfId="23393"/>
    <cellStyle name="표준 370 5 4" xfId="19104"/>
    <cellStyle name="표준 370 5 4 2" xfId="25533"/>
    <cellStyle name="표준 370 5 5" xfId="22323"/>
    <cellStyle name="표준 370 6" xfId="16108"/>
    <cellStyle name="표준 370 6 2" xfId="18248"/>
    <cellStyle name="표준 370 6 2 2" xfId="21458"/>
    <cellStyle name="표준 370 6 2 2 2" xfId="27887"/>
    <cellStyle name="표준 370 6 2 3" xfId="24677"/>
    <cellStyle name="표준 370 6 3" xfId="17178"/>
    <cellStyle name="표준 370 6 3 2" xfId="20388"/>
    <cellStyle name="표준 370 6 3 2 2" xfId="26817"/>
    <cellStyle name="표준 370 6 3 3" xfId="23607"/>
    <cellStyle name="표준 370 6 4" xfId="19318"/>
    <cellStyle name="표준 370 6 4 2" xfId="25747"/>
    <cellStyle name="표준 370 6 5" xfId="22537"/>
    <cellStyle name="표준 370 7" xfId="17392"/>
    <cellStyle name="표준 370 7 2" xfId="20602"/>
    <cellStyle name="표준 370 7 2 2" xfId="27031"/>
    <cellStyle name="표준 370 7 3" xfId="23821"/>
    <cellStyle name="표준 370 8" xfId="16322"/>
    <cellStyle name="표준 370 8 2" xfId="19532"/>
    <cellStyle name="표준 370 8 2 2" xfId="25961"/>
    <cellStyle name="표준 370 8 3" xfId="22751"/>
    <cellStyle name="표준 370 9" xfId="18462"/>
    <cellStyle name="표준 370 9 2" xfId="24891"/>
    <cellStyle name="표준 371" xfId="13060"/>
    <cellStyle name="표준 371 10" xfId="21681"/>
    <cellStyle name="표준 371 2" xfId="15175"/>
    <cellStyle name="표준 371 3" xfId="15464"/>
    <cellStyle name="표준 371 3 2" xfId="17607"/>
    <cellStyle name="표준 371 3 2 2" xfId="20817"/>
    <cellStyle name="표준 371 3 2 2 2" xfId="27246"/>
    <cellStyle name="표준 371 3 2 3" xfId="24036"/>
    <cellStyle name="표준 371 3 3" xfId="16537"/>
    <cellStyle name="표준 371 3 3 2" xfId="19747"/>
    <cellStyle name="표준 371 3 3 2 2" xfId="26176"/>
    <cellStyle name="표준 371 3 3 3" xfId="22966"/>
    <cellStyle name="표준 371 3 4" xfId="18677"/>
    <cellStyle name="표준 371 3 4 2" xfId="25106"/>
    <cellStyle name="표준 371 3 5" xfId="21896"/>
    <cellStyle name="표준 371 4" xfId="15678"/>
    <cellStyle name="표준 371 4 2" xfId="17821"/>
    <cellStyle name="표준 371 4 2 2" xfId="21031"/>
    <cellStyle name="표준 371 4 2 2 2" xfId="27460"/>
    <cellStyle name="표준 371 4 2 3" xfId="24250"/>
    <cellStyle name="표준 371 4 3" xfId="16751"/>
    <cellStyle name="표준 371 4 3 2" xfId="19961"/>
    <cellStyle name="표준 371 4 3 2 2" xfId="26390"/>
    <cellStyle name="표준 371 4 3 3" xfId="23180"/>
    <cellStyle name="표준 371 4 4" xfId="18891"/>
    <cellStyle name="표준 371 4 4 2" xfId="25320"/>
    <cellStyle name="표준 371 4 5" xfId="22110"/>
    <cellStyle name="표준 371 5" xfId="15892"/>
    <cellStyle name="표준 371 5 2" xfId="18035"/>
    <cellStyle name="표준 371 5 2 2" xfId="21245"/>
    <cellStyle name="표준 371 5 2 2 2" xfId="27674"/>
    <cellStyle name="표준 371 5 2 3" xfId="24464"/>
    <cellStyle name="표준 371 5 3" xfId="16965"/>
    <cellStyle name="표준 371 5 3 2" xfId="20175"/>
    <cellStyle name="표준 371 5 3 2 2" xfId="26604"/>
    <cellStyle name="표준 371 5 3 3" xfId="23394"/>
    <cellStyle name="표준 371 5 4" xfId="19105"/>
    <cellStyle name="표준 371 5 4 2" xfId="25534"/>
    <cellStyle name="표준 371 5 5" xfId="22324"/>
    <cellStyle name="표준 371 6" xfId="16109"/>
    <cellStyle name="표준 371 6 2" xfId="18249"/>
    <cellStyle name="표준 371 6 2 2" xfId="21459"/>
    <cellStyle name="표준 371 6 2 2 2" xfId="27888"/>
    <cellStyle name="표준 371 6 2 3" xfId="24678"/>
    <cellStyle name="표준 371 6 3" xfId="17179"/>
    <cellStyle name="표준 371 6 3 2" xfId="20389"/>
    <cellStyle name="표준 371 6 3 2 2" xfId="26818"/>
    <cellStyle name="표준 371 6 3 3" xfId="23608"/>
    <cellStyle name="표준 371 6 4" xfId="19319"/>
    <cellStyle name="표준 371 6 4 2" xfId="25748"/>
    <cellStyle name="표준 371 6 5" xfId="22538"/>
    <cellStyle name="표준 371 7" xfId="17393"/>
    <cellStyle name="표준 371 7 2" xfId="20603"/>
    <cellStyle name="표준 371 7 2 2" xfId="27032"/>
    <cellStyle name="표준 371 7 3" xfId="23822"/>
    <cellStyle name="표준 371 8" xfId="16323"/>
    <cellStyle name="표준 371 8 2" xfId="19533"/>
    <cellStyle name="표준 371 8 2 2" xfId="25962"/>
    <cellStyle name="표준 371 8 3" xfId="22752"/>
    <cellStyle name="표준 371 9" xfId="18463"/>
    <cellStyle name="표준 371 9 2" xfId="24892"/>
    <cellStyle name="표준 372" xfId="13061"/>
    <cellStyle name="표준 372 10" xfId="21682"/>
    <cellStyle name="표준 372 2" xfId="15176"/>
    <cellStyle name="표준 372 3" xfId="15465"/>
    <cellStyle name="표준 372 3 2" xfId="17608"/>
    <cellStyle name="표준 372 3 2 2" xfId="20818"/>
    <cellStyle name="표준 372 3 2 2 2" xfId="27247"/>
    <cellStyle name="표준 372 3 2 3" xfId="24037"/>
    <cellStyle name="표준 372 3 3" xfId="16538"/>
    <cellStyle name="표준 372 3 3 2" xfId="19748"/>
    <cellStyle name="표준 372 3 3 2 2" xfId="26177"/>
    <cellStyle name="표준 372 3 3 3" xfId="22967"/>
    <cellStyle name="표준 372 3 4" xfId="18678"/>
    <cellStyle name="표준 372 3 4 2" xfId="25107"/>
    <cellStyle name="표준 372 3 5" xfId="21897"/>
    <cellStyle name="표준 372 4" xfId="15679"/>
    <cellStyle name="표준 372 4 2" xfId="17822"/>
    <cellStyle name="표준 372 4 2 2" xfId="21032"/>
    <cellStyle name="표준 372 4 2 2 2" xfId="27461"/>
    <cellStyle name="표준 372 4 2 3" xfId="24251"/>
    <cellStyle name="표준 372 4 3" xfId="16752"/>
    <cellStyle name="표준 372 4 3 2" xfId="19962"/>
    <cellStyle name="표준 372 4 3 2 2" xfId="26391"/>
    <cellStyle name="표준 372 4 3 3" xfId="23181"/>
    <cellStyle name="표준 372 4 4" xfId="18892"/>
    <cellStyle name="표준 372 4 4 2" xfId="25321"/>
    <cellStyle name="표준 372 4 5" xfId="22111"/>
    <cellStyle name="표준 372 5" xfId="15893"/>
    <cellStyle name="표준 372 5 2" xfId="18036"/>
    <cellStyle name="표준 372 5 2 2" xfId="21246"/>
    <cellStyle name="표준 372 5 2 2 2" xfId="27675"/>
    <cellStyle name="표준 372 5 2 3" xfId="24465"/>
    <cellStyle name="표준 372 5 3" xfId="16966"/>
    <cellStyle name="표준 372 5 3 2" xfId="20176"/>
    <cellStyle name="표준 372 5 3 2 2" xfId="26605"/>
    <cellStyle name="표준 372 5 3 3" xfId="23395"/>
    <cellStyle name="표준 372 5 4" xfId="19106"/>
    <cellStyle name="표준 372 5 4 2" xfId="25535"/>
    <cellStyle name="표준 372 5 5" xfId="22325"/>
    <cellStyle name="표준 372 6" xfId="16110"/>
    <cellStyle name="표준 372 6 2" xfId="18250"/>
    <cellStyle name="표준 372 6 2 2" xfId="21460"/>
    <cellStyle name="표준 372 6 2 2 2" xfId="27889"/>
    <cellStyle name="표준 372 6 2 3" xfId="24679"/>
    <cellStyle name="표준 372 6 3" xfId="17180"/>
    <cellStyle name="표준 372 6 3 2" xfId="20390"/>
    <cellStyle name="표준 372 6 3 2 2" xfId="26819"/>
    <cellStyle name="표준 372 6 3 3" xfId="23609"/>
    <cellStyle name="표준 372 6 4" xfId="19320"/>
    <cellStyle name="표준 372 6 4 2" xfId="25749"/>
    <cellStyle name="표준 372 6 5" xfId="22539"/>
    <cellStyle name="표준 372 7" xfId="17394"/>
    <cellStyle name="표준 372 7 2" xfId="20604"/>
    <cellStyle name="표준 372 7 2 2" xfId="27033"/>
    <cellStyle name="표준 372 7 3" xfId="23823"/>
    <cellStyle name="표준 372 8" xfId="16324"/>
    <cellStyle name="표준 372 8 2" xfId="19534"/>
    <cellStyle name="표준 372 8 2 2" xfId="25963"/>
    <cellStyle name="표준 372 8 3" xfId="22753"/>
    <cellStyle name="표준 372 9" xfId="18464"/>
    <cellStyle name="표준 372 9 2" xfId="24893"/>
    <cellStyle name="표준 373" xfId="13062"/>
    <cellStyle name="표준 373 10" xfId="21683"/>
    <cellStyle name="표준 373 2" xfId="15177"/>
    <cellStyle name="표준 373 3" xfId="15466"/>
    <cellStyle name="표준 373 3 2" xfId="17609"/>
    <cellStyle name="표준 373 3 2 2" xfId="20819"/>
    <cellStyle name="표준 373 3 2 2 2" xfId="27248"/>
    <cellStyle name="표준 373 3 2 3" xfId="24038"/>
    <cellStyle name="표준 373 3 3" xfId="16539"/>
    <cellStyle name="표준 373 3 3 2" xfId="19749"/>
    <cellStyle name="표준 373 3 3 2 2" xfId="26178"/>
    <cellStyle name="표준 373 3 3 3" xfId="22968"/>
    <cellStyle name="표준 373 3 4" xfId="18679"/>
    <cellStyle name="표준 373 3 4 2" xfId="25108"/>
    <cellStyle name="표준 373 3 5" xfId="21898"/>
    <cellStyle name="표준 373 4" xfId="15680"/>
    <cellStyle name="표준 373 4 2" xfId="17823"/>
    <cellStyle name="표준 373 4 2 2" xfId="21033"/>
    <cellStyle name="표준 373 4 2 2 2" xfId="27462"/>
    <cellStyle name="표준 373 4 2 3" xfId="24252"/>
    <cellStyle name="표준 373 4 3" xfId="16753"/>
    <cellStyle name="표준 373 4 3 2" xfId="19963"/>
    <cellStyle name="표준 373 4 3 2 2" xfId="26392"/>
    <cellStyle name="표준 373 4 3 3" xfId="23182"/>
    <cellStyle name="표준 373 4 4" xfId="18893"/>
    <cellStyle name="표준 373 4 4 2" xfId="25322"/>
    <cellStyle name="표준 373 4 5" xfId="22112"/>
    <cellStyle name="표준 373 5" xfId="15894"/>
    <cellStyle name="표준 373 5 2" xfId="18037"/>
    <cellStyle name="표준 373 5 2 2" xfId="21247"/>
    <cellStyle name="표준 373 5 2 2 2" xfId="27676"/>
    <cellStyle name="표준 373 5 2 3" xfId="24466"/>
    <cellStyle name="표준 373 5 3" xfId="16967"/>
    <cellStyle name="표준 373 5 3 2" xfId="20177"/>
    <cellStyle name="표준 373 5 3 2 2" xfId="26606"/>
    <cellStyle name="표준 373 5 3 3" xfId="23396"/>
    <cellStyle name="표준 373 5 4" xfId="19107"/>
    <cellStyle name="표준 373 5 4 2" xfId="25536"/>
    <cellStyle name="표준 373 5 5" xfId="22326"/>
    <cellStyle name="표준 373 6" xfId="16111"/>
    <cellStyle name="표준 373 6 2" xfId="18251"/>
    <cellStyle name="표준 373 6 2 2" xfId="21461"/>
    <cellStyle name="표준 373 6 2 2 2" xfId="27890"/>
    <cellStyle name="표준 373 6 2 3" xfId="24680"/>
    <cellStyle name="표준 373 6 3" xfId="17181"/>
    <cellStyle name="표준 373 6 3 2" xfId="20391"/>
    <cellStyle name="표준 373 6 3 2 2" xfId="26820"/>
    <cellStyle name="표준 373 6 3 3" xfId="23610"/>
    <cellStyle name="표준 373 6 4" xfId="19321"/>
    <cellStyle name="표준 373 6 4 2" xfId="25750"/>
    <cellStyle name="표준 373 6 5" xfId="22540"/>
    <cellStyle name="표준 373 7" xfId="17395"/>
    <cellStyle name="표준 373 7 2" xfId="20605"/>
    <cellStyle name="표준 373 7 2 2" xfId="27034"/>
    <cellStyle name="표준 373 7 3" xfId="23824"/>
    <cellStyle name="표준 373 8" xfId="16325"/>
    <cellStyle name="표준 373 8 2" xfId="19535"/>
    <cellStyle name="표준 373 8 2 2" xfId="25964"/>
    <cellStyle name="표준 373 8 3" xfId="22754"/>
    <cellStyle name="표준 373 9" xfId="18465"/>
    <cellStyle name="표준 373 9 2" xfId="24894"/>
    <cellStyle name="표준 374" xfId="13063"/>
    <cellStyle name="표준 374 10" xfId="21684"/>
    <cellStyle name="표준 374 2" xfId="15178"/>
    <cellStyle name="표준 374 3" xfId="15467"/>
    <cellStyle name="표준 374 3 2" xfId="17610"/>
    <cellStyle name="표준 374 3 2 2" xfId="20820"/>
    <cellStyle name="표준 374 3 2 2 2" xfId="27249"/>
    <cellStyle name="표준 374 3 2 3" xfId="24039"/>
    <cellStyle name="표준 374 3 3" xfId="16540"/>
    <cellStyle name="표준 374 3 3 2" xfId="19750"/>
    <cellStyle name="표준 374 3 3 2 2" xfId="26179"/>
    <cellStyle name="표준 374 3 3 3" xfId="22969"/>
    <cellStyle name="표준 374 3 4" xfId="18680"/>
    <cellStyle name="표준 374 3 4 2" xfId="25109"/>
    <cellStyle name="표준 374 3 5" xfId="21899"/>
    <cellStyle name="표준 374 4" xfId="15681"/>
    <cellStyle name="표준 374 4 2" xfId="17824"/>
    <cellStyle name="표준 374 4 2 2" xfId="21034"/>
    <cellStyle name="표준 374 4 2 2 2" xfId="27463"/>
    <cellStyle name="표준 374 4 2 3" xfId="24253"/>
    <cellStyle name="표준 374 4 3" xfId="16754"/>
    <cellStyle name="표준 374 4 3 2" xfId="19964"/>
    <cellStyle name="표준 374 4 3 2 2" xfId="26393"/>
    <cellStyle name="표준 374 4 3 3" xfId="23183"/>
    <cellStyle name="표준 374 4 4" xfId="18894"/>
    <cellStyle name="표준 374 4 4 2" xfId="25323"/>
    <cellStyle name="표준 374 4 5" xfId="22113"/>
    <cellStyle name="표준 374 5" xfId="15895"/>
    <cellStyle name="표준 374 5 2" xfId="18038"/>
    <cellStyle name="표준 374 5 2 2" xfId="21248"/>
    <cellStyle name="표준 374 5 2 2 2" xfId="27677"/>
    <cellStyle name="표준 374 5 2 3" xfId="24467"/>
    <cellStyle name="표준 374 5 3" xfId="16968"/>
    <cellStyle name="표준 374 5 3 2" xfId="20178"/>
    <cellStyle name="표준 374 5 3 2 2" xfId="26607"/>
    <cellStyle name="표준 374 5 3 3" xfId="23397"/>
    <cellStyle name="표준 374 5 4" xfId="19108"/>
    <cellStyle name="표준 374 5 4 2" xfId="25537"/>
    <cellStyle name="표준 374 5 5" xfId="22327"/>
    <cellStyle name="표준 374 6" xfId="16112"/>
    <cellStyle name="표준 374 6 2" xfId="18252"/>
    <cellStyle name="표준 374 6 2 2" xfId="21462"/>
    <cellStyle name="표준 374 6 2 2 2" xfId="27891"/>
    <cellStyle name="표준 374 6 2 3" xfId="24681"/>
    <cellStyle name="표준 374 6 3" xfId="17182"/>
    <cellStyle name="표준 374 6 3 2" xfId="20392"/>
    <cellStyle name="표준 374 6 3 2 2" xfId="26821"/>
    <cellStyle name="표준 374 6 3 3" xfId="23611"/>
    <cellStyle name="표준 374 6 4" xfId="19322"/>
    <cellStyle name="표준 374 6 4 2" xfId="25751"/>
    <cellStyle name="표준 374 6 5" xfId="22541"/>
    <cellStyle name="표준 374 7" xfId="17396"/>
    <cellStyle name="표준 374 7 2" xfId="20606"/>
    <cellStyle name="표준 374 7 2 2" xfId="27035"/>
    <cellStyle name="표준 374 7 3" xfId="23825"/>
    <cellStyle name="표준 374 8" xfId="16326"/>
    <cellStyle name="표준 374 8 2" xfId="19536"/>
    <cellStyle name="표준 374 8 2 2" xfId="25965"/>
    <cellStyle name="표준 374 8 3" xfId="22755"/>
    <cellStyle name="표준 374 9" xfId="18466"/>
    <cellStyle name="표준 374 9 2" xfId="24895"/>
    <cellStyle name="표준 375" xfId="13064"/>
    <cellStyle name="표준 375 10" xfId="21685"/>
    <cellStyle name="표준 375 2" xfId="15179"/>
    <cellStyle name="표준 375 3" xfId="15468"/>
    <cellStyle name="표준 375 3 2" xfId="17611"/>
    <cellStyle name="표준 375 3 2 2" xfId="20821"/>
    <cellStyle name="표준 375 3 2 2 2" xfId="27250"/>
    <cellStyle name="표준 375 3 2 3" xfId="24040"/>
    <cellStyle name="표준 375 3 3" xfId="16541"/>
    <cellStyle name="표준 375 3 3 2" xfId="19751"/>
    <cellStyle name="표준 375 3 3 2 2" xfId="26180"/>
    <cellStyle name="표준 375 3 3 3" xfId="22970"/>
    <cellStyle name="표준 375 3 4" xfId="18681"/>
    <cellStyle name="표준 375 3 4 2" xfId="25110"/>
    <cellStyle name="표준 375 3 5" xfId="21900"/>
    <cellStyle name="표준 375 4" xfId="15682"/>
    <cellStyle name="표준 375 4 2" xfId="17825"/>
    <cellStyle name="표준 375 4 2 2" xfId="21035"/>
    <cellStyle name="표준 375 4 2 2 2" xfId="27464"/>
    <cellStyle name="표준 375 4 2 3" xfId="24254"/>
    <cellStyle name="표준 375 4 3" xfId="16755"/>
    <cellStyle name="표준 375 4 3 2" xfId="19965"/>
    <cellStyle name="표준 375 4 3 2 2" xfId="26394"/>
    <cellStyle name="표준 375 4 3 3" xfId="23184"/>
    <cellStyle name="표준 375 4 4" xfId="18895"/>
    <cellStyle name="표준 375 4 4 2" xfId="25324"/>
    <cellStyle name="표준 375 4 5" xfId="22114"/>
    <cellStyle name="표준 375 5" xfId="15896"/>
    <cellStyle name="표준 375 5 2" xfId="18039"/>
    <cellStyle name="표준 375 5 2 2" xfId="21249"/>
    <cellStyle name="표준 375 5 2 2 2" xfId="27678"/>
    <cellStyle name="표준 375 5 2 3" xfId="24468"/>
    <cellStyle name="표준 375 5 3" xfId="16969"/>
    <cellStyle name="표준 375 5 3 2" xfId="20179"/>
    <cellStyle name="표준 375 5 3 2 2" xfId="26608"/>
    <cellStyle name="표준 375 5 3 3" xfId="23398"/>
    <cellStyle name="표준 375 5 4" xfId="19109"/>
    <cellStyle name="표준 375 5 4 2" xfId="25538"/>
    <cellStyle name="표준 375 5 5" xfId="22328"/>
    <cellStyle name="표준 375 6" xfId="16113"/>
    <cellStyle name="표준 375 6 2" xfId="18253"/>
    <cellStyle name="표준 375 6 2 2" xfId="21463"/>
    <cellStyle name="표준 375 6 2 2 2" xfId="27892"/>
    <cellStyle name="표준 375 6 2 3" xfId="24682"/>
    <cellStyle name="표준 375 6 3" xfId="17183"/>
    <cellStyle name="표준 375 6 3 2" xfId="20393"/>
    <cellStyle name="표준 375 6 3 2 2" xfId="26822"/>
    <cellStyle name="표준 375 6 3 3" xfId="23612"/>
    <cellStyle name="표준 375 6 4" xfId="19323"/>
    <cellStyle name="표준 375 6 4 2" xfId="25752"/>
    <cellStyle name="표준 375 6 5" xfId="22542"/>
    <cellStyle name="표준 375 7" xfId="17397"/>
    <cellStyle name="표준 375 7 2" xfId="20607"/>
    <cellStyle name="표준 375 7 2 2" xfId="27036"/>
    <cellStyle name="표준 375 7 3" xfId="23826"/>
    <cellStyle name="표준 375 8" xfId="16327"/>
    <cellStyle name="표준 375 8 2" xfId="19537"/>
    <cellStyle name="표준 375 8 2 2" xfId="25966"/>
    <cellStyle name="표준 375 8 3" xfId="22756"/>
    <cellStyle name="표준 375 9" xfId="18467"/>
    <cellStyle name="표준 375 9 2" xfId="24896"/>
    <cellStyle name="표준 376" xfId="13065"/>
    <cellStyle name="표준 376 10" xfId="21686"/>
    <cellStyle name="표준 376 2" xfId="15180"/>
    <cellStyle name="표준 376 3" xfId="15469"/>
    <cellStyle name="표준 376 3 2" xfId="17612"/>
    <cellStyle name="표준 376 3 2 2" xfId="20822"/>
    <cellStyle name="표준 376 3 2 2 2" xfId="27251"/>
    <cellStyle name="표준 376 3 2 3" xfId="24041"/>
    <cellStyle name="표준 376 3 3" xfId="16542"/>
    <cellStyle name="표준 376 3 3 2" xfId="19752"/>
    <cellStyle name="표준 376 3 3 2 2" xfId="26181"/>
    <cellStyle name="표준 376 3 3 3" xfId="22971"/>
    <cellStyle name="표준 376 3 4" xfId="18682"/>
    <cellStyle name="표준 376 3 4 2" xfId="25111"/>
    <cellStyle name="표준 376 3 5" xfId="21901"/>
    <cellStyle name="표준 376 4" xfId="15683"/>
    <cellStyle name="표준 376 4 2" xfId="17826"/>
    <cellStyle name="표준 376 4 2 2" xfId="21036"/>
    <cellStyle name="표준 376 4 2 2 2" xfId="27465"/>
    <cellStyle name="표준 376 4 2 3" xfId="24255"/>
    <cellStyle name="표준 376 4 3" xfId="16756"/>
    <cellStyle name="표준 376 4 3 2" xfId="19966"/>
    <cellStyle name="표준 376 4 3 2 2" xfId="26395"/>
    <cellStyle name="표준 376 4 3 3" xfId="23185"/>
    <cellStyle name="표준 376 4 4" xfId="18896"/>
    <cellStyle name="표준 376 4 4 2" xfId="25325"/>
    <cellStyle name="표준 376 4 5" xfId="22115"/>
    <cellStyle name="표준 376 5" xfId="15897"/>
    <cellStyle name="표준 376 5 2" xfId="18040"/>
    <cellStyle name="표준 376 5 2 2" xfId="21250"/>
    <cellStyle name="표준 376 5 2 2 2" xfId="27679"/>
    <cellStyle name="표준 376 5 2 3" xfId="24469"/>
    <cellStyle name="표준 376 5 3" xfId="16970"/>
    <cellStyle name="표준 376 5 3 2" xfId="20180"/>
    <cellStyle name="표준 376 5 3 2 2" xfId="26609"/>
    <cellStyle name="표준 376 5 3 3" xfId="23399"/>
    <cellStyle name="표준 376 5 4" xfId="19110"/>
    <cellStyle name="표준 376 5 4 2" xfId="25539"/>
    <cellStyle name="표준 376 5 5" xfId="22329"/>
    <cellStyle name="표준 376 6" xfId="16114"/>
    <cellStyle name="표준 376 6 2" xfId="18254"/>
    <cellStyle name="표준 376 6 2 2" xfId="21464"/>
    <cellStyle name="표준 376 6 2 2 2" xfId="27893"/>
    <cellStyle name="표준 376 6 2 3" xfId="24683"/>
    <cellStyle name="표준 376 6 3" xfId="17184"/>
    <cellStyle name="표준 376 6 3 2" xfId="20394"/>
    <cellStyle name="표준 376 6 3 2 2" xfId="26823"/>
    <cellStyle name="표준 376 6 3 3" xfId="23613"/>
    <cellStyle name="표준 376 6 4" xfId="19324"/>
    <cellStyle name="표준 376 6 4 2" xfId="25753"/>
    <cellStyle name="표준 376 6 5" xfId="22543"/>
    <cellStyle name="표준 376 7" xfId="17398"/>
    <cellStyle name="표준 376 7 2" xfId="20608"/>
    <cellStyle name="표준 376 7 2 2" xfId="27037"/>
    <cellStyle name="표준 376 7 3" xfId="23827"/>
    <cellStyle name="표준 376 8" xfId="16328"/>
    <cellStyle name="표준 376 8 2" xfId="19538"/>
    <cellStyle name="표준 376 8 2 2" xfId="25967"/>
    <cellStyle name="표준 376 8 3" xfId="22757"/>
    <cellStyle name="표준 376 9" xfId="18468"/>
    <cellStyle name="표준 376 9 2" xfId="24897"/>
    <cellStyle name="표준 377" xfId="13066"/>
    <cellStyle name="표준 377 10" xfId="21687"/>
    <cellStyle name="표준 377 2" xfId="15181"/>
    <cellStyle name="표준 377 3" xfId="15470"/>
    <cellStyle name="표준 377 3 2" xfId="17613"/>
    <cellStyle name="표준 377 3 2 2" xfId="20823"/>
    <cellStyle name="표준 377 3 2 2 2" xfId="27252"/>
    <cellStyle name="표준 377 3 2 3" xfId="24042"/>
    <cellStyle name="표준 377 3 3" xfId="16543"/>
    <cellStyle name="표준 377 3 3 2" xfId="19753"/>
    <cellStyle name="표준 377 3 3 2 2" xfId="26182"/>
    <cellStyle name="표준 377 3 3 3" xfId="22972"/>
    <cellStyle name="표준 377 3 4" xfId="18683"/>
    <cellStyle name="표준 377 3 4 2" xfId="25112"/>
    <cellStyle name="표준 377 3 5" xfId="21902"/>
    <cellStyle name="표준 377 4" xfId="15684"/>
    <cellStyle name="표준 377 4 2" xfId="17827"/>
    <cellStyle name="표준 377 4 2 2" xfId="21037"/>
    <cellStyle name="표준 377 4 2 2 2" xfId="27466"/>
    <cellStyle name="표준 377 4 2 3" xfId="24256"/>
    <cellStyle name="표준 377 4 3" xfId="16757"/>
    <cellStyle name="표준 377 4 3 2" xfId="19967"/>
    <cellStyle name="표준 377 4 3 2 2" xfId="26396"/>
    <cellStyle name="표준 377 4 3 3" xfId="23186"/>
    <cellStyle name="표준 377 4 4" xfId="18897"/>
    <cellStyle name="표준 377 4 4 2" xfId="25326"/>
    <cellStyle name="표준 377 4 5" xfId="22116"/>
    <cellStyle name="표준 377 5" xfId="15898"/>
    <cellStyle name="표준 377 5 2" xfId="18041"/>
    <cellStyle name="표준 377 5 2 2" xfId="21251"/>
    <cellStyle name="표준 377 5 2 2 2" xfId="27680"/>
    <cellStyle name="표준 377 5 2 3" xfId="24470"/>
    <cellStyle name="표준 377 5 3" xfId="16971"/>
    <cellStyle name="표준 377 5 3 2" xfId="20181"/>
    <cellStyle name="표준 377 5 3 2 2" xfId="26610"/>
    <cellStyle name="표준 377 5 3 3" xfId="23400"/>
    <cellStyle name="표준 377 5 4" xfId="19111"/>
    <cellStyle name="표준 377 5 4 2" xfId="25540"/>
    <cellStyle name="표준 377 5 5" xfId="22330"/>
    <cellStyle name="표준 377 6" xfId="16115"/>
    <cellStyle name="표준 377 6 2" xfId="18255"/>
    <cellStyle name="표준 377 6 2 2" xfId="21465"/>
    <cellStyle name="표준 377 6 2 2 2" xfId="27894"/>
    <cellStyle name="표준 377 6 2 3" xfId="24684"/>
    <cellStyle name="표준 377 6 3" xfId="17185"/>
    <cellStyle name="표준 377 6 3 2" xfId="20395"/>
    <cellStyle name="표준 377 6 3 2 2" xfId="26824"/>
    <cellStyle name="표준 377 6 3 3" xfId="23614"/>
    <cellStyle name="표준 377 6 4" xfId="19325"/>
    <cellStyle name="표준 377 6 4 2" xfId="25754"/>
    <cellStyle name="표준 377 6 5" xfId="22544"/>
    <cellStyle name="표준 377 7" xfId="17399"/>
    <cellStyle name="표준 377 7 2" xfId="20609"/>
    <cellStyle name="표준 377 7 2 2" xfId="27038"/>
    <cellStyle name="표준 377 7 3" xfId="23828"/>
    <cellStyle name="표준 377 8" xfId="16329"/>
    <cellStyle name="표준 377 8 2" xfId="19539"/>
    <cellStyle name="표준 377 8 2 2" xfId="25968"/>
    <cellStyle name="표준 377 8 3" xfId="22758"/>
    <cellStyle name="표준 377 9" xfId="18469"/>
    <cellStyle name="표준 377 9 2" xfId="24898"/>
    <cellStyle name="표준 378" xfId="13067"/>
    <cellStyle name="표준 378 10" xfId="21688"/>
    <cellStyle name="표준 378 2" xfId="15182"/>
    <cellStyle name="표준 378 3" xfId="15471"/>
    <cellStyle name="표준 378 3 2" xfId="17614"/>
    <cellStyle name="표준 378 3 2 2" xfId="20824"/>
    <cellStyle name="표준 378 3 2 2 2" xfId="27253"/>
    <cellStyle name="표준 378 3 2 3" xfId="24043"/>
    <cellStyle name="표준 378 3 3" xfId="16544"/>
    <cellStyle name="표준 378 3 3 2" xfId="19754"/>
    <cellStyle name="표준 378 3 3 2 2" xfId="26183"/>
    <cellStyle name="표준 378 3 3 3" xfId="22973"/>
    <cellStyle name="표준 378 3 4" xfId="18684"/>
    <cellStyle name="표준 378 3 4 2" xfId="25113"/>
    <cellStyle name="표준 378 3 5" xfId="21903"/>
    <cellStyle name="표준 378 4" xfId="15685"/>
    <cellStyle name="표준 378 4 2" xfId="17828"/>
    <cellStyle name="표준 378 4 2 2" xfId="21038"/>
    <cellStyle name="표준 378 4 2 2 2" xfId="27467"/>
    <cellStyle name="표준 378 4 2 3" xfId="24257"/>
    <cellStyle name="표준 378 4 3" xfId="16758"/>
    <cellStyle name="표준 378 4 3 2" xfId="19968"/>
    <cellStyle name="표준 378 4 3 2 2" xfId="26397"/>
    <cellStyle name="표준 378 4 3 3" xfId="23187"/>
    <cellStyle name="표준 378 4 4" xfId="18898"/>
    <cellStyle name="표준 378 4 4 2" xfId="25327"/>
    <cellStyle name="표준 378 4 5" xfId="22117"/>
    <cellStyle name="표준 378 5" xfId="15899"/>
    <cellStyle name="표준 378 5 2" xfId="18042"/>
    <cellStyle name="표준 378 5 2 2" xfId="21252"/>
    <cellStyle name="표준 378 5 2 2 2" xfId="27681"/>
    <cellStyle name="표준 378 5 2 3" xfId="24471"/>
    <cellStyle name="표준 378 5 3" xfId="16972"/>
    <cellStyle name="표준 378 5 3 2" xfId="20182"/>
    <cellStyle name="표준 378 5 3 2 2" xfId="26611"/>
    <cellStyle name="표준 378 5 3 3" xfId="23401"/>
    <cellStyle name="표준 378 5 4" xfId="19112"/>
    <cellStyle name="표준 378 5 4 2" xfId="25541"/>
    <cellStyle name="표준 378 5 5" xfId="22331"/>
    <cellStyle name="표준 378 6" xfId="16116"/>
    <cellStyle name="표준 378 6 2" xfId="18256"/>
    <cellStyle name="표준 378 6 2 2" xfId="21466"/>
    <cellStyle name="표준 378 6 2 2 2" xfId="27895"/>
    <cellStyle name="표준 378 6 2 3" xfId="24685"/>
    <cellStyle name="표준 378 6 3" xfId="17186"/>
    <cellStyle name="표준 378 6 3 2" xfId="20396"/>
    <cellStyle name="표준 378 6 3 2 2" xfId="26825"/>
    <cellStyle name="표준 378 6 3 3" xfId="23615"/>
    <cellStyle name="표준 378 6 4" xfId="19326"/>
    <cellStyle name="표준 378 6 4 2" xfId="25755"/>
    <cellStyle name="표준 378 6 5" xfId="22545"/>
    <cellStyle name="표준 378 7" xfId="17400"/>
    <cellStyle name="표준 378 7 2" xfId="20610"/>
    <cellStyle name="표준 378 7 2 2" xfId="27039"/>
    <cellStyle name="표준 378 7 3" xfId="23829"/>
    <cellStyle name="표준 378 8" xfId="16330"/>
    <cellStyle name="표준 378 8 2" xfId="19540"/>
    <cellStyle name="표준 378 8 2 2" xfId="25969"/>
    <cellStyle name="표준 378 8 3" xfId="22759"/>
    <cellStyle name="표준 378 9" xfId="18470"/>
    <cellStyle name="표준 378 9 2" xfId="24899"/>
    <cellStyle name="표준 379" xfId="13068"/>
    <cellStyle name="표준 379 10" xfId="21689"/>
    <cellStyle name="표준 379 2" xfId="15183"/>
    <cellStyle name="표준 379 3" xfId="15472"/>
    <cellStyle name="표준 379 3 2" xfId="17615"/>
    <cellStyle name="표준 379 3 2 2" xfId="20825"/>
    <cellStyle name="표준 379 3 2 2 2" xfId="27254"/>
    <cellStyle name="표준 379 3 2 3" xfId="24044"/>
    <cellStyle name="표준 379 3 3" xfId="16545"/>
    <cellStyle name="표준 379 3 3 2" xfId="19755"/>
    <cellStyle name="표준 379 3 3 2 2" xfId="26184"/>
    <cellStyle name="표준 379 3 3 3" xfId="22974"/>
    <cellStyle name="표준 379 3 4" xfId="18685"/>
    <cellStyle name="표준 379 3 4 2" xfId="25114"/>
    <cellStyle name="표준 379 3 5" xfId="21904"/>
    <cellStyle name="표준 379 4" xfId="15686"/>
    <cellStyle name="표준 379 4 2" xfId="17829"/>
    <cellStyle name="표준 379 4 2 2" xfId="21039"/>
    <cellStyle name="표준 379 4 2 2 2" xfId="27468"/>
    <cellStyle name="표준 379 4 2 3" xfId="24258"/>
    <cellStyle name="표준 379 4 3" xfId="16759"/>
    <cellStyle name="표준 379 4 3 2" xfId="19969"/>
    <cellStyle name="표준 379 4 3 2 2" xfId="26398"/>
    <cellStyle name="표준 379 4 3 3" xfId="23188"/>
    <cellStyle name="표준 379 4 4" xfId="18899"/>
    <cellStyle name="표준 379 4 4 2" xfId="25328"/>
    <cellStyle name="표준 379 4 5" xfId="22118"/>
    <cellStyle name="표준 379 5" xfId="15900"/>
    <cellStyle name="표준 379 5 2" xfId="18043"/>
    <cellStyle name="표준 379 5 2 2" xfId="21253"/>
    <cellStyle name="표준 379 5 2 2 2" xfId="27682"/>
    <cellStyle name="표준 379 5 2 3" xfId="24472"/>
    <cellStyle name="표준 379 5 3" xfId="16973"/>
    <cellStyle name="표준 379 5 3 2" xfId="20183"/>
    <cellStyle name="표준 379 5 3 2 2" xfId="26612"/>
    <cellStyle name="표준 379 5 3 3" xfId="23402"/>
    <cellStyle name="표준 379 5 4" xfId="19113"/>
    <cellStyle name="표준 379 5 4 2" xfId="25542"/>
    <cellStyle name="표준 379 5 5" xfId="22332"/>
    <cellStyle name="표준 379 6" xfId="16117"/>
    <cellStyle name="표준 379 6 2" xfId="18257"/>
    <cellStyle name="표준 379 6 2 2" xfId="21467"/>
    <cellStyle name="표준 379 6 2 2 2" xfId="27896"/>
    <cellStyle name="표준 379 6 2 3" xfId="24686"/>
    <cellStyle name="표준 379 6 3" xfId="17187"/>
    <cellStyle name="표준 379 6 3 2" xfId="20397"/>
    <cellStyle name="표준 379 6 3 2 2" xfId="26826"/>
    <cellStyle name="표준 379 6 3 3" xfId="23616"/>
    <cellStyle name="표준 379 6 4" xfId="19327"/>
    <cellStyle name="표준 379 6 4 2" xfId="25756"/>
    <cellStyle name="표준 379 6 5" xfId="22546"/>
    <cellStyle name="표준 379 7" xfId="17401"/>
    <cellStyle name="표준 379 7 2" xfId="20611"/>
    <cellStyle name="표준 379 7 2 2" xfId="27040"/>
    <cellStyle name="표준 379 7 3" xfId="23830"/>
    <cellStyle name="표준 379 8" xfId="16331"/>
    <cellStyle name="표준 379 8 2" xfId="19541"/>
    <cellStyle name="표준 379 8 2 2" xfId="25970"/>
    <cellStyle name="표준 379 8 3" xfId="22760"/>
    <cellStyle name="표준 379 9" xfId="18471"/>
    <cellStyle name="표준 379 9 2" xfId="24900"/>
    <cellStyle name="표준 38" xfId="6528"/>
    <cellStyle name="표준 38 2" xfId="6529"/>
    <cellStyle name="표준 38 2 2" xfId="12499"/>
    <cellStyle name="표준 38 2 3" xfId="9825"/>
    <cellStyle name="표준 38 2 3 2" xfId="15291"/>
    <cellStyle name="표준 38 3" xfId="6788"/>
    <cellStyle name="표준 38 3 2" xfId="12743"/>
    <cellStyle name="표준 38 3 3" xfId="9826"/>
    <cellStyle name="표준 38 4" xfId="6979"/>
    <cellStyle name="표준 38 4 2" xfId="12890"/>
    <cellStyle name="표준 38 4 3" xfId="9827"/>
    <cellStyle name="표준 38 5" xfId="12498"/>
    <cellStyle name="표준 38 6" xfId="9824"/>
    <cellStyle name="표준 38 6 2" xfId="14810"/>
    <cellStyle name="표준 380" xfId="13069"/>
    <cellStyle name="표준 380 10" xfId="21690"/>
    <cellStyle name="표준 380 2" xfId="15184"/>
    <cellStyle name="표준 380 3" xfId="15473"/>
    <cellStyle name="표준 380 3 2" xfId="17616"/>
    <cellStyle name="표준 380 3 2 2" xfId="20826"/>
    <cellStyle name="표준 380 3 2 2 2" xfId="27255"/>
    <cellStyle name="표준 380 3 2 3" xfId="24045"/>
    <cellStyle name="표준 380 3 3" xfId="16546"/>
    <cellStyle name="표준 380 3 3 2" xfId="19756"/>
    <cellStyle name="표준 380 3 3 2 2" xfId="26185"/>
    <cellStyle name="표준 380 3 3 3" xfId="22975"/>
    <cellStyle name="표준 380 3 4" xfId="18686"/>
    <cellStyle name="표준 380 3 4 2" xfId="25115"/>
    <cellStyle name="표준 380 3 5" xfId="21905"/>
    <cellStyle name="표준 380 4" xfId="15687"/>
    <cellStyle name="표준 380 4 2" xfId="17830"/>
    <cellStyle name="표준 380 4 2 2" xfId="21040"/>
    <cellStyle name="표준 380 4 2 2 2" xfId="27469"/>
    <cellStyle name="표준 380 4 2 3" xfId="24259"/>
    <cellStyle name="표준 380 4 3" xfId="16760"/>
    <cellStyle name="표준 380 4 3 2" xfId="19970"/>
    <cellStyle name="표준 380 4 3 2 2" xfId="26399"/>
    <cellStyle name="표준 380 4 3 3" xfId="23189"/>
    <cellStyle name="표준 380 4 4" xfId="18900"/>
    <cellStyle name="표준 380 4 4 2" xfId="25329"/>
    <cellStyle name="표준 380 4 5" xfId="22119"/>
    <cellStyle name="표준 380 5" xfId="15901"/>
    <cellStyle name="표준 380 5 2" xfId="18044"/>
    <cellStyle name="표준 380 5 2 2" xfId="21254"/>
    <cellStyle name="표준 380 5 2 2 2" xfId="27683"/>
    <cellStyle name="표준 380 5 2 3" xfId="24473"/>
    <cellStyle name="표준 380 5 3" xfId="16974"/>
    <cellStyle name="표준 380 5 3 2" xfId="20184"/>
    <cellStyle name="표준 380 5 3 2 2" xfId="26613"/>
    <cellStyle name="표준 380 5 3 3" xfId="23403"/>
    <cellStyle name="표준 380 5 4" xfId="19114"/>
    <cellStyle name="표준 380 5 4 2" xfId="25543"/>
    <cellStyle name="표준 380 5 5" xfId="22333"/>
    <cellStyle name="표준 380 6" xfId="16118"/>
    <cellStyle name="표준 380 6 2" xfId="18258"/>
    <cellStyle name="표준 380 6 2 2" xfId="21468"/>
    <cellStyle name="표준 380 6 2 2 2" xfId="27897"/>
    <cellStyle name="표준 380 6 2 3" xfId="24687"/>
    <cellStyle name="표준 380 6 3" xfId="17188"/>
    <cellStyle name="표준 380 6 3 2" xfId="20398"/>
    <cellStyle name="표준 380 6 3 2 2" xfId="26827"/>
    <cellStyle name="표준 380 6 3 3" xfId="23617"/>
    <cellStyle name="표준 380 6 4" xfId="19328"/>
    <cellStyle name="표준 380 6 4 2" xfId="25757"/>
    <cellStyle name="표준 380 6 5" xfId="22547"/>
    <cellStyle name="표준 380 7" xfId="17402"/>
    <cellStyle name="표준 380 7 2" xfId="20612"/>
    <cellStyle name="표준 380 7 2 2" xfId="27041"/>
    <cellStyle name="표준 380 7 3" xfId="23831"/>
    <cellStyle name="표준 380 8" xfId="16332"/>
    <cellStyle name="표준 380 8 2" xfId="19542"/>
    <cellStyle name="표준 380 8 2 2" xfId="25971"/>
    <cellStyle name="표준 380 8 3" xfId="22761"/>
    <cellStyle name="표준 380 9" xfId="18472"/>
    <cellStyle name="표준 380 9 2" xfId="24901"/>
    <cellStyle name="표준 381" xfId="13070"/>
    <cellStyle name="표준 381 10" xfId="21691"/>
    <cellStyle name="표준 381 2" xfId="15185"/>
    <cellStyle name="표준 381 3" xfId="15474"/>
    <cellStyle name="표준 381 3 2" xfId="17617"/>
    <cellStyle name="표준 381 3 2 2" xfId="20827"/>
    <cellStyle name="표준 381 3 2 2 2" xfId="27256"/>
    <cellStyle name="표준 381 3 2 3" xfId="24046"/>
    <cellStyle name="표준 381 3 3" xfId="16547"/>
    <cellStyle name="표준 381 3 3 2" xfId="19757"/>
    <cellStyle name="표준 381 3 3 2 2" xfId="26186"/>
    <cellStyle name="표준 381 3 3 3" xfId="22976"/>
    <cellStyle name="표준 381 3 4" xfId="18687"/>
    <cellStyle name="표준 381 3 4 2" xfId="25116"/>
    <cellStyle name="표준 381 3 5" xfId="21906"/>
    <cellStyle name="표준 381 4" xfId="15688"/>
    <cellStyle name="표준 381 4 2" xfId="17831"/>
    <cellStyle name="표준 381 4 2 2" xfId="21041"/>
    <cellStyle name="표준 381 4 2 2 2" xfId="27470"/>
    <cellStyle name="표준 381 4 2 3" xfId="24260"/>
    <cellStyle name="표준 381 4 3" xfId="16761"/>
    <cellStyle name="표준 381 4 3 2" xfId="19971"/>
    <cellStyle name="표준 381 4 3 2 2" xfId="26400"/>
    <cellStyle name="표준 381 4 3 3" xfId="23190"/>
    <cellStyle name="표준 381 4 4" xfId="18901"/>
    <cellStyle name="표준 381 4 4 2" xfId="25330"/>
    <cellStyle name="표준 381 4 5" xfId="22120"/>
    <cellStyle name="표준 381 5" xfId="15902"/>
    <cellStyle name="표준 381 5 2" xfId="18045"/>
    <cellStyle name="표준 381 5 2 2" xfId="21255"/>
    <cellStyle name="표준 381 5 2 2 2" xfId="27684"/>
    <cellStyle name="표준 381 5 2 3" xfId="24474"/>
    <cellStyle name="표준 381 5 3" xfId="16975"/>
    <cellStyle name="표준 381 5 3 2" xfId="20185"/>
    <cellStyle name="표준 381 5 3 2 2" xfId="26614"/>
    <cellStyle name="표준 381 5 3 3" xfId="23404"/>
    <cellStyle name="표준 381 5 4" xfId="19115"/>
    <cellStyle name="표준 381 5 4 2" xfId="25544"/>
    <cellStyle name="표준 381 5 5" xfId="22334"/>
    <cellStyle name="표준 381 6" xfId="16119"/>
    <cellStyle name="표준 381 6 2" xfId="18259"/>
    <cellStyle name="표준 381 6 2 2" xfId="21469"/>
    <cellStyle name="표준 381 6 2 2 2" xfId="27898"/>
    <cellStyle name="표준 381 6 2 3" xfId="24688"/>
    <cellStyle name="표준 381 6 3" xfId="17189"/>
    <cellStyle name="표준 381 6 3 2" xfId="20399"/>
    <cellStyle name="표준 381 6 3 2 2" xfId="26828"/>
    <cellStyle name="표준 381 6 3 3" xfId="23618"/>
    <cellStyle name="표준 381 6 4" xfId="19329"/>
    <cellStyle name="표준 381 6 4 2" xfId="25758"/>
    <cellStyle name="표준 381 6 5" xfId="22548"/>
    <cellStyle name="표준 381 7" xfId="17403"/>
    <cellStyle name="표준 381 7 2" xfId="20613"/>
    <cellStyle name="표준 381 7 2 2" xfId="27042"/>
    <cellStyle name="표준 381 7 3" xfId="23832"/>
    <cellStyle name="표준 381 8" xfId="16333"/>
    <cellStyle name="표준 381 8 2" xfId="19543"/>
    <cellStyle name="표준 381 8 2 2" xfId="25972"/>
    <cellStyle name="표준 381 8 3" xfId="22762"/>
    <cellStyle name="표준 381 9" xfId="18473"/>
    <cellStyle name="표준 381 9 2" xfId="24902"/>
    <cellStyle name="표준 382" xfId="13071"/>
    <cellStyle name="표준 382 10" xfId="21692"/>
    <cellStyle name="표준 382 2" xfId="15186"/>
    <cellStyle name="표준 382 3" xfId="15475"/>
    <cellStyle name="표준 382 3 2" xfId="17618"/>
    <cellStyle name="표준 382 3 2 2" xfId="20828"/>
    <cellStyle name="표준 382 3 2 2 2" xfId="27257"/>
    <cellStyle name="표준 382 3 2 3" xfId="24047"/>
    <cellStyle name="표준 382 3 3" xfId="16548"/>
    <cellStyle name="표준 382 3 3 2" xfId="19758"/>
    <cellStyle name="표준 382 3 3 2 2" xfId="26187"/>
    <cellStyle name="표준 382 3 3 3" xfId="22977"/>
    <cellStyle name="표준 382 3 4" xfId="18688"/>
    <cellStyle name="표준 382 3 4 2" xfId="25117"/>
    <cellStyle name="표준 382 3 5" xfId="21907"/>
    <cellStyle name="표준 382 4" xfId="15689"/>
    <cellStyle name="표준 382 4 2" xfId="17832"/>
    <cellStyle name="표준 382 4 2 2" xfId="21042"/>
    <cellStyle name="표준 382 4 2 2 2" xfId="27471"/>
    <cellStyle name="표준 382 4 2 3" xfId="24261"/>
    <cellStyle name="표준 382 4 3" xfId="16762"/>
    <cellStyle name="표준 382 4 3 2" xfId="19972"/>
    <cellStyle name="표준 382 4 3 2 2" xfId="26401"/>
    <cellStyle name="표준 382 4 3 3" xfId="23191"/>
    <cellStyle name="표준 382 4 4" xfId="18902"/>
    <cellStyle name="표준 382 4 4 2" xfId="25331"/>
    <cellStyle name="표준 382 4 5" xfId="22121"/>
    <cellStyle name="표준 382 5" xfId="15903"/>
    <cellStyle name="표준 382 5 2" xfId="18046"/>
    <cellStyle name="표준 382 5 2 2" xfId="21256"/>
    <cellStyle name="표준 382 5 2 2 2" xfId="27685"/>
    <cellStyle name="표준 382 5 2 3" xfId="24475"/>
    <cellStyle name="표준 382 5 3" xfId="16976"/>
    <cellStyle name="표준 382 5 3 2" xfId="20186"/>
    <cellStyle name="표준 382 5 3 2 2" xfId="26615"/>
    <cellStyle name="표준 382 5 3 3" xfId="23405"/>
    <cellStyle name="표준 382 5 4" xfId="19116"/>
    <cellStyle name="표준 382 5 4 2" xfId="25545"/>
    <cellStyle name="표준 382 5 5" xfId="22335"/>
    <cellStyle name="표준 382 6" xfId="16120"/>
    <cellStyle name="표준 382 6 2" xfId="18260"/>
    <cellStyle name="표준 382 6 2 2" xfId="21470"/>
    <cellStyle name="표준 382 6 2 2 2" xfId="27899"/>
    <cellStyle name="표준 382 6 2 3" xfId="24689"/>
    <cellStyle name="표준 382 6 3" xfId="17190"/>
    <cellStyle name="표준 382 6 3 2" xfId="20400"/>
    <cellStyle name="표준 382 6 3 2 2" xfId="26829"/>
    <cellStyle name="표준 382 6 3 3" xfId="23619"/>
    <cellStyle name="표준 382 6 4" xfId="19330"/>
    <cellStyle name="표준 382 6 4 2" xfId="25759"/>
    <cellStyle name="표준 382 6 5" xfId="22549"/>
    <cellStyle name="표준 382 7" xfId="17404"/>
    <cellStyle name="표준 382 7 2" xfId="20614"/>
    <cellStyle name="표준 382 7 2 2" xfId="27043"/>
    <cellStyle name="표준 382 7 3" xfId="23833"/>
    <cellStyle name="표준 382 8" xfId="16334"/>
    <cellStyle name="표준 382 8 2" xfId="19544"/>
    <cellStyle name="표준 382 8 2 2" xfId="25973"/>
    <cellStyle name="표준 382 8 3" xfId="22763"/>
    <cellStyle name="표준 382 9" xfId="18474"/>
    <cellStyle name="표준 382 9 2" xfId="24903"/>
    <cellStyle name="표준 383" xfId="13072"/>
    <cellStyle name="표준 383 10" xfId="21693"/>
    <cellStyle name="표준 383 2" xfId="15187"/>
    <cellStyle name="표준 383 3" xfId="15476"/>
    <cellStyle name="표준 383 3 2" xfId="17619"/>
    <cellStyle name="표준 383 3 2 2" xfId="20829"/>
    <cellStyle name="표준 383 3 2 2 2" xfId="27258"/>
    <cellStyle name="표준 383 3 2 3" xfId="24048"/>
    <cellStyle name="표준 383 3 3" xfId="16549"/>
    <cellStyle name="표준 383 3 3 2" xfId="19759"/>
    <cellStyle name="표준 383 3 3 2 2" xfId="26188"/>
    <cellStyle name="표준 383 3 3 3" xfId="22978"/>
    <cellStyle name="표준 383 3 4" xfId="18689"/>
    <cellStyle name="표준 383 3 4 2" xfId="25118"/>
    <cellStyle name="표준 383 3 5" xfId="21908"/>
    <cellStyle name="표준 383 4" xfId="15690"/>
    <cellStyle name="표준 383 4 2" xfId="17833"/>
    <cellStyle name="표준 383 4 2 2" xfId="21043"/>
    <cellStyle name="표준 383 4 2 2 2" xfId="27472"/>
    <cellStyle name="표준 383 4 2 3" xfId="24262"/>
    <cellStyle name="표준 383 4 3" xfId="16763"/>
    <cellStyle name="표준 383 4 3 2" xfId="19973"/>
    <cellStyle name="표준 383 4 3 2 2" xfId="26402"/>
    <cellStyle name="표준 383 4 3 3" xfId="23192"/>
    <cellStyle name="표준 383 4 4" xfId="18903"/>
    <cellStyle name="표준 383 4 4 2" xfId="25332"/>
    <cellStyle name="표준 383 4 5" xfId="22122"/>
    <cellStyle name="표준 383 5" xfId="15904"/>
    <cellStyle name="표준 383 5 2" xfId="18047"/>
    <cellStyle name="표준 383 5 2 2" xfId="21257"/>
    <cellStyle name="표준 383 5 2 2 2" xfId="27686"/>
    <cellStyle name="표준 383 5 2 3" xfId="24476"/>
    <cellStyle name="표준 383 5 3" xfId="16977"/>
    <cellStyle name="표준 383 5 3 2" xfId="20187"/>
    <cellStyle name="표준 383 5 3 2 2" xfId="26616"/>
    <cellStyle name="표준 383 5 3 3" xfId="23406"/>
    <cellStyle name="표준 383 5 4" xfId="19117"/>
    <cellStyle name="표준 383 5 4 2" xfId="25546"/>
    <cellStyle name="표준 383 5 5" xfId="22336"/>
    <cellStyle name="표준 383 6" xfId="16121"/>
    <cellStyle name="표준 383 6 2" xfId="18261"/>
    <cellStyle name="표준 383 6 2 2" xfId="21471"/>
    <cellStyle name="표준 383 6 2 2 2" xfId="27900"/>
    <cellStyle name="표준 383 6 2 3" xfId="24690"/>
    <cellStyle name="표준 383 6 3" xfId="17191"/>
    <cellStyle name="표준 383 6 3 2" xfId="20401"/>
    <cellStyle name="표준 383 6 3 2 2" xfId="26830"/>
    <cellStyle name="표준 383 6 3 3" xfId="23620"/>
    <cellStyle name="표준 383 6 4" xfId="19331"/>
    <cellStyle name="표준 383 6 4 2" xfId="25760"/>
    <cellStyle name="표준 383 6 5" xfId="22550"/>
    <cellStyle name="표준 383 7" xfId="17405"/>
    <cellStyle name="표준 383 7 2" xfId="20615"/>
    <cellStyle name="표준 383 7 2 2" xfId="27044"/>
    <cellStyle name="표준 383 7 3" xfId="23834"/>
    <cellStyle name="표준 383 8" xfId="16335"/>
    <cellStyle name="표준 383 8 2" xfId="19545"/>
    <cellStyle name="표준 383 8 2 2" xfId="25974"/>
    <cellStyle name="표준 383 8 3" xfId="22764"/>
    <cellStyle name="표준 383 9" xfId="18475"/>
    <cellStyle name="표준 383 9 2" xfId="24904"/>
    <cellStyle name="표준 384" xfId="13026"/>
    <cellStyle name="표준 384 10" xfId="21647"/>
    <cellStyle name="표준 384 2" xfId="15188"/>
    <cellStyle name="표준 384 3" xfId="15430"/>
    <cellStyle name="표준 384 3 2" xfId="17573"/>
    <cellStyle name="표준 384 3 2 2" xfId="20783"/>
    <cellStyle name="표준 384 3 2 2 2" xfId="27212"/>
    <cellStyle name="표준 384 3 2 3" xfId="24002"/>
    <cellStyle name="표준 384 3 3" xfId="16503"/>
    <cellStyle name="표준 384 3 3 2" xfId="19713"/>
    <cellStyle name="표준 384 3 3 2 2" xfId="26142"/>
    <cellStyle name="표준 384 3 3 3" xfId="22932"/>
    <cellStyle name="표준 384 3 4" xfId="18643"/>
    <cellStyle name="표준 384 3 4 2" xfId="25072"/>
    <cellStyle name="표준 384 3 5" xfId="21862"/>
    <cellStyle name="표준 384 4" xfId="15644"/>
    <cellStyle name="표준 384 4 2" xfId="17787"/>
    <cellStyle name="표준 384 4 2 2" xfId="20997"/>
    <cellStyle name="표준 384 4 2 2 2" xfId="27426"/>
    <cellStyle name="표준 384 4 2 3" xfId="24216"/>
    <cellStyle name="표준 384 4 3" xfId="16717"/>
    <cellStyle name="표준 384 4 3 2" xfId="19927"/>
    <cellStyle name="표준 384 4 3 2 2" xfId="26356"/>
    <cellStyle name="표준 384 4 3 3" xfId="23146"/>
    <cellStyle name="표준 384 4 4" xfId="18857"/>
    <cellStyle name="표준 384 4 4 2" xfId="25286"/>
    <cellStyle name="표준 384 4 5" xfId="22076"/>
    <cellStyle name="표준 384 5" xfId="15858"/>
    <cellStyle name="표준 384 5 2" xfId="18001"/>
    <cellStyle name="표준 384 5 2 2" xfId="21211"/>
    <cellStyle name="표준 384 5 2 2 2" xfId="27640"/>
    <cellStyle name="표준 384 5 2 3" xfId="24430"/>
    <cellStyle name="표준 384 5 3" xfId="16931"/>
    <cellStyle name="표준 384 5 3 2" xfId="20141"/>
    <cellStyle name="표준 384 5 3 2 2" xfId="26570"/>
    <cellStyle name="표준 384 5 3 3" xfId="23360"/>
    <cellStyle name="표준 384 5 4" xfId="19071"/>
    <cellStyle name="표준 384 5 4 2" xfId="25500"/>
    <cellStyle name="표준 384 5 5" xfId="22290"/>
    <cellStyle name="표준 384 6" xfId="16075"/>
    <cellStyle name="표준 384 6 2" xfId="18215"/>
    <cellStyle name="표준 384 6 2 2" xfId="21425"/>
    <cellStyle name="표준 384 6 2 2 2" xfId="27854"/>
    <cellStyle name="표준 384 6 2 3" xfId="24644"/>
    <cellStyle name="표준 384 6 3" xfId="17145"/>
    <cellStyle name="표준 384 6 3 2" xfId="20355"/>
    <cellStyle name="표준 384 6 3 2 2" xfId="26784"/>
    <cellStyle name="표준 384 6 3 3" xfId="23574"/>
    <cellStyle name="표준 384 6 4" xfId="19285"/>
    <cellStyle name="표준 384 6 4 2" xfId="25714"/>
    <cellStyle name="표준 384 6 5" xfId="22504"/>
    <cellStyle name="표준 384 7" xfId="17359"/>
    <cellStyle name="표준 384 7 2" xfId="20569"/>
    <cellStyle name="표준 384 7 2 2" xfId="26998"/>
    <cellStyle name="표준 384 7 3" xfId="23788"/>
    <cellStyle name="표준 384 8" xfId="16289"/>
    <cellStyle name="표준 384 8 2" xfId="19499"/>
    <cellStyle name="표준 384 8 2 2" xfId="25928"/>
    <cellStyle name="표준 384 8 3" xfId="22718"/>
    <cellStyle name="표준 384 9" xfId="18429"/>
    <cellStyle name="표준 384 9 2" xfId="24858"/>
    <cellStyle name="표준 385" xfId="13073"/>
    <cellStyle name="표준 385 10" xfId="21694"/>
    <cellStyle name="표준 385 2" xfId="15189"/>
    <cellStyle name="표준 385 3" xfId="15477"/>
    <cellStyle name="표준 385 3 2" xfId="17620"/>
    <cellStyle name="표준 385 3 2 2" xfId="20830"/>
    <cellStyle name="표준 385 3 2 2 2" xfId="27259"/>
    <cellStyle name="표준 385 3 2 3" xfId="24049"/>
    <cellStyle name="표준 385 3 3" xfId="16550"/>
    <cellStyle name="표준 385 3 3 2" xfId="19760"/>
    <cellStyle name="표준 385 3 3 2 2" xfId="26189"/>
    <cellStyle name="표준 385 3 3 3" xfId="22979"/>
    <cellStyle name="표준 385 3 4" xfId="18690"/>
    <cellStyle name="표준 385 3 4 2" xfId="25119"/>
    <cellStyle name="표준 385 3 5" xfId="21909"/>
    <cellStyle name="표준 385 4" xfId="15691"/>
    <cellStyle name="표준 385 4 2" xfId="17834"/>
    <cellStyle name="표준 385 4 2 2" xfId="21044"/>
    <cellStyle name="표준 385 4 2 2 2" xfId="27473"/>
    <cellStyle name="표준 385 4 2 3" xfId="24263"/>
    <cellStyle name="표준 385 4 3" xfId="16764"/>
    <cellStyle name="표준 385 4 3 2" xfId="19974"/>
    <cellStyle name="표준 385 4 3 2 2" xfId="26403"/>
    <cellStyle name="표준 385 4 3 3" xfId="23193"/>
    <cellStyle name="표준 385 4 4" xfId="18904"/>
    <cellStyle name="표준 385 4 4 2" xfId="25333"/>
    <cellStyle name="표준 385 4 5" xfId="22123"/>
    <cellStyle name="표준 385 5" xfId="15905"/>
    <cellStyle name="표준 385 5 2" xfId="18048"/>
    <cellStyle name="표준 385 5 2 2" xfId="21258"/>
    <cellStyle name="표준 385 5 2 2 2" xfId="27687"/>
    <cellStyle name="표준 385 5 2 3" xfId="24477"/>
    <cellStyle name="표준 385 5 3" xfId="16978"/>
    <cellStyle name="표준 385 5 3 2" xfId="20188"/>
    <cellStyle name="표준 385 5 3 2 2" xfId="26617"/>
    <cellStyle name="표준 385 5 3 3" xfId="23407"/>
    <cellStyle name="표준 385 5 4" xfId="19118"/>
    <cellStyle name="표준 385 5 4 2" xfId="25547"/>
    <cellStyle name="표준 385 5 5" xfId="22337"/>
    <cellStyle name="표준 385 6" xfId="16122"/>
    <cellStyle name="표준 385 6 2" xfId="18262"/>
    <cellStyle name="표준 385 6 2 2" xfId="21472"/>
    <cellStyle name="표준 385 6 2 2 2" xfId="27901"/>
    <cellStyle name="표준 385 6 2 3" xfId="24691"/>
    <cellStyle name="표준 385 6 3" xfId="17192"/>
    <cellStyle name="표준 385 6 3 2" xfId="20402"/>
    <cellStyle name="표준 385 6 3 2 2" xfId="26831"/>
    <cellStyle name="표준 385 6 3 3" xfId="23621"/>
    <cellStyle name="표준 385 6 4" xfId="19332"/>
    <cellStyle name="표준 385 6 4 2" xfId="25761"/>
    <cellStyle name="표준 385 6 5" xfId="22551"/>
    <cellStyle name="표준 385 7" xfId="17406"/>
    <cellStyle name="표준 385 7 2" xfId="20616"/>
    <cellStyle name="표준 385 7 2 2" xfId="27045"/>
    <cellStyle name="표준 385 7 3" xfId="23835"/>
    <cellStyle name="표준 385 8" xfId="16336"/>
    <cellStyle name="표준 385 8 2" xfId="19546"/>
    <cellStyle name="표준 385 8 2 2" xfId="25975"/>
    <cellStyle name="표준 385 8 3" xfId="22765"/>
    <cellStyle name="표준 385 9" xfId="18476"/>
    <cellStyle name="표준 385 9 2" xfId="24905"/>
    <cellStyle name="표준 386" xfId="13074"/>
    <cellStyle name="표준 386 10" xfId="21695"/>
    <cellStyle name="표준 386 2" xfId="15190"/>
    <cellStyle name="표준 386 3" xfId="15478"/>
    <cellStyle name="표준 386 3 2" xfId="17621"/>
    <cellStyle name="표준 386 3 2 2" xfId="20831"/>
    <cellStyle name="표준 386 3 2 2 2" xfId="27260"/>
    <cellStyle name="표준 386 3 2 3" xfId="24050"/>
    <cellStyle name="표준 386 3 3" xfId="16551"/>
    <cellStyle name="표준 386 3 3 2" xfId="19761"/>
    <cellStyle name="표준 386 3 3 2 2" xfId="26190"/>
    <cellStyle name="표준 386 3 3 3" xfId="22980"/>
    <cellStyle name="표준 386 3 4" xfId="18691"/>
    <cellStyle name="표준 386 3 4 2" xfId="25120"/>
    <cellStyle name="표준 386 3 5" xfId="21910"/>
    <cellStyle name="표준 386 4" xfId="15692"/>
    <cellStyle name="표준 386 4 2" xfId="17835"/>
    <cellStyle name="표준 386 4 2 2" xfId="21045"/>
    <cellStyle name="표준 386 4 2 2 2" xfId="27474"/>
    <cellStyle name="표준 386 4 2 3" xfId="24264"/>
    <cellStyle name="표준 386 4 3" xfId="16765"/>
    <cellStyle name="표준 386 4 3 2" xfId="19975"/>
    <cellStyle name="표준 386 4 3 2 2" xfId="26404"/>
    <cellStyle name="표준 386 4 3 3" xfId="23194"/>
    <cellStyle name="표준 386 4 4" xfId="18905"/>
    <cellStyle name="표준 386 4 4 2" xfId="25334"/>
    <cellStyle name="표준 386 4 5" xfId="22124"/>
    <cellStyle name="표준 386 5" xfId="15906"/>
    <cellStyle name="표준 386 5 2" xfId="18049"/>
    <cellStyle name="표준 386 5 2 2" xfId="21259"/>
    <cellStyle name="표준 386 5 2 2 2" xfId="27688"/>
    <cellStyle name="표준 386 5 2 3" xfId="24478"/>
    <cellStyle name="표준 386 5 3" xfId="16979"/>
    <cellStyle name="표준 386 5 3 2" xfId="20189"/>
    <cellStyle name="표준 386 5 3 2 2" xfId="26618"/>
    <cellStyle name="표준 386 5 3 3" xfId="23408"/>
    <cellStyle name="표준 386 5 4" xfId="19119"/>
    <cellStyle name="표준 386 5 4 2" xfId="25548"/>
    <cellStyle name="표준 386 5 5" xfId="22338"/>
    <cellStyle name="표준 386 6" xfId="16123"/>
    <cellStyle name="표준 386 6 2" xfId="18263"/>
    <cellStyle name="표준 386 6 2 2" xfId="21473"/>
    <cellStyle name="표준 386 6 2 2 2" xfId="27902"/>
    <cellStyle name="표준 386 6 2 3" xfId="24692"/>
    <cellStyle name="표준 386 6 3" xfId="17193"/>
    <cellStyle name="표준 386 6 3 2" xfId="20403"/>
    <cellStyle name="표준 386 6 3 2 2" xfId="26832"/>
    <cellStyle name="표준 386 6 3 3" xfId="23622"/>
    <cellStyle name="표준 386 6 4" xfId="19333"/>
    <cellStyle name="표준 386 6 4 2" xfId="25762"/>
    <cellStyle name="표준 386 6 5" xfId="22552"/>
    <cellStyle name="표준 386 7" xfId="17407"/>
    <cellStyle name="표준 386 7 2" xfId="20617"/>
    <cellStyle name="표준 386 7 2 2" xfId="27046"/>
    <cellStyle name="표준 386 7 3" xfId="23836"/>
    <cellStyle name="표준 386 8" xfId="16337"/>
    <cellStyle name="표준 386 8 2" xfId="19547"/>
    <cellStyle name="표준 386 8 2 2" xfId="25976"/>
    <cellStyle name="표준 386 8 3" xfId="22766"/>
    <cellStyle name="표준 386 9" xfId="18477"/>
    <cellStyle name="표준 386 9 2" xfId="24906"/>
    <cellStyle name="표준 387" xfId="13075"/>
    <cellStyle name="표준 387 10" xfId="21696"/>
    <cellStyle name="표준 387 2" xfId="15191"/>
    <cellStyle name="표준 387 3" xfId="15479"/>
    <cellStyle name="표준 387 3 2" xfId="17622"/>
    <cellStyle name="표준 387 3 2 2" xfId="20832"/>
    <cellStyle name="표준 387 3 2 2 2" xfId="27261"/>
    <cellStyle name="표준 387 3 2 3" xfId="24051"/>
    <cellStyle name="표준 387 3 3" xfId="16552"/>
    <cellStyle name="표준 387 3 3 2" xfId="19762"/>
    <cellStyle name="표준 387 3 3 2 2" xfId="26191"/>
    <cellStyle name="표준 387 3 3 3" xfId="22981"/>
    <cellStyle name="표준 387 3 4" xfId="18692"/>
    <cellStyle name="표준 387 3 4 2" xfId="25121"/>
    <cellStyle name="표준 387 3 5" xfId="21911"/>
    <cellStyle name="표준 387 4" xfId="15693"/>
    <cellStyle name="표준 387 4 2" xfId="17836"/>
    <cellStyle name="표준 387 4 2 2" xfId="21046"/>
    <cellStyle name="표준 387 4 2 2 2" xfId="27475"/>
    <cellStyle name="표준 387 4 2 3" xfId="24265"/>
    <cellStyle name="표준 387 4 3" xfId="16766"/>
    <cellStyle name="표준 387 4 3 2" xfId="19976"/>
    <cellStyle name="표준 387 4 3 2 2" xfId="26405"/>
    <cellStyle name="표준 387 4 3 3" xfId="23195"/>
    <cellStyle name="표준 387 4 4" xfId="18906"/>
    <cellStyle name="표준 387 4 4 2" xfId="25335"/>
    <cellStyle name="표준 387 4 5" xfId="22125"/>
    <cellStyle name="표준 387 5" xfId="15907"/>
    <cellStyle name="표준 387 5 2" xfId="18050"/>
    <cellStyle name="표준 387 5 2 2" xfId="21260"/>
    <cellStyle name="표준 387 5 2 2 2" xfId="27689"/>
    <cellStyle name="표준 387 5 2 3" xfId="24479"/>
    <cellStyle name="표준 387 5 3" xfId="16980"/>
    <cellStyle name="표준 387 5 3 2" xfId="20190"/>
    <cellStyle name="표준 387 5 3 2 2" xfId="26619"/>
    <cellStyle name="표준 387 5 3 3" xfId="23409"/>
    <cellStyle name="표준 387 5 4" xfId="19120"/>
    <cellStyle name="표준 387 5 4 2" xfId="25549"/>
    <cellStyle name="표준 387 5 5" xfId="22339"/>
    <cellStyle name="표준 387 6" xfId="16124"/>
    <cellStyle name="표준 387 6 2" xfId="18264"/>
    <cellStyle name="표준 387 6 2 2" xfId="21474"/>
    <cellStyle name="표준 387 6 2 2 2" xfId="27903"/>
    <cellStyle name="표준 387 6 2 3" xfId="24693"/>
    <cellStyle name="표준 387 6 3" xfId="17194"/>
    <cellStyle name="표준 387 6 3 2" xfId="20404"/>
    <cellStyle name="표준 387 6 3 2 2" xfId="26833"/>
    <cellStyle name="표준 387 6 3 3" xfId="23623"/>
    <cellStyle name="표준 387 6 4" xfId="19334"/>
    <cellStyle name="표준 387 6 4 2" xfId="25763"/>
    <cellStyle name="표준 387 6 5" xfId="22553"/>
    <cellStyle name="표준 387 7" xfId="17408"/>
    <cellStyle name="표준 387 7 2" xfId="20618"/>
    <cellStyle name="표준 387 7 2 2" xfId="27047"/>
    <cellStyle name="표준 387 7 3" xfId="23837"/>
    <cellStyle name="표준 387 8" xfId="16338"/>
    <cellStyle name="표준 387 8 2" xfId="19548"/>
    <cellStyle name="표준 387 8 2 2" xfId="25977"/>
    <cellStyle name="표준 387 8 3" xfId="22767"/>
    <cellStyle name="표준 387 9" xfId="18478"/>
    <cellStyle name="표준 387 9 2" xfId="24907"/>
    <cellStyle name="표준 388" xfId="13076"/>
    <cellStyle name="표준 388 10" xfId="21697"/>
    <cellStyle name="표준 388 2" xfId="15192"/>
    <cellStyle name="표준 388 3" xfId="15480"/>
    <cellStyle name="표준 388 3 2" xfId="17623"/>
    <cellStyle name="표준 388 3 2 2" xfId="20833"/>
    <cellStyle name="표준 388 3 2 2 2" xfId="27262"/>
    <cellStyle name="표준 388 3 2 3" xfId="24052"/>
    <cellStyle name="표준 388 3 3" xfId="16553"/>
    <cellStyle name="표준 388 3 3 2" xfId="19763"/>
    <cellStyle name="표준 388 3 3 2 2" xfId="26192"/>
    <cellStyle name="표준 388 3 3 3" xfId="22982"/>
    <cellStyle name="표준 388 3 4" xfId="18693"/>
    <cellStyle name="표준 388 3 4 2" xfId="25122"/>
    <cellStyle name="표준 388 3 5" xfId="21912"/>
    <cellStyle name="표준 388 4" xfId="15694"/>
    <cellStyle name="표준 388 4 2" xfId="17837"/>
    <cellStyle name="표준 388 4 2 2" xfId="21047"/>
    <cellStyle name="표준 388 4 2 2 2" xfId="27476"/>
    <cellStyle name="표준 388 4 2 3" xfId="24266"/>
    <cellStyle name="표준 388 4 3" xfId="16767"/>
    <cellStyle name="표준 388 4 3 2" xfId="19977"/>
    <cellStyle name="표준 388 4 3 2 2" xfId="26406"/>
    <cellStyle name="표준 388 4 3 3" xfId="23196"/>
    <cellStyle name="표준 388 4 4" xfId="18907"/>
    <cellStyle name="표준 388 4 4 2" xfId="25336"/>
    <cellStyle name="표준 388 4 5" xfId="22126"/>
    <cellStyle name="표준 388 5" xfId="15908"/>
    <cellStyle name="표준 388 5 2" xfId="18051"/>
    <cellStyle name="표준 388 5 2 2" xfId="21261"/>
    <cellStyle name="표준 388 5 2 2 2" xfId="27690"/>
    <cellStyle name="표준 388 5 2 3" xfId="24480"/>
    <cellStyle name="표준 388 5 3" xfId="16981"/>
    <cellStyle name="표준 388 5 3 2" xfId="20191"/>
    <cellStyle name="표준 388 5 3 2 2" xfId="26620"/>
    <cellStyle name="표준 388 5 3 3" xfId="23410"/>
    <cellStyle name="표준 388 5 4" xfId="19121"/>
    <cellStyle name="표준 388 5 4 2" xfId="25550"/>
    <cellStyle name="표준 388 5 5" xfId="22340"/>
    <cellStyle name="표준 388 6" xfId="16125"/>
    <cellStyle name="표준 388 6 2" xfId="18265"/>
    <cellStyle name="표준 388 6 2 2" xfId="21475"/>
    <cellStyle name="표준 388 6 2 2 2" xfId="27904"/>
    <cellStyle name="표준 388 6 2 3" xfId="24694"/>
    <cellStyle name="표준 388 6 3" xfId="17195"/>
    <cellStyle name="표준 388 6 3 2" xfId="20405"/>
    <cellStyle name="표준 388 6 3 2 2" xfId="26834"/>
    <cellStyle name="표준 388 6 3 3" xfId="23624"/>
    <cellStyle name="표준 388 6 4" xfId="19335"/>
    <cellStyle name="표준 388 6 4 2" xfId="25764"/>
    <cellStyle name="표준 388 6 5" xfId="22554"/>
    <cellStyle name="표준 388 7" xfId="17409"/>
    <cellStyle name="표준 388 7 2" xfId="20619"/>
    <cellStyle name="표준 388 7 2 2" xfId="27048"/>
    <cellStyle name="표준 388 7 3" xfId="23838"/>
    <cellStyle name="표준 388 8" xfId="16339"/>
    <cellStyle name="표준 388 8 2" xfId="19549"/>
    <cellStyle name="표준 388 8 2 2" xfId="25978"/>
    <cellStyle name="표준 388 8 3" xfId="22768"/>
    <cellStyle name="표준 388 9" xfId="18479"/>
    <cellStyle name="표준 388 9 2" xfId="24908"/>
    <cellStyle name="표준 389" xfId="13077"/>
    <cellStyle name="표준 389 10" xfId="21698"/>
    <cellStyle name="표준 389 2" xfId="15193"/>
    <cellStyle name="표준 389 3" xfId="15481"/>
    <cellStyle name="표준 389 3 2" xfId="17624"/>
    <cellStyle name="표준 389 3 2 2" xfId="20834"/>
    <cellStyle name="표준 389 3 2 2 2" xfId="27263"/>
    <cellStyle name="표준 389 3 2 3" xfId="24053"/>
    <cellStyle name="표준 389 3 3" xfId="16554"/>
    <cellStyle name="표준 389 3 3 2" xfId="19764"/>
    <cellStyle name="표준 389 3 3 2 2" xfId="26193"/>
    <cellStyle name="표준 389 3 3 3" xfId="22983"/>
    <cellStyle name="표준 389 3 4" xfId="18694"/>
    <cellStyle name="표준 389 3 4 2" xfId="25123"/>
    <cellStyle name="표준 389 3 5" xfId="21913"/>
    <cellStyle name="표준 389 4" xfId="15695"/>
    <cellStyle name="표준 389 4 2" xfId="17838"/>
    <cellStyle name="표준 389 4 2 2" xfId="21048"/>
    <cellStyle name="표준 389 4 2 2 2" xfId="27477"/>
    <cellStyle name="표준 389 4 2 3" xfId="24267"/>
    <cellStyle name="표준 389 4 3" xfId="16768"/>
    <cellStyle name="표준 389 4 3 2" xfId="19978"/>
    <cellStyle name="표준 389 4 3 2 2" xfId="26407"/>
    <cellStyle name="표준 389 4 3 3" xfId="23197"/>
    <cellStyle name="표준 389 4 4" xfId="18908"/>
    <cellStyle name="표준 389 4 4 2" xfId="25337"/>
    <cellStyle name="표준 389 4 5" xfId="22127"/>
    <cellStyle name="표준 389 5" xfId="15909"/>
    <cellStyle name="표준 389 5 2" xfId="18052"/>
    <cellStyle name="표준 389 5 2 2" xfId="21262"/>
    <cellStyle name="표준 389 5 2 2 2" xfId="27691"/>
    <cellStyle name="표준 389 5 2 3" xfId="24481"/>
    <cellStyle name="표준 389 5 3" xfId="16982"/>
    <cellStyle name="표준 389 5 3 2" xfId="20192"/>
    <cellStyle name="표준 389 5 3 2 2" xfId="26621"/>
    <cellStyle name="표준 389 5 3 3" xfId="23411"/>
    <cellStyle name="표준 389 5 4" xfId="19122"/>
    <cellStyle name="표준 389 5 4 2" xfId="25551"/>
    <cellStyle name="표준 389 5 5" xfId="22341"/>
    <cellStyle name="표준 389 6" xfId="16126"/>
    <cellStyle name="표준 389 6 2" xfId="18266"/>
    <cellStyle name="표준 389 6 2 2" xfId="21476"/>
    <cellStyle name="표준 389 6 2 2 2" xfId="27905"/>
    <cellStyle name="표준 389 6 2 3" xfId="24695"/>
    <cellStyle name="표준 389 6 3" xfId="17196"/>
    <cellStyle name="표준 389 6 3 2" xfId="20406"/>
    <cellStyle name="표준 389 6 3 2 2" xfId="26835"/>
    <cellStyle name="표준 389 6 3 3" xfId="23625"/>
    <cellStyle name="표준 389 6 4" xfId="19336"/>
    <cellStyle name="표준 389 6 4 2" xfId="25765"/>
    <cellStyle name="표준 389 6 5" xfId="22555"/>
    <cellStyle name="표준 389 7" xfId="17410"/>
    <cellStyle name="표준 389 7 2" xfId="20620"/>
    <cellStyle name="표준 389 7 2 2" xfId="27049"/>
    <cellStyle name="표준 389 7 3" xfId="23839"/>
    <cellStyle name="표준 389 8" xfId="16340"/>
    <cellStyle name="표준 389 8 2" xfId="19550"/>
    <cellStyle name="표준 389 8 2 2" xfId="25979"/>
    <cellStyle name="표준 389 8 3" xfId="22769"/>
    <cellStyle name="표준 389 9" xfId="18480"/>
    <cellStyle name="표준 389 9 2" xfId="24909"/>
    <cellStyle name="표준 39" xfId="6530"/>
    <cellStyle name="표준 39 2" xfId="6531"/>
    <cellStyle name="표준 39 2 2" xfId="12501"/>
    <cellStyle name="표준 39 2 3" xfId="9829"/>
    <cellStyle name="표준 39 2 3 2" xfId="15292"/>
    <cellStyle name="표준 39 3" xfId="6789"/>
    <cellStyle name="표준 39 3 2" xfId="12744"/>
    <cellStyle name="표준 39 3 3" xfId="9830"/>
    <cellStyle name="표준 39 4" xfId="6980"/>
    <cellStyle name="표준 39 4 2" xfId="12891"/>
    <cellStyle name="표준 39 4 3" xfId="9831"/>
    <cellStyle name="표준 39 5" xfId="12500"/>
    <cellStyle name="표준 39 6" xfId="9828"/>
    <cellStyle name="표준 39 6 2" xfId="14811"/>
    <cellStyle name="표준 390" xfId="13078"/>
    <cellStyle name="표준 390 10" xfId="21699"/>
    <cellStyle name="표준 390 2" xfId="15194"/>
    <cellStyle name="표준 390 3" xfId="15482"/>
    <cellStyle name="표준 390 3 2" xfId="17625"/>
    <cellStyle name="표준 390 3 2 2" xfId="20835"/>
    <cellStyle name="표준 390 3 2 2 2" xfId="27264"/>
    <cellStyle name="표준 390 3 2 3" xfId="24054"/>
    <cellStyle name="표준 390 3 3" xfId="16555"/>
    <cellStyle name="표준 390 3 3 2" xfId="19765"/>
    <cellStyle name="표준 390 3 3 2 2" xfId="26194"/>
    <cellStyle name="표준 390 3 3 3" xfId="22984"/>
    <cellStyle name="표준 390 3 4" xfId="18695"/>
    <cellStyle name="표준 390 3 4 2" xfId="25124"/>
    <cellStyle name="표준 390 3 5" xfId="21914"/>
    <cellStyle name="표준 390 4" xfId="15696"/>
    <cellStyle name="표준 390 4 2" xfId="17839"/>
    <cellStyle name="표준 390 4 2 2" xfId="21049"/>
    <cellStyle name="표준 390 4 2 2 2" xfId="27478"/>
    <cellStyle name="표준 390 4 2 3" xfId="24268"/>
    <cellStyle name="표준 390 4 3" xfId="16769"/>
    <cellStyle name="표준 390 4 3 2" xfId="19979"/>
    <cellStyle name="표준 390 4 3 2 2" xfId="26408"/>
    <cellStyle name="표준 390 4 3 3" xfId="23198"/>
    <cellStyle name="표준 390 4 4" xfId="18909"/>
    <cellStyle name="표준 390 4 4 2" xfId="25338"/>
    <cellStyle name="표준 390 4 5" xfId="22128"/>
    <cellStyle name="표준 390 5" xfId="15910"/>
    <cellStyle name="표준 390 5 2" xfId="18053"/>
    <cellStyle name="표준 390 5 2 2" xfId="21263"/>
    <cellStyle name="표준 390 5 2 2 2" xfId="27692"/>
    <cellStyle name="표준 390 5 2 3" xfId="24482"/>
    <cellStyle name="표준 390 5 3" xfId="16983"/>
    <cellStyle name="표준 390 5 3 2" xfId="20193"/>
    <cellStyle name="표준 390 5 3 2 2" xfId="26622"/>
    <cellStyle name="표준 390 5 3 3" xfId="23412"/>
    <cellStyle name="표준 390 5 4" xfId="19123"/>
    <cellStyle name="표준 390 5 4 2" xfId="25552"/>
    <cellStyle name="표준 390 5 5" xfId="22342"/>
    <cellStyle name="표준 390 6" xfId="16127"/>
    <cellStyle name="표준 390 6 2" xfId="18267"/>
    <cellStyle name="표준 390 6 2 2" xfId="21477"/>
    <cellStyle name="표준 390 6 2 2 2" xfId="27906"/>
    <cellStyle name="표준 390 6 2 3" xfId="24696"/>
    <cellStyle name="표준 390 6 3" xfId="17197"/>
    <cellStyle name="표준 390 6 3 2" xfId="20407"/>
    <cellStyle name="표준 390 6 3 2 2" xfId="26836"/>
    <cellStyle name="표준 390 6 3 3" xfId="23626"/>
    <cellStyle name="표준 390 6 4" xfId="19337"/>
    <cellStyle name="표준 390 6 4 2" xfId="25766"/>
    <cellStyle name="표준 390 6 5" xfId="22556"/>
    <cellStyle name="표준 390 7" xfId="17411"/>
    <cellStyle name="표준 390 7 2" xfId="20621"/>
    <cellStyle name="표준 390 7 2 2" xfId="27050"/>
    <cellStyle name="표준 390 7 3" xfId="23840"/>
    <cellStyle name="표준 390 8" xfId="16341"/>
    <cellStyle name="표준 390 8 2" xfId="19551"/>
    <cellStyle name="표준 390 8 2 2" xfId="25980"/>
    <cellStyle name="표준 390 8 3" xfId="22770"/>
    <cellStyle name="표준 390 9" xfId="18481"/>
    <cellStyle name="표준 390 9 2" xfId="24910"/>
    <cellStyle name="표준 391" xfId="13079"/>
    <cellStyle name="표준 391 10" xfId="21700"/>
    <cellStyle name="표준 391 2" xfId="15195"/>
    <cellStyle name="표준 391 3" xfId="15483"/>
    <cellStyle name="표준 391 3 2" xfId="17626"/>
    <cellStyle name="표준 391 3 2 2" xfId="20836"/>
    <cellStyle name="표준 391 3 2 2 2" xfId="27265"/>
    <cellStyle name="표준 391 3 2 3" xfId="24055"/>
    <cellStyle name="표준 391 3 3" xfId="16556"/>
    <cellStyle name="표준 391 3 3 2" xfId="19766"/>
    <cellStyle name="표준 391 3 3 2 2" xfId="26195"/>
    <cellStyle name="표준 391 3 3 3" xfId="22985"/>
    <cellStyle name="표준 391 3 4" xfId="18696"/>
    <cellStyle name="표준 391 3 4 2" xfId="25125"/>
    <cellStyle name="표준 391 3 5" xfId="21915"/>
    <cellStyle name="표준 391 4" xfId="15697"/>
    <cellStyle name="표준 391 4 2" xfId="17840"/>
    <cellStyle name="표준 391 4 2 2" xfId="21050"/>
    <cellStyle name="표준 391 4 2 2 2" xfId="27479"/>
    <cellStyle name="표준 391 4 2 3" xfId="24269"/>
    <cellStyle name="표준 391 4 3" xfId="16770"/>
    <cellStyle name="표준 391 4 3 2" xfId="19980"/>
    <cellStyle name="표준 391 4 3 2 2" xfId="26409"/>
    <cellStyle name="표준 391 4 3 3" xfId="23199"/>
    <cellStyle name="표준 391 4 4" xfId="18910"/>
    <cellStyle name="표준 391 4 4 2" xfId="25339"/>
    <cellStyle name="표준 391 4 5" xfId="22129"/>
    <cellStyle name="표준 391 5" xfId="15911"/>
    <cellStyle name="표준 391 5 2" xfId="18054"/>
    <cellStyle name="표준 391 5 2 2" xfId="21264"/>
    <cellStyle name="표준 391 5 2 2 2" xfId="27693"/>
    <cellStyle name="표준 391 5 2 3" xfId="24483"/>
    <cellStyle name="표준 391 5 3" xfId="16984"/>
    <cellStyle name="표준 391 5 3 2" xfId="20194"/>
    <cellStyle name="표준 391 5 3 2 2" xfId="26623"/>
    <cellStyle name="표준 391 5 3 3" xfId="23413"/>
    <cellStyle name="표준 391 5 4" xfId="19124"/>
    <cellStyle name="표준 391 5 4 2" xfId="25553"/>
    <cellStyle name="표준 391 5 5" xfId="22343"/>
    <cellStyle name="표준 391 6" xfId="16128"/>
    <cellStyle name="표준 391 6 2" xfId="18268"/>
    <cellStyle name="표준 391 6 2 2" xfId="21478"/>
    <cellStyle name="표준 391 6 2 2 2" xfId="27907"/>
    <cellStyle name="표준 391 6 2 3" xfId="24697"/>
    <cellStyle name="표준 391 6 3" xfId="17198"/>
    <cellStyle name="표준 391 6 3 2" xfId="20408"/>
    <cellStyle name="표준 391 6 3 2 2" xfId="26837"/>
    <cellStyle name="표준 391 6 3 3" xfId="23627"/>
    <cellStyle name="표준 391 6 4" xfId="19338"/>
    <cellStyle name="표준 391 6 4 2" xfId="25767"/>
    <cellStyle name="표준 391 6 5" xfId="22557"/>
    <cellStyle name="표준 391 7" xfId="17412"/>
    <cellStyle name="표준 391 7 2" xfId="20622"/>
    <cellStyle name="표준 391 7 2 2" xfId="27051"/>
    <cellStyle name="표준 391 7 3" xfId="23841"/>
    <cellStyle name="표준 391 8" xfId="16342"/>
    <cellStyle name="표준 391 8 2" xfId="19552"/>
    <cellStyle name="표준 391 8 2 2" xfId="25981"/>
    <cellStyle name="표준 391 8 3" xfId="22771"/>
    <cellStyle name="표준 391 9" xfId="18482"/>
    <cellStyle name="표준 391 9 2" xfId="24911"/>
    <cellStyle name="표준 392" xfId="13025"/>
    <cellStyle name="표준 392 10" xfId="21646"/>
    <cellStyle name="표준 392 2" xfId="15196"/>
    <cellStyle name="표준 392 3" xfId="15429"/>
    <cellStyle name="표준 392 3 2" xfId="17572"/>
    <cellStyle name="표준 392 3 2 2" xfId="20782"/>
    <cellStyle name="표준 392 3 2 2 2" xfId="27211"/>
    <cellStyle name="표준 392 3 2 3" xfId="24001"/>
    <cellStyle name="표준 392 3 3" xfId="16502"/>
    <cellStyle name="표준 392 3 3 2" xfId="19712"/>
    <cellStyle name="표준 392 3 3 2 2" xfId="26141"/>
    <cellStyle name="표준 392 3 3 3" xfId="22931"/>
    <cellStyle name="표준 392 3 4" xfId="18642"/>
    <cellStyle name="표준 392 3 4 2" xfId="25071"/>
    <cellStyle name="표준 392 3 5" xfId="21861"/>
    <cellStyle name="표준 392 4" xfId="15643"/>
    <cellStyle name="표준 392 4 2" xfId="17786"/>
    <cellStyle name="표준 392 4 2 2" xfId="20996"/>
    <cellStyle name="표준 392 4 2 2 2" xfId="27425"/>
    <cellStyle name="표준 392 4 2 3" xfId="24215"/>
    <cellStyle name="표준 392 4 3" xfId="16716"/>
    <cellStyle name="표준 392 4 3 2" xfId="19926"/>
    <cellStyle name="표준 392 4 3 2 2" xfId="26355"/>
    <cellStyle name="표준 392 4 3 3" xfId="23145"/>
    <cellStyle name="표준 392 4 4" xfId="18856"/>
    <cellStyle name="표준 392 4 4 2" xfId="25285"/>
    <cellStyle name="표준 392 4 5" xfId="22075"/>
    <cellStyle name="표준 392 5" xfId="15857"/>
    <cellStyle name="표준 392 5 2" xfId="18000"/>
    <cellStyle name="표준 392 5 2 2" xfId="21210"/>
    <cellStyle name="표준 392 5 2 2 2" xfId="27639"/>
    <cellStyle name="표준 392 5 2 3" xfId="24429"/>
    <cellStyle name="표준 392 5 3" xfId="16930"/>
    <cellStyle name="표준 392 5 3 2" xfId="20140"/>
    <cellStyle name="표준 392 5 3 2 2" xfId="26569"/>
    <cellStyle name="표준 392 5 3 3" xfId="23359"/>
    <cellStyle name="표준 392 5 4" xfId="19070"/>
    <cellStyle name="표준 392 5 4 2" xfId="25499"/>
    <cellStyle name="표준 392 5 5" xfId="22289"/>
    <cellStyle name="표준 392 6" xfId="16074"/>
    <cellStyle name="표준 392 6 2" xfId="18214"/>
    <cellStyle name="표준 392 6 2 2" xfId="21424"/>
    <cellStyle name="표준 392 6 2 2 2" xfId="27853"/>
    <cellStyle name="표준 392 6 2 3" xfId="24643"/>
    <cellStyle name="표준 392 6 3" xfId="17144"/>
    <cellStyle name="표준 392 6 3 2" xfId="20354"/>
    <cellStyle name="표준 392 6 3 2 2" xfId="26783"/>
    <cellStyle name="표준 392 6 3 3" xfId="23573"/>
    <cellStyle name="표준 392 6 4" xfId="19284"/>
    <cellStyle name="표준 392 6 4 2" xfId="25713"/>
    <cellStyle name="표준 392 6 5" xfId="22503"/>
    <cellStyle name="표준 392 7" xfId="17358"/>
    <cellStyle name="표준 392 7 2" xfId="20568"/>
    <cellStyle name="표준 392 7 2 2" xfId="26997"/>
    <cellStyle name="표준 392 7 3" xfId="23787"/>
    <cellStyle name="표준 392 8" xfId="16288"/>
    <cellStyle name="표준 392 8 2" xfId="19498"/>
    <cellStyle name="표준 392 8 2 2" xfId="25927"/>
    <cellStyle name="표준 392 8 3" xfId="22717"/>
    <cellStyle name="표준 392 9" xfId="18428"/>
    <cellStyle name="표준 392 9 2" xfId="24857"/>
    <cellStyle name="표준 393" xfId="12987"/>
    <cellStyle name="표준 393 10" xfId="21608"/>
    <cellStyle name="표준 393 2" xfId="15197"/>
    <cellStyle name="표준 393 3" xfId="15391"/>
    <cellStyle name="표준 393 3 2" xfId="17534"/>
    <cellStyle name="표준 393 3 2 2" xfId="20744"/>
    <cellStyle name="표준 393 3 2 2 2" xfId="27173"/>
    <cellStyle name="표준 393 3 2 3" xfId="23963"/>
    <cellStyle name="표준 393 3 3" xfId="16464"/>
    <cellStyle name="표준 393 3 3 2" xfId="19674"/>
    <cellStyle name="표준 393 3 3 2 2" xfId="26103"/>
    <cellStyle name="표준 393 3 3 3" xfId="22893"/>
    <cellStyle name="표준 393 3 4" xfId="18604"/>
    <cellStyle name="표준 393 3 4 2" xfId="25033"/>
    <cellStyle name="표준 393 3 5" xfId="21823"/>
    <cellStyle name="표준 393 4" xfId="15605"/>
    <cellStyle name="표준 393 4 2" xfId="17748"/>
    <cellStyle name="표준 393 4 2 2" xfId="20958"/>
    <cellStyle name="표준 393 4 2 2 2" xfId="27387"/>
    <cellStyle name="표준 393 4 2 3" xfId="24177"/>
    <cellStyle name="표준 393 4 3" xfId="16678"/>
    <cellStyle name="표준 393 4 3 2" xfId="19888"/>
    <cellStyle name="표준 393 4 3 2 2" xfId="26317"/>
    <cellStyle name="표준 393 4 3 3" xfId="23107"/>
    <cellStyle name="표준 393 4 4" xfId="18818"/>
    <cellStyle name="표준 393 4 4 2" xfId="25247"/>
    <cellStyle name="표준 393 4 5" xfId="22037"/>
    <cellStyle name="표준 393 5" xfId="15819"/>
    <cellStyle name="표준 393 5 2" xfId="17962"/>
    <cellStyle name="표준 393 5 2 2" xfId="21172"/>
    <cellStyle name="표준 393 5 2 2 2" xfId="27601"/>
    <cellStyle name="표준 393 5 2 3" xfId="24391"/>
    <cellStyle name="표준 393 5 3" xfId="16892"/>
    <cellStyle name="표준 393 5 3 2" xfId="20102"/>
    <cellStyle name="표준 393 5 3 2 2" xfId="26531"/>
    <cellStyle name="표준 393 5 3 3" xfId="23321"/>
    <cellStyle name="표준 393 5 4" xfId="19032"/>
    <cellStyle name="표준 393 5 4 2" xfId="25461"/>
    <cellStyle name="표준 393 5 5" xfId="22251"/>
    <cellStyle name="표준 393 6" xfId="16036"/>
    <cellStyle name="표준 393 6 2" xfId="18176"/>
    <cellStyle name="표준 393 6 2 2" xfId="21386"/>
    <cellStyle name="표준 393 6 2 2 2" xfId="27815"/>
    <cellStyle name="표준 393 6 2 3" xfId="24605"/>
    <cellStyle name="표준 393 6 3" xfId="17106"/>
    <cellStyle name="표준 393 6 3 2" xfId="20316"/>
    <cellStyle name="표준 393 6 3 2 2" xfId="26745"/>
    <cellStyle name="표준 393 6 3 3" xfId="23535"/>
    <cellStyle name="표준 393 6 4" xfId="19246"/>
    <cellStyle name="표준 393 6 4 2" xfId="25675"/>
    <cellStyle name="표준 393 6 5" xfId="22465"/>
    <cellStyle name="표준 393 7" xfId="17320"/>
    <cellStyle name="표준 393 7 2" xfId="20530"/>
    <cellStyle name="표준 393 7 2 2" xfId="26959"/>
    <cellStyle name="표준 393 7 3" xfId="23749"/>
    <cellStyle name="표준 393 8" xfId="16250"/>
    <cellStyle name="표준 393 8 2" xfId="19460"/>
    <cellStyle name="표준 393 8 2 2" xfId="25889"/>
    <cellStyle name="표준 393 8 3" xfId="22679"/>
    <cellStyle name="표준 393 9" xfId="18390"/>
    <cellStyle name="표준 393 9 2" xfId="24819"/>
    <cellStyle name="표준 394" xfId="13024"/>
    <cellStyle name="표준 394 10" xfId="21645"/>
    <cellStyle name="표준 394 2" xfId="15198"/>
    <cellStyle name="표준 394 3" xfId="15428"/>
    <cellStyle name="표준 394 3 2" xfId="17571"/>
    <cellStyle name="표준 394 3 2 2" xfId="20781"/>
    <cellStyle name="표준 394 3 2 2 2" xfId="27210"/>
    <cellStyle name="표준 394 3 2 3" xfId="24000"/>
    <cellStyle name="표준 394 3 3" xfId="16501"/>
    <cellStyle name="표준 394 3 3 2" xfId="19711"/>
    <cellStyle name="표준 394 3 3 2 2" xfId="26140"/>
    <cellStyle name="표준 394 3 3 3" xfId="22930"/>
    <cellStyle name="표준 394 3 4" xfId="18641"/>
    <cellStyle name="표준 394 3 4 2" xfId="25070"/>
    <cellStyle name="표준 394 3 5" xfId="21860"/>
    <cellStyle name="표준 394 4" xfId="15642"/>
    <cellStyle name="표준 394 4 2" xfId="17785"/>
    <cellStyle name="표준 394 4 2 2" xfId="20995"/>
    <cellStyle name="표준 394 4 2 2 2" xfId="27424"/>
    <cellStyle name="표준 394 4 2 3" xfId="24214"/>
    <cellStyle name="표준 394 4 3" xfId="16715"/>
    <cellStyle name="표준 394 4 3 2" xfId="19925"/>
    <cellStyle name="표준 394 4 3 2 2" xfId="26354"/>
    <cellStyle name="표준 394 4 3 3" xfId="23144"/>
    <cellStyle name="표준 394 4 4" xfId="18855"/>
    <cellStyle name="표준 394 4 4 2" xfId="25284"/>
    <cellStyle name="표준 394 4 5" xfId="22074"/>
    <cellStyle name="표준 394 5" xfId="15856"/>
    <cellStyle name="표준 394 5 2" xfId="17999"/>
    <cellStyle name="표준 394 5 2 2" xfId="21209"/>
    <cellStyle name="표준 394 5 2 2 2" xfId="27638"/>
    <cellStyle name="표준 394 5 2 3" xfId="24428"/>
    <cellStyle name="표준 394 5 3" xfId="16929"/>
    <cellStyle name="표준 394 5 3 2" xfId="20139"/>
    <cellStyle name="표준 394 5 3 2 2" xfId="26568"/>
    <cellStyle name="표준 394 5 3 3" xfId="23358"/>
    <cellStyle name="표준 394 5 4" xfId="19069"/>
    <cellStyle name="표준 394 5 4 2" xfId="25498"/>
    <cellStyle name="표준 394 5 5" xfId="22288"/>
    <cellStyle name="표준 394 6" xfId="16073"/>
    <cellStyle name="표준 394 6 2" xfId="18213"/>
    <cellStyle name="표준 394 6 2 2" xfId="21423"/>
    <cellStyle name="표준 394 6 2 2 2" xfId="27852"/>
    <cellStyle name="표준 394 6 2 3" xfId="24642"/>
    <cellStyle name="표준 394 6 3" xfId="17143"/>
    <cellStyle name="표준 394 6 3 2" xfId="20353"/>
    <cellStyle name="표준 394 6 3 2 2" xfId="26782"/>
    <cellStyle name="표준 394 6 3 3" xfId="23572"/>
    <cellStyle name="표준 394 6 4" xfId="19283"/>
    <cellStyle name="표준 394 6 4 2" xfId="25712"/>
    <cellStyle name="표준 394 6 5" xfId="22502"/>
    <cellStyle name="표준 394 7" xfId="17357"/>
    <cellStyle name="표준 394 7 2" xfId="20567"/>
    <cellStyle name="표준 394 7 2 2" xfId="26996"/>
    <cellStyle name="표준 394 7 3" xfId="23786"/>
    <cellStyle name="표준 394 8" xfId="16287"/>
    <cellStyle name="표준 394 8 2" xfId="19497"/>
    <cellStyle name="표준 394 8 2 2" xfId="25926"/>
    <cellStyle name="표준 394 8 3" xfId="22716"/>
    <cellStyle name="표준 394 9" xfId="18427"/>
    <cellStyle name="표준 394 9 2" xfId="24856"/>
    <cellStyle name="표준 395" xfId="12988"/>
    <cellStyle name="표준 395 10" xfId="21609"/>
    <cellStyle name="표준 395 2" xfId="15199"/>
    <cellStyle name="표준 395 3" xfId="15392"/>
    <cellStyle name="표준 395 3 2" xfId="17535"/>
    <cellStyle name="표준 395 3 2 2" xfId="20745"/>
    <cellStyle name="표준 395 3 2 2 2" xfId="27174"/>
    <cellStyle name="표준 395 3 2 3" xfId="23964"/>
    <cellStyle name="표준 395 3 3" xfId="16465"/>
    <cellStyle name="표준 395 3 3 2" xfId="19675"/>
    <cellStyle name="표준 395 3 3 2 2" xfId="26104"/>
    <cellStyle name="표준 395 3 3 3" xfId="22894"/>
    <cellStyle name="표준 395 3 4" xfId="18605"/>
    <cellStyle name="표준 395 3 4 2" xfId="25034"/>
    <cellStyle name="표준 395 3 5" xfId="21824"/>
    <cellStyle name="표준 395 4" xfId="15606"/>
    <cellStyle name="표준 395 4 2" xfId="17749"/>
    <cellStyle name="표준 395 4 2 2" xfId="20959"/>
    <cellStyle name="표준 395 4 2 2 2" xfId="27388"/>
    <cellStyle name="표준 395 4 2 3" xfId="24178"/>
    <cellStyle name="표준 395 4 3" xfId="16679"/>
    <cellStyle name="표준 395 4 3 2" xfId="19889"/>
    <cellStyle name="표준 395 4 3 2 2" xfId="26318"/>
    <cellStyle name="표준 395 4 3 3" xfId="23108"/>
    <cellStyle name="표준 395 4 4" xfId="18819"/>
    <cellStyle name="표준 395 4 4 2" xfId="25248"/>
    <cellStyle name="표준 395 4 5" xfId="22038"/>
    <cellStyle name="표준 395 5" xfId="15820"/>
    <cellStyle name="표준 395 5 2" xfId="17963"/>
    <cellStyle name="표준 395 5 2 2" xfId="21173"/>
    <cellStyle name="표준 395 5 2 2 2" xfId="27602"/>
    <cellStyle name="표준 395 5 2 3" xfId="24392"/>
    <cellStyle name="표준 395 5 3" xfId="16893"/>
    <cellStyle name="표준 395 5 3 2" xfId="20103"/>
    <cellStyle name="표준 395 5 3 2 2" xfId="26532"/>
    <cellStyle name="표준 395 5 3 3" xfId="23322"/>
    <cellStyle name="표준 395 5 4" xfId="19033"/>
    <cellStyle name="표준 395 5 4 2" xfId="25462"/>
    <cellStyle name="표준 395 5 5" xfId="22252"/>
    <cellStyle name="표준 395 6" xfId="16037"/>
    <cellStyle name="표준 395 6 2" xfId="18177"/>
    <cellStyle name="표준 395 6 2 2" xfId="21387"/>
    <cellStyle name="표준 395 6 2 2 2" xfId="27816"/>
    <cellStyle name="표준 395 6 2 3" xfId="24606"/>
    <cellStyle name="표준 395 6 3" xfId="17107"/>
    <cellStyle name="표준 395 6 3 2" xfId="20317"/>
    <cellStyle name="표준 395 6 3 2 2" xfId="26746"/>
    <cellStyle name="표준 395 6 3 3" xfId="23536"/>
    <cellStyle name="표준 395 6 4" xfId="19247"/>
    <cellStyle name="표준 395 6 4 2" xfId="25676"/>
    <cellStyle name="표준 395 6 5" xfId="22466"/>
    <cellStyle name="표준 395 7" xfId="17321"/>
    <cellStyle name="표준 395 7 2" xfId="20531"/>
    <cellStyle name="표준 395 7 2 2" xfId="26960"/>
    <cellStyle name="표준 395 7 3" xfId="23750"/>
    <cellStyle name="표준 395 8" xfId="16251"/>
    <cellStyle name="표준 395 8 2" xfId="19461"/>
    <cellStyle name="표준 395 8 2 2" xfId="25890"/>
    <cellStyle name="표준 395 8 3" xfId="22680"/>
    <cellStyle name="표준 395 9" xfId="18391"/>
    <cellStyle name="표준 395 9 2" xfId="24820"/>
    <cellStyle name="표준 396" xfId="13023"/>
    <cellStyle name="표준 396 10" xfId="21644"/>
    <cellStyle name="표준 396 2" xfId="15200"/>
    <cellStyle name="표준 396 3" xfId="15427"/>
    <cellStyle name="표준 396 3 2" xfId="17570"/>
    <cellStyle name="표준 396 3 2 2" xfId="20780"/>
    <cellStyle name="표준 396 3 2 2 2" xfId="27209"/>
    <cellStyle name="표준 396 3 2 3" xfId="23999"/>
    <cellStyle name="표준 396 3 3" xfId="16500"/>
    <cellStyle name="표준 396 3 3 2" xfId="19710"/>
    <cellStyle name="표준 396 3 3 2 2" xfId="26139"/>
    <cellStyle name="표준 396 3 3 3" xfId="22929"/>
    <cellStyle name="표준 396 3 4" xfId="18640"/>
    <cellStyle name="표준 396 3 4 2" xfId="25069"/>
    <cellStyle name="표준 396 3 5" xfId="21859"/>
    <cellStyle name="표준 396 4" xfId="15641"/>
    <cellStyle name="표준 396 4 2" xfId="17784"/>
    <cellStyle name="표준 396 4 2 2" xfId="20994"/>
    <cellStyle name="표준 396 4 2 2 2" xfId="27423"/>
    <cellStyle name="표준 396 4 2 3" xfId="24213"/>
    <cellStyle name="표준 396 4 3" xfId="16714"/>
    <cellStyle name="표준 396 4 3 2" xfId="19924"/>
    <cellStyle name="표준 396 4 3 2 2" xfId="26353"/>
    <cellStyle name="표준 396 4 3 3" xfId="23143"/>
    <cellStyle name="표준 396 4 4" xfId="18854"/>
    <cellStyle name="표준 396 4 4 2" xfId="25283"/>
    <cellStyle name="표준 396 4 5" xfId="22073"/>
    <cellStyle name="표준 396 5" xfId="15855"/>
    <cellStyle name="표준 396 5 2" xfId="17998"/>
    <cellStyle name="표준 396 5 2 2" xfId="21208"/>
    <cellStyle name="표준 396 5 2 2 2" xfId="27637"/>
    <cellStyle name="표준 396 5 2 3" xfId="24427"/>
    <cellStyle name="표준 396 5 3" xfId="16928"/>
    <cellStyle name="표준 396 5 3 2" xfId="20138"/>
    <cellStyle name="표준 396 5 3 2 2" xfId="26567"/>
    <cellStyle name="표준 396 5 3 3" xfId="23357"/>
    <cellStyle name="표준 396 5 4" xfId="19068"/>
    <cellStyle name="표준 396 5 4 2" xfId="25497"/>
    <cellStyle name="표준 396 5 5" xfId="22287"/>
    <cellStyle name="표준 396 6" xfId="16072"/>
    <cellStyle name="표준 396 6 2" xfId="18212"/>
    <cellStyle name="표준 396 6 2 2" xfId="21422"/>
    <cellStyle name="표준 396 6 2 2 2" xfId="27851"/>
    <cellStyle name="표준 396 6 2 3" xfId="24641"/>
    <cellStyle name="표준 396 6 3" xfId="17142"/>
    <cellStyle name="표준 396 6 3 2" xfId="20352"/>
    <cellStyle name="표준 396 6 3 2 2" xfId="26781"/>
    <cellStyle name="표준 396 6 3 3" xfId="23571"/>
    <cellStyle name="표준 396 6 4" xfId="19282"/>
    <cellStyle name="표준 396 6 4 2" xfId="25711"/>
    <cellStyle name="표준 396 6 5" xfId="22501"/>
    <cellStyle name="표준 396 7" xfId="17356"/>
    <cellStyle name="표준 396 7 2" xfId="20566"/>
    <cellStyle name="표준 396 7 2 2" xfId="26995"/>
    <cellStyle name="표준 396 7 3" xfId="23785"/>
    <cellStyle name="표준 396 8" xfId="16286"/>
    <cellStyle name="표준 396 8 2" xfId="19496"/>
    <cellStyle name="표준 396 8 2 2" xfId="25925"/>
    <cellStyle name="표준 396 8 3" xfId="22715"/>
    <cellStyle name="표준 396 9" xfId="18426"/>
    <cellStyle name="표준 396 9 2" xfId="24855"/>
    <cellStyle name="표준 397" xfId="12989"/>
    <cellStyle name="표준 397 10" xfId="21610"/>
    <cellStyle name="표준 397 2" xfId="15201"/>
    <cellStyle name="표준 397 3" xfId="15393"/>
    <cellStyle name="표준 397 3 2" xfId="17536"/>
    <cellStyle name="표준 397 3 2 2" xfId="20746"/>
    <cellStyle name="표준 397 3 2 2 2" xfId="27175"/>
    <cellStyle name="표준 397 3 2 3" xfId="23965"/>
    <cellStyle name="표준 397 3 3" xfId="16466"/>
    <cellStyle name="표준 397 3 3 2" xfId="19676"/>
    <cellStyle name="표준 397 3 3 2 2" xfId="26105"/>
    <cellStyle name="표준 397 3 3 3" xfId="22895"/>
    <cellStyle name="표준 397 3 4" xfId="18606"/>
    <cellStyle name="표준 397 3 4 2" xfId="25035"/>
    <cellStyle name="표준 397 3 5" xfId="21825"/>
    <cellStyle name="표준 397 4" xfId="15607"/>
    <cellStyle name="표준 397 4 2" xfId="17750"/>
    <cellStyle name="표준 397 4 2 2" xfId="20960"/>
    <cellStyle name="표준 397 4 2 2 2" xfId="27389"/>
    <cellStyle name="표준 397 4 2 3" xfId="24179"/>
    <cellStyle name="표준 397 4 3" xfId="16680"/>
    <cellStyle name="표준 397 4 3 2" xfId="19890"/>
    <cellStyle name="표준 397 4 3 2 2" xfId="26319"/>
    <cellStyle name="표준 397 4 3 3" xfId="23109"/>
    <cellStyle name="표준 397 4 4" xfId="18820"/>
    <cellStyle name="표준 397 4 4 2" xfId="25249"/>
    <cellStyle name="표준 397 4 5" xfId="22039"/>
    <cellStyle name="표준 397 5" xfId="15821"/>
    <cellStyle name="표준 397 5 2" xfId="17964"/>
    <cellStyle name="표준 397 5 2 2" xfId="21174"/>
    <cellStyle name="표준 397 5 2 2 2" xfId="27603"/>
    <cellStyle name="표준 397 5 2 3" xfId="24393"/>
    <cellStyle name="표준 397 5 3" xfId="16894"/>
    <cellStyle name="표준 397 5 3 2" xfId="20104"/>
    <cellStyle name="표준 397 5 3 2 2" xfId="26533"/>
    <cellStyle name="표준 397 5 3 3" xfId="23323"/>
    <cellStyle name="표준 397 5 4" xfId="19034"/>
    <cellStyle name="표준 397 5 4 2" xfId="25463"/>
    <cellStyle name="표준 397 5 5" xfId="22253"/>
    <cellStyle name="표준 397 6" xfId="16038"/>
    <cellStyle name="표준 397 6 2" xfId="18178"/>
    <cellStyle name="표준 397 6 2 2" xfId="21388"/>
    <cellStyle name="표준 397 6 2 2 2" xfId="27817"/>
    <cellStyle name="표준 397 6 2 3" xfId="24607"/>
    <cellStyle name="표준 397 6 3" xfId="17108"/>
    <cellStyle name="표준 397 6 3 2" xfId="20318"/>
    <cellStyle name="표준 397 6 3 2 2" xfId="26747"/>
    <cellStyle name="표준 397 6 3 3" xfId="23537"/>
    <cellStyle name="표준 397 6 4" xfId="19248"/>
    <cellStyle name="표준 397 6 4 2" xfId="25677"/>
    <cellStyle name="표준 397 6 5" xfId="22467"/>
    <cellStyle name="표준 397 7" xfId="17322"/>
    <cellStyle name="표준 397 7 2" xfId="20532"/>
    <cellStyle name="표준 397 7 2 2" xfId="26961"/>
    <cellStyle name="표준 397 7 3" xfId="23751"/>
    <cellStyle name="표준 397 8" xfId="16252"/>
    <cellStyle name="표준 397 8 2" xfId="19462"/>
    <cellStyle name="표준 397 8 2 2" xfId="25891"/>
    <cellStyle name="표준 397 8 3" xfId="22681"/>
    <cellStyle name="표준 397 9" xfId="18392"/>
    <cellStyle name="표준 397 9 2" xfId="24821"/>
    <cellStyle name="표준 398" xfId="13022"/>
    <cellStyle name="표준 398 10" xfId="21643"/>
    <cellStyle name="표준 398 2" xfId="15202"/>
    <cellStyle name="표준 398 3" xfId="15426"/>
    <cellStyle name="표준 398 3 2" xfId="17569"/>
    <cellStyle name="표준 398 3 2 2" xfId="20779"/>
    <cellStyle name="표준 398 3 2 2 2" xfId="27208"/>
    <cellStyle name="표준 398 3 2 3" xfId="23998"/>
    <cellStyle name="표준 398 3 3" xfId="16499"/>
    <cellStyle name="표준 398 3 3 2" xfId="19709"/>
    <cellStyle name="표준 398 3 3 2 2" xfId="26138"/>
    <cellStyle name="표준 398 3 3 3" xfId="22928"/>
    <cellStyle name="표준 398 3 4" xfId="18639"/>
    <cellStyle name="표준 398 3 4 2" xfId="25068"/>
    <cellStyle name="표준 398 3 5" xfId="21858"/>
    <cellStyle name="표준 398 4" xfId="15640"/>
    <cellStyle name="표준 398 4 2" xfId="17783"/>
    <cellStyle name="표준 398 4 2 2" xfId="20993"/>
    <cellStyle name="표준 398 4 2 2 2" xfId="27422"/>
    <cellStyle name="표준 398 4 2 3" xfId="24212"/>
    <cellStyle name="표준 398 4 3" xfId="16713"/>
    <cellStyle name="표준 398 4 3 2" xfId="19923"/>
    <cellStyle name="표준 398 4 3 2 2" xfId="26352"/>
    <cellStyle name="표준 398 4 3 3" xfId="23142"/>
    <cellStyle name="표준 398 4 4" xfId="18853"/>
    <cellStyle name="표준 398 4 4 2" xfId="25282"/>
    <cellStyle name="표준 398 4 5" xfId="22072"/>
    <cellStyle name="표준 398 5" xfId="15854"/>
    <cellStyle name="표준 398 5 2" xfId="17997"/>
    <cellStyle name="표준 398 5 2 2" xfId="21207"/>
    <cellStyle name="표준 398 5 2 2 2" xfId="27636"/>
    <cellStyle name="표준 398 5 2 3" xfId="24426"/>
    <cellStyle name="표준 398 5 3" xfId="16927"/>
    <cellStyle name="표준 398 5 3 2" xfId="20137"/>
    <cellStyle name="표준 398 5 3 2 2" xfId="26566"/>
    <cellStyle name="표준 398 5 3 3" xfId="23356"/>
    <cellStyle name="표준 398 5 4" xfId="19067"/>
    <cellStyle name="표준 398 5 4 2" xfId="25496"/>
    <cellStyle name="표준 398 5 5" xfId="22286"/>
    <cellStyle name="표준 398 6" xfId="16071"/>
    <cellStyle name="표준 398 6 2" xfId="18211"/>
    <cellStyle name="표준 398 6 2 2" xfId="21421"/>
    <cellStyle name="표준 398 6 2 2 2" xfId="27850"/>
    <cellStyle name="표준 398 6 2 3" xfId="24640"/>
    <cellStyle name="표준 398 6 3" xfId="17141"/>
    <cellStyle name="표준 398 6 3 2" xfId="20351"/>
    <cellStyle name="표준 398 6 3 2 2" xfId="26780"/>
    <cellStyle name="표준 398 6 3 3" xfId="23570"/>
    <cellStyle name="표준 398 6 4" xfId="19281"/>
    <cellStyle name="표준 398 6 4 2" xfId="25710"/>
    <cellStyle name="표준 398 6 5" xfId="22500"/>
    <cellStyle name="표준 398 7" xfId="17355"/>
    <cellStyle name="표준 398 7 2" xfId="20565"/>
    <cellStyle name="표준 398 7 2 2" xfId="26994"/>
    <cellStyle name="표준 398 7 3" xfId="23784"/>
    <cellStyle name="표준 398 8" xfId="16285"/>
    <cellStyle name="표준 398 8 2" xfId="19495"/>
    <cellStyle name="표준 398 8 2 2" xfId="25924"/>
    <cellStyle name="표준 398 8 3" xfId="22714"/>
    <cellStyle name="표준 398 9" xfId="18425"/>
    <cellStyle name="표준 398 9 2" xfId="24854"/>
    <cellStyle name="표준 399" xfId="12990"/>
    <cellStyle name="표준 399 10" xfId="21611"/>
    <cellStyle name="표준 399 2" xfId="15203"/>
    <cellStyle name="표준 399 3" xfId="15394"/>
    <cellStyle name="표준 399 3 2" xfId="17537"/>
    <cellStyle name="표준 399 3 2 2" xfId="20747"/>
    <cellStyle name="표준 399 3 2 2 2" xfId="27176"/>
    <cellStyle name="표준 399 3 2 3" xfId="23966"/>
    <cellStyle name="표준 399 3 3" xfId="16467"/>
    <cellStyle name="표준 399 3 3 2" xfId="19677"/>
    <cellStyle name="표준 399 3 3 2 2" xfId="26106"/>
    <cellStyle name="표준 399 3 3 3" xfId="22896"/>
    <cellStyle name="표준 399 3 4" xfId="18607"/>
    <cellStyle name="표준 399 3 4 2" xfId="25036"/>
    <cellStyle name="표준 399 3 5" xfId="21826"/>
    <cellStyle name="표준 399 4" xfId="15608"/>
    <cellStyle name="표준 399 4 2" xfId="17751"/>
    <cellStyle name="표준 399 4 2 2" xfId="20961"/>
    <cellStyle name="표준 399 4 2 2 2" xfId="27390"/>
    <cellStyle name="표준 399 4 2 3" xfId="24180"/>
    <cellStyle name="표준 399 4 3" xfId="16681"/>
    <cellStyle name="표준 399 4 3 2" xfId="19891"/>
    <cellStyle name="표준 399 4 3 2 2" xfId="26320"/>
    <cellStyle name="표준 399 4 3 3" xfId="23110"/>
    <cellStyle name="표준 399 4 4" xfId="18821"/>
    <cellStyle name="표준 399 4 4 2" xfId="25250"/>
    <cellStyle name="표준 399 4 5" xfId="22040"/>
    <cellStyle name="표준 399 5" xfId="15822"/>
    <cellStyle name="표준 399 5 2" xfId="17965"/>
    <cellStyle name="표준 399 5 2 2" xfId="21175"/>
    <cellStyle name="표준 399 5 2 2 2" xfId="27604"/>
    <cellStyle name="표준 399 5 2 3" xfId="24394"/>
    <cellStyle name="표준 399 5 3" xfId="16895"/>
    <cellStyle name="표준 399 5 3 2" xfId="20105"/>
    <cellStyle name="표준 399 5 3 2 2" xfId="26534"/>
    <cellStyle name="표준 399 5 3 3" xfId="23324"/>
    <cellStyle name="표준 399 5 4" xfId="19035"/>
    <cellStyle name="표준 399 5 4 2" xfId="25464"/>
    <cellStyle name="표준 399 5 5" xfId="22254"/>
    <cellStyle name="표준 399 6" xfId="16039"/>
    <cellStyle name="표준 399 6 2" xfId="18179"/>
    <cellStyle name="표준 399 6 2 2" xfId="21389"/>
    <cellStyle name="표준 399 6 2 2 2" xfId="27818"/>
    <cellStyle name="표준 399 6 2 3" xfId="24608"/>
    <cellStyle name="표준 399 6 3" xfId="17109"/>
    <cellStyle name="표준 399 6 3 2" xfId="20319"/>
    <cellStyle name="표준 399 6 3 2 2" xfId="26748"/>
    <cellStyle name="표준 399 6 3 3" xfId="23538"/>
    <cellStyle name="표준 399 6 4" xfId="19249"/>
    <cellStyle name="표준 399 6 4 2" xfId="25678"/>
    <cellStyle name="표준 399 6 5" xfId="22468"/>
    <cellStyle name="표준 399 7" xfId="17323"/>
    <cellStyle name="표준 399 7 2" xfId="20533"/>
    <cellStyle name="표준 399 7 2 2" xfId="26962"/>
    <cellStyle name="표준 399 7 3" xfId="23752"/>
    <cellStyle name="표준 399 8" xfId="16253"/>
    <cellStyle name="표준 399 8 2" xfId="19463"/>
    <cellStyle name="표준 399 8 2 2" xfId="25892"/>
    <cellStyle name="표준 399 8 3" xfId="22682"/>
    <cellStyle name="표준 399 9" xfId="18393"/>
    <cellStyle name="표준 399 9 2" xfId="24822"/>
    <cellStyle name="표준 4" xfId="6532"/>
    <cellStyle name="표준 4 2" xfId="6533"/>
    <cellStyle name="표준 4 2 2" xfId="2"/>
    <cellStyle name="표준 4 2 2 2" xfId="12503"/>
    <cellStyle name="표준 4 2 2 3" xfId="9833"/>
    <cellStyle name="표준 4 2 3" xfId="12502"/>
    <cellStyle name="표준 4 2 4" xfId="9832"/>
    <cellStyle name="표준 4 2 4 2" xfId="14787"/>
    <cellStyle name="표준 4 3" xfId="6534"/>
    <cellStyle name="표준 4 3 2" xfId="6535"/>
    <cellStyle name="표준 4 3 2 2" xfId="12505"/>
    <cellStyle name="표준 4 3 2 3" xfId="9835"/>
    <cellStyle name="표준 4 3 2 3 2" xfId="14862"/>
    <cellStyle name="표준 4 3 3" xfId="6536"/>
    <cellStyle name="표준 4 3 3 2" xfId="12506"/>
    <cellStyle name="표준 4 3 3 3" xfId="9836"/>
    <cellStyle name="표준 4 3 3 3 2" xfId="14863"/>
    <cellStyle name="표준 4 3 4" xfId="6537"/>
    <cellStyle name="표준 4 3 4 2" xfId="12507"/>
    <cellStyle name="표준 4 3 4 3" xfId="9837"/>
    <cellStyle name="표준 4 3 4 3 2" xfId="14864"/>
    <cellStyle name="표준 4 3 5" xfId="6538"/>
    <cellStyle name="표준 4 3 5 2" xfId="12508"/>
    <cellStyle name="표준 4 3 5 3" xfId="9838"/>
    <cellStyle name="표준 4 3 6" xfId="6790"/>
    <cellStyle name="표준 4 3 6 2" xfId="12745"/>
    <cellStyle name="표준 4 3 6 3" xfId="9839"/>
    <cellStyle name="표준 4 3 7" xfId="6981"/>
    <cellStyle name="표준 4 3 7 2" xfId="12892"/>
    <cellStyle name="표준 4 3 7 3" xfId="9840"/>
    <cellStyle name="표준 4 3 8" xfId="12504"/>
    <cellStyle name="표준 4 3 9" xfId="9834"/>
    <cellStyle name="표준 4 3 9 2" xfId="14788"/>
    <cellStyle name="표준 4 4" xfId="6539"/>
    <cellStyle name="표준 4 4 2" xfId="12509"/>
    <cellStyle name="표준 4 4 3" xfId="9841"/>
    <cellStyle name="표준 4 5" xfId="6540"/>
    <cellStyle name="표준 4 5 2" xfId="12510"/>
    <cellStyle name="표준 4 5 3" xfId="9842"/>
    <cellStyle name="표준 4 6" xfId="7033"/>
    <cellStyle name="표준 4 6 2" xfId="12935"/>
    <cellStyle name="표준 4 6 3" xfId="9843"/>
    <cellStyle name="표준 4 7" xfId="14074"/>
    <cellStyle name="표준 4_예산추계(쿼터제)" xfId="6541"/>
    <cellStyle name="표준 40" xfId="6542"/>
    <cellStyle name="표준 40 2" xfId="6543"/>
    <cellStyle name="표준 40 2 2" xfId="12512"/>
    <cellStyle name="표준 40 2 3" xfId="9845"/>
    <cellStyle name="표준 40 2 3 2" xfId="14865"/>
    <cellStyle name="표준 40 3" xfId="6544"/>
    <cellStyle name="표준 40 3 2" xfId="12513"/>
    <cellStyle name="표준 40 3 3" xfId="9846"/>
    <cellStyle name="표준 40 3 3 2" xfId="15293"/>
    <cellStyle name="표준 40 4" xfId="6791"/>
    <cellStyle name="표준 40 4 2" xfId="12746"/>
    <cellStyle name="표준 40 4 3" xfId="9847"/>
    <cellStyle name="표준 40 5" xfId="6982"/>
    <cellStyle name="표준 40 5 2" xfId="12893"/>
    <cellStyle name="표준 40 5 3" xfId="9848"/>
    <cellStyle name="표준 40 6" xfId="12511"/>
    <cellStyle name="표준 40 7" xfId="9844"/>
    <cellStyle name="표준 40 7 2" xfId="14803"/>
    <cellStyle name="표준 400" xfId="13021"/>
    <cellStyle name="표준 400 10" xfId="21642"/>
    <cellStyle name="표준 400 2" xfId="15204"/>
    <cellStyle name="표준 400 3" xfId="15425"/>
    <cellStyle name="표준 400 3 2" xfId="17568"/>
    <cellStyle name="표준 400 3 2 2" xfId="20778"/>
    <cellStyle name="표준 400 3 2 2 2" xfId="27207"/>
    <cellStyle name="표준 400 3 2 3" xfId="23997"/>
    <cellStyle name="표준 400 3 3" xfId="16498"/>
    <cellStyle name="표준 400 3 3 2" xfId="19708"/>
    <cellStyle name="표준 400 3 3 2 2" xfId="26137"/>
    <cellStyle name="표준 400 3 3 3" xfId="22927"/>
    <cellStyle name="표준 400 3 4" xfId="18638"/>
    <cellStyle name="표준 400 3 4 2" xfId="25067"/>
    <cellStyle name="표준 400 3 5" xfId="21857"/>
    <cellStyle name="표준 400 4" xfId="15639"/>
    <cellStyle name="표준 400 4 2" xfId="17782"/>
    <cellStyle name="표준 400 4 2 2" xfId="20992"/>
    <cellStyle name="표준 400 4 2 2 2" xfId="27421"/>
    <cellStyle name="표준 400 4 2 3" xfId="24211"/>
    <cellStyle name="표준 400 4 3" xfId="16712"/>
    <cellStyle name="표준 400 4 3 2" xfId="19922"/>
    <cellStyle name="표준 400 4 3 2 2" xfId="26351"/>
    <cellStyle name="표준 400 4 3 3" xfId="23141"/>
    <cellStyle name="표준 400 4 4" xfId="18852"/>
    <cellStyle name="표준 400 4 4 2" xfId="25281"/>
    <cellStyle name="표준 400 4 5" xfId="22071"/>
    <cellStyle name="표준 400 5" xfId="15853"/>
    <cellStyle name="표준 400 5 2" xfId="17996"/>
    <cellStyle name="표준 400 5 2 2" xfId="21206"/>
    <cellStyle name="표준 400 5 2 2 2" xfId="27635"/>
    <cellStyle name="표준 400 5 2 3" xfId="24425"/>
    <cellStyle name="표준 400 5 3" xfId="16926"/>
    <cellStyle name="표준 400 5 3 2" xfId="20136"/>
    <cellStyle name="표준 400 5 3 2 2" xfId="26565"/>
    <cellStyle name="표준 400 5 3 3" xfId="23355"/>
    <cellStyle name="표준 400 5 4" xfId="19066"/>
    <cellStyle name="표준 400 5 4 2" xfId="25495"/>
    <cellStyle name="표준 400 5 5" xfId="22285"/>
    <cellStyle name="표준 400 6" xfId="16070"/>
    <cellStyle name="표준 400 6 2" xfId="18210"/>
    <cellStyle name="표준 400 6 2 2" xfId="21420"/>
    <cellStyle name="표준 400 6 2 2 2" xfId="27849"/>
    <cellStyle name="표준 400 6 2 3" xfId="24639"/>
    <cellStyle name="표준 400 6 3" xfId="17140"/>
    <cellStyle name="표준 400 6 3 2" xfId="20350"/>
    <cellStyle name="표준 400 6 3 2 2" xfId="26779"/>
    <cellStyle name="표준 400 6 3 3" xfId="23569"/>
    <cellStyle name="표준 400 6 4" xfId="19280"/>
    <cellStyle name="표준 400 6 4 2" xfId="25709"/>
    <cellStyle name="표준 400 6 5" xfId="22499"/>
    <cellStyle name="표준 400 7" xfId="17354"/>
    <cellStyle name="표준 400 7 2" xfId="20564"/>
    <cellStyle name="표준 400 7 2 2" xfId="26993"/>
    <cellStyle name="표준 400 7 3" xfId="23783"/>
    <cellStyle name="표준 400 8" xfId="16284"/>
    <cellStyle name="표준 400 8 2" xfId="19494"/>
    <cellStyle name="표준 400 8 2 2" xfId="25923"/>
    <cellStyle name="표준 400 8 3" xfId="22713"/>
    <cellStyle name="표준 400 9" xfId="18424"/>
    <cellStyle name="표준 400 9 2" xfId="24853"/>
    <cellStyle name="표준 401" xfId="12991"/>
    <cellStyle name="표준 401 10" xfId="21612"/>
    <cellStyle name="표준 401 2" xfId="15205"/>
    <cellStyle name="표준 401 3" xfId="15395"/>
    <cellStyle name="표준 401 3 2" xfId="17538"/>
    <cellStyle name="표준 401 3 2 2" xfId="20748"/>
    <cellStyle name="표준 401 3 2 2 2" xfId="27177"/>
    <cellStyle name="표준 401 3 2 3" xfId="23967"/>
    <cellStyle name="표준 401 3 3" xfId="16468"/>
    <cellStyle name="표준 401 3 3 2" xfId="19678"/>
    <cellStyle name="표준 401 3 3 2 2" xfId="26107"/>
    <cellStyle name="표준 401 3 3 3" xfId="22897"/>
    <cellStyle name="표준 401 3 4" xfId="18608"/>
    <cellStyle name="표준 401 3 4 2" xfId="25037"/>
    <cellStyle name="표준 401 3 5" xfId="21827"/>
    <cellStyle name="표준 401 4" xfId="15609"/>
    <cellStyle name="표준 401 4 2" xfId="17752"/>
    <cellStyle name="표준 401 4 2 2" xfId="20962"/>
    <cellStyle name="표준 401 4 2 2 2" xfId="27391"/>
    <cellStyle name="표준 401 4 2 3" xfId="24181"/>
    <cellStyle name="표준 401 4 3" xfId="16682"/>
    <cellStyle name="표준 401 4 3 2" xfId="19892"/>
    <cellStyle name="표준 401 4 3 2 2" xfId="26321"/>
    <cellStyle name="표준 401 4 3 3" xfId="23111"/>
    <cellStyle name="표준 401 4 4" xfId="18822"/>
    <cellStyle name="표준 401 4 4 2" xfId="25251"/>
    <cellStyle name="표준 401 4 5" xfId="22041"/>
    <cellStyle name="표준 401 5" xfId="15823"/>
    <cellStyle name="표준 401 5 2" xfId="17966"/>
    <cellStyle name="표준 401 5 2 2" xfId="21176"/>
    <cellStyle name="표준 401 5 2 2 2" xfId="27605"/>
    <cellStyle name="표준 401 5 2 3" xfId="24395"/>
    <cellStyle name="표준 401 5 3" xfId="16896"/>
    <cellStyle name="표준 401 5 3 2" xfId="20106"/>
    <cellStyle name="표준 401 5 3 2 2" xfId="26535"/>
    <cellStyle name="표준 401 5 3 3" xfId="23325"/>
    <cellStyle name="표준 401 5 4" xfId="19036"/>
    <cellStyle name="표준 401 5 4 2" xfId="25465"/>
    <cellStyle name="표준 401 5 5" xfId="22255"/>
    <cellStyle name="표준 401 6" xfId="16040"/>
    <cellStyle name="표준 401 6 2" xfId="18180"/>
    <cellStyle name="표준 401 6 2 2" xfId="21390"/>
    <cellStyle name="표준 401 6 2 2 2" xfId="27819"/>
    <cellStyle name="표준 401 6 2 3" xfId="24609"/>
    <cellStyle name="표준 401 6 3" xfId="17110"/>
    <cellStyle name="표준 401 6 3 2" xfId="20320"/>
    <cellStyle name="표준 401 6 3 2 2" xfId="26749"/>
    <cellStyle name="표준 401 6 3 3" xfId="23539"/>
    <cellStyle name="표준 401 6 4" xfId="19250"/>
    <cellStyle name="표준 401 6 4 2" xfId="25679"/>
    <cellStyle name="표준 401 6 5" xfId="22469"/>
    <cellStyle name="표준 401 7" xfId="17324"/>
    <cellStyle name="표준 401 7 2" xfId="20534"/>
    <cellStyle name="표준 401 7 2 2" xfId="26963"/>
    <cellStyle name="표준 401 7 3" xfId="23753"/>
    <cellStyle name="표준 401 8" xfId="16254"/>
    <cellStyle name="표준 401 8 2" xfId="19464"/>
    <cellStyle name="표준 401 8 2 2" xfId="25893"/>
    <cellStyle name="표준 401 8 3" xfId="22683"/>
    <cellStyle name="표준 401 9" xfId="18394"/>
    <cellStyle name="표준 401 9 2" xfId="24823"/>
    <cellStyle name="표준 402" xfId="13020"/>
    <cellStyle name="표준 402 10" xfId="21641"/>
    <cellStyle name="표준 402 2" xfId="15206"/>
    <cellStyle name="표준 402 3" xfId="15424"/>
    <cellStyle name="표준 402 3 2" xfId="17567"/>
    <cellStyle name="표준 402 3 2 2" xfId="20777"/>
    <cellStyle name="표준 402 3 2 2 2" xfId="27206"/>
    <cellStyle name="표준 402 3 2 3" xfId="23996"/>
    <cellStyle name="표준 402 3 3" xfId="16497"/>
    <cellStyle name="표준 402 3 3 2" xfId="19707"/>
    <cellStyle name="표준 402 3 3 2 2" xfId="26136"/>
    <cellStyle name="표준 402 3 3 3" xfId="22926"/>
    <cellStyle name="표준 402 3 4" xfId="18637"/>
    <cellStyle name="표준 402 3 4 2" xfId="25066"/>
    <cellStyle name="표준 402 3 5" xfId="21856"/>
    <cellStyle name="표준 402 4" xfId="15638"/>
    <cellStyle name="표준 402 4 2" xfId="17781"/>
    <cellStyle name="표준 402 4 2 2" xfId="20991"/>
    <cellStyle name="표준 402 4 2 2 2" xfId="27420"/>
    <cellStyle name="표준 402 4 2 3" xfId="24210"/>
    <cellStyle name="표준 402 4 3" xfId="16711"/>
    <cellStyle name="표준 402 4 3 2" xfId="19921"/>
    <cellStyle name="표준 402 4 3 2 2" xfId="26350"/>
    <cellStyle name="표준 402 4 3 3" xfId="23140"/>
    <cellStyle name="표준 402 4 4" xfId="18851"/>
    <cellStyle name="표준 402 4 4 2" xfId="25280"/>
    <cellStyle name="표준 402 4 5" xfId="22070"/>
    <cellStyle name="표준 402 5" xfId="15852"/>
    <cellStyle name="표준 402 5 2" xfId="17995"/>
    <cellStyle name="표준 402 5 2 2" xfId="21205"/>
    <cellStyle name="표준 402 5 2 2 2" xfId="27634"/>
    <cellStyle name="표준 402 5 2 3" xfId="24424"/>
    <cellStyle name="표준 402 5 3" xfId="16925"/>
    <cellStyle name="표준 402 5 3 2" xfId="20135"/>
    <cellStyle name="표준 402 5 3 2 2" xfId="26564"/>
    <cellStyle name="표준 402 5 3 3" xfId="23354"/>
    <cellStyle name="표준 402 5 4" xfId="19065"/>
    <cellStyle name="표준 402 5 4 2" xfId="25494"/>
    <cellStyle name="표준 402 5 5" xfId="22284"/>
    <cellStyle name="표준 402 6" xfId="16069"/>
    <cellStyle name="표준 402 6 2" xfId="18209"/>
    <cellStyle name="표준 402 6 2 2" xfId="21419"/>
    <cellStyle name="표준 402 6 2 2 2" xfId="27848"/>
    <cellStyle name="표준 402 6 2 3" xfId="24638"/>
    <cellStyle name="표준 402 6 3" xfId="17139"/>
    <cellStyle name="표준 402 6 3 2" xfId="20349"/>
    <cellStyle name="표준 402 6 3 2 2" xfId="26778"/>
    <cellStyle name="표준 402 6 3 3" xfId="23568"/>
    <cellStyle name="표준 402 6 4" xfId="19279"/>
    <cellStyle name="표준 402 6 4 2" xfId="25708"/>
    <cellStyle name="표준 402 6 5" xfId="22498"/>
    <cellStyle name="표준 402 7" xfId="17353"/>
    <cellStyle name="표준 402 7 2" xfId="20563"/>
    <cellStyle name="표준 402 7 2 2" xfId="26992"/>
    <cellStyle name="표준 402 7 3" xfId="23782"/>
    <cellStyle name="표준 402 8" xfId="16283"/>
    <cellStyle name="표준 402 8 2" xfId="19493"/>
    <cellStyle name="표준 402 8 2 2" xfId="25922"/>
    <cellStyle name="표준 402 8 3" xfId="22712"/>
    <cellStyle name="표준 402 9" xfId="18423"/>
    <cellStyle name="표준 402 9 2" xfId="24852"/>
    <cellStyle name="표준 403" xfId="12992"/>
    <cellStyle name="표준 403 10" xfId="21613"/>
    <cellStyle name="표준 403 2" xfId="15207"/>
    <cellStyle name="표준 403 3" xfId="15396"/>
    <cellStyle name="표준 403 3 2" xfId="17539"/>
    <cellStyle name="표준 403 3 2 2" xfId="20749"/>
    <cellStyle name="표준 403 3 2 2 2" xfId="27178"/>
    <cellStyle name="표준 403 3 2 3" xfId="23968"/>
    <cellStyle name="표준 403 3 3" xfId="16469"/>
    <cellStyle name="표준 403 3 3 2" xfId="19679"/>
    <cellStyle name="표준 403 3 3 2 2" xfId="26108"/>
    <cellStyle name="표준 403 3 3 3" xfId="22898"/>
    <cellStyle name="표준 403 3 4" xfId="18609"/>
    <cellStyle name="표준 403 3 4 2" xfId="25038"/>
    <cellStyle name="표준 403 3 5" xfId="21828"/>
    <cellStyle name="표준 403 4" xfId="15610"/>
    <cellStyle name="표준 403 4 2" xfId="17753"/>
    <cellStyle name="표준 403 4 2 2" xfId="20963"/>
    <cellStyle name="표준 403 4 2 2 2" xfId="27392"/>
    <cellStyle name="표준 403 4 2 3" xfId="24182"/>
    <cellStyle name="표준 403 4 3" xfId="16683"/>
    <cellStyle name="표준 403 4 3 2" xfId="19893"/>
    <cellStyle name="표준 403 4 3 2 2" xfId="26322"/>
    <cellStyle name="표준 403 4 3 3" xfId="23112"/>
    <cellStyle name="표준 403 4 4" xfId="18823"/>
    <cellStyle name="표준 403 4 4 2" xfId="25252"/>
    <cellStyle name="표준 403 4 5" xfId="22042"/>
    <cellStyle name="표준 403 5" xfId="15824"/>
    <cellStyle name="표준 403 5 2" xfId="17967"/>
    <cellStyle name="표준 403 5 2 2" xfId="21177"/>
    <cellStyle name="표준 403 5 2 2 2" xfId="27606"/>
    <cellStyle name="표준 403 5 2 3" xfId="24396"/>
    <cellStyle name="표준 403 5 3" xfId="16897"/>
    <cellStyle name="표준 403 5 3 2" xfId="20107"/>
    <cellStyle name="표준 403 5 3 2 2" xfId="26536"/>
    <cellStyle name="표준 403 5 3 3" xfId="23326"/>
    <cellStyle name="표준 403 5 4" xfId="19037"/>
    <cellStyle name="표준 403 5 4 2" xfId="25466"/>
    <cellStyle name="표준 403 5 5" xfId="22256"/>
    <cellStyle name="표준 403 6" xfId="16041"/>
    <cellStyle name="표준 403 6 2" xfId="18181"/>
    <cellStyle name="표준 403 6 2 2" xfId="21391"/>
    <cellStyle name="표준 403 6 2 2 2" xfId="27820"/>
    <cellStyle name="표준 403 6 2 3" xfId="24610"/>
    <cellStyle name="표준 403 6 3" xfId="17111"/>
    <cellStyle name="표준 403 6 3 2" xfId="20321"/>
    <cellStyle name="표준 403 6 3 2 2" xfId="26750"/>
    <cellStyle name="표준 403 6 3 3" xfId="23540"/>
    <cellStyle name="표준 403 6 4" xfId="19251"/>
    <cellStyle name="표준 403 6 4 2" xfId="25680"/>
    <cellStyle name="표준 403 6 5" xfId="22470"/>
    <cellStyle name="표준 403 7" xfId="17325"/>
    <cellStyle name="표준 403 7 2" xfId="20535"/>
    <cellStyle name="표준 403 7 2 2" xfId="26964"/>
    <cellStyle name="표준 403 7 3" xfId="23754"/>
    <cellStyle name="표준 403 8" xfId="16255"/>
    <cellStyle name="표준 403 8 2" xfId="19465"/>
    <cellStyle name="표준 403 8 2 2" xfId="25894"/>
    <cellStyle name="표준 403 8 3" xfId="22684"/>
    <cellStyle name="표준 403 9" xfId="18395"/>
    <cellStyle name="표준 403 9 2" xfId="24824"/>
    <cellStyle name="표준 404" xfId="13019"/>
    <cellStyle name="표준 404 10" xfId="21640"/>
    <cellStyle name="표준 404 2" xfId="15208"/>
    <cellStyle name="표준 404 3" xfId="15423"/>
    <cellStyle name="표준 404 3 2" xfId="17566"/>
    <cellStyle name="표준 404 3 2 2" xfId="20776"/>
    <cellStyle name="표준 404 3 2 2 2" xfId="27205"/>
    <cellStyle name="표준 404 3 2 3" xfId="23995"/>
    <cellStyle name="표준 404 3 3" xfId="16496"/>
    <cellStyle name="표준 404 3 3 2" xfId="19706"/>
    <cellStyle name="표준 404 3 3 2 2" xfId="26135"/>
    <cellStyle name="표준 404 3 3 3" xfId="22925"/>
    <cellStyle name="표준 404 3 4" xfId="18636"/>
    <cellStyle name="표준 404 3 4 2" xfId="25065"/>
    <cellStyle name="표준 404 3 5" xfId="21855"/>
    <cellStyle name="표준 404 4" xfId="15637"/>
    <cellStyle name="표준 404 4 2" xfId="17780"/>
    <cellStyle name="표준 404 4 2 2" xfId="20990"/>
    <cellStyle name="표준 404 4 2 2 2" xfId="27419"/>
    <cellStyle name="표준 404 4 2 3" xfId="24209"/>
    <cellStyle name="표준 404 4 3" xfId="16710"/>
    <cellStyle name="표준 404 4 3 2" xfId="19920"/>
    <cellStyle name="표준 404 4 3 2 2" xfId="26349"/>
    <cellStyle name="표준 404 4 3 3" xfId="23139"/>
    <cellStyle name="표준 404 4 4" xfId="18850"/>
    <cellStyle name="표준 404 4 4 2" xfId="25279"/>
    <cellStyle name="표준 404 4 5" xfId="22069"/>
    <cellStyle name="표준 404 5" xfId="15851"/>
    <cellStyle name="표준 404 5 2" xfId="17994"/>
    <cellStyle name="표준 404 5 2 2" xfId="21204"/>
    <cellStyle name="표준 404 5 2 2 2" xfId="27633"/>
    <cellStyle name="표준 404 5 2 3" xfId="24423"/>
    <cellStyle name="표준 404 5 3" xfId="16924"/>
    <cellStyle name="표준 404 5 3 2" xfId="20134"/>
    <cellStyle name="표준 404 5 3 2 2" xfId="26563"/>
    <cellStyle name="표준 404 5 3 3" xfId="23353"/>
    <cellStyle name="표준 404 5 4" xfId="19064"/>
    <cellStyle name="표준 404 5 4 2" xfId="25493"/>
    <cellStyle name="표준 404 5 5" xfId="22283"/>
    <cellStyle name="표준 404 6" xfId="16068"/>
    <cellStyle name="표준 404 6 2" xfId="18208"/>
    <cellStyle name="표준 404 6 2 2" xfId="21418"/>
    <cellStyle name="표준 404 6 2 2 2" xfId="27847"/>
    <cellStyle name="표준 404 6 2 3" xfId="24637"/>
    <cellStyle name="표준 404 6 3" xfId="17138"/>
    <cellStyle name="표준 404 6 3 2" xfId="20348"/>
    <cellStyle name="표준 404 6 3 2 2" xfId="26777"/>
    <cellStyle name="표준 404 6 3 3" xfId="23567"/>
    <cellStyle name="표준 404 6 4" xfId="19278"/>
    <cellStyle name="표준 404 6 4 2" xfId="25707"/>
    <cellStyle name="표준 404 6 5" xfId="22497"/>
    <cellStyle name="표준 404 7" xfId="17352"/>
    <cellStyle name="표준 404 7 2" xfId="20562"/>
    <cellStyle name="표준 404 7 2 2" xfId="26991"/>
    <cellStyle name="표준 404 7 3" xfId="23781"/>
    <cellStyle name="표준 404 8" xfId="16282"/>
    <cellStyle name="표준 404 8 2" xfId="19492"/>
    <cellStyle name="표준 404 8 2 2" xfId="25921"/>
    <cellStyle name="표준 404 8 3" xfId="22711"/>
    <cellStyle name="표준 404 9" xfId="18422"/>
    <cellStyle name="표준 404 9 2" xfId="24851"/>
    <cellStyle name="표준 405" xfId="12993"/>
    <cellStyle name="표준 405 10" xfId="21614"/>
    <cellStyle name="표준 405 2" xfId="15209"/>
    <cellStyle name="표준 405 3" xfId="15397"/>
    <cellStyle name="표준 405 3 2" xfId="17540"/>
    <cellStyle name="표준 405 3 2 2" xfId="20750"/>
    <cellStyle name="표준 405 3 2 2 2" xfId="27179"/>
    <cellStyle name="표준 405 3 2 3" xfId="23969"/>
    <cellStyle name="표준 405 3 3" xfId="16470"/>
    <cellStyle name="표준 405 3 3 2" xfId="19680"/>
    <cellStyle name="표준 405 3 3 2 2" xfId="26109"/>
    <cellStyle name="표준 405 3 3 3" xfId="22899"/>
    <cellStyle name="표준 405 3 4" xfId="18610"/>
    <cellStyle name="표준 405 3 4 2" xfId="25039"/>
    <cellStyle name="표준 405 3 5" xfId="21829"/>
    <cellStyle name="표준 405 4" xfId="15611"/>
    <cellStyle name="표준 405 4 2" xfId="17754"/>
    <cellStyle name="표준 405 4 2 2" xfId="20964"/>
    <cellStyle name="표준 405 4 2 2 2" xfId="27393"/>
    <cellStyle name="표준 405 4 2 3" xfId="24183"/>
    <cellStyle name="표준 405 4 3" xfId="16684"/>
    <cellStyle name="표준 405 4 3 2" xfId="19894"/>
    <cellStyle name="표준 405 4 3 2 2" xfId="26323"/>
    <cellStyle name="표준 405 4 3 3" xfId="23113"/>
    <cellStyle name="표준 405 4 4" xfId="18824"/>
    <cellStyle name="표준 405 4 4 2" xfId="25253"/>
    <cellStyle name="표준 405 4 5" xfId="22043"/>
    <cellStyle name="표준 405 5" xfId="15825"/>
    <cellStyle name="표준 405 5 2" xfId="17968"/>
    <cellStyle name="표준 405 5 2 2" xfId="21178"/>
    <cellStyle name="표준 405 5 2 2 2" xfId="27607"/>
    <cellStyle name="표준 405 5 2 3" xfId="24397"/>
    <cellStyle name="표준 405 5 3" xfId="16898"/>
    <cellStyle name="표준 405 5 3 2" xfId="20108"/>
    <cellStyle name="표준 405 5 3 2 2" xfId="26537"/>
    <cellStyle name="표준 405 5 3 3" xfId="23327"/>
    <cellStyle name="표준 405 5 4" xfId="19038"/>
    <cellStyle name="표준 405 5 4 2" xfId="25467"/>
    <cellStyle name="표준 405 5 5" xfId="22257"/>
    <cellStyle name="표준 405 6" xfId="16042"/>
    <cellStyle name="표준 405 6 2" xfId="18182"/>
    <cellStyle name="표준 405 6 2 2" xfId="21392"/>
    <cellStyle name="표준 405 6 2 2 2" xfId="27821"/>
    <cellStyle name="표준 405 6 2 3" xfId="24611"/>
    <cellStyle name="표준 405 6 3" xfId="17112"/>
    <cellStyle name="표준 405 6 3 2" xfId="20322"/>
    <cellStyle name="표준 405 6 3 2 2" xfId="26751"/>
    <cellStyle name="표준 405 6 3 3" xfId="23541"/>
    <cellStyle name="표준 405 6 4" xfId="19252"/>
    <cellStyle name="표준 405 6 4 2" xfId="25681"/>
    <cellStyle name="표준 405 6 5" xfId="22471"/>
    <cellStyle name="표준 405 7" xfId="17326"/>
    <cellStyle name="표준 405 7 2" xfId="20536"/>
    <cellStyle name="표준 405 7 2 2" xfId="26965"/>
    <cellStyle name="표준 405 7 3" xfId="23755"/>
    <cellStyle name="표준 405 8" xfId="16256"/>
    <cellStyle name="표준 405 8 2" xfId="19466"/>
    <cellStyle name="표준 405 8 2 2" xfId="25895"/>
    <cellStyle name="표준 405 8 3" xfId="22685"/>
    <cellStyle name="표준 405 9" xfId="18396"/>
    <cellStyle name="표준 405 9 2" xfId="24825"/>
    <cellStyle name="표준 406" xfId="13018"/>
    <cellStyle name="표준 406 10" xfId="21639"/>
    <cellStyle name="표준 406 2" xfId="15210"/>
    <cellStyle name="표준 406 3" xfId="15422"/>
    <cellStyle name="표준 406 3 2" xfId="17565"/>
    <cellStyle name="표준 406 3 2 2" xfId="20775"/>
    <cellStyle name="표준 406 3 2 2 2" xfId="27204"/>
    <cellStyle name="표준 406 3 2 3" xfId="23994"/>
    <cellStyle name="표준 406 3 3" xfId="16495"/>
    <cellStyle name="표준 406 3 3 2" xfId="19705"/>
    <cellStyle name="표준 406 3 3 2 2" xfId="26134"/>
    <cellStyle name="표준 406 3 3 3" xfId="22924"/>
    <cellStyle name="표준 406 3 4" xfId="18635"/>
    <cellStyle name="표준 406 3 4 2" xfId="25064"/>
    <cellStyle name="표준 406 3 5" xfId="21854"/>
    <cellStyle name="표준 406 4" xfId="15636"/>
    <cellStyle name="표준 406 4 2" xfId="17779"/>
    <cellStyle name="표준 406 4 2 2" xfId="20989"/>
    <cellStyle name="표준 406 4 2 2 2" xfId="27418"/>
    <cellStyle name="표준 406 4 2 3" xfId="24208"/>
    <cellStyle name="표준 406 4 3" xfId="16709"/>
    <cellStyle name="표준 406 4 3 2" xfId="19919"/>
    <cellStyle name="표준 406 4 3 2 2" xfId="26348"/>
    <cellStyle name="표준 406 4 3 3" xfId="23138"/>
    <cellStyle name="표준 406 4 4" xfId="18849"/>
    <cellStyle name="표준 406 4 4 2" xfId="25278"/>
    <cellStyle name="표준 406 4 5" xfId="22068"/>
    <cellStyle name="표준 406 5" xfId="15850"/>
    <cellStyle name="표준 406 5 2" xfId="17993"/>
    <cellStyle name="표준 406 5 2 2" xfId="21203"/>
    <cellStyle name="표준 406 5 2 2 2" xfId="27632"/>
    <cellStyle name="표준 406 5 2 3" xfId="24422"/>
    <cellStyle name="표준 406 5 3" xfId="16923"/>
    <cellStyle name="표준 406 5 3 2" xfId="20133"/>
    <cellStyle name="표준 406 5 3 2 2" xfId="26562"/>
    <cellStyle name="표준 406 5 3 3" xfId="23352"/>
    <cellStyle name="표준 406 5 4" xfId="19063"/>
    <cellStyle name="표준 406 5 4 2" xfId="25492"/>
    <cellStyle name="표준 406 5 5" xfId="22282"/>
    <cellStyle name="표준 406 6" xfId="16067"/>
    <cellStyle name="표준 406 6 2" xfId="18207"/>
    <cellStyle name="표준 406 6 2 2" xfId="21417"/>
    <cellStyle name="표준 406 6 2 2 2" xfId="27846"/>
    <cellStyle name="표준 406 6 2 3" xfId="24636"/>
    <cellStyle name="표준 406 6 3" xfId="17137"/>
    <cellStyle name="표준 406 6 3 2" xfId="20347"/>
    <cellStyle name="표준 406 6 3 2 2" xfId="26776"/>
    <cellStyle name="표준 406 6 3 3" xfId="23566"/>
    <cellStyle name="표준 406 6 4" xfId="19277"/>
    <cellStyle name="표준 406 6 4 2" xfId="25706"/>
    <cellStyle name="표준 406 6 5" xfId="22496"/>
    <cellStyle name="표준 406 7" xfId="17351"/>
    <cellStyle name="표준 406 7 2" xfId="20561"/>
    <cellStyle name="표준 406 7 2 2" xfId="26990"/>
    <cellStyle name="표준 406 7 3" xfId="23780"/>
    <cellStyle name="표준 406 8" xfId="16281"/>
    <cellStyle name="표준 406 8 2" xfId="19491"/>
    <cellStyle name="표준 406 8 2 2" xfId="25920"/>
    <cellStyle name="표준 406 8 3" xfId="22710"/>
    <cellStyle name="표준 406 9" xfId="18421"/>
    <cellStyle name="표준 406 9 2" xfId="24850"/>
    <cellStyle name="표준 407" xfId="13080"/>
    <cellStyle name="표준 407 10" xfId="21701"/>
    <cellStyle name="표준 407 2" xfId="15211"/>
    <cellStyle name="표준 407 3" xfId="15484"/>
    <cellStyle name="표준 407 3 2" xfId="17627"/>
    <cellStyle name="표준 407 3 2 2" xfId="20837"/>
    <cellStyle name="표준 407 3 2 2 2" xfId="27266"/>
    <cellStyle name="표준 407 3 2 3" xfId="24056"/>
    <cellStyle name="표준 407 3 3" xfId="16557"/>
    <cellStyle name="표준 407 3 3 2" xfId="19767"/>
    <cellStyle name="표준 407 3 3 2 2" xfId="26196"/>
    <cellStyle name="표준 407 3 3 3" xfId="22986"/>
    <cellStyle name="표준 407 3 4" xfId="18697"/>
    <cellStyle name="표준 407 3 4 2" xfId="25126"/>
    <cellStyle name="표준 407 3 5" xfId="21916"/>
    <cellStyle name="표준 407 4" xfId="15698"/>
    <cellStyle name="표준 407 4 2" xfId="17841"/>
    <cellStyle name="표준 407 4 2 2" xfId="21051"/>
    <cellStyle name="표준 407 4 2 2 2" xfId="27480"/>
    <cellStyle name="표준 407 4 2 3" xfId="24270"/>
    <cellStyle name="표준 407 4 3" xfId="16771"/>
    <cellStyle name="표준 407 4 3 2" xfId="19981"/>
    <cellStyle name="표준 407 4 3 2 2" xfId="26410"/>
    <cellStyle name="표준 407 4 3 3" xfId="23200"/>
    <cellStyle name="표준 407 4 4" xfId="18911"/>
    <cellStyle name="표준 407 4 4 2" xfId="25340"/>
    <cellStyle name="표준 407 4 5" xfId="22130"/>
    <cellStyle name="표준 407 5" xfId="15912"/>
    <cellStyle name="표준 407 5 2" xfId="18055"/>
    <cellStyle name="표준 407 5 2 2" xfId="21265"/>
    <cellStyle name="표준 407 5 2 2 2" xfId="27694"/>
    <cellStyle name="표준 407 5 2 3" xfId="24484"/>
    <cellStyle name="표준 407 5 3" xfId="16985"/>
    <cellStyle name="표준 407 5 3 2" xfId="20195"/>
    <cellStyle name="표준 407 5 3 2 2" xfId="26624"/>
    <cellStyle name="표준 407 5 3 3" xfId="23414"/>
    <cellStyle name="표준 407 5 4" xfId="19125"/>
    <cellStyle name="표준 407 5 4 2" xfId="25554"/>
    <cellStyle name="표준 407 5 5" xfId="22344"/>
    <cellStyle name="표준 407 6" xfId="16129"/>
    <cellStyle name="표준 407 6 2" xfId="18269"/>
    <cellStyle name="표준 407 6 2 2" xfId="21479"/>
    <cellStyle name="표준 407 6 2 2 2" xfId="27908"/>
    <cellStyle name="표준 407 6 2 3" xfId="24698"/>
    <cellStyle name="표준 407 6 3" xfId="17199"/>
    <cellStyle name="표준 407 6 3 2" xfId="20409"/>
    <cellStyle name="표준 407 6 3 2 2" xfId="26838"/>
    <cellStyle name="표준 407 6 3 3" xfId="23628"/>
    <cellStyle name="표준 407 6 4" xfId="19339"/>
    <cellStyle name="표준 407 6 4 2" xfId="25768"/>
    <cellStyle name="표준 407 6 5" xfId="22558"/>
    <cellStyle name="표준 407 7" xfId="17413"/>
    <cellStyle name="표준 407 7 2" xfId="20623"/>
    <cellStyle name="표준 407 7 2 2" xfId="27052"/>
    <cellStyle name="표준 407 7 3" xfId="23842"/>
    <cellStyle name="표준 407 8" xfId="16343"/>
    <cellStyle name="표준 407 8 2" xfId="19553"/>
    <cellStyle name="표준 407 8 2 2" xfId="25982"/>
    <cellStyle name="표준 407 8 3" xfId="22772"/>
    <cellStyle name="표준 407 9" xfId="18483"/>
    <cellStyle name="표준 407 9 2" xfId="24912"/>
    <cellStyle name="표준 408" xfId="13081"/>
    <cellStyle name="표준 408 10" xfId="21702"/>
    <cellStyle name="표준 408 2" xfId="15212"/>
    <cellStyle name="표준 408 3" xfId="15485"/>
    <cellStyle name="표준 408 3 2" xfId="17628"/>
    <cellStyle name="표준 408 3 2 2" xfId="20838"/>
    <cellStyle name="표준 408 3 2 2 2" xfId="27267"/>
    <cellStyle name="표준 408 3 2 3" xfId="24057"/>
    <cellStyle name="표준 408 3 3" xfId="16558"/>
    <cellStyle name="표준 408 3 3 2" xfId="19768"/>
    <cellStyle name="표준 408 3 3 2 2" xfId="26197"/>
    <cellStyle name="표준 408 3 3 3" xfId="22987"/>
    <cellStyle name="표준 408 3 4" xfId="18698"/>
    <cellStyle name="표준 408 3 4 2" xfId="25127"/>
    <cellStyle name="표준 408 3 5" xfId="21917"/>
    <cellStyle name="표준 408 4" xfId="15699"/>
    <cellStyle name="표준 408 4 2" xfId="17842"/>
    <cellStyle name="표준 408 4 2 2" xfId="21052"/>
    <cellStyle name="표준 408 4 2 2 2" xfId="27481"/>
    <cellStyle name="표준 408 4 2 3" xfId="24271"/>
    <cellStyle name="표준 408 4 3" xfId="16772"/>
    <cellStyle name="표준 408 4 3 2" xfId="19982"/>
    <cellStyle name="표준 408 4 3 2 2" xfId="26411"/>
    <cellStyle name="표준 408 4 3 3" xfId="23201"/>
    <cellStyle name="표준 408 4 4" xfId="18912"/>
    <cellStyle name="표준 408 4 4 2" xfId="25341"/>
    <cellStyle name="표준 408 4 5" xfId="22131"/>
    <cellStyle name="표준 408 5" xfId="15913"/>
    <cellStyle name="표준 408 5 2" xfId="18056"/>
    <cellStyle name="표준 408 5 2 2" xfId="21266"/>
    <cellStyle name="표준 408 5 2 2 2" xfId="27695"/>
    <cellStyle name="표준 408 5 2 3" xfId="24485"/>
    <cellStyle name="표준 408 5 3" xfId="16986"/>
    <cellStyle name="표준 408 5 3 2" xfId="20196"/>
    <cellStyle name="표준 408 5 3 2 2" xfId="26625"/>
    <cellStyle name="표준 408 5 3 3" xfId="23415"/>
    <cellStyle name="표준 408 5 4" xfId="19126"/>
    <cellStyle name="표준 408 5 4 2" xfId="25555"/>
    <cellStyle name="표준 408 5 5" xfId="22345"/>
    <cellStyle name="표준 408 6" xfId="16130"/>
    <cellStyle name="표준 408 6 2" xfId="18270"/>
    <cellStyle name="표준 408 6 2 2" xfId="21480"/>
    <cellStyle name="표준 408 6 2 2 2" xfId="27909"/>
    <cellStyle name="표준 408 6 2 3" xfId="24699"/>
    <cellStyle name="표준 408 6 3" xfId="17200"/>
    <cellStyle name="표준 408 6 3 2" xfId="20410"/>
    <cellStyle name="표준 408 6 3 2 2" xfId="26839"/>
    <cellStyle name="표준 408 6 3 3" xfId="23629"/>
    <cellStyle name="표준 408 6 4" xfId="19340"/>
    <cellStyle name="표준 408 6 4 2" xfId="25769"/>
    <cellStyle name="표준 408 6 5" xfId="22559"/>
    <cellStyle name="표준 408 7" xfId="17414"/>
    <cellStyle name="표준 408 7 2" xfId="20624"/>
    <cellStyle name="표준 408 7 2 2" xfId="27053"/>
    <cellStyle name="표준 408 7 3" xfId="23843"/>
    <cellStyle name="표준 408 8" xfId="16344"/>
    <cellStyle name="표준 408 8 2" xfId="19554"/>
    <cellStyle name="표준 408 8 2 2" xfId="25983"/>
    <cellStyle name="표준 408 8 3" xfId="22773"/>
    <cellStyle name="표준 408 9" xfId="18484"/>
    <cellStyle name="표준 408 9 2" xfId="24913"/>
    <cellStyle name="표준 409" xfId="13082"/>
    <cellStyle name="표준 409 10" xfId="21703"/>
    <cellStyle name="표준 409 2" xfId="15213"/>
    <cellStyle name="표준 409 3" xfId="15486"/>
    <cellStyle name="표준 409 3 2" xfId="17629"/>
    <cellStyle name="표준 409 3 2 2" xfId="20839"/>
    <cellStyle name="표준 409 3 2 2 2" xfId="27268"/>
    <cellStyle name="표준 409 3 2 3" xfId="24058"/>
    <cellStyle name="표준 409 3 3" xfId="16559"/>
    <cellStyle name="표준 409 3 3 2" xfId="19769"/>
    <cellStyle name="표준 409 3 3 2 2" xfId="26198"/>
    <cellStyle name="표준 409 3 3 3" xfId="22988"/>
    <cellStyle name="표준 409 3 4" xfId="18699"/>
    <cellStyle name="표준 409 3 4 2" xfId="25128"/>
    <cellStyle name="표준 409 3 5" xfId="21918"/>
    <cellStyle name="표준 409 4" xfId="15700"/>
    <cellStyle name="표준 409 4 2" xfId="17843"/>
    <cellStyle name="표준 409 4 2 2" xfId="21053"/>
    <cellStyle name="표준 409 4 2 2 2" xfId="27482"/>
    <cellStyle name="표준 409 4 2 3" xfId="24272"/>
    <cellStyle name="표준 409 4 3" xfId="16773"/>
    <cellStyle name="표준 409 4 3 2" xfId="19983"/>
    <cellStyle name="표준 409 4 3 2 2" xfId="26412"/>
    <cellStyle name="표준 409 4 3 3" xfId="23202"/>
    <cellStyle name="표준 409 4 4" xfId="18913"/>
    <cellStyle name="표준 409 4 4 2" xfId="25342"/>
    <cellStyle name="표준 409 4 5" xfId="22132"/>
    <cellStyle name="표준 409 5" xfId="15914"/>
    <cellStyle name="표준 409 5 2" xfId="18057"/>
    <cellStyle name="표준 409 5 2 2" xfId="21267"/>
    <cellStyle name="표준 409 5 2 2 2" xfId="27696"/>
    <cellStyle name="표준 409 5 2 3" xfId="24486"/>
    <cellStyle name="표준 409 5 3" xfId="16987"/>
    <cellStyle name="표준 409 5 3 2" xfId="20197"/>
    <cellStyle name="표준 409 5 3 2 2" xfId="26626"/>
    <cellStyle name="표준 409 5 3 3" xfId="23416"/>
    <cellStyle name="표준 409 5 4" xfId="19127"/>
    <cellStyle name="표준 409 5 4 2" xfId="25556"/>
    <cellStyle name="표준 409 5 5" xfId="22346"/>
    <cellStyle name="표준 409 6" xfId="16131"/>
    <cellStyle name="표준 409 6 2" xfId="18271"/>
    <cellStyle name="표준 409 6 2 2" xfId="21481"/>
    <cellStyle name="표준 409 6 2 2 2" xfId="27910"/>
    <cellStyle name="표준 409 6 2 3" xfId="24700"/>
    <cellStyle name="표준 409 6 3" xfId="17201"/>
    <cellStyle name="표준 409 6 3 2" xfId="20411"/>
    <cellStyle name="표준 409 6 3 2 2" xfId="26840"/>
    <cellStyle name="표준 409 6 3 3" xfId="23630"/>
    <cellStyle name="표준 409 6 4" xfId="19341"/>
    <cellStyle name="표준 409 6 4 2" xfId="25770"/>
    <cellStyle name="표준 409 6 5" xfId="22560"/>
    <cellStyle name="표준 409 7" xfId="17415"/>
    <cellStyle name="표준 409 7 2" xfId="20625"/>
    <cellStyle name="표준 409 7 2 2" xfId="27054"/>
    <cellStyle name="표준 409 7 3" xfId="23844"/>
    <cellStyle name="표준 409 8" xfId="16345"/>
    <cellStyle name="표준 409 8 2" xfId="19555"/>
    <cellStyle name="표준 409 8 2 2" xfId="25984"/>
    <cellStyle name="표준 409 8 3" xfId="22774"/>
    <cellStyle name="표준 409 9" xfId="18485"/>
    <cellStyle name="표준 409 9 2" xfId="24914"/>
    <cellStyle name="표준 41" xfId="6545"/>
    <cellStyle name="표준 41 2" xfId="6546"/>
    <cellStyle name="표준 41 2 2" xfId="12515"/>
    <cellStyle name="표준 41 2 3" xfId="9850"/>
    <cellStyle name="표준 41 2 3 2" xfId="15294"/>
    <cellStyle name="표준 41 3" xfId="6792"/>
    <cellStyle name="표준 41 3 2" xfId="12747"/>
    <cellStyle name="표준 41 3 3" xfId="9851"/>
    <cellStyle name="표준 41 4" xfId="6983"/>
    <cellStyle name="표준 41 4 2" xfId="12894"/>
    <cellStyle name="표준 41 4 3" xfId="9852"/>
    <cellStyle name="표준 41 5" xfId="12514"/>
    <cellStyle name="표준 41 6" xfId="9849"/>
    <cellStyle name="표준 41 6 2" xfId="14812"/>
    <cellStyle name="표준 410" xfId="13083"/>
    <cellStyle name="표준 410 10" xfId="21704"/>
    <cellStyle name="표준 410 2" xfId="15214"/>
    <cellStyle name="표준 410 3" xfId="15487"/>
    <cellStyle name="표준 410 3 2" xfId="17630"/>
    <cellStyle name="표준 410 3 2 2" xfId="20840"/>
    <cellStyle name="표준 410 3 2 2 2" xfId="27269"/>
    <cellStyle name="표준 410 3 2 3" xfId="24059"/>
    <cellStyle name="표준 410 3 3" xfId="16560"/>
    <cellStyle name="표준 410 3 3 2" xfId="19770"/>
    <cellStyle name="표준 410 3 3 2 2" xfId="26199"/>
    <cellStyle name="표준 410 3 3 3" xfId="22989"/>
    <cellStyle name="표준 410 3 4" xfId="18700"/>
    <cellStyle name="표준 410 3 4 2" xfId="25129"/>
    <cellStyle name="표준 410 3 5" xfId="21919"/>
    <cellStyle name="표준 410 4" xfId="15701"/>
    <cellStyle name="표준 410 4 2" xfId="17844"/>
    <cellStyle name="표준 410 4 2 2" xfId="21054"/>
    <cellStyle name="표준 410 4 2 2 2" xfId="27483"/>
    <cellStyle name="표준 410 4 2 3" xfId="24273"/>
    <cellStyle name="표준 410 4 3" xfId="16774"/>
    <cellStyle name="표준 410 4 3 2" xfId="19984"/>
    <cellStyle name="표준 410 4 3 2 2" xfId="26413"/>
    <cellStyle name="표준 410 4 3 3" xfId="23203"/>
    <cellStyle name="표준 410 4 4" xfId="18914"/>
    <cellStyle name="표준 410 4 4 2" xfId="25343"/>
    <cellStyle name="표준 410 4 5" xfId="22133"/>
    <cellStyle name="표준 410 5" xfId="15915"/>
    <cellStyle name="표준 410 5 2" xfId="18058"/>
    <cellStyle name="표준 410 5 2 2" xfId="21268"/>
    <cellStyle name="표준 410 5 2 2 2" xfId="27697"/>
    <cellStyle name="표준 410 5 2 3" xfId="24487"/>
    <cellStyle name="표준 410 5 3" xfId="16988"/>
    <cellStyle name="표준 410 5 3 2" xfId="20198"/>
    <cellStyle name="표준 410 5 3 2 2" xfId="26627"/>
    <cellStyle name="표준 410 5 3 3" xfId="23417"/>
    <cellStyle name="표준 410 5 4" xfId="19128"/>
    <cellStyle name="표준 410 5 4 2" xfId="25557"/>
    <cellStyle name="표준 410 5 5" xfId="22347"/>
    <cellStyle name="표준 410 6" xfId="16132"/>
    <cellStyle name="표준 410 6 2" xfId="18272"/>
    <cellStyle name="표준 410 6 2 2" xfId="21482"/>
    <cellStyle name="표준 410 6 2 2 2" xfId="27911"/>
    <cellStyle name="표준 410 6 2 3" xfId="24701"/>
    <cellStyle name="표준 410 6 3" xfId="17202"/>
    <cellStyle name="표준 410 6 3 2" xfId="20412"/>
    <cellStyle name="표준 410 6 3 2 2" xfId="26841"/>
    <cellStyle name="표준 410 6 3 3" xfId="23631"/>
    <cellStyle name="표준 410 6 4" xfId="19342"/>
    <cellStyle name="표준 410 6 4 2" xfId="25771"/>
    <cellStyle name="표준 410 6 5" xfId="22561"/>
    <cellStyle name="표준 410 7" xfId="17416"/>
    <cellStyle name="표준 410 7 2" xfId="20626"/>
    <cellStyle name="표준 410 7 2 2" xfId="27055"/>
    <cellStyle name="표준 410 7 3" xfId="23845"/>
    <cellStyle name="표준 410 8" xfId="16346"/>
    <cellStyle name="표준 410 8 2" xfId="19556"/>
    <cellStyle name="표준 410 8 2 2" xfId="25985"/>
    <cellStyle name="표준 410 8 3" xfId="22775"/>
    <cellStyle name="표준 410 9" xfId="18486"/>
    <cellStyle name="표준 410 9 2" xfId="24915"/>
    <cellStyle name="표준 411" xfId="13084"/>
    <cellStyle name="표준 411 10" xfId="21705"/>
    <cellStyle name="표준 411 2" xfId="15215"/>
    <cellStyle name="표준 411 3" xfId="15488"/>
    <cellStyle name="표준 411 3 2" xfId="17631"/>
    <cellStyle name="표준 411 3 2 2" xfId="20841"/>
    <cellStyle name="표준 411 3 2 2 2" xfId="27270"/>
    <cellStyle name="표준 411 3 2 3" xfId="24060"/>
    <cellStyle name="표준 411 3 3" xfId="16561"/>
    <cellStyle name="표준 411 3 3 2" xfId="19771"/>
    <cellStyle name="표준 411 3 3 2 2" xfId="26200"/>
    <cellStyle name="표준 411 3 3 3" xfId="22990"/>
    <cellStyle name="표준 411 3 4" xfId="18701"/>
    <cellStyle name="표준 411 3 4 2" xfId="25130"/>
    <cellStyle name="표준 411 3 5" xfId="21920"/>
    <cellStyle name="표준 411 4" xfId="15702"/>
    <cellStyle name="표준 411 4 2" xfId="17845"/>
    <cellStyle name="표준 411 4 2 2" xfId="21055"/>
    <cellStyle name="표준 411 4 2 2 2" xfId="27484"/>
    <cellStyle name="표준 411 4 2 3" xfId="24274"/>
    <cellStyle name="표준 411 4 3" xfId="16775"/>
    <cellStyle name="표준 411 4 3 2" xfId="19985"/>
    <cellStyle name="표준 411 4 3 2 2" xfId="26414"/>
    <cellStyle name="표준 411 4 3 3" xfId="23204"/>
    <cellStyle name="표준 411 4 4" xfId="18915"/>
    <cellStyle name="표준 411 4 4 2" xfId="25344"/>
    <cellStyle name="표준 411 4 5" xfId="22134"/>
    <cellStyle name="표준 411 5" xfId="15916"/>
    <cellStyle name="표준 411 5 2" xfId="18059"/>
    <cellStyle name="표준 411 5 2 2" xfId="21269"/>
    <cellStyle name="표준 411 5 2 2 2" xfId="27698"/>
    <cellStyle name="표준 411 5 2 3" xfId="24488"/>
    <cellStyle name="표준 411 5 3" xfId="16989"/>
    <cellStyle name="표준 411 5 3 2" xfId="20199"/>
    <cellStyle name="표준 411 5 3 2 2" xfId="26628"/>
    <cellStyle name="표준 411 5 3 3" xfId="23418"/>
    <cellStyle name="표준 411 5 4" xfId="19129"/>
    <cellStyle name="표준 411 5 4 2" xfId="25558"/>
    <cellStyle name="표준 411 5 5" xfId="22348"/>
    <cellStyle name="표준 411 6" xfId="16133"/>
    <cellStyle name="표준 411 6 2" xfId="18273"/>
    <cellStyle name="표준 411 6 2 2" xfId="21483"/>
    <cellStyle name="표준 411 6 2 2 2" xfId="27912"/>
    <cellStyle name="표준 411 6 2 3" xfId="24702"/>
    <cellStyle name="표준 411 6 3" xfId="17203"/>
    <cellStyle name="표준 411 6 3 2" xfId="20413"/>
    <cellStyle name="표준 411 6 3 2 2" xfId="26842"/>
    <cellStyle name="표준 411 6 3 3" xfId="23632"/>
    <cellStyle name="표준 411 6 4" xfId="19343"/>
    <cellStyle name="표준 411 6 4 2" xfId="25772"/>
    <cellStyle name="표준 411 6 5" xfId="22562"/>
    <cellStyle name="표준 411 7" xfId="17417"/>
    <cellStyle name="표준 411 7 2" xfId="20627"/>
    <cellStyle name="표준 411 7 2 2" xfId="27056"/>
    <cellStyle name="표준 411 7 3" xfId="23846"/>
    <cellStyle name="표준 411 8" xfId="16347"/>
    <cellStyle name="표준 411 8 2" xfId="19557"/>
    <cellStyle name="표준 411 8 2 2" xfId="25986"/>
    <cellStyle name="표준 411 8 3" xfId="22776"/>
    <cellStyle name="표준 411 9" xfId="18487"/>
    <cellStyle name="표준 411 9 2" xfId="24916"/>
    <cellStyle name="표준 412" xfId="13085"/>
    <cellStyle name="표준 412 10" xfId="21706"/>
    <cellStyle name="표준 412 2" xfId="15216"/>
    <cellStyle name="표준 412 3" xfId="15489"/>
    <cellStyle name="표준 412 3 2" xfId="17632"/>
    <cellStyle name="표준 412 3 2 2" xfId="20842"/>
    <cellStyle name="표준 412 3 2 2 2" xfId="27271"/>
    <cellStyle name="표준 412 3 2 3" xfId="24061"/>
    <cellStyle name="표준 412 3 3" xfId="16562"/>
    <cellStyle name="표준 412 3 3 2" xfId="19772"/>
    <cellStyle name="표준 412 3 3 2 2" xfId="26201"/>
    <cellStyle name="표준 412 3 3 3" xfId="22991"/>
    <cellStyle name="표준 412 3 4" xfId="18702"/>
    <cellStyle name="표준 412 3 4 2" xfId="25131"/>
    <cellStyle name="표준 412 3 5" xfId="21921"/>
    <cellStyle name="표준 412 4" xfId="15703"/>
    <cellStyle name="표준 412 4 2" xfId="17846"/>
    <cellStyle name="표준 412 4 2 2" xfId="21056"/>
    <cellStyle name="표준 412 4 2 2 2" xfId="27485"/>
    <cellStyle name="표준 412 4 2 3" xfId="24275"/>
    <cellStyle name="표준 412 4 3" xfId="16776"/>
    <cellStyle name="표준 412 4 3 2" xfId="19986"/>
    <cellStyle name="표준 412 4 3 2 2" xfId="26415"/>
    <cellStyle name="표준 412 4 3 3" xfId="23205"/>
    <cellStyle name="표준 412 4 4" xfId="18916"/>
    <cellStyle name="표준 412 4 4 2" xfId="25345"/>
    <cellStyle name="표준 412 4 5" xfId="22135"/>
    <cellStyle name="표준 412 5" xfId="15917"/>
    <cellStyle name="표준 412 5 2" xfId="18060"/>
    <cellStyle name="표준 412 5 2 2" xfId="21270"/>
    <cellStyle name="표준 412 5 2 2 2" xfId="27699"/>
    <cellStyle name="표준 412 5 2 3" xfId="24489"/>
    <cellStyle name="표준 412 5 3" xfId="16990"/>
    <cellStyle name="표준 412 5 3 2" xfId="20200"/>
    <cellStyle name="표준 412 5 3 2 2" xfId="26629"/>
    <cellStyle name="표준 412 5 3 3" xfId="23419"/>
    <cellStyle name="표준 412 5 4" xfId="19130"/>
    <cellStyle name="표준 412 5 4 2" xfId="25559"/>
    <cellStyle name="표준 412 5 5" xfId="22349"/>
    <cellStyle name="표준 412 6" xfId="16134"/>
    <cellStyle name="표준 412 6 2" xfId="18274"/>
    <cellStyle name="표준 412 6 2 2" xfId="21484"/>
    <cellStyle name="표준 412 6 2 2 2" xfId="27913"/>
    <cellStyle name="표준 412 6 2 3" xfId="24703"/>
    <cellStyle name="표준 412 6 3" xfId="17204"/>
    <cellStyle name="표준 412 6 3 2" xfId="20414"/>
    <cellStyle name="표준 412 6 3 2 2" xfId="26843"/>
    <cellStyle name="표준 412 6 3 3" xfId="23633"/>
    <cellStyle name="표준 412 6 4" xfId="19344"/>
    <cellStyle name="표준 412 6 4 2" xfId="25773"/>
    <cellStyle name="표준 412 6 5" xfId="22563"/>
    <cellStyle name="표준 412 7" xfId="17418"/>
    <cellStyle name="표준 412 7 2" xfId="20628"/>
    <cellStyle name="표준 412 7 2 2" xfId="27057"/>
    <cellStyle name="표준 412 7 3" xfId="23847"/>
    <cellStyle name="표준 412 8" xfId="16348"/>
    <cellStyle name="표준 412 8 2" xfId="19558"/>
    <cellStyle name="표준 412 8 2 2" xfId="25987"/>
    <cellStyle name="표준 412 8 3" xfId="22777"/>
    <cellStyle name="표준 412 9" xfId="18488"/>
    <cellStyle name="표준 412 9 2" xfId="24917"/>
    <cellStyle name="표준 413" xfId="13086"/>
    <cellStyle name="표준 413 10" xfId="21707"/>
    <cellStyle name="표준 413 2" xfId="15217"/>
    <cellStyle name="표준 413 3" xfId="15490"/>
    <cellStyle name="표준 413 3 2" xfId="17633"/>
    <cellStyle name="표준 413 3 2 2" xfId="20843"/>
    <cellStyle name="표준 413 3 2 2 2" xfId="27272"/>
    <cellStyle name="표준 413 3 2 3" xfId="24062"/>
    <cellStyle name="표준 413 3 3" xfId="16563"/>
    <cellStyle name="표준 413 3 3 2" xfId="19773"/>
    <cellStyle name="표준 413 3 3 2 2" xfId="26202"/>
    <cellStyle name="표준 413 3 3 3" xfId="22992"/>
    <cellStyle name="표준 413 3 4" xfId="18703"/>
    <cellStyle name="표준 413 3 4 2" xfId="25132"/>
    <cellStyle name="표준 413 3 5" xfId="21922"/>
    <cellStyle name="표준 413 4" xfId="15704"/>
    <cellStyle name="표준 413 4 2" xfId="17847"/>
    <cellStyle name="표준 413 4 2 2" xfId="21057"/>
    <cellStyle name="표준 413 4 2 2 2" xfId="27486"/>
    <cellStyle name="표준 413 4 2 3" xfId="24276"/>
    <cellStyle name="표준 413 4 3" xfId="16777"/>
    <cellStyle name="표준 413 4 3 2" xfId="19987"/>
    <cellStyle name="표준 413 4 3 2 2" xfId="26416"/>
    <cellStyle name="표준 413 4 3 3" xfId="23206"/>
    <cellStyle name="표준 413 4 4" xfId="18917"/>
    <cellStyle name="표준 413 4 4 2" xfId="25346"/>
    <cellStyle name="표준 413 4 5" xfId="22136"/>
    <cellStyle name="표준 413 5" xfId="15918"/>
    <cellStyle name="표준 413 5 2" xfId="18061"/>
    <cellStyle name="표준 413 5 2 2" xfId="21271"/>
    <cellStyle name="표준 413 5 2 2 2" xfId="27700"/>
    <cellStyle name="표준 413 5 2 3" xfId="24490"/>
    <cellStyle name="표준 413 5 3" xfId="16991"/>
    <cellStyle name="표준 413 5 3 2" xfId="20201"/>
    <cellStyle name="표준 413 5 3 2 2" xfId="26630"/>
    <cellStyle name="표준 413 5 3 3" xfId="23420"/>
    <cellStyle name="표준 413 5 4" xfId="19131"/>
    <cellStyle name="표준 413 5 4 2" xfId="25560"/>
    <cellStyle name="표준 413 5 5" xfId="22350"/>
    <cellStyle name="표준 413 6" xfId="16135"/>
    <cellStyle name="표준 413 6 2" xfId="18275"/>
    <cellStyle name="표준 413 6 2 2" xfId="21485"/>
    <cellStyle name="표준 413 6 2 2 2" xfId="27914"/>
    <cellStyle name="표준 413 6 2 3" xfId="24704"/>
    <cellStyle name="표준 413 6 3" xfId="17205"/>
    <cellStyle name="표준 413 6 3 2" xfId="20415"/>
    <cellStyle name="표준 413 6 3 2 2" xfId="26844"/>
    <cellStyle name="표준 413 6 3 3" xfId="23634"/>
    <cellStyle name="표준 413 6 4" xfId="19345"/>
    <cellStyle name="표준 413 6 4 2" xfId="25774"/>
    <cellStyle name="표준 413 6 5" xfId="22564"/>
    <cellStyle name="표준 413 7" xfId="17419"/>
    <cellStyle name="표준 413 7 2" xfId="20629"/>
    <cellStyle name="표준 413 7 2 2" xfId="27058"/>
    <cellStyle name="표준 413 7 3" xfId="23848"/>
    <cellStyle name="표준 413 8" xfId="16349"/>
    <cellStyle name="표준 413 8 2" xfId="19559"/>
    <cellStyle name="표준 413 8 2 2" xfId="25988"/>
    <cellStyle name="표준 413 8 3" xfId="22778"/>
    <cellStyle name="표준 413 9" xfId="18489"/>
    <cellStyle name="표준 413 9 2" xfId="24918"/>
    <cellStyle name="표준 414" xfId="13087"/>
    <cellStyle name="표준 414 10" xfId="21708"/>
    <cellStyle name="표준 414 2" xfId="15218"/>
    <cellStyle name="표준 414 3" xfId="15491"/>
    <cellStyle name="표준 414 3 2" xfId="17634"/>
    <cellStyle name="표준 414 3 2 2" xfId="20844"/>
    <cellStyle name="표준 414 3 2 2 2" xfId="27273"/>
    <cellStyle name="표준 414 3 2 3" xfId="24063"/>
    <cellStyle name="표준 414 3 3" xfId="16564"/>
    <cellStyle name="표준 414 3 3 2" xfId="19774"/>
    <cellStyle name="표준 414 3 3 2 2" xfId="26203"/>
    <cellStyle name="표준 414 3 3 3" xfId="22993"/>
    <cellStyle name="표준 414 3 4" xfId="18704"/>
    <cellStyle name="표준 414 3 4 2" xfId="25133"/>
    <cellStyle name="표준 414 3 5" xfId="21923"/>
    <cellStyle name="표준 414 4" xfId="15705"/>
    <cellStyle name="표준 414 4 2" xfId="17848"/>
    <cellStyle name="표준 414 4 2 2" xfId="21058"/>
    <cellStyle name="표준 414 4 2 2 2" xfId="27487"/>
    <cellStyle name="표준 414 4 2 3" xfId="24277"/>
    <cellStyle name="표준 414 4 3" xfId="16778"/>
    <cellStyle name="표준 414 4 3 2" xfId="19988"/>
    <cellStyle name="표준 414 4 3 2 2" xfId="26417"/>
    <cellStyle name="표준 414 4 3 3" xfId="23207"/>
    <cellStyle name="표준 414 4 4" xfId="18918"/>
    <cellStyle name="표준 414 4 4 2" xfId="25347"/>
    <cellStyle name="표준 414 4 5" xfId="22137"/>
    <cellStyle name="표준 414 5" xfId="15919"/>
    <cellStyle name="표준 414 5 2" xfId="18062"/>
    <cellStyle name="표준 414 5 2 2" xfId="21272"/>
    <cellStyle name="표준 414 5 2 2 2" xfId="27701"/>
    <cellStyle name="표준 414 5 2 3" xfId="24491"/>
    <cellStyle name="표준 414 5 3" xfId="16992"/>
    <cellStyle name="표준 414 5 3 2" xfId="20202"/>
    <cellStyle name="표준 414 5 3 2 2" xfId="26631"/>
    <cellStyle name="표준 414 5 3 3" xfId="23421"/>
    <cellStyle name="표준 414 5 4" xfId="19132"/>
    <cellStyle name="표준 414 5 4 2" xfId="25561"/>
    <cellStyle name="표준 414 5 5" xfId="22351"/>
    <cellStyle name="표준 414 6" xfId="16136"/>
    <cellStyle name="표준 414 6 2" xfId="18276"/>
    <cellStyle name="표준 414 6 2 2" xfId="21486"/>
    <cellStyle name="표준 414 6 2 2 2" xfId="27915"/>
    <cellStyle name="표준 414 6 2 3" xfId="24705"/>
    <cellStyle name="표준 414 6 3" xfId="17206"/>
    <cellStyle name="표준 414 6 3 2" xfId="20416"/>
    <cellStyle name="표준 414 6 3 2 2" xfId="26845"/>
    <cellStyle name="표준 414 6 3 3" xfId="23635"/>
    <cellStyle name="표준 414 6 4" xfId="19346"/>
    <cellStyle name="표준 414 6 4 2" xfId="25775"/>
    <cellStyle name="표준 414 6 5" xfId="22565"/>
    <cellStyle name="표준 414 7" xfId="17420"/>
    <cellStyle name="표준 414 7 2" xfId="20630"/>
    <cellStyle name="표준 414 7 2 2" xfId="27059"/>
    <cellStyle name="표준 414 7 3" xfId="23849"/>
    <cellStyle name="표준 414 8" xfId="16350"/>
    <cellStyle name="표준 414 8 2" xfId="19560"/>
    <cellStyle name="표준 414 8 2 2" xfId="25989"/>
    <cellStyle name="표준 414 8 3" xfId="22779"/>
    <cellStyle name="표준 414 9" xfId="18490"/>
    <cellStyle name="표준 414 9 2" xfId="24919"/>
    <cellStyle name="표준 415" xfId="13088"/>
    <cellStyle name="표준 415 10" xfId="21709"/>
    <cellStyle name="표준 415 2" xfId="15219"/>
    <cellStyle name="표준 415 3" xfId="15492"/>
    <cellStyle name="표준 415 3 2" xfId="17635"/>
    <cellStyle name="표준 415 3 2 2" xfId="20845"/>
    <cellStyle name="표준 415 3 2 2 2" xfId="27274"/>
    <cellStyle name="표준 415 3 2 3" xfId="24064"/>
    <cellStyle name="표준 415 3 3" xfId="16565"/>
    <cellStyle name="표준 415 3 3 2" xfId="19775"/>
    <cellStyle name="표준 415 3 3 2 2" xfId="26204"/>
    <cellStyle name="표준 415 3 3 3" xfId="22994"/>
    <cellStyle name="표준 415 3 4" xfId="18705"/>
    <cellStyle name="표준 415 3 4 2" xfId="25134"/>
    <cellStyle name="표준 415 3 5" xfId="21924"/>
    <cellStyle name="표준 415 4" xfId="15706"/>
    <cellStyle name="표준 415 4 2" xfId="17849"/>
    <cellStyle name="표준 415 4 2 2" xfId="21059"/>
    <cellStyle name="표준 415 4 2 2 2" xfId="27488"/>
    <cellStyle name="표준 415 4 2 3" xfId="24278"/>
    <cellStyle name="표준 415 4 3" xfId="16779"/>
    <cellStyle name="표준 415 4 3 2" xfId="19989"/>
    <cellStyle name="표준 415 4 3 2 2" xfId="26418"/>
    <cellStyle name="표준 415 4 3 3" xfId="23208"/>
    <cellStyle name="표준 415 4 4" xfId="18919"/>
    <cellStyle name="표준 415 4 4 2" xfId="25348"/>
    <cellStyle name="표준 415 4 5" xfId="22138"/>
    <cellStyle name="표준 415 5" xfId="15920"/>
    <cellStyle name="표준 415 5 2" xfId="18063"/>
    <cellStyle name="표준 415 5 2 2" xfId="21273"/>
    <cellStyle name="표준 415 5 2 2 2" xfId="27702"/>
    <cellStyle name="표준 415 5 2 3" xfId="24492"/>
    <cellStyle name="표준 415 5 3" xfId="16993"/>
    <cellStyle name="표준 415 5 3 2" xfId="20203"/>
    <cellStyle name="표준 415 5 3 2 2" xfId="26632"/>
    <cellStyle name="표준 415 5 3 3" xfId="23422"/>
    <cellStyle name="표준 415 5 4" xfId="19133"/>
    <cellStyle name="표준 415 5 4 2" xfId="25562"/>
    <cellStyle name="표준 415 5 5" xfId="22352"/>
    <cellStyle name="표준 415 6" xfId="16137"/>
    <cellStyle name="표준 415 6 2" xfId="18277"/>
    <cellStyle name="표준 415 6 2 2" xfId="21487"/>
    <cellStyle name="표준 415 6 2 2 2" xfId="27916"/>
    <cellStyle name="표준 415 6 2 3" xfId="24706"/>
    <cellStyle name="표준 415 6 3" xfId="17207"/>
    <cellStyle name="표준 415 6 3 2" xfId="20417"/>
    <cellStyle name="표준 415 6 3 2 2" xfId="26846"/>
    <cellStyle name="표준 415 6 3 3" xfId="23636"/>
    <cellStyle name="표준 415 6 4" xfId="19347"/>
    <cellStyle name="표준 415 6 4 2" xfId="25776"/>
    <cellStyle name="표준 415 6 5" xfId="22566"/>
    <cellStyle name="표준 415 7" xfId="17421"/>
    <cellStyle name="표준 415 7 2" xfId="20631"/>
    <cellStyle name="표준 415 7 2 2" xfId="27060"/>
    <cellStyle name="표준 415 7 3" xfId="23850"/>
    <cellStyle name="표준 415 8" xfId="16351"/>
    <cellStyle name="표준 415 8 2" xfId="19561"/>
    <cellStyle name="표준 415 8 2 2" xfId="25990"/>
    <cellStyle name="표준 415 8 3" xfId="22780"/>
    <cellStyle name="표준 415 9" xfId="18491"/>
    <cellStyle name="표준 415 9 2" xfId="24920"/>
    <cellStyle name="표준 416" xfId="13089"/>
    <cellStyle name="표준 416 10" xfId="21710"/>
    <cellStyle name="표준 416 2" xfId="15220"/>
    <cellStyle name="표준 416 3" xfId="15493"/>
    <cellStyle name="표준 416 3 2" xfId="17636"/>
    <cellStyle name="표준 416 3 2 2" xfId="20846"/>
    <cellStyle name="표준 416 3 2 2 2" xfId="27275"/>
    <cellStyle name="표준 416 3 2 3" xfId="24065"/>
    <cellStyle name="표준 416 3 3" xfId="16566"/>
    <cellStyle name="표준 416 3 3 2" xfId="19776"/>
    <cellStyle name="표준 416 3 3 2 2" xfId="26205"/>
    <cellStyle name="표준 416 3 3 3" xfId="22995"/>
    <cellStyle name="표준 416 3 4" xfId="18706"/>
    <cellStyle name="표준 416 3 4 2" xfId="25135"/>
    <cellStyle name="표준 416 3 5" xfId="21925"/>
    <cellStyle name="표준 416 4" xfId="15707"/>
    <cellStyle name="표준 416 4 2" xfId="17850"/>
    <cellStyle name="표준 416 4 2 2" xfId="21060"/>
    <cellStyle name="표준 416 4 2 2 2" xfId="27489"/>
    <cellStyle name="표준 416 4 2 3" xfId="24279"/>
    <cellStyle name="표준 416 4 3" xfId="16780"/>
    <cellStyle name="표준 416 4 3 2" xfId="19990"/>
    <cellStyle name="표준 416 4 3 2 2" xfId="26419"/>
    <cellStyle name="표준 416 4 3 3" xfId="23209"/>
    <cellStyle name="표준 416 4 4" xfId="18920"/>
    <cellStyle name="표준 416 4 4 2" xfId="25349"/>
    <cellStyle name="표준 416 4 5" xfId="22139"/>
    <cellStyle name="표준 416 5" xfId="15921"/>
    <cellStyle name="표준 416 5 2" xfId="18064"/>
    <cellStyle name="표준 416 5 2 2" xfId="21274"/>
    <cellStyle name="표준 416 5 2 2 2" xfId="27703"/>
    <cellStyle name="표준 416 5 2 3" xfId="24493"/>
    <cellStyle name="표준 416 5 3" xfId="16994"/>
    <cellStyle name="표준 416 5 3 2" xfId="20204"/>
    <cellStyle name="표준 416 5 3 2 2" xfId="26633"/>
    <cellStyle name="표준 416 5 3 3" xfId="23423"/>
    <cellStyle name="표준 416 5 4" xfId="19134"/>
    <cellStyle name="표준 416 5 4 2" xfId="25563"/>
    <cellStyle name="표준 416 5 5" xfId="22353"/>
    <cellStyle name="표준 416 6" xfId="16138"/>
    <cellStyle name="표준 416 6 2" xfId="18278"/>
    <cellStyle name="표준 416 6 2 2" xfId="21488"/>
    <cellStyle name="표준 416 6 2 2 2" xfId="27917"/>
    <cellStyle name="표준 416 6 2 3" xfId="24707"/>
    <cellStyle name="표준 416 6 3" xfId="17208"/>
    <cellStyle name="표준 416 6 3 2" xfId="20418"/>
    <cellStyle name="표준 416 6 3 2 2" xfId="26847"/>
    <cellStyle name="표준 416 6 3 3" xfId="23637"/>
    <cellStyle name="표준 416 6 4" xfId="19348"/>
    <cellStyle name="표준 416 6 4 2" xfId="25777"/>
    <cellStyle name="표준 416 6 5" xfId="22567"/>
    <cellStyle name="표준 416 7" xfId="17422"/>
    <cellStyle name="표준 416 7 2" xfId="20632"/>
    <cellStyle name="표준 416 7 2 2" xfId="27061"/>
    <cellStyle name="표준 416 7 3" xfId="23851"/>
    <cellStyle name="표준 416 8" xfId="16352"/>
    <cellStyle name="표준 416 8 2" xfId="19562"/>
    <cellStyle name="표준 416 8 2 2" xfId="25991"/>
    <cellStyle name="표준 416 8 3" xfId="22781"/>
    <cellStyle name="표준 416 9" xfId="18492"/>
    <cellStyle name="표준 416 9 2" xfId="24921"/>
    <cellStyle name="표준 417" xfId="13090"/>
    <cellStyle name="표준 417 10" xfId="21711"/>
    <cellStyle name="표준 417 2" xfId="15221"/>
    <cellStyle name="표준 417 3" xfId="15494"/>
    <cellStyle name="표준 417 3 2" xfId="17637"/>
    <cellStyle name="표준 417 3 2 2" xfId="20847"/>
    <cellStyle name="표준 417 3 2 2 2" xfId="27276"/>
    <cellStyle name="표준 417 3 2 3" xfId="24066"/>
    <cellStyle name="표준 417 3 3" xfId="16567"/>
    <cellStyle name="표준 417 3 3 2" xfId="19777"/>
    <cellStyle name="표준 417 3 3 2 2" xfId="26206"/>
    <cellStyle name="표준 417 3 3 3" xfId="22996"/>
    <cellStyle name="표준 417 3 4" xfId="18707"/>
    <cellStyle name="표준 417 3 4 2" xfId="25136"/>
    <cellStyle name="표준 417 3 5" xfId="21926"/>
    <cellStyle name="표준 417 4" xfId="15708"/>
    <cellStyle name="표준 417 4 2" xfId="17851"/>
    <cellStyle name="표준 417 4 2 2" xfId="21061"/>
    <cellStyle name="표준 417 4 2 2 2" xfId="27490"/>
    <cellStyle name="표준 417 4 2 3" xfId="24280"/>
    <cellStyle name="표준 417 4 3" xfId="16781"/>
    <cellStyle name="표준 417 4 3 2" xfId="19991"/>
    <cellStyle name="표준 417 4 3 2 2" xfId="26420"/>
    <cellStyle name="표준 417 4 3 3" xfId="23210"/>
    <cellStyle name="표준 417 4 4" xfId="18921"/>
    <cellStyle name="표준 417 4 4 2" xfId="25350"/>
    <cellStyle name="표준 417 4 5" xfId="22140"/>
    <cellStyle name="표준 417 5" xfId="15922"/>
    <cellStyle name="표준 417 5 2" xfId="18065"/>
    <cellStyle name="표준 417 5 2 2" xfId="21275"/>
    <cellStyle name="표준 417 5 2 2 2" xfId="27704"/>
    <cellStyle name="표준 417 5 2 3" xfId="24494"/>
    <cellStyle name="표준 417 5 3" xfId="16995"/>
    <cellStyle name="표준 417 5 3 2" xfId="20205"/>
    <cellStyle name="표준 417 5 3 2 2" xfId="26634"/>
    <cellStyle name="표준 417 5 3 3" xfId="23424"/>
    <cellStyle name="표준 417 5 4" xfId="19135"/>
    <cellStyle name="표준 417 5 4 2" xfId="25564"/>
    <cellStyle name="표준 417 5 5" xfId="22354"/>
    <cellStyle name="표준 417 6" xfId="16139"/>
    <cellStyle name="표준 417 6 2" xfId="18279"/>
    <cellStyle name="표준 417 6 2 2" xfId="21489"/>
    <cellStyle name="표준 417 6 2 2 2" xfId="27918"/>
    <cellStyle name="표준 417 6 2 3" xfId="24708"/>
    <cellStyle name="표준 417 6 3" xfId="17209"/>
    <cellStyle name="표준 417 6 3 2" xfId="20419"/>
    <cellStyle name="표준 417 6 3 2 2" xfId="26848"/>
    <cellStyle name="표준 417 6 3 3" xfId="23638"/>
    <cellStyle name="표준 417 6 4" xfId="19349"/>
    <cellStyle name="표준 417 6 4 2" xfId="25778"/>
    <cellStyle name="표준 417 6 5" xfId="22568"/>
    <cellStyle name="표준 417 7" xfId="17423"/>
    <cellStyle name="표준 417 7 2" xfId="20633"/>
    <cellStyle name="표준 417 7 2 2" xfId="27062"/>
    <cellStyle name="표준 417 7 3" xfId="23852"/>
    <cellStyle name="표준 417 8" xfId="16353"/>
    <cellStyle name="표준 417 8 2" xfId="19563"/>
    <cellStyle name="표준 417 8 2 2" xfId="25992"/>
    <cellStyle name="표준 417 8 3" xfId="22782"/>
    <cellStyle name="표준 417 9" xfId="18493"/>
    <cellStyle name="표준 417 9 2" xfId="24922"/>
    <cellStyle name="표준 418" xfId="13091"/>
    <cellStyle name="표준 418 10" xfId="21712"/>
    <cellStyle name="표준 418 2" xfId="15222"/>
    <cellStyle name="표준 418 3" xfId="15495"/>
    <cellStyle name="표준 418 3 2" xfId="17638"/>
    <cellStyle name="표준 418 3 2 2" xfId="20848"/>
    <cellStyle name="표준 418 3 2 2 2" xfId="27277"/>
    <cellStyle name="표준 418 3 2 3" xfId="24067"/>
    <cellStyle name="표준 418 3 3" xfId="16568"/>
    <cellStyle name="표준 418 3 3 2" xfId="19778"/>
    <cellStyle name="표준 418 3 3 2 2" xfId="26207"/>
    <cellStyle name="표준 418 3 3 3" xfId="22997"/>
    <cellStyle name="표준 418 3 4" xfId="18708"/>
    <cellStyle name="표준 418 3 4 2" xfId="25137"/>
    <cellStyle name="표준 418 3 5" xfId="21927"/>
    <cellStyle name="표준 418 4" xfId="15709"/>
    <cellStyle name="표준 418 4 2" xfId="17852"/>
    <cellStyle name="표준 418 4 2 2" xfId="21062"/>
    <cellStyle name="표준 418 4 2 2 2" xfId="27491"/>
    <cellStyle name="표준 418 4 2 3" xfId="24281"/>
    <cellStyle name="표준 418 4 3" xfId="16782"/>
    <cellStyle name="표준 418 4 3 2" xfId="19992"/>
    <cellStyle name="표준 418 4 3 2 2" xfId="26421"/>
    <cellStyle name="표준 418 4 3 3" xfId="23211"/>
    <cellStyle name="표준 418 4 4" xfId="18922"/>
    <cellStyle name="표준 418 4 4 2" xfId="25351"/>
    <cellStyle name="표준 418 4 5" xfId="22141"/>
    <cellStyle name="표준 418 5" xfId="15923"/>
    <cellStyle name="표준 418 5 2" xfId="18066"/>
    <cellStyle name="표준 418 5 2 2" xfId="21276"/>
    <cellStyle name="표준 418 5 2 2 2" xfId="27705"/>
    <cellStyle name="표준 418 5 2 3" xfId="24495"/>
    <cellStyle name="표준 418 5 3" xfId="16996"/>
    <cellStyle name="표준 418 5 3 2" xfId="20206"/>
    <cellStyle name="표준 418 5 3 2 2" xfId="26635"/>
    <cellStyle name="표준 418 5 3 3" xfId="23425"/>
    <cellStyle name="표준 418 5 4" xfId="19136"/>
    <cellStyle name="표준 418 5 4 2" xfId="25565"/>
    <cellStyle name="표준 418 5 5" xfId="22355"/>
    <cellStyle name="표준 418 6" xfId="16140"/>
    <cellStyle name="표준 418 6 2" xfId="18280"/>
    <cellStyle name="표준 418 6 2 2" xfId="21490"/>
    <cellStyle name="표준 418 6 2 2 2" xfId="27919"/>
    <cellStyle name="표준 418 6 2 3" xfId="24709"/>
    <cellStyle name="표준 418 6 3" xfId="17210"/>
    <cellStyle name="표준 418 6 3 2" xfId="20420"/>
    <cellStyle name="표준 418 6 3 2 2" xfId="26849"/>
    <cellStyle name="표준 418 6 3 3" xfId="23639"/>
    <cellStyle name="표준 418 6 4" xfId="19350"/>
    <cellStyle name="표준 418 6 4 2" xfId="25779"/>
    <cellStyle name="표준 418 6 5" xfId="22569"/>
    <cellStyle name="표준 418 7" xfId="17424"/>
    <cellStyle name="표준 418 7 2" xfId="20634"/>
    <cellStyle name="표준 418 7 2 2" xfId="27063"/>
    <cellStyle name="표준 418 7 3" xfId="23853"/>
    <cellStyle name="표준 418 8" xfId="16354"/>
    <cellStyle name="표준 418 8 2" xfId="19564"/>
    <cellStyle name="표준 418 8 2 2" xfId="25993"/>
    <cellStyle name="표준 418 8 3" xfId="22783"/>
    <cellStyle name="표준 418 9" xfId="18494"/>
    <cellStyle name="표준 418 9 2" xfId="24923"/>
    <cellStyle name="표준 419" xfId="13092"/>
    <cellStyle name="표준 419 10" xfId="21713"/>
    <cellStyle name="표준 419 2" xfId="15223"/>
    <cellStyle name="표준 419 3" xfId="15496"/>
    <cellStyle name="표준 419 3 2" xfId="17639"/>
    <cellStyle name="표준 419 3 2 2" xfId="20849"/>
    <cellStyle name="표준 419 3 2 2 2" xfId="27278"/>
    <cellStyle name="표준 419 3 2 3" xfId="24068"/>
    <cellStyle name="표준 419 3 3" xfId="16569"/>
    <cellStyle name="표준 419 3 3 2" xfId="19779"/>
    <cellStyle name="표준 419 3 3 2 2" xfId="26208"/>
    <cellStyle name="표준 419 3 3 3" xfId="22998"/>
    <cellStyle name="표준 419 3 4" xfId="18709"/>
    <cellStyle name="표준 419 3 4 2" xfId="25138"/>
    <cellStyle name="표준 419 3 5" xfId="21928"/>
    <cellStyle name="표준 419 4" xfId="15710"/>
    <cellStyle name="표준 419 4 2" xfId="17853"/>
    <cellStyle name="표준 419 4 2 2" xfId="21063"/>
    <cellStyle name="표준 419 4 2 2 2" xfId="27492"/>
    <cellStyle name="표준 419 4 2 3" xfId="24282"/>
    <cellStyle name="표준 419 4 3" xfId="16783"/>
    <cellStyle name="표준 419 4 3 2" xfId="19993"/>
    <cellStyle name="표준 419 4 3 2 2" xfId="26422"/>
    <cellStyle name="표준 419 4 3 3" xfId="23212"/>
    <cellStyle name="표준 419 4 4" xfId="18923"/>
    <cellStyle name="표준 419 4 4 2" xfId="25352"/>
    <cellStyle name="표준 419 4 5" xfId="22142"/>
    <cellStyle name="표준 419 5" xfId="15924"/>
    <cellStyle name="표준 419 5 2" xfId="18067"/>
    <cellStyle name="표준 419 5 2 2" xfId="21277"/>
    <cellStyle name="표준 419 5 2 2 2" xfId="27706"/>
    <cellStyle name="표준 419 5 2 3" xfId="24496"/>
    <cellStyle name="표준 419 5 3" xfId="16997"/>
    <cellStyle name="표준 419 5 3 2" xfId="20207"/>
    <cellStyle name="표준 419 5 3 2 2" xfId="26636"/>
    <cellStyle name="표준 419 5 3 3" xfId="23426"/>
    <cellStyle name="표준 419 5 4" xfId="19137"/>
    <cellStyle name="표준 419 5 4 2" xfId="25566"/>
    <cellStyle name="표준 419 5 5" xfId="22356"/>
    <cellStyle name="표준 419 6" xfId="16141"/>
    <cellStyle name="표준 419 6 2" xfId="18281"/>
    <cellStyle name="표준 419 6 2 2" xfId="21491"/>
    <cellStyle name="표준 419 6 2 2 2" xfId="27920"/>
    <cellStyle name="표준 419 6 2 3" xfId="24710"/>
    <cellStyle name="표준 419 6 3" xfId="17211"/>
    <cellStyle name="표준 419 6 3 2" xfId="20421"/>
    <cellStyle name="표준 419 6 3 2 2" xfId="26850"/>
    <cellStyle name="표준 419 6 3 3" xfId="23640"/>
    <cellStyle name="표준 419 6 4" xfId="19351"/>
    <cellStyle name="표준 419 6 4 2" xfId="25780"/>
    <cellStyle name="표준 419 6 5" xfId="22570"/>
    <cellStyle name="표준 419 7" xfId="17425"/>
    <cellStyle name="표준 419 7 2" xfId="20635"/>
    <cellStyle name="표준 419 7 2 2" xfId="27064"/>
    <cellStyle name="표준 419 7 3" xfId="23854"/>
    <cellStyle name="표준 419 8" xfId="16355"/>
    <cellStyle name="표준 419 8 2" xfId="19565"/>
    <cellStyle name="표준 419 8 2 2" xfId="25994"/>
    <cellStyle name="표준 419 8 3" xfId="22784"/>
    <cellStyle name="표준 419 9" xfId="18495"/>
    <cellStyle name="표준 419 9 2" xfId="24924"/>
    <cellStyle name="표준 42" xfId="6547"/>
    <cellStyle name="표준 42 2" xfId="6548"/>
    <cellStyle name="표준 42 2 2" xfId="12517"/>
    <cellStyle name="표준 42 2 3" xfId="9854"/>
    <cellStyle name="표준 42 2 3 2" xfId="15295"/>
    <cellStyle name="표준 42 3" xfId="6793"/>
    <cellStyle name="표준 42 3 2" xfId="12748"/>
    <cellStyle name="표준 42 3 3" xfId="9855"/>
    <cellStyle name="표준 42 4" xfId="6984"/>
    <cellStyle name="표준 42 4 2" xfId="12895"/>
    <cellStyle name="표준 42 4 3" xfId="9856"/>
    <cellStyle name="표준 42 5" xfId="12516"/>
    <cellStyle name="표준 42 6" xfId="9853"/>
    <cellStyle name="표준 42 6 2" xfId="14813"/>
    <cellStyle name="표준 420" xfId="13093"/>
    <cellStyle name="표준 420 10" xfId="21714"/>
    <cellStyle name="표준 420 2" xfId="15224"/>
    <cellStyle name="표준 420 3" xfId="15497"/>
    <cellStyle name="표준 420 3 2" xfId="17640"/>
    <cellStyle name="표준 420 3 2 2" xfId="20850"/>
    <cellStyle name="표준 420 3 2 2 2" xfId="27279"/>
    <cellStyle name="표준 420 3 2 3" xfId="24069"/>
    <cellStyle name="표준 420 3 3" xfId="16570"/>
    <cellStyle name="표준 420 3 3 2" xfId="19780"/>
    <cellStyle name="표준 420 3 3 2 2" xfId="26209"/>
    <cellStyle name="표준 420 3 3 3" xfId="22999"/>
    <cellStyle name="표준 420 3 4" xfId="18710"/>
    <cellStyle name="표준 420 3 4 2" xfId="25139"/>
    <cellStyle name="표준 420 3 5" xfId="21929"/>
    <cellStyle name="표준 420 4" xfId="15711"/>
    <cellStyle name="표준 420 4 2" xfId="17854"/>
    <cellStyle name="표준 420 4 2 2" xfId="21064"/>
    <cellStyle name="표준 420 4 2 2 2" xfId="27493"/>
    <cellStyle name="표준 420 4 2 3" xfId="24283"/>
    <cellStyle name="표준 420 4 3" xfId="16784"/>
    <cellStyle name="표준 420 4 3 2" xfId="19994"/>
    <cellStyle name="표준 420 4 3 2 2" xfId="26423"/>
    <cellStyle name="표준 420 4 3 3" xfId="23213"/>
    <cellStyle name="표준 420 4 4" xfId="18924"/>
    <cellStyle name="표준 420 4 4 2" xfId="25353"/>
    <cellStyle name="표준 420 4 5" xfId="22143"/>
    <cellStyle name="표준 420 5" xfId="15925"/>
    <cellStyle name="표준 420 5 2" xfId="18068"/>
    <cellStyle name="표준 420 5 2 2" xfId="21278"/>
    <cellStyle name="표준 420 5 2 2 2" xfId="27707"/>
    <cellStyle name="표준 420 5 2 3" xfId="24497"/>
    <cellStyle name="표준 420 5 3" xfId="16998"/>
    <cellStyle name="표준 420 5 3 2" xfId="20208"/>
    <cellStyle name="표준 420 5 3 2 2" xfId="26637"/>
    <cellStyle name="표준 420 5 3 3" xfId="23427"/>
    <cellStyle name="표준 420 5 4" xfId="19138"/>
    <cellStyle name="표준 420 5 4 2" xfId="25567"/>
    <cellStyle name="표준 420 5 5" xfId="22357"/>
    <cellStyle name="표준 420 6" xfId="16142"/>
    <cellStyle name="표준 420 6 2" xfId="18282"/>
    <cellStyle name="표준 420 6 2 2" xfId="21492"/>
    <cellStyle name="표준 420 6 2 2 2" xfId="27921"/>
    <cellStyle name="표준 420 6 2 3" xfId="24711"/>
    <cellStyle name="표준 420 6 3" xfId="17212"/>
    <cellStyle name="표준 420 6 3 2" xfId="20422"/>
    <cellStyle name="표준 420 6 3 2 2" xfId="26851"/>
    <cellStyle name="표준 420 6 3 3" xfId="23641"/>
    <cellStyle name="표준 420 6 4" xfId="19352"/>
    <cellStyle name="표준 420 6 4 2" xfId="25781"/>
    <cellStyle name="표준 420 6 5" xfId="22571"/>
    <cellStyle name="표준 420 7" xfId="17426"/>
    <cellStyle name="표준 420 7 2" xfId="20636"/>
    <cellStyle name="표준 420 7 2 2" xfId="27065"/>
    <cellStyle name="표준 420 7 3" xfId="23855"/>
    <cellStyle name="표준 420 8" xfId="16356"/>
    <cellStyle name="표준 420 8 2" xfId="19566"/>
    <cellStyle name="표준 420 8 2 2" xfId="25995"/>
    <cellStyle name="표준 420 8 3" xfId="22785"/>
    <cellStyle name="표준 420 9" xfId="18496"/>
    <cellStyle name="표준 420 9 2" xfId="24925"/>
    <cellStyle name="표준 421" xfId="13094"/>
    <cellStyle name="표준 421 10" xfId="21715"/>
    <cellStyle name="표준 421 2" xfId="15225"/>
    <cellStyle name="표준 421 3" xfId="15498"/>
    <cellStyle name="표준 421 3 2" xfId="17641"/>
    <cellStyle name="표준 421 3 2 2" xfId="20851"/>
    <cellStyle name="표준 421 3 2 2 2" xfId="27280"/>
    <cellStyle name="표준 421 3 2 3" xfId="24070"/>
    <cellStyle name="표준 421 3 3" xfId="16571"/>
    <cellStyle name="표준 421 3 3 2" xfId="19781"/>
    <cellStyle name="표준 421 3 3 2 2" xfId="26210"/>
    <cellStyle name="표준 421 3 3 3" xfId="23000"/>
    <cellStyle name="표준 421 3 4" xfId="18711"/>
    <cellStyle name="표준 421 3 4 2" xfId="25140"/>
    <cellStyle name="표준 421 3 5" xfId="21930"/>
    <cellStyle name="표준 421 4" xfId="15712"/>
    <cellStyle name="표준 421 4 2" xfId="17855"/>
    <cellStyle name="표준 421 4 2 2" xfId="21065"/>
    <cellStyle name="표준 421 4 2 2 2" xfId="27494"/>
    <cellStyle name="표준 421 4 2 3" xfId="24284"/>
    <cellStyle name="표준 421 4 3" xfId="16785"/>
    <cellStyle name="표준 421 4 3 2" xfId="19995"/>
    <cellStyle name="표준 421 4 3 2 2" xfId="26424"/>
    <cellStyle name="표준 421 4 3 3" xfId="23214"/>
    <cellStyle name="표준 421 4 4" xfId="18925"/>
    <cellStyle name="표준 421 4 4 2" xfId="25354"/>
    <cellStyle name="표준 421 4 5" xfId="22144"/>
    <cellStyle name="표준 421 5" xfId="15926"/>
    <cellStyle name="표준 421 5 2" xfId="18069"/>
    <cellStyle name="표준 421 5 2 2" xfId="21279"/>
    <cellStyle name="표준 421 5 2 2 2" xfId="27708"/>
    <cellStyle name="표준 421 5 2 3" xfId="24498"/>
    <cellStyle name="표준 421 5 3" xfId="16999"/>
    <cellStyle name="표준 421 5 3 2" xfId="20209"/>
    <cellStyle name="표준 421 5 3 2 2" xfId="26638"/>
    <cellStyle name="표준 421 5 3 3" xfId="23428"/>
    <cellStyle name="표준 421 5 4" xfId="19139"/>
    <cellStyle name="표준 421 5 4 2" xfId="25568"/>
    <cellStyle name="표준 421 5 5" xfId="22358"/>
    <cellStyle name="표준 421 6" xfId="16143"/>
    <cellStyle name="표준 421 6 2" xfId="18283"/>
    <cellStyle name="표준 421 6 2 2" xfId="21493"/>
    <cellStyle name="표준 421 6 2 2 2" xfId="27922"/>
    <cellStyle name="표준 421 6 2 3" xfId="24712"/>
    <cellStyle name="표준 421 6 3" xfId="17213"/>
    <cellStyle name="표준 421 6 3 2" xfId="20423"/>
    <cellStyle name="표준 421 6 3 2 2" xfId="26852"/>
    <cellStyle name="표준 421 6 3 3" xfId="23642"/>
    <cellStyle name="표준 421 6 4" xfId="19353"/>
    <cellStyle name="표준 421 6 4 2" xfId="25782"/>
    <cellStyle name="표준 421 6 5" xfId="22572"/>
    <cellStyle name="표준 421 7" xfId="17427"/>
    <cellStyle name="표준 421 7 2" xfId="20637"/>
    <cellStyle name="표준 421 7 2 2" xfId="27066"/>
    <cellStyle name="표준 421 7 3" xfId="23856"/>
    <cellStyle name="표준 421 8" xfId="16357"/>
    <cellStyle name="표준 421 8 2" xfId="19567"/>
    <cellStyle name="표준 421 8 2 2" xfId="25996"/>
    <cellStyle name="표준 421 8 3" xfId="22786"/>
    <cellStyle name="표준 421 9" xfId="18497"/>
    <cellStyle name="표준 421 9 2" xfId="24926"/>
    <cellStyle name="표준 422" xfId="13095"/>
    <cellStyle name="표준 422 10" xfId="21716"/>
    <cellStyle name="표준 422 2" xfId="15226"/>
    <cellStyle name="표준 422 3" xfId="15499"/>
    <cellStyle name="표준 422 3 2" xfId="17642"/>
    <cellStyle name="표준 422 3 2 2" xfId="20852"/>
    <cellStyle name="표준 422 3 2 2 2" xfId="27281"/>
    <cellStyle name="표준 422 3 2 3" xfId="24071"/>
    <cellStyle name="표준 422 3 3" xfId="16572"/>
    <cellStyle name="표준 422 3 3 2" xfId="19782"/>
    <cellStyle name="표준 422 3 3 2 2" xfId="26211"/>
    <cellStyle name="표준 422 3 3 3" xfId="23001"/>
    <cellStyle name="표준 422 3 4" xfId="18712"/>
    <cellStyle name="표준 422 3 4 2" xfId="25141"/>
    <cellStyle name="표준 422 3 5" xfId="21931"/>
    <cellStyle name="표준 422 4" xfId="15713"/>
    <cellStyle name="표준 422 4 2" xfId="17856"/>
    <cellStyle name="표준 422 4 2 2" xfId="21066"/>
    <cellStyle name="표준 422 4 2 2 2" xfId="27495"/>
    <cellStyle name="표준 422 4 2 3" xfId="24285"/>
    <cellStyle name="표준 422 4 3" xfId="16786"/>
    <cellStyle name="표준 422 4 3 2" xfId="19996"/>
    <cellStyle name="표준 422 4 3 2 2" xfId="26425"/>
    <cellStyle name="표준 422 4 3 3" xfId="23215"/>
    <cellStyle name="표준 422 4 4" xfId="18926"/>
    <cellStyle name="표준 422 4 4 2" xfId="25355"/>
    <cellStyle name="표준 422 4 5" xfId="22145"/>
    <cellStyle name="표준 422 5" xfId="15927"/>
    <cellStyle name="표준 422 5 2" xfId="18070"/>
    <cellStyle name="표준 422 5 2 2" xfId="21280"/>
    <cellStyle name="표준 422 5 2 2 2" xfId="27709"/>
    <cellStyle name="표준 422 5 2 3" xfId="24499"/>
    <cellStyle name="표준 422 5 3" xfId="17000"/>
    <cellStyle name="표준 422 5 3 2" xfId="20210"/>
    <cellStyle name="표준 422 5 3 2 2" xfId="26639"/>
    <cellStyle name="표준 422 5 3 3" xfId="23429"/>
    <cellStyle name="표준 422 5 4" xfId="19140"/>
    <cellStyle name="표준 422 5 4 2" xfId="25569"/>
    <cellStyle name="표준 422 5 5" xfId="22359"/>
    <cellStyle name="표준 422 6" xfId="16144"/>
    <cellStyle name="표준 422 6 2" xfId="18284"/>
    <cellStyle name="표준 422 6 2 2" xfId="21494"/>
    <cellStyle name="표준 422 6 2 2 2" xfId="27923"/>
    <cellStyle name="표준 422 6 2 3" xfId="24713"/>
    <cellStyle name="표준 422 6 3" xfId="17214"/>
    <cellStyle name="표준 422 6 3 2" xfId="20424"/>
    <cellStyle name="표준 422 6 3 2 2" xfId="26853"/>
    <cellStyle name="표준 422 6 3 3" xfId="23643"/>
    <cellStyle name="표준 422 6 4" xfId="19354"/>
    <cellStyle name="표준 422 6 4 2" xfId="25783"/>
    <cellStyle name="표준 422 6 5" xfId="22573"/>
    <cellStyle name="표준 422 7" xfId="17428"/>
    <cellStyle name="표준 422 7 2" xfId="20638"/>
    <cellStyle name="표준 422 7 2 2" xfId="27067"/>
    <cellStyle name="표준 422 7 3" xfId="23857"/>
    <cellStyle name="표준 422 8" xfId="16358"/>
    <cellStyle name="표준 422 8 2" xfId="19568"/>
    <cellStyle name="표준 422 8 2 2" xfId="25997"/>
    <cellStyle name="표준 422 8 3" xfId="22787"/>
    <cellStyle name="표준 422 9" xfId="18498"/>
    <cellStyle name="표준 422 9 2" xfId="24927"/>
    <cellStyle name="표준 423" xfId="13096"/>
    <cellStyle name="표준 423 10" xfId="21717"/>
    <cellStyle name="표준 423 2" xfId="15227"/>
    <cellStyle name="표준 423 3" xfId="15500"/>
    <cellStyle name="표준 423 3 2" xfId="17643"/>
    <cellStyle name="표준 423 3 2 2" xfId="20853"/>
    <cellStyle name="표준 423 3 2 2 2" xfId="27282"/>
    <cellStyle name="표준 423 3 2 3" xfId="24072"/>
    <cellStyle name="표준 423 3 3" xfId="16573"/>
    <cellStyle name="표준 423 3 3 2" xfId="19783"/>
    <cellStyle name="표준 423 3 3 2 2" xfId="26212"/>
    <cellStyle name="표준 423 3 3 3" xfId="23002"/>
    <cellStyle name="표준 423 3 4" xfId="18713"/>
    <cellStyle name="표준 423 3 4 2" xfId="25142"/>
    <cellStyle name="표준 423 3 5" xfId="21932"/>
    <cellStyle name="표준 423 4" xfId="15714"/>
    <cellStyle name="표준 423 4 2" xfId="17857"/>
    <cellStyle name="표준 423 4 2 2" xfId="21067"/>
    <cellStyle name="표준 423 4 2 2 2" xfId="27496"/>
    <cellStyle name="표준 423 4 2 3" xfId="24286"/>
    <cellStyle name="표준 423 4 3" xfId="16787"/>
    <cellStyle name="표준 423 4 3 2" xfId="19997"/>
    <cellStyle name="표준 423 4 3 2 2" xfId="26426"/>
    <cellStyle name="표준 423 4 3 3" xfId="23216"/>
    <cellStyle name="표준 423 4 4" xfId="18927"/>
    <cellStyle name="표준 423 4 4 2" xfId="25356"/>
    <cellStyle name="표준 423 4 5" xfId="22146"/>
    <cellStyle name="표준 423 5" xfId="15928"/>
    <cellStyle name="표준 423 5 2" xfId="18071"/>
    <cellStyle name="표준 423 5 2 2" xfId="21281"/>
    <cellStyle name="표준 423 5 2 2 2" xfId="27710"/>
    <cellStyle name="표준 423 5 2 3" xfId="24500"/>
    <cellStyle name="표준 423 5 3" xfId="17001"/>
    <cellStyle name="표준 423 5 3 2" xfId="20211"/>
    <cellStyle name="표준 423 5 3 2 2" xfId="26640"/>
    <cellStyle name="표준 423 5 3 3" xfId="23430"/>
    <cellStyle name="표준 423 5 4" xfId="19141"/>
    <cellStyle name="표준 423 5 4 2" xfId="25570"/>
    <cellStyle name="표준 423 5 5" xfId="22360"/>
    <cellStyle name="표준 423 6" xfId="16145"/>
    <cellStyle name="표준 423 6 2" xfId="18285"/>
    <cellStyle name="표준 423 6 2 2" xfId="21495"/>
    <cellStyle name="표준 423 6 2 2 2" xfId="27924"/>
    <cellStyle name="표준 423 6 2 3" xfId="24714"/>
    <cellStyle name="표준 423 6 3" xfId="17215"/>
    <cellStyle name="표준 423 6 3 2" xfId="20425"/>
    <cellStyle name="표준 423 6 3 2 2" xfId="26854"/>
    <cellStyle name="표준 423 6 3 3" xfId="23644"/>
    <cellStyle name="표준 423 6 4" xfId="19355"/>
    <cellStyle name="표준 423 6 4 2" xfId="25784"/>
    <cellStyle name="표준 423 6 5" xfId="22574"/>
    <cellStyle name="표준 423 7" xfId="17429"/>
    <cellStyle name="표준 423 7 2" xfId="20639"/>
    <cellStyle name="표준 423 7 2 2" xfId="27068"/>
    <cellStyle name="표준 423 7 3" xfId="23858"/>
    <cellStyle name="표준 423 8" xfId="16359"/>
    <cellStyle name="표준 423 8 2" xfId="19569"/>
    <cellStyle name="표준 423 8 2 2" xfId="25998"/>
    <cellStyle name="표준 423 8 3" xfId="22788"/>
    <cellStyle name="표준 423 9" xfId="18499"/>
    <cellStyle name="표준 423 9 2" xfId="24928"/>
    <cellStyle name="표준 424" xfId="13097"/>
    <cellStyle name="표준 424 10" xfId="21718"/>
    <cellStyle name="표준 424 2" xfId="15228"/>
    <cellStyle name="표준 424 3" xfId="15501"/>
    <cellStyle name="표준 424 3 2" xfId="17644"/>
    <cellStyle name="표준 424 3 2 2" xfId="20854"/>
    <cellStyle name="표준 424 3 2 2 2" xfId="27283"/>
    <cellStyle name="표준 424 3 2 3" xfId="24073"/>
    <cellStyle name="표준 424 3 3" xfId="16574"/>
    <cellStyle name="표준 424 3 3 2" xfId="19784"/>
    <cellStyle name="표준 424 3 3 2 2" xfId="26213"/>
    <cellStyle name="표준 424 3 3 3" xfId="23003"/>
    <cellStyle name="표준 424 3 4" xfId="18714"/>
    <cellStyle name="표준 424 3 4 2" xfId="25143"/>
    <cellStyle name="표준 424 3 5" xfId="21933"/>
    <cellStyle name="표준 424 4" xfId="15715"/>
    <cellStyle name="표준 424 4 2" xfId="17858"/>
    <cellStyle name="표준 424 4 2 2" xfId="21068"/>
    <cellStyle name="표준 424 4 2 2 2" xfId="27497"/>
    <cellStyle name="표준 424 4 2 3" xfId="24287"/>
    <cellStyle name="표준 424 4 3" xfId="16788"/>
    <cellStyle name="표준 424 4 3 2" xfId="19998"/>
    <cellStyle name="표준 424 4 3 2 2" xfId="26427"/>
    <cellStyle name="표준 424 4 3 3" xfId="23217"/>
    <cellStyle name="표준 424 4 4" xfId="18928"/>
    <cellStyle name="표준 424 4 4 2" xfId="25357"/>
    <cellStyle name="표준 424 4 5" xfId="22147"/>
    <cellStyle name="표준 424 5" xfId="15929"/>
    <cellStyle name="표준 424 5 2" xfId="18072"/>
    <cellStyle name="표준 424 5 2 2" xfId="21282"/>
    <cellStyle name="표준 424 5 2 2 2" xfId="27711"/>
    <cellStyle name="표준 424 5 2 3" xfId="24501"/>
    <cellStyle name="표준 424 5 3" xfId="17002"/>
    <cellStyle name="표준 424 5 3 2" xfId="20212"/>
    <cellStyle name="표준 424 5 3 2 2" xfId="26641"/>
    <cellStyle name="표준 424 5 3 3" xfId="23431"/>
    <cellStyle name="표준 424 5 4" xfId="19142"/>
    <cellStyle name="표준 424 5 4 2" xfId="25571"/>
    <cellStyle name="표준 424 5 5" xfId="22361"/>
    <cellStyle name="표준 424 6" xfId="16146"/>
    <cellStyle name="표준 424 6 2" xfId="18286"/>
    <cellStyle name="표준 424 6 2 2" xfId="21496"/>
    <cellStyle name="표준 424 6 2 2 2" xfId="27925"/>
    <cellStyle name="표준 424 6 2 3" xfId="24715"/>
    <cellStyle name="표준 424 6 3" xfId="17216"/>
    <cellStyle name="표준 424 6 3 2" xfId="20426"/>
    <cellStyle name="표준 424 6 3 2 2" xfId="26855"/>
    <cellStyle name="표준 424 6 3 3" xfId="23645"/>
    <cellStyle name="표준 424 6 4" xfId="19356"/>
    <cellStyle name="표준 424 6 4 2" xfId="25785"/>
    <cellStyle name="표준 424 6 5" xfId="22575"/>
    <cellStyle name="표준 424 7" xfId="17430"/>
    <cellStyle name="표준 424 7 2" xfId="20640"/>
    <cellStyle name="표준 424 7 2 2" xfId="27069"/>
    <cellStyle name="표준 424 7 3" xfId="23859"/>
    <cellStyle name="표준 424 8" xfId="16360"/>
    <cellStyle name="표준 424 8 2" xfId="19570"/>
    <cellStyle name="표준 424 8 2 2" xfId="25999"/>
    <cellStyle name="표준 424 8 3" xfId="22789"/>
    <cellStyle name="표준 424 9" xfId="18500"/>
    <cellStyle name="표준 424 9 2" xfId="24929"/>
    <cellStyle name="표준 425" xfId="13098"/>
    <cellStyle name="표준 425 10" xfId="21719"/>
    <cellStyle name="표준 425 2" xfId="15229"/>
    <cellStyle name="표준 425 3" xfId="15502"/>
    <cellStyle name="표준 425 3 2" xfId="17645"/>
    <cellStyle name="표준 425 3 2 2" xfId="20855"/>
    <cellStyle name="표준 425 3 2 2 2" xfId="27284"/>
    <cellStyle name="표준 425 3 2 3" xfId="24074"/>
    <cellStyle name="표준 425 3 3" xfId="16575"/>
    <cellStyle name="표준 425 3 3 2" xfId="19785"/>
    <cellStyle name="표준 425 3 3 2 2" xfId="26214"/>
    <cellStyle name="표준 425 3 3 3" xfId="23004"/>
    <cellStyle name="표준 425 3 4" xfId="18715"/>
    <cellStyle name="표준 425 3 4 2" xfId="25144"/>
    <cellStyle name="표준 425 3 5" xfId="21934"/>
    <cellStyle name="표준 425 4" xfId="15716"/>
    <cellStyle name="표준 425 4 2" xfId="17859"/>
    <cellStyle name="표준 425 4 2 2" xfId="21069"/>
    <cellStyle name="표준 425 4 2 2 2" xfId="27498"/>
    <cellStyle name="표준 425 4 2 3" xfId="24288"/>
    <cellStyle name="표준 425 4 3" xfId="16789"/>
    <cellStyle name="표준 425 4 3 2" xfId="19999"/>
    <cellStyle name="표준 425 4 3 2 2" xfId="26428"/>
    <cellStyle name="표준 425 4 3 3" xfId="23218"/>
    <cellStyle name="표준 425 4 4" xfId="18929"/>
    <cellStyle name="표준 425 4 4 2" xfId="25358"/>
    <cellStyle name="표준 425 4 5" xfId="22148"/>
    <cellStyle name="표준 425 5" xfId="15930"/>
    <cellStyle name="표준 425 5 2" xfId="18073"/>
    <cellStyle name="표준 425 5 2 2" xfId="21283"/>
    <cellStyle name="표준 425 5 2 2 2" xfId="27712"/>
    <cellStyle name="표준 425 5 2 3" xfId="24502"/>
    <cellStyle name="표준 425 5 3" xfId="17003"/>
    <cellStyle name="표준 425 5 3 2" xfId="20213"/>
    <cellStyle name="표준 425 5 3 2 2" xfId="26642"/>
    <cellStyle name="표준 425 5 3 3" xfId="23432"/>
    <cellStyle name="표준 425 5 4" xfId="19143"/>
    <cellStyle name="표준 425 5 4 2" xfId="25572"/>
    <cellStyle name="표준 425 5 5" xfId="22362"/>
    <cellStyle name="표준 425 6" xfId="16147"/>
    <cellStyle name="표준 425 6 2" xfId="18287"/>
    <cellStyle name="표준 425 6 2 2" xfId="21497"/>
    <cellStyle name="표준 425 6 2 2 2" xfId="27926"/>
    <cellStyle name="표준 425 6 2 3" xfId="24716"/>
    <cellStyle name="표준 425 6 3" xfId="17217"/>
    <cellStyle name="표준 425 6 3 2" xfId="20427"/>
    <cellStyle name="표준 425 6 3 2 2" xfId="26856"/>
    <cellStyle name="표준 425 6 3 3" xfId="23646"/>
    <cellStyle name="표준 425 6 4" xfId="19357"/>
    <cellStyle name="표준 425 6 4 2" xfId="25786"/>
    <cellStyle name="표준 425 6 5" xfId="22576"/>
    <cellStyle name="표준 425 7" xfId="17431"/>
    <cellStyle name="표준 425 7 2" xfId="20641"/>
    <cellStyle name="표준 425 7 2 2" xfId="27070"/>
    <cellStyle name="표준 425 7 3" xfId="23860"/>
    <cellStyle name="표준 425 8" xfId="16361"/>
    <cellStyle name="표준 425 8 2" xfId="19571"/>
    <cellStyle name="표준 425 8 2 2" xfId="26000"/>
    <cellStyle name="표준 425 8 3" xfId="22790"/>
    <cellStyle name="표준 425 9" xfId="18501"/>
    <cellStyle name="표준 425 9 2" xfId="24930"/>
    <cellStyle name="표준 426" xfId="13099"/>
    <cellStyle name="표준 426 10" xfId="21720"/>
    <cellStyle name="표준 426 2" xfId="15230"/>
    <cellStyle name="표준 426 3" xfId="15503"/>
    <cellStyle name="표준 426 3 2" xfId="17646"/>
    <cellStyle name="표준 426 3 2 2" xfId="20856"/>
    <cellStyle name="표준 426 3 2 2 2" xfId="27285"/>
    <cellStyle name="표준 426 3 2 3" xfId="24075"/>
    <cellStyle name="표준 426 3 3" xfId="16576"/>
    <cellStyle name="표준 426 3 3 2" xfId="19786"/>
    <cellStyle name="표준 426 3 3 2 2" xfId="26215"/>
    <cellStyle name="표준 426 3 3 3" xfId="23005"/>
    <cellStyle name="표준 426 3 4" xfId="18716"/>
    <cellStyle name="표준 426 3 4 2" xfId="25145"/>
    <cellStyle name="표준 426 3 5" xfId="21935"/>
    <cellStyle name="표준 426 4" xfId="15717"/>
    <cellStyle name="표준 426 4 2" xfId="17860"/>
    <cellStyle name="표준 426 4 2 2" xfId="21070"/>
    <cellStyle name="표준 426 4 2 2 2" xfId="27499"/>
    <cellStyle name="표준 426 4 2 3" xfId="24289"/>
    <cellStyle name="표준 426 4 3" xfId="16790"/>
    <cellStyle name="표준 426 4 3 2" xfId="20000"/>
    <cellStyle name="표준 426 4 3 2 2" xfId="26429"/>
    <cellStyle name="표준 426 4 3 3" xfId="23219"/>
    <cellStyle name="표준 426 4 4" xfId="18930"/>
    <cellStyle name="표준 426 4 4 2" xfId="25359"/>
    <cellStyle name="표준 426 4 5" xfId="22149"/>
    <cellStyle name="표준 426 5" xfId="15931"/>
    <cellStyle name="표준 426 5 2" xfId="18074"/>
    <cellStyle name="표준 426 5 2 2" xfId="21284"/>
    <cellStyle name="표준 426 5 2 2 2" xfId="27713"/>
    <cellStyle name="표준 426 5 2 3" xfId="24503"/>
    <cellStyle name="표준 426 5 3" xfId="17004"/>
    <cellStyle name="표준 426 5 3 2" xfId="20214"/>
    <cellStyle name="표준 426 5 3 2 2" xfId="26643"/>
    <cellStyle name="표준 426 5 3 3" xfId="23433"/>
    <cellStyle name="표준 426 5 4" xfId="19144"/>
    <cellStyle name="표준 426 5 4 2" xfId="25573"/>
    <cellStyle name="표준 426 5 5" xfId="22363"/>
    <cellStyle name="표준 426 6" xfId="16148"/>
    <cellStyle name="표준 426 6 2" xfId="18288"/>
    <cellStyle name="표준 426 6 2 2" xfId="21498"/>
    <cellStyle name="표준 426 6 2 2 2" xfId="27927"/>
    <cellStyle name="표준 426 6 2 3" xfId="24717"/>
    <cellStyle name="표준 426 6 3" xfId="17218"/>
    <cellStyle name="표준 426 6 3 2" xfId="20428"/>
    <cellStyle name="표준 426 6 3 2 2" xfId="26857"/>
    <cellStyle name="표준 426 6 3 3" xfId="23647"/>
    <cellStyle name="표준 426 6 4" xfId="19358"/>
    <cellStyle name="표준 426 6 4 2" xfId="25787"/>
    <cellStyle name="표준 426 6 5" xfId="22577"/>
    <cellStyle name="표준 426 7" xfId="17432"/>
    <cellStyle name="표준 426 7 2" xfId="20642"/>
    <cellStyle name="표준 426 7 2 2" xfId="27071"/>
    <cellStyle name="표준 426 7 3" xfId="23861"/>
    <cellStyle name="표준 426 8" xfId="16362"/>
    <cellStyle name="표준 426 8 2" xfId="19572"/>
    <cellStyle name="표준 426 8 2 2" xfId="26001"/>
    <cellStyle name="표준 426 8 3" xfId="22791"/>
    <cellStyle name="표준 426 9" xfId="18502"/>
    <cellStyle name="표준 426 9 2" xfId="24931"/>
    <cellStyle name="표준 427" xfId="14075"/>
    <cellStyle name="표준 428" xfId="14076"/>
    <cellStyle name="표준 429" xfId="14077"/>
    <cellStyle name="표준 43" xfId="6549"/>
    <cellStyle name="표준 43 2" xfId="6550"/>
    <cellStyle name="표준 43 2 2" xfId="12519"/>
    <cellStyle name="표준 43 2 3" xfId="9858"/>
    <cellStyle name="표준 43 2 3 2" xfId="15296"/>
    <cellStyle name="표준 43 3" xfId="6794"/>
    <cellStyle name="표준 43 3 2" xfId="12749"/>
    <cellStyle name="표준 43 3 3" xfId="9859"/>
    <cellStyle name="표준 43 4" xfId="6985"/>
    <cellStyle name="표준 43 4 2" xfId="12896"/>
    <cellStyle name="표준 43 4 3" xfId="9860"/>
    <cellStyle name="표준 43 5" xfId="12518"/>
    <cellStyle name="표준 43 6" xfId="9857"/>
    <cellStyle name="표준 43 6 2" xfId="14814"/>
    <cellStyle name="표준 430" xfId="14078"/>
    <cellStyle name="표준 431" xfId="14079"/>
    <cellStyle name="표준 432" xfId="14080"/>
    <cellStyle name="표준 433" xfId="14081"/>
    <cellStyle name="표준 434" xfId="14082"/>
    <cellStyle name="표준 435" xfId="14083"/>
    <cellStyle name="표준 436" xfId="14084"/>
    <cellStyle name="표준 437" xfId="14085"/>
    <cellStyle name="표준 438" xfId="14086"/>
    <cellStyle name="표준 439" xfId="14087"/>
    <cellStyle name="표준 44" xfId="6551"/>
    <cellStyle name="표준 44 2" xfId="6552"/>
    <cellStyle name="표준 44 2 2" xfId="12521"/>
    <cellStyle name="표준 44 2 3" xfId="9862"/>
    <cellStyle name="표준 44 2 3 2" xfId="15297"/>
    <cellStyle name="표준 44 3" xfId="6795"/>
    <cellStyle name="표준 44 3 2" xfId="12750"/>
    <cellStyle name="표준 44 3 3" xfId="9863"/>
    <cellStyle name="표준 44 4" xfId="6986"/>
    <cellStyle name="표준 44 4 2" xfId="12897"/>
    <cellStyle name="표준 44 4 3" xfId="9864"/>
    <cellStyle name="표준 44 5" xfId="12520"/>
    <cellStyle name="표준 44 6" xfId="9861"/>
    <cellStyle name="표준 44 6 2" xfId="14815"/>
    <cellStyle name="표준 440" xfId="14088"/>
    <cellStyle name="표준 441" xfId="14089"/>
    <cellStyle name="표준 442" xfId="14090"/>
    <cellStyle name="표준 443" xfId="14091"/>
    <cellStyle name="표준 444" xfId="14092"/>
    <cellStyle name="표준 445" xfId="14093"/>
    <cellStyle name="표준 446" xfId="14094"/>
    <cellStyle name="표준 447" xfId="14095"/>
    <cellStyle name="표준 448" xfId="14096"/>
    <cellStyle name="표준 449" xfId="14097"/>
    <cellStyle name="표준 45" xfId="6553"/>
    <cellStyle name="표준 45 2" xfId="6554"/>
    <cellStyle name="표준 45 2 2" xfId="12523"/>
    <cellStyle name="표준 45 2 3" xfId="9866"/>
    <cellStyle name="표준 45 2 3 2" xfId="15298"/>
    <cellStyle name="표준 45 3" xfId="6796"/>
    <cellStyle name="표준 45 3 2" xfId="12751"/>
    <cellStyle name="표준 45 3 3" xfId="9867"/>
    <cellStyle name="표준 45 4" xfId="6987"/>
    <cellStyle name="표준 45 4 2" xfId="12898"/>
    <cellStyle name="표준 45 4 3" xfId="9868"/>
    <cellStyle name="표준 45 5" xfId="12522"/>
    <cellStyle name="표준 45 6" xfId="9865"/>
    <cellStyle name="표준 45 6 2" xfId="14816"/>
    <cellStyle name="표준 450" xfId="14098"/>
    <cellStyle name="표준 451" xfId="14099"/>
    <cellStyle name="표준 452" xfId="14100"/>
    <cellStyle name="표준 453" xfId="14101"/>
    <cellStyle name="표준 454" xfId="14102"/>
    <cellStyle name="표준 455" xfId="14103"/>
    <cellStyle name="표준 456" xfId="14104"/>
    <cellStyle name="표준 457" xfId="14105"/>
    <cellStyle name="표준 458" xfId="14106"/>
    <cellStyle name="표준 459" xfId="14107"/>
    <cellStyle name="표준 46" xfId="6555"/>
    <cellStyle name="표준 46 2" xfId="6556"/>
    <cellStyle name="표준 46 2 2" xfId="12525"/>
    <cellStyle name="표준 46 2 3" xfId="9870"/>
    <cellStyle name="표준 46 2 3 2" xfId="14866"/>
    <cellStyle name="표준 46 3" xfId="6557"/>
    <cellStyle name="표준 46 3 2" xfId="12526"/>
    <cellStyle name="표준 46 3 3" xfId="9871"/>
    <cellStyle name="표준 46 3 3 2" xfId="15299"/>
    <cellStyle name="표준 46 4" xfId="6797"/>
    <cellStyle name="표준 46 4 2" xfId="12752"/>
    <cellStyle name="표준 46 4 3" xfId="9872"/>
    <cellStyle name="표준 46 5" xfId="6988"/>
    <cellStyle name="표준 46 5 2" xfId="12899"/>
    <cellStyle name="표준 46 5 3" xfId="9873"/>
    <cellStyle name="표준 46 6" xfId="12524"/>
    <cellStyle name="표준 46 7" xfId="9869"/>
    <cellStyle name="표준 46 7 2" xfId="14798"/>
    <cellStyle name="표준 460" xfId="14108"/>
    <cellStyle name="표준 461" xfId="14109"/>
    <cellStyle name="표준 462" xfId="14110"/>
    <cellStyle name="표준 463" xfId="14111"/>
    <cellStyle name="표준 464" xfId="14112"/>
    <cellStyle name="표준 465" xfId="14113"/>
    <cellStyle name="표준 466" xfId="14114"/>
    <cellStyle name="표준 467" xfId="14115"/>
    <cellStyle name="표준 468" xfId="14116"/>
    <cellStyle name="표준 469" xfId="14117"/>
    <cellStyle name="표준 47" xfId="6558"/>
    <cellStyle name="표준 47 2" xfId="6559"/>
    <cellStyle name="표준 47 2 2" xfId="12528"/>
    <cellStyle name="표준 47 2 3" xfId="9875"/>
    <cellStyle name="표준 47 2 3 2" xfId="15300"/>
    <cellStyle name="표준 47 3" xfId="6798"/>
    <cellStyle name="표준 47 3 2" xfId="12753"/>
    <cellStyle name="표준 47 3 3" xfId="9876"/>
    <cellStyle name="표준 47 4" xfId="6989"/>
    <cellStyle name="표준 47 4 2" xfId="12900"/>
    <cellStyle name="표준 47 4 3" xfId="9877"/>
    <cellStyle name="표준 47 5" xfId="12527"/>
    <cellStyle name="표준 47 6" xfId="9874"/>
    <cellStyle name="표준 470" xfId="14118"/>
    <cellStyle name="표준 471" xfId="14119"/>
    <cellStyle name="표준 472" xfId="14120"/>
    <cellStyle name="표준 473" xfId="14121"/>
    <cellStyle name="표준 474" xfId="14122"/>
    <cellStyle name="표준 475" xfId="14123"/>
    <cellStyle name="표준 476" xfId="14124"/>
    <cellStyle name="표준 477" xfId="14125"/>
    <cellStyle name="표준 478" xfId="14126"/>
    <cellStyle name="표준 479" xfId="14127"/>
    <cellStyle name="표준 48" xfId="6560"/>
    <cellStyle name="표준 48 2" xfId="6561"/>
    <cellStyle name="표준 48 2 2" xfId="12530"/>
    <cellStyle name="표준 48 2 3" xfId="9879"/>
    <cellStyle name="표준 48 3" xfId="6799"/>
    <cellStyle name="표준 48 3 2" xfId="12754"/>
    <cellStyle name="표준 48 3 3" xfId="9880"/>
    <cellStyle name="표준 48 4" xfId="6990"/>
    <cellStyle name="표준 48 4 2" xfId="12901"/>
    <cellStyle name="표준 48 4 3" xfId="9881"/>
    <cellStyle name="표준 48 5" xfId="12529"/>
    <cellStyle name="표준 48 6" xfId="9878"/>
    <cellStyle name="표준 48 6 2" xfId="14867"/>
    <cellStyle name="표준 480" xfId="14128"/>
    <cellStyle name="표준 481" xfId="14129"/>
    <cellStyle name="표준 482" xfId="14130"/>
    <cellStyle name="표준 483" xfId="14131"/>
    <cellStyle name="표준 484" xfId="14132"/>
    <cellStyle name="표준 485" xfId="14133"/>
    <cellStyle name="표준 486" xfId="14134"/>
    <cellStyle name="표준 487" xfId="14135"/>
    <cellStyle name="표준 488" xfId="14136"/>
    <cellStyle name="표준 489" xfId="14137"/>
    <cellStyle name="표준 49" xfId="6562"/>
    <cellStyle name="표준 49 2" xfId="6563"/>
    <cellStyle name="표준 49 2 2" xfId="12532"/>
    <cellStyle name="표준 49 2 3" xfId="9883"/>
    <cellStyle name="표준 49 3" xfId="6800"/>
    <cellStyle name="표준 49 3 2" xfId="12755"/>
    <cellStyle name="표준 49 3 3" xfId="9884"/>
    <cellStyle name="표준 49 4" xfId="6991"/>
    <cellStyle name="표준 49 4 2" xfId="12902"/>
    <cellStyle name="표준 49 4 3" xfId="9885"/>
    <cellStyle name="표준 49 5" xfId="12531"/>
    <cellStyle name="표준 49 6" xfId="9882"/>
    <cellStyle name="표준 49 6 2" xfId="14868"/>
    <cellStyle name="표준 490" xfId="14138"/>
    <cellStyle name="표준 491" xfId="14139"/>
    <cellStyle name="표준 492" xfId="14140"/>
    <cellStyle name="표준 493" xfId="14141"/>
    <cellStyle name="표준 494" xfId="14142"/>
    <cellStyle name="표준 495" xfId="14143"/>
    <cellStyle name="표준 496" xfId="14144"/>
    <cellStyle name="표준 497" xfId="14145"/>
    <cellStyle name="표준 498" xfId="14146"/>
    <cellStyle name="표준 499" xfId="14147"/>
    <cellStyle name="표준 5" xfId="6564"/>
    <cellStyle name="표준 5 2" xfId="6565"/>
    <cellStyle name="표준 5 2 2" xfId="6566"/>
    <cellStyle name="표준 5 2 2 2" xfId="12534"/>
    <cellStyle name="표준 5 2 2 3" xfId="9887"/>
    <cellStyle name="표준 5 2 3" xfId="12533"/>
    <cellStyle name="표준 5 2 4" xfId="9886"/>
    <cellStyle name="표준 5 3" xfId="6567"/>
    <cellStyle name="표준 5 3 2" xfId="6801"/>
    <cellStyle name="표준 5 3 2 2" xfId="12756"/>
    <cellStyle name="표준 5 3 2 3" xfId="9889"/>
    <cellStyle name="표준 5 3 3" xfId="6992"/>
    <cellStyle name="표준 5 3 3 2" xfId="12903"/>
    <cellStyle name="표준 5 3 3 3" xfId="9890"/>
    <cellStyle name="표준 5 3 4" xfId="12535"/>
    <cellStyle name="표준 5 3 5" xfId="9888"/>
    <cellStyle name="표준 5 4" xfId="6568"/>
    <cellStyle name="표준 5 4 2" xfId="12536"/>
    <cellStyle name="표준 5 4 3" xfId="9891"/>
    <cellStyle name="표준 5 5" xfId="7034"/>
    <cellStyle name="표준 5 5 2" xfId="12936"/>
    <cellStyle name="표준 5 5 3" xfId="9892"/>
    <cellStyle name="표준 5_예산추계(쿼터제)" xfId="6569"/>
    <cellStyle name="표준 50" xfId="6570"/>
    <cellStyle name="표준 50 2" xfId="6571"/>
    <cellStyle name="표준 50 2 2" xfId="12538"/>
    <cellStyle name="표준 50 2 3" xfId="9894"/>
    <cellStyle name="표준 50 3" xfId="6802"/>
    <cellStyle name="표준 50 3 2" xfId="12757"/>
    <cellStyle name="표준 50 3 3" xfId="9895"/>
    <cellStyle name="표준 50 4" xfId="6993"/>
    <cellStyle name="표준 50 4 2" xfId="12904"/>
    <cellStyle name="표준 50 4 3" xfId="9896"/>
    <cellStyle name="표준 50 5" xfId="12537"/>
    <cellStyle name="표준 50 6" xfId="9893"/>
    <cellStyle name="표준 50 6 2" xfId="14869"/>
    <cellStyle name="표준 500" xfId="14148"/>
    <cellStyle name="표준 501" xfId="14149"/>
    <cellStyle name="표준 502" xfId="14150"/>
    <cellStyle name="표준 503" xfId="14151"/>
    <cellStyle name="표준 504" xfId="14152"/>
    <cellStyle name="표준 505" xfId="14153"/>
    <cellStyle name="표준 506" xfId="14154"/>
    <cellStyle name="표준 507" xfId="14155"/>
    <cellStyle name="표준 508" xfId="14156"/>
    <cellStyle name="표준 509" xfId="14157"/>
    <cellStyle name="표준 51" xfId="6572"/>
    <cellStyle name="표준 51 2" xfId="6573"/>
    <cellStyle name="표준 51 2 2" xfId="12540"/>
    <cellStyle name="표준 51 2 3" xfId="9898"/>
    <cellStyle name="표준 51 3" xfId="6803"/>
    <cellStyle name="표준 51 3 2" xfId="12758"/>
    <cellStyle name="표준 51 3 3" xfId="9899"/>
    <cellStyle name="표준 51 4" xfId="6994"/>
    <cellStyle name="표준 51 4 2" xfId="12905"/>
    <cellStyle name="표준 51 4 3" xfId="9900"/>
    <cellStyle name="표준 51 5" xfId="12539"/>
    <cellStyle name="표준 51 6" xfId="9897"/>
    <cellStyle name="표준 51 6 2" xfId="14870"/>
    <cellStyle name="표준 510" xfId="14158"/>
    <cellStyle name="표준 511" xfId="14159"/>
    <cellStyle name="표준 512" xfId="14160"/>
    <cellStyle name="표준 513" xfId="14161"/>
    <cellStyle name="표준 514" xfId="14162"/>
    <cellStyle name="표준 515" xfId="14163"/>
    <cellStyle name="표준 516" xfId="14164"/>
    <cellStyle name="표준 517" xfId="14165"/>
    <cellStyle name="표준 518" xfId="14166"/>
    <cellStyle name="표준 519" xfId="14167"/>
    <cellStyle name="표준 52" xfId="6574"/>
    <cellStyle name="표준 52 2" xfId="6575"/>
    <cellStyle name="표준 52 2 2" xfId="12542"/>
    <cellStyle name="표준 52 2 3" xfId="9902"/>
    <cellStyle name="표준 52 3" xfId="6804"/>
    <cellStyle name="표준 52 3 2" xfId="12759"/>
    <cellStyle name="표준 52 3 3" xfId="9903"/>
    <cellStyle name="표준 52 4" xfId="6995"/>
    <cellStyle name="표준 52 4 2" xfId="12906"/>
    <cellStyle name="표준 52 4 3" xfId="9904"/>
    <cellStyle name="표준 52 5" xfId="12541"/>
    <cellStyle name="표준 52 6" xfId="9901"/>
    <cellStyle name="표준 52 6 2" xfId="14871"/>
    <cellStyle name="표준 520" xfId="14168"/>
    <cellStyle name="표준 521" xfId="14169"/>
    <cellStyle name="표준 522" xfId="14170"/>
    <cellStyle name="표준 523" xfId="14171"/>
    <cellStyle name="표준 524" xfId="14172"/>
    <cellStyle name="표준 525" xfId="14173"/>
    <cellStyle name="표준 526" xfId="14174"/>
    <cellStyle name="표준 527" xfId="14175"/>
    <cellStyle name="표준 528" xfId="14176"/>
    <cellStyle name="표준 529" xfId="14177"/>
    <cellStyle name="표준 53" xfId="6576"/>
    <cellStyle name="표준 53 2" xfId="6577"/>
    <cellStyle name="표준 53 2 2" xfId="12544"/>
    <cellStyle name="표준 53 2 3" xfId="9906"/>
    <cellStyle name="표준 53 3" xfId="6805"/>
    <cellStyle name="표준 53 3 2" xfId="12760"/>
    <cellStyle name="표준 53 3 3" xfId="9907"/>
    <cellStyle name="표준 53 4" xfId="6996"/>
    <cellStyle name="표준 53 4 2" xfId="12907"/>
    <cellStyle name="표준 53 4 3" xfId="9908"/>
    <cellStyle name="표준 53 5" xfId="12543"/>
    <cellStyle name="표준 53 6" xfId="9905"/>
    <cellStyle name="표준 53 6 2" xfId="14872"/>
    <cellStyle name="표준 530" xfId="14178"/>
    <cellStyle name="표준 531" xfId="14179"/>
    <cellStyle name="표준 532" xfId="14180"/>
    <cellStyle name="표준 533" xfId="14181"/>
    <cellStyle name="표준 534" xfId="14182"/>
    <cellStyle name="표준 535" xfId="14183"/>
    <cellStyle name="표준 536" xfId="14184"/>
    <cellStyle name="표준 537" xfId="14185"/>
    <cellStyle name="표준 538" xfId="14186"/>
    <cellStyle name="표준 539" xfId="14187"/>
    <cellStyle name="표준 54" xfId="6578"/>
    <cellStyle name="표준 54 2" xfId="12545"/>
    <cellStyle name="표준 54 3" xfId="9909"/>
    <cellStyle name="표준 54 3 2" xfId="14873"/>
    <cellStyle name="표준 540" xfId="14188"/>
    <cellStyle name="표준 541" xfId="14189"/>
    <cellStyle name="표준 542" xfId="14190"/>
    <cellStyle name="표준 543" xfId="14191"/>
    <cellStyle name="표준 544" xfId="14192"/>
    <cellStyle name="표준 545" xfId="14193"/>
    <cellStyle name="표준 546" xfId="14194"/>
    <cellStyle name="표준 547" xfId="14195"/>
    <cellStyle name="표준 548" xfId="14196"/>
    <cellStyle name="표준 549" xfId="14197"/>
    <cellStyle name="표준 55" xfId="6579"/>
    <cellStyle name="표준 55 2" xfId="12546"/>
    <cellStyle name="표준 55 3" xfId="9910"/>
    <cellStyle name="표준 55 3 2" xfId="14874"/>
    <cellStyle name="표준 550" xfId="14198"/>
    <cellStyle name="표준 551" xfId="14199"/>
    <cellStyle name="표준 552" xfId="14200"/>
    <cellStyle name="표준 553" xfId="14201"/>
    <cellStyle name="표준 554" xfId="14202"/>
    <cellStyle name="표준 555" xfId="14203"/>
    <cellStyle name="표준 556" xfId="14204"/>
    <cellStyle name="표준 557" xfId="14205"/>
    <cellStyle name="표준 558" xfId="14206"/>
    <cellStyle name="표준 559" xfId="14207"/>
    <cellStyle name="표준 56" xfId="6580"/>
    <cellStyle name="표준 56 2" xfId="12547"/>
    <cellStyle name="표준 56 3" xfId="9911"/>
    <cellStyle name="표준 56 3 2" xfId="14875"/>
    <cellStyle name="표준 560" xfId="14208"/>
    <cellStyle name="표준 561" xfId="14209"/>
    <cellStyle name="표준 562" xfId="14210"/>
    <cellStyle name="표준 563" xfId="14211"/>
    <cellStyle name="표준 564" xfId="14212"/>
    <cellStyle name="표준 565" xfId="14213"/>
    <cellStyle name="표준 566" xfId="14214"/>
    <cellStyle name="표준 567" xfId="14215"/>
    <cellStyle name="표준 568" xfId="14216"/>
    <cellStyle name="표준 569" xfId="14217"/>
    <cellStyle name="표준 57" xfId="6581"/>
    <cellStyle name="표준 57 2" xfId="12548"/>
    <cellStyle name="표준 57 3" xfId="9912"/>
    <cellStyle name="표준 57 3 2" xfId="14876"/>
    <cellStyle name="표준 570" xfId="14218"/>
    <cellStyle name="표준 571" xfId="14219"/>
    <cellStyle name="표준 572" xfId="14220"/>
    <cellStyle name="표준 573" xfId="14221"/>
    <cellStyle name="표준 574" xfId="14222"/>
    <cellStyle name="표준 575" xfId="14223"/>
    <cellStyle name="표준 576" xfId="14224"/>
    <cellStyle name="표준 577" xfId="14225"/>
    <cellStyle name="표준 578" xfId="14226"/>
    <cellStyle name="표준 579" xfId="14227"/>
    <cellStyle name="표준 58" xfId="6582"/>
    <cellStyle name="표준 58 2" xfId="12549"/>
    <cellStyle name="표준 58 3" xfId="9913"/>
    <cellStyle name="표준 58 3 2" xfId="14877"/>
    <cellStyle name="표준 580" xfId="14228"/>
    <cellStyle name="표준 581" xfId="14229"/>
    <cellStyle name="표준 582" xfId="14230"/>
    <cellStyle name="표준 583" xfId="14231"/>
    <cellStyle name="표준 584" xfId="14232"/>
    <cellStyle name="표준 585" xfId="14233"/>
    <cellStyle name="표준 585 2" xfId="15520"/>
    <cellStyle name="표준 585 2 2" xfId="17663"/>
    <cellStyle name="표준 585 2 2 2" xfId="20873"/>
    <cellStyle name="표준 585 2 2 2 2" xfId="27302"/>
    <cellStyle name="표준 585 2 2 3" xfId="24092"/>
    <cellStyle name="표준 585 2 3" xfId="16593"/>
    <cellStyle name="표준 585 2 3 2" xfId="19803"/>
    <cellStyle name="표준 585 2 3 2 2" xfId="26232"/>
    <cellStyle name="표준 585 2 3 3" xfId="23022"/>
    <cellStyle name="표준 585 2 4" xfId="18733"/>
    <cellStyle name="표준 585 2 4 2" xfId="25162"/>
    <cellStyle name="표준 585 2 5" xfId="21952"/>
    <cellStyle name="표준 585 3" xfId="15734"/>
    <cellStyle name="표준 585 3 2" xfId="17877"/>
    <cellStyle name="표준 585 3 2 2" xfId="21087"/>
    <cellStyle name="표준 585 3 2 2 2" xfId="27516"/>
    <cellStyle name="표준 585 3 2 3" xfId="24306"/>
    <cellStyle name="표준 585 3 3" xfId="16807"/>
    <cellStyle name="표준 585 3 3 2" xfId="20017"/>
    <cellStyle name="표준 585 3 3 2 2" xfId="26446"/>
    <cellStyle name="표준 585 3 3 3" xfId="23236"/>
    <cellStyle name="표준 585 3 4" xfId="18947"/>
    <cellStyle name="표준 585 3 4 2" xfId="25376"/>
    <cellStyle name="표준 585 3 5" xfId="22166"/>
    <cellStyle name="표준 585 4" xfId="15948"/>
    <cellStyle name="표준 585 4 2" xfId="18091"/>
    <cellStyle name="표준 585 4 2 2" xfId="21301"/>
    <cellStyle name="표준 585 4 2 2 2" xfId="27730"/>
    <cellStyle name="표준 585 4 2 3" xfId="24520"/>
    <cellStyle name="표준 585 4 3" xfId="17021"/>
    <cellStyle name="표준 585 4 3 2" xfId="20231"/>
    <cellStyle name="표준 585 4 3 2 2" xfId="26660"/>
    <cellStyle name="표준 585 4 3 3" xfId="23450"/>
    <cellStyle name="표준 585 4 4" xfId="19161"/>
    <cellStyle name="표준 585 4 4 2" xfId="25590"/>
    <cellStyle name="표준 585 4 5" xfId="22380"/>
    <cellStyle name="표준 585 5" xfId="16165"/>
    <cellStyle name="표준 585 5 2" xfId="18305"/>
    <cellStyle name="표준 585 5 2 2" xfId="21515"/>
    <cellStyle name="표준 585 5 2 2 2" xfId="27944"/>
    <cellStyle name="표준 585 5 2 3" xfId="24734"/>
    <cellStyle name="표준 585 5 3" xfId="17235"/>
    <cellStyle name="표준 585 5 3 2" xfId="20445"/>
    <cellStyle name="표준 585 5 3 2 2" xfId="26874"/>
    <cellStyle name="표준 585 5 3 3" xfId="23664"/>
    <cellStyle name="표준 585 5 4" xfId="19375"/>
    <cellStyle name="표준 585 5 4 2" xfId="25804"/>
    <cellStyle name="표준 585 5 5" xfId="22594"/>
    <cellStyle name="표준 585 6" xfId="17449"/>
    <cellStyle name="표준 585 6 2" xfId="20659"/>
    <cellStyle name="표준 585 6 2 2" xfId="27088"/>
    <cellStyle name="표준 585 6 3" xfId="23878"/>
    <cellStyle name="표준 585 7" xfId="16379"/>
    <cellStyle name="표준 585 7 2" xfId="19589"/>
    <cellStyle name="표준 585 7 2 2" xfId="26018"/>
    <cellStyle name="표준 585 7 3" xfId="22808"/>
    <cellStyle name="표준 585 8" xfId="18519"/>
    <cellStyle name="표준 585 8 2" xfId="24948"/>
    <cellStyle name="표준 585 9" xfId="21737"/>
    <cellStyle name="표준 586" xfId="14234"/>
    <cellStyle name="표준 586 2" xfId="15521"/>
    <cellStyle name="표준 586 2 2" xfId="17664"/>
    <cellStyle name="표준 586 2 2 2" xfId="20874"/>
    <cellStyle name="표준 586 2 2 2 2" xfId="27303"/>
    <cellStyle name="표준 586 2 2 3" xfId="24093"/>
    <cellStyle name="표준 586 2 3" xfId="16594"/>
    <cellStyle name="표준 586 2 3 2" xfId="19804"/>
    <cellStyle name="표준 586 2 3 2 2" xfId="26233"/>
    <cellStyle name="표준 586 2 3 3" xfId="23023"/>
    <cellStyle name="표준 586 2 4" xfId="18734"/>
    <cellStyle name="표준 586 2 4 2" xfId="25163"/>
    <cellStyle name="표준 586 2 5" xfId="21953"/>
    <cellStyle name="표준 586 3" xfId="15735"/>
    <cellStyle name="표준 586 3 2" xfId="17878"/>
    <cellStyle name="표준 586 3 2 2" xfId="21088"/>
    <cellStyle name="표준 586 3 2 2 2" xfId="27517"/>
    <cellStyle name="표준 586 3 2 3" xfId="24307"/>
    <cellStyle name="표준 586 3 3" xfId="16808"/>
    <cellStyle name="표준 586 3 3 2" xfId="20018"/>
    <cellStyle name="표준 586 3 3 2 2" xfId="26447"/>
    <cellStyle name="표준 586 3 3 3" xfId="23237"/>
    <cellStyle name="표준 586 3 4" xfId="18948"/>
    <cellStyle name="표준 586 3 4 2" xfId="25377"/>
    <cellStyle name="표준 586 3 5" xfId="22167"/>
    <cellStyle name="표준 586 4" xfId="15949"/>
    <cellStyle name="표준 586 4 2" xfId="18092"/>
    <cellStyle name="표준 586 4 2 2" xfId="21302"/>
    <cellStyle name="표준 586 4 2 2 2" xfId="27731"/>
    <cellStyle name="표준 586 4 2 3" xfId="24521"/>
    <cellStyle name="표준 586 4 3" xfId="17022"/>
    <cellStyle name="표준 586 4 3 2" xfId="20232"/>
    <cellStyle name="표준 586 4 3 2 2" xfId="26661"/>
    <cellStyle name="표준 586 4 3 3" xfId="23451"/>
    <cellStyle name="표준 586 4 4" xfId="19162"/>
    <cellStyle name="표준 586 4 4 2" xfId="25591"/>
    <cellStyle name="표준 586 4 5" xfId="22381"/>
    <cellStyle name="표준 586 5" xfId="16166"/>
    <cellStyle name="표준 586 5 2" xfId="18306"/>
    <cellStyle name="표준 586 5 2 2" xfId="21516"/>
    <cellStyle name="표준 586 5 2 2 2" xfId="27945"/>
    <cellStyle name="표준 586 5 2 3" xfId="24735"/>
    <cellStyle name="표준 586 5 3" xfId="17236"/>
    <cellStyle name="표준 586 5 3 2" xfId="20446"/>
    <cellStyle name="표준 586 5 3 2 2" xfId="26875"/>
    <cellStyle name="표준 586 5 3 3" xfId="23665"/>
    <cellStyle name="표준 586 5 4" xfId="19376"/>
    <cellStyle name="표준 586 5 4 2" xfId="25805"/>
    <cellStyle name="표준 586 5 5" xfId="22595"/>
    <cellStyle name="표준 586 6" xfId="17450"/>
    <cellStyle name="표준 586 6 2" xfId="20660"/>
    <cellStyle name="표준 586 6 2 2" xfId="27089"/>
    <cellStyle name="표준 586 6 3" xfId="23879"/>
    <cellStyle name="표준 586 7" xfId="16380"/>
    <cellStyle name="표준 586 7 2" xfId="19590"/>
    <cellStyle name="표준 586 7 2 2" xfId="26019"/>
    <cellStyle name="표준 586 7 3" xfId="22809"/>
    <cellStyle name="표준 586 8" xfId="18520"/>
    <cellStyle name="표준 586 8 2" xfId="24949"/>
    <cellStyle name="표준 586 9" xfId="21738"/>
    <cellStyle name="표준 587" xfId="14235"/>
    <cellStyle name="표준 587 2" xfId="15522"/>
    <cellStyle name="표준 587 2 2" xfId="17665"/>
    <cellStyle name="표준 587 2 2 2" xfId="20875"/>
    <cellStyle name="표준 587 2 2 2 2" xfId="27304"/>
    <cellStyle name="표준 587 2 2 3" xfId="24094"/>
    <cellStyle name="표준 587 2 3" xfId="16595"/>
    <cellStyle name="표준 587 2 3 2" xfId="19805"/>
    <cellStyle name="표준 587 2 3 2 2" xfId="26234"/>
    <cellStyle name="표준 587 2 3 3" xfId="23024"/>
    <cellStyle name="표준 587 2 4" xfId="18735"/>
    <cellStyle name="표준 587 2 4 2" xfId="25164"/>
    <cellStyle name="표준 587 2 5" xfId="21954"/>
    <cellStyle name="표준 587 3" xfId="15736"/>
    <cellStyle name="표준 587 3 2" xfId="17879"/>
    <cellStyle name="표준 587 3 2 2" xfId="21089"/>
    <cellStyle name="표준 587 3 2 2 2" xfId="27518"/>
    <cellStyle name="표준 587 3 2 3" xfId="24308"/>
    <cellStyle name="표준 587 3 3" xfId="16809"/>
    <cellStyle name="표준 587 3 3 2" xfId="20019"/>
    <cellStyle name="표준 587 3 3 2 2" xfId="26448"/>
    <cellStyle name="표준 587 3 3 3" xfId="23238"/>
    <cellStyle name="표준 587 3 4" xfId="18949"/>
    <cellStyle name="표준 587 3 4 2" xfId="25378"/>
    <cellStyle name="표준 587 3 5" xfId="22168"/>
    <cellStyle name="표준 587 4" xfId="15950"/>
    <cellStyle name="표준 587 4 2" xfId="18093"/>
    <cellStyle name="표준 587 4 2 2" xfId="21303"/>
    <cellStyle name="표준 587 4 2 2 2" xfId="27732"/>
    <cellStyle name="표준 587 4 2 3" xfId="24522"/>
    <cellStyle name="표준 587 4 3" xfId="17023"/>
    <cellStyle name="표준 587 4 3 2" xfId="20233"/>
    <cellStyle name="표준 587 4 3 2 2" xfId="26662"/>
    <cellStyle name="표준 587 4 3 3" xfId="23452"/>
    <cellStyle name="표준 587 4 4" xfId="19163"/>
    <cellStyle name="표준 587 4 4 2" xfId="25592"/>
    <cellStyle name="표준 587 4 5" xfId="22382"/>
    <cellStyle name="표준 587 5" xfId="16167"/>
    <cellStyle name="표준 587 5 2" xfId="18307"/>
    <cellStyle name="표준 587 5 2 2" xfId="21517"/>
    <cellStyle name="표준 587 5 2 2 2" xfId="27946"/>
    <cellStyle name="표준 587 5 2 3" xfId="24736"/>
    <cellStyle name="표준 587 5 3" xfId="17237"/>
    <cellStyle name="표준 587 5 3 2" xfId="20447"/>
    <cellStyle name="표준 587 5 3 2 2" xfId="26876"/>
    <cellStyle name="표준 587 5 3 3" xfId="23666"/>
    <cellStyle name="표준 587 5 4" xfId="19377"/>
    <cellStyle name="표준 587 5 4 2" xfId="25806"/>
    <cellStyle name="표준 587 5 5" xfId="22596"/>
    <cellStyle name="표준 587 6" xfId="17451"/>
    <cellStyle name="표준 587 6 2" xfId="20661"/>
    <cellStyle name="표준 587 6 2 2" xfId="27090"/>
    <cellStyle name="표준 587 6 3" xfId="23880"/>
    <cellStyle name="표준 587 7" xfId="16381"/>
    <cellStyle name="표준 587 7 2" xfId="19591"/>
    <cellStyle name="표준 587 7 2 2" xfId="26020"/>
    <cellStyle name="표준 587 7 3" xfId="22810"/>
    <cellStyle name="표준 587 8" xfId="18521"/>
    <cellStyle name="표준 587 8 2" xfId="24950"/>
    <cellStyle name="표준 587 9" xfId="21739"/>
    <cellStyle name="표준 588" xfId="14236"/>
    <cellStyle name="표준 589" xfId="14237"/>
    <cellStyle name="표준 59" xfId="6583"/>
    <cellStyle name="표준 59 2" xfId="12550"/>
    <cellStyle name="표준 59 3" xfId="9914"/>
    <cellStyle name="표준 59 3 2" xfId="14878"/>
    <cellStyle name="표준 590" xfId="14238"/>
    <cellStyle name="표준 591" xfId="14239"/>
    <cellStyle name="표준 592" xfId="14240"/>
    <cellStyle name="표준 593" xfId="14241"/>
    <cellStyle name="표준 594" xfId="14242"/>
    <cellStyle name="표준 595" xfId="14243"/>
    <cellStyle name="표준 596" xfId="14244"/>
    <cellStyle name="표준 597" xfId="14245"/>
    <cellStyle name="표준 598" xfId="14246"/>
    <cellStyle name="표준 599" xfId="14247"/>
    <cellStyle name="표준 6" xfId="6584"/>
    <cellStyle name="표준 6 2" xfId="6585"/>
    <cellStyle name="표준 6 2 2" xfId="6586"/>
    <cellStyle name="표준 6 2 2 2" xfId="12552"/>
    <cellStyle name="표준 6 2 2 3" xfId="9916"/>
    <cellStyle name="표준 6 2 2 3 2" xfId="14879"/>
    <cellStyle name="표준 6 2 3" xfId="6587"/>
    <cellStyle name="표준 6 2 3 2" xfId="12553"/>
    <cellStyle name="표준 6 2 3 3" xfId="9917"/>
    <cellStyle name="표준 6 2 4" xfId="12551"/>
    <cellStyle name="표준 6 2 5" xfId="9915"/>
    <cellStyle name="표준 6 2 5 2" xfId="14789"/>
    <cellStyle name="표준 6 3" xfId="6588"/>
    <cellStyle name="표준 6 3 2" xfId="6589"/>
    <cellStyle name="표준 6 3 2 2" xfId="12555"/>
    <cellStyle name="표준 6 3 2 3" xfId="9919"/>
    <cellStyle name="표준 6 3 3" xfId="6806"/>
    <cellStyle name="표준 6 3 3 2" xfId="12761"/>
    <cellStyle name="표준 6 3 3 3" xfId="9920"/>
    <cellStyle name="표준 6 3 4" xfId="6997"/>
    <cellStyle name="표준 6 3 4 2" xfId="12908"/>
    <cellStyle name="표준 6 3 4 3" xfId="9921"/>
    <cellStyle name="표준 6 3 5" xfId="12554"/>
    <cellStyle name="표준 6 3 6" xfId="9918"/>
    <cellStyle name="표준 6 3 6 2" xfId="14790"/>
    <cellStyle name="표준 6 4" xfId="6590"/>
    <cellStyle name="표준 6 4 2" xfId="12556"/>
    <cellStyle name="표준 6 4 3" xfId="9922"/>
    <cellStyle name="표준 6 5" xfId="7035"/>
    <cellStyle name="표준 6 5 2" xfId="12937"/>
    <cellStyle name="표준 6 5 3" xfId="9923"/>
    <cellStyle name="표준 6 6" xfId="14248"/>
    <cellStyle name="표준 6_예산추계(쿼터제)" xfId="6591"/>
    <cellStyle name="표준 60" xfId="6592"/>
    <cellStyle name="표준 60 2" xfId="12557"/>
    <cellStyle name="표준 60 3" xfId="9924"/>
    <cellStyle name="표준 60 3 2" xfId="14880"/>
    <cellStyle name="표준 600" xfId="14249"/>
    <cellStyle name="표준 601" xfId="14250"/>
    <cellStyle name="표준 602" xfId="14251"/>
    <cellStyle name="표준 603" xfId="14252"/>
    <cellStyle name="표준 604" xfId="14253"/>
    <cellStyle name="표준 605" xfId="14254"/>
    <cellStyle name="표준 606" xfId="14255"/>
    <cellStyle name="표준 607" xfId="14256"/>
    <cellStyle name="표준 608" xfId="14257"/>
    <cellStyle name="표준 609" xfId="14258"/>
    <cellStyle name="표준 61" xfId="6593"/>
    <cellStyle name="표준 61 2" xfId="12558"/>
    <cellStyle name="표준 61 3" xfId="9925"/>
    <cellStyle name="표준 61 3 2" xfId="14881"/>
    <cellStyle name="표준 610" xfId="14259"/>
    <cellStyle name="표준 611" xfId="14260"/>
    <cellStyle name="표준 612" xfId="14261"/>
    <cellStyle name="표준 613" xfId="14262"/>
    <cellStyle name="표준 614" xfId="14263"/>
    <cellStyle name="표준 615" xfId="14264"/>
    <cellStyle name="표준 616" xfId="14265"/>
    <cellStyle name="표준 617" xfId="14266"/>
    <cellStyle name="표준 618" xfId="14267"/>
    <cellStyle name="표준 619" xfId="14268"/>
    <cellStyle name="표준 62" xfId="6594"/>
    <cellStyle name="표준 62 2" xfId="12559"/>
    <cellStyle name="표준 62 3" xfId="9926"/>
    <cellStyle name="표준 62 3 2" xfId="14882"/>
    <cellStyle name="표준 620" xfId="14269"/>
    <cellStyle name="표준 621" xfId="14270"/>
    <cellStyle name="표준 622" xfId="14271"/>
    <cellStyle name="표준 623" xfId="14272"/>
    <cellStyle name="표준 624" xfId="14273"/>
    <cellStyle name="표준 625" xfId="14274"/>
    <cellStyle name="표준 626" xfId="14275"/>
    <cellStyle name="표준 627" xfId="14276"/>
    <cellStyle name="표준 628" xfId="14277"/>
    <cellStyle name="표준 629" xfId="14278"/>
    <cellStyle name="표준 63" xfId="6595"/>
    <cellStyle name="표준 63 2" xfId="12560"/>
    <cellStyle name="표준 63 3" xfId="9927"/>
    <cellStyle name="표준 63 3 2" xfId="14883"/>
    <cellStyle name="표준 630" xfId="14279"/>
    <cellStyle name="표준 631" xfId="14280"/>
    <cellStyle name="표준 632" xfId="14281"/>
    <cellStyle name="표준 633" xfId="14282"/>
    <cellStyle name="표준 634" xfId="14283"/>
    <cellStyle name="표준 635" xfId="14284"/>
    <cellStyle name="표준 636" xfId="14285"/>
    <cellStyle name="표준 637" xfId="14286"/>
    <cellStyle name="표준 638" xfId="14287"/>
    <cellStyle name="표준 639" xfId="14288"/>
    <cellStyle name="표준 64" xfId="6596"/>
    <cellStyle name="표준 64 2" xfId="12561"/>
    <cellStyle name="표준 64 3" xfId="9928"/>
    <cellStyle name="표준 64 3 2" xfId="14884"/>
    <cellStyle name="표준 640" xfId="14289"/>
    <cellStyle name="표준 641" xfId="14290"/>
    <cellStyle name="표준 642" xfId="14291"/>
    <cellStyle name="표준 643" xfId="14292"/>
    <cellStyle name="표준 644" xfId="14293"/>
    <cellStyle name="표준 645" xfId="14294"/>
    <cellStyle name="표준 646" xfId="14295"/>
    <cellStyle name="표준 647" xfId="14296"/>
    <cellStyle name="표준 648" xfId="14297"/>
    <cellStyle name="표준 649" xfId="14298"/>
    <cellStyle name="표준 65" xfId="6597"/>
    <cellStyle name="표준 65 2" xfId="12562"/>
    <cellStyle name="표준 65 3" xfId="9929"/>
    <cellStyle name="표준 65 3 2" xfId="14885"/>
    <cellStyle name="표준 650" xfId="14299"/>
    <cellStyle name="표준 651" xfId="14300"/>
    <cellStyle name="표준 652" xfId="14301"/>
    <cellStyle name="표준 653" xfId="14302"/>
    <cellStyle name="표준 654" xfId="14303"/>
    <cellStyle name="표준 655" xfId="14304"/>
    <cellStyle name="표준 656" xfId="14305"/>
    <cellStyle name="표준 657" xfId="14306"/>
    <cellStyle name="표준 658" xfId="14307"/>
    <cellStyle name="표준 659" xfId="14308"/>
    <cellStyle name="표준 66" xfId="6598"/>
    <cellStyle name="표준 66 2" xfId="12563"/>
    <cellStyle name="표준 66 3" xfId="9930"/>
    <cellStyle name="표준 66 3 2" xfId="14886"/>
    <cellStyle name="표준 660" xfId="14309"/>
    <cellStyle name="표준 661" xfId="14310"/>
    <cellStyle name="표준 662" xfId="14311"/>
    <cellStyle name="표준 663" xfId="14312"/>
    <cellStyle name="표준 664" xfId="14313"/>
    <cellStyle name="표준 665" xfId="14314"/>
    <cellStyle name="표준 666" xfId="14315"/>
    <cellStyle name="표준 667" xfId="14316"/>
    <cellStyle name="표준 668" xfId="14317"/>
    <cellStyle name="표준 669" xfId="14318"/>
    <cellStyle name="표준 67" xfId="6599"/>
    <cellStyle name="표준 67 2" xfId="12564"/>
    <cellStyle name="표준 67 3" xfId="9931"/>
    <cellStyle name="표준 67 3 2" xfId="14887"/>
    <cellStyle name="표준 670" xfId="14319"/>
    <cellStyle name="표준 671" xfId="14320"/>
    <cellStyle name="표준 672" xfId="14321"/>
    <cellStyle name="표준 673" xfId="14322"/>
    <cellStyle name="표준 674" xfId="14323"/>
    <cellStyle name="표준 675" xfId="14324"/>
    <cellStyle name="표준 676" xfId="14325"/>
    <cellStyle name="표준 677" xfId="14326"/>
    <cellStyle name="표준 678" xfId="14327"/>
    <cellStyle name="표준 679" xfId="14328"/>
    <cellStyle name="표준 68" xfId="6600"/>
    <cellStyle name="표준 68 2" xfId="12565"/>
    <cellStyle name="표준 68 3" xfId="9932"/>
    <cellStyle name="표준 68 3 2" xfId="14888"/>
    <cellStyle name="표준 680" xfId="14329"/>
    <cellStyle name="표준 681" xfId="14330"/>
    <cellStyle name="표준 682" xfId="14331"/>
    <cellStyle name="표준 683" xfId="14332"/>
    <cellStyle name="표준 684" xfId="14333"/>
    <cellStyle name="표준 685" xfId="14334"/>
    <cellStyle name="표준 686" xfId="14335"/>
    <cellStyle name="표준 687" xfId="14336"/>
    <cellStyle name="표준 688" xfId="14337"/>
    <cellStyle name="표준 689" xfId="14338"/>
    <cellStyle name="표준 69" xfId="6601"/>
    <cellStyle name="표준 69 2" xfId="12566"/>
    <cellStyle name="표준 69 3" xfId="9933"/>
    <cellStyle name="표준 69 3 2" xfId="14889"/>
    <cellStyle name="표준 690" xfId="14339"/>
    <cellStyle name="표준 691" xfId="14340"/>
    <cellStyle name="표준 692" xfId="14341"/>
    <cellStyle name="표준 693" xfId="14342"/>
    <cellStyle name="표준 694" xfId="14343"/>
    <cellStyle name="표준 695" xfId="14344"/>
    <cellStyle name="표준 696" xfId="14345"/>
    <cellStyle name="표준 697" xfId="14346"/>
    <cellStyle name="표준 698" xfId="14347"/>
    <cellStyle name="표준 699" xfId="14348"/>
    <cellStyle name="표준 7" xfId="6602"/>
    <cellStyle name="표준 7 2" xfId="6603"/>
    <cellStyle name="표준 7 2 2" xfId="6604"/>
    <cellStyle name="표준 7 2 2 2" xfId="12568"/>
    <cellStyle name="표준 7 2 2 3" xfId="9935"/>
    <cellStyle name="표준 7 2 3" xfId="6808"/>
    <cellStyle name="표준 7 2 3 2" xfId="12762"/>
    <cellStyle name="표준 7 2 3 3" xfId="9936"/>
    <cellStyle name="표준 7 2 4" xfId="6999"/>
    <cellStyle name="표준 7 2 4 2" xfId="12910"/>
    <cellStyle name="표준 7 2 4 3" xfId="9937"/>
    <cellStyle name="표준 7 2 5" xfId="12567"/>
    <cellStyle name="표준 7 2 6" xfId="9934"/>
    <cellStyle name="표준 7 3" xfId="6605"/>
    <cellStyle name="표준 7 3 2" xfId="6809"/>
    <cellStyle name="표준 7 3 3" xfId="7000"/>
    <cellStyle name="표준 7 3 3 2" xfId="12911"/>
    <cellStyle name="표준 7 3 3 3" xfId="9938"/>
    <cellStyle name="표준 7 3 4" xfId="12569"/>
    <cellStyle name="표준 7 4" xfId="6606"/>
    <cellStyle name="표준 7 4 2" xfId="6810"/>
    <cellStyle name="표준 7 4 2 2" xfId="12763"/>
    <cellStyle name="표준 7 4 2 3" xfId="9940"/>
    <cellStyle name="표준 7 4 3" xfId="7001"/>
    <cellStyle name="표준 7 4 3 2" xfId="12912"/>
    <cellStyle name="표준 7 4 3 3" xfId="9941"/>
    <cellStyle name="표준 7 4 4" xfId="12570"/>
    <cellStyle name="표준 7 4 5" xfId="9939"/>
    <cellStyle name="표준 7 5" xfId="6607"/>
    <cellStyle name="표준 7 5 2" xfId="12571"/>
    <cellStyle name="표준 7 5 3" xfId="9942"/>
    <cellStyle name="표준 7 6" xfId="6807"/>
    <cellStyle name="표준 7 7" xfId="6998"/>
    <cellStyle name="표준 7 7 2" xfId="12909"/>
    <cellStyle name="표준 7 7 3" xfId="9943"/>
    <cellStyle name="표준 7 8" xfId="7036"/>
    <cellStyle name="표준 7 8 2" xfId="12938"/>
    <cellStyle name="표준 7 8 3" xfId="9944"/>
    <cellStyle name="표준 70" xfId="6608"/>
    <cellStyle name="표준 70 2" xfId="12572"/>
    <cellStyle name="표준 70 3" xfId="9945"/>
    <cellStyle name="표준 70 3 2" xfId="14890"/>
    <cellStyle name="표준 700" xfId="14349"/>
    <cellStyle name="표준 701" xfId="14350"/>
    <cellStyle name="표준 702" xfId="14351"/>
    <cellStyle name="표준 703" xfId="14352"/>
    <cellStyle name="표준 704" xfId="14353"/>
    <cellStyle name="표준 705" xfId="14354"/>
    <cellStyle name="표준 706" xfId="14355"/>
    <cellStyle name="표준 707" xfId="14356"/>
    <cellStyle name="표준 708" xfId="14357"/>
    <cellStyle name="표준 709" xfId="14358"/>
    <cellStyle name="표준 71" xfId="6609"/>
    <cellStyle name="표준 71 2" xfId="12573"/>
    <cellStyle name="표준 71 3" xfId="9946"/>
    <cellStyle name="표준 71 3 2" xfId="14891"/>
    <cellStyle name="표준 710" xfId="14359"/>
    <cellStyle name="표준 711" xfId="14360"/>
    <cellStyle name="표준 712" xfId="14361"/>
    <cellStyle name="표준 713" xfId="14362"/>
    <cellStyle name="표준 714" xfId="14363"/>
    <cellStyle name="표준 715" xfId="14364"/>
    <cellStyle name="표준 716" xfId="14365"/>
    <cellStyle name="표준 717" xfId="14366"/>
    <cellStyle name="표준 718" xfId="14367"/>
    <cellStyle name="표준 719" xfId="14368"/>
    <cellStyle name="표준 72" xfId="6610"/>
    <cellStyle name="표준 72 2" xfId="12574"/>
    <cellStyle name="표준 72 3" xfId="9947"/>
    <cellStyle name="표준 72 3 2" xfId="14892"/>
    <cellStyle name="표준 720" xfId="14369"/>
    <cellStyle name="표준 721" xfId="14370"/>
    <cellStyle name="표준 722" xfId="14371"/>
    <cellStyle name="표준 723" xfId="14372"/>
    <cellStyle name="표준 724" xfId="14373"/>
    <cellStyle name="표준 725" xfId="14374"/>
    <cellStyle name="표준 726" xfId="14375"/>
    <cellStyle name="표준 727" xfId="14376"/>
    <cellStyle name="표준 728" xfId="14377"/>
    <cellStyle name="표준 729" xfId="14378"/>
    <cellStyle name="표준 73" xfId="6611"/>
    <cellStyle name="표준 73 2" xfId="12575"/>
    <cellStyle name="표준 73 3" xfId="9948"/>
    <cellStyle name="표준 73 3 2" xfId="14893"/>
    <cellStyle name="표준 730" xfId="14379"/>
    <cellStyle name="표준 731" xfId="14380"/>
    <cellStyle name="표준 732" xfId="14381"/>
    <cellStyle name="표준 733" xfId="14382"/>
    <cellStyle name="표준 734" xfId="14383"/>
    <cellStyle name="표준 735" xfId="14384"/>
    <cellStyle name="표준 736" xfId="14385"/>
    <cellStyle name="표준 737" xfId="14386"/>
    <cellStyle name="표준 738" xfId="14387"/>
    <cellStyle name="표준 739" xfId="14388"/>
    <cellStyle name="표준 74" xfId="6612"/>
    <cellStyle name="표준 74 2" xfId="12576"/>
    <cellStyle name="표준 74 3" xfId="9949"/>
    <cellStyle name="표준 74 3 2" xfId="14894"/>
    <cellStyle name="표준 740" xfId="14389"/>
    <cellStyle name="표준 741" xfId="14390"/>
    <cellStyle name="표준 742" xfId="14391"/>
    <cellStyle name="표준 743" xfId="14392"/>
    <cellStyle name="표준 744" xfId="14393"/>
    <cellStyle name="표준 745" xfId="14394"/>
    <cellStyle name="표준 746" xfId="14395"/>
    <cellStyle name="표준 747" xfId="14396"/>
    <cellStyle name="표준 748" xfId="14397"/>
    <cellStyle name="표준 749" xfId="14398"/>
    <cellStyle name="표준 75" xfId="6613"/>
    <cellStyle name="표준 75 2" xfId="12577"/>
    <cellStyle name="표준 75 3" xfId="9950"/>
    <cellStyle name="표준 75 3 2" xfId="14895"/>
    <cellStyle name="표준 750" xfId="14399"/>
    <cellStyle name="표준 751" xfId="14400"/>
    <cellStyle name="표준 752" xfId="14401"/>
    <cellStyle name="표준 753" xfId="14402"/>
    <cellStyle name="표준 754" xfId="14403"/>
    <cellStyle name="표준 755" xfId="14404"/>
    <cellStyle name="표준 756" xfId="14405"/>
    <cellStyle name="표준 757" xfId="14406"/>
    <cellStyle name="표준 758" xfId="14407"/>
    <cellStyle name="표준 759" xfId="14408"/>
    <cellStyle name="표준 76" xfId="6614"/>
    <cellStyle name="표준 76 2" xfId="12578"/>
    <cellStyle name="표준 76 3" xfId="9951"/>
    <cellStyle name="표준 76 3 2" xfId="14896"/>
    <cellStyle name="표준 760" xfId="14409"/>
    <cellStyle name="표준 761" xfId="14410"/>
    <cellStyle name="표준 762" xfId="14411"/>
    <cellStyle name="표준 763" xfId="14412"/>
    <cellStyle name="표준 764" xfId="14413"/>
    <cellStyle name="표준 765" xfId="14414"/>
    <cellStyle name="표준 766" xfId="14415"/>
    <cellStyle name="표준 767" xfId="14416"/>
    <cellStyle name="표준 768" xfId="14417"/>
    <cellStyle name="표준 769" xfId="14418"/>
    <cellStyle name="표준 77" xfId="6615"/>
    <cellStyle name="표준 77 2" xfId="12579"/>
    <cellStyle name="표준 77 3" xfId="9952"/>
    <cellStyle name="표준 77 3 2" xfId="14897"/>
    <cellStyle name="표준 770" xfId="14419"/>
    <cellStyle name="표준 771" xfId="14420"/>
    <cellStyle name="표준 772" xfId="14421"/>
    <cellStyle name="표준 773" xfId="14422"/>
    <cellStyle name="표준 774" xfId="14423"/>
    <cellStyle name="표준 775" xfId="14424"/>
    <cellStyle name="표준 776" xfId="14425"/>
    <cellStyle name="표준 777" xfId="14426"/>
    <cellStyle name="표준 778" xfId="14427"/>
    <cellStyle name="표준 779" xfId="14428"/>
    <cellStyle name="표준 78" xfId="6616"/>
    <cellStyle name="표준 78 2" xfId="12580"/>
    <cellStyle name="표준 78 3" xfId="9953"/>
    <cellStyle name="표준 78 3 2" xfId="14898"/>
    <cellStyle name="표준 780" xfId="14429"/>
    <cellStyle name="표준 781" xfId="14430"/>
    <cellStyle name="표준 782" xfId="14431"/>
    <cellStyle name="표준 783" xfId="14432"/>
    <cellStyle name="표준 784" xfId="14433"/>
    <cellStyle name="표준 785" xfId="14434"/>
    <cellStyle name="표준 786" xfId="14435"/>
    <cellStyle name="표준 787" xfId="14436"/>
    <cellStyle name="표준 788" xfId="14437"/>
    <cellStyle name="표준 789" xfId="14438"/>
    <cellStyle name="표준 79" xfId="6617"/>
    <cellStyle name="표준 79 2" xfId="12581"/>
    <cellStyle name="표준 79 3" xfId="9954"/>
    <cellStyle name="표준 79 3 2" xfId="14899"/>
    <cellStyle name="표준 790" xfId="14439"/>
    <cellStyle name="표준 791" xfId="14440"/>
    <cellStyle name="표준 792" xfId="14441"/>
    <cellStyle name="표준 793" xfId="14442"/>
    <cellStyle name="표준 794" xfId="14443"/>
    <cellStyle name="표준 795" xfId="14444"/>
    <cellStyle name="표준 796" xfId="14445"/>
    <cellStyle name="표준 797" xfId="14446"/>
    <cellStyle name="표준 798" xfId="14447"/>
    <cellStyle name="표준 799" xfId="14448"/>
    <cellStyle name="표준 8" xfId="6618"/>
    <cellStyle name="표준 8 2" xfId="6619"/>
    <cellStyle name="표준 8 2 2" xfId="6620"/>
    <cellStyle name="표준 8 2 2 2" xfId="12583"/>
    <cellStyle name="표준 8 2 2 3" xfId="9956"/>
    <cellStyle name="표준 8 2 3" xfId="6621"/>
    <cellStyle name="표준 8 2 3 2" xfId="12584"/>
    <cellStyle name="표준 8 2 3 3" xfId="9957"/>
    <cellStyle name="표준 8 2 4" xfId="6812"/>
    <cellStyle name="표준 8 2 4 2" xfId="12765"/>
    <cellStyle name="표준 8 2 4 3" xfId="9958"/>
    <cellStyle name="표준 8 2 5" xfId="7003"/>
    <cellStyle name="표준 8 2 5 2" xfId="12914"/>
    <cellStyle name="표준 8 2 5 3" xfId="9959"/>
    <cellStyle name="표준 8 2 6" xfId="12582"/>
    <cellStyle name="표준 8 2 7" xfId="9955"/>
    <cellStyle name="표준 8 2 7 2" xfId="14900"/>
    <cellStyle name="표준 8 3" xfId="6811"/>
    <cellStyle name="표준 8 3 2" xfId="12764"/>
    <cellStyle name="표준 8 3 3" xfId="9960"/>
    <cellStyle name="표준 8 4" xfId="7002"/>
    <cellStyle name="표준 8 4 2" xfId="12913"/>
    <cellStyle name="표준 8 4 3" xfId="9961"/>
    <cellStyle name="표준 8 5" xfId="7037"/>
    <cellStyle name="표준 8 5 2" xfId="12939"/>
    <cellStyle name="표준 8 5 3" xfId="9962"/>
    <cellStyle name="표준 80" xfId="6622"/>
    <cellStyle name="표준 80 2" xfId="12585"/>
    <cellStyle name="표준 80 3" xfId="9963"/>
    <cellStyle name="표준 80 3 2" xfId="14901"/>
    <cellStyle name="표준 800" xfId="14449"/>
    <cellStyle name="표준 801" xfId="14450"/>
    <cellStyle name="표준 802" xfId="14451"/>
    <cellStyle name="표준 803" xfId="14452"/>
    <cellStyle name="표준 804" xfId="14453"/>
    <cellStyle name="표준 805" xfId="14454"/>
    <cellStyle name="표준 806" xfId="14455"/>
    <cellStyle name="표준 807" xfId="14456"/>
    <cellStyle name="표준 808" xfId="14457"/>
    <cellStyle name="표준 809" xfId="14458"/>
    <cellStyle name="표준 81" xfId="6623"/>
    <cellStyle name="표준 81 2" xfId="12586"/>
    <cellStyle name="표준 81 3" xfId="9964"/>
    <cellStyle name="표준 810" xfId="14459"/>
    <cellStyle name="표준 811" xfId="14460"/>
    <cellStyle name="표준 812" xfId="14461"/>
    <cellStyle name="표준 813" xfId="14462"/>
    <cellStyle name="표준 814" xfId="14463"/>
    <cellStyle name="표준 815" xfId="14464"/>
    <cellStyle name="표준 816" xfId="14465"/>
    <cellStyle name="표준 817" xfId="14466"/>
    <cellStyle name="표준 818" xfId="14467"/>
    <cellStyle name="표준 819" xfId="14468"/>
    <cellStyle name="표준 82" xfId="6624"/>
    <cellStyle name="표준 82 2" xfId="12587"/>
    <cellStyle name="표준 82 2 2" xfId="14469"/>
    <cellStyle name="표준 82 3" xfId="9965"/>
    <cellStyle name="표준 82 3 2" xfId="15234"/>
    <cellStyle name="표준 82 4" xfId="14470"/>
    <cellStyle name="표준 82 4 2" xfId="15523"/>
    <cellStyle name="표준 82 4 2 2" xfId="17666"/>
    <cellStyle name="표준 82 4 2 2 2" xfId="20876"/>
    <cellStyle name="표준 82 4 2 2 2 2" xfId="27305"/>
    <cellStyle name="표준 82 4 2 2 3" xfId="24095"/>
    <cellStyle name="표준 82 4 2 3" xfId="16596"/>
    <cellStyle name="표준 82 4 2 3 2" xfId="19806"/>
    <cellStyle name="표준 82 4 2 3 2 2" xfId="26235"/>
    <cellStyle name="표준 82 4 2 3 3" xfId="23025"/>
    <cellStyle name="표준 82 4 2 4" xfId="18736"/>
    <cellStyle name="표준 82 4 2 4 2" xfId="25165"/>
    <cellStyle name="표준 82 4 2 5" xfId="21955"/>
    <cellStyle name="표준 82 4 3" xfId="15737"/>
    <cellStyle name="표준 82 4 3 2" xfId="17880"/>
    <cellStyle name="표준 82 4 3 2 2" xfId="21090"/>
    <cellStyle name="표준 82 4 3 2 2 2" xfId="27519"/>
    <cellStyle name="표준 82 4 3 2 3" xfId="24309"/>
    <cellStyle name="표준 82 4 3 3" xfId="16810"/>
    <cellStyle name="표준 82 4 3 3 2" xfId="20020"/>
    <cellStyle name="표준 82 4 3 3 2 2" xfId="26449"/>
    <cellStyle name="표준 82 4 3 3 3" xfId="23239"/>
    <cellStyle name="표준 82 4 3 4" xfId="18950"/>
    <cellStyle name="표준 82 4 3 4 2" xfId="25379"/>
    <cellStyle name="표준 82 4 3 5" xfId="22169"/>
    <cellStyle name="표준 82 4 4" xfId="15951"/>
    <cellStyle name="표준 82 4 4 2" xfId="18094"/>
    <cellStyle name="표준 82 4 4 2 2" xfId="21304"/>
    <cellStyle name="표준 82 4 4 2 2 2" xfId="27733"/>
    <cellStyle name="표준 82 4 4 2 3" xfId="24523"/>
    <cellStyle name="표준 82 4 4 3" xfId="17024"/>
    <cellStyle name="표준 82 4 4 3 2" xfId="20234"/>
    <cellStyle name="표준 82 4 4 3 2 2" xfId="26663"/>
    <cellStyle name="표준 82 4 4 3 3" xfId="23453"/>
    <cellStyle name="표준 82 4 4 4" xfId="19164"/>
    <cellStyle name="표준 82 4 4 4 2" xfId="25593"/>
    <cellStyle name="표준 82 4 4 5" xfId="22383"/>
    <cellStyle name="표준 82 4 5" xfId="16168"/>
    <cellStyle name="표준 82 4 5 2" xfId="18308"/>
    <cellStyle name="표준 82 4 5 2 2" xfId="21518"/>
    <cellStyle name="표준 82 4 5 2 2 2" xfId="27947"/>
    <cellStyle name="표준 82 4 5 2 3" xfId="24737"/>
    <cellStyle name="표준 82 4 5 3" xfId="17238"/>
    <cellStyle name="표준 82 4 5 3 2" xfId="20448"/>
    <cellStyle name="표준 82 4 5 3 2 2" xfId="26877"/>
    <cellStyle name="표준 82 4 5 3 3" xfId="23667"/>
    <cellStyle name="표준 82 4 5 4" xfId="19378"/>
    <cellStyle name="표준 82 4 5 4 2" xfId="25807"/>
    <cellStyle name="표준 82 4 5 5" xfId="22597"/>
    <cellStyle name="표준 82 4 6" xfId="17452"/>
    <cellStyle name="표준 82 4 6 2" xfId="20662"/>
    <cellStyle name="표준 82 4 6 2 2" xfId="27091"/>
    <cellStyle name="표준 82 4 6 3" xfId="23881"/>
    <cellStyle name="표준 82 4 7" xfId="16382"/>
    <cellStyle name="표준 82 4 7 2" xfId="19592"/>
    <cellStyle name="표준 82 4 7 2 2" xfId="26021"/>
    <cellStyle name="표준 82 4 7 3" xfId="22811"/>
    <cellStyle name="표준 82 4 8" xfId="18522"/>
    <cellStyle name="표준 82 4 8 2" xfId="24951"/>
    <cellStyle name="표준 82 4 9" xfId="21740"/>
    <cellStyle name="표준 820" xfId="14471"/>
    <cellStyle name="표준 821" xfId="14472"/>
    <cellStyle name="표준 822" xfId="14473"/>
    <cellStyle name="표준 823" xfId="14474"/>
    <cellStyle name="표준 824" xfId="14475"/>
    <cellStyle name="표준 825" xfId="14476"/>
    <cellStyle name="표준 826" xfId="14477"/>
    <cellStyle name="표준 827" xfId="14478"/>
    <cellStyle name="표준 828" xfId="14479"/>
    <cellStyle name="표준 829" xfId="14480"/>
    <cellStyle name="표준 83" xfId="6625"/>
    <cellStyle name="표준 83 2" xfId="12588"/>
    <cellStyle name="표준 83 2 2" xfId="14481"/>
    <cellStyle name="표준 83 2 2 2" xfId="15524"/>
    <cellStyle name="표준 83 2 2 2 2" xfId="17667"/>
    <cellStyle name="표준 83 2 2 2 2 2" xfId="20877"/>
    <cellStyle name="표준 83 2 2 2 2 2 2" xfId="27306"/>
    <cellStyle name="표준 83 2 2 2 2 3" xfId="24096"/>
    <cellStyle name="표준 83 2 2 2 3" xfId="16597"/>
    <cellStyle name="표준 83 2 2 2 3 2" xfId="19807"/>
    <cellStyle name="표준 83 2 2 2 3 2 2" xfId="26236"/>
    <cellStyle name="표준 83 2 2 2 3 3" xfId="23026"/>
    <cellStyle name="표준 83 2 2 2 4" xfId="18737"/>
    <cellStyle name="표준 83 2 2 2 4 2" xfId="25166"/>
    <cellStyle name="표준 83 2 2 2 5" xfId="21956"/>
    <cellStyle name="표준 83 2 2 3" xfId="15738"/>
    <cellStyle name="표준 83 2 2 3 2" xfId="17881"/>
    <cellStyle name="표준 83 2 2 3 2 2" xfId="21091"/>
    <cellStyle name="표준 83 2 2 3 2 2 2" xfId="27520"/>
    <cellStyle name="표준 83 2 2 3 2 3" xfId="24310"/>
    <cellStyle name="표준 83 2 2 3 3" xfId="16811"/>
    <cellStyle name="표준 83 2 2 3 3 2" xfId="20021"/>
    <cellStyle name="표준 83 2 2 3 3 2 2" xfId="26450"/>
    <cellStyle name="표준 83 2 2 3 3 3" xfId="23240"/>
    <cellStyle name="표준 83 2 2 3 4" xfId="18951"/>
    <cellStyle name="표준 83 2 2 3 4 2" xfId="25380"/>
    <cellStyle name="표준 83 2 2 3 5" xfId="22170"/>
    <cellStyle name="표준 83 2 2 4" xfId="15952"/>
    <cellStyle name="표준 83 2 2 4 2" xfId="18095"/>
    <cellStyle name="표준 83 2 2 4 2 2" xfId="21305"/>
    <cellStyle name="표준 83 2 2 4 2 2 2" xfId="27734"/>
    <cellStyle name="표준 83 2 2 4 2 3" xfId="24524"/>
    <cellStyle name="표준 83 2 2 4 3" xfId="17025"/>
    <cellStyle name="표준 83 2 2 4 3 2" xfId="20235"/>
    <cellStyle name="표준 83 2 2 4 3 2 2" xfId="26664"/>
    <cellStyle name="표준 83 2 2 4 3 3" xfId="23454"/>
    <cellStyle name="표준 83 2 2 4 4" xfId="19165"/>
    <cellStyle name="표준 83 2 2 4 4 2" xfId="25594"/>
    <cellStyle name="표준 83 2 2 4 5" xfId="22384"/>
    <cellStyle name="표준 83 2 2 5" xfId="16169"/>
    <cellStyle name="표준 83 2 2 5 2" xfId="18309"/>
    <cellStyle name="표준 83 2 2 5 2 2" xfId="21519"/>
    <cellStyle name="표준 83 2 2 5 2 2 2" xfId="27948"/>
    <cellStyle name="표준 83 2 2 5 2 3" xfId="24738"/>
    <cellStyle name="표준 83 2 2 5 3" xfId="17239"/>
    <cellStyle name="표준 83 2 2 5 3 2" xfId="20449"/>
    <cellStyle name="표준 83 2 2 5 3 2 2" xfId="26878"/>
    <cellStyle name="표준 83 2 2 5 3 3" xfId="23668"/>
    <cellStyle name="표준 83 2 2 5 4" xfId="19379"/>
    <cellStyle name="표준 83 2 2 5 4 2" xfId="25808"/>
    <cellStyle name="표준 83 2 2 5 5" xfId="22598"/>
    <cellStyle name="표준 83 2 2 6" xfId="17453"/>
    <cellStyle name="표준 83 2 2 6 2" xfId="20663"/>
    <cellStyle name="표준 83 2 2 6 2 2" xfId="27092"/>
    <cellStyle name="표준 83 2 2 6 3" xfId="23882"/>
    <cellStyle name="표준 83 2 2 7" xfId="16383"/>
    <cellStyle name="표준 83 2 2 7 2" xfId="19593"/>
    <cellStyle name="표준 83 2 2 7 2 2" xfId="26022"/>
    <cellStyle name="표준 83 2 2 7 3" xfId="22812"/>
    <cellStyle name="표준 83 2 2 8" xfId="18523"/>
    <cellStyle name="표준 83 2 2 8 2" xfId="24952"/>
    <cellStyle name="표준 83 2 2 9" xfId="21741"/>
    <cellStyle name="표준 83 3" xfId="9966"/>
    <cellStyle name="표준 83 3 2" xfId="14903"/>
    <cellStyle name="표준 83 4" xfId="14482"/>
    <cellStyle name="표준 83 5" xfId="14483"/>
    <cellStyle name="표준 830" xfId="14484"/>
    <cellStyle name="표준 831" xfId="14485"/>
    <cellStyle name="표준 832" xfId="14486"/>
    <cellStyle name="표준 833" xfId="14487"/>
    <cellStyle name="표준 834" xfId="14488"/>
    <cellStyle name="표준 835" xfId="14489"/>
    <cellStyle name="표준 836" xfId="14490"/>
    <cellStyle name="표준 837" xfId="14491"/>
    <cellStyle name="표준 838" xfId="14492"/>
    <cellStyle name="표준 839" xfId="14493"/>
    <cellStyle name="표준 84" xfId="6626"/>
    <cellStyle name="표준 84 2" xfId="12589"/>
    <cellStyle name="표준 84 2 2" xfId="14494"/>
    <cellStyle name="표준 84 3" xfId="9967"/>
    <cellStyle name="표준 84 3 2" xfId="15301"/>
    <cellStyle name="표준 84 4" xfId="14495"/>
    <cellStyle name="표준 840" xfId="14496"/>
    <cellStyle name="표준 841" xfId="14497"/>
    <cellStyle name="표준 842" xfId="14498"/>
    <cellStyle name="표준 843" xfId="14499"/>
    <cellStyle name="표준 844" xfId="14500"/>
    <cellStyle name="표준 845" xfId="14501"/>
    <cellStyle name="표준 846" xfId="14502"/>
    <cellStyle name="표준 847" xfId="14503"/>
    <cellStyle name="표준 848" xfId="14504"/>
    <cellStyle name="표준 849" xfId="14505"/>
    <cellStyle name="표준 85" xfId="6627"/>
    <cellStyle name="표준 85 2" xfId="12590"/>
    <cellStyle name="표준 85 2 2" xfId="14506"/>
    <cellStyle name="표준 85 3" xfId="9968"/>
    <cellStyle name="표준 85 3 2" xfId="15302"/>
    <cellStyle name="표준 85 4" xfId="14507"/>
    <cellStyle name="표준 850" xfId="14508"/>
    <cellStyle name="표준 851" xfId="14509"/>
    <cellStyle name="표준 852" xfId="14510"/>
    <cellStyle name="표준 853" xfId="14511"/>
    <cellStyle name="표준 854" xfId="14512"/>
    <cellStyle name="표준 855" xfId="14513"/>
    <cellStyle name="표준 856" xfId="14514"/>
    <cellStyle name="표준 857" xfId="14515"/>
    <cellStyle name="표준 858" xfId="14516"/>
    <cellStyle name="표준 859" xfId="14517"/>
    <cellStyle name="표준 86" xfId="6628"/>
    <cellStyle name="표준 86 2" xfId="12591"/>
    <cellStyle name="표준 86 2 2" xfId="14518"/>
    <cellStyle name="표준 86 3" xfId="9969"/>
    <cellStyle name="표준 86 3 2" xfId="15303"/>
    <cellStyle name="표준 86 4" xfId="14519"/>
    <cellStyle name="표준 860" xfId="14520"/>
    <cellStyle name="표준 861" xfId="14521"/>
    <cellStyle name="표준 862" xfId="14522"/>
    <cellStyle name="표준 863" xfId="14523"/>
    <cellStyle name="표준 864" xfId="14524"/>
    <cellStyle name="표준 865" xfId="14525"/>
    <cellStyle name="표준 866" xfId="14526"/>
    <cellStyle name="표준 867" xfId="14527"/>
    <cellStyle name="표준 868" xfId="14528"/>
    <cellStyle name="표준 869" xfId="14529"/>
    <cellStyle name="표준 87" xfId="6629"/>
    <cellStyle name="표준 87 2" xfId="12592"/>
    <cellStyle name="표준 87 2 2" xfId="14530"/>
    <cellStyle name="표준 87 3" xfId="9970"/>
    <cellStyle name="표준 87 3 2" xfId="15304"/>
    <cellStyle name="표준 87 4" xfId="14531"/>
    <cellStyle name="표준 870" xfId="14532"/>
    <cellStyle name="표준 871" xfId="14533"/>
    <cellStyle name="표준 872" xfId="14534"/>
    <cellStyle name="표준 873" xfId="14535"/>
    <cellStyle name="표준 874" xfId="14536"/>
    <cellStyle name="표준 875" xfId="14537"/>
    <cellStyle name="표준 876" xfId="14538"/>
    <cellStyle name="표준 877" xfId="14539"/>
    <cellStyle name="표준 878" xfId="14540"/>
    <cellStyle name="표준 879" xfId="14541"/>
    <cellStyle name="표준 88" xfId="6630"/>
    <cellStyle name="표준 88 2" xfId="12593"/>
    <cellStyle name="표준 88 2 2" xfId="14542"/>
    <cellStyle name="표준 88 3" xfId="9971"/>
    <cellStyle name="표준 88 3 2" xfId="15305"/>
    <cellStyle name="표준 88 4" xfId="14543"/>
    <cellStyle name="표준 880" xfId="14544"/>
    <cellStyle name="표준 881" xfId="14545"/>
    <cellStyle name="표준 882" xfId="14546"/>
    <cellStyle name="표준 883" xfId="14547"/>
    <cellStyle name="표준 884" xfId="14548"/>
    <cellStyle name="표준 885" xfId="14549"/>
    <cellStyle name="표준 886" xfId="14550"/>
    <cellStyle name="표준 887" xfId="14551"/>
    <cellStyle name="표준 888" xfId="14552"/>
    <cellStyle name="표준 889" xfId="14553"/>
    <cellStyle name="표준 89" xfId="6631"/>
    <cellStyle name="표준 89 2" xfId="12594"/>
    <cellStyle name="표준 89 2 2" xfId="14554"/>
    <cellStyle name="표준 89 3" xfId="9972"/>
    <cellStyle name="표준 89 3 2" xfId="15306"/>
    <cellStyle name="표준 89 4" xfId="14555"/>
    <cellStyle name="표준 890" xfId="14556"/>
    <cellStyle name="표준 891" xfId="14557"/>
    <cellStyle name="표준 892" xfId="14558"/>
    <cellStyle name="표준 893" xfId="14559"/>
    <cellStyle name="표준 894" xfId="14560"/>
    <cellStyle name="표준 895" xfId="14561"/>
    <cellStyle name="표준 896" xfId="14562"/>
    <cellStyle name="표준 897" xfId="14563"/>
    <cellStyle name="표준 898" xfId="14564"/>
    <cellStyle name="표준 899" xfId="14565"/>
    <cellStyle name="표준 9" xfId="6632"/>
    <cellStyle name="표준 9 2" xfId="6633"/>
    <cellStyle name="표준 9 2 2" xfId="6634"/>
    <cellStyle name="표준 9 2 2 2" xfId="12596"/>
    <cellStyle name="표준 9 2 2 3" xfId="9974"/>
    <cellStyle name="표준 9 2 3" xfId="12595"/>
    <cellStyle name="표준 9 2 4" xfId="9973"/>
    <cellStyle name="표준 9 2 4 2" xfId="14791"/>
    <cellStyle name="표준 9 3" xfId="6635"/>
    <cellStyle name="표준 9 3 2" xfId="6636"/>
    <cellStyle name="표준 9 3 2 2" xfId="12598"/>
    <cellStyle name="표준 9 3 2 3" xfId="9976"/>
    <cellStyle name="표준 9 3 2 3 2" xfId="14793"/>
    <cellStyle name="표준 9 3 3" xfId="6637"/>
    <cellStyle name="표준 9 3 3 2" xfId="12599"/>
    <cellStyle name="표준 9 3 3 3" xfId="9977"/>
    <cellStyle name="표준 9 3 3 3 2" xfId="14794"/>
    <cellStyle name="표준 9 3 4" xfId="6638"/>
    <cellStyle name="표준 9 3 4 2" xfId="12600"/>
    <cellStyle name="표준 9 3 4 3" xfId="9978"/>
    <cellStyle name="표준 9 3 4 3 2" xfId="14795"/>
    <cellStyle name="표준 9 3 5" xfId="12597"/>
    <cellStyle name="표준 9 3 6" xfId="9975"/>
    <cellStyle name="표준 9 3 6 2" xfId="14792"/>
    <cellStyle name="표준 9 3_예산추계(쿼터제)" xfId="6639"/>
    <cellStyle name="표준 9 4" xfId="6640"/>
    <cellStyle name="표준 9 4 2" xfId="12601"/>
    <cellStyle name="표준 9 4 3" xfId="9979"/>
    <cellStyle name="표준 9 4 3 2" xfId="14796"/>
    <cellStyle name="표준 9 5" xfId="6641"/>
    <cellStyle name="표준 9 5 2" xfId="12602"/>
    <cellStyle name="표준 9 5 3" xfId="9980"/>
    <cellStyle name="표준 9 5 3 2" xfId="14797"/>
    <cellStyle name="표준 9 6" xfId="6642"/>
    <cellStyle name="표준 9 6 2" xfId="12603"/>
    <cellStyle name="표준 9 6 3" xfId="9981"/>
    <cellStyle name="표준 9 6 3 2" xfId="15329"/>
    <cellStyle name="표준 9 7" xfId="7038"/>
    <cellStyle name="표준 9 7 2" xfId="12940"/>
    <cellStyle name="표준 9 7 3" xfId="9982"/>
    <cellStyle name="표준 9 7 3 2" xfId="15330"/>
    <cellStyle name="표준 9 8" xfId="14566"/>
    <cellStyle name="표준 9 9" xfId="14567"/>
    <cellStyle name="표준 9_예산추계(쿼터제)" xfId="6643"/>
    <cellStyle name="표준 90" xfId="6644"/>
    <cellStyle name="표준 90 2" xfId="12604"/>
    <cellStyle name="표준 90 2 2" xfId="14568"/>
    <cellStyle name="표준 90 3" xfId="9983"/>
    <cellStyle name="표준 90 3 2" xfId="15307"/>
    <cellStyle name="표준 90 4" xfId="14569"/>
    <cellStyle name="표준 900" xfId="14570"/>
    <cellStyle name="표준 901" xfId="14571"/>
    <cellStyle name="표준 902" xfId="14572"/>
    <cellStyle name="표준 903" xfId="14573"/>
    <cellStyle name="표준 904" xfId="14574"/>
    <cellStyle name="표준 905" xfId="14575"/>
    <cellStyle name="표준 906" xfId="14576"/>
    <cellStyle name="표준 907" xfId="14577"/>
    <cellStyle name="표준 908" xfId="14578"/>
    <cellStyle name="표준 909" xfId="14579"/>
    <cellStyle name="표준 91" xfId="6645"/>
    <cellStyle name="표준 91 2" xfId="12605"/>
    <cellStyle name="표준 91 2 2" xfId="14580"/>
    <cellStyle name="표준 91 3" xfId="9984"/>
    <cellStyle name="표준 91 3 2" xfId="15308"/>
    <cellStyle name="표준 91 4" xfId="14581"/>
    <cellStyle name="표준 910" xfId="14582"/>
    <cellStyle name="표준 911" xfId="14583"/>
    <cellStyle name="표준 912" xfId="14584"/>
    <cellStyle name="표준 913" xfId="14585"/>
    <cellStyle name="표준 914" xfId="14586"/>
    <cellStyle name="표준 915" xfId="14587"/>
    <cellStyle name="표준 916" xfId="14588"/>
    <cellStyle name="표준 917" xfId="14589"/>
    <cellStyle name="표준 918" xfId="14590"/>
    <cellStyle name="표준 919" xfId="14591"/>
    <cellStyle name="표준 92" xfId="6646"/>
    <cellStyle name="표준 92 2" xfId="12606"/>
    <cellStyle name="표준 92 2 2" xfId="14592"/>
    <cellStyle name="표준 92 3" xfId="9985"/>
    <cellStyle name="표준 92 3 2" xfId="15309"/>
    <cellStyle name="표준 92 4" xfId="14593"/>
    <cellStyle name="표준 920" xfId="14594"/>
    <cellStyle name="표준 921" xfId="14595"/>
    <cellStyle name="표준 922" xfId="14596"/>
    <cellStyle name="표준 923" xfId="14597"/>
    <cellStyle name="표준 924" xfId="14598"/>
    <cellStyle name="표준 925" xfId="14599"/>
    <cellStyle name="표준 926" xfId="14600"/>
    <cellStyle name="표준 927" xfId="14601"/>
    <cellStyle name="표준 928" xfId="14602"/>
    <cellStyle name="표준 929" xfId="14603"/>
    <cellStyle name="표준 93" xfId="6647"/>
    <cellStyle name="표준 93 2" xfId="12607"/>
    <cellStyle name="표준 93 2 2" xfId="14604"/>
    <cellStyle name="표준 93 3" xfId="9986"/>
    <cellStyle name="표준 93 3 2" xfId="15310"/>
    <cellStyle name="표준 93 4" xfId="14605"/>
    <cellStyle name="표준 930" xfId="14606"/>
    <cellStyle name="표준 931" xfId="14607"/>
    <cellStyle name="표준 932" xfId="14608"/>
    <cellStyle name="표준 933" xfId="14609"/>
    <cellStyle name="표준 934" xfId="14610"/>
    <cellStyle name="표준 935" xfId="14611"/>
    <cellStyle name="표준 936" xfId="14612"/>
    <cellStyle name="표준 937" xfId="14613"/>
    <cellStyle name="표준 938" xfId="14614"/>
    <cellStyle name="표준 939" xfId="14615"/>
    <cellStyle name="표준 94" xfId="6648"/>
    <cellStyle name="표준 94 2" xfId="12608"/>
    <cellStyle name="표준 94 2 2" xfId="14616"/>
    <cellStyle name="표준 94 3" xfId="9987"/>
    <cellStyle name="표준 94 3 2" xfId="15311"/>
    <cellStyle name="표준 94 4" xfId="14617"/>
    <cellStyle name="표준 940" xfId="14618"/>
    <cellStyle name="표준 941" xfId="14619"/>
    <cellStyle name="표준 942" xfId="14620"/>
    <cellStyle name="표준 943" xfId="14621"/>
    <cellStyle name="표준 944" xfId="14622"/>
    <cellStyle name="표준 945" xfId="14623"/>
    <cellStyle name="표준 946" xfId="14624"/>
    <cellStyle name="표준 947" xfId="14625"/>
    <cellStyle name="표준 948" xfId="14626"/>
    <cellStyle name="표준 949" xfId="14627"/>
    <cellStyle name="표준 95" xfId="6649"/>
    <cellStyle name="표준 95 2" xfId="12609"/>
    <cellStyle name="표준 95 2 2" xfId="14628"/>
    <cellStyle name="표준 95 3" xfId="9988"/>
    <cellStyle name="표준 95 3 2" xfId="15312"/>
    <cellStyle name="표준 95 4" xfId="14629"/>
    <cellStyle name="표준 950" xfId="14630"/>
    <cellStyle name="표준 951" xfId="14631"/>
    <cellStyle name="표준 952" xfId="14632"/>
    <cellStyle name="표준 953" xfId="14633"/>
    <cellStyle name="표준 954" xfId="14634"/>
    <cellStyle name="표준 955" xfId="14635"/>
    <cellStyle name="표준 956" xfId="14636"/>
    <cellStyle name="표준 957" xfId="14637"/>
    <cellStyle name="표준 958" xfId="14638"/>
    <cellStyle name="표준 959" xfId="14639"/>
    <cellStyle name="표준 96" xfId="6650"/>
    <cellStyle name="표준 96 2" xfId="12610"/>
    <cellStyle name="표준 96 2 2" xfId="14640"/>
    <cellStyle name="표준 96 3" xfId="9989"/>
    <cellStyle name="표준 96 3 2" xfId="15231"/>
    <cellStyle name="표준 960" xfId="14641"/>
    <cellStyle name="표준 961" xfId="14642"/>
    <cellStyle name="표준 962" xfId="14643"/>
    <cellStyle name="표준 963" xfId="14644"/>
    <cellStyle name="표준 964" xfId="14645"/>
    <cellStyle name="표준 965" xfId="14646"/>
    <cellStyle name="표준 966" xfId="14647"/>
    <cellStyle name="표준 967" xfId="14648"/>
    <cellStyle name="표준 968" xfId="14649"/>
    <cellStyle name="표준 969" xfId="14650"/>
    <cellStyle name="표준 97" xfId="6651"/>
    <cellStyle name="표준 97 2" xfId="12611"/>
    <cellStyle name="표준 97 2 2" xfId="14651"/>
    <cellStyle name="표준 97 3" xfId="9990"/>
    <cellStyle name="표준 97 3 2" xfId="15232"/>
    <cellStyle name="표준 970" xfId="14652"/>
    <cellStyle name="표준 971" xfId="14653"/>
    <cellStyle name="표준 972" xfId="14654"/>
    <cellStyle name="표준 973" xfId="14655"/>
    <cellStyle name="표준 974" xfId="14656"/>
    <cellStyle name="표준 975" xfId="14657"/>
    <cellStyle name="표준 976" xfId="14658"/>
    <cellStyle name="표준 977" xfId="14659"/>
    <cellStyle name="표준 978" xfId="14660"/>
    <cellStyle name="표준 979" xfId="14661"/>
    <cellStyle name="표준 98" xfId="6652"/>
    <cellStyle name="표준 98 2" xfId="12612"/>
    <cellStyle name="표준 98 2 2" xfId="14662"/>
    <cellStyle name="표준 98 3" xfId="9991"/>
    <cellStyle name="표준 98 3 2" xfId="50"/>
    <cellStyle name="표준 980" xfId="14663"/>
    <cellStyle name="표준 981" xfId="14664"/>
    <cellStyle name="표준 982" xfId="14665"/>
    <cellStyle name="표준 983" xfId="14666"/>
    <cellStyle name="표준 984" xfId="14667"/>
    <cellStyle name="표준 985" xfId="14668"/>
    <cellStyle name="표준 986" xfId="14669"/>
    <cellStyle name="표준 987" xfId="14670"/>
    <cellStyle name="표준 988" xfId="14671"/>
    <cellStyle name="표준 989" xfId="14672"/>
    <cellStyle name="표준 99" xfId="6653"/>
    <cellStyle name="표준 99 2" xfId="12613"/>
    <cellStyle name="표준 99 2 2" xfId="14673"/>
    <cellStyle name="표준 99 3" xfId="9992"/>
    <cellStyle name="표준 99 3 2" xfId="15233"/>
    <cellStyle name="표준 990" xfId="14674"/>
    <cellStyle name="표준 991" xfId="14675"/>
    <cellStyle name="표준 992" xfId="14676"/>
    <cellStyle name="표준 993" xfId="14677"/>
    <cellStyle name="표준 994" xfId="14678"/>
    <cellStyle name="표준 995" xfId="14679"/>
    <cellStyle name="표준 996" xfId="14680"/>
    <cellStyle name="표준 997" xfId="14681"/>
    <cellStyle name="표준 998" xfId="14682"/>
    <cellStyle name="표준 999" xfId="14683"/>
    <cellStyle name="표준_2005 세출결산" xfId="2799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809624</xdr:colOff>
      <xdr:row>49</xdr:row>
      <xdr:rowOff>92637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14300"/>
          <a:ext cx="6372224" cy="7912662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0</xdr:row>
      <xdr:rowOff>142875</xdr:rowOff>
    </xdr:from>
    <xdr:to>
      <xdr:col>12</xdr:col>
      <xdr:colOff>432772</xdr:colOff>
      <xdr:row>49</xdr:row>
      <xdr:rowOff>9525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34125" y="142875"/>
          <a:ext cx="6900247" cy="7800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1116;&#47924;&#44284;\2016\2015%20&#45824;&#54617;&#54924;&#44228;%20&#44208;&#49328;\&#44368;&#50977;&#48512;%20&#51228;&#52636;\Users\cs\Documents\&#45348;&#51060;&#53944;&#50728;%20&#48155;&#51008;%20&#54028;&#51068;\2013&#45380;&#46020;%20&#51088;&#49328;&#52712;&#46301;&#54788;&#54889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/Documents/&#45348;&#51060;&#53944;&#50728;%20&#48155;&#51008;%20&#54028;&#51068;/2013&#45380;&#46020;%20&#51088;&#49328;&#52712;&#46301;&#54788;&#54889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1116;&#47924;&#44284;\2016\2015%20&#45824;&#54617;&#54924;&#44228;%20&#44208;&#49328;\&#44368;&#50977;&#48512;%20&#51228;&#52636;\&#48148;&#53461;\work\&#44592;&#49457;&#54924;&#44228;%20&#44208;&#49328;\2013&#45380;\&#44368;&#49688;&#54924;&#51088;&#47308;\&#51088;&#49328;&#52712;&#46301;&#48708;&#52712;&#46301;&#45236;&#50669;\&#48148;&#53461;%20&#54868;&#47732;\&#44592;&#48512;&#52404;&#45225;\&#44592;&#48512;&#52292;&#45225;&#49436;&#49885;(2013.05&#50900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48148;&#53461;/work/&#44592;&#49457;&#54924;&#44228;%20&#44208;&#49328;/2013&#45380;/&#44368;&#49688;&#54924;&#51088;&#47308;/&#51088;&#49328;&#52712;&#46301;&#48708;&#52712;&#46301;&#45236;&#50669;/&#48148;&#53461;%20&#54868;&#47732;/&#44592;&#48512;&#52404;&#45225;/&#44592;&#48512;&#52292;&#45225;&#49436;&#49885;(2013.05&#50900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1116;&#47924;&#44284;\2016\2015%20&#45824;&#54617;&#54924;&#44228;%20&#44208;&#49328;\&#44368;&#50977;&#48512;%20&#51228;&#52636;\&#48148;&#53461;\work\&#44592;&#49457;&#54924;&#44228;%20&#44208;&#49328;\2013&#45380;\&#44368;&#49688;&#54924;&#51088;&#47308;\&#51088;&#49328;&#52712;&#46301;&#48708;&#52712;&#46301;&#45236;&#50669;\&#48148;&#53461;%20&#54868;&#47732;\&#44592;&#48512;&#52404;&#45225;\&#44592;&#48512;&#52292;&#45225;&#49436;&#49885;(2013.03&#50900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8148;&#53461;/work/&#44592;&#49457;&#54924;&#44228;%20&#44208;&#49328;/2013&#45380;/&#44368;&#49688;&#54924;&#51088;&#47308;/&#51088;&#49328;&#52712;&#46301;&#48708;&#52712;&#46301;&#45236;&#50669;/&#48148;&#53461;%20&#54868;&#47732;/&#44592;&#48512;&#52404;&#45225;/&#44592;&#48512;&#52292;&#45225;&#49436;&#49885;(2013.03&#50900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1116;&#47924;&#44284;\2016\2015%20&#45824;&#54617;&#54924;&#44228;%20&#44208;&#49328;\&#44368;&#50977;&#48512;%20&#51228;&#52636;\2015&#54617;&#45380;&#46020;&#49464;&#51077;&#183;&#49464;&#52636;&#44208;&#49328;(&#50504;)-&#51116;&#51221;&#50948;&#50896;&#54924;%20&#52572;&#51333;(20160510&#54200;&#51665;&#50756;&#47308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부채납(3~6월)"/>
      <sheetName val="기부채납(7~12월)"/>
      <sheetName val="기부채납(1~2월) "/>
      <sheetName val="data"/>
      <sheetName val="2013학년도 기성회계 자산취득현황"/>
    </sheetNames>
    <sheetDataSet>
      <sheetData sheetId="0" refreshError="1"/>
      <sheetData sheetId="1" refreshError="1"/>
      <sheetData sheetId="2" refreshError="1"/>
      <sheetData sheetId="3">
        <row r="7">
          <cell r="D7" t="str">
            <v>부서명</v>
          </cell>
          <cell r="E7" t="str">
            <v>운영조직코드</v>
          </cell>
          <cell r="F7" t="str">
            <v>운영부서코드</v>
          </cell>
          <cell r="H7" t="str">
            <v>분류번호</v>
          </cell>
          <cell r="I7" t="str">
            <v>품명</v>
          </cell>
          <cell r="J7" t="str">
            <v>식별번호</v>
          </cell>
        </row>
        <row r="8">
          <cell r="A8" t="str">
            <v>박스</v>
          </cell>
          <cell r="D8" t="str">
            <v>인문대학</v>
          </cell>
          <cell r="E8">
            <v>7001187</v>
          </cell>
          <cell r="H8">
            <v>10131601</v>
          </cell>
          <cell r="I8" t="str">
            <v>애완동물사육장</v>
          </cell>
          <cell r="J8">
            <v>10</v>
          </cell>
        </row>
        <row r="9">
          <cell r="A9" t="str">
            <v>개</v>
          </cell>
          <cell r="D9" t="str">
            <v>사회과학대학</v>
          </cell>
          <cell r="E9">
            <v>7001182</v>
          </cell>
          <cell r="H9">
            <v>10131702</v>
          </cell>
          <cell r="I9" t="str">
            <v>수중생물용유리상자및수조</v>
          </cell>
          <cell r="J9">
            <v>7</v>
          </cell>
        </row>
        <row r="10">
          <cell r="A10" t="str">
            <v>대</v>
          </cell>
          <cell r="D10" t="str">
            <v>자연과학대학</v>
          </cell>
          <cell r="E10">
            <v>7001188</v>
          </cell>
          <cell r="H10">
            <v>20101601</v>
          </cell>
          <cell r="I10" t="str">
            <v>광업용스크린</v>
          </cell>
          <cell r="J10">
            <v>10</v>
          </cell>
        </row>
        <row r="11">
          <cell r="A11" t="str">
            <v>식</v>
          </cell>
          <cell r="D11" t="str">
            <v>경영대학</v>
          </cell>
          <cell r="E11">
            <v>7001177</v>
          </cell>
          <cell r="H11">
            <v>20101706</v>
          </cell>
          <cell r="I11" t="str">
            <v>죠크러셔</v>
          </cell>
          <cell r="J11">
            <v>12</v>
          </cell>
        </row>
        <row r="12">
          <cell r="D12" t="str">
            <v>공과대학</v>
          </cell>
          <cell r="E12">
            <v>7001178</v>
          </cell>
          <cell r="H12">
            <v>20101707</v>
          </cell>
          <cell r="I12" t="str">
            <v>크러싱플랜트</v>
          </cell>
          <cell r="J12">
            <v>11</v>
          </cell>
        </row>
        <row r="13">
          <cell r="D13" t="str">
            <v>농업생명환경대학</v>
          </cell>
          <cell r="E13">
            <v>7007446</v>
          </cell>
          <cell r="H13">
            <v>20101709</v>
          </cell>
          <cell r="I13" t="str">
            <v>볼밀</v>
          </cell>
          <cell r="J13">
            <v>11</v>
          </cell>
        </row>
        <row r="14">
          <cell r="D14" t="str">
            <v>법과대학</v>
          </cell>
          <cell r="E14">
            <v>7001180</v>
          </cell>
          <cell r="H14">
            <v>20101710</v>
          </cell>
          <cell r="I14" t="str">
            <v>미분쇄기</v>
          </cell>
          <cell r="J14">
            <v>11</v>
          </cell>
        </row>
        <row r="15">
          <cell r="D15" t="str">
            <v>사범대학</v>
          </cell>
          <cell r="E15">
            <v>7001181</v>
          </cell>
          <cell r="H15">
            <v>20101711</v>
          </cell>
          <cell r="I15" t="str">
            <v>록브레이커</v>
          </cell>
          <cell r="J15">
            <v>8</v>
          </cell>
        </row>
        <row r="16">
          <cell r="D16" t="str">
            <v>생활과학대학</v>
          </cell>
          <cell r="E16">
            <v>7001183</v>
          </cell>
          <cell r="H16">
            <v>21101501</v>
          </cell>
          <cell r="I16" t="str">
            <v>쟁기</v>
          </cell>
          <cell r="J16">
            <v>9</v>
          </cell>
        </row>
        <row r="17">
          <cell r="D17" t="str">
            <v>수의과대학</v>
          </cell>
          <cell r="E17">
            <v>7001184</v>
          </cell>
          <cell r="H17">
            <v>21101502</v>
          </cell>
          <cell r="I17" t="str">
            <v>쇄토기</v>
          </cell>
          <cell r="J17">
            <v>10</v>
          </cell>
        </row>
        <row r="18">
          <cell r="D18" t="str">
            <v>약학대학</v>
          </cell>
          <cell r="E18">
            <v>7001185</v>
          </cell>
          <cell r="H18">
            <v>21101503</v>
          </cell>
          <cell r="I18" t="str">
            <v>관리기</v>
          </cell>
          <cell r="J18">
            <v>10</v>
          </cell>
        </row>
        <row r="19">
          <cell r="D19" t="str">
            <v>의과대학</v>
          </cell>
          <cell r="E19">
            <v>7001186</v>
          </cell>
          <cell r="H19">
            <v>21101504</v>
          </cell>
          <cell r="I19" t="str">
            <v>제초기</v>
          </cell>
          <cell r="J19">
            <v>9</v>
          </cell>
        </row>
        <row r="20">
          <cell r="D20" t="str">
            <v>전자정보대학</v>
          </cell>
          <cell r="E20" t="str">
            <v>C185033</v>
          </cell>
          <cell r="H20">
            <v>21101506</v>
          </cell>
          <cell r="I20" t="str">
            <v>정지기</v>
          </cell>
          <cell r="J20">
            <v>9</v>
          </cell>
        </row>
        <row r="21">
          <cell r="D21" t="str">
            <v>도서관</v>
          </cell>
          <cell r="E21">
            <v>7001195</v>
          </cell>
          <cell r="H21">
            <v>21101508</v>
          </cell>
          <cell r="I21" t="str">
            <v>잔디밭및운동장용롤러</v>
          </cell>
          <cell r="J21">
            <v>9</v>
          </cell>
        </row>
        <row r="22">
          <cell r="D22" t="str">
            <v>충북대학교사범대학부설중학교</v>
          </cell>
          <cell r="E22">
            <v>7003891</v>
          </cell>
          <cell r="H22">
            <v>21101592</v>
          </cell>
          <cell r="I22" t="str">
            <v>경운기</v>
          </cell>
          <cell r="J22">
            <v>10</v>
          </cell>
        </row>
        <row r="23">
          <cell r="D23" t="str">
            <v>충북대학교사범대학부설고등학교</v>
          </cell>
          <cell r="E23">
            <v>7003892</v>
          </cell>
          <cell r="H23">
            <v>21101594</v>
          </cell>
          <cell r="I23" t="str">
            <v>토양소독기</v>
          </cell>
          <cell r="J23">
            <v>9</v>
          </cell>
        </row>
        <row r="24">
          <cell r="D24" t="str">
            <v>경리과</v>
          </cell>
          <cell r="E24">
            <v>7001175</v>
          </cell>
          <cell r="H24">
            <v>21101601</v>
          </cell>
          <cell r="I24" t="str">
            <v>파종기</v>
          </cell>
          <cell r="J24">
            <v>10</v>
          </cell>
        </row>
        <row r="25">
          <cell r="D25" t="str">
            <v>교무과</v>
          </cell>
          <cell r="E25" t="str">
            <v>7001175</v>
          </cell>
          <cell r="F25" t="str">
            <v>0010</v>
          </cell>
          <cell r="H25">
            <v>21101602</v>
          </cell>
          <cell r="I25" t="str">
            <v>이식기</v>
          </cell>
          <cell r="J25">
            <v>10</v>
          </cell>
        </row>
        <row r="26">
          <cell r="D26" t="str">
            <v>학사과</v>
          </cell>
          <cell r="E26" t="str">
            <v>7001175</v>
          </cell>
          <cell r="F26" t="str">
            <v>0020</v>
          </cell>
          <cell r="H26">
            <v>21101699</v>
          </cell>
          <cell r="I26" t="str">
            <v>종자발아기</v>
          </cell>
          <cell r="J26">
            <v>10</v>
          </cell>
        </row>
        <row r="27">
          <cell r="D27" t="str">
            <v>학생과</v>
          </cell>
          <cell r="E27" t="str">
            <v>7001175</v>
          </cell>
          <cell r="F27" t="str">
            <v>0040</v>
          </cell>
          <cell r="H27">
            <v>21101701</v>
          </cell>
          <cell r="I27" t="str">
            <v>예취기</v>
          </cell>
          <cell r="J27">
            <v>9</v>
          </cell>
        </row>
        <row r="28">
          <cell r="D28" t="str">
            <v>입학관리과</v>
          </cell>
          <cell r="E28" t="str">
            <v>7001175</v>
          </cell>
          <cell r="F28" t="str">
            <v>0060</v>
          </cell>
          <cell r="H28">
            <v>21101702</v>
          </cell>
          <cell r="I28" t="str">
            <v>건초기</v>
          </cell>
          <cell r="J28">
            <v>8</v>
          </cell>
        </row>
        <row r="29">
          <cell r="D29" t="str">
            <v>총무과</v>
          </cell>
          <cell r="E29" t="str">
            <v>7001175</v>
          </cell>
          <cell r="F29" t="str">
            <v>0090</v>
          </cell>
          <cell r="H29">
            <v>21101703</v>
          </cell>
          <cell r="I29" t="str">
            <v>수확기</v>
          </cell>
          <cell r="J29">
            <v>9</v>
          </cell>
        </row>
        <row r="30">
          <cell r="D30" t="str">
            <v>경리과</v>
          </cell>
          <cell r="E30" t="str">
            <v>7001175</v>
          </cell>
          <cell r="F30" t="str">
            <v>0100</v>
          </cell>
          <cell r="H30">
            <v>21101704</v>
          </cell>
          <cell r="I30" t="str">
            <v>콤바인</v>
          </cell>
          <cell r="J30">
            <v>10</v>
          </cell>
        </row>
        <row r="31">
          <cell r="D31" t="str">
            <v>시설과</v>
          </cell>
          <cell r="E31" t="str">
            <v>7001175</v>
          </cell>
          <cell r="F31" t="str">
            <v>0110</v>
          </cell>
          <cell r="H31">
            <v>21101705</v>
          </cell>
          <cell r="I31" t="str">
            <v>탈곡기</v>
          </cell>
          <cell r="J31">
            <v>10</v>
          </cell>
        </row>
        <row r="32">
          <cell r="D32" t="str">
            <v>산학협력단</v>
          </cell>
          <cell r="E32" t="str">
            <v>7001175</v>
          </cell>
          <cell r="F32" t="str">
            <v>0111</v>
          </cell>
          <cell r="H32">
            <v>21101706</v>
          </cell>
          <cell r="I32" t="str">
            <v>작물분절기</v>
          </cell>
          <cell r="J32">
            <v>10</v>
          </cell>
        </row>
        <row r="33">
          <cell r="D33" t="str">
            <v>장애지원센터</v>
          </cell>
          <cell r="E33" t="str">
            <v>7001175</v>
          </cell>
          <cell r="F33" t="str">
            <v>0120</v>
          </cell>
          <cell r="H33">
            <v>21101788</v>
          </cell>
          <cell r="I33" t="str">
            <v>수확운반작업기</v>
          </cell>
          <cell r="J33">
            <v>10</v>
          </cell>
        </row>
        <row r="34">
          <cell r="D34" t="str">
            <v>박물관</v>
          </cell>
          <cell r="E34" t="str">
            <v>7001175</v>
          </cell>
          <cell r="F34" t="str">
            <v>0170</v>
          </cell>
          <cell r="H34">
            <v>21101789</v>
          </cell>
          <cell r="I34" t="str">
            <v>목초결속기</v>
          </cell>
          <cell r="J34">
            <v>8</v>
          </cell>
        </row>
        <row r="35">
          <cell r="D35" t="str">
            <v>전산정보원</v>
          </cell>
          <cell r="E35" t="str">
            <v>7001175</v>
          </cell>
          <cell r="F35" t="str">
            <v>0180</v>
          </cell>
          <cell r="H35">
            <v>21101792</v>
          </cell>
          <cell r="I35" t="str">
            <v>수확용건조기</v>
          </cell>
          <cell r="J35">
            <v>9</v>
          </cell>
        </row>
        <row r="36">
          <cell r="D36" t="str">
            <v>보건진료소</v>
          </cell>
          <cell r="E36" t="str">
            <v>7001175</v>
          </cell>
          <cell r="F36" t="str">
            <v>0190</v>
          </cell>
          <cell r="H36">
            <v>21101801</v>
          </cell>
          <cell r="I36" t="str">
            <v>분무기</v>
          </cell>
          <cell r="J36">
            <v>10</v>
          </cell>
        </row>
        <row r="37">
          <cell r="D37" t="str">
            <v>예비군연대</v>
          </cell>
          <cell r="E37" t="str">
            <v>7001175</v>
          </cell>
          <cell r="F37" t="str">
            <v>0200</v>
          </cell>
          <cell r="H37">
            <v>21101804</v>
          </cell>
          <cell r="I37" t="str">
            <v>비료살포기또는분배기</v>
          </cell>
          <cell r="J37">
            <v>10</v>
          </cell>
        </row>
        <row r="38">
          <cell r="D38" t="str">
            <v>학생생활관</v>
          </cell>
          <cell r="E38" t="str">
            <v>7001175</v>
          </cell>
          <cell r="F38" t="str">
            <v>0210</v>
          </cell>
          <cell r="H38">
            <v>21101806</v>
          </cell>
          <cell r="I38" t="str">
            <v>퇴비살포기</v>
          </cell>
          <cell r="J38">
            <v>10</v>
          </cell>
        </row>
        <row r="39">
          <cell r="D39" t="str">
            <v>공동실험실습관</v>
          </cell>
          <cell r="E39" t="str">
            <v>7001175</v>
          </cell>
          <cell r="F39" t="str">
            <v>0240</v>
          </cell>
          <cell r="H39">
            <v>21101899</v>
          </cell>
          <cell r="I39" t="str">
            <v>농축산용방역장비</v>
          </cell>
          <cell r="J39">
            <v>9</v>
          </cell>
        </row>
        <row r="40">
          <cell r="D40" t="str">
            <v>종합인력개발원</v>
          </cell>
          <cell r="E40" t="str">
            <v>7001175</v>
          </cell>
          <cell r="F40" t="str">
            <v>0250</v>
          </cell>
          <cell r="H40">
            <v>21101901</v>
          </cell>
          <cell r="I40" t="str">
            <v>착유기</v>
          </cell>
          <cell r="J40">
            <v>10</v>
          </cell>
        </row>
        <row r="41">
          <cell r="D41" t="str">
            <v>국제교육원</v>
          </cell>
          <cell r="E41" t="str">
            <v>7001175</v>
          </cell>
          <cell r="F41" t="str">
            <v>0260</v>
          </cell>
          <cell r="H41">
            <v>21101903</v>
          </cell>
          <cell r="I41" t="str">
            <v>가금의부란기와양육기</v>
          </cell>
          <cell r="J41">
            <v>10</v>
          </cell>
        </row>
        <row r="42">
          <cell r="D42" t="str">
            <v>기초과학연구소</v>
          </cell>
          <cell r="E42" t="str">
            <v>7001175</v>
          </cell>
          <cell r="F42" t="str">
            <v>0280</v>
          </cell>
          <cell r="H42">
            <v>21101904</v>
          </cell>
          <cell r="I42" t="str">
            <v>사료배합기</v>
          </cell>
          <cell r="J42">
            <v>10</v>
          </cell>
        </row>
        <row r="43">
          <cell r="D43" t="str">
            <v>건설기술연구소</v>
          </cell>
          <cell r="E43" t="str">
            <v>7001175</v>
          </cell>
          <cell r="F43" t="str">
            <v>0290</v>
          </cell>
          <cell r="H43">
            <v>21101906</v>
          </cell>
          <cell r="I43" t="str">
            <v>계란검사및선별기</v>
          </cell>
          <cell r="J43">
            <v>9</v>
          </cell>
        </row>
        <row r="44">
          <cell r="D44" t="str">
            <v>농업과학기술연구소</v>
          </cell>
          <cell r="E44" t="str">
            <v>7001175</v>
          </cell>
          <cell r="F44" t="str">
            <v>0291</v>
          </cell>
          <cell r="H44">
            <v>21101982</v>
          </cell>
          <cell r="I44" t="str">
            <v>사료절단기</v>
          </cell>
          <cell r="J44">
            <v>9</v>
          </cell>
        </row>
        <row r="45">
          <cell r="D45" t="str">
            <v>사회과학연구소</v>
          </cell>
          <cell r="E45" t="str">
            <v>7001175</v>
          </cell>
          <cell r="F45" t="str">
            <v>0301</v>
          </cell>
          <cell r="H45">
            <v>21101995</v>
          </cell>
          <cell r="I45" t="str">
            <v>돼지등지방측정기</v>
          </cell>
          <cell r="J45">
            <v>9</v>
          </cell>
        </row>
        <row r="46">
          <cell r="D46" t="str">
            <v>산업과학기술연구소</v>
          </cell>
          <cell r="E46" t="str">
            <v>7001175</v>
          </cell>
          <cell r="F46" t="str">
            <v>0302</v>
          </cell>
          <cell r="H46">
            <v>21102001</v>
          </cell>
          <cell r="I46" t="str">
            <v>정선기</v>
          </cell>
          <cell r="J46">
            <v>8</v>
          </cell>
        </row>
        <row r="47">
          <cell r="D47" t="str">
            <v>약품자원개발연구소</v>
          </cell>
          <cell r="E47" t="str">
            <v>7001175</v>
          </cell>
          <cell r="F47" t="str">
            <v>0303</v>
          </cell>
          <cell r="H47">
            <v>21102002</v>
          </cell>
          <cell r="I47" t="str">
            <v>종자또는곡물선별기</v>
          </cell>
          <cell r="J47">
            <v>9</v>
          </cell>
        </row>
        <row r="48">
          <cell r="D48" t="str">
            <v>연초연구소</v>
          </cell>
          <cell r="E48" t="str">
            <v>7001175</v>
          </cell>
          <cell r="F48" t="str">
            <v>0304</v>
          </cell>
          <cell r="H48">
            <v>21102004</v>
          </cell>
          <cell r="I48" t="str">
            <v>정미기및현미기</v>
          </cell>
          <cell r="J48">
            <v>10</v>
          </cell>
        </row>
        <row r="49">
          <cell r="D49" t="str">
            <v>바이오연구소</v>
          </cell>
          <cell r="E49" t="str">
            <v>7001175</v>
          </cell>
          <cell r="F49" t="str">
            <v>0310</v>
          </cell>
          <cell r="H49">
            <v>21102005</v>
          </cell>
          <cell r="I49" t="str">
            <v>제분기</v>
          </cell>
          <cell r="J49">
            <v>10</v>
          </cell>
        </row>
        <row r="50">
          <cell r="D50" t="str">
            <v>중원문화연구소</v>
          </cell>
          <cell r="E50" t="str">
            <v>7001175</v>
          </cell>
          <cell r="F50" t="str">
            <v>0321</v>
          </cell>
          <cell r="H50">
            <v>21102006</v>
          </cell>
          <cell r="I50" t="str">
            <v>곡물분쇄기</v>
          </cell>
          <cell r="J50">
            <v>10</v>
          </cell>
        </row>
        <row r="51">
          <cell r="D51" t="str">
            <v>교육개발연구소</v>
          </cell>
          <cell r="E51" t="str">
            <v>7001175</v>
          </cell>
          <cell r="F51" t="str">
            <v>0322</v>
          </cell>
          <cell r="H51">
            <v>21102098</v>
          </cell>
          <cell r="I51" t="str">
            <v>선과기</v>
          </cell>
          <cell r="J51">
            <v>9</v>
          </cell>
        </row>
        <row r="52">
          <cell r="D52" t="str">
            <v>동물의학연구소</v>
          </cell>
          <cell r="E52" t="str">
            <v>7001175</v>
          </cell>
          <cell r="F52" t="str">
            <v>0331</v>
          </cell>
          <cell r="H52">
            <v>21102199</v>
          </cell>
          <cell r="I52" t="str">
            <v>압착추출기</v>
          </cell>
          <cell r="J52">
            <v>9</v>
          </cell>
        </row>
        <row r="53">
          <cell r="D53" t="str">
            <v>법학연구소</v>
          </cell>
          <cell r="E53" t="str">
            <v>7001175</v>
          </cell>
          <cell r="F53" t="str">
            <v>0333</v>
          </cell>
          <cell r="H53">
            <v>21102202</v>
          </cell>
          <cell r="I53" t="str">
            <v>잡목벌채기</v>
          </cell>
          <cell r="J53">
            <v>7</v>
          </cell>
        </row>
        <row r="54">
          <cell r="D54" t="str">
            <v>산업경영연구소</v>
          </cell>
          <cell r="E54" t="str">
            <v>7001175</v>
          </cell>
          <cell r="F54" t="str">
            <v>0334</v>
          </cell>
          <cell r="H54">
            <v>21102204</v>
          </cell>
          <cell r="I54" t="str">
            <v>벌목톱</v>
          </cell>
          <cell r="J54">
            <v>7</v>
          </cell>
        </row>
        <row r="55">
          <cell r="D55" t="str">
            <v>의학연구소</v>
          </cell>
          <cell r="E55" t="str">
            <v>7001175</v>
          </cell>
          <cell r="F55" t="str">
            <v>0335</v>
          </cell>
          <cell r="H55">
            <v>21102402</v>
          </cell>
          <cell r="I55" t="str">
            <v>양잠장비</v>
          </cell>
          <cell r="J55">
            <v>11</v>
          </cell>
        </row>
        <row r="56">
          <cell r="D56" t="str">
            <v>인문학연구소</v>
          </cell>
          <cell r="E56" t="str">
            <v>7001175</v>
          </cell>
          <cell r="F56" t="str">
            <v>0336</v>
          </cell>
          <cell r="H56">
            <v>22101502</v>
          </cell>
          <cell r="I56" t="str">
            <v>그레이더</v>
          </cell>
          <cell r="J56">
            <v>11</v>
          </cell>
        </row>
        <row r="57">
          <cell r="D57" t="str">
            <v>첨단원예기술개발연구센터</v>
          </cell>
          <cell r="E57" t="str">
            <v>7001175</v>
          </cell>
          <cell r="F57" t="str">
            <v>0337</v>
          </cell>
          <cell r="H57">
            <v>22101505</v>
          </cell>
          <cell r="I57" t="str">
            <v>롤러</v>
          </cell>
          <cell r="J57">
            <v>10</v>
          </cell>
        </row>
        <row r="58">
          <cell r="D58" t="str">
            <v>컴퓨터정보통신연구소</v>
          </cell>
          <cell r="E58" t="str">
            <v>7001175</v>
          </cell>
          <cell r="F58" t="str">
            <v>0338</v>
          </cell>
          <cell r="H58">
            <v>22101525</v>
          </cell>
          <cell r="I58" t="str">
            <v>차륜굴착기</v>
          </cell>
          <cell r="J58">
            <v>8</v>
          </cell>
        </row>
        <row r="59">
          <cell r="D59" t="str">
            <v>평생체육연구소</v>
          </cell>
          <cell r="E59" t="str">
            <v>7001175</v>
          </cell>
          <cell r="F59" t="str">
            <v>0339</v>
          </cell>
          <cell r="H59">
            <v>22101526</v>
          </cell>
          <cell r="I59" t="str">
            <v>궤도굴착기</v>
          </cell>
          <cell r="J59">
            <v>8</v>
          </cell>
        </row>
        <row r="60">
          <cell r="D60" t="str">
            <v>신문사</v>
          </cell>
          <cell r="E60" t="str">
            <v>7001175</v>
          </cell>
          <cell r="F60" t="str">
            <v>0340</v>
          </cell>
          <cell r="H60">
            <v>22101528</v>
          </cell>
          <cell r="I60" t="str">
            <v>차륜로더</v>
          </cell>
          <cell r="J60">
            <v>8</v>
          </cell>
        </row>
        <row r="61">
          <cell r="D61" t="str">
            <v>교수회</v>
          </cell>
          <cell r="E61" t="str">
            <v>7001175</v>
          </cell>
          <cell r="F61" t="str">
            <v>0350</v>
          </cell>
          <cell r="H61">
            <v>22101529</v>
          </cell>
          <cell r="I61" t="str">
            <v>스키드스티어로더</v>
          </cell>
          <cell r="J61">
            <v>8</v>
          </cell>
        </row>
        <row r="62">
          <cell r="D62" t="str">
            <v>출판부</v>
          </cell>
          <cell r="E62" t="str">
            <v>7001175</v>
          </cell>
          <cell r="F62" t="str">
            <v>0360</v>
          </cell>
          <cell r="H62">
            <v>22101595</v>
          </cell>
          <cell r="I62" t="str">
            <v>결빙파쇄기</v>
          </cell>
          <cell r="J62">
            <v>8</v>
          </cell>
        </row>
        <row r="63">
          <cell r="D63" t="str">
            <v>평생교육원</v>
          </cell>
          <cell r="E63" t="str">
            <v>7001175</v>
          </cell>
          <cell r="F63" t="str">
            <v>0370</v>
          </cell>
          <cell r="H63">
            <v>22101614</v>
          </cell>
          <cell r="I63" t="str">
            <v>노면절단기</v>
          </cell>
          <cell r="J63">
            <v>8</v>
          </cell>
        </row>
        <row r="64">
          <cell r="D64" t="str">
            <v>동물생명과학연구소</v>
          </cell>
          <cell r="E64" t="str">
            <v>7001175</v>
          </cell>
          <cell r="F64" t="str">
            <v>0400</v>
          </cell>
          <cell r="H64">
            <v>22101802</v>
          </cell>
          <cell r="I64" t="str">
            <v>플랫폼리프트</v>
          </cell>
          <cell r="J64">
            <v>7</v>
          </cell>
        </row>
        <row r="65">
          <cell r="D65" t="str">
            <v>학연산공동기술연구원</v>
          </cell>
          <cell r="E65" t="str">
            <v>7001175</v>
          </cell>
          <cell r="F65" t="str">
            <v>0412</v>
          </cell>
          <cell r="H65">
            <v>23101511</v>
          </cell>
          <cell r="I65" t="str">
            <v>비금속가공용선반</v>
          </cell>
          <cell r="J65">
            <v>12</v>
          </cell>
        </row>
        <row r="66">
          <cell r="D66" t="str">
            <v>생활과학연구소</v>
          </cell>
          <cell r="E66" t="str">
            <v>7001175</v>
          </cell>
          <cell r="F66" t="str">
            <v>0413</v>
          </cell>
          <cell r="H66">
            <v>23101512</v>
          </cell>
          <cell r="I66" t="str">
            <v>제재기계</v>
          </cell>
          <cell r="J66">
            <v>12</v>
          </cell>
        </row>
        <row r="67">
          <cell r="D67" t="str">
            <v>생물건강산업개발연구센터</v>
          </cell>
          <cell r="E67" t="str">
            <v>7001175</v>
          </cell>
          <cell r="F67" t="str">
            <v>0414</v>
          </cell>
          <cell r="H67">
            <v>23101513</v>
          </cell>
          <cell r="I67" t="str">
            <v>비금속용밀링머신</v>
          </cell>
          <cell r="J67">
            <v>12</v>
          </cell>
        </row>
        <row r="68">
          <cell r="D68" t="str">
            <v>동문회</v>
          </cell>
          <cell r="E68" t="str">
            <v>7001175</v>
          </cell>
          <cell r="F68" t="str">
            <v>0415</v>
          </cell>
          <cell r="H68">
            <v>23101514</v>
          </cell>
          <cell r="I68" t="str">
            <v>비금속용플레이닝기계</v>
          </cell>
          <cell r="J68">
            <v>12</v>
          </cell>
        </row>
        <row r="69">
          <cell r="D69" t="str">
            <v>의학정보센터</v>
          </cell>
          <cell r="E69" t="str">
            <v>7001175</v>
          </cell>
          <cell r="F69" t="str">
            <v>0416</v>
          </cell>
          <cell r="H69">
            <v>23101523</v>
          </cell>
          <cell r="I69" t="str">
            <v>산업용벨트샌더</v>
          </cell>
          <cell r="J69">
            <v>10</v>
          </cell>
        </row>
        <row r="70">
          <cell r="D70" t="str">
            <v>실험동물연구지원센터</v>
          </cell>
          <cell r="E70" t="str">
            <v>7001175</v>
          </cell>
          <cell r="F70" t="str">
            <v>0417</v>
          </cell>
          <cell r="H70">
            <v>23101524</v>
          </cell>
          <cell r="I70" t="str">
            <v>산업용디스크샌더</v>
          </cell>
          <cell r="J70">
            <v>10</v>
          </cell>
        </row>
        <row r="71">
          <cell r="D71" t="str">
            <v>종양연구소</v>
          </cell>
          <cell r="E71" t="str">
            <v>7001175</v>
          </cell>
          <cell r="F71" t="str">
            <v>0418</v>
          </cell>
          <cell r="H71">
            <v>23101525</v>
          </cell>
          <cell r="I71" t="str">
            <v>스핀들샌더</v>
          </cell>
          <cell r="J71">
            <v>10</v>
          </cell>
        </row>
        <row r="72">
          <cell r="D72" t="str">
            <v>천문대</v>
          </cell>
          <cell r="E72" t="str">
            <v>7001175</v>
          </cell>
          <cell r="F72" t="str">
            <v>0515</v>
          </cell>
          <cell r="H72">
            <v>23101528</v>
          </cell>
          <cell r="I72" t="str">
            <v>드럼샌더</v>
          </cell>
          <cell r="J72">
            <v>10</v>
          </cell>
        </row>
        <row r="73">
          <cell r="D73" t="str">
            <v>국가위기관리연구소</v>
          </cell>
          <cell r="E73" t="str">
            <v>7001175</v>
          </cell>
          <cell r="F73" t="str">
            <v>0516</v>
          </cell>
          <cell r="H73">
            <v>23101580</v>
          </cell>
          <cell r="I73" t="str">
            <v>만능목공기</v>
          </cell>
          <cell r="J73">
            <v>10</v>
          </cell>
        </row>
        <row r="74">
          <cell r="D74" t="str">
            <v>양성평등상담소</v>
          </cell>
          <cell r="E74" t="str">
            <v>7001175</v>
          </cell>
          <cell r="F74" t="str">
            <v>0517</v>
          </cell>
          <cell r="H74">
            <v>23101589</v>
          </cell>
          <cell r="I74" t="str">
            <v>벨트디스크샌더</v>
          </cell>
          <cell r="J74">
            <v>10</v>
          </cell>
        </row>
        <row r="75">
          <cell r="D75" t="str">
            <v>교수학습지원센터</v>
          </cell>
          <cell r="E75" t="str">
            <v>7001175</v>
          </cell>
          <cell r="F75" t="str">
            <v>0518</v>
          </cell>
          <cell r="H75">
            <v>23121506</v>
          </cell>
          <cell r="I75" t="str">
            <v>편직기</v>
          </cell>
          <cell r="J75">
            <v>11</v>
          </cell>
        </row>
        <row r="76">
          <cell r="D76" t="str">
            <v>공학교육혁신센터</v>
          </cell>
          <cell r="E76" t="str">
            <v>7001175</v>
          </cell>
          <cell r="F76" t="str">
            <v>0519</v>
          </cell>
          <cell r="H76">
            <v>23121507</v>
          </cell>
          <cell r="I76" t="str">
            <v>제직기</v>
          </cell>
          <cell r="J76">
            <v>11</v>
          </cell>
        </row>
        <row r="77">
          <cell r="D77" t="str">
            <v>기획평가과</v>
          </cell>
          <cell r="E77" t="str">
            <v>7001175</v>
          </cell>
          <cell r="F77" t="str">
            <v>0520</v>
          </cell>
          <cell r="H77">
            <v>23121599</v>
          </cell>
          <cell r="I77" t="str">
            <v>실험실용방사장치</v>
          </cell>
          <cell r="J77">
            <v>11</v>
          </cell>
        </row>
        <row r="78">
          <cell r="D78" t="str">
            <v>대외협력과</v>
          </cell>
          <cell r="E78" t="str">
            <v>7001175</v>
          </cell>
          <cell r="F78" t="str">
            <v>0521</v>
          </cell>
          <cell r="H78">
            <v>23121610</v>
          </cell>
          <cell r="I78" t="str">
            <v>날염기</v>
          </cell>
          <cell r="J78">
            <v>11</v>
          </cell>
        </row>
        <row r="79">
          <cell r="D79" t="str">
            <v>금융수학연구소</v>
          </cell>
          <cell r="E79" t="str">
            <v>7001175</v>
          </cell>
          <cell r="F79" t="str">
            <v>0523</v>
          </cell>
          <cell r="H79">
            <v>23121614</v>
          </cell>
          <cell r="I79" t="str">
            <v>재봉기</v>
          </cell>
          <cell r="J79">
            <v>11</v>
          </cell>
        </row>
        <row r="80">
          <cell r="D80" t="str">
            <v>기초교육원</v>
          </cell>
          <cell r="E80" t="str">
            <v>7001175</v>
          </cell>
          <cell r="F80" t="str">
            <v>0524</v>
          </cell>
          <cell r="H80">
            <v>23121699</v>
          </cell>
          <cell r="I80" t="str">
            <v>염색시험기</v>
          </cell>
          <cell r="J80">
            <v>11</v>
          </cell>
        </row>
        <row r="81">
          <cell r="D81" t="str">
            <v>국어문화원</v>
          </cell>
          <cell r="E81" t="str">
            <v>7001175</v>
          </cell>
          <cell r="F81" t="str">
            <v>0525</v>
          </cell>
          <cell r="H81">
            <v>23141603</v>
          </cell>
          <cell r="I81" t="str">
            <v>피혁염색기계</v>
          </cell>
          <cell r="J81">
            <v>10</v>
          </cell>
        </row>
        <row r="82">
          <cell r="H82">
            <v>23151502</v>
          </cell>
          <cell r="I82" t="str">
            <v>코팅기</v>
          </cell>
          <cell r="J82">
            <v>11</v>
          </cell>
        </row>
        <row r="83">
          <cell r="H83">
            <v>23151503</v>
          </cell>
          <cell r="I83" t="str">
            <v>압출성형기</v>
          </cell>
          <cell r="J83">
            <v>11</v>
          </cell>
        </row>
        <row r="84">
          <cell r="H84">
            <v>23151504</v>
          </cell>
          <cell r="I84" t="str">
            <v>사출성형기</v>
          </cell>
          <cell r="J84">
            <v>11</v>
          </cell>
        </row>
        <row r="85">
          <cell r="H85">
            <v>23151507</v>
          </cell>
          <cell r="I85" t="str">
            <v>압축성형기</v>
          </cell>
          <cell r="J85">
            <v>11</v>
          </cell>
        </row>
        <row r="86">
          <cell r="H86">
            <v>23151599</v>
          </cell>
          <cell r="I86" t="str">
            <v>쾌속조형기</v>
          </cell>
          <cell r="J86">
            <v>11</v>
          </cell>
        </row>
        <row r="87">
          <cell r="H87">
            <v>23151606</v>
          </cell>
          <cell r="I87" t="str">
            <v>시멘트,도자기,유리및유사제품가공기계</v>
          </cell>
          <cell r="J87">
            <v>9</v>
          </cell>
        </row>
        <row r="88">
          <cell r="H88">
            <v>23151697</v>
          </cell>
          <cell r="I88" t="str">
            <v>마이크로피펫제작기</v>
          </cell>
          <cell r="J88">
            <v>11</v>
          </cell>
        </row>
        <row r="89">
          <cell r="H89">
            <v>23151808</v>
          </cell>
          <cell r="I89" t="str">
            <v>과립조제설비</v>
          </cell>
          <cell r="J89">
            <v>11</v>
          </cell>
        </row>
        <row r="90">
          <cell r="H90">
            <v>23151996</v>
          </cell>
          <cell r="I90" t="str">
            <v>종이기록물복원장비</v>
          </cell>
          <cell r="J90">
            <v>7</v>
          </cell>
        </row>
        <row r="91">
          <cell r="H91">
            <v>23152199</v>
          </cell>
          <cell r="I91" t="str">
            <v>산업용절단기</v>
          </cell>
          <cell r="J91">
            <v>12</v>
          </cell>
        </row>
        <row r="92">
          <cell r="H92">
            <v>23152901</v>
          </cell>
          <cell r="I92" t="str">
            <v>포장기계</v>
          </cell>
          <cell r="J92">
            <v>11</v>
          </cell>
        </row>
        <row r="93">
          <cell r="H93">
            <v>23152902</v>
          </cell>
          <cell r="I93" t="str">
            <v>충진또는봉인기계</v>
          </cell>
          <cell r="J93">
            <v>10</v>
          </cell>
        </row>
        <row r="94">
          <cell r="H94">
            <v>23152903</v>
          </cell>
          <cell r="I94" t="str">
            <v>진공포장기</v>
          </cell>
          <cell r="J94">
            <v>11</v>
          </cell>
        </row>
        <row r="95">
          <cell r="H95">
            <v>23153298</v>
          </cell>
          <cell r="I95" t="str">
            <v>산업용로봇</v>
          </cell>
          <cell r="J95">
            <v>7</v>
          </cell>
        </row>
        <row r="96">
          <cell r="H96">
            <v>23161510</v>
          </cell>
          <cell r="I96" t="str">
            <v>주조기</v>
          </cell>
          <cell r="J96">
            <v>9</v>
          </cell>
        </row>
        <row r="97">
          <cell r="H97">
            <v>23161581</v>
          </cell>
          <cell r="I97" t="str">
            <v>분사기</v>
          </cell>
          <cell r="J97">
            <v>9</v>
          </cell>
        </row>
        <row r="98">
          <cell r="H98">
            <v>23161582</v>
          </cell>
          <cell r="I98" t="str">
            <v>조형기</v>
          </cell>
          <cell r="J98">
            <v>10</v>
          </cell>
        </row>
        <row r="99">
          <cell r="H99">
            <v>23161584</v>
          </cell>
          <cell r="I99" t="str">
            <v>다이캐스팅머신</v>
          </cell>
          <cell r="J99">
            <v>10</v>
          </cell>
        </row>
        <row r="100">
          <cell r="H100">
            <v>23161592</v>
          </cell>
          <cell r="I100" t="str">
            <v>가마</v>
          </cell>
          <cell r="J100">
            <v>10</v>
          </cell>
        </row>
        <row r="101">
          <cell r="H101">
            <v>23161593</v>
          </cell>
          <cell r="I101" t="str">
            <v>고주파유도진공용해로</v>
          </cell>
          <cell r="J101">
            <v>11</v>
          </cell>
        </row>
        <row r="102">
          <cell r="H102">
            <v>23161596</v>
          </cell>
          <cell r="I102" t="str">
            <v>전기로</v>
          </cell>
          <cell r="J102">
            <v>11</v>
          </cell>
        </row>
        <row r="103">
          <cell r="H103">
            <v>23161597</v>
          </cell>
          <cell r="I103" t="str">
            <v>도가니로</v>
          </cell>
          <cell r="J103">
            <v>12</v>
          </cell>
        </row>
        <row r="104">
          <cell r="H104">
            <v>23171670</v>
          </cell>
          <cell r="I104" t="str">
            <v>고속절단기</v>
          </cell>
          <cell r="J104">
            <v>12</v>
          </cell>
        </row>
        <row r="105">
          <cell r="H105">
            <v>23171671</v>
          </cell>
          <cell r="I105" t="str">
            <v>금속띠톱머신</v>
          </cell>
          <cell r="J105">
            <v>11</v>
          </cell>
        </row>
        <row r="106">
          <cell r="H106">
            <v>23171672</v>
          </cell>
          <cell r="I106" t="str">
            <v>금속조각기계</v>
          </cell>
          <cell r="J106">
            <v>11</v>
          </cell>
        </row>
        <row r="107">
          <cell r="H107">
            <v>23171677</v>
          </cell>
          <cell r="I107" t="str">
            <v>레이저가공기</v>
          </cell>
          <cell r="J107">
            <v>11</v>
          </cell>
        </row>
        <row r="108">
          <cell r="H108">
            <v>23171678</v>
          </cell>
          <cell r="I108" t="str">
            <v>복합공작기계</v>
          </cell>
          <cell r="J108">
            <v>12</v>
          </cell>
        </row>
        <row r="109">
          <cell r="H109">
            <v>23171685</v>
          </cell>
          <cell r="I109" t="str">
            <v>자동화생산시스템</v>
          </cell>
          <cell r="J109">
            <v>9</v>
          </cell>
        </row>
        <row r="110">
          <cell r="H110">
            <v>23171686</v>
          </cell>
          <cell r="I110" t="str">
            <v>전단기</v>
          </cell>
          <cell r="J110">
            <v>11</v>
          </cell>
        </row>
        <row r="111">
          <cell r="H111">
            <v>23171688</v>
          </cell>
          <cell r="I111" t="str">
            <v>초음파가공기</v>
          </cell>
          <cell r="J111">
            <v>11</v>
          </cell>
        </row>
        <row r="112">
          <cell r="H112">
            <v>23171712</v>
          </cell>
          <cell r="I112" t="str">
            <v>철근벤딩머신</v>
          </cell>
          <cell r="J112">
            <v>12</v>
          </cell>
        </row>
        <row r="113">
          <cell r="H113">
            <v>23171723</v>
          </cell>
          <cell r="I113" t="str">
            <v>판금용성형기</v>
          </cell>
          <cell r="J113">
            <v>12</v>
          </cell>
        </row>
        <row r="114">
          <cell r="H114">
            <v>23172495</v>
          </cell>
          <cell r="I114" t="str">
            <v>절단기</v>
          </cell>
          <cell r="J114">
            <v>11</v>
          </cell>
        </row>
        <row r="115">
          <cell r="H115">
            <v>23172583</v>
          </cell>
          <cell r="I115" t="str">
            <v>만능공구연삭기</v>
          </cell>
          <cell r="J115">
            <v>11</v>
          </cell>
        </row>
        <row r="116">
          <cell r="H116">
            <v>23172589</v>
          </cell>
          <cell r="I116" t="str">
            <v>원통연삭기</v>
          </cell>
          <cell r="J116">
            <v>12</v>
          </cell>
        </row>
        <row r="117">
          <cell r="H117">
            <v>23181501</v>
          </cell>
          <cell r="I117" t="str">
            <v>충진기</v>
          </cell>
          <cell r="J117">
            <v>12</v>
          </cell>
        </row>
        <row r="118">
          <cell r="H118">
            <v>23181506</v>
          </cell>
          <cell r="I118" t="str">
            <v>세척장치</v>
          </cell>
          <cell r="J118">
            <v>8</v>
          </cell>
        </row>
        <row r="119">
          <cell r="H119">
            <v>23181507</v>
          </cell>
          <cell r="I119" t="str">
            <v>분쇄기</v>
          </cell>
          <cell r="J119">
            <v>8</v>
          </cell>
        </row>
        <row r="120">
          <cell r="H120">
            <v>23181590</v>
          </cell>
          <cell r="I120" t="str">
            <v>햄성형기</v>
          </cell>
          <cell r="J120">
            <v>11</v>
          </cell>
        </row>
        <row r="121">
          <cell r="H121">
            <v>23181594</v>
          </cell>
          <cell r="I121" t="str">
            <v>발효기</v>
          </cell>
          <cell r="J121">
            <v>8</v>
          </cell>
        </row>
        <row r="122">
          <cell r="H122">
            <v>23181604</v>
          </cell>
          <cell r="I122" t="str">
            <v>음식물절단기</v>
          </cell>
          <cell r="J122">
            <v>8</v>
          </cell>
        </row>
        <row r="123">
          <cell r="H123">
            <v>23181998</v>
          </cell>
          <cell r="I123" t="str">
            <v>음식물쓰레기처리기</v>
          </cell>
          <cell r="J123">
            <v>10</v>
          </cell>
        </row>
        <row r="124">
          <cell r="H124">
            <v>23191099</v>
          </cell>
          <cell r="I124" t="str">
            <v>파우더혼합기</v>
          </cell>
          <cell r="J124">
            <v>8</v>
          </cell>
        </row>
        <row r="125">
          <cell r="H125">
            <v>23211176</v>
          </cell>
          <cell r="I125" t="str">
            <v>스핀코팅기</v>
          </cell>
          <cell r="J125">
            <v>9</v>
          </cell>
        </row>
        <row r="126">
          <cell r="H126">
            <v>23211177</v>
          </cell>
          <cell r="I126" t="str">
            <v>열산화반응챔버</v>
          </cell>
          <cell r="J126">
            <v>9</v>
          </cell>
        </row>
        <row r="127">
          <cell r="H127">
            <v>23211178</v>
          </cell>
          <cell r="I127" t="str">
            <v>웨이퍼다이본딩기</v>
          </cell>
          <cell r="J127">
            <v>9</v>
          </cell>
        </row>
        <row r="128">
          <cell r="H128">
            <v>23211180</v>
          </cell>
          <cell r="I128" t="str">
            <v>웨이퍼식각기</v>
          </cell>
          <cell r="J128">
            <v>9</v>
          </cell>
        </row>
        <row r="129">
          <cell r="H129">
            <v>23211181</v>
          </cell>
          <cell r="I129" t="str">
            <v>웨이퍼와이어본딩기</v>
          </cell>
          <cell r="J129">
            <v>9</v>
          </cell>
        </row>
        <row r="130">
          <cell r="H130">
            <v>23211183</v>
          </cell>
          <cell r="I130" t="str">
            <v>웨이퍼증착적층기</v>
          </cell>
          <cell r="J130">
            <v>9</v>
          </cell>
        </row>
        <row r="131">
          <cell r="H131">
            <v>23211185</v>
          </cell>
          <cell r="I131" t="str">
            <v>이온주입기</v>
          </cell>
          <cell r="J131">
            <v>11</v>
          </cell>
        </row>
        <row r="132">
          <cell r="H132">
            <v>23211192</v>
          </cell>
          <cell r="I132" t="str">
            <v>진공함침기</v>
          </cell>
          <cell r="J132">
            <v>11</v>
          </cell>
        </row>
        <row r="133">
          <cell r="H133">
            <v>23211194</v>
          </cell>
          <cell r="I133" t="str">
            <v>포토레지스트노광기</v>
          </cell>
          <cell r="J133">
            <v>9</v>
          </cell>
        </row>
        <row r="134">
          <cell r="H134">
            <v>23211195</v>
          </cell>
          <cell r="I134" t="str">
            <v>포토레지스트제거기</v>
          </cell>
          <cell r="J134">
            <v>9</v>
          </cell>
        </row>
        <row r="135">
          <cell r="H135">
            <v>23211198</v>
          </cell>
          <cell r="I135" t="str">
            <v>플라즈마처리기</v>
          </cell>
          <cell r="J135">
            <v>9</v>
          </cell>
        </row>
        <row r="136">
          <cell r="H136">
            <v>23211199</v>
          </cell>
          <cell r="I136" t="str">
            <v>회로기판제작기</v>
          </cell>
          <cell r="J136">
            <v>9</v>
          </cell>
        </row>
        <row r="137">
          <cell r="H137">
            <v>23241402</v>
          </cell>
          <cell r="I137" t="str">
            <v>평면연삭기</v>
          </cell>
          <cell r="J137">
            <v>12</v>
          </cell>
        </row>
        <row r="138">
          <cell r="H138">
            <v>23241502</v>
          </cell>
          <cell r="I138" t="str">
            <v>전해가공기</v>
          </cell>
          <cell r="J138">
            <v>12</v>
          </cell>
        </row>
        <row r="139">
          <cell r="H139">
            <v>23241506</v>
          </cell>
          <cell r="I139" t="str">
            <v>플라스마절단기</v>
          </cell>
          <cell r="J139">
            <v>11</v>
          </cell>
        </row>
        <row r="140">
          <cell r="H140">
            <v>23241596</v>
          </cell>
          <cell r="I140" t="str">
            <v>방전가공기기</v>
          </cell>
          <cell r="J140">
            <v>12</v>
          </cell>
        </row>
        <row r="141">
          <cell r="H141">
            <v>23241598</v>
          </cell>
          <cell r="I141" t="str">
            <v>자동가스절단기</v>
          </cell>
          <cell r="J141">
            <v>10</v>
          </cell>
        </row>
        <row r="142">
          <cell r="H142">
            <v>23241802</v>
          </cell>
          <cell r="I142" t="str">
            <v>다축드릴링머신</v>
          </cell>
          <cell r="J142">
            <v>11</v>
          </cell>
        </row>
        <row r="143">
          <cell r="H143">
            <v>23241894</v>
          </cell>
          <cell r="I143" t="str">
            <v>CNC드릴링머신</v>
          </cell>
          <cell r="J143">
            <v>11</v>
          </cell>
        </row>
        <row r="144">
          <cell r="H144">
            <v>23241895</v>
          </cell>
          <cell r="I144" t="str">
            <v>다두드릴링머신</v>
          </cell>
          <cell r="J144">
            <v>11</v>
          </cell>
        </row>
        <row r="145">
          <cell r="H145">
            <v>23241896</v>
          </cell>
          <cell r="I145" t="str">
            <v>레이디얼드릴링머신</v>
          </cell>
          <cell r="J145">
            <v>11</v>
          </cell>
        </row>
        <row r="146">
          <cell r="H146">
            <v>23241897</v>
          </cell>
          <cell r="I146" t="str">
            <v>심공드릴링머신</v>
          </cell>
          <cell r="J146">
            <v>11</v>
          </cell>
        </row>
        <row r="147">
          <cell r="H147">
            <v>23241898</v>
          </cell>
          <cell r="I147" t="str">
            <v>직립드릴링머신</v>
          </cell>
          <cell r="J147">
            <v>11</v>
          </cell>
        </row>
        <row r="148">
          <cell r="H148">
            <v>23241899</v>
          </cell>
          <cell r="I148" t="str">
            <v>탁상드릴링머신</v>
          </cell>
          <cell r="J148">
            <v>11</v>
          </cell>
        </row>
        <row r="149">
          <cell r="H149">
            <v>23242305</v>
          </cell>
          <cell r="I149" t="str">
            <v>터릿선반</v>
          </cell>
          <cell r="J149">
            <v>11</v>
          </cell>
        </row>
        <row r="150">
          <cell r="H150">
            <v>23242398</v>
          </cell>
          <cell r="I150" t="str">
            <v>선반</v>
          </cell>
          <cell r="J150">
            <v>11</v>
          </cell>
        </row>
        <row r="151">
          <cell r="H151">
            <v>23242401</v>
          </cell>
          <cell r="I151" t="str">
            <v>수평형머시닝센터</v>
          </cell>
          <cell r="J151">
            <v>11</v>
          </cell>
        </row>
        <row r="152">
          <cell r="H152">
            <v>23242403</v>
          </cell>
          <cell r="I152" t="str">
            <v>수직형머시닝센터</v>
          </cell>
          <cell r="J152">
            <v>11</v>
          </cell>
        </row>
        <row r="153">
          <cell r="H153">
            <v>23242501</v>
          </cell>
          <cell r="I153" t="str">
            <v>베드형밀링머신</v>
          </cell>
          <cell r="J153">
            <v>11</v>
          </cell>
        </row>
        <row r="154">
          <cell r="H154">
            <v>23242590</v>
          </cell>
          <cell r="I154" t="str">
            <v>CNC밀링머신</v>
          </cell>
          <cell r="J154">
            <v>11</v>
          </cell>
        </row>
        <row r="155">
          <cell r="H155">
            <v>23242591</v>
          </cell>
          <cell r="I155" t="str">
            <v>공구밀링머신</v>
          </cell>
          <cell r="J155">
            <v>11</v>
          </cell>
        </row>
        <row r="156">
          <cell r="H156">
            <v>23242592</v>
          </cell>
          <cell r="I156" t="str">
            <v>만능밀링머신</v>
          </cell>
          <cell r="J156">
            <v>11</v>
          </cell>
        </row>
        <row r="157">
          <cell r="H157">
            <v>23242593</v>
          </cell>
          <cell r="I157" t="str">
            <v>모방밀링머신</v>
          </cell>
          <cell r="J157">
            <v>11</v>
          </cell>
        </row>
        <row r="158">
          <cell r="H158">
            <v>23242595</v>
          </cell>
          <cell r="I158" t="str">
            <v>수직밀링머신</v>
          </cell>
          <cell r="J158">
            <v>11</v>
          </cell>
        </row>
        <row r="159">
          <cell r="H159">
            <v>23242596</v>
          </cell>
          <cell r="I159" t="str">
            <v>수평밀링머신</v>
          </cell>
          <cell r="J159">
            <v>11</v>
          </cell>
        </row>
        <row r="160">
          <cell r="H160">
            <v>23242597</v>
          </cell>
          <cell r="I160" t="str">
            <v>터릿밀링머신</v>
          </cell>
          <cell r="J160">
            <v>11</v>
          </cell>
        </row>
        <row r="161">
          <cell r="H161">
            <v>23242598</v>
          </cell>
          <cell r="I161" t="str">
            <v>플래노밀링머신</v>
          </cell>
          <cell r="J161">
            <v>11</v>
          </cell>
        </row>
        <row r="162">
          <cell r="H162">
            <v>23251601</v>
          </cell>
          <cell r="I162" t="str">
            <v>나사전조기</v>
          </cell>
          <cell r="J162">
            <v>11</v>
          </cell>
        </row>
        <row r="163">
          <cell r="H163">
            <v>23251699</v>
          </cell>
          <cell r="I163" t="str">
            <v>나사절삭기</v>
          </cell>
          <cell r="J163">
            <v>11</v>
          </cell>
        </row>
        <row r="164">
          <cell r="H164">
            <v>23251782</v>
          </cell>
          <cell r="I164" t="str">
            <v>시트압연기</v>
          </cell>
          <cell r="J164">
            <v>11</v>
          </cell>
        </row>
        <row r="165">
          <cell r="H165">
            <v>23251784</v>
          </cell>
          <cell r="I165" t="str">
            <v>압축공기프레스</v>
          </cell>
          <cell r="J165">
            <v>11</v>
          </cell>
        </row>
        <row r="166">
          <cell r="H166">
            <v>23251785</v>
          </cell>
          <cell r="I166" t="str">
            <v>압출기</v>
          </cell>
          <cell r="J166">
            <v>11</v>
          </cell>
        </row>
        <row r="167">
          <cell r="H167">
            <v>23251788</v>
          </cell>
          <cell r="I167" t="str">
            <v>유압프레스</v>
          </cell>
          <cell r="J167">
            <v>11</v>
          </cell>
        </row>
        <row r="168">
          <cell r="H168">
            <v>23271405</v>
          </cell>
          <cell r="I168" t="str">
            <v>레이저용접기</v>
          </cell>
          <cell r="J168">
            <v>11</v>
          </cell>
        </row>
        <row r="169">
          <cell r="H169">
            <v>23271483</v>
          </cell>
          <cell r="I169" t="str">
            <v>교류아크용접기</v>
          </cell>
          <cell r="J169">
            <v>10</v>
          </cell>
        </row>
        <row r="170">
          <cell r="H170">
            <v>23271486</v>
          </cell>
          <cell r="I170" t="str">
            <v>불활성가스차폐아크용접기</v>
          </cell>
          <cell r="J170">
            <v>10</v>
          </cell>
        </row>
        <row r="171">
          <cell r="H171">
            <v>23271493</v>
          </cell>
          <cell r="I171" t="str">
            <v>이산화탄소가스용접기</v>
          </cell>
          <cell r="J171">
            <v>10</v>
          </cell>
        </row>
        <row r="172">
          <cell r="H172">
            <v>23271496</v>
          </cell>
          <cell r="I172" t="str">
            <v>직류아크용접기</v>
          </cell>
          <cell r="J172">
            <v>10</v>
          </cell>
        </row>
        <row r="173">
          <cell r="H173">
            <v>23281591</v>
          </cell>
          <cell r="I173" t="str">
            <v>도금장치</v>
          </cell>
          <cell r="J173">
            <v>10</v>
          </cell>
        </row>
        <row r="174">
          <cell r="H174">
            <v>23281601</v>
          </cell>
          <cell r="I174" t="str">
            <v>고주파유도가열기</v>
          </cell>
          <cell r="J174">
            <v>11</v>
          </cell>
        </row>
        <row r="175">
          <cell r="H175">
            <v>23281698</v>
          </cell>
          <cell r="I175" t="str">
            <v>침탄및질화전기로</v>
          </cell>
          <cell r="J175">
            <v>12</v>
          </cell>
        </row>
        <row r="176">
          <cell r="H176">
            <v>23990394</v>
          </cell>
          <cell r="I176" t="str">
            <v>산업용건조기</v>
          </cell>
          <cell r="J176">
            <v>12</v>
          </cell>
        </row>
        <row r="177">
          <cell r="H177">
            <v>23990398</v>
          </cell>
          <cell r="I177" t="str">
            <v>진공증착기</v>
          </cell>
          <cell r="J177">
            <v>12</v>
          </cell>
        </row>
        <row r="178">
          <cell r="H178">
            <v>23990399</v>
          </cell>
          <cell r="I178" t="str">
            <v>건조로</v>
          </cell>
          <cell r="J178">
            <v>11</v>
          </cell>
        </row>
        <row r="179">
          <cell r="H179">
            <v>24101501</v>
          </cell>
          <cell r="I179" t="str">
            <v>카트</v>
          </cell>
          <cell r="J179">
            <v>8</v>
          </cell>
        </row>
        <row r="180">
          <cell r="H180">
            <v>24101504</v>
          </cell>
          <cell r="I180" t="str">
            <v>핸드트럭또는액세서리</v>
          </cell>
          <cell r="J180">
            <v>12</v>
          </cell>
        </row>
        <row r="181">
          <cell r="H181">
            <v>24101511</v>
          </cell>
          <cell r="I181" t="str">
            <v>셸프트롤리</v>
          </cell>
          <cell r="J181">
            <v>11</v>
          </cell>
        </row>
        <row r="182">
          <cell r="H182">
            <v>24101602</v>
          </cell>
          <cell r="I182" t="str">
            <v>호이스트</v>
          </cell>
          <cell r="J182">
            <v>11</v>
          </cell>
        </row>
        <row r="183">
          <cell r="H183">
            <v>24101603</v>
          </cell>
          <cell r="I183" t="str">
            <v>지게차</v>
          </cell>
          <cell r="J183">
            <v>8</v>
          </cell>
        </row>
        <row r="184">
          <cell r="H184">
            <v>24101604</v>
          </cell>
          <cell r="I184" t="str">
            <v>리프트</v>
          </cell>
          <cell r="J184">
            <v>8</v>
          </cell>
        </row>
        <row r="185">
          <cell r="H185">
            <v>24101608</v>
          </cell>
          <cell r="I185" t="str">
            <v>권양기</v>
          </cell>
          <cell r="J185">
            <v>9</v>
          </cell>
        </row>
        <row r="186">
          <cell r="H186">
            <v>24101612</v>
          </cell>
          <cell r="I186" t="str">
            <v>잭</v>
          </cell>
          <cell r="J186">
            <v>10</v>
          </cell>
        </row>
        <row r="187">
          <cell r="H187">
            <v>24101613</v>
          </cell>
          <cell r="I187" t="str">
            <v>블록또는도르래</v>
          </cell>
          <cell r="J187">
            <v>11</v>
          </cell>
        </row>
        <row r="188">
          <cell r="H188">
            <v>24101624</v>
          </cell>
          <cell r="I188" t="str">
            <v>유압식트럭기중기</v>
          </cell>
          <cell r="J188">
            <v>10</v>
          </cell>
        </row>
        <row r="189">
          <cell r="H189">
            <v>24101689</v>
          </cell>
          <cell r="I189" t="str">
            <v>주차관제장치</v>
          </cell>
          <cell r="J189">
            <v>8</v>
          </cell>
        </row>
        <row r="190">
          <cell r="H190">
            <v>24101696</v>
          </cell>
          <cell r="I190" t="str">
            <v>휠체어리프트</v>
          </cell>
          <cell r="J190">
            <v>8</v>
          </cell>
        </row>
        <row r="191">
          <cell r="H191">
            <v>24101699</v>
          </cell>
          <cell r="I191" t="str">
            <v>자동차리프트</v>
          </cell>
          <cell r="J191">
            <v>11</v>
          </cell>
        </row>
        <row r="192">
          <cell r="H192">
            <v>24101709</v>
          </cell>
          <cell r="I192" t="str">
            <v>롤러컨베이어</v>
          </cell>
          <cell r="J192">
            <v>11</v>
          </cell>
        </row>
        <row r="193">
          <cell r="H193">
            <v>24101712</v>
          </cell>
          <cell r="I193" t="str">
            <v>벨트컨베이어</v>
          </cell>
          <cell r="J193">
            <v>11</v>
          </cell>
        </row>
        <row r="194">
          <cell r="H194">
            <v>24101794</v>
          </cell>
          <cell r="I194" t="str">
            <v>급탄기</v>
          </cell>
          <cell r="J194">
            <v>10</v>
          </cell>
        </row>
        <row r="195">
          <cell r="H195">
            <v>24101795</v>
          </cell>
          <cell r="I195" t="str">
            <v>바퀴식컨베이어</v>
          </cell>
          <cell r="J195">
            <v>11</v>
          </cell>
        </row>
        <row r="196">
          <cell r="H196">
            <v>24101796</v>
          </cell>
          <cell r="I196" t="str">
            <v>이동식컨베이어</v>
          </cell>
          <cell r="J196">
            <v>11</v>
          </cell>
        </row>
        <row r="197">
          <cell r="H197">
            <v>24101797</v>
          </cell>
          <cell r="I197" t="str">
            <v>컨베이어시스템</v>
          </cell>
          <cell r="J197">
            <v>11</v>
          </cell>
        </row>
        <row r="198">
          <cell r="H198">
            <v>24102004</v>
          </cell>
          <cell r="I198" t="str">
            <v>저장용렉또는선반</v>
          </cell>
          <cell r="J198">
            <v>9</v>
          </cell>
        </row>
        <row r="199">
          <cell r="H199">
            <v>24102006</v>
          </cell>
          <cell r="I199" t="str">
            <v>작업용벤치</v>
          </cell>
          <cell r="J199">
            <v>10</v>
          </cell>
        </row>
        <row r="200">
          <cell r="H200">
            <v>24102298</v>
          </cell>
          <cell r="I200" t="str">
            <v>압축기</v>
          </cell>
          <cell r="J200">
            <v>10</v>
          </cell>
        </row>
        <row r="201">
          <cell r="H201">
            <v>24111802</v>
          </cell>
          <cell r="I201" t="str">
            <v>공기,가스탱크또는실린더</v>
          </cell>
          <cell r="J201">
            <v>12</v>
          </cell>
        </row>
        <row r="202">
          <cell r="H202">
            <v>24111805</v>
          </cell>
          <cell r="I202" t="str">
            <v>화학물질용탱크</v>
          </cell>
          <cell r="J202">
            <v>10</v>
          </cell>
        </row>
        <row r="203">
          <cell r="H203">
            <v>24111810</v>
          </cell>
          <cell r="I203" t="str">
            <v>저수탱크</v>
          </cell>
          <cell r="J203">
            <v>10</v>
          </cell>
        </row>
        <row r="204">
          <cell r="H204">
            <v>24111897</v>
          </cell>
          <cell r="I204" t="str">
            <v>온수탱크</v>
          </cell>
          <cell r="J204">
            <v>10</v>
          </cell>
        </row>
        <row r="205">
          <cell r="H205">
            <v>24111898</v>
          </cell>
          <cell r="I205" t="str">
            <v>응축수탱크</v>
          </cell>
          <cell r="J205">
            <v>10</v>
          </cell>
        </row>
        <row r="206">
          <cell r="H206">
            <v>24111899</v>
          </cell>
          <cell r="I206" t="str">
            <v>초저온용기</v>
          </cell>
          <cell r="J206">
            <v>9</v>
          </cell>
        </row>
        <row r="207">
          <cell r="H207">
            <v>24112401</v>
          </cell>
          <cell r="I207" t="str">
            <v>공구보관용함,상자또는캐비닛</v>
          </cell>
          <cell r="J207">
            <v>8</v>
          </cell>
        </row>
        <row r="208">
          <cell r="H208">
            <v>24112404</v>
          </cell>
          <cell r="I208" t="str">
            <v>상자</v>
          </cell>
          <cell r="J208">
            <v>9</v>
          </cell>
        </row>
        <row r="209">
          <cell r="H209">
            <v>24112497</v>
          </cell>
          <cell r="I209" t="str">
            <v>국기함</v>
          </cell>
          <cell r="J209">
            <v>9</v>
          </cell>
        </row>
        <row r="210">
          <cell r="H210">
            <v>24112898</v>
          </cell>
          <cell r="I210" t="str">
            <v>일반화물컨테이너</v>
          </cell>
          <cell r="J210">
            <v>11</v>
          </cell>
        </row>
        <row r="211">
          <cell r="H211">
            <v>24112901</v>
          </cell>
          <cell r="I211" t="str">
            <v>나무상자</v>
          </cell>
          <cell r="J211">
            <v>9</v>
          </cell>
        </row>
        <row r="212">
          <cell r="H212">
            <v>24131501</v>
          </cell>
          <cell r="I212" t="str">
            <v>냉장냉동겸용장치</v>
          </cell>
          <cell r="J212">
            <v>9</v>
          </cell>
        </row>
        <row r="213">
          <cell r="H213">
            <v>24131503</v>
          </cell>
          <cell r="I213" t="str">
            <v>대형냉장고</v>
          </cell>
          <cell r="J213">
            <v>9</v>
          </cell>
        </row>
        <row r="214">
          <cell r="H214">
            <v>24131599</v>
          </cell>
          <cell r="I214" t="str">
            <v>저온저장고</v>
          </cell>
          <cell r="J214">
            <v>9</v>
          </cell>
        </row>
        <row r="215">
          <cell r="H215">
            <v>24131602</v>
          </cell>
          <cell r="I215" t="str">
            <v>수직냉동기</v>
          </cell>
          <cell r="J215">
            <v>9</v>
          </cell>
        </row>
        <row r="216">
          <cell r="H216">
            <v>24131604</v>
          </cell>
          <cell r="I216" t="str">
            <v>냉동건조장비</v>
          </cell>
          <cell r="J216">
            <v>11</v>
          </cell>
        </row>
        <row r="217">
          <cell r="H217">
            <v>24131699</v>
          </cell>
          <cell r="I217" t="str">
            <v>조립식냉동기</v>
          </cell>
          <cell r="J217">
            <v>10</v>
          </cell>
        </row>
        <row r="218">
          <cell r="H218">
            <v>24131902</v>
          </cell>
          <cell r="I218" t="str">
            <v>덩어리얼음제조기</v>
          </cell>
          <cell r="J218">
            <v>9</v>
          </cell>
        </row>
        <row r="219">
          <cell r="H219">
            <v>25101501</v>
          </cell>
          <cell r="I219" t="str">
            <v>미니버스</v>
          </cell>
          <cell r="J219">
            <v>7</v>
          </cell>
        </row>
        <row r="220">
          <cell r="H220">
            <v>25101502</v>
          </cell>
          <cell r="I220" t="str">
            <v>버스</v>
          </cell>
          <cell r="J220">
            <v>8</v>
          </cell>
        </row>
        <row r="221">
          <cell r="H221">
            <v>25101503</v>
          </cell>
          <cell r="I221" t="str">
            <v>일반승용차</v>
          </cell>
          <cell r="J221">
            <v>7</v>
          </cell>
        </row>
        <row r="222">
          <cell r="H222">
            <v>25101505</v>
          </cell>
          <cell r="I222" t="str">
            <v>미니밴또는밴</v>
          </cell>
          <cell r="J222">
            <v>7</v>
          </cell>
        </row>
        <row r="223">
          <cell r="H223">
            <v>25101507</v>
          </cell>
          <cell r="I223" t="str">
            <v>스포츠유틸리티차량</v>
          </cell>
          <cell r="J223">
            <v>7</v>
          </cell>
        </row>
        <row r="224">
          <cell r="H224">
            <v>25101601</v>
          </cell>
          <cell r="I224" t="str">
            <v>덤프트럭</v>
          </cell>
          <cell r="J224">
            <v>7</v>
          </cell>
        </row>
        <row r="225">
          <cell r="H225">
            <v>25101611</v>
          </cell>
          <cell r="I225" t="str">
            <v>화물트럭</v>
          </cell>
          <cell r="J225">
            <v>7</v>
          </cell>
        </row>
        <row r="226">
          <cell r="H226">
            <v>25101701</v>
          </cell>
          <cell r="I226" t="str">
            <v>소방차또는인명구조차</v>
          </cell>
          <cell r="J226">
            <v>7</v>
          </cell>
        </row>
        <row r="227">
          <cell r="H227">
            <v>25101703</v>
          </cell>
          <cell r="I227" t="str">
            <v>구급차</v>
          </cell>
          <cell r="J227">
            <v>7</v>
          </cell>
        </row>
        <row r="228">
          <cell r="H228">
            <v>25101801</v>
          </cell>
          <cell r="I228" t="str">
            <v>모터사이클</v>
          </cell>
          <cell r="J228">
            <v>7</v>
          </cell>
        </row>
        <row r="229">
          <cell r="H229">
            <v>25101802</v>
          </cell>
          <cell r="I229" t="str">
            <v>스쿠터</v>
          </cell>
          <cell r="J229">
            <v>7</v>
          </cell>
        </row>
        <row r="230">
          <cell r="H230">
            <v>25101899</v>
          </cell>
          <cell r="I230" t="str">
            <v>사이드카</v>
          </cell>
          <cell r="J230">
            <v>7</v>
          </cell>
        </row>
        <row r="231">
          <cell r="H231">
            <v>25101901</v>
          </cell>
          <cell r="I231" t="str">
            <v>농업용트랙터</v>
          </cell>
          <cell r="J231">
            <v>10</v>
          </cell>
        </row>
        <row r="232">
          <cell r="H232">
            <v>25101904</v>
          </cell>
          <cell r="I232" t="str">
            <v>골프카트</v>
          </cell>
          <cell r="J232">
            <v>8</v>
          </cell>
        </row>
        <row r="233">
          <cell r="H233">
            <v>25101960</v>
          </cell>
          <cell r="I233" t="str">
            <v>무한궤도형트랙터</v>
          </cell>
          <cell r="J233">
            <v>9</v>
          </cell>
        </row>
        <row r="234">
          <cell r="H234">
            <v>25101962</v>
          </cell>
          <cell r="I234" t="str">
            <v>가드레일청소차</v>
          </cell>
          <cell r="J234">
            <v>8</v>
          </cell>
        </row>
        <row r="235">
          <cell r="H235">
            <v>25101963</v>
          </cell>
          <cell r="I235" t="str">
            <v>노면청소차</v>
          </cell>
          <cell r="J235">
            <v>7</v>
          </cell>
        </row>
        <row r="236">
          <cell r="H236">
            <v>25101964</v>
          </cell>
          <cell r="I236" t="str">
            <v>살수차</v>
          </cell>
          <cell r="J236">
            <v>8</v>
          </cell>
        </row>
        <row r="237">
          <cell r="H237">
            <v>25101966</v>
          </cell>
          <cell r="I237" t="str">
            <v>제설차</v>
          </cell>
          <cell r="J237">
            <v>8</v>
          </cell>
        </row>
        <row r="238">
          <cell r="H238">
            <v>25101975</v>
          </cell>
          <cell r="I238" t="str">
            <v>중계차</v>
          </cell>
          <cell r="J238">
            <v>7</v>
          </cell>
        </row>
        <row r="239">
          <cell r="H239">
            <v>25101976</v>
          </cell>
          <cell r="I239" t="str">
            <v>진압차</v>
          </cell>
          <cell r="J239">
            <v>8</v>
          </cell>
        </row>
        <row r="240">
          <cell r="H240">
            <v>25101977</v>
          </cell>
          <cell r="I240" t="str">
            <v>크레인붙이트럭</v>
          </cell>
          <cell r="J240">
            <v>8</v>
          </cell>
        </row>
        <row r="241">
          <cell r="H241">
            <v>25101980</v>
          </cell>
          <cell r="I241" t="str">
            <v>다목적운반차</v>
          </cell>
          <cell r="J241">
            <v>8</v>
          </cell>
        </row>
        <row r="242">
          <cell r="H242">
            <v>25101981</v>
          </cell>
          <cell r="I242" t="str">
            <v>분무기탑재차</v>
          </cell>
          <cell r="J242">
            <v>8</v>
          </cell>
        </row>
        <row r="243">
          <cell r="H243">
            <v>25101984</v>
          </cell>
          <cell r="I243" t="str">
            <v>도로관리용차량</v>
          </cell>
          <cell r="J243">
            <v>7</v>
          </cell>
        </row>
        <row r="244">
          <cell r="H244">
            <v>25101986</v>
          </cell>
          <cell r="I244" t="str">
            <v>견인트럭</v>
          </cell>
          <cell r="J244">
            <v>7</v>
          </cell>
        </row>
        <row r="245">
          <cell r="H245">
            <v>25101990</v>
          </cell>
          <cell r="I245" t="str">
            <v>쓰레기수거용트럭</v>
          </cell>
          <cell r="J245">
            <v>7</v>
          </cell>
        </row>
        <row r="246">
          <cell r="H246">
            <v>25101991</v>
          </cell>
          <cell r="I246" t="str">
            <v>유개트럭</v>
          </cell>
          <cell r="J246">
            <v>7</v>
          </cell>
        </row>
        <row r="247">
          <cell r="H247">
            <v>25101992</v>
          </cell>
          <cell r="I247" t="str">
            <v>유조트럭</v>
          </cell>
          <cell r="J247">
            <v>8</v>
          </cell>
        </row>
        <row r="248">
          <cell r="H248">
            <v>25101994</v>
          </cell>
          <cell r="I248" t="str">
            <v>탱크트럭</v>
          </cell>
          <cell r="J248">
            <v>8</v>
          </cell>
        </row>
        <row r="249">
          <cell r="H249">
            <v>25111597</v>
          </cell>
          <cell r="I249" t="str">
            <v>모터보트</v>
          </cell>
          <cell r="J249">
            <v>8</v>
          </cell>
        </row>
        <row r="250">
          <cell r="H250">
            <v>25111598</v>
          </cell>
          <cell r="I250" t="str">
            <v>소형보트</v>
          </cell>
          <cell r="J250">
            <v>7</v>
          </cell>
        </row>
        <row r="251">
          <cell r="H251">
            <v>25111601</v>
          </cell>
          <cell r="I251" t="str">
            <v>구명보트또는구명정</v>
          </cell>
          <cell r="J251">
            <v>7</v>
          </cell>
        </row>
        <row r="252">
          <cell r="H252">
            <v>25111603</v>
          </cell>
          <cell r="I252" t="str">
            <v>구조선또는구조보트</v>
          </cell>
          <cell r="J252">
            <v>7</v>
          </cell>
        </row>
        <row r="253">
          <cell r="H253">
            <v>25111698</v>
          </cell>
          <cell r="I253" t="str">
            <v>고무보트</v>
          </cell>
          <cell r="J253">
            <v>7</v>
          </cell>
        </row>
        <row r="254">
          <cell r="H254">
            <v>25111804</v>
          </cell>
          <cell r="I254" t="str">
            <v>카누또는카약</v>
          </cell>
          <cell r="J254">
            <v>7</v>
          </cell>
        </row>
        <row r="255">
          <cell r="H255">
            <v>25111808</v>
          </cell>
          <cell r="I255" t="str">
            <v>요트</v>
          </cell>
          <cell r="J255">
            <v>6</v>
          </cell>
        </row>
        <row r="256">
          <cell r="H256">
            <v>25111899</v>
          </cell>
          <cell r="I256" t="str">
            <v>조정경기정</v>
          </cell>
          <cell r="J256">
            <v>6</v>
          </cell>
        </row>
        <row r="257">
          <cell r="H257">
            <v>25111997</v>
          </cell>
          <cell r="I257" t="str">
            <v>부표</v>
          </cell>
          <cell r="J257">
            <v>6</v>
          </cell>
        </row>
        <row r="258">
          <cell r="H258">
            <v>25111999</v>
          </cell>
          <cell r="I258" t="str">
            <v>선박모의조종장치</v>
          </cell>
          <cell r="J258">
            <v>8</v>
          </cell>
        </row>
        <row r="259">
          <cell r="H259">
            <v>25173108</v>
          </cell>
          <cell r="I259" t="str">
            <v>차량용항법장치</v>
          </cell>
          <cell r="J259">
            <v>7</v>
          </cell>
        </row>
        <row r="260">
          <cell r="H260">
            <v>25173813</v>
          </cell>
          <cell r="I260" t="str">
            <v>자동변속기</v>
          </cell>
          <cell r="J260">
            <v>7</v>
          </cell>
        </row>
        <row r="261">
          <cell r="H261">
            <v>25173898</v>
          </cell>
          <cell r="I261" t="str">
            <v>차량엔진용공기청정기</v>
          </cell>
          <cell r="J261">
            <v>8</v>
          </cell>
        </row>
        <row r="262">
          <cell r="H262">
            <v>25174491</v>
          </cell>
          <cell r="I262" t="str">
            <v>엔진오일압력계</v>
          </cell>
          <cell r="J262">
            <v>11</v>
          </cell>
        </row>
        <row r="263">
          <cell r="H263">
            <v>25174496</v>
          </cell>
          <cell r="I263" t="str">
            <v>차량용음향영상시스템</v>
          </cell>
          <cell r="J263">
            <v>7</v>
          </cell>
        </row>
        <row r="264">
          <cell r="H264">
            <v>25174892</v>
          </cell>
          <cell r="I264" t="str">
            <v>모래살포기</v>
          </cell>
          <cell r="J264">
            <v>8</v>
          </cell>
        </row>
        <row r="265">
          <cell r="H265">
            <v>25174894</v>
          </cell>
          <cell r="I265" t="str">
            <v>차량차체용적재함</v>
          </cell>
          <cell r="J265">
            <v>8</v>
          </cell>
        </row>
        <row r="266">
          <cell r="H266">
            <v>25174895</v>
          </cell>
          <cell r="I266" t="str">
            <v>트럭장착식제설기</v>
          </cell>
          <cell r="J266">
            <v>8</v>
          </cell>
        </row>
        <row r="267">
          <cell r="H267">
            <v>25175111</v>
          </cell>
          <cell r="I267" t="str">
            <v>패키지용품</v>
          </cell>
          <cell r="J267">
            <v>5</v>
          </cell>
        </row>
        <row r="268">
          <cell r="H268">
            <v>25179997</v>
          </cell>
          <cell r="I268" t="str">
            <v>차량용냉방기</v>
          </cell>
          <cell r="J268">
            <v>7</v>
          </cell>
        </row>
        <row r="269">
          <cell r="H269">
            <v>25181788</v>
          </cell>
          <cell r="I269" t="str">
            <v>저상형트레일러</v>
          </cell>
          <cell r="J269">
            <v>9</v>
          </cell>
        </row>
        <row r="270">
          <cell r="H270">
            <v>25181795</v>
          </cell>
          <cell r="I270" t="str">
            <v>농업용트레일러</v>
          </cell>
          <cell r="J270">
            <v>9</v>
          </cell>
        </row>
        <row r="271">
          <cell r="H271">
            <v>25181799</v>
          </cell>
          <cell r="I271" t="str">
            <v>특수용도형트레일러</v>
          </cell>
          <cell r="J271">
            <v>9</v>
          </cell>
        </row>
        <row r="272">
          <cell r="H272">
            <v>25191509</v>
          </cell>
          <cell r="I272" t="str">
            <v>항공기푸시백또는견인차</v>
          </cell>
          <cell r="J272">
            <v>7</v>
          </cell>
        </row>
        <row r="273">
          <cell r="H273">
            <v>25191510</v>
          </cell>
          <cell r="I273" t="str">
            <v>항공기용지상전원부</v>
          </cell>
          <cell r="J273">
            <v>8</v>
          </cell>
        </row>
        <row r="274">
          <cell r="H274">
            <v>25191588</v>
          </cell>
          <cell r="I274" t="str">
            <v>항공기공압시동장비</v>
          </cell>
          <cell r="J274">
            <v>8</v>
          </cell>
        </row>
        <row r="275">
          <cell r="H275">
            <v>25191595</v>
          </cell>
          <cell r="I275" t="str">
            <v>항공기엔진정비세트</v>
          </cell>
          <cell r="J275">
            <v>7</v>
          </cell>
        </row>
        <row r="276">
          <cell r="H276">
            <v>25191701</v>
          </cell>
          <cell r="I276" t="str">
            <v>차륜평형기</v>
          </cell>
          <cell r="J276">
            <v>10</v>
          </cell>
        </row>
        <row r="277">
          <cell r="H277">
            <v>25191702</v>
          </cell>
          <cell r="I277" t="str">
            <v>차륜정렬기</v>
          </cell>
          <cell r="J277">
            <v>10</v>
          </cell>
        </row>
        <row r="278">
          <cell r="H278">
            <v>25191740</v>
          </cell>
          <cell r="I278" t="str">
            <v>철도차량세차기</v>
          </cell>
          <cell r="J278">
            <v>8</v>
          </cell>
        </row>
        <row r="279">
          <cell r="H279">
            <v>25191796</v>
          </cell>
          <cell r="I279" t="str">
            <v>조타장치모의시험기</v>
          </cell>
          <cell r="J279">
            <v>9</v>
          </cell>
        </row>
        <row r="280">
          <cell r="H280">
            <v>25191797</v>
          </cell>
          <cell r="I280" t="str">
            <v>차량세차기</v>
          </cell>
          <cell r="J280">
            <v>8</v>
          </cell>
        </row>
        <row r="281">
          <cell r="H281">
            <v>25191909</v>
          </cell>
          <cell r="I281" t="str">
            <v>브레이크시험기</v>
          </cell>
          <cell r="J281">
            <v>11</v>
          </cell>
        </row>
        <row r="282">
          <cell r="H282">
            <v>25191911</v>
          </cell>
          <cell r="I282" t="str">
            <v>섀시동력계</v>
          </cell>
          <cell r="J282">
            <v>6</v>
          </cell>
        </row>
        <row r="283">
          <cell r="H283">
            <v>25191922</v>
          </cell>
          <cell r="I283" t="str">
            <v>엔진모의시험기</v>
          </cell>
          <cell r="J283">
            <v>9</v>
          </cell>
        </row>
        <row r="284">
          <cell r="H284">
            <v>25191923</v>
          </cell>
          <cell r="I284" t="str">
            <v>엔진인젝터시험기</v>
          </cell>
          <cell r="J284">
            <v>10</v>
          </cell>
        </row>
        <row r="285">
          <cell r="H285">
            <v>25191924</v>
          </cell>
          <cell r="I285" t="str">
            <v>엔진종합검사장비</v>
          </cell>
          <cell r="J285">
            <v>10</v>
          </cell>
        </row>
        <row r="286">
          <cell r="H286">
            <v>25191926</v>
          </cell>
          <cell r="I286" t="str">
            <v>엔진튠업시험기</v>
          </cell>
          <cell r="J286">
            <v>11</v>
          </cell>
        </row>
        <row r="287">
          <cell r="H287">
            <v>25191932</v>
          </cell>
          <cell r="I287" t="str">
            <v>자동차종합검사장치</v>
          </cell>
          <cell r="J287">
            <v>9</v>
          </cell>
        </row>
        <row r="288">
          <cell r="H288">
            <v>25201707</v>
          </cell>
          <cell r="I288" t="str">
            <v>항공기자이로</v>
          </cell>
          <cell r="J288">
            <v>10</v>
          </cell>
        </row>
        <row r="289">
          <cell r="H289">
            <v>25202198</v>
          </cell>
          <cell r="I289" t="str">
            <v>항공기가속도계기</v>
          </cell>
          <cell r="J289">
            <v>10</v>
          </cell>
        </row>
        <row r="290">
          <cell r="H290">
            <v>25230529</v>
          </cell>
          <cell r="I290" t="str">
            <v>철도용공기압축기</v>
          </cell>
          <cell r="J290">
            <v>8</v>
          </cell>
        </row>
        <row r="291">
          <cell r="H291">
            <v>25231036</v>
          </cell>
          <cell r="I291" t="str">
            <v>철도용모니터</v>
          </cell>
          <cell r="J291">
            <v>5</v>
          </cell>
        </row>
        <row r="292">
          <cell r="H292">
            <v>25250326</v>
          </cell>
          <cell r="I292" t="str">
            <v>신호원격제어장치</v>
          </cell>
          <cell r="J292">
            <v>9</v>
          </cell>
        </row>
        <row r="293">
          <cell r="H293">
            <v>26101106</v>
          </cell>
          <cell r="I293" t="str">
            <v>인버터용모터</v>
          </cell>
          <cell r="J293">
            <v>10</v>
          </cell>
        </row>
        <row r="294">
          <cell r="H294">
            <v>26101110</v>
          </cell>
          <cell r="I294" t="str">
            <v>변속교류모터</v>
          </cell>
          <cell r="J294">
            <v>10</v>
          </cell>
        </row>
        <row r="295">
          <cell r="H295">
            <v>26101115</v>
          </cell>
          <cell r="I295" t="str">
            <v>삼상유도전동기</v>
          </cell>
          <cell r="J295">
            <v>11</v>
          </cell>
        </row>
        <row r="296">
          <cell r="H296">
            <v>26101205</v>
          </cell>
          <cell r="I296" t="str">
            <v>서보모터</v>
          </cell>
          <cell r="J296">
            <v>9</v>
          </cell>
        </row>
        <row r="297">
          <cell r="H297">
            <v>26101298</v>
          </cell>
          <cell r="I297" t="str">
            <v>스핀들모터</v>
          </cell>
          <cell r="J297">
            <v>9</v>
          </cell>
        </row>
        <row r="298">
          <cell r="H298">
            <v>26101504</v>
          </cell>
          <cell r="I298" t="str">
            <v>디젤엔진</v>
          </cell>
          <cell r="J298">
            <v>9</v>
          </cell>
        </row>
        <row r="299">
          <cell r="H299">
            <v>26101515</v>
          </cell>
          <cell r="I299" t="str">
            <v>가솔린선외모터</v>
          </cell>
          <cell r="J299">
            <v>9</v>
          </cell>
        </row>
        <row r="300">
          <cell r="H300">
            <v>26101593</v>
          </cell>
          <cell r="I300" t="str">
            <v>가솔린엔진</v>
          </cell>
          <cell r="J300">
            <v>9</v>
          </cell>
        </row>
        <row r="301">
          <cell r="H301">
            <v>26111601</v>
          </cell>
          <cell r="I301" t="str">
            <v>디젤발전기</v>
          </cell>
          <cell r="J301">
            <v>11</v>
          </cell>
        </row>
        <row r="302">
          <cell r="H302">
            <v>26111604</v>
          </cell>
          <cell r="I302" t="str">
            <v>가스발전기</v>
          </cell>
          <cell r="J302">
            <v>11</v>
          </cell>
        </row>
        <row r="303">
          <cell r="H303">
            <v>26111607</v>
          </cell>
          <cell r="I303" t="str">
            <v>태양열발전기</v>
          </cell>
          <cell r="J303">
            <v>11</v>
          </cell>
        </row>
        <row r="304">
          <cell r="H304">
            <v>26111611</v>
          </cell>
          <cell r="I304" t="str">
            <v>보조발전기</v>
          </cell>
          <cell r="J304">
            <v>11</v>
          </cell>
        </row>
        <row r="305">
          <cell r="H305">
            <v>26111699</v>
          </cell>
          <cell r="I305" t="str">
            <v>태양전지조절기</v>
          </cell>
          <cell r="J305">
            <v>11</v>
          </cell>
        </row>
        <row r="306">
          <cell r="H306">
            <v>26111704</v>
          </cell>
          <cell r="I306" t="str">
            <v>배터리충전기</v>
          </cell>
          <cell r="J306">
            <v>9</v>
          </cell>
        </row>
        <row r="307">
          <cell r="H307">
            <v>26111707</v>
          </cell>
          <cell r="I307" t="str">
            <v>연산축전지</v>
          </cell>
          <cell r="J307">
            <v>8</v>
          </cell>
        </row>
        <row r="308">
          <cell r="H308">
            <v>26111719</v>
          </cell>
          <cell r="I308" t="str">
            <v>배터리시험기</v>
          </cell>
          <cell r="J308">
            <v>9</v>
          </cell>
        </row>
        <row r="309">
          <cell r="H309">
            <v>26141702</v>
          </cell>
          <cell r="I309" t="str">
            <v>방사선측정기</v>
          </cell>
          <cell r="J309">
            <v>10</v>
          </cell>
        </row>
        <row r="310">
          <cell r="H310">
            <v>27111802</v>
          </cell>
          <cell r="I310" t="str">
            <v>수준기</v>
          </cell>
          <cell r="J310">
            <v>11</v>
          </cell>
        </row>
        <row r="311">
          <cell r="H311">
            <v>27111880</v>
          </cell>
          <cell r="I311" t="str">
            <v>각폭측정기</v>
          </cell>
          <cell r="J311">
            <v>10</v>
          </cell>
        </row>
        <row r="312">
          <cell r="H312">
            <v>27111881</v>
          </cell>
          <cell r="I312" t="str">
            <v>검사용거울</v>
          </cell>
          <cell r="J312">
            <v>7</v>
          </cell>
        </row>
        <row r="313">
          <cell r="H313">
            <v>27111892</v>
          </cell>
          <cell r="I313" t="str">
            <v>정밀정반</v>
          </cell>
          <cell r="J313">
            <v>11</v>
          </cell>
        </row>
        <row r="314">
          <cell r="H314">
            <v>27112014</v>
          </cell>
          <cell r="I314" t="str">
            <v>잔디깎는기계</v>
          </cell>
          <cell r="J314">
            <v>11</v>
          </cell>
        </row>
        <row r="315">
          <cell r="H315">
            <v>27112035</v>
          </cell>
          <cell r="I315" t="str">
            <v>동력전정기</v>
          </cell>
          <cell r="J315">
            <v>8</v>
          </cell>
        </row>
        <row r="316">
          <cell r="H316">
            <v>27112096</v>
          </cell>
          <cell r="I316" t="str">
            <v>수목진단기</v>
          </cell>
          <cell r="J316">
            <v>9</v>
          </cell>
        </row>
        <row r="317">
          <cell r="H317">
            <v>27112703</v>
          </cell>
          <cell r="I317" t="str">
            <v>전동드릴</v>
          </cell>
          <cell r="J317">
            <v>9</v>
          </cell>
        </row>
        <row r="318">
          <cell r="H318">
            <v>27112704</v>
          </cell>
          <cell r="I318" t="str">
            <v>전동그라인더</v>
          </cell>
          <cell r="J318">
            <v>8</v>
          </cell>
        </row>
        <row r="319">
          <cell r="H319">
            <v>27112709</v>
          </cell>
          <cell r="I319" t="str">
            <v>전기톱</v>
          </cell>
          <cell r="J319">
            <v>8</v>
          </cell>
        </row>
        <row r="320">
          <cell r="H320">
            <v>27112739</v>
          </cell>
          <cell r="I320" t="str">
            <v>벨트샌더</v>
          </cell>
          <cell r="J320">
            <v>8</v>
          </cell>
        </row>
        <row r="321">
          <cell r="H321">
            <v>27112742</v>
          </cell>
          <cell r="I321" t="str">
            <v>디스크샌더</v>
          </cell>
          <cell r="J321">
            <v>8</v>
          </cell>
        </row>
        <row r="322">
          <cell r="H322">
            <v>27112799</v>
          </cell>
          <cell r="I322" t="str">
            <v>전기절단기</v>
          </cell>
          <cell r="J322">
            <v>11</v>
          </cell>
        </row>
        <row r="323">
          <cell r="H323">
            <v>27113295</v>
          </cell>
          <cell r="I323" t="str">
            <v>전문용공구세트</v>
          </cell>
          <cell r="J323">
            <v>8</v>
          </cell>
        </row>
        <row r="324">
          <cell r="H324">
            <v>27113299</v>
          </cell>
          <cell r="I324" t="str">
            <v>항공기용공구세트</v>
          </cell>
          <cell r="J324">
            <v>8</v>
          </cell>
        </row>
        <row r="325">
          <cell r="H325">
            <v>30161505</v>
          </cell>
          <cell r="I325" t="str">
            <v>벽패널</v>
          </cell>
          <cell r="J325">
            <v>8</v>
          </cell>
        </row>
        <row r="326">
          <cell r="H326">
            <v>30161801</v>
          </cell>
          <cell r="I326" t="str">
            <v>붙박이장</v>
          </cell>
          <cell r="J326">
            <v>8</v>
          </cell>
        </row>
        <row r="327">
          <cell r="H327">
            <v>30171505</v>
          </cell>
          <cell r="I327" t="str">
            <v>금속문</v>
          </cell>
          <cell r="J327">
            <v>8</v>
          </cell>
        </row>
        <row r="328">
          <cell r="H328">
            <v>30181502</v>
          </cell>
          <cell r="I328" t="str">
            <v>비데</v>
          </cell>
          <cell r="J328">
            <v>6</v>
          </cell>
        </row>
        <row r="329">
          <cell r="H329">
            <v>30181504</v>
          </cell>
          <cell r="I329" t="str">
            <v>세면기</v>
          </cell>
          <cell r="J329">
            <v>7</v>
          </cell>
        </row>
        <row r="330">
          <cell r="H330">
            <v>30191501</v>
          </cell>
          <cell r="I330" t="str">
            <v>사다리</v>
          </cell>
          <cell r="J330">
            <v>10</v>
          </cell>
        </row>
        <row r="331">
          <cell r="H331">
            <v>30201705</v>
          </cell>
          <cell r="I331" t="str">
            <v>경비실</v>
          </cell>
          <cell r="J331">
            <v>10</v>
          </cell>
        </row>
        <row r="332">
          <cell r="H332">
            <v>30201796</v>
          </cell>
          <cell r="I332" t="str">
            <v>조립식구조물</v>
          </cell>
          <cell r="J332">
            <v>10</v>
          </cell>
        </row>
        <row r="333">
          <cell r="H333">
            <v>30221099</v>
          </cell>
          <cell r="I333" t="str">
            <v>무대장치</v>
          </cell>
          <cell r="J333">
            <v>8</v>
          </cell>
        </row>
        <row r="334">
          <cell r="H334">
            <v>30222064</v>
          </cell>
          <cell r="I334" t="str">
            <v>자전거보관대</v>
          </cell>
          <cell r="J334">
            <v>8</v>
          </cell>
        </row>
        <row r="335">
          <cell r="H335">
            <v>30231602</v>
          </cell>
          <cell r="I335" t="str">
            <v>이동식화장실</v>
          </cell>
          <cell r="J335">
            <v>8</v>
          </cell>
        </row>
        <row r="336">
          <cell r="H336">
            <v>30231699</v>
          </cell>
          <cell r="I336" t="str">
            <v>컨테이너하우스</v>
          </cell>
          <cell r="J336">
            <v>9</v>
          </cell>
        </row>
        <row r="337">
          <cell r="H337">
            <v>31162801</v>
          </cell>
          <cell r="I337" t="str">
            <v>손잡이</v>
          </cell>
          <cell r="J337">
            <v>9</v>
          </cell>
        </row>
        <row r="338">
          <cell r="H338">
            <v>31241501</v>
          </cell>
          <cell r="I338" t="str">
            <v>렌즈</v>
          </cell>
          <cell r="J338">
            <v>8</v>
          </cell>
        </row>
        <row r="339">
          <cell r="H339">
            <v>31242104</v>
          </cell>
          <cell r="I339" t="str">
            <v>옵티컬레일또는베이스</v>
          </cell>
          <cell r="J339">
            <v>10</v>
          </cell>
        </row>
        <row r="340">
          <cell r="H340">
            <v>31242199</v>
          </cell>
          <cell r="I340" t="str">
            <v>광학실험대</v>
          </cell>
          <cell r="J340">
            <v>9</v>
          </cell>
        </row>
        <row r="341">
          <cell r="H341">
            <v>32101514</v>
          </cell>
          <cell r="I341" t="str">
            <v>증폭기</v>
          </cell>
          <cell r="J341">
            <v>11</v>
          </cell>
        </row>
        <row r="342">
          <cell r="H342">
            <v>32101519</v>
          </cell>
          <cell r="I342" t="str">
            <v>검파기</v>
          </cell>
          <cell r="J342">
            <v>11</v>
          </cell>
        </row>
        <row r="343">
          <cell r="H343">
            <v>32101528</v>
          </cell>
          <cell r="I343" t="str">
            <v>변조기</v>
          </cell>
          <cell r="J343">
            <v>9</v>
          </cell>
        </row>
        <row r="344">
          <cell r="H344">
            <v>32101617</v>
          </cell>
          <cell r="I344" t="str">
            <v>스마트카드</v>
          </cell>
          <cell r="J344">
            <v>7</v>
          </cell>
        </row>
        <row r="345">
          <cell r="H345">
            <v>32101619</v>
          </cell>
          <cell r="I345" t="str">
            <v>선형집적회로</v>
          </cell>
          <cell r="J345">
            <v>10</v>
          </cell>
        </row>
        <row r="346">
          <cell r="H346">
            <v>32101629</v>
          </cell>
          <cell r="I346" t="str">
            <v>연산증폭기</v>
          </cell>
          <cell r="J346">
            <v>10</v>
          </cell>
        </row>
        <row r="347">
          <cell r="H347">
            <v>32111706</v>
          </cell>
          <cell r="I347" t="str">
            <v>수정발진기</v>
          </cell>
          <cell r="J347">
            <v>11</v>
          </cell>
        </row>
        <row r="348">
          <cell r="H348">
            <v>32121701</v>
          </cell>
          <cell r="I348" t="str">
            <v>정류기</v>
          </cell>
          <cell r="J348">
            <v>11</v>
          </cell>
        </row>
        <row r="349">
          <cell r="H349">
            <v>32121899</v>
          </cell>
          <cell r="I349" t="str">
            <v>수정필터</v>
          </cell>
          <cell r="J349">
            <v>10</v>
          </cell>
        </row>
        <row r="350">
          <cell r="H350">
            <v>32131002</v>
          </cell>
          <cell r="I350" t="str">
            <v>반도체다이</v>
          </cell>
          <cell r="J350">
            <v>9</v>
          </cell>
        </row>
        <row r="351">
          <cell r="H351">
            <v>32131005</v>
          </cell>
          <cell r="I351" t="str">
            <v>집적회로패키지</v>
          </cell>
          <cell r="J351">
            <v>10</v>
          </cell>
        </row>
        <row r="352">
          <cell r="H352">
            <v>32131010</v>
          </cell>
          <cell r="I352" t="str">
            <v>인쇄회로기판</v>
          </cell>
          <cell r="J352">
            <v>10</v>
          </cell>
        </row>
        <row r="353">
          <cell r="H353">
            <v>32131096</v>
          </cell>
          <cell r="I353" t="str">
            <v>복합전자장치</v>
          </cell>
          <cell r="J353">
            <v>10</v>
          </cell>
        </row>
        <row r="354">
          <cell r="H354">
            <v>32141009</v>
          </cell>
          <cell r="I354" t="str">
            <v>광전관</v>
          </cell>
          <cell r="J354">
            <v>6</v>
          </cell>
        </row>
        <row r="355">
          <cell r="H355">
            <v>39101615</v>
          </cell>
          <cell r="I355" t="str">
            <v>수은램프</v>
          </cell>
          <cell r="J355">
            <v>5</v>
          </cell>
        </row>
        <row r="356">
          <cell r="H356">
            <v>39101603</v>
          </cell>
          <cell r="I356" t="str">
            <v>태양램프</v>
          </cell>
          <cell r="J356">
            <v>5</v>
          </cell>
        </row>
        <row r="357">
          <cell r="H357">
            <v>39111501</v>
          </cell>
          <cell r="I357" t="str">
            <v>형광등기구</v>
          </cell>
          <cell r="J357">
            <v>5</v>
          </cell>
        </row>
        <row r="358">
          <cell r="H358">
            <v>39111504</v>
          </cell>
          <cell r="I358" t="str">
            <v>무대프로젝션또는방송실용조명기기</v>
          </cell>
          <cell r="J358">
            <v>9</v>
          </cell>
        </row>
        <row r="359">
          <cell r="H359">
            <v>39111518</v>
          </cell>
          <cell r="I359" t="str">
            <v>핸드또는연장조명</v>
          </cell>
          <cell r="J359">
            <v>9</v>
          </cell>
        </row>
        <row r="360">
          <cell r="H360">
            <v>39111526</v>
          </cell>
          <cell r="I360" t="str">
            <v>조명폴또는기둥및하드웨어</v>
          </cell>
          <cell r="J360">
            <v>9</v>
          </cell>
        </row>
        <row r="361">
          <cell r="H361">
            <v>39111704</v>
          </cell>
          <cell r="I361" t="str">
            <v>투광조명</v>
          </cell>
          <cell r="J361">
            <v>9</v>
          </cell>
        </row>
        <row r="362">
          <cell r="H362">
            <v>39111706</v>
          </cell>
          <cell r="I362" t="str">
            <v>스트로보또는경고등</v>
          </cell>
          <cell r="J362">
            <v>9</v>
          </cell>
        </row>
        <row r="363">
          <cell r="H363">
            <v>39111708</v>
          </cell>
          <cell r="I363" t="str">
            <v>비상구용발광표지</v>
          </cell>
          <cell r="J363">
            <v>10</v>
          </cell>
        </row>
        <row r="364">
          <cell r="H364">
            <v>39111709</v>
          </cell>
          <cell r="I364" t="str">
            <v>비상조명장치</v>
          </cell>
          <cell r="J364">
            <v>10</v>
          </cell>
        </row>
        <row r="365">
          <cell r="H365">
            <v>39121002</v>
          </cell>
          <cell r="I365" t="str">
            <v>전력변압기</v>
          </cell>
          <cell r="J365">
            <v>9</v>
          </cell>
        </row>
        <row r="366">
          <cell r="H366">
            <v>39121004</v>
          </cell>
          <cell r="I366" t="str">
            <v>전원공급장치</v>
          </cell>
          <cell r="J366">
            <v>10</v>
          </cell>
        </row>
        <row r="367">
          <cell r="H367">
            <v>39121006</v>
          </cell>
          <cell r="I367" t="str">
            <v>파워어댑터또는인버터</v>
          </cell>
          <cell r="J367">
            <v>10</v>
          </cell>
        </row>
        <row r="368">
          <cell r="H368">
            <v>39121007</v>
          </cell>
          <cell r="I368" t="str">
            <v>주파수변환기</v>
          </cell>
          <cell r="J368">
            <v>10</v>
          </cell>
        </row>
        <row r="369">
          <cell r="H369">
            <v>39121008</v>
          </cell>
          <cell r="I369" t="str">
            <v>신호변환기</v>
          </cell>
          <cell r="J369">
            <v>10</v>
          </cell>
        </row>
        <row r="370">
          <cell r="H370">
            <v>39121011</v>
          </cell>
          <cell r="I370" t="str">
            <v>무정전전원장치</v>
          </cell>
          <cell r="J370">
            <v>10</v>
          </cell>
        </row>
        <row r="371">
          <cell r="H371">
            <v>39121026</v>
          </cell>
          <cell r="I371" t="str">
            <v>전력제어용변압기</v>
          </cell>
          <cell r="J371">
            <v>10</v>
          </cell>
        </row>
        <row r="372">
          <cell r="H372">
            <v>39121030</v>
          </cell>
          <cell r="I372" t="str">
            <v>패드마운트변압기</v>
          </cell>
          <cell r="J372">
            <v>10</v>
          </cell>
        </row>
        <row r="373">
          <cell r="H373">
            <v>39121083</v>
          </cell>
          <cell r="I373" t="str">
            <v>전동발전기</v>
          </cell>
          <cell r="J373">
            <v>10</v>
          </cell>
        </row>
        <row r="374">
          <cell r="H374">
            <v>39121086</v>
          </cell>
          <cell r="I374" t="str">
            <v>고전압변압기</v>
          </cell>
          <cell r="J374">
            <v>10</v>
          </cell>
        </row>
        <row r="375">
          <cell r="H375">
            <v>39121087</v>
          </cell>
          <cell r="I375" t="str">
            <v>전압조정변압기</v>
          </cell>
          <cell r="J375">
            <v>10</v>
          </cell>
        </row>
        <row r="376">
          <cell r="H376">
            <v>39121101</v>
          </cell>
          <cell r="I376" t="str">
            <v>분전반</v>
          </cell>
          <cell r="J376">
            <v>10</v>
          </cell>
        </row>
        <row r="377">
          <cell r="H377">
            <v>39121103</v>
          </cell>
          <cell r="I377" t="str">
            <v>배전반</v>
          </cell>
          <cell r="J377">
            <v>10</v>
          </cell>
        </row>
        <row r="378">
          <cell r="H378">
            <v>39121104</v>
          </cell>
          <cell r="I378" t="str">
            <v>모터컨트롤센터</v>
          </cell>
          <cell r="J378">
            <v>10</v>
          </cell>
        </row>
        <row r="379">
          <cell r="H379">
            <v>39121106</v>
          </cell>
          <cell r="I379" t="str">
            <v>전력감시또는제어장치</v>
          </cell>
          <cell r="J379">
            <v>10</v>
          </cell>
        </row>
        <row r="380">
          <cell r="H380">
            <v>39121107</v>
          </cell>
          <cell r="I380" t="str">
            <v>조명제어장치</v>
          </cell>
          <cell r="J380">
            <v>9</v>
          </cell>
        </row>
        <row r="381">
          <cell r="H381">
            <v>39121198</v>
          </cell>
          <cell r="I381" t="str">
            <v>프로그래머블로직컨트롤러(PLC)</v>
          </cell>
          <cell r="J381">
            <v>8</v>
          </cell>
        </row>
        <row r="382">
          <cell r="H382">
            <v>39121510</v>
          </cell>
          <cell r="I382" t="str">
            <v>컨트롤스위치(CS)</v>
          </cell>
          <cell r="J382">
            <v>10</v>
          </cell>
        </row>
        <row r="383">
          <cell r="H383">
            <v>39121521</v>
          </cell>
          <cell r="I383" t="str">
            <v>모터시동기</v>
          </cell>
          <cell r="J383">
            <v>10</v>
          </cell>
        </row>
        <row r="384">
          <cell r="H384">
            <v>39121532</v>
          </cell>
          <cell r="I384" t="str">
            <v>무선(RF)스위치</v>
          </cell>
          <cell r="J384">
            <v>9</v>
          </cell>
        </row>
        <row r="385">
          <cell r="H385">
            <v>39121610</v>
          </cell>
          <cell r="I385" t="str">
            <v>서지방지장치</v>
          </cell>
          <cell r="J385">
            <v>9</v>
          </cell>
        </row>
        <row r="386">
          <cell r="H386">
            <v>39121621</v>
          </cell>
          <cell r="I386" t="str">
            <v>피뢰장치및액세서리</v>
          </cell>
          <cell r="J386">
            <v>9</v>
          </cell>
        </row>
        <row r="387">
          <cell r="H387">
            <v>39121635</v>
          </cell>
          <cell r="I387" t="str">
            <v>전압조정기</v>
          </cell>
          <cell r="J387">
            <v>10</v>
          </cell>
        </row>
        <row r="388">
          <cell r="H388">
            <v>39122171</v>
          </cell>
          <cell r="I388" t="str">
            <v>전주</v>
          </cell>
          <cell r="J388">
            <v>10</v>
          </cell>
        </row>
        <row r="389">
          <cell r="H389">
            <v>40101502</v>
          </cell>
          <cell r="I389" t="str">
            <v>배기장치</v>
          </cell>
          <cell r="J389">
            <v>7</v>
          </cell>
        </row>
        <row r="390">
          <cell r="H390">
            <v>40101601</v>
          </cell>
          <cell r="I390" t="str">
            <v>송풍기</v>
          </cell>
          <cell r="J390">
            <v>8</v>
          </cell>
        </row>
        <row r="391">
          <cell r="H391">
            <v>40101602</v>
          </cell>
          <cell r="I391" t="str">
            <v>공기순환기</v>
          </cell>
          <cell r="J391">
            <v>7</v>
          </cell>
        </row>
        <row r="392">
          <cell r="H392">
            <v>40101701</v>
          </cell>
          <cell r="I392" t="str">
            <v>냉방기</v>
          </cell>
          <cell r="J392">
            <v>9</v>
          </cell>
        </row>
        <row r="393">
          <cell r="H393">
            <v>40101708</v>
          </cell>
          <cell r="I393" t="str">
            <v>팬코일유닛</v>
          </cell>
          <cell r="J393">
            <v>9</v>
          </cell>
        </row>
        <row r="394">
          <cell r="H394">
            <v>40101709</v>
          </cell>
          <cell r="I394" t="str">
            <v>공기조화기</v>
          </cell>
          <cell r="J394">
            <v>9</v>
          </cell>
        </row>
        <row r="395">
          <cell r="H395">
            <v>40101710</v>
          </cell>
          <cell r="I395" t="str">
            <v>왕복동식냉동기</v>
          </cell>
          <cell r="J395">
            <v>10</v>
          </cell>
        </row>
        <row r="396">
          <cell r="H396">
            <v>40101711</v>
          </cell>
          <cell r="I396" t="str">
            <v>터보냉동기</v>
          </cell>
          <cell r="J396">
            <v>10</v>
          </cell>
        </row>
        <row r="397">
          <cell r="H397">
            <v>40101714</v>
          </cell>
          <cell r="I397" t="str">
            <v>흡수식냉온수기</v>
          </cell>
          <cell r="J397">
            <v>9</v>
          </cell>
        </row>
        <row r="398">
          <cell r="H398">
            <v>40101715</v>
          </cell>
          <cell r="I398" t="str">
            <v>항온항습기</v>
          </cell>
          <cell r="J398">
            <v>9</v>
          </cell>
        </row>
        <row r="399">
          <cell r="H399">
            <v>40101716</v>
          </cell>
          <cell r="I399" t="str">
            <v>냉각탑</v>
          </cell>
          <cell r="J399">
            <v>10</v>
          </cell>
        </row>
        <row r="400">
          <cell r="H400">
            <v>40101787</v>
          </cell>
          <cell r="I400" t="str">
            <v>냉난방기</v>
          </cell>
          <cell r="J400">
            <v>9</v>
          </cell>
        </row>
        <row r="401">
          <cell r="H401">
            <v>40101802</v>
          </cell>
          <cell r="I401" t="str">
            <v>열교환기</v>
          </cell>
          <cell r="J401">
            <v>10</v>
          </cell>
        </row>
        <row r="402">
          <cell r="H402">
            <v>40101806</v>
          </cell>
          <cell r="I402" t="str">
            <v>열펌프</v>
          </cell>
          <cell r="J402">
            <v>9</v>
          </cell>
        </row>
        <row r="403">
          <cell r="H403">
            <v>40101808</v>
          </cell>
          <cell r="I403" t="str">
            <v>스토브</v>
          </cell>
          <cell r="J403">
            <v>7</v>
          </cell>
        </row>
        <row r="404">
          <cell r="H404">
            <v>40101825</v>
          </cell>
          <cell r="I404" t="str">
            <v>가정용온수기</v>
          </cell>
          <cell r="J404">
            <v>8</v>
          </cell>
        </row>
        <row r="405">
          <cell r="H405">
            <v>40101826</v>
          </cell>
          <cell r="I405" t="str">
            <v>상업용온수기</v>
          </cell>
          <cell r="J405">
            <v>7</v>
          </cell>
        </row>
        <row r="406">
          <cell r="H406">
            <v>40101834</v>
          </cell>
          <cell r="I406" t="str">
            <v>연소기또는버너</v>
          </cell>
          <cell r="J406">
            <v>8</v>
          </cell>
        </row>
        <row r="407">
          <cell r="H407">
            <v>40101866</v>
          </cell>
          <cell r="I407" t="str">
            <v>온풍난방기</v>
          </cell>
          <cell r="J407">
            <v>10</v>
          </cell>
        </row>
        <row r="408">
          <cell r="H408">
            <v>40101895</v>
          </cell>
          <cell r="I408" t="str">
            <v>자동연소제어기</v>
          </cell>
          <cell r="J408">
            <v>10</v>
          </cell>
        </row>
        <row r="409">
          <cell r="H409">
            <v>40101902</v>
          </cell>
          <cell r="I409" t="str">
            <v>제습기</v>
          </cell>
          <cell r="J409">
            <v>10</v>
          </cell>
        </row>
        <row r="410">
          <cell r="H410">
            <v>40102001</v>
          </cell>
          <cell r="I410" t="str">
            <v>연관보일러</v>
          </cell>
          <cell r="J410">
            <v>11</v>
          </cell>
        </row>
        <row r="411">
          <cell r="H411">
            <v>40102002</v>
          </cell>
          <cell r="I411" t="str">
            <v>수관보일러</v>
          </cell>
          <cell r="J411">
            <v>11</v>
          </cell>
        </row>
        <row r="412">
          <cell r="H412">
            <v>40102003</v>
          </cell>
          <cell r="I412" t="str">
            <v>전기보일러</v>
          </cell>
          <cell r="J412">
            <v>11</v>
          </cell>
        </row>
        <row r="413">
          <cell r="H413">
            <v>40102091</v>
          </cell>
          <cell r="I413" t="str">
            <v>입형보일러</v>
          </cell>
          <cell r="J413">
            <v>11</v>
          </cell>
        </row>
        <row r="414">
          <cell r="H414">
            <v>40102092</v>
          </cell>
          <cell r="I414" t="str">
            <v>주철제보일러</v>
          </cell>
          <cell r="J414">
            <v>11</v>
          </cell>
        </row>
        <row r="415">
          <cell r="H415">
            <v>40102095</v>
          </cell>
          <cell r="I415" t="str">
            <v>간접가열보일러</v>
          </cell>
          <cell r="J415">
            <v>8</v>
          </cell>
        </row>
        <row r="416">
          <cell r="H416">
            <v>40102099</v>
          </cell>
          <cell r="I416" t="str">
            <v>소형기름보일러</v>
          </cell>
          <cell r="J416">
            <v>10</v>
          </cell>
        </row>
        <row r="417">
          <cell r="H417">
            <v>40141609</v>
          </cell>
          <cell r="I417" t="str">
            <v>제어밸브</v>
          </cell>
          <cell r="J417">
            <v>10</v>
          </cell>
        </row>
        <row r="418">
          <cell r="H418">
            <v>40142201</v>
          </cell>
          <cell r="I418" t="str">
            <v>가스조절기</v>
          </cell>
          <cell r="J418">
            <v>10</v>
          </cell>
        </row>
        <row r="419">
          <cell r="H419">
            <v>40151502</v>
          </cell>
          <cell r="I419" t="str">
            <v>진공펌프</v>
          </cell>
          <cell r="J419">
            <v>11</v>
          </cell>
        </row>
        <row r="420">
          <cell r="H420">
            <v>40151503</v>
          </cell>
          <cell r="I420" t="str">
            <v>원심펌프</v>
          </cell>
          <cell r="J420">
            <v>11</v>
          </cell>
        </row>
        <row r="421">
          <cell r="H421">
            <v>40151505</v>
          </cell>
          <cell r="I421" t="str">
            <v>정량펌프</v>
          </cell>
          <cell r="J421">
            <v>11</v>
          </cell>
        </row>
        <row r="422">
          <cell r="H422">
            <v>40151513</v>
          </cell>
          <cell r="I422" t="str">
            <v>수중펌프</v>
          </cell>
          <cell r="J422">
            <v>11</v>
          </cell>
        </row>
        <row r="423">
          <cell r="H423">
            <v>40151551</v>
          </cell>
          <cell r="I423" t="str">
            <v>기어펌프</v>
          </cell>
          <cell r="J423">
            <v>11</v>
          </cell>
        </row>
        <row r="424">
          <cell r="H424">
            <v>40151566</v>
          </cell>
          <cell r="I424" t="str">
            <v>부스타펌프</v>
          </cell>
          <cell r="J424">
            <v>11</v>
          </cell>
        </row>
        <row r="425">
          <cell r="H425">
            <v>40151576</v>
          </cell>
          <cell r="I425" t="str">
            <v>엔진펌프</v>
          </cell>
          <cell r="J425">
            <v>11</v>
          </cell>
        </row>
        <row r="426">
          <cell r="H426">
            <v>40151586</v>
          </cell>
          <cell r="I426" t="str">
            <v>자동펌프</v>
          </cell>
          <cell r="J426">
            <v>11</v>
          </cell>
        </row>
        <row r="427">
          <cell r="H427">
            <v>40151601</v>
          </cell>
          <cell r="I427" t="str">
            <v>이동식공기압축기</v>
          </cell>
          <cell r="J427">
            <v>11</v>
          </cell>
        </row>
        <row r="428">
          <cell r="H428">
            <v>40151606</v>
          </cell>
          <cell r="I428" t="str">
            <v>왕복압축기</v>
          </cell>
          <cell r="J428">
            <v>12</v>
          </cell>
        </row>
        <row r="429">
          <cell r="H429">
            <v>40151608</v>
          </cell>
          <cell r="I429" t="str">
            <v>회전압축기</v>
          </cell>
          <cell r="J429">
            <v>12</v>
          </cell>
        </row>
        <row r="430">
          <cell r="H430">
            <v>40151610</v>
          </cell>
          <cell r="I430" t="str">
            <v>압축기부품또는액세서리</v>
          </cell>
          <cell r="J430">
            <v>10</v>
          </cell>
        </row>
        <row r="431">
          <cell r="H431">
            <v>40151697</v>
          </cell>
          <cell r="I431" t="str">
            <v>실험실습용압축기</v>
          </cell>
          <cell r="J431">
            <v>12</v>
          </cell>
        </row>
        <row r="432">
          <cell r="H432">
            <v>40161502</v>
          </cell>
          <cell r="I432" t="str">
            <v>워터필터</v>
          </cell>
          <cell r="J432">
            <v>7</v>
          </cell>
        </row>
        <row r="433">
          <cell r="H433">
            <v>40161503</v>
          </cell>
          <cell r="I433" t="str">
            <v>집진기</v>
          </cell>
          <cell r="J433">
            <v>10</v>
          </cell>
        </row>
        <row r="434">
          <cell r="H434">
            <v>40161602</v>
          </cell>
          <cell r="I434" t="str">
            <v>공기청정기</v>
          </cell>
          <cell r="J434">
            <v>9</v>
          </cell>
        </row>
        <row r="435">
          <cell r="H435">
            <v>40161693</v>
          </cell>
          <cell r="I435" t="str">
            <v>공기정화용오존발생기</v>
          </cell>
          <cell r="J435">
            <v>9</v>
          </cell>
        </row>
        <row r="436">
          <cell r="H436">
            <v>40161701</v>
          </cell>
          <cell r="I436" t="str">
            <v>원심분리기</v>
          </cell>
          <cell r="J436">
            <v>10</v>
          </cell>
        </row>
        <row r="437">
          <cell r="H437">
            <v>40161799</v>
          </cell>
          <cell r="I437" t="str">
            <v>오일분리기</v>
          </cell>
          <cell r="J437">
            <v>10</v>
          </cell>
        </row>
        <row r="438">
          <cell r="H438">
            <v>41101503</v>
          </cell>
          <cell r="I438" t="str">
            <v>실험실용분무기</v>
          </cell>
          <cell r="J438">
            <v>10</v>
          </cell>
        </row>
        <row r="439">
          <cell r="H439">
            <v>41101504</v>
          </cell>
          <cell r="I439" t="str">
            <v>균질화기기</v>
          </cell>
          <cell r="J439">
            <v>10</v>
          </cell>
        </row>
        <row r="440">
          <cell r="H440">
            <v>41101701</v>
          </cell>
          <cell r="I440" t="str">
            <v>실험실용밀</v>
          </cell>
          <cell r="J440">
            <v>10</v>
          </cell>
        </row>
        <row r="441">
          <cell r="H441">
            <v>41101705</v>
          </cell>
          <cell r="I441" t="str">
            <v>실험실용분쇄기</v>
          </cell>
          <cell r="J441">
            <v>9</v>
          </cell>
        </row>
        <row r="442">
          <cell r="H442">
            <v>41101707</v>
          </cell>
          <cell r="I442" t="str">
            <v>실험실용프레스</v>
          </cell>
          <cell r="J442">
            <v>11</v>
          </cell>
        </row>
        <row r="443">
          <cell r="H443">
            <v>41101796</v>
          </cell>
          <cell r="I443" t="str">
            <v>고온가압로</v>
          </cell>
          <cell r="J443">
            <v>9</v>
          </cell>
        </row>
        <row r="444">
          <cell r="H444">
            <v>41101797</v>
          </cell>
          <cell r="I444" t="str">
            <v>실험실용선별기</v>
          </cell>
          <cell r="J444">
            <v>10</v>
          </cell>
        </row>
        <row r="445">
          <cell r="H445">
            <v>41101799</v>
          </cell>
          <cell r="I445" t="str">
            <v>실험실용연마기및연삭기</v>
          </cell>
          <cell r="J445">
            <v>10</v>
          </cell>
        </row>
        <row r="446">
          <cell r="H446">
            <v>41101802</v>
          </cell>
          <cell r="I446" t="str">
            <v>엑스레이발생기</v>
          </cell>
          <cell r="J446">
            <v>10</v>
          </cell>
        </row>
        <row r="447">
          <cell r="H447">
            <v>41101805</v>
          </cell>
          <cell r="I447" t="str">
            <v>자속계</v>
          </cell>
          <cell r="J447">
            <v>10</v>
          </cell>
        </row>
        <row r="448">
          <cell r="H448">
            <v>41101806</v>
          </cell>
          <cell r="I448" t="str">
            <v>자력계</v>
          </cell>
          <cell r="J448">
            <v>10</v>
          </cell>
        </row>
        <row r="449">
          <cell r="H449">
            <v>41101807</v>
          </cell>
          <cell r="I449" t="str">
            <v>전자회절장치</v>
          </cell>
          <cell r="J449">
            <v>9</v>
          </cell>
        </row>
        <row r="450">
          <cell r="H450">
            <v>41101811</v>
          </cell>
          <cell r="I450" t="str">
            <v>전자탐침마이크로분석기</v>
          </cell>
          <cell r="J450">
            <v>10</v>
          </cell>
        </row>
        <row r="451">
          <cell r="H451">
            <v>41101897</v>
          </cell>
          <cell r="I451" t="str">
            <v>엑스선장치제어기</v>
          </cell>
          <cell r="J451">
            <v>9</v>
          </cell>
        </row>
        <row r="452">
          <cell r="H452">
            <v>41102404</v>
          </cell>
          <cell r="I452" t="str">
            <v>실험실용히터</v>
          </cell>
          <cell r="J452">
            <v>10</v>
          </cell>
        </row>
        <row r="453">
          <cell r="H453">
            <v>41102405</v>
          </cell>
          <cell r="I453" t="str">
            <v>히팅맨틀또는테이프</v>
          </cell>
          <cell r="J453">
            <v>10</v>
          </cell>
        </row>
        <row r="454">
          <cell r="H454">
            <v>41102406</v>
          </cell>
          <cell r="I454" t="str">
            <v>실험용가열판</v>
          </cell>
          <cell r="J454">
            <v>10</v>
          </cell>
        </row>
        <row r="455">
          <cell r="H455">
            <v>41102407</v>
          </cell>
          <cell r="I455" t="str">
            <v>보온함</v>
          </cell>
          <cell r="J455">
            <v>10</v>
          </cell>
        </row>
        <row r="456">
          <cell r="H456">
            <v>41102423</v>
          </cell>
          <cell r="I456" t="str">
            <v>교반가열판</v>
          </cell>
          <cell r="J456">
            <v>9</v>
          </cell>
        </row>
        <row r="457">
          <cell r="H457">
            <v>41102513</v>
          </cell>
          <cell r="I457" t="str">
            <v>곤충관찰장치</v>
          </cell>
          <cell r="J457">
            <v>8</v>
          </cell>
        </row>
        <row r="458">
          <cell r="H458">
            <v>41102601</v>
          </cell>
          <cell r="I458" t="str">
            <v>소형동물용우리</v>
          </cell>
          <cell r="J458">
            <v>11</v>
          </cell>
        </row>
        <row r="459">
          <cell r="H459">
            <v>41102608</v>
          </cell>
          <cell r="I459" t="str">
            <v>동물실험장치</v>
          </cell>
          <cell r="J459">
            <v>7</v>
          </cell>
        </row>
        <row r="460">
          <cell r="H460">
            <v>41102704</v>
          </cell>
          <cell r="I460" t="str">
            <v>엑스레이회절장치</v>
          </cell>
          <cell r="J460">
            <v>10</v>
          </cell>
        </row>
        <row r="461">
          <cell r="H461">
            <v>41102909</v>
          </cell>
          <cell r="I461" t="str">
            <v>조직처리장치</v>
          </cell>
          <cell r="J461">
            <v>10</v>
          </cell>
        </row>
        <row r="462">
          <cell r="H462">
            <v>41102910</v>
          </cell>
          <cell r="I462" t="str">
            <v>조직배양장치</v>
          </cell>
          <cell r="J462">
            <v>9</v>
          </cell>
        </row>
        <row r="463">
          <cell r="H463">
            <v>41102914</v>
          </cell>
          <cell r="I463" t="str">
            <v>초음파분쇄기</v>
          </cell>
          <cell r="J463">
            <v>10</v>
          </cell>
        </row>
        <row r="464">
          <cell r="H464">
            <v>41102916</v>
          </cell>
          <cell r="I464" t="str">
            <v>마이크로톰</v>
          </cell>
          <cell r="J464">
            <v>11</v>
          </cell>
        </row>
        <row r="465">
          <cell r="H465">
            <v>41103005</v>
          </cell>
          <cell r="I465" t="str">
            <v>실험실용초저온냉동고</v>
          </cell>
          <cell r="J465">
            <v>9</v>
          </cell>
        </row>
        <row r="466">
          <cell r="H466">
            <v>41103006</v>
          </cell>
          <cell r="I466" t="str">
            <v>저온또는액화질소냉동고</v>
          </cell>
          <cell r="J466">
            <v>9</v>
          </cell>
        </row>
        <row r="467">
          <cell r="H467">
            <v>41103010</v>
          </cell>
          <cell r="I467" t="str">
            <v>혈액은행냉장고</v>
          </cell>
          <cell r="J467">
            <v>9</v>
          </cell>
        </row>
        <row r="468">
          <cell r="H468">
            <v>41103202</v>
          </cell>
          <cell r="I468" t="str">
            <v>실험용세척기</v>
          </cell>
          <cell r="J468">
            <v>10</v>
          </cell>
        </row>
        <row r="469">
          <cell r="H469">
            <v>41103207</v>
          </cell>
          <cell r="I469" t="str">
            <v>마이크로플레이트세척기</v>
          </cell>
          <cell r="J469">
            <v>6</v>
          </cell>
        </row>
        <row r="470">
          <cell r="H470">
            <v>41103301</v>
          </cell>
          <cell r="I470" t="str">
            <v>실험실용액체섬광계수기</v>
          </cell>
          <cell r="J470">
            <v>11</v>
          </cell>
        </row>
        <row r="471">
          <cell r="H471">
            <v>41103303</v>
          </cell>
          <cell r="I471" t="str">
            <v>농도계</v>
          </cell>
          <cell r="J471">
            <v>10</v>
          </cell>
        </row>
        <row r="472">
          <cell r="H472">
            <v>41103311</v>
          </cell>
          <cell r="I472" t="str">
            <v>유체압력계</v>
          </cell>
          <cell r="J472">
            <v>10</v>
          </cell>
        </row>
        <row r="473">
          <cell r="H473">
            <v>41103312</v>
          </cell>
          <cell r="I473" t="str">
            <v>점도계</v>
          </cell>
          <cell r="J473">
            <v>10</v>
          </cell>
        </row>
        <row r="474">
          <cell r="H474">
            <v>41103317</v>
          </cell>
          <cell r="I474" t="str">
            <v>표면장력측정기</v>
          </cell>
          <cell r="J474">
            <v>10</v>
          </cell>
        </row>
        <row r="475">
          <cell r="H475">
            <v>41103385</v>
          </cell>
          <cell r="I475" t="str">
            <v>농도측정기</v>
          </cell>
          <cell r="J475">
            <v>10</v>
          </cell>
        </row>
        <row r="476">
          <cell r="H476">
            <v>41103386</v>
          </cell>
          <cell r="I476" t="str">
            <v>밀도측정기</v>
          </cell>
          <cell r="J476">
            <v>10</v>
          </cell>
        </row>
        <row r="477">
          <cell r="H477">
            <v>41103392</v>
          </cell>
          <cell r="I477" t="str">
            <v>수로실험장치</v>
          </cell>
          <cell r="J477">
            <v>10</v>
          </cell>
        </row>
        <row r="478">
          <cell r="H478">
            <v>41103395</v>
          </cell>
          <cell r="I478" t="str">
            <v>실험실용조파장치</v>
          </cell>
          <cell r="J478">
            <v>10</v>
          </cell>
        </row>
        <row r="479">
          <cell r="H479">
            <v>41103396</v>
          </cell>
          <cell r="I479" t="str">
            <v>유체흐름가시화장치</v>
          </cell>
          <cell r="J479">
            <v>10</v>
          </cell>
        </row>
        <row r="480">
          <cell r="H480">
            <v>41103397</v>
          </cell>
          <cell r="I480" t="str">
            <v>풍동실험장치</v>
          </cell>
          <cell r="J480">
            <v>10</v>
          </cell>
        </row>
        <row r="481">
          <cell r="H481">
            <v>41103398</v>
          </cell>
          <cell r="I481" t="str">
            <v>유속계</v>
          </cell>
          <cell r="J481">
            <v>10</v>
          </cell>
        </row>
        <row r="482">
          <cell r="H482">
            <v>41103406</v>
          </cell>
          <cell r="I482" t="str">
            <v>무균함</v>
          </cell>
          <cell r="J482">
            <v>10</v>
          </cell>
        </row>
        <row r="483">
          <cell r="H483">
            <v>41103415</v>
          </cell>
          <cell r="I483" t="str">
            <v>무균대</v>
          </cell>
          <cell r="J483">
            <v>10</v>
          </cell>
        </row>
        <row r="484">
          <cell r="H484">
            <v>41103487</v>
          </cell>
          <cell r="I484" t="str">
            <v>실내환경측정장치</v>
          </cell>
          <cell r="J484">
            <v>10</v>
          </cell>
        </row>
        <row r="485">
          <cell r="H485">
            <v>41103491</v>
          </cell>
          <cell r="I485" t="str">
            <v>항온항습조</v>
          </cell>
          <cell r="J485">
            <v>10</v>
          </cell>
        </row>
        <row r="486">
          <cell r="H486">
            <v>41103492</v>
          </cell>
          <cell r="I486" t="str">
            <v>대형온습도환경조성실</v>
          </cell>
          <cell r="J486">
            <v>10</v>
          </cell>
        </row>
        <row r="487">
          <cell r="H487">
            <v>41103502</v>
          </cell>
          <cell r="I487" t="str">
            <v>실험실용연기후드및찬장</v>
          </cell>
          <cell r="J487">
            <v>9</v>
          </cell>
        </row>
        <row r="488">
          <cell r="H488">
            <v>41103587</v>
          </cell>
          <cell r="I488" t="str">
            <v>공기흐름실험장치</v>
          </cell>
          <cell r="J488">
            <v>10</v>
          </cell>
        </row>
        <row r="489">
          <cell r="H489">
            <v>41103590</v>
          </cell>
          <cell r="I489" t="str">
            <v>실험실용가스캐비닛</v>
          </cell>
          <cell r="J489">
            <v>10</v>
          </cell>
        </row>
        <row r="490">
          <cell r="H490">
            <v>41103598</v>
          </cell>
          <cell r="I490" t="str">
            <v>실험실용가스발생기</v>
          </cell>
          <cell r="J490">
            <v>10</v>
          </cell>
        </row>
        <row r="491">
          <cell r="H491">
            <v>41103701</v>
          </cell>
          <cell r="I491" t="str">
            <v>순환식수조</v>
          </cell>
          <cell r="J491">
            <v>10</v>
          </cell>
        </row>
        <row r="492">
          <cell r="H492">
            <v>41103702</v>
          </cell>
          <cell r="I492" t="str">
            <v>자동온도조절식수조</v>
          </cell>
          <cell r="J492">
            <v>10</v>
          </cell>
        </row>
        <row r="493">
          <cell r="H493">
            <v>41103704</v>
          </cell>
          <cell r="I493" t="str">
            <v>생물학용온도조절조</v>
          </cell>
          <cell r="J493">
            <v>10</v>
          </cell>
        </row>
        <row r="494">
          <cell r="H494">
            <v>41103706</v>
          </cell>
          <cell r="I494" t="str">
            <v>항온수조</v>
          </cell>
          <cell r="J494">
            <v>10</v>
          </cell>
        </row>
        <row r="495">
          <cell r="H495">
            <v>41103712</v>
          </cell>
          <cell r="I495" t="str">
            <v>용액순환기</v>
          </cell>
          <cell r="J495">
            <v>10</v>
          </cell>
        </row>
        <row r="496">
          <cell r="H496">
            <v>41103801</v>
          </cell>
          <cell r="I496" t="str">
            <v>실험용혼합기</v>
          </cell>
          <cell r="J496">
            <v>10</v>
          </cell>
        </row>
        <row r="497">
          <cell r="H497">
            <v>41103811</v>
          </cell>
          <cell r="I497" t="str">
            <v>회전식진탕기</v>
          </cell>
          <cell r="J497">
            <v>10</v>
          </cell>
        </row>
        <row r="498">
          <cell r="H498">
            <v>41103812</v>
          </cell>
          <cell r="I498" t="str">
            <v>왕복식진탕기</v>
          </cell>
          <cell r="J498">
            <v>10</v>
          </cell>
        </row>
        <row r="499">
          <cell r="H499">
            <v>41103899</v>
          </cell>
          <cell r="I499" t="str">
            <v>실험실용반응기</v>
          </cell>
          <cell r="J499">
            <v>10</v>
          </cell>
        </row>
        <row r="500">
          <cell r="H500">
            <v>41103901</v>
          </cell>
          <cell r="I500" t="str">
            <v>미량원심분리기</v>
          </cell>
          <cell r="J500">
            <v>10</v>
          </cell>
        </row>
        <row r="501">
          <cell r="H501">
            <v>41103902</v>
          </cell>
          <cell r="I501" t="str">
            <v>미량냉장원심분리기</v>
          </cell>
          <cell r="J501">
            <v>10</v>
          </cell>
        </row>
        <row r="502">
          <cell r="H502">
            <v>41103903</v>
          </cell>
          <cell r="I502" t="str">
            <v>탁상형원심분리기</v>
          </cell>
          <cell r="J502">
            <v>10</v>
          </cell>
        </row>
        <row r="503">
          <cell r="H503">
            <v>41103904</v>
          </cell>
          <cell r="I503" t="str">
            <v>탁상형냉장원심분리기</v>
          </cell>
          <cell r="J503">
            <v>10</v>
          </cell>
        </row>
        <row r="504">
          <cell r="H504">
            <v>41103905</v>
          </cell>
          <cell r="I504" t="str">
            <v>플로어원심분리기</v>
          </cell>
          <cell r="J504">
            <v>10</v>
          </cell>
        </row>
        <row r="505">
          <cell r="H505">
            <v>41103906</v>
          </cell>
          <cell r="I505" t="str">
            <v>냉장플로어원심분리기</v>
          </cell>
          <cell r="J505">
            <v>10</v>
          </cell>
        </row>
        <row r="506">
          <cell r="H506">
            <v>41103907</v>
          </cell>
          <cell r="I506" t="str">
            <v>초고속원심분리기</v>
          </cell>
          <cell r="J506">
            <v>9</v>
          </cell>
        </row>
        <row r="507">
          <cell r="H507">
            <v>41103909</v>
          </cell>
          <cell r="I507" t="str">
            <v>회전자또는고정자</v>
          </cell>
          <cell r="J507">
            <v>11</v>
          </cell>
        </row>
        <row r="508">
          <cell r="H508">
            <v>41104007</v>
          </cell>
          <cell r="I508" t="str">
            <v>수질시료채취기</v>
          </cell>
          <cell r="J508">
            <v>10</v>
          </cell>
        </row>
        <row r="509">
          <cell r="H509">
            <v>41104008</v>
          </cell>
          <cell r="I509" t="str">
            <v>견본기체추출장치또는수집장치</v>
          </cell>
          <cell r="J509">
            <v>10</v>
          </cell>
        </row>
        <row r="510">
          <cell r="H510">
            <v>41104021</v>
          </cell>
          <cell r="I510" t="str">
            <v>분액수집기</v>
          </cell>
          <cell r="J510">
            <v>11</v>
          </cell>
        </row>
        <row r="511">
          <cell r="H511">
            <v>41104098</v>
          </cell>
          <cell r="I511" t="str">
            <v>시료채취기</v>
          </cell>
          <cell r="J511">
            <v>10</v>
          </cell>
        </row>
        <row r="512">
          <cell r="H512">
            <v>41104118</v>
          </cell>
          <cell r="I512" t="str">
            <v>표본채취기</v>
          </cell>
          <cell r="J512">
            <v>9</v>
          </cell>
        </row>
        <row r="513">
          <cell r="H513">
            <v>41104120</v>
          </cell>
          <cell r="I513" t="str">
            <v>침전속도측정용관</v>
          </cell>
          <cell r="J513">
            <v>11</v>
          </cell>
        </row>
        <row r="514">
          <cell r="H514">
            <v>41104202</v>
          </cell>
          <cell r="I514" t="str">
            <v>탈이온또는탈염장비</v>
          </cell>
          <cell r="J514">
            <v>10</v>
          </cell>
        </row>
        <row r="515">
          <cell r="H515">
            <v>41104206</v>
          </cell>
          <cell r="I515" t="str">
            <v>초순수제조장치</v>
          </cell>
          <cell r="J515">
            <v>10</v>
          </cell>
        </row>
        <row r="516">
          <cell r="H516">
            <v>41104207</v>
          </cell>
          <cell r="I516" t="str">
            <v>용수분석기</v>
          </cell>
          <cell r="J516">
            <v>10</v>
          </cell>
        </row>
        <row r="517">
          <cell r="H517">
            <v>41104401</v>
          </cell>
          <cell r="I517" t="str">
            <v>중력대류식범용배양기</v>
          </cell>
          <cell r="J517">
            <v>10</v>
          </cell>
        </row>
        <row r="518">
          <cell r="H518">
            <v>41104402</v>
          </cell>
          <cell r="I518" t="str">
            <v>강제순환식또는기계대류식범용배양기</v>
          </cell>
          <cell r="J518">
            <v>10</v>
          </cell>
        </row>
        <row r="519">
          <cell r="H519">
            <v>41104404</v>
          </cell>
          <cell r="I519" t="str">
            <v>저온BOD배양기</v>
          </cell>
          <cell r="J519">
            <v>10</v>
          </cell>
        </row>
        <row r="520">
          <cell r="H520">
            <v>41104405</v>
          </cell>
          <cell r="I520" t="str">
            <v>진탕배양기</v>
          </cell>
          <cell r="J520">
            <v>10</v>
          </cell>
        </row>
        <row r="521">
          <cell r="H521">
            <v>41104498</v>
          </cell>
          <cell r="I521" t="str">
            <v>이산화탄소배양기</v>
          </cell>
          <cell r="J521">
            <v>9</v>
          </cell>
        </row>
        <row r="522">
          <cell r="H522">
            <v>41104505</v>
          </cell>
          <cell r="I522" t="str">
            <v>실험용석영오븐단지</v>
          </cell>
          <cell r="J522">
            <v>10</v>
          </cell>
        </row>
        <row r="523">
          <cell r="H523">
            <v>41104507</v>
          </cell>
          <cell r="I523" t="str">
            <v>마이크로웨이브오븐</v>
          </cell>
          <cell r="J523">
            <v>10</v>
          </cell>
        </row>
        <row r="524">
          <cell r="H524">
            <v>41104509</v>
          </cell>
          <cell r="I524" t="str">
            <v>진공오븐</v>
          </cell>
          <cell r="J524">
            <v>10</v>
          </cell>
        </row>
        <row r="525">
          <cell r="H525">
            <v>41104510</v>
          </cell>
          <cell r="I525" t="str">
            <v>건조캐비닛또는오븐</v>
          </cell>
          <cell r="J525">
            <v>10</v>
          </cell>
        </row>
        <row r="526">
          <cell r="H526">
            <v>41104511</v>
          </cell>
          <cell r="I526" t="str">
            <v>교잡반응기또는배양기</v>
          </cell>
          <cell r="J526">
            <v>10</v>
          </cell>
        </row>
        <row r="527">
          <cell r="H527">
            <v>41104602</v>
          </cell>
          <cell r="I527" t="str">
            <v>프로그래머블박스로</v>
          </cell>
          <cell r="J527">
            <v>10</v>
          </cell>
        </row>
        <row r="528">
          <cell r="H528">
            <v>41104701</v>
          </cell>
          <cell r="I528" t="str">
            <v>동결건조기또는리오필라이저</v>
          </cell>
          <cell r="J528">
            <v>11</v>
          </cell>
        </row>
        <row r="529">
          <cell r="H529">
            <v>41104801</v>
          </cell>
          <cell r="I529" t="str">
            <v>플라스크또는증류기유닛</v>
          </cell>
          <cell r="J529">
            <v>10</v>
          </cell>
        </row>
        <row r="530">
          <cell r="H530">
            <v>41104802</v>
          </cell>
          <cell r="I530" t="str">
            <v>이단계증류기</v>
          </cell>
          <cell r="J530">
            <v>10</v>
          </cell>
        </row>
        <row r="531">
          <cell r="H531">
            <v>41104803</v>
          </cell>
          <cell r="I531" t="str">
            <v>실험용증발기</v>
          </cell>
          <cell r="J531">
            <v>10</v>
          </cell>
        </row>
        <row r="532">
          <cell r="H532">
            <v>41104806</v>
          </cell>
          <cell r="I532" t="str">
            <v>실험용추출기</v>
          </cell>
          <cell r="J532">
            <v>10</v>
          </cell>
        </row>
        <row r="533">
          <cell r="H533">
            <v>41104807</v>
          </cell>
          <cell r="I533" t="str">
            <v>지방추출기</v>
          </cell>
          <cell r="J533">
            <v>9</v>
          </cell>
        </row>
        <row r="534">
          <cell r="H534">
            <v>41104808</v>
          </cell>
          <cell r="I534" t="str">
            <v>조섬유추출기</v>
          </cell>
          <cell r="J534">
            <v>9</v>
          </cell>
        </row>
        <row r="535">
          <cell r="H535">
            <v>41104815</v>
          </cell>
          <cell r="I535" t="str">
            <v>킬달질소분해장치</v>
          </cell>
          <cell r="J535">
            <v>10</v>
          </cell>
        </row>
        <row r="536">
          <cell r="H536">
            <v>41104816</v>
          </cell>
          <cell r="I536" t="str">
            <v>진공또는원심농축기</v>
          </cell>
          <cell r="J536">
            <v>10</v>
          </cell>
        </row>
        <row r="537">
          <cell r="H537">
            <v>41104894</v>
          </cell>
          <cell r="I537" t="str">
            <v>세포모음장치</v>
          </cell>
          <cell r="J537">
            <v>10</v>
          </cell>
        </row>
        <row r="538">
          <cell r="H538">
            <v>41104896</v>
          </cell>
          <cell r="I538" t="str">
            <v>용출시험기</v>
          </cell>
          <cell r="J538">
            <v>9</v>
          </cell>
        </row>
        <row r="539">
          <cell r="H539">
            <v>41104911</v>
          </cell>
          <cell r="I539" t="str">
            <v>실험용공기여과시스템</v>
          </cell>
          <cell r="J539">
            <v>10</v>
          </cell>
        </row>
        <row r="540">
          <cell r="H540">
            <v>41104914</v>
          </cell>
          <cell r="I540" t="str">
            <v>보틀탑필터또는여과컵</v>
          </cell>
          <cell r="J540">
            <v>10</v>
          </cell>
        </row>
        <row r="541">
          <cell r="H541">
            <v>41105101</v>
          </cell>
          <cell r="I541" t="str">
            <v>실험용진공펌프</v>
          </cell>
          <cell r="J541">
            <v>10</v>
          </cell>
        </row>
        <row r="542">
          <cell r="H542">
            <v>41105102</v>
          </cell>
          <cell r="I542" t="str">
            <v>연동펌프</v>
          </cell>
          <cell r="J542">
            <v>11</v>
          </cell>
        </row>
        <row r="543">
          <cell r="H543">
            <v>41105106</v>
          </cell>
          <cell r="I543" t="str">
            <v>크로마토그래피펌프</v>
          </cell>
          <cell r="J543">
            <v>10</v>
          </cell>
        </row>
        <row r="544">
          <cell r="H544">
            <v>41105314</v>
          </cell>
          <cell r="I544" t="str">
            <v>겔도큐멘테이션시스템</v>
          </cell>
          <cell r="J544">
            <v>9</v>
          </cell>
        </row>
        <row r="545">
          <cell r="H545">
            <v>41105316</v>
          </cell>
          <cell r="I545" t="str">
            <v>자외선작업함</v>
          </cell>
          <cell r="J545">
            <v>10</v>
          </cell>
        </row>
        <row r="546">
          <cell r="H546">
            <v>41105399</v>
          </cell>
          <cell r="I546" t="str">
            <v>전기영동장치</v>
          </cell>
          <cell r="J546">
            <v>10</v>
          </cell>
        </row>
        <row r="547">
          <cell r="H547">
            <v>41105505</v>
          </cell>
          <cell r="I547" t="str">
            <v>고효율시료검색시스템</v>
          </cell>
          <cell r="J547">
            <v>8</v>
          </cell>
        </row>
        <row r="548">
          <cell r="H548">
            <v>41105517</v>
          </cell>
          <cell r="I548" t="str">
            <v>식물세포핵산추출도구</v>
          </cell>
          <cell r="J548">
            <v>8</v>
          </cell>
        </row>
        <row r="549">
          <cell r="H549">
            <v>41105599</v>
          </cell>
          <cell r="I549" t="str">
            <v>유전자검출기</v>
          </cell>
          <cell r="J549">
            <v>10</v>
          </cell>
        </row>
        <row r="550">
          <cell r="H550">
            <v>41105903</v>
          </cell>
          <cell r="I550" t="str">
            <v>상보적디옥시리보핵산합성도구</v>
          </cell>
          <cell r="J550">
            <v>10</v>
          </cell>
        </row>
        <row r="551">
          <cell r="H551">
            <v>41106307</v>
          </cell>
          <cell r="I551" t="str">
            <v>중합효소연쇄반응(PCR)최적화제품</v>
          </cell>
          <cell r="J551">
            <v>10</v>
          </cell>
        </row>
        <row r="552">
          <cell r="H552">
            <v>41109901</v>
          </cell>
          <cell r="I552" t="str">
            <v>광합성측정장치</v>
          </cell>
          <cell r="J552">
            <v>10</v>
          </cell>
        </row>
        <row r="553">
          <cell r="H553">
            <v>41109904</v>
          </cell>
          <cell r="I553" t="str">
            <v>식물생장계</v>
          </cell>
          <cell r="J553">
            <v>10</v>
          </cell>
        </row>
        <row r="554">
          <cell r="H554">
            <v>41109905</v>
          </cell>
          <cell r="I554" t="str">
            <v>엽면적계</v>
          </cell>
          <cell r="J554">
            <v>10</v>
          </cell>
        </row>
        <row r="555">
          <cell r="H555">
            <v>41109906</v>
          </cell>
          <cell r="I555" t="str">
            <v>엽록소측정기</v>
          </cell>
          <cell r="J555">
            <v>9</v>
          </cell>
        </row>
        <row r="556">
          <cell r="H556">
            <v>41109908</v>
          </cell>
          <cell r="I556" t="str">
            <v>식물생장조절실</v>
          </cell>
          <cell r="J556">
            <v>10</v>
          </cell>
        </row>
        <row r="557">
          <cell r="H557">
            <v>41111502</v>
          </cell>
          <cell r="I557" t="str">
            <v>실험용저울</v>
          </cell>
          <cell r="J557">
            <v>12</v>
          </cell>
        </row>
        <row r="558">
          <cell r="H558">
            <v>41111503</v>
          </cell>
          <cell r="I558" t="str">
            <v>기계식중량계</v>
          </cell>
          <cell r="J558">
            <v>11</v>
          </cell>
        </row>
        <row r="559">
          <cell r="H559">
            <v>41111505</v>
          </cell>
          <cell r="I559" t="str">
            <v>눈금중량계또는눈금저울</v>
          </cell>
          <cell r="J559">
            <v>12</v>
          </cell>
        </row>
        <row r="560">
          <cell r="H560">
            <v>41111507</v>
          </cell>
          <cell r="I560" t="str">
            <v>벤치스케일</v>
          </cell>
          <cell r="J560">
            <v>10</v>
          </cell>
        </row>
        <row r="561">
          <cell r="H561">
            <v>41111511</v>
          </cell>
          <cell r="I561" t="str">
            <v>트럭및철도용중량계</v>
          </cell>
          <cell r="J561">
            <v>10</v>
          </cell>
        </row>
        <row r="562">
          <cell r="H562">
            <v>41111513</v>
          </cell>
          <cell r="I562" t="str">
            <v>수분측정용저울</v>
          </cell>
          <cell r="J562">
            <v>8</v>
          </cell>
        </row>
        <row r="563">
          <cell r="H563">
            <v>41111516</v>
          </cell>
          <cell r="I563" t="str">
            <v>중량측정기기악세서리</v>
          </cell>
          <cell r="J563">
            <v>9</v>
          </cell>
        </row>
        <row r="564">
          <cell r="H564">
            <v>41111517</v>
          </cell>
          <cell r="I564" t="str">
            <v>분석저울</v>
          </cell>
          <cell r="J564">
            <v>10</v>
          </cell>
        </row>
        <row r="565">
          <cell r="H565">
            <v>41111592</v>
          </cell>
          <cell r="I565" t="str">
            <v>크레인저울</v>
          </cell>
          <cell r="J565">
            <v>10</v>
          </cell>
        </row>
        <row r="566">
          <cell r="H566">
            <v>41111599</v>
          </cell>
          <cell r="I566" t="str">
            <v>자동선별용저울</v>
          </cell>
          <cell r="J566">
            <v>10</v>
          </cell>
        </row>
        <row r="567">
          <cell r="H567">
            <v>41111601</v>
          </cell>
          <cell r="I567" t="str">
            <v>마이크로미터</v>
          </cell>
          <cell r="J567">
            <v>10</v>
          </cell>
        </row>
        <row r="568">
          <cell r="H568">
            <v>41111605</v>
          </cell>
          <cell r="I568" t="str">
            <v>스트레인게이지</v>
          </cell>
          <cell r="J568">
            <v>10</v>
          </cell>
        </row>
        <row r="569">
          <cell r="H569">
            <v>41111613</v>
          </cell>
          <cell r="I569" t="str">
            <v>거리측정기</v>
          </cell>
          <cell r="J569">
            <v>10</v>
          </cell>
        </row>
        <row r="570">
          <cell r="H570">
            <v>41111614</v>
          </cell>
          <cell r="I570" t="str">
            <v>높이게이지</v>
          </cell>
          <cell r="J570">
            <v>10</v>
          </cell>
        </row>
        <row r="571">
          <cell r="H571">
            <v>41111615</v>
          </cell>
          <cell r="I571" t="str">
            <v>레이저측정장치</v>
          </cell>
          <cell r="J571">
            <v>10</v>
          </cell>
        </row>
        <row r="572">
          <cell r="H572">
            <v>41111618</v>
          </cell>
          <cell r="I572" t="str">
            <v>게이지블록세트</v>
          </cell>
          <cell r="J572">
            <v>12</v>
          </cell>
        </row>
        <row r="573">
          <cell r="H573">
            <v>41111623</v>
          </cell>
          <cell r="I573" t="str">
            <v>두께측정기</v>
          </cell>
          <cell r="J573">
            <v>11</v>
          </cell>
        </row>
        <row r="574">
          <cell r="H574">
            <v>41111669</v>
          </cell>
          <cell r="I574" t="str">
            <v>두께게이지</v>
          </cell>
          <cell r="J574">
            <v>11</v>
          </cell>
        </row>
        <row r="575">
          <cell r="H575">
            <v>41111678</v>
          </cell>
          <cell r="I575" t="str">
            <v>만능측장기</v>
          </cell>
          <cell r="J575">
            <v>11</v>
          </cell>
        </row>
        <row r="576">
          <cell r="H576">
            <v>41111703</v>
          </cell>
          <cell r="I576" t="str">
            <v>실체현미경</v>
          </cell>
          <cell r="J576">
            <v>11</v>
          </cell>
        </row>
        <row r="577">
          <cell r="H577">
            <v>41111704</v>
          </cell>
          <cell r="I577" t="str">
            <v>현미경용조명장치</v>
          </cell>
          <cell r="J577">
            <v>10</v>
          </cell>
        </row>
        <row r="578">
          <cell r="H578">
            <v>41111706</v>
          </cell>
          <cell r="I578" t="str">
            <v>현미경용사진부착장치</v>
          </cell>
          <cell r="J578">
            <v>10</v>
          </cell>
        </row>
        <row r="579">
          <cell r="H579">
            <v>41111707</v>
          </cell>
          <cell r="I579" t="str">
            <v>형상투영기</v>
          </cell>
          <cell r="J579">
            <v>10</v>
          </cell>
        </row>
        <row r="580">
          <cell r="H580">
            <v>41111711</v>
          </cell>
          <cell r="I580" t="str">
            <v>전자현미경</v>
          </cell>
          <cell r="J580">
            <v>11</v>
          </cell>
        </row>
        <row r="581">
          <cell r="H581">
            <v>41111712</v>
          </cell>
          <cell r="I581" t="str">
            <v>역상현미경</v>
          </cell>
          <cell r="J581">
            <v>10</v>
          </cell>
        </row>
        <row r="582">
          <cell r="H582">
            <v>41111713</v>
          </cell>
          <cell r="I582" t="str">
            <v>확대경</v>
          </cell>
          <cell r="J582">
            <v>9</v>
          </cell>
        </row>
        <row r="583">
          <cell r="H583">
            <v>41111715</v>
          </cell>
          <cell r="I583" t="str">
            <v>망원경</v>
          </cell>
          <cell r="J583">
            <v>10</v>
          </cell>
        </row>
        <row r="584">
          <cell r="H584">
            <v>41111716</v>
          </cell>
          <cell r="I584" t="str">
            <v>내시경검사장치</v>
          </cell>
          <cell r="J584">
            <v>9</v>
          </cell>
        </row>
        <row r="585">
          <cell r="H585">
            <v>41111717</v>
          </cell>
          <cell r="I585" t="str">
            <v>쌍안경</v>
          </cell>
          <cell r="J585">
            <v>9</v>
          </cell>
        </row>
        <row r="586">
          <cell r="H586">
            <v>41111718</v>
          </cell>
          <cell r="I586" t="str">
            <v>금속현미경</v>
          </cell>
          <cell r="J586">
            <v>11</v>
          </cell>
        </row>
        <row r="587">
          <cell r="H587">
            <v>41111722</v>
          </cell>
          <cell r="I587" t="str">
            <v>형광현미경</v>
          </cell>
          <cell r="J587">
            <v>9</v>
          </cell>
        </row>
        <row r="588">
          <cell r="H588">
            <v>41111723</v>
          </cell>
          <cell r="I588" t="str">
            <v>주사광학,스피닝디스크또는레이저주사</v>
          </cell>
          <cell r="J588">
            <v>10</v>
          </cell>
        </row>
        <row r="589">
          <cell r="I589" t="str">
            <v>현미경</v>
          </cell>
        </row>
        <row r="590">
          <cell r="H590">
            <v>41111724</v>
          </cell>
          <cell r="I590" t="str">
            <v>주사탐침현미경</v>
          </cell>
          <cell r="J590">
            <v>9</v>
          </cell>
        </row>
        <row r="591">
          <cell r="H591">
            <v>41111725</v>
          </cell>
          <cell r="I591" t="str">
            <v>편광현미경</v>
          </cell>
          <cell r="J591">
            <v>11</v>
          </cell>
        </row>
        <row r="592">
          <cell r="H592">
            <v>41111727</v>
          </cell>
          <cell r="I592" t="str">
            <v>투사현미경</v>
          </cell>
          <cell r="J592">
            <v>11</v>
          </cell>
        </row>
        <row r="593">
          <cell r="H593">
            <v>41111735</v>
          </cell>
          <cell r="I593" t="str">
            <v>자동현미경제물대</v>
          </cell>
          <cell r="J593">
            <v>10</v>
          </cell>
        </row>
        <row r="594">
          <cell r="H594">
            <v>41111791</v>
          </cell>
          <cell r="I594" t="str">
            <v>현미경미분간섭차장치</v>
          </cell>
          <cell r="J594">
            <v>8</v>
          </cell>
        </row>
        <row r="595">
          <cell r="H595">
            <v>41111794</v>
          </cell>
          <cell r="I595" t="str">
            <v>현미경용마이크로미터</v>
          </cell>
          <cell r="J595">
            <v>11</v>
          </cell>
        </row>
        <row r="596">
          <cell r="H596">
            <v>41111795</v>
          </cell>
          <cell r="I596" t="str">
            <v>현미경용미세조작기</v>
          </cell>
          <cell r="J596">
            <v>10</v>
          </cell>
        </row>
        <row r="597">
          <cell r="H597">
            <v>41111798</v>
          </cell>
          <cell r="I597" t="str">
            <v>멀티미디어영상현미경</v>
          </cell>
          <cell r="J597">
            <v>10</v>
          </cell>
        </row>
        <row r="598">
          <cell r="H598">
            <v>41111799</v>
          </cell>
          <cell r="I598" t="str">
            <v>위상차현미경</v>
          </cell>
          <cell r="J598">
            <v>9</v>
          </cell>
        </row>
        <row r="599">
          <cell r="H599">
            <v>41111804</v>
          </cell>
          <cell r="I599" t="str">
            <v>초음파검사장치</v>
          </cell>
          <cell r="J599">
            <v>11</v>
          </cell>
        </row>
        <row r="600">
          <cell r="H600">
            <v>41111808</v>
          </cell>
          <cell r="I600" t="str">
            <v>엑스레이뢴트겐사진검사장치</v>
          </cell>
          <cell r="J600">
            <v>9</v>
          </cell>
        </row>
        <row r="601">
          <cell r="H601">
            <v>41111891</v>
          </cell>
          <cell r="I601" t="str">
            <v>형광탐사기</v>
          </cell>
          <cell r="J601">
            <v>10</v>
          </cell>
        </row>
        <row r="602">
          <cell r="H602">
            <v>41111895</v>
          </cell>
          <cell r="I602" t="str">
            <v>철근탐지기</v>
          </cell>
          <cell r="J602">
            <v>11</v>
          </cell>
        </row>
        <row r="603">
          <cell r="H603">
            <v>41111896</v>
          </cell>
          <cell r="I603" t="str">
            <v>변위측정기</v>
          </cell>
          <cell r="J603">
            <v>11</v>
          </cell>
        </row>
        <row r="604">
          <cell r="H604">
            <v>41111897</v>
          </cell>
          <cell r="I604" t="str">
            <v>식미검정기</v>
          </cell>
          <cell r="J604">
            <v>7</v>
          </cell>
        </row>
        <row r="605">
          <cell r="H605">
            <v>41111905</v>
          </cell>
          <cell r="I605" t="str">
            <v>전자탐침봉</v>
          </cell>
          <cell r="J605">
            <v>9</v>
          </cell>
        </row>
        <row r="606">
          <cell r="H606">
            <v>41111908</v>
          </cell>
          <cell r="I606" t="str">
            <v>그래프기록계</v>
          </cell>
          <cell r="J606">
            <v>12</v>
          </cell>
        </row>
        <row r="607">
          <cell r="H607">
            <v>41111910</v>
          </cell>
          <cell r="I607" t="str">
            <v>멀티펜기록계</v>
          </cell>
          <cell r="J607">
            <v>10</v>
          </cell>
        </row>
        <row r="608">
          <cell r="H608">
            <v>41111912</v>
          </cell>
          <cell r="I608" t="str">
            <v>생리현상기록계</v>
          </cell>
          <cell r="J608">
            <v>11</v>
          </cell>
        </row>
        <row r="609">
          <cell r="H609">
            <v>41111916</v>
          </cell>
          <cell r="I609" t="str">
            <v>비접촉센서</v>
          </cell>
          <cell r="J609">
            <v>10</v>
          </cell>
        </row>
        <row r="610">
          <cell r="H610">
            <v>41111920</v>
          </cell>
          <cell r="I610" t="str">
            <v>3차원측정기</v>
          </cell>
          <cell r="J610">
            <v>9</v>
          </cell>
        </row>
        <row r="611">
          <cell r="H611">
            <v>41111921</v>
          </cell>
          <cell r="I611" t="str">
            <v>속도감지기</v>
          </cell>
          <cell r="J611">
            <v>7</v>
          </cell>
        </row>
        <row r="612">
          <cell r="H612">
            <v>41111926</v>
          </cell>
          <cell r="I612" t="str">
            <v>근접감지기</v>
          </cell>
          <cell r="J612">
            <v>8</v>
          </cell>
        </row>
        <row r="613">
          <cell r="H613">
            <v>41111938</v>
          </cell>
          <cell r="I613" t="str">
            <v>레벨센서및트랜스미터</v>
          </cell>
          <cell r="J613">
            <v>8</v>
          </cell>
        </row>
        <row r="614">
          <cell r="H614">
            <v>41111939</v>
          </cell>
          <cell r="I614" t="str">
            <v>음향탐지기</v>
          </cell>
          <cell r="J614">
            <v>10</v>
          </cell>
        </row>
        <row r="615">
          <cell r="H615">
            <v>41111942</v>
          </cell>
          <cell r="I615" t="str">
            <v>불투명도,분진또는가시도센서</v>
          </cell>
          <cell r="J615">
            <v>10</v>
          </cell>
        </row>
        <row r="616">
          <cell r="H616">
            <v>41111970</v>
          </cell>
          <cell r="I616" t="str">
            <v>온도감지기</v>
          </cell>
          <cell r="J616">
            <v>10</v>
          </cell>
        </row>
        <row r="617">
          <cell r="H617">
            <v>41111994</v>
          </cell>
          <cell r="I617" t="str">
            <v>미립자계수기</v>
          </cell>
          <cell r="J617">
            <v>7</v>
          </cell>
        </row>
        <row r="618">
          <cell r="H618">
            <v>41111996</v>
          </cell>
          <cell r="I618" t="str">
            <v>자기탐지기</v>
          </cell>
          <cell r="J618">
            <v>8</v>
          </cell>
        </row>
        <row r="619">
          <cell r="H619">
            <v>41112105</v>
          </cell>
          <cell r="I619" t="str">
            <v>온도트랜스미터</v>
          </cell>
          <cell r="J619">
            <v>10</v>
          </cell>
        </row>
        <row r="620">
          <cell r="H620">
            <v>41112108</v>
          </cell>
          <cell r="I620" t="str">
            <v>로드셀</v>
          </cell>
          <cell r="J620">
            <v>10</v>
          </cell>
        </row>
        <row r="621">
          <cell r="H621">
            <v>41112197</v>
          </cell>
          <cell r="I621" t="str">
            <v>선박육분력측정기</v>
          </cell>
          <cell r="J621">
            <v>10</v>
          </cell>
        </row>
        <row r="622">
          <cell r="H622">
            <v>41112199</v>
          </cell>
          <cell r="I622" t="str">
            <v>기계적에너지변환기</v>
          </cell>
          <cell r="J622">
            <v>10</v>
          </cell>
        </row>
        <row r="623">
          <cell r="H623">
            <v>41112201</v>
          </cell>
          <cell r="I623" t="str">
            <v>열량계</v>
          </cell>
          <cell r="J623">
            <v>11</v>
          </cell>
        </row>
        <row r="624">
          <cell r="H624">
            <v>41112202</v>
          </cell>
          <cell r="I624" t="str">
            <v>열추적장치</v>
          </cell>
          <cell r="J624">
            <v>10</v>
          </cell>
        </row>
        <row r="625">
          <cell r="H625">
            <v>41112204</v>
          </cell>
          <cell r="I625" t="str">
            <v>고온계</v>
          </cell>
          <cell r="J625">
            <v>10</v>
          </cell>
        </row>
        <row r="626">
          <cell r="H626">
            <v>41112205</v>
          </cell>
          <cell r="I626" t="str">
            <v>온도조절기</v>
          </cell>
          <cell r="J626">
            <v>10</v>
          </cell>
        </row>
        <row r="627">
          <cell r="H627">
            <v>41112207</v>
          </cell>
          <cell r="I627" t="str">
            <v>자동기록온도계</v>
          </cell>
          <cell r="J627">
            <v>10</v>
          </cell>
        </row>
        <row r="628">
          <cell r="H628">
            <v>41112210</v>
          </cell>
          <cell r="I628" t="str">
            <v>원격온도계</v>
          </cell>
          <cell r="J628">
            <v>10</v>
          </cell>
        </row>
        <row r="629">
          <cell r="H629">
            <v>41112213</v>
          </cell>
          <cell r="I629" t="str">
            <v>휴대용온도계</v>
          </cell>
          <cell r="J629">
            <v>10</v>
          </cell>
        </row>
        <row r="630">
          <cell r="H630">
            <v>41112287</v>
          </cell>
          <cell r="I630" t="str">
            <v>연소효율측정기</v>
          </cell>
          <cell r="J630">
            <v>10</v>
          </cell>
        </row>
        <row r="631">
          <cell r="H631">
            <v>41112293</v>
          </cell>
          <cell r="I631" t="str">
            <v>녹는점측정기</v>
          </cell>
          <cell r="J631">
            <v>10</v>
          </cell>
        </row>
        <row r="632">
          <cell r="H632">
            <v>41112294</v>
          </cell>
          <cell r="I632" t="str">
            <v>열류계</v>
          </cell>
          <cell r="J632">
            <v>9</v>
          </cell>
        </row>
        <row r="633">
          <cell r="H633">
            <v>41112302</v>
          </cell>
          <cell r="I633" t="str">
            <v>건습계</v>
          </cell>
          <cell r="J633">
            <v>11</v>
          </cell>
        </row>
        <row r="634">
          <cell r="H634">
            <v>41112303</v>
          </cell>
          <cell r="I634" t="str">
            <v>온습도측정기</v>
          </cell>
          <cell r="J634">
            <v>10</v>
          </cell>
        </row>
        <row r="635">
          <cell r="H635">
            <v>41112304</v>
          </cell>
          <cell r="I635" t="str">
            <v>수분계</v>
          </cell>
          <cell r="J635">
            <v>10</v>
          </cell>
        </row>
        <row r="636">
          <cell r="H636">
            <v>41112401</v>
          </cell>
          <cell r="I636" t="str">
            <v>깊이측정기</v>
          </cell>
          <cell r="J636">
            <v>9</v>
          </cell>
        </row>
        <row r="637">
          <cell r="H637">
            <v>41112406</v>
          </cell>
          <cell r="I637" t="str">
            <v>진공측정기</v>
          </cell>
          <cell r="J637">
            <v>11</v>
          </cell>
        </row>
        <row r="638">
          <cell r="H638">
            <v>41112407</v>
          </cell>
          <cell r="I638" t="str">
            <v>수위관리및조절기구</v>
          </cell>
          <cell r="J638">
            <v>10</v>
          </cell>
        </row>
        <row r="639">
          <cell r="H639">
            <v>41112410</v>
          </cell>
          <cell r="I639" t="str">
            <v>압력트랜스미터</v>
          </cell>
          <cell r="J639">
            <v>9</v>
          </cell>
        </row>
        <row r="640">
          <cell r="H640">
            <v>41112411</v>
          </cell>
          <cell r="I640" t="str">
            <v>압력조절기</v>
          </cell>
          <cell r="J640">
            <v>10</v>
          </cell>
        </row>
        <row r="641">
          <cell r="H641">
            <v>41112489</v>
          </cell>
          <cell r="I641" t="str">
            <v>수압시험기</v>
          </cell>
          <cell r="J641">
            <v>10</v>
          </cell>
        </row>
        <row r="642">
          <cell r="H642">
            <v>41112490</v>
          </cell>
          <cell r="I642" t="str">
            <v>압력검교정장비</v>
          </cell>
          <cell r="J642">
            <v>9</v>
          </cell>
        </row>
        <row r="643">
          <cell r="H643">
            <v>41112491</v>
          </cell>
          <cell r="I643" t="str">
            <v>내압시험기</v>
          </cell>
          <cell r="J643">
            <v>10</v>
          </cell>
        </row>
        <row r="644">
          <cell r="H644">
            <v>41112493</v>
          </cell>
          <cell r="I644" t="str">
            <v>모세관압측정기</v>
          </cell>
          <cell r="J644">
            <v>9</v>
          </cell>
        </row>
        <row r="645">
          <cell r="H645">
            <v>41112498</v>
          </cell>
          <cell r="I645" t="str">
            <v>프로세스제어반</v>
          </cell>
          <cell r="J645">
            <v>10</v>
          </cell>
        </row>
        <row r="646">
          <cell r="H646">
            <v>41112501</v>
          </cell>
          <cell r="I646" t="str">
            <v>유량계</v>
          </cell>
          <cell r="J646">
            <v>11</v>
          </cell>
        </row>
        <row r="647">
          <cell r="H647">
            <v>41112502</v>
          </cell>
          <cell r="I647" t="str">
            <v>레오미터</v>
          </cell>
          <cell r="J647">
            <v>10</v>
          </cell>
        </row>
        <row r="648">
          <cell r="H648">
            <v>41112508</v>
          </cell>
          <cell r="I648" t="str">
            <v>가스미터</v>
          </cell>
          <cell r="J648">
            <v>10</v>
          </cell>
        </row>
        <row r="649">
          <cell r="H649">
            <v>41112701</v>
          </cell>
          <cell r="I649" t="str">
            <v>곡물분석기</v>
          </cell>
          <cell r="J649">
            <v>9</v>
          </cell>
        </row>
        <row r="650">
          <cell r="H650">
            <v>41112702</v>
          </cell>
          <cell r="I650" t="str">
            <v>종자계수기</v>
          </cell>
          <cell r="J650">
            <v>10</v>
          </cell>
        </row>
        <row r="651">
          <cell r="H651">
            <v>41112801</v>
          </cell>
          <cell r="I651" t="str">
            <v>속도계</v>
          </cell>
          <cell r="J651">
            <v>10</v>
          </cell>
        </row>
        <row r="652">
          <cell r="H652">
            <v>41112802</v>
          </cell>
          <cell r="I652" t="str">
            <v>회전계</v>
          </cell>
          <cell r="J652">
            <v>10</v>
          </cell>
        </row>
        <row r="653">
          <cell r="H653">
            <v>41112901</v>
          </cell>
          <cell r="I653" t="str">
            <v>방향탐지용콤파스</v>
          </cell>
          <cell r="J653">
            <v>10</v>
          </cell>
        </row>
        <row r="654">
          <cell r="H654">
            <v>41112902</v>
          </cell>
          <cell r="I654" t="str">
            <v>무선통신항해용장비</v>
          </cell>
          <cell r="J654">
            <v>10</v>
          </cell>
        </row>
        <row r="655">
          <cell r="H655">
            <v>41112903</v>
          </cell>
          <cell r="I655" t="str">
            <v>육분의</v>
          </cell>
          <cell r="J655">
            <v>11</v>
          </cell>
        </row>
        <row r="656">
          <cell r="H656">
            <v>41113009</v>
          </cell>
          <cell r="I656" t="str">
            <v>열차별분석기</v>
          </cell>
          <cell r="J656">
            <v>11</v>
          </cell>
        </row>
        <row r="657">
          <cell r="H657">
            <v>41113027</v>
          </cell>
          <cell r="I657" t="str">
            <v>삼투압측정기</v>
          </cell>
          <cell r="J657">
            <v>10</v>
          </cell>
        </row>
        <row r="658">
          <cell r="H658">
            <v>41113029</v>
          </cell>
          <cell r="I658" t="str">
            <v>전기분해반응분석측정장치</v>
          </cell>
          <cell r="J658">
            <v>10</v>
          </cell>
        </row>
        <row r="659">
          <cell r="H659">
            <v>41113031</v>
          </cell>
          <cell r="I659" t="str">
            <v>당도계</v>
          </cell>
          <cell r="J659">
            <v>10</v>
          </cell>
        </row>
        <row r="660">
          <cell r="H660">
            <v>41113037</v>
          </cell>
          <cell r="I660" t="str">
            <v>마이크로플레이트리더</v>
          </cell>
          <cell r="J660">
            <v>10</v>
          </cell>
        </row>
        <row r="661">
          <cell r="H661">
            <v>41113077</v>
          </cell>
          <cell r="I661" t="str">
            <v>수소이온농도조절기</v>
          </cell>
          <cell r="J661">
            <v>9</v>
          </cell>
        </row>
        <row r="662">
          <cell r="H662">
            <v>41113078</v>
          </cell>
          <cell r="I662" t="str">
            <v>원소분석기</v>
          </cell>
          <cell r="J662">
            <v>10</v>
          </cell>
        </row>
        <row r="663">
          <cell r="H663">
            <v>41113079</v>
          </cell>
          <cell r="I663" t="str">
            <v>우유분석기</v>
          </cell>
          <cell r="J663">
            <v>9</v>
          </cell>
        </row>
        <row r="664">
          <cell r="H664">
            <v>41113084</v>
          </cell>
          <cell r="I664" t="str">
            <v>점착시험기</v>
          </cell>
          <cell r="J664">
            <v>10</v>
          </cell>
        </row>
        <row r="665">
          <cell r="H665">
            <v>41113086</v>
          </cell>
          <cell r="I665" t="str">
            <v>견뢰도시험기</v>
          </cell>
          <cell r="J665">
            <v>10</v>
          </cell>
        </row>
        <row r="666">
          <cell r="H666">
            <v>41113088</v>
          </cell>
          <cell r="I666" t="str">
            <v>연소분석기</v>
          </cell>
          <cell r="J666">
            <v>10</v>
          </cell>
        </row>
        <row r="667">
          <cell r="H667">
            <v>41113091</v>
          </cell>
          <cell r="I667" t="str">
            <v>반응속도측정장치</v>
          </cell>
          <cell r="J667">
            <v>10</v>
          </cell>
        </row>
        <row r="668">
          <cell r="H668">
            <v>41113092</v>
          </cell>
          <cell r="I668" t="str">
            <v>산화환원측정기</v>
          </cell>
          <cell r="J668">
            <v>10</v>
          </cell>
        </row>
        <row r="669">
          <cell r="H669">
            <v>41113098</v>
          </cell>
          <cell r="I669" t="str">
            <v>오니농도측정기</v>
          </cell>
          <cell r="J669">
            <v>11</v>
          </cell>
        </row>
        <row r="670">
          <cell r="H670">
            <v>41113099</v>
          </cell>
          <cell r="I670" t="str">
            <v>건축자재방출오염물질측정장치</v>
          </cell>
          <cell r="J670">
            <v>9</v>
          </cell>
        </row>
        <row r="671">
          <cell r="H671">
            <v>41113101</v>
          </cell>
          <cell r="I671" t="str">
            <v>배기가스분석기</v>
          </cell>
          <cell r="J671">
            <v>10</v>
          </cell>
        </row>
        <row r="672">
          <cell r="H672">
            <v>41113104</v>
          </cell>
          <cell r="I672" t="str">
            <v>인화성가스측정기</v>
          </cell>
          <cell r="J672">
            <v>10</v>
          </cell>
        </row>
        <row r="673">
          <cell r="H673">
            <v>41113105</v>
          </cell>
          <cell r="I673" t="str">
            <v>탄화수소분석및탐지기</v>
          </cell>
          <cell r="J673">
            <v>10</v>
          </cell>
        </row>
        <row r="674">
          <cell r="H674">
            <v>41113108</v>
          </cell>
          <cell r="I674" t="str">
            <v>산화질소분석기</v>
          </cell>
          <cell r="J674">
            <v>9</v>
          </cell>
        </row>
        <row r="675">
          <cell r="H675">
            <v>41113110</v>
          </cell>
          <cell r="I675" t="str">
            <v>산소분석기</v>
          </cell>
          <cell r="J675">
            <v>10</v>
          </cell>
        </row>
        <row r="676">
          <cell r="H676">
            <v>41113111</v>
          </cell>
          <cell r="I676" t="str">
            <v>오존분석기</v>
          </cell>
          <cell r="J676">
            <v>10</v>
          </cell>
        </row>
        <row r="677">
          <cell r="H677">
            <v>41113113</v>
          </cell>
          <cell r="I677" t="str">
            <v>산화황분석기및탐지기</v>
          </cell>
          <cell r="J677">
            <v>10</v>
          </cell>
        </row>
        <row r="678">
          <cell r="H678">
            <v>41113114</v>
          </cell>
          <cell r="I678" t="str">
            <v>열전도율분석기</v>
          </cell>
          <cell r="J678">
            <v>11</v>
          </cell>
        </row>
        <row r="679">
          <cell r="H679">
            <v>41113117</v>
          </cell>
          <cell r="I679" t="str">
            <v>단일가스검출기</v>
          </cell>
          <cell r="J679">
            <v>10</v>
          </cell>
        </row>
        <row r="680">
          <cell r="H680">
            <v>41113118</v>
          </cell>
          <cell r="I680" t="str">
            <v>다중가스검출기</v>
          </cell>
          <cell r="J680">
            <v>10</v>
          </cell>
        </row>
        <row r="681">
          <cell r="H681">
            <v>41113120</v>
          </cell>
          <cell r="I681" t="str">
            <v>일산화탄소측정기</v>
          </cell>
          <cell r="J681">
            <v>9</v>
          </cell>
        </row>
        <row r="682">
          <cell r="H682">
            <v>41113198</v>
          </cell>
          <cell r="I682" t="str">
            <v>물질대사가스분석기</v>
          </cell>
          <cell r="J682">
            <v>9</v>
          </cell>
        </row>
        <row r="683">
          <cell r="H683">
            <v>41113199</v>
          </cell>
          <cell r="I683" t="str">
            <v>대기오염측정기</v>
          </cell>
          <cell r="J683">
            <v>10</v>
          </cell>
        </row>
        <row r="684">
          <cell r="H684">
            <v>41113301</v>
          </cell>
          <cell r="I684" t="str">
            <v>산또는염기분석기</v>
          </cell>
          <cell r="J684">
            <v>10</v>
          </cell>
        </row>
        <row r="685">
          <cell r="H685">
            <v>41113308</v>
          </cell>
          <cell r="I685" t="str">
            <v>전해질분석기</v>
          </cell>
          <cell r="J685">
            <v>10</v>
          </cell>
        </row>
        <row r="686">
          <cell r="H686">
            <v>41113311</v>
          </cell>
          <cell r="I686" t="str">
            <v>할로겐분석기</v>
          </cell>
          <cell r="J686">
            <v>9</v>
          </cell>
        </row>
        <row r="687">
          <cell r="H687">
            <v>41113315</v>
          </cell>
          <cell r="I687" t="str">
            <v>유기탄소측정기</v>
          </cell>
          <cell r="J687">
            <v>10</v>
          </cell>
        </row>
        <row r="688">
          <cell r="H688">
            <v>41113319</v>
          </cell>
          <cell r="I688" t="str">
            <v>수질분석기</v>
          </cell>
          <cell r="J688">
            <v>10</v>
          </cell>
        </row>
        <row r="689">
          <cell r="H689">
            <v>41113322</v>
          </cell>
          <cell r="I689" t="str">
            <v>질소,질산염또는아질산염분석기</v>
          </cell>
          <cell r="J689">
            <v>11</v>
          </cell>
        </row>
        <row r="690">
          <cell r="H690">
            <v>41113377</v>
          </cell>
          <cell r="I690" t="str">
            <v>BOD측정기</v>
          </cell>
          <cell r="J690">
            <v>10</v>
          </cell>
        </row>
        <row r="691">
          <cell r="H691">
            <v>41113378</v>
          </cell>
          <cell r="I691" t="str">
            <v>COD측정기</v>
          </cell>
          <cell r="J691">
            <v>10</v>
          </cell>
        </row>
        <row r="692">
          <cell r="H692">
            <v>41113380</v>
          </cell>
          <cell r="I692" t="str">
            <v>비표면적측정장치</v>
          </cell>
          <cell r="J692">
            <v>10</v>
          </cell>
        </row>
        <row r="693">
          <cell r="H693">
            <v>41113385</v>
          </cell>
          <cell r="I693" t="str">
            <v>도료입도측정기</v>
          </cell>
          <cell r="J693">
            <v>10</v>
          </cell>
        </row>
        <row r="694">
          <cell r="H694">
            <v>41113386</v>
          </cell>
          <cell r="I694" t="str">
            <v>필름애플리게이터</v>
          </cell>
          <cell r="J694">
            <v>10</v>
          </cell>
        </row>
        <row r="695">
          <cell r="H695">
            <v>41113387</v>
          </cell>
          <cell r="I695" t="str">
            <v>수은분석기</v>
          </cell>
          <cell r="J695">
            <v>10</v>
          </cell>
        </row>
        <row r="696">
          <cell r="H696">
            <v>41113392</v>
          </cell>
          <cell r="I696" t="str">
            <v>동결융해시험장치</v>
          </cell>
          <cell r="J696">
            <v>9</v>
          </cell>
        </row>
        <row r="697">
          <cell r="H697">
            <v>41113394</v>
          </cell>
          <cell r="I697" t="str">
            <v>계면동전위측정장치</v>
          </cell>
          <cell r="J697">
            <v>9</v>
          </cell>
        </row>
        <row r="698">
          <cell r="H698">
            <v>41113399</v>
          </cell>
          <cell r="I698" t="str">
            <v>유동화실험장치</v>
          </cell>
          <cell r="J698">
            <v>9</v>
          </cell>
        </row>
        <row r="699">
          <cell r="H699">
            <v>41113405</v>
          </cell>
          <cell r="I699" t="str">
            <v>감마선계수기</v>
          </cell>
          <cell r="J699">
            <v>11</v>
          </cell>
        </row>
        <row r="700">
          <cell r="H700">
            <v>41113601</v>
          </cell>
          <cell r="I700" t="str">
            <v>전류계</v>
          </cell>
          <cell r="J700">
            <v>10</v>
          </cell>
        </row>
        <row r="701">
          <cell r="H701">
            <v>41113603</v>
          </cell>
          <cell r="I701" t="str">
            <v>실험용브리지회로</v>
          </cell>
          <cell r="J701">
            <v>10</v>
          </cell>
        </row>
        <row r="702">
          <cell r="H702">
            <v>41113612</v>
          </cell>
          <cell r="I702" t="str">
            <v>접지저항측정기</v>
          </cell>
          <cell r="J702">
            <v>9</v>
          </cell>
        </row>
        <row r="703">
          <cell r="H703">
            <v>41113614</v>
          </cell>
          <cell r="I703" t="str">
            <v>전자기장측정기</v>
          </cell>
          <cell r="J703">
            <v>10</v>
          </cell>
        </row>
        <row r="704">
          <cell r="H704">
            <v>41113619</v>
          </cell>
          <cell r="I704" t="str">
            <v>검류계</v>
          </cell>
          <cell r="J704">
            <v>11</v>
          </cell>
        </row>
        <row r="705">
          <cell r="H705">
            <v>41113621</v>
          </cell>
          <cell r="I705" t="str">
            <v>임피던스측정기</v>
          </cell>
          <cell r="J705">
            <v>11</v>
          </cell>
        </row>
        <row r="706">
          <cell r="H706">
            <v>41113623</v>
          </cell>
          <cell r="I706" t="str">
            <v>절연저항측정기</v>
          </cell>
          <cell r="J706">
            <v>10</v>
          </cell>
        </row>
        <row r="707">
          <cell r="H707">
            <v>41113624</v>
          </cell>
          <cell r="I707" t="str">
            <v>절연시험기</v>
          </cell>
          <cell r="J707">
            <v>10</v>
          </cell>
        </row>
        <row r="708">
          <cell r="H708">
            <v>41113630</v>
          </cell>
          <cell r="I708" t="str">
            <v>멀티미터</v>
          </cell>
          <cell r="J708">
            <v>10</v>
          </cell>
        </row>
        <row r="709">
          <cell r="H709">
            <v>41113631</v>
          </cell>
          <cell r="I709" t="str">
            <v>저항계</v>
          </cell>
          <cell r="J709">
            <v>11</v>
          </cell>
        </row>
        <row r="710">
          <cell r="H710">
            <v>41113632</v>
          </cell>
          <cell r="I710" t="str">
            <v>오실로그래프</v>
          </cell>
          <cell r="J710">
            <v>10</v>
          </cell>
        </row>
        <row r="711">
          <cell r="H711">
            <v>41113633</v>
          </cell>
          <cell r="I711" t="str">
            <v>전위차계</v>
          </cell>
          <cell r="J711">
            <v>11</v>
          </cell>
        </row>
        <row r="712">
          <cell r="H712">
            <v>41113637</v>
          </cell>
          <cell r="I712" t="str">
            <v>전압또는전류측정기</v>
          </cell>
          <cell r="J712">
            <v>11</v>
          </cell>
        </row>
        <row r="713">
          <cell r="H713">
            <v>41113638</v>
          </cell>
          <cell r="I713" t="str">
            <v>오실로스코프</v>
          </cell>
          <cell r="J713">
            <v>9</v>
          </cell>
        </row>
        <row r="714">
          <cell r="H714">
            <v>41113639</v>
          </cell>
          <cell r="I714" t="str">
            <v>가속도계</v>
          </cell>
          <cell r="J714">
            <v>9</v>
          </cell>
        </row>
        <row r="715">
          <cell r="H715">
            <v>41113640</v>
          </cell>
          <cell r="I715" t="str">
            <v>유효전력계</v>
          </cell>
          <cell r="J715">
            <v>10</v>
          </cell>
        </row>
        <row r="716">
          <cell r="H716">
            <v>41113642</v>
          </cell>
          <cell r="I716" t="str">
            <v>회로검사장치</v>
          </cell>
          <cell r="J716">
            <v>10</v>
          </cell>
        </row>
        <row r="717">
          <cell r="H717">
            <v>41113643</v>
          </cell>
          <cell r="I717" t="str">
            <v>수요전력계또는기록계</v>
          </cell>
          <cell r="J717">
            <v>11</v>
          </cell>
        </row>
        <row r="718">
          <cell r="H718">
            <v>41113646</v>
          </cell>
          <cell r="I718" t="str">
            <v>온도교정기또는시뮬레이터</v>
          </cell>
          <cell r="J718">
            <v>10</v>
          </cell>
        </row>
        <row r="719">
          <cell r="H719">
            <v>41113655</v>
          </cell>
          <cell r="I719" t="str">
            <v>발전기시험장치</v>
          </cell>
          <cell r="J719">
            <v>10</v>
          </cell>
        </row>
        <row r="720">
          <cell r="H720">
            <v>41113656</v>
          </cell>
          <cell r="I720" t="str">
            <v>서보시험장치</v>
          </cell>
          <cell r="J720">
            <v>10</v>
          </cell>
        </row>
        <row r="721">
          <cell r="H721">
            <v>41113661</v>
          </cell>
          <cell r="I721" t="str">
            <v>전압조정기시험기</v>
          </cell>
          <cell r="J721">
            <v>10</v>
          </cell>
        </row>
        <row r="722">
          <cell r="H722">
            <v>41113671</v>
          </cell>
          <cell r="I722" t="str">
            <v>콘덴서시험기</v>
          </cell>
          <cell r="J722">
            <v>10</v>
          </cell>
        </row>
        <row r="723">
          <cell r="H723">
            <v>41113674</v>
          </cell>
          <cell r="I723" t="str">
            <v>저항시험장치</v>
          </cell>
          <cell r="J723">
            <v>10</v>
          </cell>
        </row>
        <row r="724">
          <cell r="H724">
            <v>41113675</v>
          </cell>
          <cell r="I724" t="str">
            <v>전류분류기</v>
          </cell>
          <cell r="J724">
            <v>10</v>
          </cell>
        </row>
        <row r="725">
          <cell r="H725">
            <v>41113676</v>
          </cell>
          <cell r="I725" t="str">
            <v>계전기시험기</v>
          </cell>
          <cell r="J725">
            <v>9</v>
          </cell>
        </row>
        <row r="726">
          <cell r="H726">
            <v>41113684</v>
          </cell>
          <cell r="I726" t="str">
            <v>내전압시험기</v>
          </cell>
          <cell r="J726">
            <v>9</v>
          </cell>
        </row>
        <row r="727">
          <cell r="H727">
            <v>41113689</v>
          </cell>
          <cell r="I727" t="str">
            <v>종합계측기</v>
          </cell>
          <cell r="J727">
            <v>9</v>
          </cell>
        </row>
        <row r="728">
          <cell r="H728">
            <v>41113690</v>
          </cell>
          <cell r="I728" t="str">
            <v>전력시험기</v>
          </cell>
          <cell r="J728">
            <v>10</v>
          </cell>
        </row>
        <row r="729">
          <cell r="H729">
            <v>41113692</v>
          </cell>
          <cell r="I729" t="str">
            <v>전압전류계교정장치</v>
          </cell>
          <cell r="J729">
            <v>10</v>
          </cell>
        </row>
        <row r="730">
          <cell r="H730">
            <v>41113693</v>
          </cell>
          <cell r="I730" t="str">
            <v>정전기측정기</v>
          </cell>
          <cell r="J730">
            <v>10</v>
          </cell>
        </row>
        <row r="731">
          <cell r="H731">
            <v>41113695</v>
          </cell>
          <cell r="I731" t="str">
            <v>펄스측정기</v>
          </cell>
          <cell r="J731">
            <v>10</v>
          </cell>
        </row>
        <row r="732">
          <cell r="H732">
            <v>41113697</v>
          </cell>
          <cell r="I732" t="str">
            <v>변환기시험장치</v>
          </cell>
          <cell r="J732">
            <v>10</v>
          </cell>
        </row>
        <row r="733">
          <cell r="H733">
            <v>41113698</v>
          </cell>
          <cell r="I733" t="str">
            <v>제어기시험장치</v>
          </cell>
          <cell r="J733">
            <v>10</v>
          </cell>
        </row>
        <row r="734">
          <cell r="H734">
            <v>41113699</v>
          </cell>
          <cell r="I734" t="str">
            <v>전동기시험장치</v>
          </cell>
          <cell r="J734">
            <v>10</v>
          </cell>
        </row>
        <row r="735">
          <cell r="H735">
            <v>41113702</v>
          </cell>
          <cell r="I735" t="str">
            <v>비교측정기</v>
          </cell>
          <cell r="J735">
            <v>10</v>
          </cell>
        </row>
        <row r="736">
          <cell r="H736">
            <v>41113704</v>
          </cell>
          <cell r="I736" t="str">
            <v>집적회로검사기</v>
          </cell>
          <cell r="J736">
            <v>10</v>
          </cell>
        </row>
        <row r="737">
          <cell r="H737">
            <v>41113705</v>
          </cell>
          <cell r="I737" t="str">
            <v>논리상태검사기</v>
          </cell>
          <cell r="J737">
            <v>10</v>
          </cell>
        </row>
        <row r="738">
          <cell r="H738">
            <v>41113706</v>
          </cell>
          <cell r="I738" t="str">
            <v>반도체검사기</v>
          </cell>
          <cell r="J738">
            <v>10</v>
          </cell>
        </row>
        <row r="739">
          <cell r="H739">
            <v>41113708</v>
          </cell>
          <cell r="I739" t="str">
            <v>전력계</v>
          </cell>
          <cell r="J739">
            <v>10</v>
          </cell>
        </row>
        <row r="740">
          <cell r="H740">
            <v>41113709</v>
          </cell>
          <cell r="I740" t="str">
            <v>변조측정기</v>
          </cell>
          <cell r="J740">
            <v>10</v>
          </cell>
        </row>
        <row r="741">
          <cell r="H741">
            <v>41113710</v>
          </cell>
          <cell r="I741" t="str">
            <v>레벨미터</v>
          </cell>
          <cell r="J741">
            <v>10</v>
          </cell>
        </row>
        <row r="742">
          <cell r="H742">
            <v>41113711</v>
          </cell>
          <cell r="I742" t="str">
            <v>통신망분석장치</v>
          </cell>
          <cell r="J742">
            <v>10</v>
          </cell>
        </row>
        <row r="743">
          <cell r="H743">
            <v>41113718</v>
          </cell>
          <cell r="I743" t="str">
            <v>프로토콜분석기</v>
          </cell>
          <cell r="J743">
            <v>9</v>
          </cell>
        </row>
        <row r="744">
          <cell r="H744">
            <v>41113768</v>
          </cell>
          <cell r="I744" t="str">
            <v>전송량측정기</v>
          </cell>
          <cell r="J744">
            <v>10</v>
          </cell>
        </row>
        <row r="745">
          <cell r="H745">
            <v>41113770</v>
          </cell>
          <cell r="I745" t="str">
            <v>영상신호측정기</v>
          </cell>
          <cell r="J745">
            <v>9</v>
          </cell>
        </row>
        <row r="746">
          <cell r="H746">
            <v>41113771</v>
          </cell>
          <cell r="I746" t="str">
            <v>전자파장해시험기</v>
          </cell>
          <cell r="J746">
            <v>9</v>
          </cell>
        </row>
        <row r="747">
          <cell r="H747">
            <v>41113772</v>
          </cell>
          <cell r="I747" t="str">
            <v>무선장비시험기</v>
          </cell>
          <cell r="J747">
            <v>10</v>
          </cell>
        </row>
        <row r="748">
          <cell r="H748">
            <v>41113774</v>
          </cell>
          <cell r="I748" t="str">
            <v>광파워미터</v>
          </cell>
          <cell r="J748">
            <v>9</v>
          </cell>
        </row>
        <row r="749">
          <cell r="H749">
            <v>41113777</v>
          </cell>
          <cell r="I749" t="str">
            <v>통신교육용모의장치</v>
          </cell>
          <cell r="J749">
            <v>8</v>
          </cell>
        </row>
        <row r="750">
          <cell r="H750">
            <v>41113782</v>
          </cell>
          <cell r="I750" t="str">
            <v>왜율측정기</v>
          </cell>
          <cell r="J750">
            <v>10</v>
          </cell>
        </row>
        <row r="751">
          <cell r="H751">
            <v>41113783</v>
          </cell>
          <cell r="I751" t="str">
            <v>변복조분석기</v>
          </cell>
          <cell r="J751">
            <v>10</v>
          </cell>
        </row>
        <row r="752">
          <cell r="H752">
            <v>41113784</v>
          </cell>
          <cell r="I752" t="str">
            <v>전자파무반사환경조성실</v>
          </cell>
          <cell r="J752">
            <v>8</v>
          </cell>
        </row>
        <row r="753">
          <cell r="H753">
            <v>41113785</v>
          </cell>
          <cell r="I753" t="str">
            <v>증폭기출력계</v>
          </cell>
          <cell r="J753">
            <v>10</v>
          </cell>
        </row>
        <row r="754">
          <cell r="H754">
            <v>41113786</v>
          </cell>
          <cell r="I754" t="str">
            <v>텔레비전시험기</v>
          </cell>
          <cell r="J754">
            <v>10</v>
          </cell>
        </row>
        <row r="755">
          <cell r="H755">
            <v>41113788</v>
          </cell>
          <cell r="I755" t="str">
            <v>증폭기시험기</v>
          </cell>
          <cell r="J755">
            <v>10</v>
          </cell>
        </row>
        <row r="756">
          <cell r="H756">
            <v>41113790</v>
          </cell>
          <cell r="I756" t="str">
            <v>안테나시험기</v>
          </cell>
          <cell r="J756">
            <v>9</v>
          </cell>
        </row>
        <row r="757">
          <cell r="H757">
            <v>41113792</v>
          </cell>
          <cell r="I757" t="str">
            <v>극초단파기기시험기</v>
          </cell>
          <cell r="J757">
            <v>10</v>
          </cell>
        </row>
        <row r="758">
          <cell r="H758">
            <v>41113794</v>
          </cell>
          <cell r="I758" t="str">
            <v>수신측정기</v>
          </cell>
          <cell r="J758">
            <v>10</v>
          </cell>
        </row>
        <row r="759">
          <cell r="H759">
            <v>41113795</v>
          </cell>
          <cell r="I759" t="str">
            <v>잡음측정기</v>
          </cell>
          <cell r="J759">
            <v>10</v>
          </cell>
        </row>
        <row r="760">
          <cell r="H760">
            <v>41113797</v>
          </cell>
          <cell r="I760" t="str">
            <v>광섬유실험장치</v>
          </cell>
          <cell r="J760">
            <v>7</v>
          </cell>
        </row>
        <row r="761">
          <cell r="H761">
            <v>41113798</v>
          </cell>
          <cell r="I761" t="str">
            <v>전자파내성시험기(EMS)</v>
          </cell>
          <cell r="J761">
            <v>9</v>
          </cell>
        </row>
        <row r="762">
          <cell r="H762">
            <v>41113803</v>
          </cell>
          <cell r="I762" t="str">
            <v>전자기의지구물리도구</v>
          </cell>
          <cell r="J762">
            <v>9</v>
          </cell>
        </row>
        <row r="763">
          <cell r="H763">
            <v>41113808</v>
          </cell>
          <cell r="I763" t="str">
            <v>중력계</v>
          </cell>
          <cell r="J763">
            <v>11</v>
          </cell>
        </row>
        <row r="764">
          <cell r="H764">
            <v>41113897</v>
          </cell>
          <cell r="I764" t="str">
            <v>지질탐지기</v>
          </cell>
          <cell r="J764">
            <v>9</v>
          </cell>
        </row>
        <row r="765">
          <cell r="H765">
            <v>41113899</v>
          </cell>
          <cell r="I765" t="str">
            <v>탄성파탐사기</v>
          </cell>
          <cell r="J765">
            <v>10</v>
          </cell>
        </row>
        <row r="766">
          <cell r="H766">
            <v>41113902</v>
          </cell>
          <cell r="I766" t="str">
            <v>용해또는분해검사기</v>
          </cell>
          <cell r="J766">
            <v>10</v>
          </cell>
        </row>
        <row r="767">
          <cell r="H767">
            <v>41113903</v>
          </cell>
          <cell r="I767" t="str">
            <v>입자측정장치</v>
          </cell>
          <cell r="J767">
            <v>11</v>
          </cell>
        </row>
        <row r="768">
          <cell r="H768">
            <v>41113904</v>
          </cell>
          <cell r="I768" t="str">
            <v>경도측정기</v>
          </cell>
          <cell r="J768">
            <v>10</v>
          </cell>
        </row>
        <row r="769">
          <cell r="H769">
            <v>41113905</v>
          </cell>
          <cell r="I769" t="str">
            <v>투과성시험기</v>
          </cell>
          <cell r="J769">
            <v>10</v>
          </cell>
        </row>
        <row r="770">
          <cell r="H770">
            <v>41113909</v>
          </cell>
          <cell r="I770" t="str">
            <v>토양샘플채취장치</v>
          </cell>
          <cell r="J770">
            <v>10</v>
          </cell>
        </row>
        <row r="771">
          <cell r="H771">
            <v>41113978</v>
          </cell>
          <cell r="I771" t="str">
            <v>지내력시험기</v>
          </cell>
          <cell r="J771">
            <v>10</v>
          </cell>
        </row>
        <row r="772">
          <cell r="H772">
            <v>41113979</v>
          </cell>
          <cell r="I772" t="str">
            <v>지반마찰시험기</v>
          </cell>
          <cell r="J772">
            <v>10</v>
          </cell>
        </row>
        <row r="773">
          <cell r="H773">
            <v>41113983</v>
          </cell>
          <cell r="I773" t="str">
            <v>압밀시험기</v>
          </cell>
          <cell r="J773">
            <v>10</v>
          </cell>
        </row>
        <row r="774">
          <cell r="H774">
            <v>41113985</v>
          </cell>
          <cell r="I774" t="str">
            <v>평판재하시험기</v>
          </cell>
          <cell r="J774">
            <v>11</v>
          </cell>
        </row>
        <row r="775">
          <cell r="H775">
            <v>41113986</v>
          </cell>
          <cell r="I775" t="str">
            <v>토양분석기</v>
          </cell>
          <cell r="J775">
            <v>10</v>
          </cell>
        </row>
        <row r="776">
          <cell r="H776">
            <v>41113988</v>
          </cell>
          <cell r="I776" t="str">
            <v>토질관입시험기</v>
          </cell>
          <cell r="J776">
            <v>10</v>
          </cell>
        </row>
        <row r="777">
          <cell r="H777">
            <v>41113989</v>
          </cell>
          <cell r="I777" t="str">
            <v>흙지지력비시험기</v>
          </cell>
          <cell r="J777">
            <v>10</v>
          </cell>
        </row>
        <row r="778">
          <cell r="H778">
            <v>41113991</v>
          </cell>
          <cell r="I778" t="str">
            <v>토질투수시험기</v>
          </cell>
          <cell r="J778">
            <v>10</v>
          </cell>
        </row>
        <row r="779">
          <cell r="H779">
            <v>41113994</v>
          </cell>
          <cell r="I779" t="str">
            <v>일축압축시험기</v>
          </cell>
          <cell r="J779">
            <v>7</v>
          </cell>
        </row>
        <row r="780">
          <cell r="H780">
            <v>41113996</v>
          </cell>
          <cell r="I780" t="str">
            <v>채니기</v>
          </cell>
          <cell r="J780">
            <v>8</v>
          </cell>
        </row>
        <row r="781">
          <cell r="H781">
            <v>41114001</v>
          </cell>
          <cell r="I781" t="str">
            <v>경사계</v>
          </cell>
          <cell r="J781">
            <v>8</v>
          </cell>
        </row>
        <row r="782">
          <cell r="H782">
            <v>41114106</v>
          </cell>
          <cell r="I782" t="str">
            <v>지진기록장치또는지진계</v>
          </cell>
          <cell r="J782">
            <v>8</v>
          </cell>
        </row>
        <row r="783">
          <cell r="H783">
            <v>41114107</v>
          </cell>
          <cell r="I783" t="str">
            <v>지진계</v>
          </cell>
          <cell r="J783">
            <v>9</v>
          </cell>
        </row>
        <row r="784">
          <cell r="H784">
            <v>41114204</v>
          </cell>
          <cell r="I784" t="str">
            <v>경위의</v>
          </cell>
          <cell r="J784">
            <v>10</v>
          </cell>
        </row>
        <row r="785">
          <cell r="H785">
            <v>41114287</v>
          </cell>
          <cell r="I785" t="str">
            <v>사진판독확대경</v>
          </cell>
          <cell r="J785">
            <v>10</v>
          </cell>
        </row>
        <row r="786">
          <cell r="H786">
            <v>41114288</v>
          </cell>
          <cell r="I786" t="str">
            <v>정밀좌표측정기</v>
          </cell>
          <cell r="J786">
            <v>10</v>
          </cell>
        </row>
        <row r="787">
          <cell r="H787">
            <v>41114291</v>
          </cell>
          <cell r="I787" t="str">
            <v>측고기</v>
          </cell>
          <cell r="J787">
            <v>9</v>
          </cell>
        </row>
        <row r="788">
          <cell r="H788">
            <v>41114294</v>
          </cell>
          <cell r="I788" t="str">
            <v>구적계</v>
          </cell>
          <cell r="J788">
            <v>10</v>
          </cell>
        </row>
        <row r="789">
          <cell r="H789">
            <v>41114297</v>
          </cell>
          <cell r="I789" t="str">
            <v>전경의</v>
          </cell>
          <cell r="J789">
            <v>10</v>
          </cell>
        </row>
        <row r="790">
          <cell r="H790">
            <v>41114401</v>
          </cell>
          <cell r="I790" t="str">
            <v>풍속계</v>
          </cell>
          <cell r="J790">
            <v>10</v>
          </cell>
        </row>
        <row r="791">
          <cell r="H791">
            <v>41114402</v>
          </cell>
          <cell r="I791" t="str">
            <v>기압계</v>
          </cell>
          <cell r="J791">
            <v>10</v>
          </cell>
        </row>
        <row r="792">
          <cell r="H792">
            <v>41114404</v>
          </cell>
          <cell r="I792" t="str">
            <v>라디오존데기구</v>
          </cell>
          <cell r="J792">
            <v>10</v>
          </cell>
        </row>
        <row r="793">
          <cell r="H793">
            <v>41114405</v>
          </cell>
          <cell r="I793" t="str">
            <v>강우량기록계</v>
          </cell>
          <cell r="J793">
            <v>10</v>
          </cell>
        </row>
        <row r="794">
          <cell r="H794">
            <v>41114406</v>
          </cell>
          <cell r="I794" t="str">
            <v>강우또는증발지표관측장비</v>
          </cell>
          <cell r="J794">
            <v>9</v>
          </cell>
        </row>
        <row r="795">
          <cell r="H795">
            <v>41114407</v>
          </cell>
          <cell r="I795" t="str">
            <v>태양복사열지표측정기</v>
          </cell>
          <cell r="J795">
            <v>10</v>
          </cell>
        </row>
        <row r="796">
          <cell r="H796">
            <v>41114409</v>
          </cell>
          <cell r="I796" t="str">
            <v>풍속지표측정장치</v>
          </cell>
          <cell r="J796">
            <v>9</v>
          </cell>
        </row>
        <row r="797">
          <cell r="H797">
            <v>41114410</v>
          </cell>
          <cell r="I797" t="str">
            <v>기상관측장비</v>
          </cell>
          <cell r="J797">
            <v>10</v>
          </cell>
        </row>
        <row r="798">
          <cell r="H798">
            <v>41114481</v>
          </cell>
          <cell r="I798" t="str">
            <v>기상레이더</v>
          </cell>
          <cell r="J798">
            <v>9</v>
          </cell>
        </row>
        <row r="799">
          <cell r="H799">
            <v>41114482</v>
          </cell>
          <cell r="I799" t="str">
            <v>기상수직분포측정장치</v>
          </cell>
          <cell r="J799">
            <v>10</v>
          </cell>
        </row>
        <row r="800">
          <cell r="H800">
            <v>41114484</v>
          </cell>
          <cell r="I800" t="str">
            <v>기상위성수신장비</v>
          </cell>
          <cell r="J800">
            <v>10</v>
          </cell>
        </row>
        <row r="801">
          <cell r="H801">
            <v>41114485</v>
          </cell>
          <cell r="I801" t="str">
            <v>낙뢰분석장비</v>
          </cell>
          <cell r="J801">
            <v>10</v>
          </cell>
        </row>
        <row r="802">
          <cell r="H802">
            <v>41114487</v>
          </cell>
          <cell r="I802" t="str">
            <v>기상관측부이</v>
          </cell>
          <cell r="J802">
            <v>8</v>
          </cell>
        </row>
        <row r="803">
          <cell r="H803">
            <v>41114488</v>
          </cell>
          <cell r="I803" t="str">
            <v>기상위성수신분석장치</v>
          </cell>
          <cell r="J803">
            <v>10</v>
          </cell>
        </row>
        <row r="804">
          <cell r="H804">
            <v>41114489</v>
          </cell>
          <cell r="I804" t="str">
            <v>저층난류경보장비</v>
          </cell>
          <cell r="J804">
            <v>7</v>
          </cell>
        </row>
        <row r="805">
          <cell r="H805">
            <v>41114493</v>
          </cell>
          <cell r="I805" t="str">
            <v>자동기상관측장비종합검진기</v>
          </cell>
          <cell r="J805">
            <v>8</v>
          </cell>
        </row>
        <row r="806">
          <cell r="H806">
            <v>41114496</v>
          </cell>
          <cell r="I806" t="str">
            <v>해양측정기기</v>
          </cell>
          <cell r="J806">
            <v>8</v>
          </cell>
        </row>
        <row r="807">
          <cell r="H807">
            <v>41114498</v>
          </cell>
          <cell r="I807" t="str">
            <v>인공강우장비</v>
          </cell>
          <cell r="J807">
            <v>8</v>
          </cell>
        </row>
        <row r="808">
          <cell r="H808">
            <v>41114499</v>
          </cell>
          <cell r="I808" t="str">
            <v>풍향계</v>
          </cell>
          <cell r="J808">
            <v>10</v>
          </cell>
        </row>
        <row r="809">
          <cell r="H809">
            <v>41114501</v>
          </cell>
          <cell r="I809" t="str">
            <v>동력계</v>
          </cell>
          <cell r="J809">
            <v>10</v>
          </cell>
        </row>
        <row r="810">
          <cell r="H810">
            <v>41114502</v>
          </cell>
          <cell r="I810" t="str">
            <v>탄력계</v>
          </cell>
          <cell r="J810">
            <v>10</v>
          </cell>
        </row>
        <row r="811">
          <cell r="H811">
            <v>41114503</v>
          </cell>
          <cell r="I811" t="str">
            <v>신장계</v>
          </cell>
          <cell r="J811">
            <v>9</v>
          </cell>
        </row>
        <row r="812">
          <cell r="H812">
            <v>41114505</v>
          </cell>
          <cell r="I812" t="str">
            <v>진원도측정기</v>
          </cell>
          <cell r="J812">
            <v>10</v>
          </cell>
        </row>
        <row r="813">
          <cell r="H813">
            <v>41114508</v>
          </cell>
          <cell r="I813" t="str">
            <v>표면검사장치</v>
          </cell>
          <cell r="J813">
            <v>9</v>
          </cell>
        </row>
        <row r="814">
          <cell r="H814">
            <v>41114510</v>
          </cell>
          <cell r="I814" t="str">
            <v>토크게이지</v>
          </cell>
          <cell r="J814">
            <v>11</v>
          </cell>
        </row>
        <row r="815">
          <cell r="H815">
            <v>41114562</v>
          </cell>
          <cell r="I815" t="str">
            <v>물성시험기</v>
          </cell>
          <cell r="J815">
            <v>10</v>
          </cell>
        </row>
        <row r="816">
          <cell r="H816">
            <v>41114563</v>
          </cell>
          <cell r="I816" t="str">
            <v>유연도시험기</v>
          </cell>
          <cell r="J816">
            <v>10</v>
          </cell>
        </row>
        <row r="817">
          <cell r="H817">
            <v>41114566</v>
          </cell>
          <cell r="I817" t="str">
            <v>비틀림진동측정기</v>
          </cell>
          <cell r="J817">
            <v>10</v>
          </cell>
        </row>
        <row r="818">
          <cell r="H818">
            <v>41114569</v>
          </cell>
          <cell r="I818" t="str">
            <v>소음및진동정밀분석시스템</v>
          </cell>
          <cell r="J818">
            <v>10</v>
          </cell>
        </row>
        <row r="819">
          <cell r="H819">
            <v>41114570</v>
          </cell>
          <cell r="I819" t="str">
            <v>절삭력측정장치</v>
          </cell>
          <cell r="J819">
            <v>10</v>
          </cell>
        </row>
        <row r="820">
          <cell r="H820">
            <v>41114573</v>
          </cell>
          <cell r="I820" t="str">
            <v>예인전차시스템</v>
          </cell>
          <cell r="J820">
            <v>10</v>
          </cell>
        </row>
        <row r="821">
          <cell r="H821">
            <v>41114576</v>
          </cell>
          <cell r="I821" t="str">
            <v>공기압축기시험기</v>
          </cell>
          <cell r="J821">
            <v>10</v>
          </cell>
        </row>
        <row r="822">
          <cell r="H822">
            <v>41114580</v>
          </cell>
          <cell r="I822" t="str">
            <v>공압실린더시험장치</v>
          </cell>
          <cell r="J822">
            <v>8</v>
          </cell>
        </row>
        <row r="823">
          <cell r="H823">
            <v>41114582</v>
          </cell>
          <cell r="I823" t="str">
            <v>유압(油壓)시험기</v>
          </cell>
          <cell r="J823">
            <v>10</v>
          </cell>
        </row>
        <row r="824">
          <cell r="H824">
            <v>41114586</v>
          </cell>
          <cell r="I824" t="str">
            <v>노화시험기</v>
          </cell>
          <cell r="J824">
            <v>10</v>
          </cell>
        </row>
        <row r="825">
          <cell r="H825">
            <v>41114592</v>
          </cell>
          <cell r="I825" t="str">
            <v>안정도시험기</v>
          </cell>
          <cell r="J825">
            <v>10</v>
          </cell>
        </row>
        <row r="826">
          <cell r="H826">
            <v>41114594</v>
          </cell>
          <cell r="I826" t="str">
            <v>선박동요측정기</v>
          </cell>
          <cell r="J826">
            <v>10</v>
          </cell>
        </row>
        <row r="827">
          <cell r="H827">
            <v>41114597</v>
          </cell>
          <cell r="I827" t="str">
            <v>접착강도시험기</v>
          </cell>
          <cell r="J827">
            <v>10</v>
          </cell>
        </row>
        <row r="828">
          <cell r="H828">
            <v>41114601</v>
          </cell>
          <cell r="I828" t="str">
            <v>마모시험기</v>
          </cell>
          <cell r="J828">
            <v>11</v>
          </cell>
        </row>
        <row r="829">
          <cell r="H829">
            <v>41114602</v>
          </cell>
          <cell r="I829" t="str">
            <v>압축시험기</v>
          </cell>
          <cell r="J829">
            <v>11</v>
          </cell>
        </row>
        <row r="830">
          <cell r="H830">
            <v>41114603</v>
          </cell>
          <cell r="I830" t="str">
            <v>콘크리트또는시멘트시험기</v>
          </cell>
          <cell r="J830">
            <v>10</v>
          </cell>
        </row>
        <row r="831">
          <cell r="H831">
            <v>41114604</v>
          </cell>
          <cell r="I831" t="str">
            <v>부식시험기</v>
          </cell>
          <cell r="J831">
            <v>10</v>
          </cell>
        </row>
        <row r="832">
          <cell r="H832">
            <v>41114605</v>
          </cell>
          <cell r="I832" t="str">
            <v>틈새또는부식검출기</v>
          </cell>
          <cell r="J832">
            <v>10</v>
          </cell>
        </row>
        <row r="833">
          <cell r="H833">
            <v>41114606</v>
          </cell>
          <cell r="I833" t="str">
            <v>크리프시험기</v>
          </cell>
          <cell r="J833">
            <v>11</v>
          </cell>
        </row>
        <row r="834">
          <cell r="H834">
            <v>41114608</v>
          </cell>
          <cell r="I834" t="str">
            <v>피로시험기</v>
          </cell>
          <cell r="J834">
            <v>11</v>
          </cell>
        </row>
        <row r="835">
          <cell r="H835">
            <v>41114611</v>
          </cell>
          <cell r="I835" t="str">
            <v>경도검사기</v>
          </cell>
          <cell r="J835">
            <v>11</v>
          </cell>
        </row>
        <row r="836">
          <cell r="H836">
            <v>41114612</v>
          </cell>
          <cell r="I836" t="str">
            <v>충격식검사기</v>
          </cell>
          <cell r="J836">
            <v>11</v>
          </cell>
        </row>
        <row r="837">
          <cell r="H837">
            <v>41114614</v>
          </cell>
          <cell r="I837" t="str">
            <v>금속검사기</v>
          </cell>
          <cell r="J837">
            <v>10</v>
          </cell>
        </row>
        <row r="838">
          <cell r="H838">
            <v>41114618</v>
          </cell>
          <cell r="I838" t="str">
            <v>표면거칠기측정장치</v>
          </cell>
          <cell r="J838">
            <v>10</v>
          </cell>
        </row>
        <row r="839">
          <cell r="H839">
            <v>41114619</v>
          </cell>
          <cell r="I839" t="str">
            <v>전단력검사기</v>
          </cell>
          <cell r="J839">
            <v>10</v>
          </cell>
        </row>
        <row r="840">
          <cell r="H840">
            <v>41114621</v>
          </cell>
          <cell r="I840" t="str">
            <v>장력검사기</v>
          </cell>
          <cell r="J840">
            <v>11</v>
          </cell>
        </row>
        <row r="841">
          <cell r="H841">
            <v>41114622</v>
          </cell>
          <cell r="I841" t="str">
            <v>비틀림검사장비</v>
          </cell>
          <cell r="J841">
            <v>10</v>
          </cell>
        </row>
        <row r="842">
          <cell r="H842">
            <v>41114623</v>
          </cell>
          <cell r="I842" t="str">
            <v>굴곡성또는횡성검사기</v>
          </cell>
          <cell r="J842">
            <v>11</v>
          </cell>
        </row>
        <row r="843">
          <cell r="H843">
            <v>41114624</v>
          </cell>
          <cell r="I843" t="str">
            <v>진동성검사기</v>
          </cell>
          <cell r="J843">
            <v>11</v>
          </cell>
        </row>
        <row r="844">
          <cell r="H844">
            <v>41114672</v>
          </cell>
          <cell r="I844" t="str">
            <v>아스팔트시험기</v>
          </cell>
          <cell r="J844">
            <v>10</v>
          </cell>
        </row>
        <row r="845">
          <cell r="H845">
            <v>41114673</v>
          </cell>
          <cell r="I845" t="str">
            <v>가열변형시험기</v>
          </cell>
          <cell r="J845">
            <v>11</v>
          </cell>
        </row>
        <row r="846">
          <cell r="H846">
            <v>41114674</v>
          </cell>
          <cell r="I846" t="str">
            <v>만능재료시험기</v>
          </cell>
          <cell r="J846">
            <v>10</v>
          </cell>
        </row>
        <row r="847">
          <cell r="H847">
            <v>41114675</v>
          </cell>
          <cell r="I847" t="str">
            <v>열충격시험기</v>
          </cell>
          <cell r="J847">
            <v>10</v>
          </cell>
        </row>
        <row r="848">
          <cell r="H848">
            <v>41114676</v>
          </cell>
          <cell r="I848" t="str">
            <v>응력시험기</v>
          </cell>
          <cell r="J848">
            <v>11</v>
          </cell>
        </row>
        <row r="849">
          <cell r="H849">
            <v>41114677</v>
          </cell>
          <cell r="I849" t="str">
            <v>인장강도시험기</v>
          </cell>
          <cell r="J849">
            <v>11</v>
          </cell>
        </row>
        <row r="850">
          <cell r="H850">
            <v>41114679</v>
          </cell>
          <cell r="I850" t="str">
            <v>열팽창시험기</v>
          </cell>
          <cell r="J850">
            <v>10</v>
          </cell>
        </row>
        <row r="851">
          <cell r="H851">
            <v>41114680</v>
          </cell>
          <cell r="I851" t="str">
            <v>에릭슨시험기</v>
          </cell>
          <cell r="J851">
            <v>11</v>
          </cell>
        </row>
        <row r="852">
          <cell r="H852">
            <v>41114682</v>
          </cell>
          <cell r="I852" t="str">
            <v>폴리머사출성형측정기</v>
          </cell>
          <cell r="J852">
            <v>11</v>
          </cell>
        </row>
        <row r="853">
          <cell r="H853">
            <v>41114684</v>
          </cell>
          <cell r="I853" t="str">
            <v>빔실험장치</v>
          </cell>
          <cell r="J853">
            <v>9</v>
          </cell>
        </row>
        <row r="854">
          <cell r="H854">
            <v>41114685</v>
          </cell>
          <cell r="I854" t="str">
            <v>하중시험기</v>
          </cell>
          <cell r="J854">
            <v>9</v>
          </cell>
        </row>
        <row r="855">
          <cell r="H855">
            <v>41114687</v>
          </cell>
          <cell r="I855" t="str">
            <v>포장도로평탄성측정기</v>
          </cell>
          <cell r="J855">
            <v>9</v>
          </cell>
        </row>
        <row r="856">
          <cell r="H856">
            <v>41114692</v>
          </cell>
          <cell r="I856" t="str">
            <v>공기량측정기</v>
          </cell>
          <cell r="J856">
            <v>10</v>
          </cell>
        </row>
        <row r="857">
          <cell r="H857">
            <v>41114697</v>
          </cell>
          <cell r="I857" t="str">
            <v>유동성시험기</v>
          </cell>
          <cell r="J857">
            <v>10</v>
          </cell>
        </row>
        <row r="858">
          <cell r="H858">
            <v>41114699</v>
          </cell>
          <cell r="I858" t="str">
            <v>몰드</v>
          </cell>
          <cell r="J858">
            <v>8</v>
          </cell>
        </row>
        <row r="859">
          <cell r="H859">
            <v>41114768</v>
          </cell>
          <cell r="I859" t="str">
            <v>실검사기</v>
          </cell>
          <cell r="J859">
            <v>10</v>
          </cell>
        </row>
        <row r="860">
          <cell r="H860">
            <v>41114774</v>
          </cell>
          <cell r="I860" t="str">
            <v>섬유또는종이공기투과도시험기</v>
          </cell>
          <cell r="J860">
            <v>10</v>
          </cell>
        </row>
        <row r="861">
          <cell r="H861">
            <v>41114791</v>
          </cell>
          <cell r="I861" t="str">
            <v>직물촉감시험기</v>
          </cell>
          <cell r="J861">
            <v>11</v>
          </cell>
        </row>
        <row r="862">
          <cell r="H862">
            <v>41114793</v>
          </cell>
          <cell r="I862" t="str">
            <v>인열강도(引裂强度)시험기</v>
          </cell>
          <cell r="J862">
            <v>11</v>
          </cell>
        </row>
        <row r="863">
          <cell r="H863">
            <v>41114795</v>
          </cell>
          <cell r="I863" t="str">
            <v>파열강도(破裂强度)시험기</v>
          </cell>
          <cell r="J863">
            <v>11</v>
          </cell>
        </row>
        <row r="864">
          <cell r="H864">
            <v>41115199</v>
          </cell>
          <cell r="I864" t="str">
            <v>측각기</v>
          </cell>
          <cell r="J864">
            <v>9</v>
          </cell>
        </row>
        <row r="865">
          <cell r="H865">
            <v>41115201</v>
          </cell>
          <cell r="I865" t="str">
            <v>전파탐지시스템</v>
          </cell>
          <cell r="J865">
            <v>9</v>
          </cell>
        </row>
        <row r="866">
          <cell r="H866">
            <v>41115303</v>
          </cell>
          <cell r="I866" t="str">
            <v>주파수분석기</v>
          </cell>
          <cell r="J866">
            <v>11</v>
          </cell>
        </row>
        <row r="867">
          <cell r="H867">
            <v>41115304</v>
          </cell>
          <cell r="I867" t="str">
            <v>주파수카운터</v>
          </cell>
          <cell r="J867">
            <v>11</v>
          </cell>
        </row>
        <row r="868">
          <cell r="H868">
            <v>41115306</v>
          </cell>
          <cell r="I868" t="str">
            <v>간섭계</v>
          </cell>
          <cell r="J868">
            <v>10</v>
          </cell>
        </row>
        <row r="869">
          <cell r="H869">
            <v>41115307</v>
          </cell>
          <cell r="I869" t="str">
            <v>레이저발생기</v>
          </cell>
          <cell r="J869">
            <v>10</v>
          </cell>
        </row>
        <row r="870">
          <cell r="H870">
            <v>41115309</v>
          </cell>
          <cell r="I870" t="str">
            <v>조도계</v>
          </cell>
          <cell r="J870">
            <v>11</v>
          </cell>
        </row>
        <row r="871">
          <cell r="H871">
            <v>41115311</v>
          </cell>
          <cell r="I871" t="str">
            <v>광도계</v>
          </cell>
          <cell r="J871">
            <v>11</v>
          </cell>
        </row>
        <row r="872">
          <cell r="H872">
            <v>41115313</v>
          </cell>
          <cell r="I872" t="str">
            <v>휴대용굴절계또는편광계</v>
          </cell>
          <cell r="J872">
            <v>11</v>
          </cell>
        </row>
        <row r="873">
          <cell r="H873">
            <v>41115314</v>
          </cell>
          <cell r="I873" t="str">
            <v>편광계</v>
          </cell>
          <cell r="J873">
            <v>11</v>
          </cell>
        </row>
        <row r="874">
          <cell r="H874">
            <v>41115315</v>
          </cell>
          <cell r="I874" t="str">
            <v>편광기</v>
          </cell>
          <cell r="J874">
            <v>10</v>
          </cell>
        </row>
        <row r="875">
          <cell r="H875">
            <v>41115316</v>
          </cell>
          <cell r="I875" t="str">
            <v>반사계</v>
          </cell>
          <cell r="J875">
            <v>10</v>
          </cell>
        </row>
        <row r="876">
          <cell r="H876">
            <v>41115317</v>
          </cell>
          <cell r="I876" t="str">
            <v>스트로보스코프</v>
          </cell>
          <cell r="J876">
            <v>10</v>
          </cell>
        </row>
        <row r="877">
          <cell r="H877">
            <v>41115318</v>
          </cell>
          <cell r="I877" t="str">
            <v>비색계</v>
          </cell>
          <cell r="J877">
            <v>10</v>
          </cell>
        </row>
        <row r="878">
          <cell r="H878">
            <v>41115320</v>
          </cell>
          <cell r="I878" t="str">
            <v>신호발생기</v>
          </cell>
          <cell r="J878">
            <v>10</v>
          </cell>
        </row>
        <row r="879">
          <cell r="H879">
            <v>41115323</v>
          </cell>
          <cell r="I879" t="str">
            <v>함수발생기</v>
          </cell>
          <cell r="J879">
            <v>10</v>
          </cell>
        </row>
        <row r="880">
          <cell r="H880">
            <v>41115379</v>
          </cell>
          <cell r="I880" t="str">
            <v>광전측정기기</v>
          </cell>
          <cell r="J880">
            <v>10</v>
          </cell>
        </row>
        <row r="881">
          <cell r="H881">
            <v>41115380</v>
          </cell>
          <cell r="I881" t="str">
            <v>파형합성기</v>
          </cell>
          <cell r="J881">
            <v>10</v>
          </cell>
        </row>
        <row r="882">
          <cell r="H882">
            <v>41115381</v>
          </cell>
          <cell r="I882" t="str">
            <v>전파측정장치</v>
          </cell>
          <cell r="J882">
            <v>9</v>
          </cell>
        </row>
        <row r="883">
          <cell r="H883">
            <v>41115383</v>
          </cell>
          <cell r="I883" t="str">
            <v>광택도측정기</v>
          </cell>
          <cell r="J883">
            <v>10</v>
          </cell>
        </row>
        <row r="884">
          <cell r="H884">
            <v>41115384</v>
          </cell>
          <cell r="I884" t="str">
            <v>광파장측정기</v>
          </cell>
          <cell r="J884">
            <v>9</v>
          </cell>
        </row>
        <row r="885">
          <cell r="H885">
            <v>41115385</v>
          </cell>
          <cell r="I885" t="str">
            <v>형광사검출기</v>
          </cell>
          <cell r="J885">
            <v>9</v>
          </cell>
        </row>
        <row r="886">
          <cell r="H886">
            <v>41115386</v>
          </cell>
          <cell r="I886" t="str">
            <v>광자수측정기</v>
          </cell>
          <cell r="J886">
            <v>10</v>
          </cell>
        </row>
        <row r="887">
          <cell r="H887">
            <v>41115387</v>
          </cell>
          <cell r="I887" t="str">
            <v>백색도측정기</v>
          </cell>
          <cell r="J887">
            <v>10</v>
          </cell>
        </row>
        <row r="888">
          <cell r="H888">
            <v>41115390</v>
          </cell>
          <cell r="I888" t="str">
            <v>벡터스코프</v>
          </cell>
          <cell r="J888">
            <v>9</v>
          </cell>
        </row>
        <row r="889">
          <cell r="H889">
            <v>41115393</v>
          </cell>
          <cell r="I889" t="str">
            <v>실험실용자외선등</v>
          </cell>
          <cell r="J889">
            <v>10</v>
          </cell>
        </row>
        <row r="890">
          <cell r="H890">
            <v>41115395</v>
          </cell>
          <cell r="I890" t="str">
            <v>파형측정기</v>
          </cell>
          <cell r="J890">
            <v>10</v>
          </cell>
        </row>
        <row r="891">
          <cell r="H891">
            <v>41115398</v>
          </cell>
          <cell r="I891" t="str">
            <v>휘도측정기</v>
          </cell>
          <cell r="J891">
            <v>9</v>
          </cell>
        </row>
        <row r="892">
          <cell r="H892">
            <v>41115399</v>
          </cell>
          <cell r="I892" t="str">
            <v>일립소미터</v>
          </cell>
          <cell r="J892">
            <v>9</v>
          </cell>
        </row>
        <row r="893">
          <cell r="H893">
            <v>41115401</v>
          </cell>
          <cell r="I893" t="str">
            <v>형광분광분석기</v>
          </cell>
          <cell r="J893">
            <v>10</v>
          </cell>
        </row>
        <row r="894">
          <cell r="H894">
            <v>41115403</v>
          </cell>
          <cell r="I894" t="str">
            <v>분광계</v>
          </cell>
          <cell r="J894">
            <v>10</v>
          </cell>
        </row>
        <row r="895">
          <cell r="H895">
            <v>41115404</v>
          </cell>
          <cell r="I895" t="str">
            <v>질량분석기</v>
          </cell>
          <cell r="J895">
            <v>9</v>
          </cell>
        </row>
        <row r="896">
          <cell r="H896">
            <v>41115406</v>
          </cell>
          <cell r="I896" t="str">
            <v>분광광도계</v>
          </cell>
          <cell r="J896">
            <v>10</v>
          </cell>
        </row>
        <row r="897">
          <cell r="H897">
            <v>41115407</v>
          </cell>
          <cell r="I897" t="str">
            <v>원자흡광분석기</v>
          </cell>
          <cell r="J897">
            <v>10</v>
          </cell>
        </row>
        <row r="898">
          <cell r="H898">
            <v>41115408</v>
          </cell>
          <cell r="I898" t="str">
            <v>적외선분광기</v>
          </cell>
          <cell r="J898">
            <v>10</v>
          </cell>
        </row>
        <row r="899">
          <cell r="H899">
            <v>41115409</v>
          </cell>
          <cell r="I899" t="str">
            <v>핵자기공명분석기</v>
          </cell>
          <cell r="J899">
            <v>10</v>
          </cell>
        </row>
        <row r="900">
          <cell r="H900">
            <v>41115411</v>
          </cell>
          <cell r="I900" t="str">
            <v>유도결합플라즈마(ICP)분광계</v>
          </cell>
          <cell r="J900">
            <v>10</v>
          </cell>
        </row>
        <row r="901">
          <cell r="H901">
            <v>41115493</v>
          </cell>
          <cell r="I901" t="str">
            <v>전자스핀공명분석기</v>
          </cell>
          <cell r="J901">
            <v>10</v>
          </cell>
        </row>
        <row r="902">
          <cell r="H902">
            <v>41115495</v>
          </cell>
          <cell r="I902" t="str">
            <v>분광복사계</v>
          </cell>
          <cell r="J902">
            <v>9</v>
          </cell>
        </row>
        <row r="903">
          <cell r="H903">
            <v>41115496</v>
          </cell>
          <cell r="I903" t="str">
            <v>세포분석기</v>
          </cell>
          <cell r="J903">
            <v>10</v>
          </cell>
        </row>
        <row r="904">
          <cell r="H904">
            <v>41115498</v>
          </cell>
          <cell r="I904" t="str">
            <v>방사선분광분석기(방사선핵종분석기)</v>
          </cell>
          <cell r="J904">
            <v>10</v>
          </cell>
        </row>
        <row r="905">
          <cell r="H905">
            <v>41115499</v>
          </cell>
          <cell r="I905" t="str">
            <v>전자분광분석기(ESCA)</v>
          </cell>
          <cell r="J905">
            <v>9</v>
          </cell>
        </row>
        <row r="906">
          <cell r="H906">
            <v>41115501</v>
          </cell>
          <cell r="I906" t="str">
            <v>소나</v>
          </cell>
          <cell r="J906">
            <v>11</v>
          </cell>
        </row>
        <row r="907">
          <cell r="H907">
            <v>41115503</v>
          </cell>
          <cell r="I907" t="str">
            <v>음향측정기기및데시벨미터</v>
          </cell>
          <cell r="J907">
            <v>10</v>
          </cell>
        </row>
        <row r="908">
          <cell r="H908">
            <v>41115588</v>
          </cell>
          <cell r="I908" t="str">
            <v>음성특성시험기</v>
          </cell>
          <cell r="J908">
            <v>10</v>
          </cell>
        </row>
        <row r="909">
          <cell r="H909">
            <v>41115595</v>
          </cell>
          <cell r="I909" t="str">
            <v>음향발생장치</v>
          </cell>
          <cell r="J909">
            <v>9</v>
          </cell>
        </row>
        <row r="910">
          <cell r="H910">
            <v>41115597</v>
          </cell>
          <cell r="I910" t="str">
            <v>하이드로폰</v>
          </cell>
          <cell r="J910">
            <v>9</v>
          </cell>
        </row>
        <row r="911">
          <cell r="H911">
            <v>41115602</v>
          </cell>
          <cell r="I911" t="str">
            <v>전위차적정기</v>
          </cell>
          <cell r="J911">
            <v>11</v>
          </cell>
        </row>
        <row r="912">
          <cell r="H912">
            <v>41115603</v>
          </cell>
          <cell r="I912" t="str">
            <v>pH측정기</v>
          </cell>
          <cell r="J912">
            <v>10</v>
          </cell>
        </row>
        <row r="913">
          <cell r="H913">
            <v>41115608</v>
          </cell>
          <cell r="I913" t="str">
            <v>이온선택전극</v>
          </cell>
          <cell r="J913">
            <v>9</v>
          </cell>
        </row>
        <row r="914">
          <cell r="H914">
            <v>41115609</v>
          </cell>
          <cell r="I914" t="str">
            <v>전도도측정기</v>
          </cell>
          <cell r="J914">
            <v>10</v>
          </cell>
        </row>
        <row r="915">
          <cell r="H915">
            <v>41115611</v>
          </cell>
          <cell r="I915" t="str">
            <v>용존산소량측정기</v>
          </cell>
          <cell r="J915">
            <v>10</v>
          </cell>
        </row>
        <row r="916">
          <cell r="H916">
            <v>41115613</v>
          </cell>
          <cell r="I916" t="str">
            <v>염분검출기</v>
          </cell>
          <cell r="J916">
            <v>10</v>
          </cell>
        </row>
        <row r="917">
          <cell r="H917">
            <v>41115701</v>
          </cell>
          <cell r="I917" t="str">
            <v>크로마토그래피디텍터</v>
          </cell>
          <cell r="J917">
            <v>10</v>
          </cell>
        </row>
        <row r="918">
          <cell r="H918">
            <v>41115703</v>
          </cell>
          <cell r="I918" t="str">
            <v>기체크로마토그래프</v>
          </cell>
          <cell r="J918">
            <v>10</v>
          </cell>
        </row>
        <row r="919">
          <cell r="H919">
            <v>41115705</v>
          </cell>
          <cell r="I919" t="str">
            <v>액체크로마토그래프</v>
          </cell>
          <cell r="J919">
            <v>10</v>
          </cell>
        </row>
        <row r="920">
          <cell r="H920">
            <v>41115711</v>
          </cell>
          <cell r="I920" t="str">
            <v>액체크로마토그래피칼럼</v>
          </cell>
          <cell r="J920">
            <v>10</v>
          </cell>
        </row>
        <row r="921">
          <cell r="H921">
            <v>41115715</v>
          </cell>
          <cell r="I921" t="str">
            <v>실험실용주입기</v>
          </cell>
          <cell r="J921">
            <v>10</v>
          </cell>
        </row>
        <row r="922">
          <cell r="H922">
            <v>41115805</v>
          </cell>
          <cell r="I922" t="str">
            <v>혈액가스분석기</v>
          </cell>
          <cell r="J922">
            <v>10</v>
          </cell>
        </row>
        <row r="923">
          <cell r="H923">
            <v>41115811</v>
          </cell>
          <cell r="I923" t="str">
            <v>DNA서열분석기</v>
          </cell>
          <cell r="J923">
            <v>10</v>
          </cell>
        </row>
        <row r="924">
          <cell r="H924">
            <v>41115821</v>
          </cell>
          <cell r="I924" t="str">
            <v>미생물분석기</v>
          </cell>
          <cell r="J924">
            <v>9</v>
          </cell>
        </row>
        <row r="925">
          <cell r="H925">
            <v>41115823</v>
          </cell>
          <cell r="I925" t="str">
            <v>단백질분석기</v>
          </cell>
          <cell r="J925">
            <v>9</v>
          </cell>
        </row>
        <row r="926">
          <cell r="H926">
            <v>41115898</v>
          </cell>
          <cell r="I926" t="str">
            <v>항생물질검사기</v>
          </cell>
          <cell r="J926">
            <v>10</v>
          </cell>
        </row>
        <row r="927">
          <cell r="H927">
            <v>41116107</v>
          </cell>
          <cell r="I927" t="str">
            <v>화학품질관리,측정기또는표준</v>
          </cell>
          <cell r="J927">
            <v>10</v>
          </cell>
        </row>
        <row r="928">
          <cell r="H928">
            <v>41116398</v>
          </cell>
          <cell r="I928" t="str">
            <v>방화도시험기</v>
          </cell>
          <cell r="J928">
            <v>9</v>
          </cell>
        </row>
        <row r="929">
          <cell r="H929">
            <v>41121502</v>
          </cell>
          <cell r="I929" t="str">
            <v>실험실용희석기</v>
          </cell>
          <cell r="J929">
            <v>9</v>
          </cell>
        </row>
        <row r="930">
          <cell r="H930">
            <v>41121504</v>
          </cell>
          <cell r="I930" t="str">
            <v>수동식단채널공기치환형피페터</v>
          </cell>
          <cell r="J930">
            <v>9</v>
          </cell>
        </row>
        <row r="931">
          <cell r="H931">
            <v>41121509</v>
          </cell>
          <cell r="I931" t="str">
            <v>파스퇴르식또는트랜스퍼피펫</v>
          </cell>
          <cell r="J931">
            <v>10</v>
          </cell>
        </row>
        <row r="932">
          <cell r="H932">
            <v>41121516</v>
          </cell>
          <cell r="I932" t="str">
            <v>디스펜서</v>
          </cell>
          <cell r="J932">
            <v>10</v>
          </cell>
        </row>
        <row r="933">
          <cell r="H933">
            <v>41121808</v>
          </cell>
          <cell r="I933" t="str">
            <v>실험용뷰렛</v>
          </cell>
          <cell r="J933">
            <v>10</v>
          </cell>
        </row>
        <row r="934">
          <cell r="H934">
            <v>41121811</v>
          </cell>
          <cell r="I934" t="str">
            <v>실험용미량화학키트</v>
          </cell>
          <cell r="J934">
            <v>10</v>
          </cell>
        </row>
        <row r="935">
          <cell r="H935">
            <v>41122203</v>
          </cell>
          <cell r="I935" t="str">
            <v>금속도가니</v>
          </cell>
          <cell r="J935">
            <v>12</v>
          </cell>
        </row>
        <row r="936">
          <cell r="H936">
            <v>41122502</v>
          </cell>
          <cell r="I936" t="str">
            <v>실험용마개</v>
          </cell>
          <cell r="J936">
            <v>10</v>
          </cell>
        </row>
        <row r="937">
          <cell r="H937">
            <v>41122805</v>
          </cell>
          <cell r="I937" t="str">
            <v>건조용랙</v>
          </cell>
          <cell r="J937">
            <v>10</v>
          </cell>
        </row>
        <row r="938">
          <cell r="H938">
            <v>41123001</v>
          </cell>
          <cell r="I938" t="str">
            <v>단지형데시케이터</v>
          </cell>
          <cell r="J938">
            <v>10</v>
          </cell>
        </row>
        <row r="939">
          <cell r="H939">
            <v>42101607</v>
          </cell>
          <cell r="I939" t="str">
            <v>전자치료장치</v>
          </cell>
          <cell r="J939">
            <v>9</v>
          </cell>
        </row>
        <row r="940">
          <cell r="H940">
            <v>42101702</v>
          </cell>
          <cell r="I940" t="str">
            <v>혈액분석기</v>
          </cell>
          <cell r="J940">
            <v>10</v>
          </cell>
        </row>
        <row r="941">
          <cell r="H941">
            <v>42101707</v>
          </cell>
          <cell r="I941" t="str">
            <v>코로니카운터</v>
          </cell>
          <cell r="J941">
            <v>10</v>
          </cell>
        </row>
        <row r="942">
          <cell r="H942">
            <v>42101709</v>
          </cell>
          <cell r="I942" t="str">
            <v>의료용효소분석기</v>
          </cell>
          <cell r="J942">
            <v>10</v>
          </cell>
        </row>
        <row r="943">
          <cell r="H943">
            <v>42101742</v>
          </cell>
          <cell r="I943" t="str">
            <v>요화학분석기</v>
          </cell>
          <cell r="J943">
            <v>10</v>
          </cell>
        </row>
        <row r="944">
          <cell r="H944">
            <v>42101744</v>
          </cell>
          <cell r="I944" t="str">
            <v>의료용디스크리트방식임상화학자동분석장치</v>
          </cell>
          <cell r="J944">
            <v>9</v>
          </cell>
        </row>
        <row r="945">
          <cell r="H945">
            <v>42101753</v>
          </cell>
          <cell r="I945" t="str">
            <v>의료용분광광도계</v>
          </cell>
          <cell r="J945">
            <v>7</v>
          </cell>
        </row>
        <row r="946">
          <cell r="H946">
            <v>42101801</v>
          </cell>
          <cell r="I946" t="str">
            <v>진단용엑스레이장비</v>
          </cell>
          <cell r="J946">
            <v>10</v>
          </cell>
        </row>
        <row r="947">
          <cell r="H947">
            <v>42101805</v>
          </cell>
          <cell r="I947" t="str">
            <v>단층엑스선촬영주사기</v>
          </cell>
          <cell r="J947">
            <v>8</v>
          </cell>
        </row>
        <row r="948">
          <cell r="H948">
            <v>42102008</v>
          </cell>
          <cell r="I948" t="str">
            <v>살균등</v>
          </cell>
          <cell r="J948">
            <v>8</v>
          </cell>
        </row>
        <row r="949">
          <cell r="H949">
            <v>42102146</v>
          </cell>
          <cell r="I949" t="str">
            <v>표본조직가공기</v>
          </cell>
          <cell r="J949">
            <v>8</v>
          </cell>
        </row>
        <row r="950">
          <cell r="H950">
            <v>42102165</v>
          </cell>
          <cell r="I950" t="str">
            <v>동결조직절편기</v>
          </cell>
          <cell r="J950">
            <v>10</v>
          </cell>
        </row>
        <row r="951">
          <cell r="H951">
            <v>42102505</v>
          </cell>
          <cell r="I951" t="str">
            <v>위장내시경</v>
          </cell>
          <cell r="J951">
            <v>9</v>
          </cell>
        </row>
        <row r="952">
          <cell r="H952">
            <v>42102516</v>
          </cell>
          <cell r="I952" t="str">
            <v>내시경용현미경</v>
          </cell>
          <cell r="J952">
            <v>9</v>
          </cell>
        </row>
        <row r="953">
          <cell r="H953">
            <v>42102618</v>
          </cell>
          <cell r="I953" t="str">
            <v>뇌파계</v>
          </cell>
          <cell r="J953">
            <v>9</v>
          </cell>
        </row>
        <row r="954">
          <cell r="H954">
            <v>42102626</v>
          </cell>
          <cell r="I954" t="str">
            <v>심장관찰장치</v>
          </cell>
          <cell r="J954">
            <v>9</v>
          </cell>
        </row>
        <row r="955">
          <cell r="H955">
            <v>42102627</v>
          </cell>
          <cell r="I955" t="str">
            <v>집중치료환자관찰장치</v>
          </cell>
          <cell r="J955">
            <v>9</v>
          </cell>
        </row>
        <row r="956">
          <cell r="H956">
            <v>42102651</v>
          </cell>
          <cell r="I956" t="str">
            <v>맥파분석기</v>
          </cell>
          <cell r="J956">
            <v>9</v>
          </cell>
        </row>
        <row r="957">
          <cell r="H957">
            <v>42102667</v>
          </cell>
          <cell r="I957" t="str">
            <v>생체신호처리장치</v>
          </cell>
          <cell r="J957">
            <v>8</v>
          </cell>
        </row>
        <row r="958">
          <cell r="H958">
            <v>42102699</v>
          </cell>
          <cell r="I958" t="str">
            <v>부하심전도장치</v>
          </cell>
          <cell r="J958">
            <v>8</v>
          </cell>
        </row>
        <row r="959">
          <cell r="H959">
            <v>42102713</v>
          </cell>
          <cell r="I959" t="str">
            <v>혈액응고검사장치</v>
          </cell>
          <cell r="J959">
            <v>9</v>
          </cell>
        </row>
        <row r="960">
          <cell r="H960">
            <v>42102903</v>
          </cell>
          <cell r="I960" t="str">
            <v>심장충격기</v>
          </cell>
          <cell r="J960">
            <v>9</v>
          </cell>
        </row>
        <row r="961">
          <cell r="H961">
            <v>42103021</v>
          </cell>
          <cell r="I961" t="str">
            <v>퍼스트에이드키트및키트리필</v>
          </cell>
          <cell r="J961">
            <v>9</v>
          </cell>
        </row>
        <row r="962">
          <cell r="H962">
            <v>42104119</v>
          </cell>
          <cell r="I962" t="str">
            <v>수술용무영등</v>
          </cell>
          <cell r="J962">
            <v>9</v>
          </cell>
        </row>
        <row r="963">
          <cell r="H963">
            <v>42104140</v>
          </cell>
          <cell r="I963" t="str">
            <v>의료용세포및조직배양기</v>
          </cell>
          <cell r="J963">
            <v>8</v>
          </cell>
        </row>
        <row r="964">
          <cell r="H964">
            <v>42104145</v>
          </cell>
          <cell r="I964" t="str">
            <v>의료용침대</v>
          </cell>
          <cell r="J964">
            <v>9</v>
          </cell>
        </row>
        <row r="965">
          <cell r="H965">
            <v>42104148</v>
          </cell>
          <cell r="I965" t="str">
            <v>이비인후과용진료장치</v>
          </cell>
          <cell r="J965">
            <v>9</v>
          </cell>
        </row>
        <row r="966">
          <cell r="H966">
            <v>42104155</v>
          </cell>
          <cell r="I966" t="str">
            <v>조직표본염색장치</v>
          </cell>
          <cell r="J966">
            <v>9</v>
          </cell>
        </row>
        <row r="967">
          <cell r="H967">
            <v>42104156</v>
          </cell>
          <cell r="I967" t="str">
            <v>영아진찰대</v>
          </cell>
          <cell r="J967">
            <v>10</v>
          </cell>
        </row>
        <row r="968">
          <cell r="H968">
            <v>42104164</v>
          </cell>
          <cell r="I968" t="str">
            <v>치과용진료장치</v>
          </cell>
          <cell r="J968">
            <v>10</v>
          </cell>
        </row>
        <row r="969">
          <cell r="H969">
            <v>42104165</v>
          </cell>
          <cell r="I969" t="str">
            <v>치과용진료장치및의자</v>
          </cell>
          <cell r="J969">
            <v>10</v>
          </cell>
        </row>
        <row r="970">
          <cell r="H970">
            <v>42104168</v>
          </cell>
          <cell r="I970" t="str">
            <v>혈액냉동고</v>
          </cell>
          <cell r="J970">
            <v>10</v>
          </cell>
        </row>
        <row r="971">
          <cell r="H971">
            <v>42104174</v>
          </cell>
          <cell r="I971" t="str">
            <v>액체질소통</v>
          </cell>
          <cell r="J971">
            <v>10</v>
          </cell>
        </row>
        <row r="972">
          <cell r="H972">
            <v>42111623</v>
          </cell>
          <cell r="I972" t="str">
            <v>약시인용확대장치</v>
          </cell>
          <cell r="J972">
            <v>9</v>
          </cell>
        </row>
        <row r="973">
          <cell r="H973">
            <v>42112036</v>
          </cell>
          <cell r="I973" t="str">
            <v>장애인용운전적성검사기</v>
          </cell>
          <cell r="J973">
            <v>11</v>
          </cell>
        </row>
        <row r="974">
          <cell r="H974">
            <v>42121592</v>
          </cell>
          <cell r="I974" t="str">
            <v>정액보존용기</v>
          </cell>
          <cell r="J974">
            <v>11</v>
          </cell>
        </row>
        <row r="975">
          <cell r="H975">
            <v>42141801</v>
          </cell>
          <cell r="I975" t="str">
            <v>복합전기치료유닛</v>
          </cell>
          <cell r="J975">
            <v>8</v>
          </cell>
        </row>
        <row r="976">
          <cell r="H976">
            <v>42141804</v>
          </cell>
          <cell r="I976" t="str">
            <v>갈바닉또는감응전류자극기</v>
          </cell>
          <cell r="J976">
            <v>9</v>
          </cell>
        </row>
        <row r="977">
          <cell r="H977">
            <v>42142404</v>
          </cell>
          <cell r="I977" t="str">
            <v>의료용석션또는진공장치</v>
          </cell>
          <cell r="J977">
            <v>9</v>
          </cell>
        </row>
        <row r="978">
          <cell r="H978">
            <v>42142802</v>
          </cell>
          <cell r="I978" t="str">
            <v>혈관압박의복또는지지물</v>
          </cell>
          <cell r="J978">
            <v>9</v>
          </cell>
        </row>
        <row r="979">
          <cell r="H979">
            <v>42151501</v>
          </cell>
          <cell r="I979" t="str">
            <v>심미치과용광중합기또는액세서리</v>
          </cell>
          <cell r="J979">
            <v>9</v>
          </cell>
        </row>
        <row r="980">
          <cell r="H980">
            <v>42152008</v>
          </cell>
          <cell r="I980" t="str">
            <v>치과용방사선기기</v>
          </cell>
          <cell r="J980">
            <v>10</v>
          </cell>
        </row>
        <row r="981">
          <cell r="H981">
            <v>42152701</v>
          </cell>
          <cell r="I981" t="str">
            <v>치과용교합기또는액세서리</v>
          </cell>
          <cell r="J981">
            <v>10</v>
          </cell>
        </row>
        <row r="982">
          <cell r="H982">
            <v>42161632</v>
          </cell>
          <cell r="I982" t="str">
            <v>혈액투석장치</v>
          </cell>
          <cell r="J982">
            <v>8</v>
          </cell>
        </row>
        <row r="983">
          <cell r="H983">
            <v>42171611</v>
          </cell>
          <cell r="I983" t="str">
            <v>응급처치용들것또는액세서리</v>
          </cell>
          <cell r="J983">
            <v>8</v>
          </cell>
        </row>
        <row r="984">
          <cell r="H984">
            <v>42181504</v>
          </cell>
          <cell r="I984" t="str">
            <v>혈구계수기세트</v>
          </cell>
          <cell r="J984">
            <v>10</v>
          </cell>
        </row>
        <row r="985">
          <cell r="H985">
            <v>42181605</v>
          </cell>
          <cell r="I985" t="str">
            <v>혈압계용커프또는공기주머니</v>
          </cell>
          <cell r="J985">
            <v>9</v>
          </cell>
        </row>
        <row r="986">
          <cell r="H986">
            <v>42181701</v>
          </cell>
          <cell r="I986" t="str">
            <v>심전도기</v>
          </cell>
          <cell r="J986">
            <v>10</v>
          </cell>
        </row>
        <row r="987">
          <cell r="H987">
            <v>42182005</v>
          </cell>
          <cell r="I987" t="str">
            <v>검안경,이경또는검안검이경세트</v>
          </cell>
          <cell r="J987">
            <v>10</v>
          </cell>
        </row>
        <row r="988">
          <cell r="H988">
            <v>42182310</v>
          </cell>
          <cell r="I988" t="str">
            <v>근전도기</v>
          </cell>
          <cell r="J988">
            <v>9</v>
          </cell>
        </row>
        <row r="989">
          <cell r="H989">
            <v>42182401</v>
          </cell>
          <cell r="I989" t="str">
            <v>청력계또는액세서리</v>
          </cell>
          <cell r="J989">
            <v>9</v>
          </cell>
        </row>
        <row r="990">
          <cell r="H990">
            <v>42182705</v>
          </cell>
          <cell r="I990" t="str">
            <v>체성분분석기</v>
          </cell>
          <cell r="J990">
            <v>10</v>
          </cell>
        </row>
        <row r="991">
          <cell r="H991">
            <v>42183015</v>
          </cell>
          <cell r="I991" t="str">
            <v>안과용세극등</v>
          </cell>
          <cell r="J991">
            <v>8</v>
          </cell>
        </row>
        <row r="992">
          <cell r="H992">
            <v>42183029</v>
          </cell>
          <cell r="I992" t="str">
            <v>종합굴절검사기</v>
          </cell>
          <cell r="J992">
            <v>9</v>
          </cell>
        </row>
        <row r="993">
          <cell r="H993">
            <v>42191907</v>
          </cell>
          <cell r="I993" t="str">
            <v>의료기구보관용캐비닛또는장</v>
          </cell>
          <cell r="J993">
            <v>9</v>
          </cell>
        </row>
        <row r="994">
          <cell r="H994">
            <v>42192201</v>
          </cell>
          <cell r="I994" t="str">
            <v>환자운반차또는액세서리</v>
          </cell>
          <cell r="J994">
            <v>9</v>
          </cell>
        </row>
        <row r="995">
          <cell r="H995">
            <v>42192210</v>
          </cell>
          <cell r="I995" t="str">
            <v>휠체어</v>
          </cell>
          <cell r="J995">
            <v>9</v>
          </cell>
        </row>
        <row r="996">
          <cell r="H996">
            <v>42192404</v>
          </cell>
          <cell r="I996" t="str">
            <v>의료용카트또는액세서리</v>
          </cell>
          <cell r="J996">
            <v>8</v>
          </cell>
        </row>
        <row r="997">
          <cell r="H997">
            <v>42192602</v>
          </cell>
          <cell r="I997" t="str">
            <v>약,알약분배기또는액세서리</v>
          </cell>
          <cell r="J997">
            <v>7</v>
          </cell>
        </row>
        <row r="998">
          <cell r="H998">
            <v>42201601</v>
          </cell>
          <cell r="I998" t="str">
            <v>MRI고정설치용장치</v>
          </cell>
          <cell r="J998">
            <v>9</v>
          </cell>
        </row>
        <row r="999">
          <cell r="H999">
            <v>42201712</v>
          </cell>
          <cell r="I999" t="str">
            <v>일반진단의료용초음파장치,도플러장치,</v>
          </cell>
          <cell r="J999">
            <v>10</v>
          </cell>
        </row>
        <row r="1000">
          <cell r="I1000" t="str">
            <v>펄스반사장치또는초음파검사장치</v>
          </cell>
        </row>
        <row r="1001">
          <cell r="H1001">
            <v>42201804</v>
          </cell>
          <cell r="I1001" t="str">
            <v>의료용C암방사선기기</v>
          </cell>
          <cell r="J1001">
            <v>10</v>
          </cell>
        </row>
        <row r="1002">
          <cell r="H1002">
            <v>42201817</v>
          </cell>
          <cell r="I1002" t="str">
            <v>방사선골밀도측정기</v>
          </cell>
          <cell r="J1002">
            <v>10</v>
          </cell>
        </row>
        <row r="1003">
          <cell r="H1003">
            <v>42201903</v>
          </cell>
          <cell r="I1003" t="str">
            <v>의료용방사선필름판독기</v>
          </cell>
          <cell r="J1003">
            <v>9</v>
          </cell>
        </row>
        <row r="1004">
          <cell r="H1004">
            <v>42203301</v>
          </cell>
          <cell r="I1004" t="str">
            <v>무고정틀정위방사선치료장치</v>
          </cell>
          <cell r="J1004">
            <v>10</v>
          </cell>
        </row>
        <row r="1005">
          <cell r="H1005">
            <v>42203702</v>
          </cell>
          <cell r="I1005" t="str">
            <v>의료영상용습식암실또는명실현상기</v>
          </cell>
          <cell r="J1005">
            <v>10</v>
          </cell>
        </row>
        <row r="1006">
          <cell r="H1006">
            <v>42203705</v>
          </cell>
          <cell r="I1006" t="str">
            <v>의료영상건식레이저프린터또는영상표시기</v>
          </cell>
          <cell r="J1006">
            <v>9</v>
          </cell>
        </row>
        <row r="1007">
          <cell r="H1007">
            <v>42211702</v>
          </cell>
          <cell r="I1007" t="str">
            <v>장애인용점자장치</v>
          </cell>
          <cell r="J1007">
            <v>7</v>
          </cell>
        </row>
        <row r="1008">
          <cell r="H1008">
            <v>42222001</v>
          </cell>
          <cell r="I1008" t="str">
            <v>범용정맥주입펌프</v>
          </cell>
          <cell r="J1008">
            <v>9</v>
          </cell>
        </row>
        <row r="1009">
          <cell r="H1009">
            <v>42251603</v>
          </cell>
          <cell r="I1009" t="str">
            <v>지속수동운동(CPM)장치또는액세서리</v>
          </cell>
          <cell r="J1009">
            <v>9</v>
          </cell>
        </row>
        <row r="1010">
          <cell r="H1010">
            <v>42251605</v>
          </cell>
          <cell r="I1010" t="str">
            <v>재활또는치료용페달운동</v>
          </cell>
          <cell r="J1010">
            <v>9</v>
          </cell>
        </row>
        <row r="1011">
          <cell r="H1011">
            <v>42251616</v>
          </cell>
          <cell r="I1011" t="str">
            <v>재활또는치료용전기진동기</v>
          </cell>
          <cell r="J1011">
            <v>9</v>
          </cell>
        </row>
        <row r="1012">
          <cell r="H1012">
            <v>42261509</v>
          </cell>
          <cell r="I1012" t="str">
            <v>부검용해부키트</v>
          </cell>
          <cell r="J1012">
            <v>9</v>
          </cell>
        </row>
        <row r="1013">
          <cell r="H1013">
            <v>42261806</v>
          </cell>
          <cell r="I1013" t="str">
            <v>시신냉동고</v>
          </cell>
          <cell r="J1013">
            <v>9</v>
          </cell>
        </row>
        <row r="1014">
          <cell r="H1014">
            <v>42271602</v>
          </cell>
          <cell r="I1014" t="str">
            <v>호흡측정기,그액세서리또는용품</v>
          </cell>
          <cell r="J1014">
            <v>9</v>
          </cell>
        </row>
        <row r="1015">
          <cell r="H1015">
            <v>42271605</v>
          </cell>
          <cell r="I1015" t="str">
            <v>폐기능계량기</v>
          </cell>
          <cell r="J1015">
            <v>9</v>
          </cell>
        </row>
        <row r="1016">
          <cell r="H1016">
            <v>42271612</v>
          </cell>
          <cell r="I1016" t="str">
            <v>폐가스분석기또는감시기</v>
          </cell>
          <cell r="J1016">
            <v>9</v>
          </cell>
        </row>
        <row r="1017">
          <cell r="H1017">
            <v>42272209</v>
          </cell>
          <cell r="I1017" t="str">
            <v>인공호흡기또는호흡회로</v>
          </cell>
          <cell r="J1017">
            <v>10</v>
          </cell>
        </row>
        <row r="1018">
          <cell r="H1018">
            <v>42272501</v>
          </cell>
          <cell r="I1018" t="str">
            <v>가스마취기</v>
          </cell>
          <cell r="J1018">
            <v>10</v>
          </cell>
        </row>
        <row r="1019">
          <cell r="H1019">
            <v>42281501</v>
          </cell>
          <cell r="I1019" t="str">
            <v>화학멸균기또는가스멸균기</v>
          </cell>
          <cell r="J1019">
            <v>10</v>
          </cell>
        </row>
        <row r="1020">
          <cell r="H1020">
            <v>42281503</v>
          </cell>
          <cell r="I1020" t="str">
            <v>필터멸균기</v>
          </cell>
          <cell r="J1020">
            <v>9</v>
          </cell>
        </row>
        <row r="1021">
          <cell r="H1021">
            <v>42281508</v>
          </cell>
          <cell r="I1021" t="str">
            <v>고압증기멸균기또는소독기</v>
          </cell>
          <cell r="J1021">
            <v>10</v>
          </cell>
        </row>
        <row r="1022">
          <cell r="H1022">
            <v>42281712</v>
          </cell>
          <cell r="I1022" t="str">
            <v>초음파청소기기</v>
          </cell>
          <cell r="J1022">
            <v>8</v>
          </cell>
        </row>
        <row r="1023">
          <cell r="H1023">
            <v>42281713</v>
          </cell>
          <cell r="I1023" t="str">
            <v>멸균용배액팬</v>
          </cell>
          <cell r="J1023">
            <v>9</v>
          </cell>
        </row>
        <row r="1024">
          <cell r="H1024">
            <v>42291601</v>
          </cell>
          <cell r="I1024" t="str">
            <v>레이저수술용메스,나이프또는나이프핸들</v>
          </cell>
          <cell r="J1024">
            <v>8</v>
          </cell>
        </row>
        <row r="1025">
          <cell r="H1025">
            <v>42291612</v>
          </cell>
          <cell r="I1025" t="str">
            <v>수술용골겸자</v>
          </cell>
          <cell r="J1025">
            <v>8</v>
          </cell>
        </row>
        <row r="1026">
          <cell r="H1026">
            <v>42294203</v>
          </cell>
          <cell r="I1026" t="str">
            <v>일반외과기구세트</v>
          </cell>
          <cell r="J1026">
            <v>10</v>
          </cell>
        </row>
        <row r="1027">
          <cell r="H1027">
            <v>42295007</v>
          </cell>
          <cell r="I1027" t="str">
            <v>내시경용영상장치또는액세서리</v>
          </cell>
          <cell r="J1027">
            <v>8</v>
          </cell>
        </row>
        <row r="1028">
          <cell r="H1028">
            <v>42295104</v>
          </cell>
          <cell r="I1028" t="str">
            <v>전기수술,전기소작기기,액세서리또는</v>
          </cell>
          <cell r="J1028">
            <v>8</v>
          </cell>
        </row>
        <row r="1029">
          <cell r="I1029" t="str">
            <v>관련제품</v>
          </cell>
        </row>
        <row r="1030">
          <cell r="H1030">
            <v>42295112</v>
          </cell>
          <cell r="I1030" t="str">
            <v>수술실용시술대,액세서리또는관련제품</v>
          </cell>
          <cell r="J1030">
            <v>9</v>
          </cell>
        </row>
        <row r="1031">
          <cell r="H1031">
            <v>42295121</v>
          </cell>
          <cell r="I1031" t="str">
            <v>수술용현미경,루페,확대기또는액세서리</v>
          </cell>
          <cell r="J1031">
            <v>9</v>
          </cell>
        </row>
        <row r="1032">
          <cell r="H1032">
            <v>42301504</v>
          </cell>
          <cell r="I1032" t="str">
            <v>의학교육또는실습키트</v>
          </cell>
          <cell r="J1032">
            <v>10</v>
          </cell>
        </row>
        <row r="1033">
          <cell r="H1033">
            <v>43172729</v>
          </cell>
          <cell r="I1033" t="str">
            <v>부가가치통신망</v>
          </cell>
          <cell r="J1033">
            <v>10</v>
          </cell>
        </row>
        <row r="1034">
          <cell r="H1034">
            <v>43191501</v>
          </cell>
          <cell r="I1034" t="str">
            <v>휴대전화기</v>
          </cell>
          <cell r="J1034">
            <v>4</v>
          </cell>
        </row>
        <row r="1035">
          <cell r="H1035">
            <v>43191504</v>
          </cell>
          <cell r="I1035" t="str">
            <v>유선전화기</v>
          </cell>
          <cell r="J1035">
            <v>8</v>
          </cell>
        </row>
        <row r="1036">
          <cell r="H1036">
            <v>43191508</v>
          </cell>
          <cell r="I1036" t="str">
            <v>디지털전화기</v>
          </cell>
          <cell r="J1036">
            <v>8</v>
          </cell>
        </row>
        <row r="1037">
          <cell r="H1037">
            <v>43191514</v>
          </cell>
          <cell r="I1037" t="str">
            <v>위성전화기</v>
          </cell>
          <cell r="J1037">
            <v>8</v>
          </cell>
        </row>
        <row r="1038">
          <cell r="H1038">
            <v>43191597</v>
          </cell>
          <cell r="I1038" t="str">
            <v>키폰전화기</v>
          </cell>
          <cell r="J1038">
            <v>8</v>
          </cell>
        </row>
        <row r="1039">
          <cell r="H1039">
            <v>43191598</v>
          </cell>
          <cell r="I1039" t="str">
            <v>키폰주장치</v>
          </cell>
          <cell r="J1039">
            <v>9</v>
          </cell>
        </row>
        <row r="1040">
          <cell r="H1040">
            <v>43191599</v>
          </cell>
          <cell r="I1040" t="str">
            <v>키폰주장치용확장보드</v>
          </cell>
          <cell r="J1040">
            <v>8</v>
          </cell>
        </row>
        <row r="1041">
          <cell r="H1041">
            <v>43201402</v>
          </cell>
          <cell r="I1041" t="str">
            <v>메모리모듈카드</v>
          </cell>
          <cell r="J1041">
            <v>5</v>
          </cell>
        </row>
        <row r="1042">
          <cell r="H1042">
            <v>43201404</v>
          </cell>
          <cell r="I1042" t="str">
            <v>네트워크인터페이스카드</v>
          </cell>
          <cell r="J1042">
            <v>5</v>
          </cell>
        </row>
        <row r="1043">
          <cell r="H1043">
            <v>43201407</v>
          </cell>
          <cell r="I1043" t="str">
            <v>주변기기제어카드</v>
          </cell>
          <cell r="J1043">
            <v>5</v>
          </cell>
        </row>
        <row r="1044">
          <cell r="H1044">
            <v>43201414</v>
          </cell>
          <cell r="I1044" t="str">
            <v>하드디스크보안장치</v>
          </cell>
          <cell r="J1044">
            <v>5</v>
          </cell>
        </row>
        <row r="1045">
          <cell r="H1045">
            <v>43201498</v>
          </cell>
          <cell r="I1045" t="str">
            <v>데이터수집보드</v>
          </cell>
          <cell r="J1045">
            <v>5</v>
          </cell>
        </row>
        <row r="1046">
          <cell r="H1046">
            <v>43201499</v>
          </cell>
          <cell r="I1046" t="str">
            <v>멀티미디어용통합형보드</v>
          </cell>
          <cell r="J1046">
            <v>5</v>
          </cell>
        </row>
        <row r="1047">
          <cell r="H1047">
            <v>43201503</v>
          </cell>
          <cell r="I1047" t="str">
            <v>중앙처리장치</v>
          </cell>
          <cell r="J1047">
            <v>6</v>
          </cell>
        </row>
        <row r="1048">
          <cell r="H1048">
            <v>43201513</v>
          </cell>
          <cell r="I1048" t="str">
            <v>주기판마더보드</v>
          </cell>
          <cell r="J1048">
            <v>5</v>
          </cell>
        </row>
        <row r="1049">
          <cell r="H1049">
            <v>43201531</v>
          </cell>
          <cell r="I1049" t="str">
            <v>비디오캡처보드</v>
          </cell>
          <cell r="J1049">
            <v>5</v>
          </cell>
        </row>
        <row r="1050">
          <cell r="H1050">
            <v>43201540</v>
          </cell>
          <cell r="I1050" t="str">
            <v>채널변환기</v>
          </cell>
          <cell r="J1050">
            <v>7</v>
          </cell>
        </row>
        <row r="1051">
          <cell r="H1051">
            <v>43201552</v>
          </cell>
          <cell r="I1051" t="str">
            <v>하드웨어전화통신어댑터</v>
          </cell>
          <cell r="J1051">
            <v>6</v>
          </cell>
        </row>
        <row r="1052">
          <cell r="H1052">
            <v>43201557</v>
          </cell>
          <cell r="I1052" t="str">
            <v>레이드컨트롤러</v>
          </cell>
          <cell r="J1052">
            <v>6</v>
          </cell>
        </row>
        <row r="1053">
          <cell r="H1053">
            <v>43201614</v>
          </cell>
          <cell r="I1053" t="str">
            <v>콘솔익스텐더</v>
          </cell>
          <cell r="J1053">
            <v>5</v>
          </cell>
        </row>
        <row r="1054">
          <cell r="H1054">
            <v>43201801</v>
          </cell>
          <cell r="I1054" t="str">
            <v>플로피디스크드라이브</v>
          </cell>
          <cell r="J1054">
            <v>6</v>
          </cell>
        </row>
        <row r="1055">
          <cell r="H1055">
            <v>43201802</v>
          </cell>
          <cell r="I1055" t="str">
            <v>하드디스크어레이</v>
          </cell>
          <cell r="J1055">
            <v>6</v>
          </cell>
        </row>
        <row r="1056">
          <cell r="H1056">
            <v>43201803</v>
          </cell>
          <cell r="I1056" t="str">
            <v>하드디스크드라이브</v>
          </cell>
          <cell r="J1056">
            <v>6</v>
          </cell>
        </row>
        <row r="1057">
          <cell r="H1057">
            <v>43201807</v>
          </cell>
          <cell r="I1057" t="str">
            <v>테이프드라이브</v>
          </cell>
          <cell r="J1057">
            <v>8</v>
          </cell>
        </row>
        <row r="1058">
          <cell r="H1058">
            <v>43201814</v>
          </cell>
          <cell r="I1058" t="str">
            <v>전자미디어또는데이터복사기</v>
          </cell>
          <cell r="J1058">
            <v>5</v>
          </cell>
        </row>
        <row r="1059">
          <cell r="H1059">
            <v>43201817</v>
          </cell>
          <cell r="I1059" t="str">
            <v>CD드라이브</v>
          </cell>
          <cell r="J1059">
            <v>5</v>
          </cell>
        </row>
        <row r="1060">
          <cell r="H1060">
            <v>43201818</v>
          </cell>
          <cell r="I1060" t="str">
            <v>DVD드라이브</v>
          </cell>
          <cell r="J1060">
            <v>5</v>
          </cell>
        </row>
        <row r="1061">
          <cell r="H1061">
            <v>43201826</v>
          </cell>
          <cell r="I1061" t="str">
            <v>광디스크어레이</v>
          </cell>
          <cell r="J1061">
            <v>5</v>
          </cell>
        </row>
        <row r="1062">
          <cell r="H1062">
            <v>43201827</v>
          </cell>
          <cell r="I1062" t="str">
            <v>휴대용하드디스크저장장치</v>
          </cell>
          <cell r="J1062">
            <v>5</v>
          </cell>
        </row>
        <row r="1063">
          <cell r="H1063">
            <v>43201897</v>
          </cell>
          <cell r="I1063" t="str">
            <v>디지털아날로그변환기</v>
          </cell>
          <cell r="J1063">
            <v>6</v>
          </cell>
        </row>
        <row r="1064">
          <cell r="H1064">
            <v>43201898</v>
          </cell>
          <cell r="I1064" t="str">
            <v>주크박스</v>
          </cell>
          <cell r="J1064">
            <v>7</v>
          </cell>
        </row>
        <row r="1065">
          <cell r="H1065">
            <v>43201903</v>
          </cell>
          <cell r="I1065" t="str">
            <v>테이프드라이브라이브러리</v>
          </cell>
          <cell r="J1065">
            <v>5</v>
          </cell>
        </row>
        <row r="1066">
          <cell r="H1066">
            <v>43202002</v>
          </cell>
          <cell r="I1066" t="str">
            <v>공테이프</v>
          </cell>
          <cell r="J1066">
            <v>5</v>
          </cell>
        </row>
        <row r="1067">
          <cell r="H1067">
            <v>43202005</v>
          </cell>
          <cell r="I1067" t="str">
            <v>플래시메모리저장장치</v>
          </cell>
          <cell r="J1067">
            <v>5</v>
          </cell>
        </row>
        <row r="1068">
          <cell r="H1068">
            <v>43211501</v>
          </cell>
          <cell r="I1068" t="str">
            <v>컴퓨터서버</v>
          </cell>
          <cell r="J1068">
            <v>5</v>
          </cell>
        </row>
        <row r="1069">
          <cell r="H1069">
            <v>43211503</v>
          </cell>
          <cell r="I1069" t="str">
            <v>노트북컴퓨터</v>
          </cell>
          <cell r="J1069">
            <v>5</v>
          </cell>
        </row>
        <row r="1070">
          <cell r="H1070">
            <v>43211504</v>
          </cell>
          <cell r="I1070" t="str">
            <v>PDA또는오거나이저</v>
          </cell>
          <cell r="J1070">
            <v>5</v>
          </cell>
        </row>
        <row r="1071">
          <cell r="H1071">
            <v>43211505</v>
          </cell>
          <cell r="I1071" t="str">
            <v>POS터미널</v>
          </cell>
          <cell r="J1071">
            <v>5</v>
          </cell>
        </row>
        <row r="1072">
          <cell r="H1072">
            <v>43211506</v>
          </cell>
          <cell r="I1072" t="str">
            <v>신클라이언트컴퓨터</v>
          </cell>
          <cell r="J1072">
            <v>5</v>
          </cell>
        </row>
        <row r="1073">
          <cell r="H1073">
            <v>43211508</v>
          </cell>
          <cell r="I1073" t="str">
            <v>개인컴퓨터</v>
          </cell>
          <cell r="J1073">
            <v>4</v>
          </cell>
        </row>
        <row r="1074">
          <cell r="H1074">
            <v>43211509</v>
          </cell>
          <cell r="I1074" t="str">
            <v>태블릿컴퓨터</v>
          </cell>
          <cell r="J1074">
            <v>4</v>
          </cell>
        </row>
        <row r="1075">
          <cell r="H1075">
            <v>43211510</v>
          </cell>
          <cell r="I1075" t="str">
            <v>메인프레임콘솔또는단순단말기</v>
          </cell>
          <cell r="J1075">
            <v>7</v>
          </cell>
        </row>
        <row r="1076">
          <cell r="H1076">
            <v>43211512</v>
          </cell>
          <cell r="I1076" t="str">
            <v>메인프레임컴퓨터</v>
          </cell>
          <cell r="J1076">
            <v>7</v>
          </cell>
        </row>
        <row r="1077">
          <cell r="H1077">
            <v>43211514</v>
          </cell>
          <cell r="I1077" t="str">
            <v>컴퓨터키오스크</v>
          </cell>
          <cell r="J1077">
            <v>5</v>
          </cell>
        </row>
        <row r="1078">
          <cell r="H1078">
            <v>43211598</v>
          </cell>
          <cell r="I1078" t="str">
            <v>아날로그컴퓨터</v>
          </cell>
          <cell r="J1078">
            <v>5</v>
          </cell>
        </row>
        <row r="1079">
          <cell r="H1079">
            <v>43211606</v>
          </cell>
          <cell r="I1079" t="str">
            <v>멀티미디어키트</v>
          </cell>
          <cell r="J1079">
            <v>5</v>
          </cell>
        </row>
        <row r="1080">
          <cell r="H1080">
            <v>43211608</v>
          </cell>
          <cell r="I1080" t="str">
            <v>엔코더디코더장비</v>
          </cell>
          <cell r="J1080">
            <v>9</v>
          </cell>
        </row>
        <row r="1081">
          <cell r="H1081">
            <v>43211699</v>
          </cell>
          <cell r="I1081" t="str">
            <v>신호처리기</v>
          </cell>
          <cell r="J1081">
            <v>6</v>
          </cell>
        </row>
        <row r="1082">
          <cell r="H1082">
            <v>43211702</v>
          </cell>
          <cell r="I1082" t="str">
            <v>자기띠판독기및부호기</v>
          </cell>
          <cell r="J1082">
            <v>5</v>
          </cell>
        </row>
        <row r="1083">
          <cell r="H1083">
            <v>43211706</v>
          </cell>
          <cell r="I1083" t="str">
            <v>키보드</v>
          </cell>
          <cell r="J1083">
            <v>5</v>
          </cell>
        </row>
        <row r="1084">
          <cell r="H1084">
            <v>43211711</v>
          </cell>
          <cell r="I1084" t="str">
            <v>스캐너</v>
          </cell>
          <cell r="J1084">
            <v>5</v>
          </cell>
        </row>
        <row r="1085">
          <cell r="H1085">
            <v>43211712</v>
          </cell>
          <cell r="I1085" t="str">
            <v>그래픽태블릿</v>
          </cell>
          <cell r="J1085">
            <v>5</v>
          </cell>
        </row>
        <row r="1086">
          <cell r="H1086">
            <v>43211714</v>
          </cell>
          <cell r="I1086" t="str">
            <v>생체인식장비</v>
          </cell>
          <cell r="J1086">
            <v>7</v>
          </cell>
        </row>
        <row r="1087">
          <cell r="H1087">
            <v>43211717</v>
          </cell>
          <cell r="I1087" t="str">
            <v>광학문자판독장치</v>
          </cell>
          <cell r="J1087">
            <v>9</v>
          </cell>
        </row>
        <row r="1088">
          <cell r="H1088">
            <v>43211723</v>
          </cell>
          <cell r="I1088" t="str">
            <v>전자투표또는개표기</v>
          </cell>
          <cell r="J1088">
            <v>10</v>
          </cell>
        </row>
        <row r="1089">
          <cell r="H1089">
            <v>43211729</v>
          </cell>
          <cell r="I1089" t="str">
            <v>광학마크판독기</v>
          </cell>
          <cell r="J1089">
            <v>8</v>
          </cell>
        </row>
        <row r="1090">
          <cell r="H1090">
            <v>43211797</v>
          </cell>
          <cell r="I1090" t="str">
            <v>도서관리시스템</v>
          </cell>
          <cell r="J1090">
            <v>8</v>
          </cell>
        </row>
        <row r="1091">
          <cell r="H1091">
            <v>43211798</v>
          </cell>
          <cell r="I1091" t="str">
            <v>자료수집장치</v>
          </cell>
          <cell r="J1091">
            <v>9</v>
          </cell>
        </row>
        <row r="1092">
          <cell r="H1092">
            <v>43211799</v>
          </cell>
          <cell r="I1092" t="str">
            <v>화상분석시스템</v>
          </cell>
          <cell r="J1092">
            <v>9</v>
          </cell>
        </row>
        <row r="1093">
          <cell r="H1093">
            <v>43211901</v>
          </cell>
          <cell r="I1093" t="str">
            <v>CRT모니터</v>
          </cell>
          <cell r="J1093">
            <v>5</v>
          </cell>
        </row>
        <row r="1094">
          <cell r="H1094">
            <v>43211902</v>
          </cell>
          <cell r="I1094" t="str">
            <v>LCD패널또는모니터</v>
          </cell>
          <cell r="J1094">
            <v>5</v>
          </cell>
        </row>
        <row r="1095">
          <cell r="H1095">
            <v>43211903</v>
          </cell>
          <cell r="I1095" t="str">
            <v>터치스크린모니터</v>
          </cell>
          <cell r="J1095">
            <v>5</v>
          </cell>
        </row>
        <row r="1096">
          <cell r="H1096">
            <v>43211906</v>
          </cell>
          <cell r="I1096" t="str">
            <v>문자디스플레이</v>
          </cell>
          <cell r="J1096">
            <v>5</v>
          </cell>
        </row>
        <row r="1097">
          <cell r="H1097">
            <v>43212102</v>
          </cell>
          <cell r="I1097" t="str">
            <v>도트매트릭스프린터</v>
          </cell>
          <cell r="J1097">
            <v>5</v>
          </cell>
        </row>
        <row r="1098">
          <cell r="H1098">
            <v>43212104</v>
          </cell>
          <cell r="I1098" t="str">
            <v>잉크젯프린터</v>
          </cell>
          <cell r="J1098">
            <v>5</v>
          </cell>
        </row>
        <row r="1099">
          <cell r="H1099">
            <v>43212105</v>
          </cell>
          <cell r="I1099" t="str">
            <v>레이저프린터</v>
          </cell>
          <cell r="J1099">
            <v>5</v>
          </cell>
        </row>
        <row r="1100">
          <cell r="H1100">
            <v>43212107</v>
          </cell>
          <cell r="I1100" t="str">
            <v>플로터프린터</v>
          </cell>
          <cell r="J1100">
            <v>5</v>
          </cell>
        </row>
        <row r="1101">
          <cell r="H1101">
            <v>43212110</v>
          </cell>
          <cell r="I1101" t="str">
            <v>다기능프린터</v>
          </cell>
          <cell r="J1101">
            <v>5</v>
          </cell>
        </row>
        <row r="1102">
          <cell r="H1102">
            <v>43212114</v>
          </cell>
          <cell r="I1102" t="str">
            <v>디지털이미지프린터</v>
          </cell>
          <cell r="J1102">
            <v>5</v>
          </cell>
        </row>
        <row r="1103">
          <cell r="H1103">
            <v>43212115</v>
          </cell>
          <cell r="I1103" t="str">
            <v>바코드프린터</v>
          </cell>
          <cell r="J1103">
            <v>5</v>
          </cell>
        </row>
        <row r="1104">
          <cell r="H1104">
            <v>43212199</v>
          </cell>
          <cell r="I1104" t="str">
            <v>프린터제어기</v>
          </cell>
          <cell r="J1104">
            <v>5</v>
          </cell>
        </row>
        <row r="1105">
          <cell r="H1105">
            <v>43221501</v>
          </cell>
          <cell r="I1105" t="str">
            <v>자동안내시스템</v>
          </cell>
          <cell r="J1105">
            <v>8</v>
          </cell>
        </row>
        <row r="1106">
          <cell r="H1106">
            <v>43221504</v>
          </cell>
          <cell r="I1106" t="str">
            <v>구내교환시스템(PBX)</v>
          </cell>
          <cell r="J1106">
            <v>9</v>
          </cell>
        </row>
        <row r="1107">
          <cell r="H1107">
            <v>43221521</v>
          </cell>
          <cell r="I1107" t="str">
            <v>원격접속장치</v>
          </cell>
          <cell r="J1107">
            <v>9</v>
          </cell>
        </row>
        <row r="1108">
          <cell r="H1108">
            <v>43221525</v>
          </cell>
          <cell r="I1108" t="str">
            <v>인터콤시스템</v>
          </cell>
          <cell r="J1108">
            <v>6</v>
          </cell>
        </row>
        <row r="1109">
          <cell r="H1109">
            <v>43221598</v>
          </cell>
          <cell r="I1109" t="str">
            <v>도청방지기</v>
          </cell>
          <cell r="J1109">
            <v>9</v>
          </cell>
        </row>
        <row r="1110">
          <cell r="H1110">
            <v>43221706</v>
          </cell>
          <cell r="I1110" t="str">
            <v>라디오안테나</v>
          </cell>
          <cell r="J1110">
            <v>9</v>
          </cell>
        </row>
        <row r="1111">
          <cell r="H1111">
            <v>43221711</v>
          </cell>
          <cell r="I1111" t="str">
            <v>위성접속장비</v>
          </cell>
          <cell r="J1111">
            <v>8</v>
          </cell>
        </row>
        <row r="1112">
          <cell r="H1112">
            <v>43221721</v>
          </cell>
          <cell r="I1112" t="str">
            <v>무선데이터통신장비</v>
          </cell>
          <cell r="J1112">
            <v>9</v>
          </cell>
        </row>
        <row r="1113">
          <cell r="H1113">
            <v>43221788</v>
          </cell>
          <cell r="I1113" t="str">
            <v>분배기</v>
          </cell>
          <cell r="J1113">
            <v>9</v>
          </cell>
        </row>
        <row r="1114">
          <cell r="H1114">
            <v>43221789</v>
          </cell>
          <cell r="I1114" t="str">
            <v>안테나주변기기</v>
          </cell>
          <cell r="J1114">
            <v>8</v>
          </cell>
        </row>
        <row r="1115">
          <cell r="H1115">
            <v>43221790</v>
          </cell>
          <cell r="I1115" t="str">
            <v>통신용탑</v>
          </cell>
          <cell r="J1115">
            <v>9</v>
          </cell>
        </row>
        <row r="1116">
          <cell r="H1116">
            <v>43221791</v>
          </cell>
          <cell r="I1116" t="str">
            <v>레이돔</v>
          </cell>
          <cell r="J1116">
            <v>8</v>
          </cell>
        </row>
        <row r="1117">
          <cell r="H1117">
            <v>43221896</v>
          </cell>
          <cell r="I1117" t="str">
            <v>광송신기또는수신기</v>
          </cell>
          <cell r="J1117">
            <v>8</v>
          </cell>
        </row>
        <row r="1118">
          <cell r="H1118">
            <v>43221898</v>
          </cell>
          <cell r="I1118" t="str">
            <v>광다중화장치</v>
          </cell>
          <cell r="J1118">
            <v>6</v>
          </cell>
        </row>
        <row r="1119">
          <cell r="H1119">
            <v>43222501</v>
          </cell>
          <cell r="I1119" t="str">
            <v>방화벽장치</v>
          </cell>
          <cell r="J1119">
            <v>5</v>
          </cell>
        </row>
        <row r="1120">
          <cell r="H1120">
            <v>43222605</v>
          </cell>
          <cell r="I1120" t="str">
            <v>네트워크게이트웨이</v>
          </cell>
          <cell r="J1120">
            <v>6</v>
          </cell>
        </row>
        <row r="1121">
          <cell r="H1121">
            <v>43222607</v>
          </cell>
          <cell r="I1121" t="str">
            <v>캐시엔진장비</v>
          </cell>
          <cell r="J1121">
            <v>5</v>
          </cell>
        </row>
        <row r="1122">
          <cell r="H1122">
            <v>43222609</v>
          </cell>
          <cell r="I1122" t="str">
            <v>네트워크라우터</v>
          </cell>
          <cell r="J1122">
            <v>8</v>
          </cell>
        </row>
        <row r="1123">
          <cell r="H1123">
            <v>43222610</v>
          </cell>
          <cell r="I1123" t="str">
            <v>네트워크서비스집중장치또는허브</v>
          </cell>
          <cell r="J1123">
            <v>7</v>
          </cell>
        </row>
        <row r="1124">
          <cell r="H1124">
            <v>43222611</v>
          </cell>
          <cell r="I1124" t="str">
            <v>네트워크채널또는데이터서비스유닛</v>
          </cell>
          <cell r="J1124">
            <v>7</v>
          </cell>
        </row>
        <row r="1125">
          <cell r="H1125">
            <v>43222612</v>
          </cell>
          <cell r="I1125" t="str">
            <v>네트워크스위치</v>
          </cell>
          <cell r="J1125">
            <v>6</v>
          </cell>
        </row>
        <row r="1126">
          <cell r="H1126">
            <v>43222615</v>
          </cell>
          <cell r="I1126" t="str">
            <v>SAN스위치</v>
          </cell>
          <cell r="J1126">
            <v>6</v>
          </cell>
        </row>
        <row r="1127">
          <cell r="H1127">
            <v>43222619</v>
          </cell>
          <cell r="I1127" t="str">
            <v>비디오네트워킹장비</v>
          </cell>
          <cell r="J1127">
            <v>6</v>
          </cell>
        </row>
        <row r="1128">
          <cell r="H1128">
            <v>43222622</v>
          </cell>
          <cell r="I1128" t="str">
            <v>서버로드밸런서</v>
          </cell>
          <cell r="J1128">
            <v>6</v>
          </cell>
        </row>
        <row r="1129">
          <cell r="H1129">
            <v>43222628</v>
          </cell>
          <cell r="I1129" t="str">
            <v>모뎀</v>
          </cell>
          <cell r="J1129">
            <v>6</v>
          </cell>
        </row>
        <row r="1130">
          <cell r="H1130">
            <v>43222640</v>
          </cell>
          <cell r="I1130" t="str">
            <v>무선랜액세스포인트</v>
          </cell>
          <cell r="J1130">
            <v>5</v>
          </cell>
        </row>
        <row r="1131">
          <cell r="H1131">
            <v>43222694</v>
          </cell>
          <cell r="I1131" t="str">
            <v>네트워크트래픽제어장치</v>
          </cell>
          <cell r="J1131">
            <v>6</v>
          </cell>
        </row>
        <row r="1132">
          <cell r="H1132">
            <v>43222695</v>
          </cell>
          <cell r="I1132" t="str">
            <v>다중통신장비</v>
          </cell>
          <cell r="J1132">
            <v>9</v>
          </cell>
        </row>
        <row r="1133">
          <cell r="H1133">
            <v>43222696</v>
          </cell>
          <cell r="I1133" t="str">
            <v>동보장치</v>
          </cell>
          <cell r="J1133">
            <v>8</v>
          </cell>
        </row>
        <row r="1134">
          <cell r="H1134">
            <v>43222697</v>
          </cell>
          <cell r="I1134" t="str">
            <v>라우팅스위쳐</v>
          </cell>
          <cell r="J1134">
            <v>8</v>
          </cell>
        </row>
        <row r="1135">
          <cell r="H1135">
            <v>43222699</v>
          </cell>
          <cell r="I1135" t="str">
            <v>케이블네트워크테스터</v>
          </cell>
          <cell r="J1135">
            <v>9</v>
          </cell>
        </row>
        <row r="1136">
          <cell r="H1136">
            <v>43222799</v>
          </cell>
          <cell r="I1136" t="str">
            <v>전신교환기</v>
          </cell>
          <cell r="J1136">
            <v>8</v>
          </cell>
        </row>
        <row r="1137">
          <cell r="H1137">
            <v>43222805</v>
          </cell>
          <cell r="I1137" t="str">
            <v>구내교환장비</v>
          </cell>
          <cell r="J1137">
            <v>10</v>
          </cell>
        </row>
        <row r="1138">
          <cell r="H1138">
            <v>43222817</v>
          </cell>
          <cell r="I1138" t="str">
            <v>통신용중계기</v>
          </cell>
          <cell r="J1138">
            <v>8</v>
          </cell>
        </row>
        <row r="1139">
          <cell r="H1139">
            <v>43222818</v>
          </cell>
          <cell r="I1139" t="str">
            <v>전화기용배선반프레임</v>
          </cell>
          <cell r="J1139">
            <v>10</v>
          </cell>
        </row>
        <row r="1140">
          <cell r="H1140">
            <v>43222822</v>
          </cell>
          <cell r="I1140" t="str">
            <v>시분할다중화장치</v>
          </cell>
          <cell r="J1140">
            <v>10</v>
          </cell>
        </row>
        <row r="1141">
          <cell r="H1141">
            <v>43222898</v>
          </cell>
          <cell r="I1141" t="str">
            <v>다중장치</v>
          </cell>
          <cell r="J1141">
            <v>9</v>
          </cell>
        </row>
        <row r="1142">
          <cell r="H1142">
            <v>43222899</v>
          </cell>
          <cell r="I1142" t="str">
            <v>반송단국장치</v>
          </cell>
          <cell r="J1142">
            <v>10</v>
          </cell>
        </row>
        <row r="1143">
          <cell r="H1143">
            <v>43223308</v>
          </cell>
          <cell r="I1143" t="str">
            <v>네트워크시스템장비용랙</v>
          </cell>
          <cell r="J1143">
            <v>9</v>
          </cell>
        </row>
        <row r="1144">
          <cell r="H1144">
            <v>43232699</v>
          </cell>
          <cell r="I1144" t="str">
            <v>캐드캠시스템</v>
          </cell>
          <cell r="J1144">
            <v>5</v>
          </cell>
        </row>
        <row r="1145">
          <cell r="H1145">
            <v>44101501</v>
          </cell>
          <cell r="I1145" t="str">
            <v>복사기</v>
          </cell>
          <cell r="J1145">
            <v>5</v>
          </cell>
        </row>
        <row r="1146">
          <cell r="H1146">
            <v>44101503</v>
          </cell>
          <cell r="I1146" t="str">
            <v>다기능복사기</v>
          </cell>
          <cell r="J1146">
            <v>5</v>
          </cell>
        </row>
        <row r="1147">
          <cell r="H1147">
            <v>44101597</v>
          </cell>
          <cell r="I1147" t="str">
            <v>기상FAX</v>
          </cell>
          <cell r="J1147">
            <v>5</v>
          </cell>
        </row>
        <row r="1148">
          <cell r="H1148">
            <v>44101599</v>
          </cell>
          <cell r="I1148" t="str">
            <v>팩스기기</v>
          </cell>
          <cell r="J1148">
            <v>5</v>
          </cell>
        </row>
        <row r="1149">
          <cell r="H1149">
            <v>44101601</v>
          </cell>
          <cell r="I1149" t="str">
            <v>종이절단기및보조용품</v>
          </cell>
          <cell r="J1149">
            <v>9</v>
          </cell>
        </row>
        <row r="1150">
          <cell r="H1150">
            <v>44101602</v>
          </cell>
          <cell r="I1150" t="str">
            <v>종이펀칭기또는바인딩기</v>
          </cell>
          <cell r="J1150">
            <v>10</v>
          </cell>
        </row>
        <row r="1151">
          <cell r="H1151">
            <v>44101603</v>
          </cell>
          <cell r="I1151" t="str">
            <v>문서세단기및보조용품</v>
          </cell>
          <cell r="J1151">
            <v>11</v>
          </cell>
        </row>
        <row r="1152">
          <cell r="H1152">
            <v>44101703</v>
          </cell>
          <cell r="I1152" t="str">
            <v>듀플렉서장치</v>
          </cell>
          <cell r="J1152">
            <v>4</v>
          </cell>
        </row>
        <row r="1153">
          <cell r="H1153">
            <v>44101705</v>
          </cell>
          <cell r="I1153" t="str">
            <v>사무기기트레이또는지급장치</v>
          </cell>
          <cell r="J1153">
            <v>6</v>
          </cell>
        </row>
        <row r="1154">
          <cell r="H1154">
            <v>44101799</v>
          </cell>
          <cell r="I1154" t="str">
            <v>문서자동분류장치</v>
          </cell>
          <cell r="J1154">
            <v>6</v>
          </cell>
        </row>
        <row r="1155">
          <cell r="H1155">
            <v>44101902</v>
          </cell>
          <cell r="I1155" t="str">
            <v>수표발행기</v>
          </cell>
          <cell r="J1155">
            <v>10</v>
          </cell>
        </row>
        <row r="1156">
          <cell r="H1156">
            <v>44102103</v>
          </cell>
          <cell r="I1156" t="str">
            <v>우편물봉합기</v>
          </cell>
          <cell r="J1156">
            <v>7</v>
          </cell>
        </row>
        <row r="1157">
          <cell r="H1157">
            <v>44102105</v>
          </cell>
          <cell r="I1157" t="str">
            <v>수인인명인쇄기</v>
          </cell>
          <cell r="J1157">
            <v>7</v>
          </cell>
        </row>
        <row r="1158">
          <cell r="H1158">
            <v>44102304</v>
          </cell>
          <cell r="I1158" t="str">
            <v>봉인기계</v>
          </cell>
          <cell r="J1158">
            <v>7</v>
          </cell>
        </row>
        <row r="1159">
          <cell r="H1159">
            <v>44102501</v>
          </cell>
          <cell r="I1159" t="str">
            <v>지폐계수기</v>
          </cell>
          <cell r="J1159">
            <v>10</v>
          </cell>
        </row>
        <row r="1160">
          <cell r="H1160">
            <v>44102602</v>
          </cell>
          <cell r="I1160" t="str">
            <v>타자기</v>
          </cell>
          <cell r="J1160">
            <v>8</v>
          </cell>
        </row>
        <row r="1161">
          <cell r="H1161">
            <v>44102604</v>
          </cell>
          <cell r="I1161" t="str">
            <v>속기기계</v>
          </cell>
          <cell r="J1161">
            <v>6</v>
          </cell>
        </row>
        <row r="1162">
          <cell r="H1162">
            <v>44102801</v>
          </cell>
          <cell r="I1162" t="str">
            <v>래미네이터</v>
          </cell>
          <cell r="J1162">
            <v>10</v>
          </cell>
        </row>
        <row r="1163">
          <cell r="H1163">
            <v>44111502</v>
          </cell>
          <cell r="I1163" t="str">
            <v>서류정리케이스</v>
          </cell>
          <cell r="J1163">
            <v>8</v>
          </cell>
        </row>
        <row r="1164">
          <cell r="H1164">
            <v>44111512</v>
          </cell>
          <cell r="I1164" t="str">
            <v>책꽂이</v>
          </cell>
          <cell r="J1164">
            <v>8</v>
          </cell>
        </row>
        <row r="1165">
          <cell r="H1165">
            <v>44111515</v>
          </cell>
          <cell r="I1165" t="str">
            <v>서류상자또는서류함</v>
          </cell>
          <cell r="J1165">
            <v>8</v>
          </cell>
        </row>
        <row r="1166">
          <cell r="H1166">
            <v>44111890</v>
          </cell>
          <cell r="I1166" t="str">
            <v>도화기</v>
          </cell>
          <cell r="J1166">
            <v>10</v>
          </cell>
        </row>
        <row r="1167">
          <cell r="H1167">
            <v>44111891</v>
          </cell>
          <cell r="I1167" t="str">
            <v>제도판</v>
          </cell>
          <cell r="J1167">
            <v>10</v>
          </cell>
        </row>
        <row r="1168">
          <cell r="H1168">
            <v>44111893</v>
          </cell>
          <cell r="I1168" t="str">
            <v>면적계</v>
          </cell>
          <cell r="J1168">
            <v>10</v>
          </cell>
        </row>
        <row r="1169">
          <cell r="H1169">
            <v>44111895</v>
          </cell>
          <cell r="I1169" t="str">
            <v>제도기</v>
          </cell>
          <cell r="J1169">
            <v>10</v>
          </cell>
        </row>
        <row r="1170">
          <cell r="H1170">
            <v>44111901</v>
          </cell>
          <cell r="I1170" t="str">
            <v>일정기록판및액세서리</v>
          </cell>
          <cell r="J1170">
            <v>10</v>
          </cell>
        </row>
        <row r="1171">
          <cell r="H1171">
            <v>44111902</v>
          </cell>
          <cell r="I1171" t="str">
            <v>전자복사칠판및액세서리</v>
          </cell>
          <cell r="J1171">
            <v>8</v>
          </cell>
        </row>
        <row r="1172">
          <cell r="H1172">
            <v>44111906</v>
          </cell>
          <cell r="I1172" t="str">
            <v>칠판또는액세서리</v>
          </cell>
          <cell r="J1172">
            <v>8</v>
          </cell>
        </row>
        <row r="1173">
          <cell r="H1173">
            <v>44111907</v>
          </cell>
          <cell r="I1173" t="str">
            <v>게시판또는액세서리</v>
          </cell>
          <cell r="J1173">
            <v>7</v>
          </cell>
        </row>
        <row r="1174">
          <cell r="H1174">
            <v>44111911</v>
          </cell>
          <cell r="I1174" t="str">
            <v>인터랙티브화이트보드및액세서리</v>
          </cell>
          <cell r="J1174">
            <v>6</v>
          </cell>
        </row>
        <row r="1175">
          <cell r="H1175">
            <v>44121511</v>
          </cell>
          <cell r="I1175" t="str">
            <v>우편함</v>
          </cell>
          <cell r="J1175">
            <v>9</v>
          </cell>
        </row>
        <row r="1176">
          <cell r="H1176">
            <v>44121611</v>
          </cell>
          <cell r="I1176" t="str">
            <v>제지용펀치</v>
          </cell>
          <cell r="J1176">
            <v>9</v>
          </cell>
        </row>
        <row r="1177">
          <cell r="H1177">
            <v>44121623</v>
          </cell>
          <cell r="I1177" t="str">
            <v>기계식편지개봉기</v>
          </cell>
          <cell r="J1177">
            <v>6</v>
          </cell>
        </row>
        <row r="1178">
          <cell r="H1178">
            <v>45101502</v>
          </cell>
          <cell r="I1178" t="str">
            <v>오프셋인쇄기</v>
          </cell>
          <cell r="J1178">
            <v>11</v>
          </cell>
        </row>
        <row r="1179">
          <cell r="H1179">
            <v>45101504</v>
          </cell>
          <cell r="I1179" t="str">
            <v>평판인쇄기</v>
          </cell>
          <cell r="J1179">
            <v>11</v>
          </cell>
        </row>
        <row r="1180">
          <cell r="H1180">
            <v>45101506</v>
          </cell>
          <cell r="I1180" t="str">
            <v>스크린인쇄기</v>
          </cell>
          <cell r="J1180">
            <v>11</v>
          </cell>
        </row>
        <row r="1181">
          <cell r="H1181">
            <v>45101507</v>
          </cell>
          <cell r="I1181" t="str">
            <v>인쇄기</v>
          </cell>
          <cell r="J1181">
            <v>11</v>
          </cell>
        </row>
        <row r="1182">
          <cell r="H1182">
            <v>45101802</v>
          </cell>
          <cell r="I1182" t="str">
            <v>제본용재단기</v>
          </cell>
          <cell r="J1182">
            <v>11</v>
          </cell>
        </row>
        <row r="1183">
          <cell r="H1183">
            <v>45101804</v>
          </cell>
          <cell r="I1183" t="str">
            <v>제본기</v>
          </cell>
          <cell r="J1183">
            <v>11</v>
          </cell>
        </row>
        <row r="1184">
          <cell r="H1184">
            <v>45101806</v>
          </cell>
          <cell r="I1184" t="str">
            <v>정합기</v>
          </cell>
          <cell r="J1184">
            <v>12</v>
          </cell>
        </row>
        <row r="1185">
          <cell r="H1185">
            <v>45101902</v>
          </cell>
          <cell r="I1185" t="str">
            <v>제판기</v>
          </cell>
          <cell r="J1185">
            <v>12</v>
          </cell>
        </row>
        <row r="1186">
          <cell r="H1186">
            <v>45111603</v>
          </cell>
          <cell r="I1186" t="str">
            <v>영사용스크린</v>
          </cell>
          <cell r="J1186">
            <v>8</v>
          </cell>
        </row>
        <row r="1187">
          <cell r="H1187">
            <v>45111604</v>
          </cell>
          <cell r="I1187" t="str">
            <v>슬라이드용프로젝터</v>
          </cell>
          <cell r="J1187">
            <v>9</v>
          </cell>
        </row>
        <row r="1188">
          <cell r="H1188">
            <v>45111607</v>
          </cell>
          <cell r="I1188" t="str">
            <v>오버헤드프로젝터</v>
          </cell>
          <cell r="J1188">
            <v>9</v>
          </cell>
        </row>
        <row r="1189">
          <cell r="H1189">
            <v>45111608</v>
          </cell>
          <cell r="I1189" t="str">
            <v>영화용영사기</v>
          </cell>
          <cell r="J1189">
            <v>10</v>
          </cell>
        </row>
        <row r="1190">
          <cell r="H1190">
            <v>45111610</v>
          </cell>
          <cell r="I1190" t="str">
            <v>실물환등기</v>
          </cell>
          <cell r="J1190">
            <v>9</v>
          </cell>
        </row>
        <row r="1191">
          <cell r="H1191">
            <v>45111616</v>
          </cell>
          <cell r="I1191" t="str">
            <v>비디오프로젝터</v>
          </cell>
          <cell r="J1191">
            <v>7</v>
          </cell>
        </row>
        <row r="1192">
          <cell r="H1192">
            <v>45111696</v>
          </cell>
          <cell r="I1192" t="str">
            <v>슬라이드복사기</v>
          </cell>
          <cell r="J1192">
            <v>8</v>
          </cell>
        </row>
        <row r="1193">
          <cell r="H1193">
            <v>45111697</v>
          </cell>
          <cell r="I1193" t="str">
            <v>영사대</v>
          </cell>
          <cell r="J1193">
            <v>8</v>
          </cell>
        </row>
        <row r="1194">
          <cell r="H1194">
            <v>45111705</v>
          </cell>
          <cell r="I1194" t="str">
            <v>대중방송용장비</v>
          </cell>
          <cell r="J1194">
            <v>10</v>
          </cell>
        </row>
        <row r="1195">
          <cell r="H1195">
            <v>45111706</v>
          </cell>
          <cell r="I1195" t="str">
            <v>오디오믹서,증폭기결합</v>
          </cell>
          <cell r="J1195">
            <v>7</v>
          </cell>
        </row>
        <row r="1196">
          <cell r="H1196">
            <v>45111766</v>
          </cell>
          <cell r="I1196" t="str">
            <v>구내방송제어기기</v>
          </cell>
          <cell r="J1196">
            <v>9</v>
          </cell>
        </row>
        <row r="1197">
          <cell r="H1197">
            <v>45111767</v>
          </cell>
          <cell r="I1197" t="str">
            <v>리모트앰프</v>
          </cell>
          <cell r="J1197">
            <v>9</v>
          </cell>
        </row>
        <row r="1198">
          <cell r="H1198">
            <v>45111774</v>
          </cell>
          <cell r="I1198" t="str">
            <v>테이프복사기</v>
          </cell>
          <cell r="J1198">
            <v>7</v>
          </cell>
        </row>
        <row r="1199">
          <cell r="H1199">
            <v>45111775</v>
          </cell>
          <cell r="I1199" t="str">
            <v>음향합성기</v>
          </cell>
          <cell r="J1199">
            <v>8</v>
          </cell>
        </row>
        <row r="1200">
          <cell r="H1200">
            <v>45111780</v>
          </cell>
          <cell r="I1200" t="str">
            <v>디지털오디오편집기</v>
          </cell>
          <cell r="J1200">
            <v>6</v>
          </cell>
        </row>
        <row r="1201">
          <cell r="H1201">
            <v>45111793</v>
          </cell>
          <cell r="I1201" t="str">
            <v>릴테잎녹음기</v>
          </cell>
          <cell r="J1201">
            <v>9</v>
          </cell>
        </row>
        <row r="1202">
          <cell r="H1202">
            <v>45111796</v>
          </cell>
          <cell r="I1202" t="str">
            <v>카세트덱</v>
          </cell>
          <cell r="J1202">
            <v>9</v>
          </cell>
        </row>
        <row r="1203">
          <cell r="H1203">
            <v>45111797</v>
          </cell>
          <cell r="I1203" t="str">
            <v>하드디스크레코더</v>
          </cell>
          <cell r="J1203">
            <v>5</v>
          </cell>
        </row>
        <row r="1204">
          <cell r="H1204">
            <v>45111803</v>
          </cell>
          <cell r="I1204" t="str">
            <v>스캔컨버터</v>
          </cell>
          <cell r="J1204">
            <v>7</v>
          </cell>
        </row>
        <row r="1205">
          <cell r="H1205">
            <v>45111805</v>
          </cell>
          <cell r="I1205" t="str">
            <v>비디오편집기</v>
          </cell>
          <cell r="J1205">
            <v>9</v>
          </cell>
        </row>
        <row r="1206">
          <cell r="H1206">
            <v>45111810</v>
          </cell>
          <cell r="I1206" t="str">
            <v>실물화상기</v>
          </cell>
          <cell r="J1206">
            <v>8</v>
          </cell>
        </row>
        <row r="1207">
          <cell r="H1207">
            <v>45111881</v>
          </cell>
          <cell r="I1207" t="str">
            <v>영상모니터</v>
          </cell>
          <cell r="J1207">
            <v>6</v>
          </cell>
        </row>
        <row r="1208">
          <cell r="H1208">
            <v>45111882</v>
          </cell>
          <cell r="I1208" t="str">
            <v>MPEG엔코더</v>
          </cell>
          <cell r="J1208">
            <v>5</v>
          </cell>
        </row>
        <row r="1209">
          <cell r="H1209">
            <v>45111884</v>
          </cell>
          <cell r="I1209" t="str">
            <v>동기신호발생기</v>
          </cell>
          <cell r="J1209">
            <v>5</v>
          </cell>
        </row>
        <row r="1210">
          <cell r="H1210">
            <v>45111885</v>
          </cell>
          <cell r="I1210" t="str">
            <v>디지털영상효과기</v>
          </cell>
          <cell r="J1210">
            <v>6</v>
          </cell>
        </row>
        <row r="1211">
          <cell r="H1211">
            <v>45111886</v>
          </cell>
          <cell r="I1211" t="str">
            <v>로고발생기</v>
          </cell>
          <cell r="J1211">
            <v>8</v>
          </cell>
        </row>
        <row r="1212">
          <cell r="H1212">
            <v>45111887</v>
          </cell>
          <cell r="I1212" t="str">
            <v>방송용문자발생기</v>
          </cell>
          <cell r="J1212">
            <v>8</v>
          </cell>
        </row>
        <row r="1213">
          <cell r="H1213">
            <v>45111889</v>
          </cell>
          <cell r="I1213" t="str">
            <v>비디오믹서</v>
          </cell>
          <cell r="J1213">
            <v>7</v>
          </cell>
        </row>
        <row r="1214">
          <cell r="H1214">
            <v>45111891</v>
          </cell>
          <cell r="I1214" t="str">
            <v>비디오프로세싱앰프</v>
          </cell>
          <cell r="J1214">
            <v>6</v>
          </cell>
        </row>
        <row r="1215">
          <cell r="H1215">
            <v>45111893</v>
          </cell>
          <cell r="I1215" t="str">
            <v>영상정보디스플레이장치</v>
          </cell>
          <cell r="J1215">
            <v>5</v>
          </cell>
        </row>
        <row r="1216">
          <cell r="H1216">
            <v>45111894</v>
          </cell>
          <cell r="I1216" t="str">
            <v>오디오비디오콘솔</v>
          </cell>
          <cell r="J1216">
            <v>8</v>
          </cell>
        </row>
        <row r="1217">
          <cell r="H1217">
            <v>45111897</v>
          </cell>
          <cell r="I1217" t="str">
            <v>프롬프터</v>
          </cell>
          <cell r="J1217">
            <v>5</v>
          </cell>
        </row>
        <row r="1218">
          <cell r="H1218">
            <v>45111902</v>
          </cell>
          <cell r="I1218" t="str">
            <v>영상회의시스템</v>
          </cell>
          <cell r="J1218">
            <v>5</v>
          </cell>
        </row>
        <row r="1219">
          <cell r="H1219">
            <v>45112002</v>
          </cell>
          <cell r="I1219" t="str">
            <v>마이크로필름리더프린터</v>
          </cell>
          <cell r="J1219">
            <v>6</v>
          </cell>
        </row>
        <row r="1220">
          <cell r="H1220">
            <v>45112099</v>
          </cell>
          <cell r="I1220" t="str">
            <v>디지털식필름판독기</v>
          </cell>
          <cell r="J1220">
            <v>10</v>
          </cell>
        </row>
        <row r="1221">
          <cell r="H1221">
            <v>45121501</v>
          </cell>
          <cell r="I1221" t="str">
            <v>스틸카메라</v>
          </cell>
          <cell r="J1221">
            <v>9</v>
          </cell>
        </row>
        <row r="1222">
          <cell r="H1222">
            <v>45121504</v>
          </cell>
          <cell r="I1222" t="str">
            <v>디지털카메라</v>
          </cell>
          <cell r="J1222">
            <v>8</v>
          </cell>
        </row>
        <row r="1223">
          <cell r="H1223">
            <v>45121505</v>
          </cell>
          <cell r="I1223" t="str">
            <v>영화촬영용카메라</v>
          </cell>
          <cell r="J1223">
            <v>10</v>
          </cell>
        </row>
        <row r="1224">
          <cell r="H1224">
            <v>45121510</v>
          </cell>
          <cell r="I1224" t="str">
            <v>항공카메라</v>
          </cell>
          <cell r="J1224">
            <v>9</v>
          </cell>
        </row>
        <row r="1225">
          <cell r="H1225">
            <v>45121511</v>
          </cell>
          <cell r="I1225" t="str">
            <v>고속카메라</v>
          </cell>
          <cell r="J1225">
            <v>8</v>
          </cell>
        </row>
        <row r="1226">
          <cell r="H1226">
            <v>45121512</v>
          </cell>
          <cell r="I1226" t="str">
            <v>수중카메라</v>
          </cell>
          <cell r="J1226">
            <v>8</v>
          </cell>
        </row>
        <row r="1227">
          <cell r="H1227">
            <v>45121514</v>
          </cell>
          <cell r="I1227" t="str">
            <v>복사용카메라</v>
          </cell>
          <cell r="J1227">
            <v>8</v>
          </cell>
        </row>
        <row r="1228">
          <cell r="H1228">
            <v>45121516</v>
          </cell>
          <cell r="I1228" t="str">
            <v>디지탈캠코더또는비디오카메라</v>
          </cell>
          <cell r="J1228">
            <v>9</v>
          </cell>
        </row>
        <row r="1229">
          <cell r="H1229">
            <v>45121520</v>
          </cell>
          <cell r="I1229" t="str">
            <v>웹카메라</v>
          </cell>
          <cell r="J1229">
            <v>8</v>
          </cell>
        </row>
        <row r="1230">
          <cell r="H1230">
            <v>45121595</v>
          </cell>
          <cell r="I1230" t="str">
            <v>디지털이미지촬영기</v>
          </cell>
          <cell r="J1230">
            <v>8</v>
          </cell>
        </row>
        <row r="1231">
          <cell r="H1231">
            <v>45121596</v>
          </cell>
          <cell r="I1231" t="str">
            <v>적외선카메라</v>
          </cell>
          <cell r="J1231">
            <v>8</v>
          </cell>
        </row>
        <row r="1232">
          <cell r="H1232">
            <v>45121598</v>
          </cell>
          <cell r="I1232" t="str">
            <v>천체사진기</v>
          </cell>
          <cell r="J1232">
            <v>8</v>
          </cell>
        </row>
        <row r="1233">
          <cell r="H1233">
            <v>45121601</v>
          </cell>
          <cell r="I1233" t="str">
            <v>카메라플래시또는광원</v>
          </cell>
          <cell r="J1233">
            <v>8</v>
          </cell>
        </row>
        <row r="1234">
          <cell r="H1234">
            <v>45121602</v>
          </cell>
          <cell r="I1234" t="str">
            <v>카메라삼각대</v>
          </cell>
          <cell r="J1234">
            <v>10</v>
          </cell>
        </row>
        <row r="1235">
          <cell r="H1235">
            <v>45121603</v>
          </cell>
          <cell r="I1235" t="str">
            <v>카메라용렌즈또는카메라용필터</v>
          </cell>
          <cell r="J1235">
            <v>8</v>
          </cell>
        </row>
        <row r="1236">
          <cell r="H1236">
            <v>45121607</v>
          </cell>
          <cell r="I1236" t="str">
            <v>카메라설치대또는지지대</v>
          </cell>
          <cell r="J1236">
            <v>9</v>
          </cell>
        </row>
        <row r="1237">
          <cell r="H1237">
            <v>45121608</v>
          </cell>
          <cell r="I1237" t="str">
            <v>카메라조립부품</v>
          </cell>
          <cell r="J1237">
            <v>8</v>
          </cell>
        </row>
        <row r="1238">
          <cell r="H1238">
            <v>45121609</v>
          </cell>
          <cell r="I1238" t="str">
            <v>카메라받침대</v>
          </cell>
          <cell r="J1238">
            <v>8</v>
          </cell>
        </row>
        <row r="1239">
          <cell r="H1239">
            <v>45121612</v>
          </cell>
          <cell r="I1239" t="str">
            <v>카메라테이블</v>
          </cell>
          <cell r="J1239">
            <v>8</v>
          </cell>
        </row>
        <row r="1240">
          <cell r="H1240">
            <v>45121613</v>
          </cell>
          <cell r="I1240" t="str">
            <v>카메라덮개또는커버</v>
          </cell>
          <cell r="J1240">
            <v>8</v>
          </cell>
        </row>
        <row r="1241">
          <cell r="H1241">
            <v>45121623</v>
          </cell>
          <cell r="I1241" t="str">
            <v>카메라컨트롤러</v>
          </cell>
          <cell r="J1241">
            <v>8</v>
          </cell>
        </row>
        <row r="1242">
          <cell r="H1242">
            <v>45121697</v>
          </cell>
          <cell r="I1242" t="str">
            <v>반사경</v>
          </cell>
          <cell r="J1242">
            <v>8</v>
          </cell>
        </row>
        <row r="1243">
          <cell r="H1243">
            <v>45121701</v>
          </cell>
          <cell r="I1243" t="str">
            <v>필름건조기</v>
          </cell>
          <cell r="J1243">
            <v>9</v>
          </cell>
        </row>
        <row r="1244">
          <cell r="H1244">
            <v>45121704</v>
          </cell>
          <cell r="I1244" t="str">
            <v>필름편집기</v>
          </cell>
          <cell r="J1244">
            <v>9</v>
          </cell>
        </row>
        <row r="1245">
          <cell r="H1245">
            <v>45121705</v>
          </cell>
          <cell r="I1245" t="str">
            <v>사진확대기</v>
          </cell>
          <cell r="J1245">
            <v>9</v>
          </cell>
        </row>
        <row r="1246">
          <cell r="H1246">
            <v>45121709</v>
          </cell>
          <cell r="I1246" t="str">
            <v>자동필름현상기</v>
          </cell>
          <cell r="J1246">
            <v>8</v>
          </cell>
        </row>
        <row r="1247">
          <cell r="H1247">
            <v>45121792</v>
          </cell>
          <cell r="I1247" t="str">
            <v>색도조정기</v>
          </cell>
          <cell r="J1247">
            <v>8</v>
          </cell>
        </row>
        <row r="1248">
          <cell r="H1248">
            <v>45121797</v>
          </cell>
          <cell r="I1248" t="str">
            <v>필름리더</v>
          </cell>
          <cell r="J1248">
            <v>5</v>
          </cell>
        </row>
        <row r="1249">
          <cell r="H1249">
            <v>45121798</v>
          </cell>
          <cell r="I1249" t="str">
            <v>필름편집대</v>
          </cell>
          <cell r="J1249">
            <v>8</v>
          </cell>
        </row>
        <row r="1250">
          <cell r="H1250">
            <v>45121801</v>
          </cell>
          <cell r="I1250" t="str">
            <v>마이크로필름카메라</v>
          </cell>
          <cell r="J1250">
            <v>11</v>
          </cell>
        </row>
        <row r="1251">
          <cell r="H1251">
            <v>45131701</v>
          </cell>
          <cell r="I1251" t="str">
            <v>슬라이드트레이</v>
          </cell>
          <cell r="J1251">
            <v>8</v>
          </cell>
        </row>
        <row r="1252">
          <cell r="H1252">
            <v>45141693</v>
          </cell>
          <cell r="I1252" t="str">
            <v>인화기구</v>
          </cell>
          <cell r="J1252">
            <v>10</v>
          </cell>
        </row>
        <row r="1253">
          <cell r="H1253">
            <v>46111702</v>
          </cell>
          <cell r="I1253" t="str">
            <v>적외선탐지기</v>
          </cell>
          <cell r="J1253">
            <v>10</v>
          </cell>
        </row>
        <row r="1254">
          <cell r="H1254">
            <v>46111797</v>
          </cell>
          <cell r="I1254" t="str">
            <v>적외선망원경</v>
          </cell>
          <cell r="J1254">
            <v>9</v>
          </cell>
        </row>
        <row r="1255">
          <cell r="H1255">
            <v>46151501</v>
          </cell>
          <cell r="I1255" t="str">
            <v>바리케이드</v>
          </cell>
          <cell r="J1255">
            <v>11</v>
          </cell>
        </row>
        <row r="1256">
          <cell r="H1256">
            <v>46151503</v>
          </cell>
          <cell r="I1256" t="str">
            <v>폭동진압용방패</v>
          </cell>
          <cell r="J1256">
            <v>9</v>
          </cell>
        </row>
        <row r="1257">
          <cell r="H1257">
            <v>46151604</v>
          </cell>
          <cell r="I1257" t="str">
            <v>음주측정기</v>
          </cell>
          <cell r="J1257">
            <v>7</v>
          </cell>
        </row>
        <row r="1258">
          <cell r="H1258">
            <v>46151605</v>
          </cell>
          <cell r="I1258" t="str">
            <v>무기또는폭발물탐지기</v>
          </cell>
          <cell r="J1258">
            <v>11</v>
          </cell>
        </row>
        <row r="1259">
          <cell r="H1259">
            <v>46151608</v>
          </cell>
          <cell r="I1259" t="str">
            <v>폭탄방호장치및용품</v>
          </cell>
          <cell r="J1259">
            <v>11</v>
          </cell>
        </row>
        <row r="1260">
          <cell r="H1260">
            <v>46151696</v>
          </cell>
          <cell r="I1260" t="str">
            <v>신분증판독기</v>
          </cell>
          <cell r="J1260">
            <v>9</v>
          </cell>
        </row>
        <row r="1261">
          <cell r="H1261">
            <v>46151706</v>
          </cell>
          <cell r="I1261" t="str">
            <v>잠재지문프린트키트</v>
          </cell>
          <cell r="J1261">
            <v>9</v>
          </cell>
        </row>
        <row r="1262">
          <cell r="H1262">
            <v>46151711</v>
          </cell>
          <cell r="I1262" t="str">
            <v>족흔적채취기</v>
          </cell>
          <cell r="J1262">
            <v>10</v>
          </cell>
        </row>
        <row r="1263">
          <cell r="H1263">
            <v>46151715</v>
          </cell>
          <cell r="I1263" t="str">
            <v>지문인식장비</v>
          </cell>
          <cell r="J1263">
            <v>9</v>
          </cell>
        </row>
        <row r="1264">
          <cell r="H1264">
            <v>46151796</v>
          </cell>
          <cell r="I1264" t="str">
            <v>거짓말탐지기</v>
          </cell>
          <cell r="J1264">
            <v>9</v>
          </cell>
        </row>
        <row r="1265">
          <cell r="H1265">
            <v>46151797</v>
          </cell>
          <cell r="I1265" t="str">
            <v>수사용감식기구</v>
          </cell>
          <cell r="J1265">
            <v>10</v>
          </cell>
        </row>
        <row r="1266">
          <cell r="H1266">
            <v>46161503</v>
          </cell>
          <cell r="I1266" t="str">
            <v>선박신호장비</v>
          </cell>
          <cell r="J1266">
            <v>8</v>
          </cell>
        </row>
        <row r="1267">
          <cell r="H1267">
            <v>46161504</v>
          </cell>
          <cell r="I1267" t="str">
            <v>교통신호등</v>
          </cell>
          <cell r="J1267">
            <v>9</v>
          </cell>
        </row>
        <row r="1268">
          <cell r="H1268">
            <v>46161579</v>
          </cell>
          <cell r="I1268" t="str">
            <v>교통관제시스템</v>
          </cell>
          <cell r="J1268">
            <v>7</v>
          </cell>
        </row>
        <row r="1269">
          <cell r="H1269">
            <v>46161581</v>
          </cell>
          <cell r="I1269" t="str">
            <v>교통량측정기</v>
          </cell>
          <cell r="J1269">
            <v>9</v>
          </cell>
        </row>
        <row r="1270">
          <cell r="H1270">
            <v>46161587</v>
          </cell>
          <cell r="I1270" t="str">
            <v>보행자감지기</v>
          </cell>
          <cell r="J1270">
            <v>9</v>
          </cell>
        </row>
        <row r="1271">
          <cell r="H1271">
            <v>46161588</v>
          </cell>
          <cell r="I1271" t="str">
            <v>선박신호조명</v>
          </cell>
          <cell r="J1271">
            <v>8</v>
          </cell>
        </row>
        <row r="1272">
          <cell r="H1272">
            <v>46161595</v>
          </cell>
          <cell r="I1272" t="str">
            <v>차량번호판독기</v>
          </cell>
          <cell r="J1272">
            <v>9</v>
          </cell>
        </row>
        <row r="1273">
          <cell r="H1273">
            <v>46161790</v>
          </cell>
          <cell r="I1273" t="str">
            <v>구조망</v>
          </cell>
          <cell r="J1273">
            <v>8</v>
          </cell>
        </row>
        <row r="1274">
          <cell r="H1274">
            <v>46161792</v>
          </cell>
          <cell r="I1274" t="str">
            <v>구조용에어백</v>
          </cell>
          <cell r="J1274">
            <v>11</v>
          </cell>
        </row>
        <row r="1275">
          <cell r="H1275">
            <v>46161793</v>
          </cell>
          <cell r="I1275" t="str">
            <v>구조용조명등</v>
          </cell>
          <cell r="J1275">
            <v>11</v>
          </cell>
        </row>
        <row r="1276">
          <cell r="H1276">
            <v>46161797</v>
          </cell>
          <cell r="I1276" t="str">
            <v>에어텐트</v>
          </cell>
          <cell r="J1276">
            <v>11</v>
          </cell>
        </row>
        <row r="1277">
          <cell r="H1277">
            <v>46161799</v>
          </cell>
          <cell r="I1277" t="str">
            <v>유압구조장비세트</v>
          </cell>
          <cell r="J1277">
            <v>11</v>
          </cell>
        </row>
        <row r="1278">
          <cell r="H1278">
            <v>46171506</v>
          </cell>
          <cell r="I1278" t="str">
            <v>금고</v>
          </cell>
          <cell r="J1278">
            <v>11</v>
          </cell>
        </row>
        <row r="1279">
          <cell r="H1279">
            <v>46171602</v>
          </cell>
          <cell r="I1279" t="str">
            <v>경음기</v>
          </cell>
          <cell r="J1279">
            <v>8</v>
          </cell>
        </row>
        <row r="1280">
          <cell r="H1280">
            <v>46171603</v>
          </cell>
          <cell r="I1280" t="str">
            <v>시간기록계</v>
          </cell>
          <cell r="J1280">
            <v>11</v>
          </cell>
        </row>
        <row r="1281">
          <cell r="H1281">
            <v>46171604</v>
          </cell>
          <cell r="I1281" t="str">
            <v>경보장치</v>
          </cell>
          <cell r="J1281">
            <v>9</v>
          </cell>
        </row>
        <row r="1282">
          <cell r="H1282">
            <v>46171610</v>
          </cell>
          <cell r="I1282" t="str">
            <v>보안용카메라</v>
          </cell>
          <cell r="J1282">
            <v>9</v>
          </cell>
        </row>
        <row r="1283">
          <cell r="H1283">
            <v>46171612</v>
          </cell>
          <cell r="I1283" t="str">
            <v>비디오모니터</v>
          </cell>
          <cell r="J1283">
            <v>7</v>
          </cell>
        </row>
        <row r="1284">
          <cell r="H1284">
            <v>46171613</v>
          </cell>
          <cell r="I1284" t="str">
            <v>가스경보기</v>
          </cell>
          <cell r="J1284">
            <v>9</v>
          </cell>
        </row>
        <row r="1285">
          <cell r="H1285">
            <v>46171616</v>
          </cell>
          <cell r="I1285" t="str">
            <v>레이더탐지기</v>
          </cell>
          <cell r="J1285">
            <v>9</v>
          </cell>
        </row>
        <row r="1286">
          <cell r="H1286">
            <v>46171619</v>
          </cell>
          <cell r="I1286" t="str">
            <v>경비또는출입통제시스템</v>
          </cell>
          <cell r="J1286">
            <v>9</v>
          </cell>
        </row>
        <row r="1287">
          <cell r="H1287">
            <v>46171621</v>
          </cell>
          <cell r="I1287" t="str">
            <v>감시용녹화기또는녹음기</v>
          </cell>
          <cell r="J1287">
            <v>8</v>
          </cell>
        </row>
        <row r="1288">
          <cell r="H1288">
            <v>46171673</v>
          </cell>
          <cell r="I1288" t="str">
            <v>영상분배기</v>
          </cell>
          <cell r="J1288">
            <v>6</v>
          </cell>
        </row>
        <row r="1289">
          <cell r="H1289">
            <v>46171677</v>
          </cell>
          <cell r="I1289" t="str">
            <v>엑스레이화물검색기</v>
          </cell>
          <cell r="J1289">
            <v>10</v>
          </cell>
        </row>
        <row r="1290">
          <cell r="H1290">
            <v>46171678</v>
          </cell>
          <cell r="I1290" t="str">
            <v>감청장비</v>
          </cell>
          <cell r="J1290">
            <v>10</v>
          </cell>
        </row>
        <row r="1291">
          <cell r="H1291">
            <v>46171681</v>
          </cell>
          <cell r="I1291" t="str">
            <v>도난방지기</v>
          </cell>
          <cell r="J1291">
            <v>8</v>
          </cell>
        </row>
        <row r="1292">
          <cell r="H1292">
            <v>46171682</v>
          </cell>
          <cell r="I1292" t="str">
            <v>모사전송기용보안장비</v>
          </cell>
          <cell r="J1292">
            <v>9</v>
          </cell>
        </row>
        <row r="1293">
          <cell r="H1293">
            <v>46171683</v>
          </cell>
          <cell r="I1293" t="str">
            <v>무선국운영감시기</v>
          </cell>
          <cell r="J1293">
            <v>9</v>
          </cell>
        </row>
        <row r="1294">
          <cell r="H1294">
            <v>46171685</v>
          </cell>
          <cell r="I1294" t="str">
            <v>무인교통감시장치</v>
          </cell>
          <cell r="J1294">
            <v>7</v>
          </cell>
        </row>
        <row r="1295">
          <cell r="H1295">
            <v>46171687</v>
          </cell>
          <cell r="I1295" t="str">
            <v>보안용금속탐지기</v>
          </cell>
          <cell r="J1295">
            <v>10</v>
          </cell>
        </row>
        <row r="1296">
          <cell r="H1296">
            <v>46171689</v>
          </cell>
          <cell r="I1296" t="str">
            <v>수위고저용경보기</v>
          </cell>
          <cell r="J1296">
            <v>9</v>
          </cell>
        </row>
        <row r="1297">
          <cell r="H1297">
            <v>46171691</v>
          </cell>
          <cell r="I1297" t="str">
            <v>야간투시경</v>
          </cell>
          <cell r="J1297">
            <v>10</v>
          </cell>
        </row>
        <row r="1298">
          <cell r="H1298">
            <v>46171694</v>
          </cell>
          <cell r="I1298" t="str">
            <v>영상신호보상기</v>
          </cell>
          <cell r="J1298">
            <v>8</v>
          </cell>
        </row>
        <row r="1299">
          <cell r="H1299">
            <v>46171697</v>
          </cell>
          <cell r="I1299" t="str">
            <v>탐지지</v>
          </cell>
          <cell r="J1299">
            <v>8</v>
          </cell>
        </row>
        <row r="1300">
          <cell r="H1300">
            <v>46171699</v>
          </cell>
          <cell r="I1300" t="str">
            <v>화학작용제탐지기</v>
          </cell>
          <cell r="J1300">
            <v>9</v>
          </cell>
        </row>
        <row r="1301">
          <cell r="H1301">
            <v>46181502</v>
          </cell>
          <cell r="I1301" t="str">
            <v>방탄조끼</v>
          </cell>
          <cell r="J1301">
            <v>9</v>
          </cell>
        </row>
        <row r="1302">
          <cell r="H1302">
            <v>46181509</v>
          </cell>
          <cell r="I1302" t="str">
            <v>위험물질방어의류</v>
          </cell>
          <cell r="J1302">
            <v>7</v>
          </cell>
        </row>
        <row r="1303">
          <cell r="H1303">
            <v>46181518</v>
          </cell>
          <cell r="I1303" t="str">
            <v>방열복</v>
          </cell>
          <cell r="J1303">
            <v>11</v>
          </cell>
        </row>
        <row r="1304">
          <cell r="H1304">
            <v>46181528</v>
          </cell>
          <cell r="I1304" t="str">
            <v>보호용작업복</v>
          </cell>
          <cell r="J1304">
            <v>7</v>
          </cell>
        </row>
        <row r="1305">
          <cell r="H1305">
            <v>46181704</v>
          </cell>
          <cell r="I1305" t="str">
            <v>안전헬멧</v>
          </cell>
          <cell r="J1305">
            <v>8</v>
          </cell>
        </row>
        <row r="1306">
          <cell r="H1306">
            <v>46182003</v>
          </cell>
          <cell r="I1306" t="str">
            <v>가스마스크</v>
          </cell>
          <cell r="J1306">
            <v>7</v>
          </cell>
        </row>
        <row r="1307">
          <cell r="H1307">
            <v>46182004</v>
          </cell>
          <cell r="I1307" t="str">
            <v>산소호흡기또는보조용품</v>
          </cell>
          <cell r="J1307">
            <v>11</v>
          </cell>
        </row>
        <row r="1308">
          <cell r="H1308">
            <v>46182401</v>
          </cell>
          <cell r="I1308" t="str">
            <v>오염제거기</v>
          </cell>
          <cell r="J1308">
            <v>11</v>
          </cell>
        </row>
        <row r="1309">
          <cell r="H1309">
            <v>46182599</v>
          </cell>
          <cell r="I1309" t="str">
            <v>호신장비</v>
          </cell>
          <cell r="J1309">
            <v>8</v>
          </cell>
        </row>
        <row r="1310">
          <cell r="H1310">
            <v>46191502</v>
          </cell>
          <cell r="I1310" t="str">
            <v>열감지기</v>
          </cell>
          <cell r="J1310">
            <v>8</v>
          </cell>
        </row>
        <row r="1311">
          <cell r="H1311">
            <v>46191598</v>
          </cell>
          <cell r="I1311" t="str">
            <v>열상관측장비</v>
          </cell>
          <cell r="J1311">
            <v>7</v>
          </cell>
        </row>
        <row r="1312">
          <cell r="H1312">
            <v>46191601</v>
          </cell>
          <cell r="I1312" t="str">
            <v>소방기</v>
          </cell>
          <cell r="J1312">
            <v>9</v>
          </cell>
        </row>
        <row r="1313">
          <cell r="H1313">
            <v>46191605</v>
          </cell>
          <cell r="I1313" t="str">
            <v>소방용수지식공구</v>
          </cell>
          <cell r="J1313">
            <v>8</v>
          </cell>
        </row>
        <row r="1314">
          <cell r="H1314">
            <v>46191607</v>
          </cell>
          <cell r="I1314" t="str">
            <v>소방용호흡기구</v>
          </cell>
          <cell r="J1314">
            <v>9</v>
          </cell>
        </row>
        <row r="1315">
          <cell r="H1315">
            <v>46191612</v>
          </cell>
          <cell r="I1315" t="str">
            <v>등짐펌프</v>
          </cell>
          <cell r="J1315">
            <v>9</v>
          </cell>
        </row>
        <row r="1316">
          <cell r="H1316">
            <v>46191683</v>
          </cell>
          <cell r="I1316" t="str">
            <v>소방용펌프</v>
          </cell>
          <cell r="J1316">
            <v>9</v>
          </cell>
        </row>
        <row r="1317">
          <cell r="H1317">
            <v>46191699</v>
          </cell>
          <cell r="I1317" t="str">
            <v>헬리콥타용소화물통</v>
          </cell>
          <cell r="J1317">
            <v>8</v>
          </cell>
        </row>
        <row r="1318">
          <cell r="H1318">
            <v>46200103</v>
          </cell>
          <cell r="I1318" t="str">
            <v>구조실습용마네킨</v>
          </cell>
          <cell r="J1318">
            <v>9</v>
          </cell>
        </row>
        <row r="1319">
          <cell r="H1319">
            <v>47101511</v>
          </cell>
          <cell r="I1319" t="str">
            <v>이온교환장치</v>
          </cell>
          <cell r="J1319">
            <v>9</v>
          </cell>
        </row>
        <row r="1320">
          <cell r="H1320">
            <v>47101512</v>
          </cell>
          <cell r="I1320" t="str">
            <v>혼합기및교반기</v>
          </cell>
          <cell r="J1320">
            <v>10</v>
          </cell>
        </row>
        <row r="1321">
          <cell r="H1321">
            <v>47101514</v>
          </cell>
          <cell r="I1321" t="str">
            <v>정수장비</v>
          </cell>
          <cell r="J1321">
            <v>10</v>
          </cell>
        </row>
        <row r="1322">
          <cell r="H1322">
            <v>47101516</v>
          </cell>
          <cell r="I1322" t="str">
            <v>탁도계</v>
          </cell>
          <cell r="J1322">
            <v>12</v>
          </cell>
        </row>
        <row r="1323">
          <cell r="H1323">
            <v>47101517</v>
          </cell>
          <cell r="I1323" t="str">
            <v>자외선살균기</v>
          </cell>
          <cell r="J1323">
            <v>11</v>
          </cell>
        </row>
        <row r="1324">
          <cell r="H1324">
            <v>47101521</v>
          </cell>
          <cell r="I1324" t="str">
            <v>한외여과장치</v>
          </cell>
          <cell r="J1324">
            <v>11</v>
          </cell>
        </row>
        <row r="1325">
          <cell r="H1325">
            <v>47101525</v>
          </cell>
          <cell r="I1325" t="str">
            <v>탈수및배수장치</v>
          </cell>
          <cell r="J1325">
            <v>11</v>
          </cell>
        </row>
        <row r="1326">
          <cell r="H1326">
            <v>47101529</v>
          </cell>
          <cell r="I1326" t="str">
            <v>소각로</v>
          </cell>
          <cell r="J1326">
            <v>11</v>
          </cell>
        </row>
        <row r="1327">
          <cell r="H1327">
            <v>47101536</v>
          </cell>
          <cell r="I1327" t="str">
            <v>슬러지수집기</v>
          </cell>
          <cell r="J1327">
            <v>12</v>
          </cell>
        </row>
        <row r="1328">
          <cell r="H1328">
            <v>47111502</v>
          </cell>
          <cell r="I1328" t="str">
            <v>업소용세탁기</v>
          </cell>
          <cell r="J1328">
            <v>9</v>
          </cell>
        </row>
        <row r="1329">
          <cell r="H1329">
            <v>47111503</v>
          </cell>
          <cell r="I1329" t="str">
            <v>세탁물건조기</v>
          </cell>
          <cell r="J1329">
            <v>7</v>
          </cell>
        </row>
        <row r="1330">
          <cell r="H1330">
            <v>47111599</v>
          </cell>
          <cell r="I1330" t="str">
            <v>스포팅기</v>
          </cell>
          <cell r="J1330">
            <v>6</v>
          </cell>
        </row>
        <row r="1331">
          <cell r="H1331">
            <v>47121602</v>
          </cell>
          <cell r="I1331" t="str">
            <v>진공청소기</v>
          </cell>
          <cell r="J1331">
            <v>7</v>
          </cell>
        </row>
        <row r="1332">
          <cell r="H1332">
            <v>47121605</v>
          </cell>
          <cell r="I1332" t="str">
            <v>습식바닥청소기</v>
          </cell>
          <cell r="J1332">
            <v>7</v>
          </cell>
        </row>
        <row r="1333">
          <cell r="H1333">
            <v>47121702</v>
          </cell>
          <cell r="I1333" t="str">
            <v>쓰레기통또는쓰레기통라이너</v>
          </cell>
          <cell r="J1333">
            <v>9</v>
          </cell>
        </row>
        <row r="1334">
          <cell r="H1334">
            <v>47121805</v>
          </cell>
          <cell r="I1334" t="str">
            <v>압력또는증기청소기</v>
          </cell>
          <cell r="J1334">
            <v>6</v>
          </cell>
        </row>
        <row r="1335">
          <cell r="H1335">
            <v>48101509</v>
          </cell>
          <cell r="I1335" t="str">
            <v>상업용튀김요리기구</v>
          </cell>
          <cell r="J1335">
            <v>7</v>
          </cell>
        </row>
        <row r="1336">
          <cell r="H1336">
            <v>48101510</v>
          </cell>
          <cell r="I1336" t="str">
            <v>상업용식품온장고</v>
          </cell>
          <cell r="J1336">
            <v>7</v>
          </cell>
        </row>
        <row r="1337">
          <cell r="H1337">
            <v>48101511</v>
          </cell>
          <cell r="I1337" t="str">
            <v>상업용그리들</v>
          </cell>
          <cell r="J1337">
            <v>7</v>
          </cell>
        </row>
        <row r="1338">
          <cell r="H1338">
            <v>48101517</v>
          </cell>
          <cell r="I1338" t="str">
            <v>상업용오븐</v>
          </cell>
          <cell r="J1338">
            <v>7</v>
          </cell>
        </row>
        <row r="1339">
          <cell r="H1339">
            <v>48101521</v>
          </cell>
          <cell r="I1339" t="str">
            <v>상업용레인지</v>
          </cell>
          <cell r="J1339">
            <v>7</v>
          </cell>
        </row>
        <row r="1340">
          <cell r="H1340">
            <v>48101524</v>
          </cell>
          <cell r="I1340" t="str">
            <v>상업용찜통</v>
          </cell>
          <cell r="J1340">
            <v>8</v>
          </cell>
        </row>
        <row r="1341">
          <cell r="H1341">
            <v>48101530</v>
          </cell>
          <cell r="I1341" t="str">
            <v>상업용밥솥</v>
          </cell>
          <cell r="J1341">
            <v>7</v>
          </cell>
        </row>
        <row r="1342">
          <cell r="H1342">
            <v>48101595</v>
          </cell>
          <cell r="I1342" t="str">
            <v>만능조리기</v>
          </cell>
          <cell r="J1342">
            <v>7</v>
          </cell>
        </row>
        <row r="1343">
          <cell r="H1343">
            <v>48101601</v>
          </cell>
          <cell r="I1343" t="str">
            <v>상업용혼합기</v>
          </cell>
          <cell r="J1343">
            <v>7</v>
          </cell>
        </row>
        <row r="1344">
          <cell r="H1344">
            <v>48101607</v>
          </cell>
          <cell r="I1344" t="str">
            <v>상업용주서기</v>
          </cell>
          <cell r="J1344">
            <v>7</v>
          </cell>
        </row>
        <row r="1345">
          <cell r="H1345">
            <v>48101608</v>
          </cell>
          <cell r="I1345" t="str">
            <v>상업용믹서기</v>
          </cell>
          <cell r="J1345">
            <v>7</v>
          </cell>
        </row>
        <row r="1346">
          <cell r="H1346">
            <v>48101610</v>
          </cell>
          <cell r="I1346" t="str">
            <v>상업용필러</v>
          </cell>
          <cell r="J1346">
            <v>7</v>
          </cell>
        </row>
        <row r="1347">
          <cell r="H1347">
            <v>48101615</v>
          </cell>
          <cell r="I1347" t="str">
            <v>상업용식기세척기</v>
          </cell>
          <cell r="J1347">
            <v>7</v>
          </cell>
        </row>
        <row r="1348">
          <cell r="H1348">
            <v>48101710</v>
          </cell>
          <cell r="I1348" t="str">
            <v>음수대</v>
          </cell>
          <cell r="J1348">
            <v>7</v>
          </cell>
        </row>
        <row r="1349">
          <cell r="H1349">
            <v>48101799</v>
          </cell>
          <cell r="I1349" t="str">
            <v>정수기</v>
          </cell>
          <cell r="J1349">
            <v>6</v>
          </cell>
        </row>
        <row r="1350">
          <cell r="H1350">
            <v>48101809</v>
          </cell>
          <cell r="I1350" t="str">
            <v>상업용곰솥또는국솥</v>
          </cell>
          <cell r="J1350">
            <v>6</v>
          </cell>
        </row>
        <row r="1351">
          <cell r="H1351">
            <v>48101818</v>
          </cell>
          <cell r="I1351" t="str">
            <v>주방기구소독기</v>
          </cell>
          <cell r="J1351">
            <v>7</v>
          </cell>
        </row>
        <row r="1352">
          <cell r="H1352">
            <v>48101819</v>
          </cell>
          <cell r="I1352" t="str">
            <v>손소독기</v>
          </cell>
          <cell r="J1352">
            <v>5</v>
          </cell>
        </row>
        <row r="1353">
          <cell r="H1353">
            <v>48101894</v>
          </cell>
          <cell r="I1353" t="str">
            <v>음식쓰레기처리대</v>
          </cell>
          <cell r="J1353">
            <v>6</v>
          </cell>
        </row>
        <row r="1354">
          <cell r="H1354">
            <v>48101896</v>
          </cell>
          <cell r="I1354" t="str">
            <v>상업용주방후드</v>
          </cell>
          <cell r="J1354">
            <v>6</v>
          </cell>
        </row>
        <row r="1355">
          <cell r="H1355">
            <v>48101898</v>
          </cell>
          <cell r="I1355" t="str">
            <v>살균수제조장치</v>
          </cell>
          <cell r="J1355">
            <v>6</v>
          </cell>
        </row>
        <row r="1356">
          <cell r="H1356">
            <v>48101915</v>
          </cell>
          <cell r="I1356" t="str">
            <v>상업용서빙트레이</v>
          </cell>
          <cell r="J1356">
            <v>9</v>
          </cell>
        </row>
        <row r="1357">
          <cell r="H1357">
            <v>48102097</v>
          </cell>
          <cell r="I1357" t="str">
            <v>배식대</v>
          </cell>
          <cell r="J1357">
            <v>7</v>
          </cell>
        </row>
        <row r="1358">
          <cell r="H1358">
            <v>48102103</v>
          </cell>
          <cell r="I1358" t="str">
            <v>냉장진열장</v>
          </cell>
          <cell r="J1358">
            <v>11</v>
          </cell>
        </row>
        <row r="1359">
          <cell r="H1359">
            <v>48102199</v>
          </cell>
          <cell r="I1359" t="str">
            <v>냉동시스템</v>
          </cell>
          <cell r="J1359">
            <v>11</v>
          </cell>
        </row>
        <row r="1360">
          <cell r="H1360">
            <v>48111001</v>
          </cell>
          <cell r="I1360" t="str">
            <v>컵음료자판기</v>
          </cell>
          <cell r="J1360">
            <v>11</v>
          </cell>
        </row>
        <row r="1361">
          <cell r="H1361">
            <v>48111199</v>
          </cell>
          <cell r="I1361" t="str">
            <v>자동구두광택기</v>
          </cell>
          <cell r="J1361">
            <v>6</v>
          </cell>
        </row>
        <row r="1362">
          <cell r="H1362">
            <v>48111301</v>
          </cell>
          <cell r="I1362" t="str">
            <v>티켓발급기</v>
          </cell>
          <cell r="J1362">
            <v>9</v>
          </cell>
        </row>
        <row r="1363">
          <cell r="H1363">
            <v>48111391</v>
          </cell>
          <cell r="I1363" t="str">
            <v>대기자호출시스템</v>
          </cell>
          <cell r="J1363">
            <v>8</v>
          </cell>
        </row>
        <row r="1364">
          <cell r="H1364">
            <v>49101601</v>
          </cell>
          <cell r="I1364" t="str">
            <v>골동품및고미술품</v>
          </cell>
          <cell r="J1364">
            <v>6</v>
          </cell>
        </row>
        <row r="1365">
          <cell r="H1365">
            <v>49121503</v>
          </cell>
          <cell r="I1365" t="str">
            <v>텐트</v>
          </cell>
          <cell r="J1365">
            <v>8</v>
          </cell>
        </row>
        <row r="1366">
          <cell r="H1366">
            <v>49121595</v>
          </cell>
          <cell r="I1366" t="str">
            <v>위장용천</v>
          </cell>
          <cell r="J1366">
            <v>6</v>
          </cell>
        </row>
        <row r="1367">
          <cell r="H1367">
            <v>49141501</v>
          </cell>
          <cell r="I1367" t="str">
            <v>부력조절기</v>
          </cell>
          <cell r="J1367">
            <v>5</v>
          </cell>
        </row>
        <row r="1368">
          <cell r="H1368">
            <v>49141506</v>
          </cell>
          <cell r="I1368" t="str">
            <v>습식잠수복</v>
          </cell>
          <cell r="J1368">
            <v>7</v>
          </cell>
        </row>
        <row r="1369">
          <cell r="H1369">
            <v>49141508</v>
          </cell>
          <cell r="I1369" t="str">
            <v>구명총</v>
          </cell>
          <cell r="J1369">
            <v>7</v>
          </cell>
        </row>
        <row r="1370">
          <cell r="H1370">
            <v>49141510</v>
          </cell>
          <cell r="I1370" t="str">
            <v>잠수기</v>
          </cell>
          <cell r="J1370">
            <v>7</v>
          </cell>
        </row>
        <row r="1371">
          <cell r="H1371">
            <v>49141605</v>
          </cell>
          <cell r="I1371" t="str">
            <v>서프보드</v>
          </cell>
          <cell r="J1371">
            <v>8</v>
          </cell>
        </row>
        <row r="1372">
          <cell r="H1372">
            <v>49151502</v>
          </cell>
          <cell r="I1372" t="str">
            <v>스키</v>
          </cell>
          <cell r="J1372">
            <v>8</v>
          </cell>
        </row>
        <row r="1373">
          <cell r="H1373">
            <v>49161508</v>
          </cell>
          <cell r="I1373" t="str">
            <v>투구기</v>
          </cell>
          <cell r="J1373">
            <v>8</v>
          </cell>
        </row>
        <row r="1374">
          <cell r="H1374">
            <v>49171501</v>
          </cell>
          <cell r="I1374" t="str">
            <v>체조용바또는빔</v>
          </cell>
          <cell r="J1374">
            <v>8</v>
          </cell>
        </row>
        <row r="1375">
          <cell r="H1375">
            <v>49171598</v>
          </cell>
          <cell r="I1375" t="str">
            <v>구름판</v>
          </cell>
          <cell r="J1375">
            <v>8</v>
          </cell>
        </row>
        <row r="1376">
          <cell r="H1376">
            <v>49181501</v>
          </cell>
          <cell r="I1376" t="str">
            <v>당구대</v>
          </cell>
          <cell r="J1376">
            <v>8</v>
          </cell>
        </row>
        <row r="1377">
          <cell r="H1377">
            <v>49181507</v>
          </cell>
          <cell r="I1377" t="str">
            <v>탁구대</v>
          </cell>
          <cell r="J1377">
            <v>8</v>
          </cell>
        </row>
        <row r="1378">
          <cell r="H1378">
            <v>49181698</v>
          </cell>
          <cell r="I1378" t="str">
            <v>사격총</v>
          </cell>
          <cell r="J1378">
            <v>5</v>
          </cell>
        </row>
        <row r="1379">
          <cell r="H1379">
            <v>49201501</v>
          </cell>
          <cell r="I1379" t="str">
            <v>트레드밀</v>
          </cell>
          <cell r="J1379">
            <v>7</v>
          </cell>
        </row>
        <row r="1380">
          <cell r="H1380">
            <v>49201502</v>
          </cell>
          <cell r="I1380" t="str">
            <v>스태퍼</v>
          </cell>
          <cell r="J1380">
            <v>8</v>
          </cell>
        </row>
        <row r="1381">
          <cell r="H1381">
            <v>49201503</v>
          </cell>
          <cell r="I1381" t="str">
            <v>헬스자전거</v>
          </cell>
          <cell r="J1381">
            <v>8</v>
          </cell>
        </row>
        <row r="1382">
          <cell r="H1382">
            <v>49201596</v>
          </cell>
          <cell r="I1382" t="str">
            <v>워킹머신</v>
          </cell>
          <cell r="J1382">
            <v>7</v>
          </cell>
        </row>
        <row r="1383">
          <cell r="H1383">
            <v>49201602</v>
          </cell>
          <cell r="I1383" t="str">
            <v>바벨(역기)</v>
          </cell>
          <cell r="J1383">
            <v>12</v>
          </cell>
        </row>
        <row r="1384">
          <cell r="H1384">
            <v>49201603</v>
          </cell>
          <cell r="I1384" t="str">
            <v>하체근력강화기</v>
          </cell>
          <cell r="J1384">
            <v>8</v>
          </cell>
        </row>
        <row r="1385">
          <cell r="H1385">
            <v>49201605</v>
          </cell>
          <cell r="I1385" t="str">
            <v>상체근력강화기</v>
          </cell>
          <cell r="J1385">
            <v>8</v>
          </cell>
        </row>
        <row r="1386">
          <cell r="H1386">
            <v>49201611</v>
          </cell>
          <cell r="I1386" t="str">
            <v>종합운동기구</v>
          </cell>
          <cell r="J1386">
            <v>8</v>
          </cell>
        </row>
        <row r="1387">
          <cell r="H1387">
            <v>49201612</v>
          </cell>
          <cell r="I1387" t="str">
            <v>운동시설물</v>
          </cell>
          <cell r="J1387">
            <v>7</v>
          </cell>
        </row>
        <row r="1388">
          <cell r="H1388">
            <v>49211603</v>
          </cell>
          <cell r="I1388" t="str">
            <v>골프클럽</v>
          </cell>
          <cell r="J1388">
            <v>8</v>
          </cell>
        </row>
        <row r="1389">
          <cell r="H1389">
            <v>49211807</v>
          </cell>
          <cell r="I1389" t="str">
            <v>체육측정용도구</v>
          </cell>
          <cell r="J1389">
            <v>9</v>
          </cell>
        </row>
        <row r="1390">
          <cell r="H1390">
            <v>49211873</v>
          </cell>
          <cell r="I1390" t="str">
            <v>근력측정기</v>
          </cell>
          <cell r="J1390">
            <v>7</v>
          </cell>
        </row>
        <row r="1391">
          <cell r="H1391">
            <v>49211874</v>
          </cell>
          <cell r="I1391" t="str">
            <v>동작분석기</v>
          </cell>
          <cell r="J1391">
            <v>8</v>
          </cell>
        </row>
        <row r="1392">
          <cell r="H1392">
            <v>49211882</v>
          </cell>
          <cell r="I1392" t="str">
            <v>심폐지구력측정기</v>
          </cell>
          <cell r="J1392">
            <v>7</v>
          </cell>
        </row>
        <row r="1393">
          <cell r="H1393">
            <v>49211884</v>
          </cell>
          <cell r="I1393" t="str">
            <v>에르고미터</v>
          </cell>
          <cell r="J1393">
            <v>8</v>
          </cell>
        </row>
        <row r="1394">
          <cell r="H1394">
            <v>49211886</v>
          </cell>
          <cell r="I1394" t="str">
            <v>인체측정기</v>
          </cell>
          <cell r="J1394">
            <v>11</v>
          </cell>
        </row>
        <row r="1395">
          <cell r="H1395">
            <v>49211888</v>
          </cell>
          <cell r="I1395" t="str">
            <v>전신반응측정기</v>
          </cell>
          <cell r="J1395">
            <v>10</v>
          </cell>
        </row>
        <row r="1396">
          <cell r="H1396">
            <v>49211890</v>
          </cell>
          <cell r="I1396" t="str">
            <v>종합체력진단장비</v>
          </cell>
          <cell r="J1396">
            <v>8</v>
          </cell>
        </row>
        <row r="1397">
          <cell r="H1397">
            <v>49211891</v>
          </cell>
          <cell r="I1397" t="str">
            <v>지능검사장치</v>
          </cell>
          <cell r="J1397">
            <v>7</v>
          </cell>
        </row>
        <row r="1398">
          <cell r="H1398">
            <v>49211892</v>
          </cell>
          <cell r="I1398" t="str">
            <v>지방측정용도구</v>
          </cell>
          <cell r="J1398">
            <v>8</v>
          </cell>
        </row>
        <row r="1399">
          <cell r="H1399">
            <v>49211897</v>
          </cell>
          <cell r="I1399" t="str">
            <v>피로도측정기</v>
          </cell>
          <cell r="J1399">
            <v>8</v>
          </cell>
        </row>
        <row r="1400">
          <cell r="H1400">
            <v>49211898</v>
          </cell>
          <cell r="I1400" t="str">
            <v>신체측정용도구</v>
          </cell>
          <cell r="J1400">
            <v>7</v>
          </cell>
        </row>
        <row r="1401">
          <cell r="H1401">
            <v>49221502</v>
          </cell>
          <cell r="I1401" t="str">
            <v>골대</v>
          </cell>
          <cell r="J1401">
            <v>11</v>
          </cell>
        </row>
        <row r="1402">
          <cell r="H1402">
            <v>49221503</v>
          </cell>
          <cell r="I1402" t="str">
            <v>헤드기어를제외한안전용품</v>
          </cell>
          <cell r="J1402">
            <v>8</v>
          </cell>
        </row>
        <row r="1403">
          <cell r="H1403">
            <v>49221506</v>
          </cell>
          <cell r="I1403" t="str">
            <v>운동용매트또는충전물</v>
          </cell>
          <cell r="J1403">
            <v>9</v>
          </cell>
        </row>
        <row r="1404">
          <cell r="H1404">
            <v>49221582</v>
          </cell>
          <cell r="I1404" t="str">
            <v>기타운동경기용구</v>
          </cell>
          <cell r="J1404">
            <v>9</v>
          </cell>
        </row>
        <row r="1405">
          <cell r="H1405">
            <v>49221584</v>
          </cell>
          <cell r="I1405" t="str">
            <v>농구대</v>
          </cell>
          <cell r="J1405">
            <v>11</v>
          </cell>
        </row>
        <row r="1406">
          <cell r="H1406">
            <v>49221592</v>
          </cell>
          <cell r="I1406" t="str">
            <v>운동기구운반차</v>
          </cell>
          <cell r="J1406">
            <v>7</v>
          </cell>
        </row>
        <row r="1407">
          <cell r="H1407">
            <v>49221597</v>
          </cell>
          <cell r="I1407" t="str">
            <v>펜싱심판기</v>
          </cell>
          <cell r="J1407">
            <v>6</v>
          </cell>
        </row>
        <row r="1408">
          <cell r="H1408">
            <v>52131501</v>
          </cell>
          <cell r="I1408" t="str">
            <v>커튼</v>
          </cell>
          <cell r="J1408">
            <v>6</v>
          </cell>
        </row>
        <row r="1409">
          <cell r="H1409">
            <v>52131602</v>
          </cell>
          <cell r="I1409" t="str">
            <v>롤업셰이드</v>
          </cell>
          <cell r="J1409">
            <v>7</v>
          </cell>
        </row>
        <row r="1410">
          <cell r="H1410">
            <v>52141503</v>
          </cell>
          <cell r="I1410" t="str">
            <v>가정용음식물쓰레기처리기</v>
          </cell>
          <cell r="J1410">
            <v>7</v>
          </cell>
        </row>
        <row r="1411">
          <cell r="H1411">
            <v>52141554</v>
          </cell>
          <cell r="I1411" t="str">
            <v>김치냉장고</v>
          </cell>
          <cell r="J1411">
            <v>6</v>
          </cell>
        </row>
        <row r="1412">
          <cell r="H1412">
            <v>52141601</v>
          </cell>
          <cell r="I1412" t="str">
            <v>가정용세탁기</v>
          </cell>
          <cell r="J1412">
            <v>6</v>
          </cell>
        </row>
        <row r="1413">
          <cell r="H1413">
            <v>52141801</v>
          </cell>
          <cell r="I1413" t="str">
            <v>가정용재봉기</v>
          </cell>
          <cell r="J1413">
            <v>11</v>
          </cell>
        </row>
        <row r="1414">
          <cell r="H1414">
            <v>52151650</v>
          </cell>
          <cell r="I1414" t="str">
            <v>가정용개수대</v>
          </cell>
          <cell r="J1414">
            <v>8</v>
          </cell>
        </row>
        <row r="1415">
          <cell r="H1415">
            <v>52152202</v>
          </cell>
          <cell r="I1415" t="str">
            <v>식기건조대</v>
          </cell>
          <cell r="J1415">
            <v>10</v>
          </cell>
        </row>
        <row r="1416">
          <cell r="H1416">
            <v>52152299</v>
          </cell>
          <cell r="I1416" t="str">
            <v>조리대</v>
          </cell>
          <cell r="J1416">
            <v>8</v>
          </cell>
        </row>
        <row r="1417">
          <cell r="H1417">
            <v>52161505</v>
          </cell>
          <cell r="I1417" t="str">
            <v>텔레비전</v>
          </cell>
          <cell r="J1417">
            <v>7</v>
          </cell>
        </row>
        <row r="1418">
          <cell r="H1418">
            <v>52161509</v>
          </cell>
          <cell r="I1418" t="str">
            <v>휴대용음향기기</v>
          </cell>
          <cell r="J1418">
            <v>7</v>
          </cell>
        </row>
        <row r="1419">
          <cell r="H1419">
            <v>52161510</v>
          </cell>
          <cell r="I1419" t="str">
            <v>홈스테레오시스템또는홈시어터시스템</v>
          </cell>
          <cell r="J1419">
            <v>7</v>
          </cell>
        </row>
        <row r="1420">
          <cell r="H1420">
            <v>52161512</v>
          </cell>
          <cell r="I1420" t="str">
            <v>스피커</v>
          </cell>
          <cell r="J1420">
            <v>9</v>
          </cell>
        </row>
        <row r="1421">
          <cell r="H1421">
            <v>52161513</v>
          </cell>
          <cell r="I1421" t="str">
            <v>일체형텔레비전비디오카세트레코더</v>
          </cell>
          <cell r="J1421">
            <v>8</v>
          </cell>
        </row>
        <row r="1422">
          <cell r="H1422">
            <v>52161514</v>
          </cell>
          <cell r="I1422" t="str">
            <v>헤드폰</v>
          </cell>
          <cell r="J1422">
            <v>5</v>
          </cell>
        </row>
        <row r="1423">
          <cell r="H1423">
            <v>52161515</v>
          </cell>
          <cell r="I1423" t="str">
            <v>콤팩트디스크재생또는녹음기</v>
          </cell>
          <cell r="J1423">
            <v>7</v>
          </cell>
        </row>
        <row r="1424">
          <cell r="H1424">
            <v>52161517</v>
          </cell>
          <cell r="I1424" t="str">
            <v>이퀄라이저</v>
          </cell>
          <cell r="J1424">
            <v>7</v>
          </cell>
        </row>
        <row r="1425">
          <cell r="H1425">
            <v>52161518</v>
          </cell>
          <cell r="I1425" t="str">
            <v>GPS수신기</v>
          </cell>
          <cell r="J1425">
            <v>8</v>
          </cell>
        </row>
        <row r="1426">
          <cell r="H1426">
            <v>52161520</v>
          </cell>
          <cell r="I1426" t="str">
            <v>마이크로폰</v>
          </cell>
          <cell r="J1426">
            <v>9</v>
          </cell>
        </row>
        <row r="1427">
          <cell r="H1427">
            <v>52161521</v>
          </cell>
          <cell r="I1427" t="str">
            <v>멀티미디어수신기</v>
          </cell>
          <cell r="J1427">
            <v>9</v>
          </cell>
        </row>
        <row r="1428">
          <cell r="H1428">
            <v>52161522</v>
          </cell>
          <cell r="I1428" t="str">
            <v>고주파스캐너</v>
          </cell>
          <cell r="J1428">
            <v>10</v>
          </cell>
        </row>
        <row r="1429">
          <cell r="H1429">
            <v>52161526</v>
          </cell>
          <cell r="I1429" t="str">
            <v>위성수신기</v>
          </cell>
          <cell r="J1429">
            <v>7</v>
          </cell>
        </row>
        <row r="1430">
          <cell r="H1430">
            <v>52161529</v>
          </cell>
          <cell r="I1430" t="str">
            <v>비디오카세트플레이어또는레코더</v>
          </cell>
          <cell r="J1430">
            <v>9</v>
          </cell>
        </row>
        <row r="1431">
          <cell r="H1431">
            <v>52161532</v>
          </cell>
          <cell r="I1431" t="str">
            <v>가라오케</v>
          </cell>
          <cell r="J1431">
            <v>7</v>
          </cell>
        </row>
        <row r="1432">
          <cell r="H1432">
            <v>52161535</v>
          </cell>
          <cell r="I1432" t="str">
            <v>디지털보이스레코더</v>
          </cell>
          <cell r="J1432">
            <v>5</v>
          </cell>
        </row>
        <row r="1433">
          <cell r="H1433">
            <v>52161536</v>
          </cell>
          <cell r="I1433" t="str">
            <v>MD플레이어또는레코더</v>
          </cell>
          <cell r="J1433">
            <v>7</v>
          </cell>
        </row>
        <row r="1434">
          <cell r="H1434">
            <v>52161537</v>
          </cell>
          <cell r="I1434" t="str">
            <v>자기저장매체삭제기</v>
          </cell>
          <cell r="J1434">
            <v>8</v>
          </cell>
        </row>
        <row r="1435">
          <cell r="H1435">
            <v>52161539</v>
          </cell>
          <cell r="I1435" t="str">
            <v>일체형DVD,비디오,CD플레이어</v>
          </cell>
          <cell r="J1435">
            <v>6</v>
          </cell>
        </row>
        <row r="1436">
          <cell r="H1436">
            <v>52161540</v>
          </cell>
          <cell r="I1436" t="str">
            <v>비디오스위쳐</v>
          </cell>
          <cell r="J1436">
            <v>8</v>
          </cell>
        </row>
        <row r="1437">
          <cell r="H1437">
            <v>52161543</v>
          </cell>
          <cell r="I1437" t="str">
            <v>휴대용MP3플레이어</v>
          </cell>
          <cell r="J1437">
            <v>6</v>
          </cell>
        </row>
        <row r="1438">
          <cell r="H1438">
            <v>52161545</v>
          </cell>
          <cell r="I1438" t="str">
            <v>디지털비디오레코더</v>
          </cell>
          <cell r="J1438">
            <v>6</v>
          </cell>
        </row>
        <row r="1439">
          <cell r="H1439">
            <v>52161547</v>
          </cell>
          <cell r="I1439" t="str">
            <v>오디오앰프</v>
          </cell>
          <cell r="J1439">
            <v>7</v>
          </cell>
        </row>
        <row r="1440">
          <cell r="H1440">
            <v>52161550</v>
          </cell>
          <cell r="I1440" t="str">
            <v>개인용비디오녹화기PVR</v>
          </cell>
          <cell r="J1440">
            <v>7</v>
          </cell>
        </row>
        <row r="1441">
          <cell r="H1441">
            <v>52161551</v>
          </cell>
          <cell r="I1441" t="str">
            <v>무선마이크장치</v>
          </cell>
          <cell r="J1441">
            <v>8</v>
          </cell>
        </row>
        <row r="1442">
          <cell r="H1442">
            <v>52161570</v>
          </cell>
          <cell r="I1442" t="str">
            <v>포터블멀티미디어플레이어</v>
          </cell>
          <cell r="J1442">
            <v>4</v>
          </cell>
        </row>
        <row r="1443">
          <cell r="H1443">
            <v>53102798</v>
          </cell>
          <cell r="I1443" t="str">
            <v>소방복</v>
          </cell>
          <cell r="J1443">
            <v>8</v>
          </cell>
        </row>
        <row r="1444">
          <cell r="H1444">
            <v>55121718</v>
          </cell>
          <cell r="I1444" t="str">
            <v>정보표지</v>
          </cell>
          <cell r="J1444">
            <v>8</v>
          </cell>
        </row>
        <row r="1445">
          <cell r="H1445">
            <v>55121903</v>
          </cell>
          <cell r="I1445" t="str">
            <v>전광판</v>
          </cell>
          <cell r="J1445">
            <v>8</v>
          </cell>
        </row>
        <row r="1446">
          <cell r="H1446">
            <v>55121904</v>
          </cell>
          <cell r="I1446" t="str">
            <v>광고판</v>
          </cell>
          <cell r="J1446">
            <v>8</v>
          </cell>
        </row>
        <row r="1447">
          <cell r="H1447">
            <v>55121908</v>
          </cell>
          <cell r="I1447" t="str">
            <v>간판대또는스탠드</v>
          </cell>
          <cell r="J1447">
            <v>7</v>
          </cell>
        </row>
        <row r="1448">
          <cell r="H1448">
            <v>56101502</v>
          </cell>
          <cell r="I1448" t="str">
            <v>소파</v>
          </cell>
          <cell r="J1448">
            <v>8</v>
          </cell>
        </row>
        <row r="1449">
          <cell r="H1449">
            <v>56101507</v>
          </cell>
          <cell r="I1449" t="str">
            <v>책장</v>
          </cell>
          <cell r="J1449">
            <v>8</v>
          </cell>
        </row>
        <row r="1450">
          <cell r="H1450">
            <v>56101508</v>
          </cell>
          <cell r="I1450" t="str">
            <v>매트리스</v>
          </cell>
          <cell r="J1450">
            <v>7</v>
          </cell>
        </row>
        <row r="1451">
          <cell r="H1451">
            <v>56101510</v>
          </cell>
          <cell r="I1451" t="str">
            <v>가리개용칸막이</v>
          </cell>
          <cell r="J1451">
            <v>8</v>
          </cell>
        </row>
        <row r="1452">
          <cell r="H1452">
            <v>56101515</v>
          </cell>
          <cell r="I1452" t="str">
            <v>침대</v>
          </cell>
          <cell r="J1452">
            <v>9</v>
          </cell>
        </row>
        <row r="1453">
          <cell r="H1453">
            <v>56101516</v>
          </cell>
          <cell r="I1453" t="str">
            <v>장롱</v>
          </cell>
          <cell r="J1453">
            <v>9</v>
          </cell>
        </row>
        <row r="1454">
          <cell r="H1454">
            <v>56101519</v>
          </cell>
          <cell r="I1454" t="str">
            <v>탁자</v>
          </cell>
          <cell r="J1454">
            <v>8</v>
          </cell>
        </row>
        <row r="1455">
          <cell r="H1455">
            <v>56101520</v>
          </cell>
          <cell r="I1455" t="str">
            <v>로커</v>
          </cell>
          <cell r="J1455">
            <v>9</v>
          </cell>
        </row>
        <row r="1456">
          <cell r="H1456">
            <v>56101530</v>
          </cell>
          <cell r="I1456" t="str">
            <v>캐비닛</v>
          </cell>
          <cell r="J1456">
            <v>8</v>
          </cell>
        </row>
        <row r="1457">
          <cell r="H1457">
            <v>56101531</v>
          </cell>
          <cell r="I1457" t="str">
            <v>신발장</v>
          </cell>
          <cell r="J1457">
            <v>8</v>
          </cell>
        </row>
        <row r="1458">
          <cell r="H1458">
            <v>56101537</v>
          </cell>
          <cell r="I1458" t="str">
            <v>화장대</v>
          </cell>
          <cell r="J1458">
            <v>8</v>
          </cell>
        </row>
        <row r="1459">
          <cell r="H1459">
            <v>56101538</v>
          </cell>
          <cell r="I1459" t="str">
            <v>찬장</v>
          </cell>
          <cell r="J1459">
            <v>9</v>
          </cell>
        </row>
        <row r="1460">
          <cell r="H1460">
            <v>56101595</v>
          </cell>
          <cell r="I1460" t="str">
            <v>기타미분류가구</v>
          </cell>
          <cell r="J1460">
            <v>8</v>
          </cell>
        </row>
        <row r="1461">
          <cell r="H1461">
            <v>56101599</v>
          </cell>
          <cell r="I1461" t="str">
            <v>거울</v>
          </cell>
          <cell r="J1461">
            <v>7</v>
          </cell>
        </row>
        <row r="1462">
          <cell r="H1462">
            <v>56101606</v>
          </cell>
          <cell r="I1462" t="str">
            <v>화분대</v>
          </cell>
          <cell r="J1462">
            <v>8</v>
          </cell>
        </row>
        <row r="1463">
          <cell r="H1463">
            <v>56101701</v>
          </cell>
          <cell r="I1463" t="str">
            <v>크레덴자</v>
          </cell>
          <cell r="J1463">
            <v>9</v>
          </cell>
        </row>
        <row r="1464">
          <cell r="H1464">
            <v>56101702</v>
          </cell>
          <cell r="I1464" t="str">
            <v>파일링캐비닛또는액세서리</v>
          </cell>
          <cell r="J1464">
            <v>9</v>
          </cell>
        </row>
        <row r="1465">
          <cell r="H1465">
            <v>56101703</v>
          </cell>
          <cell r="I1465" t="str">
            <v>책상</v>
          </cell>
          <cell r="J1465">
            <v>8</v>
          </cell>
        </row>
        <row r="1466">
          <cell r="H1466">
            <v>56101706</v>
          </cell>
          <cell r="I1466" t="str">
            <v>회의용탁자</v>
          </cell>
          <cell r="J1466">
            <v>8</v>
          </cell>
        </row>
        <row r="1467">
          <cell r="H1467">
            <v>56101708</v>
          </cell>
          <cell r="I1467" t="str">
            <v>이동형파일서랍</v>
          </cell>
          <cell r="J1467">
            <v>8</v>
          </cell>
        </row>
        <row r="1468">
          <cell r="H1468">
            <v>56101715</v>
          </cell>
          <cell r="I1468" t="str">
            <v>우편물분류함또는정리함</v>
          </cell>
          <cell r="J1468">
            <v>9</v>
          </cell>
        </row>
        <row r="1469">
          <cell r="H1469">
            <v>56101791</v>
          </cell>
          <cell r="I1469" t="str">
            <v>신문걸이대</v>
          </cell>
          <cell r="J1469">
            <v>12</v>
          </cell>
        </row>
        <row r="1470">
          <cell r="H1470">
            <v>56101793</v>
          </cell>
          <cell r="I1470" t="str">
            <v>보조책상</v>
          </cell>
          <cell r="J1470">
            <v>8</v>
          </cell>
        </row>
        <row r="1471">
          <cell r="H1471">
            <v>56111902</v>
          </cell>
          <cell r="I1471" t="str">
            <v>산업용작업대</v>
          </cell>
          <cell r="J1471">
            <v>11</v>
          </cell>
        </row>
        <row r="1472">
          <cell r="H1472">
            <v>56111997</v>
          </cell>
          <cell r="I1472" t="str">
            <v>이발용의자</v>
          </cell>
          <cell r="J1472">
            <v>9</v>
          </cell>
        </row>
        <row r="1473">
          <cell r="H1473">
            <v>56112102</v>
          </cell>
          <cell r="I1473" t="str">
            <v>작업용의자</v>
          </cell>
          <cell r="J1473">
            <v>8</v>
          </cell>
        </row>
        <row r="1474">
          <cell r="H1474">
            <v>56112108</v>
          </cell>
          <cell r="I1474" t="str">
            <v>책상용콤비의자</v>
          </cell>
          <cell r="J1474">
            <v>9</v>
          </cell>
        </row>
        <row r="1475">
          <cell r="H1475">
            <v>56121002</v>
          </cell>
          <cell r="I1475" t="str">
            <v>카운터</v>
          </cell>
          <cell r="J1475">
            <v>9</v>
          </cell>
        </row>
        <row r="1476">
          <cell r="H1476">
            <v>56121004</v>
          </cell>
          <cell r="I1476" t="str">
            <v>카드함</v>
          </cell>
          <cell r="J1476">
            <v>8</v>
          </cell>
        </row>
        <row r="1477">
          <cell r="H1477">
            <v>56121007</v>
          </cell>
          <cell r="I1477" t="str">
            <v>공용테이블</v>
          </cell>
          <cell r="J1477">
            <v>10</v>
          </cell>
        </row>
        <row r="1478">
          <cell r="H1478">
            <v>56121009</v>
          </cell>
          <cell r="I1478" t="str">
            <v>경사진열람대</v>
          </cell>
          <cell r="J1478">
            <v>10</v>
          </cell>
        </row>
        <row r="1479">
          <cell r="H1479">
            <v>56121099</v>
          </cell>
          <cell r="I1479" t="str">
            <v>이동식서가</v>
          </cell>
          <cell r="J1479">
            <v>10</v>
          </cell>
        </row>
        <row r="1480">
          <cell r="H1480">
            <v>56121508</v>
          </cell>
          <cell r="I1480" t="str">
            <v>컴퓨터책상</v>
          </cell>
          <cell r="J1480">
            <v>8</v>
          </cell>
        </row>
        <row r="1481">
          <cell r="H1481">
            <v>56121597</v>
          </cell>
          <cell r="I1481" t="str">
            <v>교단</v>
          </cell>
          <cell r="J1481">
            <v>8</v>
          </cell>
        </row>
        <row r="1482">
          <cell r="H1482">
            <v>56121598</v>
          </cell>
          <cell r="I1482" t="str">
            <v>교탁</v>
          </cell>
          <cell r="J1482">
            <v>9</v>
          </cell>
        </row>
        <row r="1483">
          <cell r="H1483">
            <v>56121804</v>
          </cell>
          <cell r="I1483" t="str">
            <v>강사용책상</v>
          </cell>
          <cell r="J1483">
            <v>9</v>
          </cell>
        </row>
        <row r="1484">
          <cell r="H1484">
            <v>56121998</v>
          </cell>
          <cell r="I1484" t="str">
            <v>수장고용수납장</v>
          </cell>
          <cell r="J1484">
            <v>8</v>
          </cell>
        </row>
        <row r="1485">
          <cell r="H1485">
            <v>56121999</v>
          </cell>
          <cell r="I1485" t="str">
            <v>전시용진열대</v>
          </cell>
          <cell r="J1485">
            <v>9</v>
          </cell>
        </row>
        <row r="1486">
          <cell r="H1486">
            <v>56122001</v>
          </cell>
          <cell r="I1486" t="str">
            <v>실험대</v>
          </cell>
          <cell r="J1486">
            <v>10</v>
          </cell>
        </row>
        <row r="1487">
          <cell r="H1487">
            <v>56122002</v>
          </cell>
          <cell r="I1487" t="str">
            <v>실험실용보관장또는보조용품</v>
          </cell>
          <cell r="J1487">
            <v>10</v>
          </cell>
        </row>
        <row r="1488">
          <cell r="H1488">
            <v>56122004</v>
          </cell>
          <cell r="I1488" t="str">
            <v>실험실용싱크대</v>
          </cell>
          <cell r="J1488">
            <v>9</v>
          </cell>
        </row>
        <row r="1489">
          <cell r="H1489">
            <v>60103799</v>
          </cell>
          <cell r="I1489" t="str">
            <v>어학실습실기자재</v>
          </cell>
          <cell r="J1489">
            <v>9</v>
          </cell>
        </row>
        <row r="1490">
          <cell r="H1490">
            <v>60103915</v>
          </cell>
          <cell r="I1490" t="str">
            <v>해부키트또는용품</v>
          </cell>
          <cell r="J1490">
            <v>10</v>
          </cell>
        </row>
        <row r="1491">
          <cell r="H1491">
            <v>60103931</v>
          </cell>
          <cell r="I1491" t="str">
            <v>동물체,동물체일부또는장기표본</v>
          </cell>
          <cell r="J1491">
            <v>10</v>
          </cell>
        </row>
        <row r="1492">
          <cell r="H1492">
            <v>60104101</v>
          </cell>
          <cell r="I1492" t="str">
            <v>신체,체절또는조직모델</v>
          </cell>
          <cell r="J1492">
            <v>10</v>
          </cell>
        </row>
        <row r="1493">
          <cell r="H1493">
            <v>60104107</v>
          </cell>
          <cell r="I1493" t="str">
            <v>동물체,체절또는조직모델</v>
          </cell>
          <cell r="J1493">
            <v>10</v>
          </cell>
        </row>
        <row r="1494">
          <cell r="H1494">
            <v>60104402</v>
          </cell>
          <cell r="I1494" t="str">
            <v>암석표본</v>
          </cell>
          <cell r="J1494">
            <v>9</v>
          </cell>
        </row>
        <row r="1495">
          <cell r="H1495">
            <v>60104403</v>
          </cell>
          <cell r="I1495" t="str">
            <v>화석</v>
          </cell>
          <cell r="J1495">
            <v>9</v>
          </cell>
        </row>
        <row r="1496">
          <cell r="H1496">
            <v>60104489</v>
          </cell>
          <cell r="I1496" t="str">
            <v>자연대류및복사실험장치</v>
          </cell>
          <cell r="J1496">
            <v>10</v>
          </cell>
        </row>
        <row r="1497">
          <cell r="H1497">
            <v>60104509</v>
          </cell>
          <cell r="I1497" t="str">
            <v>연료전지</v>
          </cell>
          <cell r="J1497">
            <v>7</v>
          </cell>
        </row>
        <row r="1498">
          <cell r="H1498">
            <v>60104604</v>
          </cell>
          <cell r="I1498" t="str">
            <v>경사로실험장치</v>
          </cell>
          <cell r="J1498">
            <v>10</v>
          </cell>
        </row>
        <row r="1499">
          <cell r="H1499">
            <v>60104605</v>
          </cell>
          <cell r="I1499" t="str">
            <v>마찰실험장치</v>
          </cell>
          <cell r="J1499">
            <v>10</v>
          </cell>
        </row>
        <row r="1500">
          <cell r="H1500">
            <v>60104607</v>
          </cell>
          <cell r="I1500" t="str">
            <v>진자기</v>
          </cell>
          <cell r="J1500">
            <v>10</v>
          </cell>
        </row>
        <row r="1501">
          <cell r="H1501">
            <v>60104684</v>
          </cell>
          <cell r="I1501" t="str">
            <v>충돌구</v>
          </cell>
          <cell r="J1501">
            <v>10</v>
          </cell>
        </row>
        <row r="1502">
          <cell r="H1502">
            <v>60104691</v>
          </cell>
          <cell r="I1502" t="str">
            <v>힘의평형실험장치</v>
          </cell>
          <cell r="J1502">
            <v>9</v>
          </cell>
        </row>
        <row r="1503">
          <cell r="H1503">
            <v>60104693</v>
          </cell>
          <cell r="I1503" t="str">
            <v>역학활주대</v>
          </cell>
          <cell r="J1503">
            <v>10</v>
          </cell>
        </row>
        <row r="1504">
          <cell r="H1504">
            <v>60104699</v>
          </cell>
          <cell r="I1504" t="str">
            <v>역학실험장치</v>
          </cell>
          <cell r="J1504">
            <v>11</v>
          </cell>
        </row>
        <row r="1505">
          <cell r="H1505">
            <v>60104775</v>
          </cell>
          <cell r="I1505" t="str">
            <v>열펌프실험장치</v>
          </cell>
          <cell r="J1505">
            <v>10</v>
          </cell>
        </row>
        <row r="1506">
          <cell r="H1506">
            <v>60104777</v>
          </cell>
          <cell r="I1506" t="str">
            <v>냉동기실험장치</v>
          </cell>
          <cell r="J1506">
            <v>10</v>
          </cell>
        </row>
        <row r="1507">
          <cell r="H1507">
            <v>60104780</v>
          </cell>
          <cell r="I1507" t="str">
            <v>공기조화실험장치</v>
          </cell>
          <cell r="J1507">
            <v>10</v>
          </cell>
        </row>
        <row r="1508">
          <cell r="H1508">
            <v>60104787</v>
          </cell>
          <cell r="I1508" t="str">
            <v>유압제어실험장치</v>
          </cell>
          <cell r="J1508">
            <v>10</v>
          </cell>
        </row>
        <row r="1509">
          <cell r="H1509">
            <v>60104788</v>
          </cell>
          <cell r="I1509" t="str">
            <v>원심펌프실험장치</v>
          </cell>
          <cell r="J1509">
            <v>9</v>
          </cell>
        </row>
        <row r="1510">
          <cell r="H1510">
            <v>60104795</v>
          </cell>
          <cell r="I1510" t="str">
            <v>관성능률실험장치</v>
          </cell>
          <cell r="J1510">
            <v>10</v>
          </cell>
        </row>
        <row r="1511">
          <cell r="H1511">
            <v>60104796</v>
          </cell>
          <cell r="I1511" t="str">
            <v>기초물리실험장치</v>
          </cell>
          <cell r="J1511">
            <v>9</v>
          </cell>
        </row>
        <row r="1512">
          <cell r="H1512">
            <v>60104809</v>
          </cell>
          <cell r="I1512" t="str">
            <v>파동장치</v>
          </cell>
          <cell r="J1512">
            <v>10</v>
          </cell>
        </row>
        <row r="1513">
          <cell r="H1513">
            <v>60104811</v>
          </cell>
          <cell r="I1513" t="str">
            <v>스펙트럼차트</v>
          </cell>
          <cell r="J1513">
            <v>10</v>
          </cell>
        </row>
        <row r="1514">
          <cell r="H1514">
            <v>60104815</v>
          </cell>
          <cell r="I1514" t="str">
            <v>반사및굴절장치</v>
          </cell>
          <cell r="J1514">
            <v>10</v>
          </cell>
        </row>
        <row r="1515">
          <cell r="H1515">
            <v>60104885</v>
          </cell>
          <cell r="I1515" t="str">
            <v>수파투영장치</v>
          </cell>
          <cell r="J1515">
            <v>10</v>
          </cell>
        </row>
        <row r="1516">
          <cell r="H1516">
            <v>60104886</v>
          </cell>
          <cell r="I1516" t="str">
            <v>홀로그래피시험장치</v>
          </cell>
          <cell r="J1516">
            <v>10</v>
          </cell>
        </row>
        <row r="1517">
          <cell r="H1517">
            <v>60104890</v>
          </cell>
          <cell r="I1517" t="str">
            <v>광학용비경</v>
          </cell>
          <cell r="J1517">
            <v>10</v>
          </cell>
        </row>
        <row r="1518">
          <cell r="H1518">
            <v>60104899</v>
          </cell>
          <cell r="I1518" t="str">
            <v>파동광학실험장치</v>
          </cell>
          <cell r="J1518">
            <v>10</v>
          </cell>
        </row>
        <row r="1519">
          <cell r="H1519">
            <v>60104903</v>
          </cell>
          <cell r="I1519" t="str">
            <v>정전기키트</v>
          </cell>
          <cell r="J1519">
            <v>8</v>
          </cell>
        </row>
        <row r="1520">
          <cell r="H1520">
            <v>60104905</v>
          </cell>
          <cell r="I1520" t="str">
            <v>전기데모용보드</v>
          </cell>
          <cell r="J1520">
            <v>8</v>
          </cell>
        </row>
        <row r="1521">
          <cell r="H1521">
            <v>60104907</v>
          </cell>
          <cell r="I1521" t="str">
            <v>휴대용발전기</v>
          </cell>
          <cell r="J1521">
            <v>7</v>
          </cell>
        </row>
        <row r="1522">
          <cell r="H1522">
            <v>60104908</v>
          </cell>
          <cell r="I1522" t="str">
            <v>전자기장치</v>
          </cell>
          <cell r="J1522">
            <v>9</v>
          </cell>
        </row>
        <row r="1523">
          <cell r="H1523">
            <v>60104909</v>
          </cell>
          <cell r="I1523" t="str">
            <v>자기장치</v>
          </cell>
          <cell r="J1523">
            <v>8</v>
          </cell>
        </row>
        <row r="1524">
          <cell r="H1524">
            <v>60104910</v>
          </cell>
          <cell r="I1524" t="str">
            <v>전자석</v>
          </cell>
          <cell r="J1524">
            <v>8</v>
          </cell>
        </row>
        <row r="1525">
          <cell r="H1525">
            <v>60104978</v>
          </cell>
          <cell r="I1525" t="str">
            <v>방전자</v>
          </cell>
          <cell r="J1525">
            <v>7</v>
          </cell>
        </row>
        <row r="1526">
          <cell r="H1526">
            <v>60104980</v>
          </cell>
          <cell r="I1526" t="str">
            <v>패러데이(Faraday)의법칙실험장치</v>
          </cell>
          <cell r="J1526">
            <v>8</v>
          </cell>
        </row>
        <row r="1527">
          <cell r="H1527">
            <v>60104981</v>
          </cell>
          <cell r="I1527" t="str">
            <v>플레밍(Fleming)의법칙실험장치</v>
          </cell>
          <cell r="J1527">
            <v>8</v>
          </cell>
        </row>
        <row r="1528">
          <cell r="H1528">
            <v>60104982</v>
          </cell>
          <cell r="I1528" t="str">
            <v>홀(Hall)효과실험장치</v>
          </cell>
          <cell r="J1528">
            <v>8</v>
          </cell>
        </row>
        <row r="1529">
          <cell r="H1529">
            <v>60104988</v>
          </cell>
          <cell r="I1529" t="str">
            <v>전기자시험장치</v>
          </cell>
          <cell r="J1529">
            <v>10</v>
          </cell>
        </row>
        <row r="1530">
          <cell r="H1530">
            <v>60104994</v>
          </cell>
          <cell r="I1530" t="str">
            <v>전동기/발전기원리실험장치</v>
          </cell>
          <cell r="J1530">
            <v>9</v>
          </cell>
        </row>
        <row r="1531">
          <cell r="H1531">
            <v>60105099</v>
          </cell>
          <cell r="I1531" t="str">
            <v>핵물리학실험도구</v>
          </cell>
          <cell r="J1531">
            <v>8</v>
          </cell>
        </row>
        <row r="1532">
          <cell r="H1532">
            <v>60105910</v>
          </cell>
          <cell r="I1532" t="str">
            <v>유아시뮬레이터및보조품</v>
          </cell>
          <cell r="J1532">
            <v>8</v>
          </cell>
        </row>
        <row r="1533">
          <cell r="H1533">
            <v>60106101</v>
          </cell>
          <cell r="I1533" t="str">
            <v>자동차교육관련자료</v>
          </cell>
          <cell r="J1533">
            <v>8</v>
          </cell>
        </row>
        <row r="1534">
          <cell r="H1534">
            <v>60106104</v>
          </cell>
          <cell r="I1534" t="str">
            <v>전기전자교육자료</v>
          </cell>
          <cell r="J1534">
            <v>8</v>
          </cell>
        </row>
        <row r="1535">
          <cell r="H1535">
            <v>60106208</v>
          </cell>
          <cell r="I1535" t="str">
            <v>의료교육자료</v>
          </cell>
          <cell r="J1535">
            <v>8</v>
          </cell>
        </row>
        <row r="1536">
          <cell r="H1536">
            <v>60106299</v>
          </cell>
          <cell r="I1536" t="str">
            <v>공정제어실험장치</v>
          </cell>
          <cell r="J1536">
            <v>10</v>
          </cell>
        </row>
        <row r="1537">
          <cell r="H1537">
            <v>60106402</v>
          </cell>
          <cell r="I1537" t="str">
            <v>전자공학교육용품</v>
          </cell>
          <cell r="J1537">
            <v>10</v>
          </cell>
        </row>
        <row r="1538">
          <cell r="H1538">
            <v>60106498</v>
          </cell>
          <cell r="I1538" t="str">
            <v>회로실험장치</v>
          </cell>
          <cell r="J1538">
            <v>10</v>
          </cell>
        </row>
        <row r="1539">
          <cell r="H1539">
            <v>60106499</v>
          </cell>
          <cell r="I1539" t="str">
            <v>컴퓨터실험장치</v>
          </cell>
          <cell r="J1539">
            <v>10</v>
          </cell>
        </row>
        <row r="1540">
          <cell r="H1540">
            <v>60109399</v>
          </cell>
          <cell r="I1540" t="str">
            <v>멀티미디어학습시스템</v>
          </cell>
          <cell r="J1540">
            <v>9</v>
          </cell>
        </row>
        <row r="1541">
          <cell r="H1541">
            <v>60109597</v>
          </cell>
          <cell r="I1541" t="str">
            <v>불상</v>
          </cell>
          <cell r="J1541">
            <v>9</v>
          </cell>
        </row>
        <row r="1542">
          <cell r="H1542">
            <v>60109598</v>
          </cell>
          <cell r="I1542" t="str">
            <v>성모마리아및예수상</v>
          </cell>
          <cell r="J1542">
            <v>9</v>
          </cell>
        </row>
        <row r="1543">
          <cell r="H1543">
            <v>60109599</v>
          </cell>
          <cell r="I1543" t="str">
            <v>십자가</v>
          </cell>
          <cell r="J1543">
            <v>9</v>
          </cell>
        </row>
        <row r="1544">
          <cell r="H1544">
            <v>60109695</v>
          </cell>
          <cell r="I1544" t="str">
            <v>협응동작반응검사기</v>
          </cell>
          <cell r="J1544">
            <v>8</v>
          </cell>
        </row>
        <row r="1545">
          <cell r="H1545">
            <v>60109798</v>
          </cell>
          <cell r="I1545" t="str">
            <v>사격장비</v>
          </cell>
          <cell r="J1545">
            <v>7</v>
          </cell>
        </row>
        <row r="1546">
          <cell r="H1546">
            <v>60109899</v>
          </cell>
          <cell r="I1546" t="str">
            <v>실물모형</v>
          </cell>
          <cell r="J1546">
            <v>6</v>
          </cell>
        </row>
        <row r="1547">
          <cell r="H1547">
            <v>60109999</v>
          </cell>
          <cell r="I1547" t="str">
            <v>교육훈련장비</v>
          </cell>
          <cell r="J1547">
            <v>11</v>
          </cell>
        </row>
        <row r="1548">
          <cell r="H1548">
            <v>60111106</v>
          </cell>
          <cell r="I1548" t="str">
            <v>다용도게시판세트</v>
          </cell>
          <cell r="J1548">
            <v>8</v>
          </cell>
        </row>
        <row r="1549">
          <cell r="H1549">
            <v>60121402</v>
          </cell>
          <cell r="I1549" t="str">
            <v>우드섹션액자(額子)</v>
          </cell>
          <cell r="J1549">
            <v>9</v>
          </cell>
        </row>
        <row r="1550">
          <cell r="H1550">
            <v>60124306</v>
          </cell>
          <cell r="I1550" t="str">
            <v>도예용물레</v>
          </cell>
          <cell r="J1550">
            <v>10</v>
          </cell>
        </row>
        <row r="1551">
          <cell r="H1551">
            <v>60131001</v>
          </cell>
          <cell r="I1551" t="str">
            <v>피아노</v>
          </cell>
          <cell r="J1551">
            <v>11</v>
          </cell>
        </row>
        <row r="1552">
          <cell r="H1552">
            <v>60131003</v>
          </cell>
          <cell r="I1552" t="str">
            <v>오르간</v>
          </cell>
          <cell r="J1552">
            <v>11</v>
          </cell>
        </row>
        <row r="1553">
          <cell r="H1553">
            <v>60131098</v>
          </cell>
          <cell r="I1553" t="str">
            <v>신시사이저</v>
          </cell>
          <cell r="J1553">
            <v>9</v>
          </cell>
        </row>
        <row r="1554">
          <cell r="H1554">
            <v>60131099</v>
          </cell>
          <cell r="I1554" t="str">
            <v>디지털피아노</v>
          </cell>
          <cell r="J1554">
            <v>10</v>
          </cell>
        </row>
        <row r="1555">
          <cell r="H1555">
            <v>60131101</v>
          </cell>
          <cell r="I1555" t="str">
            <v>트럼펫</v>
          </cell>
          <cell r="J1555">
            <v>8</v>
          </cell>
        </row>
        <row r="1556">
          <cell r="H1556">
            <v>60131102</v>
          </cell>
          <cell r="I1556" t="str">
            <v>트럼본</v>
          </cell>
          <cell r="J1556">
            <v>8</v>
          </cell>
        </row>
        <row r="1557">
          <cell r="H1557">
            <v>60131104</v>
          </cell>
          <cell r="I1557" t="str">
            <v>색소폰</v>
          </cell>
          <cell r="J1557">
            <v>8</v>
          </cell>
        </row>
        <row r="1558">
          <cell r="H1558">
            <v>60131108</v>
          </cell>
          <cell r="I1558" t="str">
            <v>프렌치호른</v>
          </cell>
          <cell r="J1558">
            <v>8</v>
          </cell>
        </row>
        <row r="1559">
          <cell r="H1559">
            <v>60131193</v>
          </cell>
          <cell r="I1559" t="str">
            <v>튜바</v>
          </cell>
          <cell r="J1559">
            <v>8</v>
          </cell>
        </row>
        <row r="1560">
          <cell r="H1560">
            <v>60131201</v>
          </cell>
          <cell r="I1560" t="str">
            <v>클라리넷</v>
          </cell>
          <cell r="J1560">
            <v>8</v>
          </cell>
        </row>
        <row r="1561">
          <cell r="H1561">
            <v>60131211</v>
          </cell>
          <cell r="I1561" t="str">
            <v>대금(大芩)</v>
          </cell>
          <cell r="J1561">
            <v>8</v>
          </cell>
        </row>
        <row r="1562">
          <cell r="H1562">
            <v>60131310</v>
          </cell>
          <cell r="I1562" t="str">
            <v>가야금</v>
          </cell>
          <cell r="J1562">
            <v>8</v>
          </cell>
        </row>
        <row r="1563">
          <cell r="H1563">
            <v>60131311</v>
          </cell>
          <cell r="I1563" t="str">
            <v>거문고</v>
          </cell>
          <cell r="J1563">
            <v>8</v>
          </cell>
        </row>
        <row r="1564">
          <cell r="H1564">
            <v>60131312</v>
          </cell>
          <cell r="I1564" t="str">
            <v>아쟁(牙箏)</v>
          </cell>
          <cell r="J1564">
            <v>8</v>
          </cell>
        </row>
        <row r="1565">
          <cell r="H1565">
            <v>60131319</v>
          </cell>
          <cell r="I1565" t="str">
            <v>해금(奚金)</v>
          </cell>
          <cell r="J1565">
            <v>8</v>
          </cell>
        </row>
        <row r="1566">
          <cell r="H1566">
            <v>60131322</v>
          </cell>
          <cell r="I1566" t="str">
            <v>양금(洋琴)</v>
          </cell>
          <cell r="J1566">
            <v>8</v>
          </cell>
        </row>
        <row r="1567">
          <cell r="H1567">
            <v>60131397</v>
          </cell>
          <cell r="I1567" t="str">
            <v>콘트라베이스</v>
          </cell>
          <cell r="J1567">
            <v>8</v>
          </cell>
        </row>
        <row r="1568">
          <cell r="H1568">
            <v>60131405</v>
          </cell>
          <cell r="I1568" t="str">
            <v>서양북</v>
          </cell>
          <cell r="J1568">
            <v>8</v>
          </cell>
        </row>
        <row r="1569">
          <cell r="H1569">
            <v>60131406</v>
          </cell>
          <cell r="I1569" t="str">
            <v>실로폰</v>
          </cell>
          <cell r="J1569">
            <v>8</v>
          </cell>
        </row>
        <row r="1570">
          <cell r="H1570">
            <v>60131411</v>
          </cell>
          <cell r="I1570" t="str">
            <v>북</v>
          </cell>
          <cell r="J1570">
            <v>7</v>
          </cell>
        </row>
        <row r="1571">
          <cell r="H1571">
            <v>60131444</v>
          </cell>
          <cell r="I1571" t="str">
            <v>팀파니</v>
          </cell>
          <cell r="J1571">
            <v>8</v>
          </cell>
        </row>
        <row r="1572">
          <cell r="H1572">
            <v>60131448</v>
          </cell>
          <cell r="I1572" t="str">
            <v>마림바</v>
          </cell>
          <cell r="J1572">
            <v>8</v>
          </cell>
        </row>
        <row r="1573">
          <cell r="H1573">
            <v>60131697</v>
          </cell>
          <cell r="I1573" t="str">
            <v>톰톰</v>
          </cell>
          <cell r="J1573">
            <v>8</v>
          </cell>
        </row>
        <row r="1574">
          <cell r="H1574">
            <v>60131698</v>
          </cell>
          <cell r="I1574" t="str">
            <v>팀발레스</v>
          </cell>
          <cell r="J1574">
            <v>8</v>
          </cell>
        </row>
        <row r="1575">
          <cell r="H1575">
            <v>60131699</v>
          </cell>
          <cell r="I1575" t="str">
            <v>드럼세트</v>
          </cell>
          <cell r="J1575">
            <v>8</v>
          </cell>
        </row>
        <row r="1576">
          <cell r="H1576">
            <v>48101799</v>
          </cell>
          <cell r="I1576" t="str">
            <v>정수기</v>
          </cell>
          <cell r="J1576">
            <v>5</v>
          </cell>
        </row>
        <row r="1577">
          <cell r="H1577">
            <v>25161507</v>
          </cell>
          <cell r="I1577" t="str">
            <v>일반자전거</v>
          </cell>
          <cell r="J1577">
            <v>4</v>
          </cell>
        </row>
        <row r="1578">
          <cell r="H1578">
            <v>39121070</v>
          </cell>
          <cell r="I1578" t="str">
            <v>소형변압기</v>
          </cell>
          <cell r="J1578">
            <v>3</v>
          </cell>
        </row>
        <row r="1579">
          <cell r="H1579">
            <v>42101870</v>
          </cell>
          <cell r="I1579" t="str">
            <v>엑스선촬영및투시장치용콜리메이터</v>
          </cell>
          <cell r="J1579">
            <v>10</v>
          </cell>
        </row>
        <row r="1580">
          <cell r="H1580">
            <v>43172510</v>
          </cell>
          <cell r="I1580" t="str">
            <v>칼라레이저프린터</v>
          </cell>
          <cell r="J1580">
            <v>5</v>
          </cell>
        </row>
        <row r="1581">
          <cell r="H1581">
            <v>43171801</v>
          </cell>
          <cell r="I1581" t="str">
            <v>노트북컴퓨터</v>
          </cell>
          <cell r="J1581">
            <v>5</v>
          </cell>
        </row>
        <row r="1582">
          <cell r="H1582">
            <v>44101502</v>
          </cell>
          <cell r="I1582" t="str">
            <v>팩시밀리</v>
          </cell>
          <cell r="J1582">
            <v>5</v>
          </cell>
        </row>
        <row r="1583">
          <cell r="H1583">
            <v>27112706</v>
          </cell>
          <cell r="I1583" t="str">
            <v>전동대패</v>
          </cell>
          <cell r="J1583">
            <v>3</v>
          </cell>
        </row>
        <row r="1584">
          <cell r="H1584">
            <v>25230543</v>
          </cell>
          <cell r="I1584" t="str">
            <v>철도용서킷</v>
          </cell>
          <cell r="J1584">
            <v>5</v>
          </cell>
        </row>
        <row r="1585">
          <cell r="H1585">
            <v>40101903</v>
          </cell>
          <cell r="I1585" t="str">
            <v>가습기</v>
          </cell>
          <cell r="J1585">
            <v>3</v>
          </cell>
        </row>
        <row r="1586">
          <cell r="H1586">
            <v>52141603</v>
          </cell>
          <cell r="I1586" t="str">
            <v>가정용다리미</v>
          </cell>
          <cell r="J1586">
            <v>3</v>
          </cell>
        </row>
        <row r="1587">
          <cell r="H1587">
            <v>32101523</v>
          </cell>
          <cell r="I1587" t="str">
            <v>믹싱장치</v>
          </cell>
          <cell r="J1587">
            <v>3</v>
          </cell>
        </row>
        <row r="1588">
          <cell r="H1588">
            <v>56101543</v>
          </cell>
          <cell r="I1588" t="str">
            <v>식탁</v>
          </cell>
          <cell r="J1588">
            <v>8</v>
          </cell>
        </row>
        <row r="1589">
          <cell r="H1589">
            <v>40101801</v>
          </cell>
          <cell r="I1589" t="str">
            <v>방열기</v>
          </cell>
          <cell r="J1589">
            <v>7</v>
          </cell>
        </row>
        <row r="1590">
          <cell r="H1590">
            <v>60104773</v>
          </cell>
          <cell r="I1590" t="str">
            <v>토션밸런스</v>
          </cell>
          <cell r="J1590">
            <v>5</v>
          </cell>
        </row>
        <row r="1591">
          <cell r="H1591">
            <v>42151636</v>
          </cell>
          <cell r="I1591" t="str">
            <v>치과용치석제거기
또는액세서리</v>
          </cell>
          <cell r="J1591">
            <v>10</v>
          </cell>
        </row>
        <row r="1592">
          <cell r="H1592">
            <v>42104163</v>
          </cell>
          <cell r="I1592" t="str">
            <v>치과용진료의자</v>
          </cell>
          <cell r="J1592">
            <v>10</v>
          </cell>
        </row>
        <row r="1593">
          <cell r="H1593">
            <v>56111606</v>
          </cell>
          <cell r="I1593" t="str">
            <v>패널시스켐일부
또는그부속품
(칸막이상판)</v>
          </cell>
          <cell r="J1593">
            <v>8</v>
          </cell>
        </row>
        <row r="1594">
          <cell r="H1594">
            <v>42181602</v>
          </cell>
          <cell r="I1594" t="str">
            <v>전자혈압계</v>
          </cell>
          <cell r="J1594">
            <v>4</v>
          </cell>
        </row>
        <row r="1595">
          <cell r="H1595">
            <v>41115414</v>
          </cell>
          <cell r="I1595" t="str">
            <v>BIAS</v>
          </cell>
          <cell r="J1595">
            <v>10</v>
          </cell>
        </row>
        <row r="1596">
          <cell r="H1596">
            <v>43172509</v>
          </cell>
          <cell r="I1596" t="str">
            <v>잉크젯프린터</v>
          </cell>
          <cell r="J1596">
            <v>5</v>
          </cell>
        </row>
        <row r="1597">
          <cell r="H1597">
            <v>43172410</v>
          </cell>
          <cell r="I1597" t="str">
            <v>액정모니터</v>
          </cell>
          <cell r="J1597">
            <v>5</v>
          </cell>
        </row>
        <row r="1598">
          <cell r="H1598">
            <v>41104302</v>
          </cell>
          <cell r="I1598" t="str">
            <v>실험실용순수장치</v>
          </cell>
          <cell r="J1598">
            <v>10</v>
          </cell>
        </row>
        <row r="1599">
          <cell r="H1599">
            <v>41104302</v>
          </cell>
          <cell r="I1599" t="str">
            <v>실험실용순수장치</v>
          </cell>
          <cell r="J1599">
            <v>10</v>
          </cell>
        </row>
        <row r="1600">
          <cell r="H1600">
            <v>41104306</v>
          </cell>
          <cell r="I1600" t="str">
            <v>실험실용초순수제조장치</v>
          </cell>
          <cell r="J1600">
            <v>10</v>
          </cell>
        </row>
        <row r="1601">
          <cell r="H1601">
            <v>41111628</v>
          </cell>
          <cell r="I1601" t="str">
            <v>두께게이지</v>
          </cell>
          <cell r="J1601">
            <v>10</v>
          </cell>
        </row>
        <row r="1602">
          <cell r="H1602">
            <v>41113333</v>
          </cell>
          <cell r="I1602" t="str">
            <v>필름애플리게이터</v>
          </cell>
          <cell r="J1602">
            <v>10</v>
          </cell>
        </row>
        <row r="1603">
          <cell r="H1603">
            <v>46191504</v>
          </cell>
          <cell r="I1603" t="str">
            <v>화염감지기</v>
          </cell>
          <cell r="J1603">
            <v>10</v>
          </cell>
        </row>
        <row r="1604">
          <cell r="H1604">
            <v>41121310</v>
          </cell>
          <cell r="I1604" t="str">
            <v>실험실용유리염색접시및단지</v>
          </cell>
          <cell r="J1604">
            <v>10</v>
          </cell>
        </row>
        <row r="1605">
          <cell r="H1605">
            <v>44101801</v>
          </cell>
          <cell r="I1605" t="str">
            <v>공학용계산기</v>
          </cell>
          <cell r="J1605">
            <v>5</v>
          </cell>
        </row>
        <row r="1606">
          <cell r="H1606">
            <v>26111702</v>
          </cell>
          <cell r="I1606" t="str">
            <v>알카라인전지</v>
          </cell>
          <cell r="J1606">
            <v>3</v>
          </cell>
        </row>
        <row r="1607">
          <cell r="H1607">
            <v>43172401</v>
          </cell>
          <cell r="I1607" t="str">
            <v>모니터</v>
          </cell>
          <cell r="J1607">
            <v>5</v>
          </cell>
        </row>
        <row r="1608">
          <cell r="H1608">
            <v>45111622</v>
          </cell>
          <cell r="I1608" t="str">
            <v>영사대</v>
          </cell>
          <cell r="J1608">
            <v>8</v>
          </cell>
        </row>
        <row r="1609">
          <cell r="H1609">
            <v>43172701</v>
          </cell>
          <cell r="I1609" t="str">
            <v>허브또는집선기</v>
          </cell>
          <cell r="J1609">
            <v>6</v>
          </cell>
        </row>
        <row r="1610">
          <cell r="H1610">
            <v>49201521</v>
          </cell>
          <cell r="I1610" t="str">
            <v>거꾸리</v>
          </cell>
          <cell r="J1610">
            <v>5</v>
          </cell>
        </row>
        <row r="1611">
          <cell r="H1611">
            <v>49201518</v>
          </cell>
          <cell r="I1611" t="str">
            <v>늑목</v>
          </cell>
          <cell r="J1611">
            <v>5</v>
          </cell>
        </row>
        <row r="1612">
          <cell r="H1612">
            <v>41111508</v>
          </cell>
          <cell r="I1612" t="str">
            <v>체중계</v>
          </cell>
          <cell r="J1612">
            <v>5</v>
          </cell>
        </row>
        <row r="1613">
          <cell r="H1613">
            <v>43172204</v>
          </cell>
          <cell r="I1613" t="str">
            <v>키보드및키패드</v>
          </cell>
          <cell r="J1613">
            <v>5</v>
          </cell>
        </row>
        <row r="1614">
          <cell r="H1614">
            <v>27112021</v>
          </cell>
          <cell r="I1614" t="str">
            <v>수간주사기</v>
          </cell>
          <cell r="J1614">
            <v>5</v>
          </cell>
        </row>
        <row r="1615">
          <cell r="H1615">
            <v>41115905</v>
          </cell>
          <cell r="I1615" t="str">
            <v>혈액가스분석기</v>
          </cell>
          <cell r="J1615">
            <v>5</v>
          </cell>
        </row>
        <row r="1616">
          <cell r="H1616">
            <v>42102167</v>
          </cell>
          <cell r="I1616" t="str">
            <v>수술용기구</v>
          </cell>
          <cell r="J1616">
            <v>5</v>
          </cell>
        </row>
        <row r="1617">
          <cell r="H1617">
            <v>24131608</v>
          </cell>
          <cell r="I1617" t="str">
            <v>조립식냉동기</v>
          </cell>
          <cell r="J1617">
            <v>9</v>
          </cell>
        </row>
        <row r="1618">
          <cell r="H1618">
            <v>41111755</v>
          </cell>
          <cell r="I1618" t="str">
            <v>멀티미디어영상현미경</v>
          </cell>
          <cell r="J1618">
            <v>10</v>
          </cell>
        </row>
        <row r="1619">
          <cell r="H1619">
            <v>43181616</v>
          </cell>
          <cell r="I1619" t="str">
            <v>시디레코드</v>
          </cell>
          <cell r="J1619">
            <v>4</v>
          </cell>
        </row>
        <row r="1620">
          <cell r="H1620">
            <v>45111619</v>
          </cell>
          <cell r="I1620" t="str">
            <v>실물화상기</v>
          </cell>
          <cell r="J1620">
            <v>8</v>
          </cell>
        </row>
        <row r="1621">
          <cell r="H1621">
            <v>45111790</v>
          </cell>
          <cell r="I1621" t="str">
            <v>오디오앰프</v>
          </cell>
          <cell r="J1621">
            <v>7</v>
          </cell>
        </row>
        <row r="1622">
          <cell r="H1622">
            <v>49211827</v>
          </cell>
          <cell r="I1622" t="str">
            <v>지능검사장치</v>
          </cell>
          <cell r="J1622">
            <v>7</v>
          </cell>
        </row>
        <row r="1623">
          <cell r="H1623">
            <v>54111601</v>
          </cell>
          <cell r="I1623" t="str">
            <v>벽시계</v>
          </cell>
          <cell r="J1623">
            <v>5</v>
          </cell>
        </row>
        <row r="1624">
          <cell r="H1624" t="str">
            <v xml:space="preserve">     </v>
          </cell>
          <cell r="I1624" t="str">
            <v>책상</v>
          </cell>
          <cell r="J1624">
            <v>8</v>
          </cell>
        </row>
        <row r="1625">
          <cell r="H1625">
            <v>56111906</v>
          </cell>
          <cell r="I1625" t="str">
            <v>우편물정리대</v>
          </cell>
          <cell r="J1625">
            <v>5</v>
          </cell>
        </row>
        <row r="1626">
          <cell r="H1626">
            <v>43181613</v>
          </cell>
          <cell r="I1626" t="str">
            <v>데이터저장용테이프</v>
          </cell>
          <cell r="J1626">
            <v>5</v>
          </cell>
        </row>
        <row r="1627">
          <cell r="H1627">
            <v>5101519</v>
          </cell>
          <cell r="I1627" t="str">
            <v>탁자</v>
          </cell>
          <cell r="J1627">
            <v>8</v>
          </cell>
        </row>
        <row r="1628">
          <cell r="H1628">
            <v>53102507</v>
          </cell>
          <cell r="I1628" t="str">
            <v>옷걸이</v>
          </cell>
          <cell r="J1628">
            <v>3</v>
          </cell>
        </row>
        <row r="1629">
          <cell r="H1629">
            <v>44111910</v>
          </cell>
          <cell r="I1629" t="str">
            <v>칠판걸이대</v>
          </cell>
          <cell r="J1629">
            <v>5</v>
          </cell>
        </row>
        <row r="1630">
          <cell r="H1630">
            <v>44111909</v>
          </cell>
          <cell r="I1630" t="str">
            <v>칠판지우개및액세서리</v>
          </cell>
          <cell r="J1630">
            <v>5</v>
          </cell>
        </row>
        <row r="1631">
          <cell r="H1631">
            <v>56121001</v>
          </cell>
          <cell r="I1631" t="str">
            <v>책운반기</v>
          </cell>
          <cell r="J1631">
            <v>5</v>
          </cell>
        </row>
        <row r="1632">
          <cell r="H1632">
            <v>34111703</v>
          </cell>
          <cell r="I1632" t="str">
            <v>무선송수신기</v>
          </cell>
          <cell r="J1632">
            <v>5</v>
          </cell>
        </row>
        <row r="1633">
          <cell r="H1633">
            <v>34111724</v>
          </cell>
          <cell r="I1633" t="str">
            <v>방송수신기</v>
          </cell>
          <cell r="J1633">
            <v>8</v>
          </cell>
        </row>
        <row r="1634">
          <cell r="H1634">
            <v>43172207</v>
          </cell>
          <cell r="I1634" t="str">
            <v>스캐너</v>
          </cell>
          <cell r="J1634">
            <v>5</v>
          </cell>
        </row>
        <row r="1635">
          <cell r="H1635">
            <v>42102001</v>
          </cell>
          <cell r="I1635" t="str">
            <v>고압멸균기</v>
          </cell>
          <cell r="J1635">
            <v>10</v>
          </cell>
        </row>
        <row r="1636">
          <cell r="H1636">
            <v>41104916</v>
          </cell>
          <cell r="I1636" t="str">
            <v>진공또는원심농축기</v>
          </cell>
          <cell r="J1636">
            <v>10</v>
          </cell>
        </row>
        <row r="1637">
          <cell r="H1637">
            <v>41104610</v>
          </cell>
          <cell r="I1637" t="str">
            <v>건조오븐</v>
          </cell>
          <cell r="J1637">
            <v>9</v>
          </cell>
        </row>
        <row r="1638">
          <cell r="H1638">
            <v>41104915</v>
          </cell>
          <cell r="I1638" t="str">
            <v>킬달질소측정기구</v>
          </cell>
          <cell r="J1638">
            <v>10</v>
          </cell>
        </row>
        <row r="1639">
          <cell r="H1639">
            <v>40161505</v>
          </cell>
          <cell r="I1639" t="str">
            <v>공기여과기</v>
          </cell>
          <cell r="J1639">
            <v>10</v>
          </cell>
        </row>
        <row r="1640">
          <cell r="H1640">
            <v>40151554</v>
          </cell>
          <cell r="I1640" t="str">
            <v>램펌프</v>
          </cell>
          <cell r="J1640">
            <v>10</v>
          </cell>
        </row>
        <row r="1641">
          <cell r="H1641">
            <v>41104501</v>
          </cell>
          <cell r="I1641" t="str">
            <v>일반중력대류배양기</v>
          </cell>
          <cell r="J1641">
            <v>10</v>
          </cell>
        </row>
        <row r="1642">
          <cell r="H1642">
            <v>21101922</v>
          </cell>
          <cell r="I1642" t="str">
            <v>분만틀</v>
          </cell>
          <cell r="J1642">
            <v>10</v>
          </cell>
        </row>
        <row r="1643">
          <cell r="H1643">
            <v>41114209</v>
          </cell>
          <cell r="I1643" t="str">
            <v>정밀좌표측정기</v>
          </cell>
          <cell r="J1643">
            <v>8</v>
          </cell>
        </row>
        <row r="1644">
          <cell r="H1644">
            <v>45111626</v>
          </cell>
          <cell r="I1644" t="str">
            <v>슬라이드복사기</v>
          </cell>
          <cell r="J1644">
            <v>8</v>
          </cell>
        </row>
        <row r="1645">
          <cell r="H1645">
            <v>41111518</v>
          </cell>
          <cell r="I1645" t="str">
            <v>크레인2저울</v>
          </cell>
          <cell r="J1645">
            <v>10</v>
          </cell>
        </row>
        <row r="1646">
          <cell r="H1646">
            <v>41111514</v>
          </cell>
          <cell r="I1646" t="str">
            <v>분석저울</v>
          </cell>
          <cell r="J1646">
            <v>10</v>
          </cell>
        </row>
        <row r="1647">
          <cell r="H1647">
            <v>15121603</v>
          </cell>
          <cell r="I1647" t="str">
            <v>판탁스마크로 렌즈</v>
          </cell>
          <cell r="J1647">
            <v>8</v>
          </cell>
        </row>
        <row r="1648">
          <cell r="H1648">
            <v>41105499</v>
          </cell>
          <cell r="I1648" t="str">
            <v>전기영동장치</v>
          </cell>
          <cell r="J1648">
            <v>10</v>
          </cell>
        </row>
        <row r="1649">
          <cell r="H1649">
            <v>42101916</v>
          </cell>
          <cell r="I1649" t="str">
            <v>산소결합장치</v>
          </cell>
          <cell r="J1649">
            <v>10</v>
          </cell>
        </row>
        <row r="1650">
          <cell r="H1650">
            <v>41121308</v>
          </cell>
          <cell r="I1650" t="str">
            <v>유리뷰렛</v>
          </cell>
          <cell r="J1650">
            <v>10</v>
          </cell>
        </row>
        <row r="1651">
          <cell r="H1651">
            <v>41106701</v>
          </cell>
          <cell r="I1651" t="str">
            <v>광합성측정장치</v>
          </cell>
          <cell r="J1651">
            <v>10</v>
          </cell>
        </row>
        <row r="1652">
          <cell r="H1652">
            <v>4511619</v>
          </cell>
          <cell r="I1652" t="str">
            <v>현미투영기</v>
          </cell>
          <cell r="J1652">
            <v>9</v>
          </cell>
        </row>
        <row r="1653">
          <cell r="H1653">
            <v>41106705</v>
          </cell>
          <cell r="I1653" t="str">
            <v>엽면적계</v>
          </cell>
          <cell r="J1653">
            <v>10</v>
          </cell>
        </row>
        <row r="1654">
          <cell r="H1654">
            <v>23171659</v>
          </cell>
          <cell r="I1654" t="str">
            <v>수동천공전단기</v>
          </cell>
          <cell r="J1654">
            <v>10</v>
          </cell>
        </row>
        <row r="1655">
          <cell r="H1655">
            <v>24111507</v>
          </cell>
          <cell r="I1655" t="str">
            <v>공구가방3칸</v>
          </cell>
          <cell r="J1655">
            <v>5</v>
          </cell>
        </row>
        <row r="1656">
          <cell r="H1656">
            <v>27112007</v>
          </cell>
          <cell r="I1656" t="str">
            <v>전지가위</v>
          </cell>
          <cell r="J1656">
            <v>5</v>
          </cell>
        </row>
        <row r="1657">
          <cell r="H1657">
            <v>10311601</v>
          </cell>
          <cell r="I1657" t="str">
            <v>애완동물사육장</v>
          </cell>
          <cell r="J1657">
            <v>10</v>
          </cell>
        </row>
        <row r="1658">
          <cell r="H1658">
            <v>43161908</v>
          </cell>
          <cell r="I1658" t="str">
            <v>캐드캠시스템</v>
          </cell>
          <cell r="J1658">
            <v>5</v>
          </cell>
        </row>
        <row r="1659">
          <cell r="H1659">
            <v>44121615</v>
          </cell>
          <cell r="I1659" t="str">
            <v>스테이플러</v>
          </cell>
          <cell r="J1659">
            <v>5</v>
          </cell>
        </row>
        <row r="1660">
          <cell r="H1660">
            <v>41103917</v>
          </cell>
          <cell r="I1660" t="str">
            <v>실험실용반응기</v>
          </cell>
          <cell r="J1660">
            <v>10</v>
          </cell>
        </row>
        <row r="1661">
          <cell r="H1661">
            <v>40101869</v>
          </cell>
          <cell r="I1661" t="str">
            <v>온수기</v>
          </cell>
          <cell r="J1661">
            <v>8</v>
          </cell>
        </row>
        <row r="1662">
          <cell r="H1662">
            <v>41104001</v>
          </cell>
          <cell r="I1662" t="str">
            <v>미량원심분리기</v>
          </cell>
          <cell r="J1662">
            <v>10</v>
          </cell>
        </row>
        <row r="1663">
          <cell r="H1663">
            <v>41104525</v>
          </cell>
          <cell r="I1663" t="str">
            <v>이산화탄소배양기</v>
          </cell>
          <cell r="J1663">
            <v>9</v>
          </cell>
        </row>
        <row r="1664">
          <cell r="H1664">
            <v>41103431</v>
          </cell>
          <cell r="I1664" t="str">
            <v>자외선작업함</v>
          </cell>
          <cell r="J1664">
            <v>10</v>
          </cell>
        </row>
        <row r="1665">
          <cell r="H1665">
            <v>41113059</v>
          </cell>
          <cell r="I1665" t="str">
            <v>반응속도측정장치</v>
          </cell>
          <cell r="J1665">
            <v>10</v>
          </cell>
        </row>
        <row r="1666">
          <cell r="H1666">
            <v>41121009</v>
          </cell>
          <cell r="I1666" t="str">
            <v>파스테르또는일반피펫</v>
          </cell>
          <cell r="J1666">
            <v>10</v>
          </cell>
        </row>
        <row r="1667">
          <cell r="H1667">
            <v>27111832</v>
          </cell>
          <cell r="I1667" t="str">
            <v>정밀정반</v>
          </cell>
          <cell r="J1667">
            <v>10</v>
          </cell>
        </row>
        <row r="1668">
          <cell r="H1668">
            <v>20540244</v>
          </cell>
          <cell r="I1668" t="str">
            <v>선풍기</v>
          </cell>
          <cell r="J1668">
            <v>5</v>
          </cell>
        </row>
        <row r="1669">
          <cell r="H1669">
            <v>20440587</v>
          </cell>
          <cell r="I1669" t="str">
            <v>우편물정리대</v>
          </cell>
          <cell r="J1669">
            <v>5</v>
          </cell>
        </row>
        <row r="1670">
          <cell r="H1670">
            <v>43172501</v>
          </cell>
          <cell r="I1670" t="str">
            <v>인쇄용플로터</v>
          </cell>
          <cell r="J1670">
            <v>5</v>
          </cell>
        </row>
        <row r="1671">
          <cell r="H1671">
            <v>43172802</v>
          </cell>
          <cell r="I1671" t="str">
            <v>모뎀</v>
          </cell>
          <cell r="J1671">
            <v>6</v>
          </cell>
        </row>
        <row r="1672">
          <cell r="H1672">
            <v>43171808</v>
          </cell>
          <cell r="I1672" t="str">
            <v>소형컴퓨터</v>
          </cell>
          <cell r="J1672">
            <v>4</v>
          </cell>
        </row>
        <row r="1673">
          <cell r="H1673">
            <v>23240401</v>
          </cell>
          <cell r="I1673" t="str">
            <v>드라이아이스제조기</v>
          </cell>
          <cell r="J1673">
            <v>10</v>
          </cell>
        </row>
        <row r="1674">
          <cell r="H1674">
            <v>24131603</v>
          </cell>
          <cell r="I1674" t="str">
            <v>저온냉동기</v>
          </cell>
          <cell r="J1674">
            <v>9</v>
          </cell>
        </row>
        <row r="1675">
          <cell r="H1675">
            <v>34111709</v>
          </cell>
          <cell r="I1675" t="str">
            <v>무선통신스캐너</v>
          </cell>
          <cell r="J1675">
            <v>5</v>
          </cell>
        </row>
        <row r="1676">
          <cell r="H1676">
            <v>34111928</v>
          </cell>
          <cell r="I1676" t="str">
            <v>전원공급기유니트</v>
          </cell>
          <cell r="J1676">
            <v>5</v>
          </cell>
        </row>
        <row r="1677">
          <cell r="H1677">
            <v>40101707</v>
          </cell>
          <cell r="I1677" t="str">
            <v>왕복동식냉동기</v>
          </cell>
          <cell r="J1677">
            <v>9</v>
          </cell>
        </row>
        <row r="1678">
          <cell r="H1678">
            <v>41103425</v>
          </cell>
          <cell r="I1678" t="str">
            <v>대형온습도환경조성</v>
          </cell>
          <cell r="J1678">
            <v>10</v>
          </cell>
        </row>
        <row r="1679">
          <cell r="H1679">
            <v>41103804</v>
          </cell>
          <cell r="I1679" t="str">
            <v>균질화기기</v>
          </cell>
          <cell r="J1679">
            <v>10</v>
          </cell>
        </row>
        <row r="1680">
          <cell r="H1680">
            <v>41103911</v>
          </cell>
          <cell r="I1680" t="str">
            <v>회전식진탕기</v>
          </cell>
          <cell r="J1680">
            <v>10</v>
          </cell>
        </row>
        <row r="1681">
          <cell r="H1681">
            <v>41104002</v>
          </cell>
          <cell r="I1681" t="str">
            <v>미량냉장원심분리기</v>
          </cell>
          <cell r="J1681">
            <v>10</v>
          </cell>
        </row>
        <row r="1682">
          <cell r="H1682">
            <v>41104122</v>
          </cell>
          <cell r="I1682" t="str">
            <v>분액수집기</v>
          </cell>
          <cell r="J1682">
            <v>10</v>
          </cell>
        </row>
        <row r="1683">
          <cell r="H1683">
            <v>41104903</v>
          </cell>
          <cell r="I1683" t="str">
            <v>실험실용
증발기</v>
          </cell>
          <cell r="J1683">
            <v>10</v>
          </cell>
        </row>
        <row r="1684">
          <cell r="H1684">
            <v>41105201</v>
          </cell>
          <cell r="I1684" t="str">
            <v>연동펌프</v>
          </cell>
          <cell r="J1684">
            <v>10</v>
          </cell>
        </row>
        <row r="1685">
          <cell r="H1685">
            <v>41121004</v>
          </cell>
          <cell r="I1685" t="str">
            <v>수동단채널피펫</v>
          </cell>
          <cell r="J1685">
            <v>10</v>
          </cell>
        </row>
        <row r="1686">
          <cell r="H1686">
            <v>41121016</v>
          </cell>
          <cell r="I1686" t="str">
            <v>디스펜서</v>
          </cell>
          <cell r="J1686">
            <v>10</v>
          </cell>
        </row>
        <row r="1687">
          <cell r="H1687">
            <v>41121304</v>
          </cell>
          <cell r="I1687" t="str">
            <v>실험실용유리플라스크</v>
          </cell>
          <cell r="J1687">
            <v>10</v>
          </cell>
        </row>
        <row r="1688">
          <cell r="H1688">
            <v>42104166</v>
          </cell>
          <cell r="I1688" t="str">
            <v>치료운반차</v>
          </cell>
          <cell r="J1688">
            <v>8</v>
          </cell>
        </row>
        <row r="1689">
          <cell r="H1689">
            <v>43161709</v>
          </cell>
          <cell r="I1689" t="str">
            <v>응용과학용소프트웨어</v>
          </cell>
          <cell r="J1689">
            <v>9</v>
          </cell>
        </row>
        <row r="1690">
          <cell r="H1690">
            <v>43161902</v>
          </cell>
          <cell r="I1690" t="str">
            <v>그래픽소프트웨어</v>
          </cell>
          <cell r="J1690">
            <v>9</v>
          </cell>
        </row>
        <row r="1691">
          <cell r="H1691">
            <v>43162201</v>
          </cell>
          <cell r="I1691" t="str">
            <v>음악및음성편집소프트웨어</v>
          </cell>
          <cell r="J1691">
            <v>9</v>
          </cell>
        </row>
        <row r="1692">
          <cell r="H1692">
            <v>43162403</v>
          </cell>
          <cell r="I1692" t="str">
            <v>프로그램개발용소프트웨어</v>
          </cell>
          <cell r="J1692">
            <v>9</v>
          </cell>
        </row>
        <row r="1693">
          <cell r="H1693">
            <v>43172328</v>
          </cell>
          <cell r="I1693" t="str">
            <v>휴대용플래시메모리저장장치</v>
          </cell>
          <cell r="J1693">
            <v>5</v>
          </cell>
        </row>
        <row r="1694">
          <cell r="H1694">
            <v>43173901</v>
          </cell>
          <cell r="I1694" t="str">
            <v>디스크복사기</v>
          </cell>
          <cell r="J1694">
            <v>5</v>
          </cell>
        </row>
        <row r="1695">
          <cell r="H1695">
            <v>48101819</v>
          </cell>
          <cell r="I1695" t="str">
            <v>손소독기</v>
          </cell>
          <cell r="J1695">
            <v>10</v>
          </cell>
        </row>
        <row r="1696">
          <cell r="H1696">
            <v>48102109</v>
          </cell>
          <cell r="I1696" t="str">
            <v>식품포장용랩</v>
          </cell>
          <cell r="J1696">
            <v>5</v>
          </cell>
        </row>
        <row r="1697">
          <cell r="H1697">
            <v>49201517</v>
          </cell>
          <cell r="I1697" t="str">
            <v>거꾸리</v>
          </cell>
          <cell r="J1697">
            <v>5</v>
          </cell>
        </row>
        <row r="1698">
          <cell r="H1698">
            <v>49211809</v>
          </cell>
          <cell r="I1698" t="str">
            <v>신체측정용도구</v>
          </cell>
          <cell r="J1698">
            <v>10</v>
          </cell>
        </row>
        <row r="1699">
          <cell r="H1699">
            <v>52151620</v>
          </cell>
          <cell r="I1699" t="str">
            <v>체</v>
          </cell>
          <cell r="J1699">
            <v>5</v>
          </cell>
        </row>
        <row r="1700">
          <cell r="H1700">
            <v>52161502</v>
          </cell>
          <cell r="I1700" t="str">
            <v>카세트플레이어또는레코더</v>
          </cell>
          <cell r="J1700">
            <v>7</v>
          </cell>
        </row>
        <row r="1701">
          <cell r="H1701">
            <v>53102719</v>
          </cell>
          <cell r="I1701" t="str">
            <v>학사복</v>
          </cell>
          <cell r="J1701">
            <v>6</v>
          </cell>
        </row>
        <row r="1702">
          <cell r="H1702">
            <v>56101794</v>
          </cell>
          <cell r="I1702" t="str">
            <v>의장용캐비닛</v>
          </cell>
          <cell r="J1702">
            <v>8</v>
          </cell>
        </row>
        <row r="1703">
          <cell r="H1703">
            <v>56101796</v>
          </cell>
          <cell r="I1703" t="str">
            <v>사회대</v>
          </cell>
          <cell r="J1703">
            <v>7</v>
          </cell>
        </row>
        <row r="1704">
          <cell r="H1704">
            <v>48101505</v>
          </cell>
          <cell r="I1704" t="str">
            <v>상업용커피메이커및아이스티메이커</v>
          </cell>
          <cell r="J1704">
            <v>5</v>
          </cell>
        </row>
        <row r="1705">
          <cell r="H1705">
            <v>34101024</v>
          </cell>
          <cell r="I1705" t="str">
            <v>키폰전화기</v>
          </cell>
          <cell r="J1705">
            <v>8</v>
          </cell>
        </row>
        <row r="1706">
          <cell r="H1706">
            <v>27112708</v>
          </cell>
          <cell r="I1706" t="str">
            <v>전동샌더</v>
          </cell>
          <cell r="J1706">
            <v>11</v>
          </cell>
        </row>
        <row r="1707">
          <cell r="H1707">
            <v>43172313</v>
          </cell>
          <cell r="I1707" t="str">
            <v>하드드라이브</v>
          </cell>
          <cell r="J1707">
            <v>6</v>
          </cell>
        </row>
        <row r="1708">
          <cell r="H1708">
            <v>23161587</v>
          </cell>
          <cell r="I1708" t="str">
            <v>고주파유도가열기</v>
          </cell>
          <cell r="J1708">
            <v>11</v>
          </cell>
        </row>
        <row r="1709">
          <cell r="H1709">
            <v>23172219</v>
          </cell>
          <cell r="I1709" t="str">
            <v>유압프레스</v>
          </cell>
          <cell r="J1709">
            <v>11</v>
          </cell>
        </row>
        <row r="1710">
          <cell r="H1710">
            <v>41114633</v>
          </cell>
          <cell r="I1710" t="str">
            <v>만능재료시험기</v>
          </cell>
          <cell r="J1710">
            <v>10</v>
          </cell>
        </row>
        <row r="1711">
          <cell r="H1711">
            <v>49211825</v>
          </cell>
          <cell r="I1711" t="str">
            <v>인체측정기</v>
          </cell>
          <cell r="J1711">
            <v>10</v>
          </cell>
        </row>
        <row r="1712">
          <cell r="H1712">
            <v>23171507</v>
          </cell>
          <cell r="I1712" t="str">
            <v>납땜기</v>
          </cell>
          <cell r="J1712">
            <v>5</v>
          </cell>
        </row>
        <row r="1713">
          <cell r="H1713">
            <v>43162407</v>
          </cell>
          <cell r="I1713" t="str">
            <v>에뮬레이터</v>
          </cell>
          <cell r="J1713">
            <v>5</v>
          </cell>
        </row>
        <row r="1714">
          <cell r="H1714">
            <v>23172520</v>
          </cell>
          <cell r="I1714" t="str">
            <v>만능공구연삭기</v>
          </cell>
          <cell r="J1714">
            <v>11</v>
          </cell>
        </row>
        <row r="1715">
          <cell r="H1715">
            <v>23171663</v>
          </cell>
          <cell r="I1715" t="str">
            <v>원판톱기계</v>
          </cell>
          <cell r="J1715">
            <v>7</v>
          </cell>
        </row>
        <row r="1716">
          <cell r="H1716">
            <v>43162906</v>
          </cell>
          <cell r="I1716" t="str">
            <v>교육용소프트웨어</v>
          </cell>
          <cell r="J1716">
            <v>9</v>
          </cell>
        </row>
        <row r="1717">
          <cell r="H1717">
            <v>23171625</v>
          </cell>
          <cell r="I1717" t="str">
            <v>금속밀링머신</v>
          </cell>
          <cell r="J1717">
            <v>11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부채납(3~6월)"/>
      <sheetName val="기부채납(7~12월)"/>
      <sheetName val="기부채납(1~2월) "/>
      <sheetName val="data"/>
      <sheetName val="2013학년도 기성회계 자산취득현황"/>
    </sheetNames>
    <sheetDataSet>
      <sheetData sheetId="0" refreshError="1"/>
      <sheetData sheetId="1" refreshError="1"/>
      <sheetData sheetId="2" refreshError="1"/>
      <sheetData sheetId="3">
        <row r="7">
          <cell r="D7" t="str">
            <v>부서명</v>
          </cell>
          <cell r="E7" t="str">
            <v>운영조직코드</v>
          </cell>
          <cell r="F7" t="str">
            <v>운영부서코드</v>
          </cell>
          <cell r="H7" t="str">
            <v>분류번호</v>
          </cell>
          <cell r="I7" t="str">
            <v>품명</v>
          </cell>
          <cell r="J7" t="str">
            <v>식별번호</v>
          </cell>
        </row>
        <row r="8">
          <cell r="A8" t="str">
            <v>박스</v>
          </cell>
          <cell r="D8" t="str">
            <v>인문대학</v>
          </cell>
          <cell r="E8">
            <v>7001187</v>
          </cell>
          <cell r="H8">
            <v>10131601</v>
          </cell>
          <cell r="I8" t="str">
            <v>애완동물사육장</v>
          </cell>
          <cell r="J8">
            <v>10</v>
          </cell>
        </row>
        <row r="9">
          <cell r="A9" t="str">
            <v>개</v>
          </cell>
          <cell r="D9" t="str">
            <v>사회과학대학</v>
          </cell>
          <cell r="E9">
            <v>7001182</v>
          </cell>
          <cell r="H9">
            <v>10131702</v>
          </cell>
          <cell r="I9" t="str">
            <v>수중생물용유리상자및수조</v>
          </cell>
          <cell r="J9">
            <v>7</v>
          </cell>
        </row>
        <row r="10">
          <cell r="A10" t="str">
            <v>대</v>
          </cell>
          <cell r="D10" t="str">
            <v>자연과학대학</v>
          </cell>
          <cell r="E10">
            <v>7001188</v>
          </cell>
          <cell r="H10">
            <v>20101601</v>
          </cell>
          <cell r="I10" t="str">
            <v>광업용스크린</v>
          </cell>
          <cell r="J10">
            <v>10</v>
          </cell>
        </row>
        <row r="11">
          <cell r="A11" t="str">
            <v>식</v>
          </cell>
          <cell r="D11" t="str">
            <v>경영대학</v>
          </cell>
          <cell r="E11">
            <v>7001177</v>
          </cell>
          <cell r="H11">
            <v>20101706</v>
          </cell>
          <cell r="I11" t="str">
            <v>죠크러셔</v>
          </cell>
          <cell r="J11">
            <v>12</v>
          </cell>
        </row>
        <row r="12">
          <cell r="D12" t="str">
            <v>공과대학</v>
          </cell>
          <cell r="E12">
            <v>7001178</v>
          </cell>
          <cell r="H12">
            <v>20101707</v>
          </cell>
          <cell r="I12" t="str">
            <v>크러싱플랜트</v>
          </cell>
          <cell r="J12">
            <v>11</v>
          </cell>
        </row>
        <row r="13">
          <cell r="D13" t="str">
            <v>농업생명환경대학</v>
          </cell>
          <cell r="E13">
            <v>7007446</v>
          </cell>
          <cell r="H13">
            <v>20101709</v>
          </cell>
          <cell r="I13" t="str">
            <v>볼밀</v>
          </cell>
          <cell r="J13">
            <v>11</v>
          </cell>
        </row>
        <row r="14">
          <cell r="D14" t="str">
            <v>법과대학</v>
          </cell>
          <cell r="E14">
            <v>7001180</v>
          </cell>
          <cell r="H14">
            <v>20101710</v>
          </cell>
          <cell r="I14" t="str">
            <v>미분쇄기</v>
          </cell>
          <cell r="J14">
            <v>11</v>
          </cell>
        </row>
        <row r="15">
          <cell r="D15" t="str">
            <v>사범대학</v>
          </cell>
          <cell r="E15">
            <v>7001181</v>
          </cell>
          <cell r="H15">
            <v>20101711</v>
          </cell>
          <cell r="I15" t="str">
            <v>록브레이커</v>
          </cell>
          <cell r="J15">
            <v>8</v>
          </cell>
        </row>
        <row r="16">
          <cell r="D16" t="str">
            <v>생활과학대학</v>
          </cell>
          <cell r="E16">
            <v>7001183</v>
          </cell>
          <cell r="H16">
            <v>21101501</v>
          </cell>
          <cell r="I16" t="str">
            <v>쟁기</v>
          </cell>
          <cell r="J16">
            <v>9</v>
          </cell>
        </row>
        <row r="17">
          <cell r="D17" t="str">
            <v>수의과대학</v>
          </cell>
          <cell r="E17">
            <v>7001184</v>
          </cell>
          <cell r="H17">
            <v>21101502</v>
          </cell>
          <cell r="I17" t="str">
            <v>쇄토기</v>
          </cell>
          <cell r="J17">
            <v>10</v>
          </cell>
        </row>
        <row r="18">
          <cell r="D18" t="str">
            <v>약학대학</v>
          </cell>
          <cell r="E18">
            <v>7001185</v>
          </cell>
          <cell r="H18">
            <v>21101503</v>
          </cell>
          <cell r="I18" t="str">
            <v>관리기</v>
          </cell>
          <cell r="J18">
            <v>10</v>
          </cell>
        </row>
        <row r="19">
          <cell r="D19" t="str">
            <v>의과대학</v>
          </cell>
          <cell r="E19">
            <v>7001186</v>
          </cell>
          <cell r="H19">
            <v>21101504</v>
          </cell>
          <cell r="I19" t="str">
            <v>제초기</v>
          </cell>
          <cell r="J19">
            <v>9</v>
          </cell>
        </row>
        <row r="20">
          <cell r="D20" t="str">
            <v>전자정보대학</v>
          </cell>
          <cell r="E20" t="str">
            <v>C185033</v>
          </cell>
          <cell r="H20">
            <v>21101506</v>
          </cell>
          <cell r="I20" t="str">
            <v>정지기</v>
          </cell>
          <cell r="J20">
            <v>9</v>
          </cell>
        </row>
        <row r="21">
          <cell r="D21" t="str">
            <v>도서관</v>
          </cell>
          <cell r="E21">
            <v>7001195</v>
          </cell>
          <cell r="H21">
            <v>21101508</v>
          </cell>
          <cell r="I21" t="str">
            <v>잔디밭및운동장용롤러</v>
          </cell>
          <cell r="J21">
            <v>9</v>
          </cell>
        </row>
        <row r="22">
          <cell r="D22" t="str">
            <v>충북대학교사범대학부설중학교</v>
          </cell>
          <cell r="E22">
            <v>7003891</v>
          </cell>
          <cell r="H22">
            <v>21101592</v>
          </cell>
          <cell r="I22" t="str">
            <v>경운기</v>
          </cell>
          <cell r="J22">
            <v>10</v>
          </cell>
        </row>
        <row r="23">
          <cell r="D23" t="str">
            <v>충북대학교사범대학부설고등학교</v>
          </cell>
          <cell r="E23">
            <v>7003892</v>
          </cell>
          <cell r="H23">
            <v>21101594</v>
          </cell>
          <cell r="I23" t="str">
            <v>토양소독기</v>
          </cell>
          <cell r="J23">
            <v>9</v>
          </cell>
        </row>
        <row r="24">
          <cell r="D24" t="str">
            <v>경리과</v>
          </cell>
          <cell r="E24">
            <v>7001175</v>
          </cell>
          <cell r="H24">
            <v>21101601</v>
          </cell>
          <cell r="I24" t="str">
            <v>파종기</v>
          </cell>
          <cell r="J24">
            <v>10</v>
          </cell>
        </row>
        <row r="25">
          <cell r="D25" t="str">
            <v>교무과</v>
          </cell>
          <cell r="E25" t="str">
            <v>7001175</v>
          </cell>
          <cell r="F25" t="str">
            <v>0010</v>
          </cell>
          <cell r="H25">
            <v>21101602</v>
          </cell>
          <cell r="I25" t="str">
            <v>이식기</v>
          </cell>
          <cell r="J25">
            <v>10</v>
          </cell>
        </row>
        <row r="26">
          <cell r="D26" t="str">
            <v>학사과</v>
          </cell>
          <cell r="E26" t="str">
            <v>7001175</v>
          </cell>
          <cell r="F26" t="str">
            <v>0020</v>
          </cell>
          <cell r="H26">
            <v>21101699</v>
          </cell>
          <cell r="I26" t="str">
            <v>종자발아기</v>
          </cell>
          <cell r="J26">
            <v>10</v>
          </cell>
        </row>
        <row r="27">
          <cell r="D27" t="str">
            <v>학생과</v>
          </cell>
          <cell r="E27" t="str">
            <v>7001175</v>
          </cell>
          <cell r="F27" t="str">
            <v>0040</v>
          </cell>
          <cell r="H27">
            <v>21101701</v>
          </cell>
          <cell r="I27" t="str">
            <v>예취기</v>
          </cell>
          <cell r="J27">
            <v>9</v>
          </cell>
        </row>
        <row r="28">
          <cell r="D28" t="str">
            <v>입학관리과</v>
          </cell>
          <cell r="E28" t="str">
            <v>7001175</v>
          </cell>
          <cell r="F28" t="str">
            <v>0060</v>
          </cell>
          <cell r="H28">
            <v>21101702</v>
          </cell>
          <cell r="I28" t="str">
            <v>건초기</v>
          </cell>
          <cell r="J28">
            <v>8</v>
          </cell>
        </row>
        <row r="29">
          <cell r="D29" t="str">
            <v>총무과</v>
          </cell>
          <cell r="E29" t="str">
            <v>7001175</v>
          </cell>
          <cell r="F29" t="str">
            <v>0090</v>
          </cell>
          <cell r="H29">
            <v>21101703</v>
          </cell>
          <cell r="I29" t="str">
            <v>수확기</v>
          </cell>
          <cell r="J29">
            <v>9</v>
          </cell>
        </row>
        <row r="30">
          <cell r="D30" t="str">
            <v>경리과</v>
          </cell>
          <cell r="E30" t="str">
            <v>7001175</v>
          </cell>
          <cell r="F30" t="str">
            <v>0100</v>
          </cell>
          <cell r="H30">
            <v>21101704</v>
          </cell>
          <cell r="I30" t="str">
            <v>콤바인</v>
          </cell>
          <cell r="J30">
            <v>10</v>
          </cell>
        </row>
        <row r="31">
          <cell r="D31" t="str">
            <v>시설과</v>
          </cell>
          <cell r="E31" t="str">
            <v>7001175</v>
          </cell>
          <cell r="F31" t="str">
            <v>0110</v>
          </cell>
          <cell r="H31">
            <v>21101705</v>
          </cell>
          <cell r="I31" t="str">
            <v>탈곡기</v>
          </cell>
          <cell r="J31">
            <v>10</v>
          </cell>
        </row>
        <row r="32">
          <cell r="D32" t="str">
            <v>산학협력단</v>
          </cell>
          <cell r="E32" t="str">
            <v>7001175</v>
          </cell>
          <cell r="F32" t="str">
            <v>0111</v>
          </cell>
          <cell r="H32">
            <v>21101706</v>
          </cell>
          <cell r="I32" t="str">
            <v>작물분절기</v>
          </cell>
          <cell r="J32">
            <v>10</v>
          </cell>
        </row>
        <row r="33">
          <cell r="D33" t="str">
            <v>장애지원센터</v>
          </cell>
          <cell r="E33" t="str">
            <v>7001175</v>
          </cell>
          <cell r="F33" t="str">
            <v>0120</v>
          </cell>
          <cell r="H33">
            <v>21101788</v>
          </cell>
          <cell r="I33" t="str">
            <v>수확운반작업기</v>
          </cell>
          <cell r="J33">
            <v>10</v>
          </cell>
        </row>
        <row r="34">
          <cell r="D34" t="str">
            <v>박물관</v>
          </cell>
          <cell r="E34" t="str">
            <v>7001175</v>
          </cell>
          <cell r="F34" t="str">
            <v>0170</v>
          </cell>
          <cell r="H34">
            <v>21101789</v>
          </cell>
          <cell r="I34" t="str">
            <v>목초결속기</v>
          </cell>
          <cell r="J34">
            <v>8</v>
          </cell>
        </row>
        <row r="35">
          <cell r="D35" t="str">
            <v>전산정보원</v>
          </cell>
          <cell r="E35" t="str">
            <v>7001175</v>
          </cell>
          <cell r="F35" t="str">
            <v>0180</v>
          </cell>
          <cell r="H35">
            <v>21101792</v>
          </cell>
          <cell r="I35" t="str">
            <v>수확용건조기</v>
          </cell>
          <cell r="J35">
            <v>9</v>
          </cell>
        </row>
        <row r="36">
          <cell r="D36" t="str">
            <v>보건진료소</v>
          </cell>
          <cell r="E36" t="str">
            <v>7001175</v>
          </cell>
          <cell r="F36" t="str">
            <v>0190</v>
          </cell>
          <cell r="H36">
            <v>21101801</v>
          </cell>
          <cell r="I36" t="str">
            <v>분무기</v>
          </cell>
          <cell r="J36">
            <v>10</v>
          </cell>
        </row>
        <row r="37">
          <cell r="D37" t="str">
            <v>예비군연대</v>
          </cell>
          <cell r="E37" t="str">
            <v>7001175</v>
          </cell>
          <cell r="F37" t="str">
            <v>0200</v>
          </cell>
          <cell r="H37">
            <v>21101804</v>
          </cell>
          <cell r="I37" t="str">
            <v>비료살포기또는분배기</v>
          </cell>
          <cell r="J37">
            <v>10</v>
          </cell>
        </row>
        <row r="38">
          <cell r="D38" t="str">
            <v>학생생활관</v>
          </cell>
          <cell r="E38" t="str">
            <v>7001175</v>
          </cell>
          <cell r="F38" t="str">
            <v>0210</v>
          </cell>
          <cell r="H38">
            <v>21101806</v>
          </cell>
          <cell r="I38" t="str">
            <v>퇴비살포기</v>
          </cell>
          <cell r="J38">
            <v>10</v>
          </cell>
        </row>
        <row r="39">
          <cell r="D39" t="str">
            <v>공동실험실습관</v>
          </cell>
          <cell r="E39" t="str">
            <v>7001175</v>
          </cell>
          <cell r="F39" t="str">
            <v>0240</v>
          </cell>
          <cell r="H39">
            <v>21101899</v>
          </cell>
          <cell r="I39" t="str">
            <v>농축산용방역장비</v>
          </cell>
          <cell r="J39">
            <v>9</v>
          </cell>
        </row>
        <row r="40">
          <cell r="D40" t="str">
            <v>종합인력개발원</v>
          </cell>
          <cell r="E40" t="str">
            <v>7001175</v>
          </cell>
          <cell r="F40" t="str">
            <v>0250</v>
          </cell>
          <cell r="H40">
            <v>21101901</v>
          </cell>
          <cell r="I40" t="str">
            <v>착유기</v>
          </cell>
          <cell r="J40">
            <v>10</v>
          </cell>
        </row>
        <row r="41">
          <cell r="D41" t="str">
            <v>국제교육원</v>
          </cell>
          <cell r="E41" t="str">
            <v>7001175</v>
          </cell>
          <cell r="F41" t="str">
            <v>0260</v>
          </cell>
          <cell r="H41">
            <v>21101903</v>
          </cell>
          <cell r="I41" t="str">
            <v>가금의부란기와양육기</v>
          </cell>
          <cell r="J41">
            <v>10</v>
          </cell>
        </row>
        <row r="42">
          <cell r="D42" t="str">
            <v>기초과학연구소</v>
          </cell>
          <cell r="E42" t="str">
            <v>7001175</v>
          </cell>
          <cell r="F42" t="str">
            <v>0280</v>
          </cell>
          <cell r="H42">
            <v>21101904</v>
          </cell>
          <cell r="I42" t="str">
            <v>사료배합기</v>
          </cell>
          <cell r="J42">
            <v>10</v>
          </cell>
        </row>
        <row r="43">
          <cell r="D43" t="str">
            <v>건설기술연구소</v>
          </cell>
          <cell r="E43" t="str">
            <v>7001175</v>
          </cell>
          <cell r="F43" t="str">
            <v>0290</v>
          </cell>
          <cell r="H43">
            <v>21101906</v>
          </cell>
          <cell r="I43" t="str">
            <v>계란검사및선별기</v>
          </cell>
          <cell r="J43">
            <v>9</v>
          </cell>
        </row>
        <row r="44">
          <cell r="D44" t="str">
            <v>농업과학기술연구소</v>
          </cell>
          <cell r="E44" t="str">
            <v>7001175</v>
          </cell>
          <cell r="F44" t="str">
            <v>0291</v>
          </cell>
          <cell r="H44">
            <v>21101982</v>
          </cell>
          <cell r="I44" t="str">
            <v>사료절단기</v>
          </cell>
          <cell r="J44">
            <v>9</v>
          </cell>
        </row>
        <row r="45">
          <cell r="D45" t="str">
            <v>사회과학연구소</v>
          </cell>
          <cell r="E45" t="str">
            <v>7001175</v>
          </cell>
          <cell r="F45" t="str">
            <v>0301</v>
          </cell>
          <cell r="H45">
            <v>21101995</v>
          </cell>
          <cell r="I45" t="str">
            <v>돼지등지방측정기</v>
          </cell>
          <cell r="J45">
            <v>9</v>
          </cell>
        </row>
        <row r="46">
          <cell r="D46" t="str">
            <v>산업과학기술연구소</v>
          </cell>
          <cell r="E46" t="str">
            <v>7001175</v>
          </cell>
          <cell r="F46" t="str">
            <v>0302</v>
          </cell>
          <cell r="H46">
            <v>21102001</v>
          </cell>
          <cell r="I46" t="str">
            <v>정선기</v>
          </cell>
          <cell r="J46">
            <v>8</v>
          </cell>
        </row>
        <row r="47">
          <cell r="D47" t="str">
            <v>약품자원개발연구소</v>
          </cell>
          <cell r="E47" t="str">
            <v>7001175</v>
          </cell>
          <cell r="F47" t="str">
            <v>0303</v>
          </cell>
          <cell r="H47">
            <v>21102002</v>
          </cell>
          <cell r="I47" t="str">
            <v>종자또는곡물선별기</v>
          </cell>
          <cell r="J47">
            <v>9</v>
          </cell>
        </row>
        <row r="48">
          <cell r="D48" t="str">
            <v>연초연구소</v>
          </cell>
          <cell r="E48" t="str">
            <v>7001175</v>
          </cell>
          <cell r="F48" t="str">
            <v>0304</v>
          </cell>
          <cell r="H48">
            <v>21102004</v>
          </cell>
          <cell r="I48" t="str">
            <v>정미기및현미기</v>
          </cell>
          <cell r="J48">
            <v>10</v>
          </cell>
        </row>
        <row r="49">
          <cell r="D49" t="str">
            <v>바이오연구소</v>
          </cell>
          <cell r="E49" t="str">
            <v>7001175</v>
          </cell>
          <cell r="F49" t="str">
            <v>0310</v>
          </cell>
          <cell r="H49">
            <v>21102005</v>
          </cell>
          <cell r="I49" t="str">
            <v>제분기</v>
          </cell>
          <cell r="J49">
            <v>10</v>
          </cell>
        </row>
        <row r="50">
          <cell r="D50" t="str">
            <v>중원문화연구소</v>
          </cell>
          <cell r="E50" t="str">
            <v>7001175</v>
          </cell>
          <cell r="F50" t="str">
            <v>0321</v>
          </cell>
          <cell r="H50">
            <v>21102006</v>
          </cell>
          <cell r="I50" t="str">
            <v>곡물분쇄기</v>
          </cell>
          <cell r="J50">
            <v>10</v>
          </cell>
        </row>
        <row r="51">
          <cell r="D51" t="str">
            <v>교육개발연구소</v>
          </cell>
          <cell r="E51" t="str">
            <v>7001175</v>
          </cell>
          <cell r="F51" t="str">
            <v>0322</v>
          </cell>
          <cell r="H51">
            <v>21102098</v>
          </cell>
          <cell r="I51" t="str">
            <v>선과기</v>
          </cell>
          <cell r="J51">
            <v>9</v>
          </cell>
        </row>
        <row r="52">
          <cell r="D52" t="str">
            <v>동물의학연구소</v>
          </cell>
          <cell r="E52" t="str">
            <v>7001175</v>
          </cell>
          <cell r="F52" t="str">
            <v>0331</v>
          </cell>
          <cell r="H52">
            <v>21102199</v>
          </cell>
          <cell r="I52" t="str">
            <v>압착추출기</v>
          </cell>
          <cell r="J52">
            <v>9</v>
          </cell>
        </row>
        <row r="53">
          <cell r="D53" t="str">
            <v>법학연구소</v>
          </cell>
          <cell r="E53" t="str">
            <v>7001175</v>
          </cell>
          <cell r="F53" t="str">
            <v>0333</v>
          </cell>
          <cell r="H53">
            <v>21102202</v>
          </cell>
          <cell r="I53" t="str">
            <v>잡목벌채기</v>
          </cell>
          <cell r="J53">
            <v>7</v>
          </cell>
        </row>
        <row r="54">
          <cell r="D54" t="str">
            <v>산업경영연구소</v>
          </cell>
          <cell r="E54" t="str">
            <v>7001175</v>
          </cell>
          <cell r="F54" t="str">
            <v>0334</v>
          </cell>
          <cell r="H54">
            <v>21102204</v>
          </cell>
          <cell r="I54" t="str">
            <v>벌목톱</v>
          </cell>
          <cell r="J54">
            <v>7</v>
          </cell>
        </row>
        <row r="55">
          <cell r="D55" t="str">
            <v>의학연구소</v>
          </cell>
          <cell r="E55" t="str">
            <v>7001175</v>
          </cell>
          <cell r="F55" t="str">
            <v>0335</v>
          </cell>
          <cell r="H55">
            <v>21102402</v>
          </cell>
          <cell r="I55" t="str">
            <v>양잠장비</v>
          </cell>
          <cell r="J55">
            <v>11</v>
          </cell>
        </row>
        <row r="56">
          <cell r="D56" t="str">
            <v>인문학연구소</v>
          </cell>
          <cell r="E56" t="str">
            <v>7001175</v>
          </cell>
          <cell r="F56" t="str">
            <v>0336</v>
          </cell>
          <cell r="H56">
            <v>22101502</v>
          </cell>
          <cell r="I56" t="str">
            <v>그레이더</v>
          </cell>
          <cell r="J56">
            <v>11</v>
          </cell>
        </row>
        <row r="57">
          <cell r="D57" t="str">
            <v>첨단원예기술개발연구센터</v>
          </cell>
          <cell r="E57" t="str">
            <v>7001175</v>
          </cell>
          <cell r="F57" t="str">
            <v>0337</v>
          </cell>
          <cell r="H57">
            <v>22101505</v>
          </cell>
          <cell r="I57" t="str">
            <v>롤러</v>
          </cell>
          <cell r="J57">
            <v>10</v>
          </cell>
        </row>
        <row r="58">
          <cell r="D58" t="str">
            <v>컴퓨터정보통신연구소</v>
          </cell>
          <cell r="E58" t="str">
            <v>7001175</v>
          </cell>
          <cell r="F58" t="str">
            <v>0338</v>
          </cell>
          <cell r="H58">
            <v>22101525</v>
          </cell>
          <cell r="I58" t="str">
            <v>차륜굴착기</v>
          </cell>
          <cell r="J58">
            <v>8</v>
          </cell>
        </row>
        <row r="59">
          <cell r="D59" t="str">
            <v>평생체육연구소</v>
          </cell>
          <cell r="E59" t="str">
            <v>7001175</v>
          </cell>
          <cell r="F59" t="str">
            <v>0339</v>
          </cell>
          <cell r="H59">
            <v>22101526</v>
          </cell>
          <cell r="I59" t="str">
            <v>궤도굴착기</v>
          </cell>
          <cell r="J59">
            <v>8</v>
          </cell>
        </row>
        <row r="60">
          <cell r="D60" t="str">
            <v>신문사</v>
          </cell>
          <cell r="E60" t="str">
            <v>7001175</v>
          </cell>
          <cell r="F60" t="str">
            <v>0340</v>
          </cell>
          <cell r="H60">
            <v>22101528</v>
          </cell>
          <cell r="I60" t="str">
            <v>차륜로더</v>
          </cell>
          <cell r="J60">
            <v>8</v>
          </cell>
        </row>
        <row r="61">
          <cell r="D61" t="str">
            <v>교수회</v>
          </cell>
          <cell r="E61" t="str">
            <v>7001175</v>
          </cell>
          <cell r="F61" t="str">
            <v>0350</v>
          </cell>
          <cell r="H61">
            <v>22101529</v>
          </cell>
          <cell r="I61" t="str">
            <v>스키드스티어로더</v>
          </cell>
          <cell r="J61">
            <v>8</v>
          </cell>
        </row>
        <row r="62">
          <cell r="D62" t="str">
            <v>출판부</v>
          </cell>
          <cell r="E62" t="str">
            <v>7001175</v>
          </cell>
          <cell r="F62" t="str">
            <v>0360</v>
          </cell>
          <cell r="H62">
            <v>22101595</v>
          </cell>
          <cell r="I62" t="str">
            <v>결빙파쇄기</v>
          </cell>
          <cell r="J62">
            <v>8</v>
          </cell>
        </row>
        <row r="63">
          <cell r="D63" t="str">
            <v>평생교육원</v>
          </cell>
          <cell r="E63" t="str">
            <v>7001175</v>
          </cell>
          <cell r="F63" t="str">
            <v>0370</v>
          </cell>
          <cell r="H63">
            <v>22101614</v>
          </cell>
          <cell r="I63" t="str">
            <v>노면절단기</v>
          </cell>
          <cell r="J63">
            <v>8</v>
          </cell>
        </row>
        <row r="64">
          <cell r="D64" t="str">
            <v>동물생명과학연구소</v>
          </cell>
          <cell r="E64" t="str">
            <v>7001175</v>
          </cell>
          <cell r="F64" t="str">
            <v>0400</v>
          </cell>
          <cell r="H64">
            <v>22101802</v>
          </cell>
          <cell r="I64" t="str">
            <v>플랫폼리프트</v>
          </cell>
          <cell r="J64">
            <v>7</v>
          </cell>
        </row>
        <row r="65">
          <cell r="D65" t="str">
            <v>학연산공동기술연구원</v>
          </cell>
          <cell r="E65" t="str">
            <v>7001175</v>
          </cell>
          <cell r="F65" t="str">
            <v>0412</v>
          </cell>
          <cell r="H65">
            <v>23101511</v>
          </cell>
          <cell r="I65" t="str">
            <v>비금속가공용선반</v>
          </cell>
          <cell r="J65">
            <v>12</v>
          </cell>
        </row>
        <row r="66">
          <cell r="D66" t="str">
            <v>생활과학연구소</v>
          </cell>
          <cell r="E66" t="str">
            <v>7001175</v>
          </cell>
          <cell r="F66" t="str">
            <v>0413</v>
          </cell>
          <cell r="H66">
            <v>23101512</v>
          </cell>
          <cell r="I66" t="str">
            <v>제재기계</v>
          </cell>
          <cell r="J66">
            <v>12</v>
          </cell>
        </row>
        <row r="67">
          <cell r="D67" t="str">
            <v>생물건강산업개발연구센터</v>
          </cell>
          <cell r="E67" t="str">
            <v>7001175</v>
          </cell>
          <cell r="F67" t="str">
            <v>0414</v>
          </cell>
          <cell r="H67">
            <v>23101513</v>
          </cell>
          <cell r="I67" t="str">
            <v>비금속용밀링머신</v>
          </cell>
          <cell r="J67">
            <v>12</v>
          </cell>
        </row>
        <row r="68">
          <cell r="D68" t="str">
            <v>동문회</v>
          </cell>
          <cell r="E68" t="str">
            <v>7001175</v>
          </cell>
          <cell r="F68" t="str">
            <v>0415</v>
          </cell>
          <cell r="H68">
            <v>23101514</v>
          </cell>
          <cell r="I68" t="str">
            <v>비금속용플레이닝기계</v>
          </cell>
          <cell r="J68">
            <v>12</v>
          </cell>
        </row>
        <row r="69">
          <cell r="D69" t="str">
            <v>의학정보센터</v>
          </cell>
          <cell r="E69" t="str">
            <v>7001175</v>
          </cell>
          <cell r="F69" t="str">
            <v>0416</v>
          </cell>
          <cell r="H69">
            <v>23101523</v>
          </cell>
          <cell r="I69" t="str">
            <v>산업용벨트샌더</v>
          </cell>
          <cell r="J69">
            <v>10</v>
          </cell>
        </row>
        <row r="70">
          <cell r="D70" t="str">
            <v>실험동물연구지원센터</v>
          </cell>
          <cell r="E70" t="str">
            <v>7001175</v>
          </cell>
          <cell r="F70" t="str">
            <v>0417</v>
          </cell>
          <cell r="H70">
            <v>23101524</v>
          </cell>
          <cell r="I70" t="str">
            <v>산업용디스크샌더</v>
          </cell>
          <cell r="J70">
            <v>10</v>
          </cell>
        </row>
        <row r="71">
          <cell r="D71" t="str">
            <v>종양연구소</v>
          </cell>
          <cell r="E71" t="str">
            <v>7001175</v>
          </cell>
          <cell r="F71" t="str">
            <v>0418</v>
          </cell>
          <cell r="H71">
            <v>23101525</v>
          </cell>
          <cell r="I71" t="str">
            <v>스핀들샌더</v>
          </cell>
          <cell r="J71">
            <v>10</v>
          </cell>
        </row>
        <row r="72">
          <cell r="D72" t="str">
            <v>천문대</v>
          </cell>
          <cell r="E72" t="str">
            <v>7001175</v>
          </cell>
          <cell r="F72" t="str">
            <v>0515</v>
          </cell>
          <cell r="H72">
            <v>23101528</v>
          </cell>
          <cell r="I72" t="str">
            <v>드럼샌더</v>
          </cell>
          <cell r="J72">
            <v>10</v>
          </cell>
        </row>
        <row r="73">
          <cell r="D73" t="str">
            <v>국가위기관리연구소</v>
          </cell>
          <cell r="E73" t="str">
            <v>7001175</v>
          </cell>
          <cell r="F73" t="str">
            <v>0516</v>
          </cell>
          <cell r="H73">
            <v>23101580</v>
          </cell>
          <cell r="I73" t="str">
            <v>만능목공기</v>
          </cell>
          <cell r="J73">
            <v>10</v>
          </cell>
        </row>
        <row r="74">
          <cell r="D74" t="str">
            <v>양성평등상담소</v>
          </cell>
          <cell r="E74" t="str">
            <v>7001175</v>
          </cell>
          <cell r="F74" t="str">
            <v>0517</v>
          </cell>
          <cell r="H74">
            <v>23101589</v>
          </cell>
          <cell r="I74" t="str">
            <v>벨트디스크샌더</v>
          </cell>
          <cell r="J74">
            <v>10</v>
          </cell>
        </row>
        <row r="75">
          <cell r="D75" t="str">
            <v>교수학습지원센터</v>
          </cell>
          <cell r="E75" t="str">
            <v>7001175</v>
          </cell>
          <cell r="F75" t="str">
            <v>0518</v>
          </cell>
          <cell r="H75">
            <v>23121506</v>
          </cell>
          <cell r="I75" t="str">
            <v>편직기</v>
          </cell>
          <cell r="J75">
            <v>11</v>
          </cell>
        </row>
        <row r="76">
          <cell r="D76" t="str">
            <v>공학교육혁신센터</v>
          </cell>
          <cell r="E76" t="str">
            <v>7001175</v>
          </cell>
          <cell r="F76" t="str">
            <v>0519</v>
          </cell>
          <cell r="H76">
            <v>23121507</v>
          </cell>
          <cell r="I76" t="str">
            <v>제직기</v>
          </cell>
          <cell r="J76">
            <v>11</v>
          </cell>
        </row>
        <row r="77">
          <cell r="D77" t="str">
            <v>기획평가과</v>
          </cell>
          <cell r="E77" t="str">
            <v>7001175</v>
          </cell>
          <cell r="F77" t="str">
            <v>0520</v>
          </cell>
          <cell r="H77">
            <v>23121599</v>
          </cell>
          <cell r="I77" t="str">
            <v>실험실용방사장치</v>
          </cell>
          <cell r="J77">
            <v>11</v>
          </cell>
        </row>
        <row r="78">
          <cell r="D78" t="str">
            <v>대외협력과</v>
          </cell>
          <cell r="E78" t="str">
            <v>7001175</v>
          </cell>
          <cell r="F78" t="str">
            <v>0521</v>
          </cell>
          <cell r="H78">
            <v>23121610</v>
          </cell>
          <cell r="I78" t="str">
            <v>날염기</v>
          </cell>
          <cell r="J78">
            <v>11</v>
          </cell>
        </row>
        <row r="79">
          <cell r="D79" t="str">
            <v>금융수학연구소</v>
          </cell>
          <cell r="E79" t="str">
            <v>7001175</v>
          </cell>
          <cell r="F79" t="str">
            <v>0523</v>
          </cell>
          <cell r="H79">
            <v>23121614</v>
          </cell>
          <cell r="I79" t="str">
            <v>재봉기</v>
          </cell>
          <cell r="J79">
            <v>11</v>
          </cell>
        </row>
        <row r="80">
          <cell r="D80" t="str">
            <v>기초교육원</v>
          </cell>
          <cell r="E80" t="str">
            <v>7001175</v>
          </cell>
          <cell r="F80" t="str">
            <v>0524</v>
          </cell>
          <cell r="H80">
            <v>23121699</v>
          </cell>
          <cell r="I80" t="str">
            <v>염색시험기</v>
          </cell>
          <cell r="J80">
            <v>11</v>
          </cell>
        </row>
        <row r="81">
          <cell r="D81" t="str">
            <v>국어문화원</v>
          </cell>
          <cell r="E81" t="str">
            <v>7001175</v>
          </cell>
          <cell r="F81" t="str">
            <v>0525</v>
          </cell>
          <cell r="H81">
            <v>23141603</v>
          </cell>
          <cell r="I81" t="str">
            <v>피혁염색기계</v>
          </cell>
          <cell r="J81">
            <v>10</v>
          </cell>
        </row>
        <row r="82">
          <cell r="H82">
            <v>23151502</v>
          </cell>
          <cell r="I82" t="str">
            <v>코팅기</v>
          </cell>
          <cell r="J82">
            <v>11</v>
          </cell>
        </row>
        <row r="83">
          <cell r="H83">
            <v>23151503</v>
          </cell>
          <cell r="I83" t="str">
            <v>압출성형기</v>
          </cell>
          <cell r="J83">
            <v>11</v>
          </cell>
        </row>
        <row r="84">
          <cell r="H84">
            <v>23151504</v>
          </cell>
          <cell r="I84" t="str">
            <v>사출성형기</v>
          </cell>
          <cell r="J84">
            <v>11</v>
          </cell>
        </row>
        <row r="85">
          <cell r="H85">
            <v>23151507</v>
          </cell>
          <cell r="I85" t="str">
            <v>압축성형기</v>
          </cell>
          <cell r="J85">
            <v>11</v>
          </cell>
        </row>
        <row r="86">
          <cell r="H86">
            <v>23151599</v>
          </cell>
          <cell r="I86" t="str">
            <v>쾌속조형기</v>
          </cell>
          <cell r="J86">
            <v>11</v>
          </cell>
        </row>
        <row r="87">
          <cell r="H87">
            <v>23151606</v>
          </cell>
          <cell r="I87" t="str">
            <v>시멘트,도자기,유리및유사제품가공기계</v>
          </cell>
          <cell r="J87">
            <v>9</v>
          </cell>
        </row>
        <row r="88">
          <cell r="H88">
            <v>23151697</v>
          </cell>
          <cell r="I88" t="str">
            <v>마이크로피펫제작기</v>
          </cell>
          <cell r="J88">
            <v>11</v>
          </cell>
        </row>
        <row r="89">
          <cell r="H89">
            <v>23151808</v>
          </cell>
          <cell r="I89" t="str">
            <v>과립조제설비</v>
          </cell>
          <cell r="J89">
            <v>11</v>
          </cell>
        </row>
        <row r="90">
          <cell r="H90">
            <v>23151996</v>
          </cell>
          <cell r="I90" t="str">
            <v>종이기록물복원장비</v>
          </cell>
          <cell r="J90">
            <v>7</v>
          </cell>
        </row>
        <row r="91">
          <cell r="H91">
            <v>23152199</v>
          </cell>
          <cell r="I91" t="str">
            <v>산업용절단기</v>
          </cell>
          <cell r="J91">
            <v>12</v>
          </cell>
        </row>
        <row r="92">
          <cell r="H92">
            <v>23152901</v>
          </cell>
          <cell r="I92" t="str">
            <v>포장기계</v>
          </cell>
          <cell r="J92">
            <v>11</v>
          </cell>
        </row>
        <row r="93">
          <cell r="H93">
            <v>23152902</v>
          </cell>
          <cell r="I93" t="str">
            <v>충진또는봉인기계</v>
          </cell>
          <cell r="J93">
            <v>10</v>
          </cell>
        </row>
        <row r="94">
          <cell r="H94">
            <v>23152903</v>
          </cell>
          <cell r="I94" t="str">
            <v>진공포장기</v>
          </cell>
          <cell r="J94">
            <v>11</v>
          </cell>
        </row>
        <row r="95">
          <cell r="H95">
            <v>23153298</v>
          </cell>
          <cell r="I95" t="str">
            <v>산업용로봇</v>
          </cell>
          <cell r="J95">
            <v>7</v>
          </cell>
        </row>
        <row r="96">
          <cell r="H96">
            <v>23161510</v>
          </cell>
          <cell r="I96" t="str">
            <v>주조기</v>
          </cell>
          <cell r="J96">
            <v>9</v>
          </cell>
        </row>
        <row r="97">
          <cell r="H97">
            <v>23161581</v>
          </cell>
          <cell r="I97" t="str">
            <v>분사기</v>
          </cell>
          <cell r="J97">
            <v>9</v>
          </cell>
        </row>
        <row r="98">
          <cell r="H98">
            <v>23161582</v>
          </cell>
          <cell r="I98" t="str">
            <v>조형기</v>
          </cell>
          <cell r="J98">
            <v>10</v>
          </cell>
        </row>
        <row r="99">
          <cell r="H99">
            <v>23161584</v>
          </cell>
          <cell r="I99" t="str">
            <v>다이캐스팅머신</v>
          </cell>
          <cell r="J99">
            <v>10</v>
          </cell>
        </row>
        <row r="100">
          <cell r="H100">
            <v>23161592</v>
          </cell>
          <cell r="I100" t="str">
            <v>가마</v>
          </cell>
          <cell r="J100">
            <v>10</v>
          </cell>
        </row>
        <row r="101">
          <cell r="H101">
            <v>23161593</v>
          </cell>
          <cell r="I101" t="str">
            <v>고주파유도진공용해로</v>
          </cell>
          <cell r="J101">
            <v>11</v>
          </cell>
        </row>
        <row r="102">
          <cell r="H102">
            <v>23161596</v>
          </cell>
          <cell r="I102" t="str">
            <v>전기로</v>
          </cell>
          <cell r="J102">
            <v>11</v>
          </cell>
        </row>
        <row r="103">
          <cell r="H103">
            <v>23161597</v>
          </cell>
          <cell r="I103" t="str">
            <v>도가니로</v>
          </cell>
          <cell r="J103">
            <v>12</v>
          </cell>
        </row>
        <row r="104">
          <cell r="H104">
            <v>23171670</v>
          </cell>
          <cell r="I104" t="str">
            <v>고속절단기</v>
          </cell>
          <cell r="J104">
            <v>12</v>
          </cell>
        </row>
        <row r="105">
          <cell r="H105">
            <v>23171671</v>
          </cell>
          <cell r="I105" t="str">
            <v>금속띠톱머신</v>
          </cell>
          <cell r="J105">
            <v>11</v>
          </cell>
        </row>
        <row r="106">
          <cell r="H106">
            <v>23171672</v>
          </cell>
          <cell r="I106" t="str">
            <v>금속조각기계</v>
          </cell>
          <cell r="J106">
            <v>11</v>
          </cell>
        </row>
        <row r="107">
          <cell r="H107">
            <v>23171677</v>
          </cell>
          <cell r="I107" t="str">
            <v>레이저가공기</v>
          </cell>
          <cell r="J107">
            <v>11</v>
          </cell>
        </row>
        <row r="108">
          <cell r="H108">
            <v>23171678</v>
          </cell>
          <cell r="I108" t="str">
            <v>복합공작기계</v>
          </cell>
          <cell r="J108">
            <v>12</v>
          </cell>
        </row>
        <row r="109">
          <cell r="H109">
            <v>23171685</v>
          </cell>
          <cell r="I109" t="str">
            <v>자동화생산시스템</v>
          </cell>
          <cell r="J109">
            <v>9</v>
          </cell>
        </row>
        <row r="110">
          <cell r="H110">
            <v>23171686</v>
          </cell>
          <cell r="I110" t="str">
            <v>전단기</v>
          </cell>
          <cell r="J110">
            <v>11</v>
          </cell>
        </row>
        <row r="111">
          <cell r="H111">
            <v>23171688</v>
          </cell>
          <cell r="I111" t="str">
            <v>초음파가공기</v>
          </cell>
          <cell r="J111">
            <v>11</v>
          </cell>
        </row>
        <row r="112">
          <cell r="H112">
            <v>23171712</v>
          </cell>
          <cell r="I112" t="str">
            <v>철근벤딩머신</v>
          </cell>
          <cell r="J112">
            <v>12</v>
          </cell>
        </row>
        <row r="113">
          <cell r="H113">
            <v>23171723</v>
          </cell>
          <cell r="I113" t="str">
            <v>판금용성형기</v>
          </cell>
          <cell r="J113">
            <v>12</v>
          </cell>
        </row>
        <row r="114">
          <cell r="H114">
            <v>23172495</v>
          </cell>
          <cell r="I114" t="str">
            <v>절단기</v>
          </cell>
          <cell r="J114">
            <v>11</v>
          </cell>
        </row>
        <row r="115">
          <cell r="H115">
            <v>23172583</v>
          </cell>
          <cell r="I115" t="str">
            <v>만능공구연삭기</v>
          </cell>
          <cell r="J115">
            <v>11</v>
          </cell>
        </row>
        <row r="116">
          <cell r="H116">
            <v>23172589</v>
          </cell>
          <cell r="I116" t="str">
            <v>원통연삭기</v>
          </cell>
          <cell r="J116">
            <v>12</v>
          </cell>
        </row>
        <row r="117">
          <cell r="H117">
            <v>23181501</v>
          </cell>
          <cell r="I117" t="str">
            <v>충진기</v>
          </cell>
          <cell r="J117">
            <v>12</v>
          </cell>
        </row>
        <row r="118">
          <cell r="H118">
            <v>23181506</v>
          </cell>
          <cell r="I118" t="str">
            <v>세척장치</v>
          </cell>
          <cell r="J118">
            <v>8</v>
          </cell>
        </row>
        <row r="119">
          <cell r="H119">
            <v>23181507</v>
          </cell>
          <cell r="I119" t="str">
            <v>분쇄기</v>
          </cell>
          <cell r="J119">
            <v>8</v>
          </cell>
        </row>
        <row r="120">
          <cell r="H120">
            <v>23181590</v>
          </cell>
          <cell r="I120" t="str">
            <v>햄성형기</v>
          </cell>
          <cell r="J120">
            <v>11</v>
          </cell>
        </row>
        <row r="121">
          <cell r="H121">
            <v>23181594</v>
          </cell>
          <cell r="I121" t="str">
            <v>발효기</v>
          </cell>
          <cell r="J121">
            <v>8</v>
          </cell>
        </row>
        <row r="122">
          <cell r="H122">
            <v>23181604</v>
          </cell>
          <cell r="I122" t="str">
            <v>음식물절단기</v>
          </cell>
          <cell r="J122">
            <v>8</v>
          </cell>
        </row>
        <row r="123">
          <cell r="H123">
            <v>23181998</v>
          </cell>
          <cell r="I123" t="str">
            <v>음식물쓰레기처리기</v>
          </cell>
          <cell r="J123">
            <v>10</v>
          </cell>
        </row>
        <row r="124">
          <cell r="H124">
            <v>23191099</v>
          </cell>
          <cell r="I124" t="str">
            <v>파우더혼합기</v>
          </cell>
          <cell r="J124">
            <v>8</v>
          </cell>
        </row>
        <row r="125">
          <cell r="H125">
            <v>23211176</v>
          </cell>
          <cell r="I125" t="str">
            <v>스핀코팅기</v>
          </cell>
          <cell r="J125">
            <v>9</v>
          </cell>
        </row>
        <row r="126">
          <cell r="H126">
            <v>23211177</v>
          </cell>
          <cell r="I126" t="str">
            <v>열산화반응챔버</v>
          </cell>
          <cell r="J126">
            <v>9</v>
          </cell>
        </row>
        <row r="127">
          <cell r="H127">
            <v>23211178</v>
          </cell>
          <cell r="I127" t="str">
            <v>웨이퍼다이본딩기</v>
          </cell>
          <cell r="J127">
            <v>9</v>
          </cell>
        </row>
        <row r="128">
          <cell r="H128">
            <v>23211180</v>
          </cell>
          <cell r="I128" t="str">
            <v>웨이퍼식각기</v>
          </cell>
          <cell r="J128">
            <v>9</v>
          </cell>
        </row>
        <row r="129">
          <cell r="H129">
            <v>23211181</v>
          </cell>
          <cell r="I129" t="str">
            <v>웨이퍼와이어본딩기</v>
          </cell>
          <cell r="J129">
            <v>9</v>
          </cell>
        </row>
        <row r="130">
          <cell r="H130">
            <v>23211183</v>
          </cell>
          <cell r="I130" t="str">
            <v>웨이퍼증착적층기</v>
          </cell>
          <cell r="J130">
            <v>9</v>
          </cell>
        </row>
        <row r="131">
          <cell r="H131">
            <v>23211185</v>
          </cell>
          <cell r="I131" t="str">
            <v>이온주입기</v>
          </cell>
          <cell r="J131">
            <v>11</v>
          </cell>
        </row>
        <row r="132">
          <cell r="H132">
            <v>23211192</v>
          </cell>
          <cell r="I132" t="str">
            <v>진공함침기</v>
          </cell>
          <cell r="J132">
            <v>11</v>
          </cell>
        </row>
        <row r="133">
          <cell r="H133">
            <v>23211194</v>
          </cell>
          <cell r="I133" t="str">
            <v>포토레지스트노광기</v>
          </cell>
          <cell r="J133">
            <v>9</v>
          </cell>
        </row>
        <row r="134">
          <cell r="H134">
            <v>23211195</v>
          </cell>
          <cell r="I134" t="str">
            <v>포토레지스트제거기</v>
          </cell>
          <cell r="J134">
            <v>9</v>
          </cell>
        </row>
        <row r="135">
          <cell r="H135">
            <v>23211198</v>
          </cell>
          <cell r="I135" t="str">
            <v>플라즈마처리기</v>
          </cell>
          <cell r="J135">
            <v>9</v>
          </cell>
        </row>
        <row r="136">
          <cell r="H136">
            <v>23211199</v>
          </cell>
          <cell r="I136" t="str">
            <v>회로기판제작기</v>
          </cell>
          <cell r="J136">
            <v>9</v>
          </cell>
        </row>
        <row r="137">
          <cell r="H137">
            <v>23241402</v>
          </cell>
          <cell r="I137" t="str">
            <v>평면연삭기</v>
          </cell>
          <cell r="J137">
            <v>12</v>
          </cell>
        </row>
        <row r="138">
          <cell r="H138">
            <v>23241502</v>
          </cell>
          <cell r="I138" t="str">
            <v>전해가공기</v>
          </cell>
          <cell r="J138">
            <v>12</v>
          </cell>
        </row>
        <row r="139">
          <cell r="H139">
            <v>23241506</v>
          </cell>
          <cell r="I139" t="str">
            <v>플라스마절단기</v>
          </cell>
          <cell r="J139">
            <v>11</v>
          </cell>
        </row>
        <row r="140">
          <cell r="H140">
            <v>23241596</v>
          </cell>
          <cell r="I140" t="str">
            <v>방전가공기기</v>
          </cell>
          <cell r="J140">
            <v>12</v>
          </cell>
        </row>
        <row r="141">
          <cell r="H141">
            <v>23241598</v>
          </cell>
          <cell r="I141" t="str">
            <v>자동가스절단기</v>
          </cell>
          <cell r="J141">
            <v>10</v>
          </cell>
        </row>
        <row r="142">
          <cell r="H142">
            <v>23241802</v>
          </cell>
          <cell r="I142" t="str">
            <v>다축드릴링머신</v>
          </cell>
          <cell r="J142">
            <v>11</v>
          </cell>
        </row>
        <row r="143">
          <cell r="H143">
            <v>23241894</v>
          </cell>
          <cell r="I143" t="str">
            <v>CNC드릴링머신</v>
          </cell>
          <cell r="J143">
            <v>11</v>
          </cell>
        </row>
        <row r="144">
          <cell r="H144">
            <v>23241895</v>
          </cell>
          <cell r="I144" t="str">
            <v>다두드릴링머신</v>
          </cell>
          <cell r="J144">
            <v>11</v>
          </cell>
        </row>
        <row r="145">
          <cell r="H145">
            <v>23241896</v>
          </cell>
          <cell r="I145" t="str">
            <v>레이디얼드릴링머신</v>
          </cell>
          <cell r="J145">
            <v>11</v>
          </cell>
        </row>
        <row r="146">
          <cell r="H146">
            <v>23241897</v>
          </cell>
          <cell r="I146" t="str">
            <v>심공드릴링머신</v>
          </cell>
          <cell r="J146">
            <v>11</v>
          </cell>
        </row>
        <row r="147">
          <cell r="H147">
            <v>23241898</v>
          </cell>
          <cell r="I147" t="str">
            <v>직립드릴링머신</v>
          </cell>
          <cell r="J147">
            <v>11</v>
          </cell>
        </row>
        <row r="148">
          <cell r="H148">
            <v>23241899</v>
          </cell>
          <cell r="I148" t="str">
            <v>탁상드릴링머신</v>
          </cell>
          <cell r="J148">
            <v>11</v>
          </cell>
        </row>
        <row r="149">
          <cell r="H149">
            <v>23242305</v>
          </cell>
          <cell r="I149" t="str">
            <v>터릿선반</v>
          </cell>
          <cell r="J149">
            <v>11</v>
          </cell>
        </row>
        <row r="150">
          <cell r="H150">
            <v>23242398</v>
          </cell>
          <cell r="I150" t="str">
            <v>선반</v>
          </cell>
          <cell r="J150">
            <v>11</v>
          </cell>
        </row>
        <row r="151">
          <cell r="H151">
            <v>23242401</v>
          </cell>
          <cell r="I151" t="str">
            <v>수평형머시닝센터</v>
          </cell>
          <cell r="J151">
            <v>11</v>
          </cell>
        </row>
        <row r="152">
          <cell r="H152">
            <v>23242403</v>
          </cell>
          <cell r="I152" t="str">
            <v>수직형머시닝센터</v>
          </cell>
          <cell r="J152">
            <v>11</v>
          </cell>
        </row>
        <row r="153">
          <cell r="H153">
            <v>23242501</v>
          </cell>
          <cell r="I153" t="str">
            <v>베드형밀링머신</v>
          </cell>
          <cell r="J153">
            <v>11</v>
          </cell>
        </row>
        <row r="154">
          <cell r="H154">
            <v>23242590</v>
          </cell>
          <cell r="I154" t="str">
            <v>CNC밀링머신</v>
          </cell>
          <cell r="J154">
            <v>11</v>
          </cell>
        </row>
        <row r="155">
          <cell r="H155">
            <v>23242591</v>
          </cell>
          <cell r="I155" t="str">
            <v>공구밀링머신</v>
          </cell>
          <cell r="J155">
            <v>11</v>
          </cell>
        </row>
        <row r="156">
          <cell r="H156">
            <v>23242592</v>
          </cell>
          <cell r="I156" t="str">
            <v>만능밀링머신</v>
          </cell>
          <cell r="J156">
            <v>11</v>
          </cell>
        </row>
        <row r="157">
          <cell r="H157">
            <v>23242593</v>
          </cell>
          <cell r="I157" t="str">
            <v>모방밀링머신</v>
          </cell>
          <cell r="J157">
            <v>11</v>
          </cell>
        </row>
        <row r="158">
          <cell r="H158">
            <v>23242595</v>
          </cell>
          <cell r="I158" t="str">
            <v>수직밀링머신</v>
          </cell>
          <cell r="J158">
            <v>11</v>
          </cell>
        </row>
        <row r="159">
          <cell r="H159">
            <v>23242596</v>
          </cell>
          <cell r="I159" t="str">
            <v>수평밀링머신</v>
          </cell>
          <cell r="J159">
            <v>11</v>
          </cell>
        </row>
        <row r="160">
          <cell r="H160">
            <v>23242597</v>
          </cell>
          <cell r="I160" t="str">
            <v>터릿밀링머신</v>
          </cell>
          <cell r="J160">
            <v>11</v>
          </cell>
        </row>
        <row r="161">
          <cell r="H161">
            <v>23242598</v>
          </cell>
          <cell r="I161" t="str">
            <v>플래노밀링머신</v>
          </cell>
          <cell r="J161">
            <v>11</v>
          </cell>
        </row>
        <row r="162">
          <cell r="H162">
            <v>23251601</v>
          </cell>
          <cell r="I162" t="str">
            <v>나사전조기</v>
          </cell>
          <cell r="J162">
            <v>11</v>
          </cell>
        </row>
        <row r="163">
          <cell r="H163">
            <v>23251699</v>
          </cell>
          <cell r="I163" t="str">
            <v>나사절삭기</v>
          </cell>
          <cell r="J163">
            <v>11</v>
          </cell>
        </row>
        <row r="164">
          <cell r="H164">
            <v>23251782</v>
          </cell>
          <cell r="I164" t="str">
            <v>시트압연기</v>
          </cell>
          <cell r="J164">
            <v>11</v>
          </cell>
        </row>
        <row r="165">
          <cell r="H165">
            <v>23251784</v>
          </cell>
          <cell r="I165" t="str">
            <v>압축공기프레스</v>
          </cell>
          <cell r="J165">
            <v>11</v>
          </cell>
        </row>
        <row r="166">
          <cell r="H166">
            <v>23251785</v>
          </cell>
          <cell r="I166" t="str">
            <v>압출기</v>
          </cell>
          <cell r="J166">
            <v>11</v>
          </cell>
        </row>
        <row r="167">
          <cell r="H167">
            <v>23251788</v>
          </cell>
          <cell r="I167" t="str">
            <v>유압프레스</v>
          </cell>
          <cell r="J167">
            <v>11</v>
          </cell>
        </row>
        <row r="168">
          <cell r="H168">
            <v>23271405</v>
          </cell>
          <cell r="I168" t="str">
            <v>레이저용접기</v>
          </cell>
          <cell r="J168">
            <v>11</v>
          </cell>
        </row>
        <row r="169">
          <cell r="H169">
            <v>23271483</v>
          </cell>
          <cell r="I169" t="str">
            <v>교류아크용접기</v>
          </cell>
          <cell r="J169">
            <v>10</v>
          </cell>
        </row>
        <row r="170">
          <cell r="H170">
            <v>23271486</v>
          </cell>
          <cell r="I170" t="str">
            <v>불활성가스차폐아크용접기</v>
          </cell>
          <cell r="J170">
            <v>10</v>
          </cell>
        </row>
        <row r="171">
          <cell r="H171">
            <v>23271493</v>
          </cell>
          <cell r="I171" t="str">
            <v>이산화탄소가스용접기</v>
          </cell>
          <cell r="J171">
            <v>10</v>
          </cell>
        </row>
        <row r="172">
          <cell r="H172">
            <v>23271496</v>
          </cell>
          <cell r="I172" t="str">
            <v>직류아크용접기</v>
          </cell>
          <cell r="J172">
            <v>10</v>
          </cell>
        </row>
        <row r="173">
          <cell r="H173">
            <v>23281591</v>
          </cell>
          <cell r="I173" t="str">
            <v>도금장치</v>
          </cell>
          <cell r="J173">
            <v>10</v>
          </cell>
        </row>
        <row r="174">
          <cell r="H174">
            <v>23281601</v>
          </cell>
          <cell r="I174" t="str">
            <v>고주파유도가열기</v>
          </cell>
          <cell r="J174">
            <v>11</v>
          </cell>
        </row>
        <row r="175">
          <cell r="H175">
            <v>23281698</v>
          </cell>
          <cell r="I175" t="str">
            <v>침탄및질화전기로</v>
          </cell>
          <cell r="J175">
            <v>12</v>
          </cell>
        </row>
        <row r="176">
          <cell r="H176">
            <v>23990394</v>
          </cell>
          <cell r="I176" t="str">
            <v>산업용건조기</v>
          </cell>
          <cell r="J176">
            <v>12</v>
          </cell>
        </row>
        <row r="177">
          <cell r="H177">
            <v>23990398</v>
          </cell>
          <cell r="I177" t="str">
            <v>진공증착기</v>
          </cell>
          <cell r="J177">
            <v>12</v>
          </cell>
        </row>
        <row r="178">
          <cell r="H178">
            <v>23990399</v>
          </cell>
          <cell r="I178" t="str">
            <v>건조로</v>
          </cell>
          <cell r="J178">
            <v>11</v>
          </cell>
        </row>
        <row r="179">
          <cell r="H179">
            <v>24101501</v>
          </cell>
          <cell r="I179" t="str">
            <v>카트</v>
          </cell>
          <cell r="J179">
            <v>8</v>
          </cell>
        </row>
        <row r="180">
          <cell r="H180">
            <v>24101504</v>
          </cell>
          <cell r="I180" t="str">
            <v>핸드트럭또는액세서리</v>
          </cell>
          <cell r="J180">
            <v>12</v>
          </cell>
        </row>
        <row r="181">
          <cell r="H181">
            <v>24101511</v>
          </cell>
          <cell r="I181" t="str">
            <v>셸프트롤리</v>
          </cell>
          <cell r="J181">
            <v>11</v>
          </cell>
        </row>
        <row r="182">
          <cell r="H182">
            <v>24101602</v>
          </cell>
          <cell r="I182" t="str">
            <v>호이스트</v>
          </cell>
          <cell r="J182">
            <v>11</v>
          </cell>
        </row>
        <row r="183">
          <cell r="H183">
            <v>24101603</v>
          </cell>
          <cell r="I183" t="str">
            <v>지게차</v>
          </cell>
          <cell r="J183">
            <v>8</v>
          </cell>
        </row>
        <row r="184">
          <cell r="H184">
            <v>24101604</v>
          </cell>
          <cell r="I184" t="str">
            <v>리프트</v>
          </cell>
          <cell r="J184">
            <v>8</v>
          </cell>
        </row>
        <row r="185">
          <cell r="H185">
            <v>24101608</v>
          </cell>
          <cell r="I185" t="str">
            <v>권양기</v>
          </cell>
          <cell r="J185">
            <v>9</v>
          </cell>
        </row>
        <row r="186">
          <cell r="H186">
            <v>24101612</v>
          </cell>
          <cell r="I186" t="str">
            <v>잭</v>
          </cell>
          <cell r="J186">
            <v>10</v>
          </cell>
        </row>
        <row r="187">
          <cell r="H187">
            <v>24101613</v>
          </cell>
          <cell r="I187" t="str">
            <v>블록또는도르래</v>
          </cell>
          <cell r="J187">
            <v>11</v>
          </cell>
        </row>
        <row r="188">
          <cell r="H188">
            <v>24101624</v>
          </cell>
          <cell r="I188" t="str">
            <v>유압식트럭기중기</v>
          </cell>
          <cell r="J188">
            <v>10</v>
          </cell>
        </row>
        <row r="189">
          <cell r="H189">
            <v>24101689</v>
          </cell>
          <cell r="I189" t="str">
            <v>주차관제장치</v>
          </cell>
          <cell r="J189">
            <v>8</v>
          </cell>
        </row>
        <row r="190">
          <cell r="H190">
            <v>24101696</v>
          </cell>
          <cell r="I190" t="str">
            <v>휠체어리프트</v>
          </cell>
          <cell r="J190">
            <v>8</v>
          </cell>
        </row>
        <row r="191">
          <cell r="H191">
            <v>24101699</v>
          </cell>
          <cell r="I191" t="str">
            <v>자동차리프트</v>
          </cell>
          <cell r="J191">
            <v>11</v>
          </cell>
        </row>
        <row r="192">
          <cell r="H192">
            <v>24101709</v>
          </cell>
          <cell r="I192" t="str">
            <v>롤러컨베이어</v>
          </cell>
          <cell r="J192">
            <v>11</v>
          </cell>
        </row>
        <row r="193">
          <cell r="H193">
            <v>24101712</v>
          </cell>
          <cell r="I193" t="str">
            <v>벨트컨베이어</v>
          </cell>
          <cell r="J193">
            <v>11</v>
          </cell>
        </row>
        <row r="194">
          <cell r="H194">
            <v>24101794</v>
          </cell>
          <cell r="I194" t="str">
            <v>급탄기</v>
          </cell>
          <cell r="J194">
            <v>10</v>
          </cell>
        </row>
        <row r="195">
          <cell r="H195">
            <v>24101795</v>
          </cell>
          <cell r="I195" t="str">
            <v>바퀴식컨베이어</v>
          </cell>
          <cell r="J195">
            <v>11</v>
          </cell>
        </row>
        <row r="196">
          <cell r="H196">
            <v>24101796</v>
          </cell>
          <cell r="I196" t="str">
            <v>이동식컨베이어</v>
          </cell>
          <cell r="J196">
            <v>11</v>
          </cell>
        </row>
        <row r="197">
          <cell r="H197">
            <v>24101797</v>
          </cell>
          <cell r="I197" t="str">
            <v>컨베이어시스템</v>
          </cell>
          <cell r="J197">
            <v>11</v>
          </cell>
        </row>
        <row r="198">
          <cell r="H198">
            <v>24102004</v>
          </cell>
          <cell r="I198" t="str">
            <v>저장용렉또는선반</v>
          </cell>
          <cell r="J198">
            <v>9</v>
          </cell>
        </row>
        <row r="199">
          <cell r="H199">
            <v>24102006</v>
          </cell>
          <cell r="I199" t="str">
            <v>작업용벤치</v>
          </cell>
          <cell r="J199">
            <v>10</v>
          </cell>
        </row>
        <row r="200">
          <cell r="H200">
            <v>24102298</v>
          </cell>
          <cell r="I200" t="str">
            <v>압축기</v>
          </cell>
          <cell r="J200">
            <v>10</v>
          </cell>
        </row>
        <row r="201">
          <cell r="H201">
            <v>24111802</v>
          </cell>
          <cell r="I201" t="str">
            <v>공기,가스탱크또는실린더</v>
          </cell>
          <cell r="J201">
            <v>12</v>
          </cell>
        </row>
        <row r="202">
          <cell r="H202">
            <v>24111805</v>
          </cell>
          <cell r="I202" t="str">
            <v>화학물질용탱크</v>
          </cell>
          <cell r="J202">
            <v>10</v>
          </cell>
        </row>
        <row r="203">
          <cell r="H203">
            <v>24111810</v>
          </cell>
          <cell r="I203" t="str">
            <v>저수탱크</v>
          </cell>
          <cell r="J203">
            <v>10</v>
          </cell>
        </row>
        <row r="204">
          <cell r="H204">
            <v>24111897</v>
          </cell>
          <cell r="I204" t="str">
            <v>온수탱크</v>
          </cell>
          <cell r="J204">
            <v>10</v>
          </cell>
        </row>
        <row r="205">
          <cell r="H205">
            <v>24111898</v>
          </cell>
          <cell r="I205" t="str">
            <v>응축수탱크</v>
          </cell>
          <cell r="J205">
            <v>10</v>
          </cell>
        </row>
        <row r="206">
          <cell r="H206">
            <v>24111899</v>
          </cell>
          <cell r="I206" t="str">
            <v>초저온용기</v>
          </cell>
          <cell r="J206">
            <v>9</v>
          </cell>
        </row>
        <row r="207">
          <cell r="H207">
            <v>24112401</v>
          </cell>
          <cell r="I207" t="str">
            <v>공구보관용함,상자또는캐비닛</v>
          </cell>
          <cell r="J207">
            <v>8</v>
          </cell>
        </row>
        <row r="208">
          <cell r="H208">
            <v>24112404</v>
          </cell>
          <cell r="I208" t="str">
            <v>상자</v>
          </cell>
          <cell r="J208">
            <v>9</v>
          </cell>
        </row>
        <row r="209">
          <cell r="H209">
            <v>24112497</v>
          </cell>
          <cell r="I209" t="str">
            <v>국기함</v>
          </cell>
          <cell r="J209">
            <v>9</v>
          </cell>
        </row>
        <row r="210">
          <cell r="H210">
            <v>24112898</v>
          </cell>
          <cell r="I210" t="str">
            <v>일반화물컨테이너</v>
          </cell>
          <cell r="J210">
            <v>11</v>
          </cell>
        </row>
        <row r="211">
          <cell r="H211">
            <v>24112901</v>
          </cell>
          <cell r="I211" t="str">
            <v>나무상자</v>
          </cell>
          <cell r="J211">
            <v>9</v>
          </cell>
        </row>
        <row r="212">
          <cell r="H212">
            <v>24131501</v>
          </cell>
          <cell r="I212" t="str">
            <v>냉장냉동겸용장치</v>
          </cell>
          <cell r="J212">
            <v>9</v>
          </cell>
        </row>
        <row r="213">
          <cell r="H213">
            <v>24131503</v>
          </cell>
          <cell r="I213" t="str">
            <v>대형냉장고</v>
          </cell>
          <cell r="J213">
            <v>9</v>
          </cell>
        </row>
        <row r="214">
          <cell r="H214">
            <v>24131599</v>
          </cell>
          <cell r="I214" t="str">
            <v>저온저장고</v>
          </cell>
          <cell r="J214">
            <v>9</v>
          </cell>
        </row>
        <row r="215">
          <cell r="H215">
            <v>24131602</v>
          </cell>
          <cell r="I215" t="str">
            <v>수직냉동기</v>
          </cell>
          <cell r="J215">
            <v>9</v>
          </cell>
        </row>
        <row r="216">
          <cell r="H216">
            <v>24131604</v>
          </cell>
          <cell r="I216" t="str">
            <v>냉동건조장비</v>
          </cell>
          <cell r="J216">
            <v>11</v>
          </cell>
        </row>
        <row r="217">
          <cell r="H217">
            <v>24131699</v>
          </cell>
          <cell r="I217" t="str">
            <v>조립식냉동기</v>
          </cell>
          <cell r="J217">
            <v>10</v>
          </cell>
        </row>
        <row r="218">
          <cell r="H218">
            <v>24131902</v>
          </cell>
          <cell r="I218" t="str">
            <v>덩어리얼음제조기</v>
          </cell>
          <cell r="J218">
            <v>9</v>
          </cell>
        </row>
        <row r="219">
          <cell r="H219">
            <v>25101501</v>
          </cell>
          <cell r="I219" t="str">
            <v>미니버스</v>
          </cell>
          <cell r="J219">
            <v>7</v>
          </cell>
        </row>
        <row r="220">
          <cell r="H220">
            <v>25101502</v>
          </cell>
          <cell r="I220" t="str">
            <v>버스</v>
          </cell>
          <cell r="J220">
            <v>8</v>
          </cell>
        </row>
        <row r="221">
          <cell r="H221">
            <v>25101503</v>
          </cell>
          <cell r="I221" t="str">
            <v>일반승용차</v>
          </cell>
          <cell r="J221">
            <v>7</v>
          </cell>
        </row>
        <row r="222">
          <cell r="H222">
            <v>25101505</v>
          </cell>
          <cell r="I222" t="str">
            <v>미니밴또는밴</v>
          </cell>
          <cell r="J222">
            <v>7</v>
          </cell>
        </row>
        <row r="223">
          <cell r="H223">
            <v>25101507</v>
          </cell>
          <cell r="I223" t="str">
            <v>스포츠유틸리티차량</v>
          </cell>
          <cell r="J223">
            <v>7</v>
          </cell>
        </row>
        <row r="224">
          <cell r="H224">
            <v>25101601</v>
          </cell>
          <cell r="I224" t="str">
            <v>덤프트럭</v>
          </cell>
          <cell r="J224">
            <v>7</v>
          </cell>
        </row>
        <row r="225">
          <cell r="H225">
            <v>25101611</v>
          </cell>
          <cell r="I225" t="str">
            <v>화물트럭</v>
          </cell>
          <cell r="J225">
            <v>7</v>
          </cell>
        </row>
        <row r="226">
          <cell r="H226">
            <v>25101701</v>
          </cell>
          <cell r="I226" t="str">
            <v>소방차또는인명구조차</v>
          </cell>
          <cell r="J226">
            <v>7</v>
          </cell>
        </row>
        <row r="227">
          <cell r="H227">
            <v>25101703</v>
          </cell>
          <cell r="I227" t="str">
            <v>구급차</v>
          </cell>
          <cell r="J227">
            <v>7</v>
          </cell>
        </row>
        <row r="228">
          <cell r="H228">
            <v>25101801</v>
          </cell>
          <cell r="I228" t="str">
            <v>모터사이클</v>
          </cell>
          <cell r="J228">
            <v>7</v>
          </cell>
        </row>
        <row r="229">
          <cell r="H229">
            <v>25101802</v>
          </cell>
          <cell r="I229" t="str">
            <v>스쿠터</v>
          </cell>
          <cell r="J229">
            <v>7</v>
          </cell>
        </row>
        <row r="230">
          <cell r="H230">
            <v>25101899</v>
          </cell>
          <cell r="I230" t="str">
            <v>사이드카</v>
          </cell>
          <cell r="J230">
            <v>7</v>
          </cell>
        </row>
        <row r="231">
          <cell r="H231">
            <v>25101901</v>
          </cell>
          <cell r="I231" t="str">
            <v>농업용트랙터</v>
          </cell>
          <cell r="J231">
            <v>10</v>
          </cell>
        </row>
        <row r="232">
          <cell r="H232">
            <v>25101904</v>
          </cell>
          <cell r="I232" t="str">
            <v>골프카트</v>
          </cell>
          <cell r="J232">
            <v>8</v>
          </cell>
        </row>
        <row r="233">
          <cell r="H233">
            <v>25101960</v>
          </cell>
          <cell r="I233" t="str">
            <v>무한궤도형트랙터</v>
          </cell>
          <cell r="J233">
            <v>9</v>
          </cell>
        </row>
        <row r="234">
          <cell r="H234">
            <v>25101962</v>
          </cell>
          <cell r="I234" t="str">
            <v>가드레일청소차</v>
          </cell>
          <cell r="J234">
            <v>8</v>
          </cell>
        </row>
        <row r="235">
          <cell r="H235">
            <v>25101963</v>
          </cell>
          <cell r="I235" t="str">
            <v>노면청소차</v>
          </cell>
          <cell r="J235">
            <v>7</v>
          </cell>
        </row>
        <row r="236">
          <cell r="H236">
            <v>25101964</v>
          </cell>
          <cell r="I236" t="str">
            <v>살수차</v>
          </cell>
          <cell r="J236">
            <v>8</v>
          </cell>
        </row>
        <row r="237">
          <cell r="H237">
            <v>25101966</v>
          </cell>
          <cell r="I237" t="str">
            <v>제설차</v>
          </cell>
          <cell r="J237">
            <v>8</v>
          </cell>
        </row>
        <row r="238">
          <cell r="H238">
            <v>25101975</v>
          </cell>
          <cell r="I238" t="str">
            <v>중계차</v>
          </cell>
          <cell r="J238">
            <v>7</v>
          </cell>
        </row>
        <row r="239">
          <cell r="H239">
            <v>25101976</v>
          </cell>
          <cell r="I239" t="str">
            <v>진압차</v>
          </cell>
          <cell r="J239">
            <v>8</v>
          </cell>
        </row>
        <row r="240">
          <cell r="H240">
            <v>25101977</v>
          </cell>
          <cell r="I240" t="str">
            <v>크레인붙이트럭</v>
          </cell>
          <cell r="J240">
            <v>8</v>
          </cell>
        </row>
        <row r="241">
          <cell r="H241">
            <v>25101980</v>
          </cell>
          <cell r="I241" t="str">
            <v>다목적운반차</v>
          </cell>
          <cell r="J241">
            <v>8</v>
          </cell>
        </row>
        <row r="242">
          <cell r="H242">
            <v>25101981</v>
          </cell>
          <cell r="I242" t="str">
            <v>분무기탑재차</v>
          </cell>
          <cell r="J242">
            <v>8</v>
          </cell>
        </row>
        <row r="243">
          <cell r="H243">
            <v>25101984</v>
          </cell>
          <cell r="I243" t="str">
            <v>도로관리용차량</v>
          </cell>
          <cell r="J243">
            <v>7</v>
          </cell>
        </row>
        <row r="244">
          <cell r="H244">
            <v>25101986</v>
          </cell>
          <cell r="I244" t="str">
            <v>견인트럭</v>
          </cell>
          <cell r="J244">
            <v>7</v>
          </cell>
        </row>
        <row r="245">
          <cell r="H245">
            <v>25101990</v>
          </cell>
          <cell r="I245" t="str">
            <v>쓰레기수거용트럭</v>
          </cell>
          <cell r="J245">
            <v>7</v>
          </cell>
        </row>
        <row r="246">
          <cell r="H246">
            <v>25101991</v>
          </cell>
          <cell r="I246" t="str">
            <v>유개트럭</v>
          </cell>
          <cell r="J246">
            <v>7</v>
          </cell>
        </row>
        <row r="247">
          <cell r="H247">
            <v>25101992</v>
          </cell>
          <cell r="I247" t="str">
            <v>유조트럭</v>
          </cell>
          <cell r="J247">
            <v>8</v>
          </cell>
        </row>
        <row r="248">
          <cell r="H248">
            <v>25101994</v>
          </cell>
          <cell r="I248" t="str">
            <v>탱크트럭</v>
          </cell>
          <cell r="J248">
            <v>8</v>
          </cell>
        </row>
        <row r="249">
          <cell r="H249">
            <v>25111597</v>
          </cell>
          <cell r="I249" t="str">
            <v>모터보트</v>
          </cell>
          <cell r="J249">
            <v>8</v>
          </cell>
        </row>
        <row r="250">
          <cell r="H250">
            <v>25111598</v>
          </cell>
          <cell r="I250" t="str">
            <v>소형보트</v>
          </cell>
          <cell r="J250">
            <v>7</v>
          </cell>
        </row>
        <row r="251">
          <cell r="H251">
            <v>25111601</v>
          </cell>
          <cell r="I251" t="str">
            <v>구명보트또는구명정</v>
          </cell>
          <cell r="J251">
            <v>7</v>
          </cell>
        </row>
        <row r="252">
          <cell r="H252">
            <v>25111603</v>
          </cell>
          <cell r="I252" t="str">
            <v>구조선또는구조보트</v>
          </cell>
          <cell r="J252">
            <v>7</v>
          </cell>
        </row>
        <row r="253">
          <cell r="H253">
            <v>25111698</v>
          </cell>
          <cell r="I253" t="str">
            <v>고무보트</v>
          </cell>
          <cell r="J253">
            <v>7</v>
          </cell>
        </row>
        <row r="254">
          <cell r="H254">
            <v>25111804</v>
          </cell>
          <cell r="I254" t="str">
            <v>카누또는카약</v>
          </cell>
          <cell r="J254">
            <v>7</v>
          </cell>
        </row>
        <row r="255">
          <cell r="H255">
            <v>25111808</v>
          </cell>
          <cell r="I255" t="str">
            <v>요트</v>
          </cell>
          <cell r="J255">
            <v>6</v>
          </cell>
        </row>
        <row r="256">
          <cell r="H256">
            <v>25111899</v>
          </cell>
          <cell r="I256" t="str">
            <v>조정경기정</v>
          </cell>
          <cell r="J256">
            <v>6</v>
          </cell>
        </row>
        <row r="257">
          <cell r="H257">
            <v>25111997</v>
          </cell>
          <cell r="I257" t="str">
            <v>부표</v>
          </cell>
          <cell r="J257">
            <v>6</v>
          </cell>
        </row>
        <row r="258">
          <cell r="H258">
            <v>25111999</v>
          </cell>
          <cell r="I258" t="str">
            <v>선박모의조종장치</v>
          </cell>
          <cell r="J258">
            <v>8</v>
          </cell>
        </row>
        <row r="259">
          <cell r="H259">
            <v>25173108</v>
          </cell>
          <cell r="I259" t="str">
            <v>차량용항법장치</v>
          </cell>
          <cell r="J259">
            <v>7</v>
          </cell>
        </row>
        <row r="260">
          <cell r="H260">
            <v>25173813</v>
          </cell>
          <cell r="I260" t="str">
            <v>자동변속기</v>
          </cell>
          <cell r="J260">
            <v>7</v>
          </cell>
        </row>
        <row r="261">
          <cell r="H261">
            <v>25173898</v>
          </cell>
          <cell r="I261" t="str">
            <v>차량엔진용공기청정기</v>
          </cell>
          <cell r="J261">
            <v>8</v>
          </cell>
        </row>
        <row r="262">
          <cell r="H262">
            <v>25174491</v>
          </cell>
          <cell r="I262" t="str">
            <v>엔진오일압력계</v>
          </cell>
          <cell r="J262">
            <v>11</v>
          </cell>
        </row>
        <row r="263">
          <cell r="H263">
            <v>25174496</v>
          </cell>
          <cell r="I263" t="str">
            <v>차량용음향영상시스템</v>
          </cell>
          <cell r="J263">
            <v>7</v>
          </cell>
        </row>
        <row r="264">
          <cell r="H264">
            <v>25174892</v>
          </cell>
          <cell r="I264" t="str">
            <v>모래살포기</v>
          </cell>
          <cell r="J264">
            <v>8</v>
          </cell>
        </row>
        <row r="265">
          <cell r="H265">
            <v>25174894</v>
          </cell>
          <cell r="I265" t="str">
            <v>차량차체용적재함</v>
          </cell>
          <cell r="J265">
            <v>8</v>
          </cell>
        </row>
        <row r="266">
          <cell r="H266">
            <v>25174895</v>
          </cell>
          <cell r="I266" t="str">
            <v>트럭장착식제설기</v>
          </cell>
          <cell r="J266">
            <v>8</v>
          </cell>
        </row>
        <row r="267">
          <cell r="H267">
            <v>25175111</v>
          </cell>
          <cell r="I267" t="str">
            <v>패키지용품</v>
          </cell>
          <cell r="J267">
            <v>5</v>
          </cell>
        </row>
        <row r="268">
          <cell r="H268">
            <v>25179997</v>
          </cell>
          <cell r="I268" t="str">
            <v>차량용냉방기</v>
          </cell>
          <cell r="J268">
            <v>7</v>
          </cell>
        </row>
        <row r="269">
          <cell r="H269">
            <v>25181788</v>
          </cell>
          <cell r="I269" t="str">
            <v>저상형트레일러</v>
          </cell>
          <cell r="J269">
            <v>9</v>
          </cell>
        </row>
        <row r="270">
          <cell r="H270">
            <v>25181795</v>
          </cell>
          <cell r="I270" t="str">
            <v>농업용트레일러</v>
          </cell>
          <cell r="J270">
            <v>9</v>
          </cell>
        </row>
        <row r="271">
          <cell r="H271">
            <v>25181799</v>
          </cell>
          <cell r="I271" t="str">
            <v>특수용도형트레일러</v>
          </cell>
          <cell r="J271">
            <v>9</v>
          </cell>
        </row>
        <row r="272">
          <cell r="H272">
            <v>25191509</v>
          </cell>
          <cell r="I272" t="str">
            <v>항공기푸시백또는견인차</v>
          </cell>
          <cell r="J272">
            <v>7</v>
          </cell>
        </row>
        <row r="273">
          <cell r="H273">
            <v>25191510</v>
          </cell>
          <cell r="I273" t="str">
            <v>항공기용지상전원부</v>
          </cell>
          <cell r="J273">
            <v>8</v>
          </cell>
        </row>
        <row r="274">
          <cell r="H274">
            <v>25191588</v>
          </cell>
          <cell r="I274" t="str">
            <v>항공기공압시동장비</v>
          </cell>
          <cell r="J274">
            <v>8</v>
          </cell>
        </row>
        <row r="275">
          <cell r="H275">
            <v>25191595</v>
          </cell>
          <cell r="I275" t="str">
            <v>항공기엔진정비세트</v>
          </cell>
          <cell r="J275">
            <v>7</v>
          </cell>
        </row>
        <row r="276">
          <cell r="H276">
            <v>25191701</v>
          </cell>
          <cell r="I276" t="str">
            <v>차륜평형기</v>
          </cell>
          <cell r="J276">
            <v>10</v>
          </cell>
        </row>
        <row r="277">
          <cell r="H277">
            <v>25191702</v>
          </cell>
          <cell r="I277" t="str">
            <v>차륜정렬기</v>
          </cell>
          <cell r="J277">
            <v>10</v>
          </cell>
        </row>
        <row r="278">
          <cell r="H278">
            <v>25191740</v>
          </cell>
          <cell r="I278" t="str">
            <v>철도차량세차기</v>
          </cell>
          <cell r="J278">
            <v>8</v>
          </cell>
        </row>
        <row r="279">
          <cell r="H279">
            <v>25191796</v>
          </cell>
          <cell r="I279" t="str">
            <v>조타장치모의시험기</v>
          </cell>
          <cell r="J279">
            <v>9</v>
          </cell>
        </row>
        <row r="280">
          <cell r="H280">
            <v>25191797</v>
          </cell>
          <cell r="I280" t="str">
            <v>차량세차기</v>
          </cell>
          <cell r="J280">
            <v>8</v>
          </cell>
        </row>
        <row r="281">
          <cell r="H281">
            <v>25191909</v>
          </cell>
          <cell r="I281" t="str">
            <v>브레이크시험기</v>
          </cell>
          <cell r="J281">
            <v>11</v>
          </cell>
        </row>
        <row r="282">
          <cell r="H282">
            <v>25191911</v>
          </cell>
          <cell r="I282" t="str">
            <v>섀시동력계</v>
          </cell>
          <cell r="J282">
            <v>6</v>
          </cell>
        </row>
        <row r="283">
          <cell r="H283">
            <v>25191922</v>
          </cell>
          <cell r="I283" t="str">
            <v>엔진모의시험기</v>
          </cell>
          <cell r="J283">
            <v>9</v>
          </cell>
        </row>
        <row r="284">
          <cell r="H284">
            <v>25191923</v>
          </cell>
          <cell r="I284" t="str">
            <v>엔진인젝터시험기</v>
          </cell>
          <cell r="J284">
            <v>10</v>
          </cell>
        </row>
        <row r="285">
          <cell r="H285">
            <v>25191924</v>
          </cell>
          <cell r="I285" t="str">
            <v>엔진종합검사장비</v>
          </cell>
          <cell r="J285">
            <v>10</v>
          </cell>
        </row>
        <row r="286">
          <cell r="H286">
            <v>25191926</v>
          </cell>
          <cell r="I286" t="str">
            <v>엔진튠업시험기</v>
          </cell>
          <cell r="J286">
            <v>11</v>
          </cell>
        </row>
        <row r="287">
          <cell r="H287">
            <v>25191932</v>
          </cell>
          <cell r="I287" t="str">
            <v>자동차종합검사장치</v>
          </cell>
          <cell r="J287">
            <v>9</v>
          </cell>
        </row>
        <row r="288">
          <cell r="H288">
            <v>25201707</v>
          </cell>
          <cell r="I288" t="str">
            <v>항공기자이로</v>
          </cell>
          <cell r="J288">
            <v>10</v>
          </cell>
        </row>
        <row r="289">
          <cell r="H289">
            <v>25202198</v>
          </cell>
          <cell r="I289" t="str">
            <v>항공기가속도계기</v>
          </cell>
          <cell r="J289">
            <v>10</v>
          </cell>
        </row>
        <row r="290">
          <cell r="H290">
            <v>25230529</v>
          </cell>
          <cell r="I290" t="str">
            <v>철도용공기압축기</v>
          </cell>
          <cell r="J290">
            <v>8</v>
          </cell>
        </row>
        <row r="291">
          <cell r="H291">
            <v>25231036</v>
          </cell>
          <cell r="I291" t="str">
            <v>철도용모니터</v>
          </cell>
          <cell r="J291">
            <v>5</v>
          </cell>
        </row>
        <row r="292">
          <cell r="H292">
            <v>25250326</v>
          </cell>
          <cell r="I292" t="str">
            <v>신호원격제어장치</v>
          </cell>
          <cell r="J292">
            <v>9</v>
          </cell>
        </row>
        <row r="293">
          <cell r="H293">
            <v>26101106</v>
          </cell>
          <cell r="I293" t="str">
            <v>인버터용모터</v>
          </cell>
          <cell r="J293">
            <v>10</v>
          </cell>
        </row>
        <row r="294">
          <cell r="H294">
            <v>26101110</v>
          </cell>
          <cell r="I294" t="str">
            <v>변속교류모터</v>
          </cell>
          <cell r="J294">
            <v>10</v>
          </cell>
        </row>
        <row r="295">
          <cell r="H295">
            <v>26101115</v>
          </cell>
          <cell r="I295" t="str">
            <v>삼상유도전동기</v>
          </cell>
          <cell r="J295">
            <v>11</v>
          </cell>
        </row>
        <row r="296">
          <cell r="H296">
            <v>26101205</v>
          </cell>
          <cell r="I296" t="str">
            <v>서보모터</v>
          </cell>
          <cell r="J296">
            <v>9</v>
          </cell>
        </row>
        <row r="297">
          <cell r="H297">
            <v>26101298</v>
          </cell>
          <cell r="I297" t="str">
            <v>스핀들모터</v>
          </cell>
          <cell r="J297">
            <v>9</v>
          </cell>
        </row>
        <row r="298">
          <cell r="H298">
            <v>26101504</v>
          </cell>
          <cell r="I298" t="str">
            <v>디젤엔진</v>
          </cell>
          <cell r="J298">
            <v>9</v>
          </cell>
        </row>
        <row r="299">
          <cell r="H299">
            <v>26101515</v>
          </cell>
          <cell r="I299" t="str">
            <v>가솔린선외모터</v>
          </cell>
          <cell r="J299">
            <v>9</v>
          </cell>
        </row>
        <row r="300">
          <cell r="H300">
            <v>26101593</v>
          </cell>
          <cell r="I300" t="str">
            <v>가솔린엔진</v>
          </cell>
          <cell r="J300">
            <v>9</v>
          </cell>
        </row>
        <row r="301">
          <cell r="H301">
            <v>26111601</v>
          </cell>
          <cell r="I301" t="str">
            <v>디젤발전기</v>
          </cell>
          <cell r="J301">
            <v>11</v>
          </cell>
        </row>
        <row r="302">
          <cell r="H302">
            <v>26111604</v>
          </cell>
          <cell r="I302" t="str">
            <v>가스발전기</v>
          </cell>
          <cell r="J302">
            <v>11</v>
          </cell>
        </row>
        <row r="303">
          <cell r="H303">
            <v>26111607</v>
          </cell>
          <cell r="I303" t="str">
            <v>태양열발전기</v>
          </cell>
          <cell r="J303">
            <v>11</v>
          </cell>
        </row>
        <row r="304">
          <cell r="H304">
            <v>26111611</v>
          </cell>
          <cell r="I304" t="str">
            <v>보조발전기</v>
          </cell>
          <cell r="J304">
            <v>11</v>
          </cell>
        </row>
        <row r="305">
          <cell r="H305">
            <v>26111699</v>
          </cell>
          <cell r="I305" t="str">
            <v>태양전지조절기</v>
          </cell>
          <cell r="J305">
            <v>11</v>
          </cell>
        </row>
        <row r="306">
          <cell r="H306">
            <v>26111704</v>
          </cell>
          <cell r="I306" t="str">
            <v>배터리충전기</v>
          </cell>
          <cell r="J306">
            <v>9</v>
          </cell>
        </row>
        <row r="307">
          <cell r="H307">
            <v>26111707</v>
          </cell>
          <cell r="I307" t="str">
            <v>연산축전지</v>
          </cell>
          <cell r="J307">
            <v>8</v>
          </cell>
        </row>
        <row r="308">
          <cell r="H308">
            <v>26111719</v>
          </cell>
          <cell r="I308" t="str">
            <v>배터리시험기</v>
          </cell>
          <cell r="J308">
            <v>9</v>
          </cell>
        </row>
        <row r="309">
          <cell r="H309">
            <v>26141702</v>
          </cell>
          <cell r="I309" t="str">
            <v>방사선측정기</v>
          </cell>
          <cell r="J309">
            <v>10</v>
          </cell>
        </row>
        <row r="310">
          <cell r="H310">
            <v>27111802</v>
          </cell>
          <cell r="I310" t="str">
            <v>수준기</v>
          </cell>
          <cell r="J310">
            <v>11</v>
          </cell>
        </row>
        <row r="311">
          <cell r="H311">
            <v>27111880</v>
          </cell>
          <cell r="I311" t="str">
            <v>각폭측정기</v>
          </cell>
          <cell r="J311">
            <v>10</v>
          </cell>
        </row>
        <row r="312">
          <cell r="H312">
            <v>27111881</v>
          </cell>
          <cell r="I312" t="str">
            <v>검사용거울</v>
          </cell>
          <cell r="J312">
            <v>7</v>
          </cell>
        </row>
        <row r="313">
          <cell r="H313">
            <v>27111892</v>
          </cell>
          <cell r="I313" t="str">
            <v>정밀정반</v>
          </cell>
          <cell r="J313">
            <v>11</v>
          </cell>
        </row>
        <row r="314">
          <cell r="H314">
            <v>27112014</v>
          </cell>
          <cell r="I314" t="str">
            <v>잔디깎는기계</v>
          </cell>
          <cell r="J314">
            <v>11</v>
          </cell>
        </row>
        <row r="315">
          <cell r="H315">
            <v>27112035</v>
          </cell>
          <cell r="I315" t="str">
            <v>동력전정기</v>
          </cell>
          <cell r="J315">
            <v>8</v>
          </cell>
        </row>
        <row r="316">
          <cell r="H316">
            <v>27112096</v>
          </cell>
          <cell r="I316" t="str">
            <v>수목진단기</v>
          </cell>
          <cell r="J316">
            <v>9</v>
          </cell>
        </row>
        <row r="317">
          <cell r="H317">
            <v>27112703</v>
          </cell>
          <cell r="I317" t="str">
            <v>전동드릴</v>
          </cell>
          <cell r="J317">
            <v>9</v>
          </cell>
        </row>
        <row r="318">
          <cell r="H318">
            <v>27112704</v>
          </cell>
          <cell r="I318" t="str">
            <v>전동그라인더</v>
          </cell>
          <cell r="J318">
            <v>8</v>
          </cell>
        </row>
        <row r="319">
          <cell r="H319">
            <v>27112709</v>
          </cell>
          <cell r="I319" t="str">
            <v>전기톱</v>
          </cell>
          <cell r="J319">
            <v>8</v>
          </cell>
        </row>
        <row r="320">
          <cell r="H320">
            <v>27112739</v>
          </cell>
          <cell r="I320" t="str">
            <v>벨트샌더</v>
          </cell>
          <cell r="J320">
            <v>8</v>
          </cell>
        </row>
        <row r="321">
          <cell r="H321">
            <v>27112742</v>
          </cell>
          <cell r="I321" t="str">
            <v>디스크샌더</v>
          </cell>
          <cell r="J321">
            <v>8</v>
          </cell>
        </row>
        <row r="322">
          <cell r="H322">
            <v>27112799</v>
          </cell>
          <cell r="I322" t="str">
            <v>전기절단기</v>
          </cell>
          <cell r="J322">
            <v>11</v>
          </cell>
        </row>
        <row r="323">
          <cell r="H323">
            <v>27113295</v>
          </cell>
          <cell r="I323" t="str">
            <v>전문용공구세트</v>
          </cell>
          <cell r="J323">
            <v>8</v>
          </cell>
        </row>
        <row r="324">
          <cell r="H324">
            <v>27113299</v>
          </cell>
          <cell r="I324" t="str">
            <v>항공기용공구세트</v>
          </cell>
          <cell r="J324">
            <v>8</v>
          </cell>
        </row>
        <row r="325">
          <cell r="H325">
            <v>30161505</v>
          </cell>
          <cell r="I325" t="str">
            <v>벽패널</v>
          </cell>
          <cell r="J325">
            <v>8</v>
          </cell>
        </row>
        <row r="326">
          <cell r="H326">
            <v>30161801</v>
          </cell>
          <cell r="I326" t="str">
            <v>붙박이장</v>
          </cell>
          <cell r="J326">
            <v>8</v>
          </cell>
        </row>
        <row r="327">
          <cell r="H327">
            <v>30171505</v>
          </cell>
          <cell r="I327" t="str">
            <v>금속문</v>
          </cell>
          <cell r="J327">
            <v>8</v>
          </cell>
        </row>
        <row r="328">
          <cell r="H328">
            <v>30181502</v>
          </cell>
          <cell r="I328" t="str">
            <v>비데</v>
          </cell>
          <cell r="J328">
            <v>6</v>
          </cell>
        </row>
        <row r="329">
          <cell r="H329">
            <v>30181504</v>
          </cell>
          <cell r="I329" t="str">
            <v>세면기</v>
          </cell>
          <cell r="J329">
            <v>7</v>
          </cell>
        </row>
        <row r="330">
          <cell r="H330">
            <v>30191501</v>
          </cell>
          <cell r="I330" t="str">
            <v>사다리</v>
          </cell>
          <cell r="J330">
            <v>10</v>
          </cell>
        </row>
        <row r="331">
          <cell r="H331">
            <v>30201705</v>
          </cell>
          <cell r="I331" t="str">
            <v>경비실</v>
          </cell>
          <cell r="J331">
            <v>10</v>
          </cell>
        </row>
        <row r="332">
          <cell r="H332">
            <v>30201796</v>
          </cell>
          <cell r="I332" t="str">
            <v>조립식구조물</v>
          </cell>
          <cell r="J332">
            <v>10</v>
          </cell>
        </row>
        <row r="333">
          <cell r="H333">
            <v>30221099</v>
          </cell>
          <cell r="I333" t="str">
            <v>무대장치</v>
          </cell>
          <cell r="J333">
            <v>8</v>
          </cell>
        </row>
        <row r="334">
          <cell r="H334">
            <v>30222064</v>
          </cell>
          <cell r="I334" t="str">
            <v>자전거보관대</v>
          </cell>
          <cell r="J334">
            <v>8</v>
          </cell>
        </row>
        <row r="335">
          <cell r="H335">
            <v>30231602</v>
          </cell>
          <cell r="I335" t="str">
            <v>이동식화장실</v>
          </cell>
          <cell r="J335">
            <v>8</v>
          </cell>
        </row>
        <row r="336">
          <cell r="H336">
            <v>30231699</v>
          </cell>
          <cell r="I336" t="str">
            <v>컨테이너하우스</v>
          </cell>
          <cell r="J336">
            <v>9</v>
          </cell>
        </row>
        <row r="337">
          <cell r="H337">
            <v>31162801</v>
          </cell>
          <cell r="I337" t="str">
            <v>손잡이</v>
          </cell>
          <cell r="J337">
            <v>9</v>
          </cell>
        </row>
        <row r="338">
          <cell r="H338">
            <v>31241501</v>
          </cell>
          <cell r="I338" t="str">
            <v>렌즈</v>
          </cell>
          <cell r="J338">
            <v>8</v>
          </cell>
        </row>
        <row r="339">
          <cell r="H339">
            <v>31242104</v>
          </cell>
          <cell r="I339" t="str">
            <v>옵티컬레일또는베이스</v>
          </cell>
          <cell r="J339">
            <v>10</v>
          </cell>
        </row>
        <row r="340">
          <cell r="H340">
            <v>31242199</v>
          </cell>
          <cell r="I340" t="str">
            <v>광학실험대</v>
          </cell>
          <cell r="J340">
            <v>9</v>
          </cell>
        </row>
        <row r="341">
          <cell r="H341">
            <v>32101514</v>
          </cell>
          <cell r="I341" t="str">
            <v>증폭기</v>
          </cell>
          <cell r="J341">
            <v>11</v>
          </cell>
        </row>
        <row r="342">
          <cell r="H342">
            <v>32101519</v>
          </cell>
          <cell r="I342" t="str">
            <v>검파기</v>
          </cell>
          <cell r="J342">
            <v>11</v>
          </cell>
        </row>
        <row r="343">
          <cell r="H343">
            <v>32101528</v>
          </cell>
          <cell r="I343" t="str">
            <v>변조기</v>
          </cell>
          <cell r="J343">
            <v>9</v>
          </cell>
        </row>
        <row r="344">
          <cell r="H344">
            <v>32101617</v>
          </cell>
          <cell r="I344" t="str">
            <v>스마트카드</v>
          </cell>
          <cell r="J344">
            <v>7</v>
          </cell>
        </row>
        <row r="345">
          <cell r="H345">
            <v>32101619</v>
          </cell>
          <cell r="I345" t="str">
            <v>선형집적회로</v>
          </cell>
          <cell r="J345">
            <v>10</v>
          </cell>
        </row>
        <row r="346">
          <cell r="H346">
            <v>32101629</v>
          </cell>
          <cell r="I346" t="str">
            <v>연산증폭기</v>
          </cell>
          <cell r="J346">
            <v>10</v>
          </cell>
        </row>
        <row r="347">
          <cell r="H347">
            <v>32111706</v>
          </cell>
          <cell r="I347" t="str">
            <v>수정발진기</v>
          </cell>
          <cell r="J347">
            <v>11</v>
          </cell>
        </row>
        <row r="348">
          <cell r="H348">
            <v>32121701</v>
          </cell>
          <cell r="I348" t="str">
            <v>정류기</v>
          </cell>
          <cell r="J348">
            <v>11</v>
          </cell>
        </row>
        <row r="349">
          <cell r="H349">
            <v>32121899</v>
          </cell>
          <cell r="I349" t="str">
            <v>수정필터</v>
          </cell>
          <cell r="J349">
            <v>10</v>
          </cell>
        </row>
        <row r="350">
          <cell r="H350">
            <v>32131002</v>
          </cell>
          <cell r="I350" t="str">
            <v>반도체다이</v>
          </cell>
          <cell r="J350">
            <v>9</v>
          </cell>
        </row>
        <row r="351">
          <cell r="H351">
            <v>32131005</v>
          </cell>
          <cell r="I351" t="str">
            <v>집적회로패키지</v>
          </cell>
          <cell r="J351">
            <v>10</v>
          </cell>
        </row>
        <row r="352">
          <cell r="H352">
            <v>32131010</v>
          </cell>
          <cell r="I352" t="str">
            <v>인쇄회로기판</v>
          </cell>
          <cell r="J352">
            <v>10</v>
          </cell>
        </row>
        <row r="353">
          <cell r="H353">
            <v>32131096</v>
          </cell>
          <cell r="I353" t="str">
            <v>복합전자장치</v>
          </cell>
          <cell r="J353">
            <v>10</v>
          </cell>
        </row>
        <row r="354">
          <cell r="H354">
            <v>32141009</v>
          </cell>
          <cell r="I354" t="str">
            <v>광전관</v>
          </cell>
          <cell r="J354">
            <v>6</v>
          </cell>
        </row>
        <row r="355">
          <cell r="H355">
            <v>39101615</v>
          </cell>
          <cell r="I355" t="str">
            <v>수은램프</v>
          </cell>
          <cell r="J355">
            <v>5</v>
          </cell>
        </row>
        <row r="356">
          <cell r="H356">
            <v>39101603</v>
          </cell>
          <cell r="I356" t="str">
            <v>태양램프</v>
          </cell>
          <cell r="J356">
            <v>5</v>
          </cell>
        </row>
        <row r="357">
          <cell r="H357">
            <v>39111501</v>
          </cell>
          <cell r="I357" t="str">
            <v>형광등기구</v>
          </cell>
          <cell r="J357">
            <v>5</v>
          </cell>
        </row>
        <row r="358">
          <cell r="H358">
            <v>39111504</v>
          </cell>
          <cell r="I358" t="str">
            <v>무대프로젝션또는방송실용조명기기</v>
          </cell>
          <cell r="J358">
            <v>9</v>
          </cell>
        </row>
        <row r="359">
          <cell r="H359">
            <v>39111518</v>
          </cell>
          <cell r="I359" t="str">
            <v>핸드또는연장조명</v>
          </cell>
          <cell r="J359">
            <v>9</v>
          </cell>
        </row>
        <row r="360">
          <cell r="H360">
            <v>39111526</v>
          </cell>
          <cell r="I360" t="str">
            <v>조명폴또는기둥및하드웨어</v>
          </cell>
          <cell r="J360">
            <v>9</v>
          </cell>
        </row>
        <row r="361">
          <cell r="H361">
            <v>39111704</v>
          </cell>
          <cell r="I361" t="str">
            <v>투광조명</v>
          </cell>
          <cell r="J361">
            <v>9</v>
          </cell>
        </row>
        <row r="362">
          <cell r="H362">
            <v>39111706</v>
          </cell>
          <cell r="I362" t="str">
            <v>스트로보또는경고등</v>
          </cell>
          <cell r="J362">
            <v>9</v>
          </cell>
        </row>
        <row r="363">
          <cell r="H363">
            <v>39111708</v>
          </cell>
          <cell r="I363" t="str">
            <v>비상구용발광표지</v>
          </cell>
          <cell r="J363">
            <v>10</v>
          </cell>
        </row>
        <row r="364">
          <cell r="H364">
            <v>39111709</v>
          </cell>
          <cell r="I364" t="str">
            <v>비상조명장치</v>
          </cell>
          <cell r="J364">
            <v>10</v>
          </cell>
        </row>
        <row r="365">
          <cell r="H365">
            <v>39121002</v>
          </cell>
          <cell r="I365" t="str">
            <v>전력변압기</v>
          </cell>
          <cell r="J365">
            <v>9</v>
          </cell>
        </row>
        <row r="366">
          <cell r="H366">
            <v>39121004</v>
          </cell>
          <cell r="I366" t="str">
            <v>전원공급장치</v>
          </cell>
          <cell r="J366">
            <v>10</v>
          </cell>
        </row>
        <row r="367">
          <cell r="H367">
            <v>39121006</v>
          </cell>
          <cell r="I367" t="str">
            <v>파워어댑터또는인버터</v>
          </cell>
          <cell r="J367">
            <v>10</v>
          </cell>
        </row>
        <row r="368">
          <cell r="H368">
            <v>39121007</v>
          </cell>
          <cell r="I368" t="str">
            <v>주파수변환기</v>
          </cell>
          <cell r="J368">
            <v>10</v>
          </cell>
        </row>
        <row r="369">
          <cell r="H369">
            <v>39121008</v>
          </cell>
          <cell r="I369" t="str">
            <v>신호변환기</v>
          </cell>
          <cell r="J369">
            <v>10</v>
          </cell>
        </row>
        <row r="370">
          <cell r="H370">
            <v>39121011</v>
          </cell>
          <cell r="I370" t="str">
            <v>무정전전원장치</v>
          </cell>
          <cell r="J370">
            <v>10</v>
          </cell>
        </row>
        <row r="371">
          <cell r="H371">
            <v>39121026</v>
          </cell>
          <cell r="I371" t="str">
            <v>전력제어용변압기</v>
          </cell>
          <cell r="J371">
            <v>10</v>
          </cell>
        </row>
        <row r="372">
          <cell r="H372">
            <v>39121030</v>
          </cell>
          <cell r="I372" t="str">
            <v>패드마운트변압기</v>
          </cell>
          <cell r="J372">
            <v>10</v>
          </cell>
        </row>
        <row r="373">
          <cell r="H373">
            <v>39121083</v>
          </cell>
          <cell r="I373" t="str">
            <v>전동발전기</v>
          </cell>
          <cell r="J373">
            <v>10</v>
          </cell>
        </row>
        <row r="374">
          <cell r="H374">
            <v>39121086</v>
          </cell>
          <cell r="I374" t="str">
            <v>고전압변압기</v>
          </cell>
          <cell r="J374">
            <v>10</v>
          </cell>
        </row>
        <row r="375">
          <cell r="H375">
            <v>39121087</v>
          </cell>
          <cell r="I375" t="str">
            <v>전압조정변압기</v>
          </cell>
          <cell r="J375">
            <v>10</v>
          </cell>
        </row>
        <row r="376">
          <cell r="H376">
            <v>39121101</v>
          </cell>
          <cell r="I376" t="str">
            <v>분전반</v>
          </cell>
          <cell r="J376">
            <v>10</v>
          </cell>
        </row>
        <row r="377">
          <cell r="H377">
            <v>39121103</v>
          </cell>
          <cell r="I377" t="str">
            <v>배전반</v>
          </cell>
          <cell r="J377">
            <v>10</v>
          </cell>
        </row>
        <row r="378">
          <cell r="H378">
            <v>39121104</v>
          </cell>
          <cell r="I378" t="str">
            <v>모터컨트롤센터</v>
          </cell>
          <cell r="J378">
            <v>10</v>
          </cell>
        </row>
        <row r="379">
          <cell r="H379">
            <v>39121106</v>
          </cell>
          <cell r="I379" t="str">
            <v>전력감시또는제어장치</v>
          </cell>
          <cell r="J379">
            <v>10</v>
          </cell>
        </row>
        <row r="380">
          <cell r="H380">
            <v>39121107</v>
          </cell>
          <cell r="I380" t="str">
            <v>조명제어장치</v>
          </cell>
          <cell r="J380">
            <v>9</v>
          </cell>
        </row>
        <row r="381">
          <cell r="H381">
            <v>39121198</v>
          </cell>
          <cell r="I381" t="str">
            <v>프로그래머블로직컨트롤러(PLC)</v>
          </cell>
          <cell r="J381">
            <v>8</v>
          </cell>
        </row>
        <row r="382">
          <cell r="H382">
            <v>39121510</v>
          </cell>
          <cell r="I382" t="str">
            <v>컨트롤스위치(CS)</v>
          </cell>
          <cell r="J382">
            <v>10</v>
          </cell>
        </row>
        <row r="383">
          <cell r="H383">
            <v>39121521</v>
          </cell>
          <cell r="I383" t="str">
            <v>모터시동기</v>
          </cell>
          <cell r="J383">
            <v>10</v>
          </cell>
        </row>
        <row r="384">
          <cell r="H384">
            <v>39121532</v>
          </cell>
          <cell r="I384" t="str">
            <v>무선(RF)스위치</v>
          </cell>
          <cell r="J384">
            <v>9</v>
          </cell>
        </row>
        <row r="385">
          <cell r="H385">
            <v>39121610</v>
          </cell>
          <cell r="I385" t="str">
            <v>서지방지장치</v>
          </cell>
          <cell r="J385">
            <v>9</v>
          </cell>
        </row>
        <row r="386">
          <cell r="H386">
            <v>39121621</v>
          </cell>
          <cell r="I386" t="str">
            <v>피뢰장치및액세서리</v>
          </cell>
          <cell r="J386">
            <v>9</v>
          </cell>
        </row>
        <row r="387">
          <cell r="H387">
            <v>39121635</v>
          </cell>
          <cell r="I387" t="str">
            <v>전압조정기</v>
          </cell>
          <cell r="J387">
            <v>10</v>
          </cell>
        </row>
        <row r="388">
          <cell r="H388">
            <v>39122171</v>
          </cell>
          <cell r="I388" t="str">
            <v>전주</v>
          </cell>
          <cell r="J388">
            <v>10</v>
          </cell>
        </row>
        <row r="389">
          <cell r="H389">
            <v>40101502</v>
          </cell>
          <cell r="I389" t="str">
            <v>배기장치</v>
          </cell>
          <cell r="J389">
            <v>7</v>
          </cell>
        </row>
        <row r="390">
          <cell r="H390">
            <v>40101601</v>
          </cell>
          <cell r="I390" t="str">
            <v>송풍기</v>
          </cell>
          <cell r="J390">
            <v>8</v>
          </cell>
        </row>
        <row r="391">
          <cell r="H391">
            <v>40101602</v>
          </cell>
          <cell r="I391" t="str">
            <v>공기순환기</v>
          </cell>
          <cell r="J391">
            <v>7</v>
          </cell>
        </row>
        <row r="392">
          <cell r="H392">
            <v>40101701</v>
          </cell>
          <cell r="I392" t="str">
            <v>냉방기</v>
          </cell>
          <cell r="J392">
            <v>9</v>
          </cell>
        </row>
        <row r="393">
          <cell r="H393">
            <v>40101708</v>
          </cell>
          <cell r="I393" t="str">
            <v>팬코일유닛</v>
          </cell>
          <cell r="J393">
            <v>9</v>
          </cell>
        </row>
        <row r="394">
          <cell r="H394">
            <v>40101709</v>
          </cell>
          <cell r="I394" t="str">
            <v>공기조화기</v>
          </cell>
          <cell r="J394">
            <v>9</v>
          </cell>
        </row>
        <row r="395">
          <cell r="H395">
            <v>40101710</v>
          </cell>
          <cell r="I395" t="str">
            <v>왕복동식냉동기</v>
          </cell>
          <cell r="J395">
            <v>10</v>
          </cell>
        </row>
        <row r="396">
          <cell r="H396">
            <v>40101711</v>
          </cell>
          <cell r="I396" t="str">
            <v>터보냉동기</v>
          </cell>
          <cell r="J396">
            <v>10</v>
          </cell>
        </row>
        <row r="397">
          <cell r="H397">
            <v>40101714</v>
          </cell>
          <cell r="I397" t="str">
            <v>흡수식냉온수기</v>
          </cell>
          <cell r="J397">
            <v>9</v>
          </cell>
        </row>
        <row r="398">
          <cell r="H398">
            <v>40101715</v>
          </cell>
          <cell r="I398" t="str">
            <v>항온항습기</v>
          </cell>
          <cell r="J398">
            <v>9</v>
          </cell>
        </row>
        <row r="399">
          <cell r="H399">
            <v>40101716</v>
          </cell>
          <cell r="I399" t="str">
            <v>냉각탑</v>
          </cell>
          <cell r="J399">
            <v>10</v>
          </cell>
        </row>
        <row r="400">
          <cell r="H400">
            <v>40101787</v>
          </cell>
          <cell r="I400" t="str">
            <v>냉난방기</v>
          </cell>
          <cell r="J400">
            <v>9</v>
          </cell>
        </row>
        <row r="401">
          <cell r="H401">
            <v>40101802</v>
          </cell>
          <cell r="I401" t="str">
            <v>열교환기</v>
          </cell>
          <cell r="J401">
            <v>10</v>
          </cell>
        </row>
        <row r="402">
          <cell r="H402">
            <v>40101806</v>
          </cell>
          <cell r="I402" t="str">
            <v>열펌프</v>
          </cell>
          <cell r="J402">
            <v>9</v>
          </cell>
        </row>
        <row r="403">
          <cell r="H403">
            <v>40101808</v>
          </cell>
          <cell r="I403" t="str">
            <v>스토브</v>
          </cell>
          <cell r="J403">
            <v>7</v>
          </cell>
        </row>
        <row r="404">
          <cell r="H404">
            <v>40101825</v>
          </cell>
          <cell r="I404" t="str">
            <v>가정용온수기</v>
          </cell>
          <cell r="J404">
            <v>8</v>
          </cell>
        </row>
        <row r="405">
          <cell r="H405">
            <v>40101826</v>
          </cell>
          <cell r="I405" t="str">
            <v>상업용온수기</v>
          </cell>
          <cell r="J405">
            <v>7</v>
          </cell>
        </row>
        <row r="406">
          <cell r="H406">
            <v>40101834</v>
          </cell>
          <cell r="I406" t="str">
            <v>연소기또는버너</v>
          </cell>
          <cell r="J406">
            <v>8</v>
          </cell>
        </row>
        <row r="407">
          <cell r="H407">
            <v>40101866</v>
          </cell>
          <cell r="I407" t="str">
            <v>온풍난방기</v>
          </cell>
          <cell r="J407">
            <v>10</v>
          </cell>
        </row>
        <row r="408">
          <cell r="H408">
            <v>40101895</v>
          </cell>
          <cell r="I408" t="str">
            <v>자동연소제어기</v>
          </cell>
          <cell r="J408">
            <v>10</v>
          </cell>
        </row>
        <row r="409">
          <cell r="H409">
            <v>40101902</v>
          </cell>
          <cell r="I409" t="str">
            <v>제습기</v>
          </cell>
          <cell r="J409">
            <v>10</v>
          </cell>
        </row>
        <row r="410">
          <cell r="H410">
            <v>40102001</v>
          </cell>
          <cell r="I410" t="str">
            <v>연관보일러</v>
          </cell>
          <cell r="J410">
            <v>11</v>
          </cell>
        </row>
        <row r="411">
          <cell r="H411">
            <v>40102002</v>
          </cell>
          <cell r="I411" t="str">
            <v>수관보일러</v>
          </cell>
          <cell r="J411">
            <v>11</v>
          </cell>
        </row>
        <row r="412">
          <cell r="H412">
            <v>40102003</v>
          </cell>
          <cell r="I412" t="str">
            <v>전기보일러</v>
          </cell>
          <cell r="J412">
            <v>11</v>
          </cell>
        </row>
        <row r="413">
          <cell r="H413">
            <v>40102091</v>
          </cell>
          <cell r="I413" t="str">
            <v>입형보일러</v>
          </cell>
          <cell r="J413">
            <v>11</v>
          </cell>
        </row>
        <row r="414">
          <cell r="H414">
            <v>40102092</v>
          </cell>
          <cell r="I414" t="str">
            <v>주철제보일러</v>
          </cell>
          <cell r="J414">
            <v>11</v>
          </cell>
        </row>
        <row r="415">
          <cell r="H415">
            <v>40102095</v>
          </cell>
          <cell r="I415" t="str">
            <v>간접가열보일러</v>
          </cell>
          <cell r="J415">
            <v>8</v>
          </cell>
        </row>
        <row r="416">
          <cell r="H416">
            <v>40102099</v>
          </cell>
          <cell r="I416" t="str">
            <v>소형기름보일러</v>
          </cell>
          <cell r="J416">
            <v>10</v>
          </cell>
        </row>
        <row r="417">
          <cell r="H417">
            <v>40141609</v>
          </cell>
          <cell r="I417" t="str">
            <v>제어밸브</v>
          </cell>
          <cell r="J417">
            <v>10</v>
          </cell>
        </row>
        <row r="418">
          <cell r="H418">
            <v>40142201</v>
          </cell>
          <cell r="I418" t="str">
            <v>가스조절기</v>
          </cell>
          <cell r="J418">
            <v>10</v>
          </cell>
        </row>
        <row r="419">
          <cell r="H419">
            <v>40151502</v>
          </cell>
          <cell r="I419" t="str">
            <v>진공펌프</v>
          </cell>
          <cell r="J419">
            <v>11</v>
          </cell>
        </row>
        <row r="420">
          <cell r="H420">
            <v>40151503</v>
          </cell>
          <cell r="I420" t="str">
            <v>원심펌프</v>
          </cell>
          <cell r="J420">
            <v>11</v>
          </cell>
        </row>
        <row r="421">
          <cell r="H421">
            <v>40151505</v>
          </cell>
          <cell r="I421" t="str">
            <v>정량펌프</v>
          </cell>
          <cell r="J421">
            <v>11</v>
          </cell>
        </row>
        <row r="422">
          <cell r="H422">
            <v>40151513</v>
          </cell>
          <cell r="I422" t="str">
            <v>수중펌프</v>
          </cell>
          <cell r="J422">
            <v>11</v>
          </cell>
        </row>
        <row r="423">
          <cell r="H423">
            <v>40151551</v>
          </cell>
          <cell r="I423" t="str">
            <v>기어펌프</v>
          </cell>
          <cell r="J423">
            <v>11</v>
          </cell>
        </row>
        <row r="424">
          <cell r="H424">
            <v>40151566</v>
          </cell>
          <cell r="I424" t="str">
            <v>부스타펌프</v>
          </cell>
          <cell r="J424">
            <v>11</v>
          </cell>
        </row>
        <row r="425">
          <cell r="H425">
            <v>40151576</v>
          </cell>
          <cell r="I425" t="str">
            <v>엔진펌프</v>
          </cell>
          <cell r="J425">
            <v>11</v>
          </cell>
        </row>
        <row r="426">
          <cell r="H426">
            <v>40151586</v>
          </cell>
          <cell r="I426" t="str">
            <v>자동펌프</v>
          </cell>
          <cell r="J426">
            <v>11</v>
          </cell>
        </row>
        <row r="427">
          <cell r="H427">
            <v>40151601</v>
          </cell>
          <cell r="I427" t="str">
            <v>이동식공기압축기</v>
          </cell>
          <cell r="J427">
            <v>11</v>
          </cell>
        </row>
        <row r="428">
          <cell r="H428">
            <v>40151606</v>
          </cell>
          <cell r="I428" t="str">
            <v>왕복압축기</v>
          </cell>
          <cell r="J428">
            <v>12</v>
          </cell>
        </row>
        <row r="429">
          <cell r="H429">
            <v>40151608</v>
          </cell>
          <cell r="I429" t="str">
            <v>회전압축기</v>
          </cell>
          <cell r="J429">
            <v>12</v>
          </cell>
        </row>
        <row r="430">
          <cell r="H430">
            <v>40151610</v>
          </cell>
          <cell r="I430" t="str">
            <v>압축기부품또는액세서리</v>
          </cell>
          <cell r="J430">
            <v>10</v>
          </cell>
        </row>
        <row r="431">
          <cell r="H431">
            <v>40151697</v>
          </cell>
          <cell r="I431" t="str">
            <v>실험실습용압축기</v>
          </cell>
          <cell r="J431">
            <v>12</v>
          </cell>
        </row>
        <row r="432">
          <cell r="H432">
            <v>40161502</v>
          </cell>
          <cell r="I432" t="str">
            <v>워터필터</v>
          </cell>
          <cell r="J432">
            <v>7</v>
          </cell>
        </row>
        <row r="433">
          <cell r="H433">
            <v>40161503</v>
          </cell>
          <cell r="I433" t="str">
            <v>집진기</v>
          </cell>
          <cell r="J433">
            <v>10</v>
          </cell>
        </row>
        <row r="434">
          <cell r="H434">
            <v>40161602</v>
          </cell>
          <cell r="I434" t="str">
            <v>공기청정기</v>
          </cell>
          <cell r="J434">
            <v>9</v>
          </cell>
        </row>
        <row r="435">
          <cell r="H435">
            <v>40161693</v>
          </cell>
          <cell r="I435" t="str">
            <v>공기정화용오존발생기</v>
          </cell>
          <cell r="J435">
            <v>9</v>
          </cell>
        </row>
        <row r="436">
          <cell r="H436">
            <v>40161701</v>
          </cell>
          <cell r="I436" t="str">
            <v>원심분리기</v>
          </cell>
          <cell r="J436">
            <v>10</v>
          </cell>
        </row>
        <row r="437">
          <cell r="H437">
            <v>40161799</v>
          </cell>
          <cell r="I437" t="str">
            <v>오일분리기</v>
          </cell>
          <cell r="J437">
            <v>10</v>
          </cell>
        </row>
        <row r="438">
          <cell r="H438">
            <v>41101503</v>
          </cell>
          <cell r="I438" t="str">
            <v>실험실용분무기</v>
          </cell>
          <cell r="J438">
            <v>10</v>
          </cell>
        </row>
        <row r="439">
          <cell r="H439">
            <v>41101504</v>
          </cell>
          <cell r="I439" t="str">
            <v>균질화기기</v>
          </cell>
          <cell r="J439">
            <v>10</v>
          </cell>
        </row>
        <row r="440">
          <cell r="H440">
            <v>41101701</v>
          </cell>
          <cell r="I440" t="str">
            <v>실험실용밀</v>
          </cell>
          <cell r="J440">
            <v>10</v>
          </cell>
        </row>
        <row r="441">
          <cell r="H441">
            <v>41101705</v>
          </cell>
          <cell r="I441" t="str">
            <v>실험실용분쇄기</v>
          </cell>
          <cell r="J441">
            <v>9</v>
          </cell>
        </row>
        <row r="442">
          <cell r="H442">
            <v>41101707</v>
          </cell>
          <cell r="I442" t="str">
            <v>실험실용프레스</v>
          </cell>
          <cell r="J442">
            <v>11</v>
          </cell>
        </row>
        <row r="443">
          <cell r="H443">
            <v>41101796</v>
          </cell>
          <cell r="I443" t="str">
            <v>고온가압로</v>
          </cell>
          <cell r="J443">
            <v>9</v>
          </cell>
        </row>
        <row r="444">
          <cell r="H444">
            <v>41101797</v>
          </cell>
          <cell r="I444" t="str">
            <v>실험실용선별기</v>
          </cell>
          <cell r="J444">
            <v>10</v>
          </cell>
        </row>
        <row r="445">
          <cell r="H445">
            <v>41101799</v>
          </cell>
          <cell r="I445" t="str">
            <v>실험실용연마기및연삭기</v>
          </cell>
          <cell r="J445">
            <v>10</v>
          </cell>
        </row>
        <row r="446">
          <cell r="H446">
            <v>41101802</v>
          </cell>
          <cell r="I446" t="str">
            <v>엑스레이발생기</v>
          </cell>
          <cell r="J446">
            <v>10</v>
          </cell>
        </row>
        <row r="447">
          <cell r="H447">
            <v>41101805</v>
          </cell>
          <cell r="I447" t="str">
            <v>자속계</v>
          </cell>
          <cell r="J447">
            <v>10</v>
          </cell>
        </row>
        <row r="448">
          <cell r="H448">
            <v>41101806</v>
          </cell>
          <cell r="I448" t="str">
            <v>자력계</v>
          </cell>
          <cell r="J448">
            <v>10</v>
          </cell>
        </row>
        <row r="449">
          <cell r="H449">
            <v>41101807</v>
          </cell>
          <cell r="I449" t="str">
            <v>전자회절장치</v>
          </cell>
          <cell r="J449">
            <v>9</v>
          </cell>
        </row>
        <row r="450">
          <cell r="H450">
            <v>41101811</v>
          </cell>
          <cell r="I450" t="str">
            <v>전자탐침마이크로분석기</v>
          </cell>
          <cell r="J450">
            <v>10</v>
          </cell>
        </row>
        <row r="451">
          <cell r="H451">
            <v>41101897</v>
          </cell>
          <cell r="I451" t="str">
            <v>엑스선장치제어기</v>
          </cell>
          <cell r="J451">
            <v>9</v>
          </cell>
        </row>
        <row r="452">
          <cell r="H452">
            <v>41102404</v>
          </cell>
          <cell r="I452" t="str">
            <v>실험실용히터</v>
          </cell>
          <cell r="J452">
            <v>10</v>
          </cell>
        </row>
        <row r="453">
          <cell r="H453">
            <v>41102405</v>
          </cell>
          <cell r="I453" t="str">
            <v>히팅맨틀또는테이프</v>
          </cell>
          <cell r="J453">
            <v>10</v>
          </cell>
        </row>
        <row r="454">
          <cell r="H454">
            <v>41102406</v>
          </cell>
          <cell r="I454" t="str">
            <v>실험용가열판</v>
          </cell>
          <cell r="J454">
            <v>10</v>
          </cell>
        </row>
        <row r="455">
          <cell r="H455">
            <v>41102407</v>
          </cell>
          <cell r="I455" t="str">
            <v>보온함</v>
          </cell>
          <cell r="J455">
            <v>10</v>
          </cell>
        </row>
        <row r="456">
          <cell r="H456">
            <v>41102423</v>
          </cell>
          <cell r="I456" t="str">
            <v>교반가열판</v>
          </cell>
          <cell r="J456">
            <v>9</v>
          </cell>
        </row>
        <row r="457">
          <cell r="H457">
            <v>41102513</v>
          </cell>
          <cell r="I457" t="str">
            <v>곤충관찰장치</v>
          </cell>
          <cell r="J457">
            <v>8</v>
          </cell>
        </row>
        <row r="458">
          <cell r="H458">
            <v>41102601</v>
          </cell>
          <cell r="I458" t="str">
            <v>소형동물용우리</v>
          </cell>
          <cell r="J458">
            <v>11</v>
          </cell>
        </row>
        <row r="459">
          <cell r="H459">
            <v>41102608</v>
          </cell>
          <cell r="I459" t="str">
            <v>동물실험장치</v>
          </cell>
          <cell r="J459">
            <v>7</v>
          </cell>
        </row>
        <row r="460">
          <cell r="H460">
            <v>41102704</v>
          </cell>
          <cell r="I460" t="str">
            <v>엑스레이회절장치</v>
          </cell>
          <cell r="J460">
            <v>10</v>
          </cell>
        </row>
        <row r="461">
          <cell r="H461">
            <v>41102909</v>
          </cell>
          <cell r="I461" t="str">
            <v>조직처리장치</v>
          </cell>
          <cell r="J461">
            <v>10</v>
          </cell>
        </row>
        <row r="462">
          <cell r="H462">
            <v>41102910</v>
          </cell>
          <cell r="I462" t="str">
            <v>조직배양장치</v>
          </cell>
          <cell r="J462">
            <v>9</v>
          </cell>
        </row>
        <row r="463">
          <cell r="H463">
            <v>41102914</v>
          </cell>
          <cell r="I463" t="str">
            <v>초음파분쇄기</v>
          </cell>
          <cell r="J463">
            <v>10</v>
          </cell>
        </row>
        <row r="464">
          <cell r="H464">
            <v>41102916</v>
          </cell>
          <cell r="I464" t="str">
            <v>마이크로톰</v>
          </cell>
          <cell r="J464">
            <v>11</v>
          </cell>
        </row>
        <row r="465">
          <cell r="H465">
            <v>41103005</v>
          </cell>
          <cell r="I465" t="str">
            <v>실험실용초저온냉동고</v>
          </cell>
          <cell r="J465">
            <v>9</v>
          </cell>
        </row>
        <row r="466">
          <cell r="H466">
            <v>41103006</v>
          </cell>
          <cell r="I466" t="str">
            <v>저온또는액화질소냉동고</v>
          </cell>
          <cell r="J466">
            <v>9</v>
          </cell>
        </row>
        <row r="467">
          <cell r="H467">
            <v>41103010</v>
          </cell>
          <cell r="I467" t="str">
            <v>혈액은행냉장고</v>
          </cell>
          <cell r="J467">
            <v>9</v>
          </cell>
        </row>
        <row r="468">
          <cell r="H468">
            <v>41103202</v>
          </cell>
          <cell r="I468" t="str">
            <v>실험용세척기</v>
          </cell>
          <cell r="J468">
            <v>10</v>
          </cell>
        </row>
        <row r="469">
          <cell r="H469">
            <v>41103207</v>
          </cell>
          <cell r="I469" t="str">
            <v>마이크로플레이트세척기</v>
          </cell>
          <cell r="J469">
            <v>6</v>
          </cell>
        </row>
        <row r="470">
          <cell r="H470">
            <v>41103301</v>
          </cell>
          <cell r="I470" t="str">
            <v>실험실용액체섬광계수기</v>
          </cell>
          <cell r="J470">
            <v>11</v>
          </cell>
        </row>
        <row r="471">
          <cell r="H471">
            <v>41103303</v>
          </cell>
          <cell r="I471" t="str">
            <v>농도계</v>
          </cell>
          <cell r="J471">
            <v>10</v>
          </cell>
        </row>
        <row r="472">
          <cell r="H472">
            <v>41103311</v>
          </cell>
          <cell r="I472" t="str">
            <v>유체압력계</v>
          </cell>
          <cell r="J472">
            <v>10</v>
          </cell>
        </row>
        <row r="473">
          <cell r="H473">
            <v>41103312</v>
          </cell>
          <cell r="I473" t="str">
            <v>점도계</v>
          </cell>
          <cell r="J473">
            <v>10</v>
          </cell>
        </row>
        <row r="474">
          <cell r="H474">
            <v>41103317</v>
          </cell>
          <cell r="I474" t="str">
            <v>표면장력측정기</v>
          </cell>
          <cell r="J474">
            <v>10</v>
          </cell>
        </row>
        <row r="475">
          <cell r="H475">
            <v>41103385</v>
          </cell>
          <cell r="I475" t="str">
            <v>농도측정기</v>
          </cell>
          <cell r="J475">
            <v>10</v>
          </cell>
        </row>
        <row r="476">
          <cell r="H476">
            <v>41103386</v>
          </cell>
          <cell r="I476" t="str">
            <v>밀도측정기</v>
          </cell>
          <cell r="J476">
            <v>10</v>
          </cell>
        </row>
        <row r="477">
          <cell r="H477">
            <v>41103392</v>
          </cell>
          <cell r="I477" t="str">
            <v>수로실험장치</v>
          </cell>
          <cell r="J477">
            <v>10</v>
          </cell>
        </row>
        <row r="478">
          <cell r="H478">
            <v>41103395</v>
          </cell>
          <cell r="I478" t="str">
            <v>실험실용조파장치</v>
          </cell>
          <cell r="J478">
            <v>10</v>
          </cell>
        </row>
        <row r="479">
          <cell r="H479">
            <v>41103396</v>
          </cell>
          <cell r="I479" t="str">
            <v>유체흐름가시화장치</v>
          </cell>
          <cell r="J479">
            <v>10</v>
          </cell>
        </row>
        <row r="480">
          <cell r="H480">
            <v>41103397</v>
          </cell>
          <cell r="I480" t="str">
            <v>풍동실험장치</v>
          </cell>
          <cell r="J480">
            <v>10</v>
          </cell>
        </row>
        <row r="481">
          <cell r="H481">
            <v>41103398</v>
          </cell>
          <cell r="I481" t="str">
            <v>유속계</v>
          </cell>
          <cell r="J481">
            <v>10</v>
          </cell>
        </row>
        <row r="482">
          <cell r="H482">
            <v>41103406</v>
          </cell>
          <cell r="I482" t="str">
            <v>무균함</v>
          </cell>
          <cell r="J482">
            <v>10</v>
          </cell>
        </row>
        <row r="483">
          <cell r="H483">
            <v>41103415</v>
          </cell>
          <cell r="I483" t="str">
            <v>무균대</v>
          </cell>
          <cell r="J483">
            <v>10</v>
          </cell>
        </row>
        <row r="484">
          <cell r="H484">
            <v>41103487</v>
          </cell>
          <cell r="I484" t="str">
            <v>실내환경측정장치</v>
          </cell>
          <cell r="J484">
            <v>10</v>
          </cell>
        </row>
        <row r="485">
          <cell r="H485">
            <v>41103491</v>
          </cell>
          <cell r="I485" t="str">
            <v>항온항습조</v>
          </cell>
          <cell r="J485">
            <v>10</v>
          </cell>
        </row>
        <row r="486">
          <cell r="H486">
            <v>41103492</v>
          </cell>
          <cell r="I486" t="str">
            <v>대형온습도환경조성실</v>
          </cell>
          <cell r="J486">
            <v>10</v>
          </cell>
        </row>
        <row r="487">
          <cell r="H487">
            <v>41103502</v>
          </cell>
          <cell r="I487" t="str">
            <v>실험실용연기후드및찬장</v>
          </cell>
          <cell r="J487">
            <v>9</v>
          </cell>
        </row>
        <row r="488">
          <cell r="H488">
            <v>41103587</v>
          </cell>
          <cell r="I488" t="str">
            <v>공기흐름실험장치</v>
          </cell>
          <cell r="J488">
            <v>10</v>
          </cell>
        </row>
        <row r="489">
          <cell r="H489">
            <v>41103590</v>
          </cell>
          <cell r="I489" t="str">
            <v>실험실용가스캐비닛</v>
          </cell>
          <cell r="J489">
            <v>10</v>
          </cell>
        </row>
        <row r="490">
          <cell r="H490">
            <v>41103598</v>
          </cell>
          <cell r="I490" t="str">
            <v>실험실용가스발생기</v>
          </cell>
          <cell r="J490">
            <v>10</v>
          </cell>
        </row>
        <row r="491">
          <cell r="H491">
            <v>41103701</v>
          </cell>
          <cell r="I491" t="str">
            <v>순환식수조</v>
          </cell>
          <cell r="J491">
            <v>10</v>
          </cell>
        </row>
        <row r="492">
          <cell r="H492">
            <v>41103702</v>
          </cell>
          <cell r="I492" t="str">
            <v>자동온도조절식수조</v>
          </cell>
          <cell r="J492">
            <v>10</v>
          </cell>
        </row>
        <row r="493">
          <cell r="H493">
            <v>41103704</v>
          </cell>
          <cell r="I493" t="str">
            <v>생물학용온도조절조</v>
          </cell>
          <cell r="J493">
            <v>10</v>
          </cell>
        </row>
        <row r="494">
          <cell r="H494">
            <v>41103706</v>
          </cell>
          <cell r="I494" t="str">
            <v>항온수조</v>
          </cell>
          <cell r="J494">
            <v>10</v>
          </cell>
        </row>
        <row r="495">
          <cell r="H495">
            <v>41103712</v>
          </cell>
          <cell r="I495" t="str">
            <v>용액순환기</v>
          </cell>
          <cell r="J495">
            <v>10</v>
          </cell>
        </row>
        <row r="496">
          <cell r="H496">
            <v>41103801</v>
          </cell>
          <cell r="I496" t="str">
            <v>실험용혼합기</v>
          </cell>
          <cell r="J496">
            <v>10</v>
          </cell>
        </row>
        <row r="497">
          <cell r="H497">
            <v>41103811</v>
          </cell>
          <cell r="I497" t="str">
            <v>회전식진탕기</v>
          </cell>
          <cell r="J497">
            <v>10</v>
          </cell>
        </row>
        <row r="498">
          <cell r="H498">
            <v>41103812</v>
          </cell>
          <cell r="I498" t="str">
            <v>왕복식진탕기</v>
          </cell>
          <cell r="J498">
            <v>10</v>
          </cell>
        </row>
        <row r="499">
          <cell r="H499">
            <v>41103899</v>
          </cell>
          <cell r="I499" t="str">
            <v>실험실용반응기</v>
          </cell>
          <cell r="J499">
            <v>10</v>
          </cell>
        </row>
        <row r="500">
          <cell r="H500">
            <v>41103901</v>
          </cell>
          <cell r="I500" t="str">
            <v>미량원심분리기</v>
          </cell>
          <cell r="J500">
            <v>10</v>
          </cell>
        </row>
        <row r="501">
          <cell r="H501">
            <v>41103902</v>
          </cell>
          <cell r="I501" t="str">
            <v>미량냉장원심분리기</v>
          </cell>
          <cell r="J501">
            <v>10</v>
          </cell>
        </row>
        <row r="502">
          <cell r="H502">
            <v>41103903</v>
          </cell>
          <cell r="I502" t="str">
            <v>탁상형원심분리기</v>
          </cell>
          <cell r="J502">
            <v>10</v>
          </cell>
        </row>
        <row r="503">
          <cell r="H503">
            <v>41103904</v>
          </cell>
          <cell r="I503" t="str">
            <v>탁상형냉장원심분리기</v>
          </cell>
          <cell r="J503">
            <v>10</v>
          </cell>
        </row>
        <row r="504">
          <cell r="H504">
            <v>41103905</v>
          </cell>
          <cell r="I504" t="str">
            <v>플로어원심분리기</v>
          </cell>
          <cell r="J504">
            <v>10</v>
          </cell>
        </row>
        <row r="505">
          <cell r="H505">
            <v>41103906</v>
          </cell>
          <cell r="I505" t="str">
            <v>냉장플로어원심분리기</v>
          </cell>
          <cell r="J505">
            <v>10</v>
          </cell>
        </row>
        <row r="506">
          <cell r="H506">
            <v>41103907</v>
          </cell>
          <cell r="I506" t="str">
            <v>초고속원심분리기</v>
          </cell>
          <cell r="J506">
            <v>9</v>
          </cell>
        </row>
        <row r="507">
          <cell r="H507">
            <v>41103909</v>
          </cell>
          <cell r="I507" t="str">
            <v>회전자또는고정자</v>
          </cell>
          <cell r="J507">
            <v>11</v>
          </cell>
        </row>
        <row r="508">
          <cell r="H508">
            <v>41104007</v>
          </cell>
          <cell r="I508" t="str">
            <v>수질시료채취기</v>
          </cell>
          <cell r="J508">
            <v>10</v>
          </cell>
        </row>
        <row r="509">
          <cell r="H509">
            <v>41104008</v>
          </cell>
          <cell r="I509" t="str">
            <v>견본기체추출장치또는수집장치</v>
          </cell>
          <cell r="J509">
            <v>10</v>
          </cell>
        </row>
        <row r="510">
          <cell r="H510">
            <v>41104021</v>
          </cell>
          <cell r="I510" t="str">
            <v>분액수집기</v>
          </cell>
          <cell r="J510">
            <v>11</v>
          </cell>
        </row>
        <row r="511">
          <cell r="H511">
            <v>41104098</v>
          </cell>
          <cell r="I511" t="str">
            <v>시료채취기</v>
          </cell>
          <cell r="J511">
            <v>10</v>
          </cell>
        </row>
        <row r="512">
          <cell r="H512">
            <v>41104118</v>
          </cell>
          <cell r="I512" t="str">
            <v>표본채취기</v>
          </cell>
          <cell r="J512">
            <v>9</v>
          </cell>
        </row>
        <row r="513">
          <cell r="H513">
            <v>41104120</v>
          </cell>
          <cell r="I513" t="str">
            <v>침전속도측정용관</v>
          </cell>
          <cell r="J513">
            <v>11</v>
          </cell>
        </row>
        <row r="514">
          <cell r="H514">
            <v>41104202</v>
          </cell>
          <cell r="I514" t="str">
            <v>탈이온또는탈염장비</v>
          </cell>
          <cell r="J514">
            <v>10</v>
          </cell>
        </row>
        <row r="515">
          <cell r="H515">
            <v>41104206</v>
          </cell>
          <cell r="I515" t="str">
            <v>초순수제조장치</v>
          </cell>
          <cell r="J515">
            <v>10</v>
          </cell>
        </row>
        <row r="516">
          <cell r="H516">
            <v>41104207</v>
          </cell>
          <cell r="I516" t="str">
            <v>용수분석기</v>
          </cell>
          <cell r="J516">
            <v>10</v>
          </cell>
        </row>
        <row r="517">
          <cell r="H517">
            <v>41104401</v>
          </cell>
          <cell r="I517" t="str">
            <v>중력대류식범용배양기</v>
          </cell>
          <cell r="J517">
            <v>10</v>
          </cell>
        </row>
        <row r="518">
          <cell r="H518">
            <v>41104402</v>
          </cell>
          <cell r="I518" t="str">
            <v>강제순환식또는기계대류식범용배양기</v>
          </cell>
          <cell r="J518">
            <v>10</v>
          </cell>
        </row>
        <row r="519">
          <cell r="H519">
            <v>41104404</v>
          </cell>
          <cell r="I519" t="str">
            <v>저온BOD배양기</v>
          </cell>
          <cell r="J519">
            <v>10</v>
          </cell>
        </row>
        <row r="520">
          <cell r="H520">
            <v>41104405</v>
          </cell>
          <cell r="I520" t="str">
            <v>진탕배양기</v>
          </cell>
          <cell r="J520">
            <v>10</v>
          </cell>
        </row>
        <row r="521">
          <cell r="H521">
            <v>41104498</v>
          </cell>
          <cell r="I521" t="str">
            <v>이산화탄소배양기</v>
          </cell>
          <cell r="J521">
            <v>9</v>
          </cell>
        </row>
        <row r="522">
          <cell r="H522">
            <v>41104505</v>
          </cell>
          <cell r="I522" t="str">
            <v>실험용석영오븐단지</v>
          </cell>
          <cell r="J522">
            <v>10</v>
          </cell>
        </row>
        <row r="523">
          <cell r="H523">
            <v>41104507</v>
          </cell>
          <cell r="I523" t="str">
            <v>마이크로웨이브오븐</v>
          </cell>
          <cell r="J523">
            <v>10</v>
          </cell>
        </row>
        <row r="524">
          <cell r="H524">
            <v>41104509</v>
          </cell>
          <cell r="I524" t="str">
            <v>진공오븐</v>
          </cell>
          <cell r="J524">
            <v>10</v>
          </cell>
        </row>
        <row r="525">
          <cell r="H525">
            <v>41104510</v>
          </cell>
          <cell r="I525" t="str">
            <v>건조캐비닛또는오븐</v>
          </cell>
          <cell r="J525">
            <v>10</v>
          </cell>
        </row>
        <row r="526">
          <cell r="H526">
            <v>41104511</v>
          </cell>
          <cell r="I526" t="str">
            <v>교잡반응기또는배양기</v>
          </cell>
          <cell r="J526">
            <v>10</v>
          </cell>
        </row>
        <row r="527">
          <cell r="H527">
            <v>41104602</v>
          </cell>
          <cell r="I527" t="str">
            <v>프로그래머블박스로</v>
          </cell>
          <cell r="J527">
            <v>10</v>
          </cell>
        </row>
        <row r="528">
          <cell r="H528">
            <v>41104701</v>
          </cell>
          <cell r="I528" t="str">
            <v>동결건조기또는리오필라이저</v>
          </cell>
          <cell r="J528">
            <v>11</v>
          </cell>
        </row>
        <row r="529">
          <cell r="H529">
            <v>41104801</v>
          </cell>
          <cell r="I529" t="str">
            <v>플라스크또는증류기유닛</v>
          </cell>
          <cell r="J529">
            <v>10</v>
          </cell>
        </row>
        <row r="530">
          <cell r="H530">
            <v>41104802</v>
          </cell>
          <cell r="I530" t="str">
            <v>이단계증류기</v>
          </cell>
          <cell r="J530">
            <v>10</v>
          </cell>
        </row>
        <row r="531">
          <cell r="H531">
            <v>41104803</v>
          </cell>
          <cell r="I531" t="str">
            <v>실험용증발기</v>
          </cell>
          <cell r="J531">
            <v>10</v>
          </cell>
        </row>
        <row r="532">
          <cell r="H532">
            <v>41104806</v>
          </cell>
          <cell r="I532" t="str">
            <v>실험용추출기</v>
          </cell>
          <cell r="J532">
            <v>10</v>
          </cell>
        </row>
        <row r="533">
          <cell r="H533">
            <v>41104807</v>
          </cell>
          <cell r="I533" t="str">
            <v>지방추출기</v>
          </cell>
          <cell r="J533">
            <v>9</v>
          </cell>
        </row>
        <row r="534">
          <cell r="H534">
            <v>41104808</v>
          </cell>
          <cell r="I534" t="str">
            <v>조섬유추출기</v>
          </cell>
          <cell r="J534">
            <v>9</v>
          </cell>
        </row>
        <row r="535">
          <cell r="H535">
            <v>41104815</v>
          </cell>
          <cell r="I535" t="str">
            <v>킬달질소분해장치</v>
          </cell>
          <cell r="J535">
            <v>10</v>
          </cell>
        </row>
        <row r="536">
          <cell r="H536">
            <v>41104816</v>
          </cell>
          <cell r="I536" t="str">
            <v>진공또는원심농축기</v>
          </cell>
          <cell r="J536">
            <v>10</v>
          </cell>
        </row>
        <row r="537">
          <cell r="H537">
            <v>41104894</v>
          </cell>
          <cell r="I537" t="str">
            <v>세포모음장치</v>
          </cell>
          <cell r="J537">
            <v>10</v>
          </cell>
        </row>
        <row r="538">
          <cell r="H538">
            <v>41104896</v>
          </cell>
          <cell r="I538" t="str">
            <v>용출시험기</v>
          </cell>
          <cell r="J538">
            <v>9</v>
          </cell>
        </row>
        <row r="539">
          <cell r="H539">
            <v>41104911</v>
          </cell>
          <cell r="I539" t="str">
            <v>실험용공기여과시스템</v>
          </cell>
          <cell r="J539">
            <v>10</v>
          </cell>
        </row>
        <row r="540">
          <cell r="H540">
            <v>41104914</v>
          </cell>
          <cell r="I540" t="str">
            <v>보틀탑필터또는여과컵</v>
          </cell>
          <cell r="J540">
            <v>10</v>
          </cell>
        </row>
        <row r="541">
          <cell r="H541">
            <v>41105101</v>
          </cell>
          <cell r="I541" t="str">
            <v>실험용진공펌프</v>
          </cell>
          <cell r="J541">
            <v>10</v>
          </cell>
        </row>
        <row r="542">
          <cell r="H542">
            <v>41105102</v>
          </cell>
          <cell r="I542" t="str">
            <v>연동펌프</v>
          </cell>
          <cell r="J542">
            <v>11</v>
          </cell>
        </row>
        <row r="543">
          <cell r="H543">
            <v>41105106</v>
          </cell>
          <cell r="I543" t="str">
            <v>크로마토그래피펌프</v>
          </cell>
          <cell r="J543">
            <v>10</v>
          </cell>
        </row>
        <row r="544">
          <cell r="H544">
            <v>41105314</v>
          </cell>
          <cell r="I544" t="str">
            <v>겔도큐멘테이션시스템</v>
          </cell>
          <cell r="J544">
            <v>9</v>
          </cell>
        </row>
        <row r="545">
          <cell r="H545">
            <v>41105316</v>
          </cell>
          <cell r="I545" t="str">
            <v>자외선작업함</v>
          </cell>
          <cell r="J545">
            <v>10</v>
          </cell>
        </row>
        <row r="546">
          <cell r="H546">
            <v>41105399</v>
          </cell>
          <cell r="I546" t="str">
            <v>전기영동장치</v>
          </cell>
          <cell r="J546">
            <v>10</v>
          </cell>
        </row>
        <row r="547">
          <cell r="H547">
            <v>41105505</v>
          </cell>
          <cell r="I547" t="str">
            <v>고효율시료검색시스템</v>
          </cell>
          <cell r="J547">
            <v>8</v>
          </cell>
        </row>
        <row r="548">
          <cell r="H548">
            <v>41105517</v>
          </cell>
          <cell r="I548" t="str">
            <v>식물세포핵산추출도구</v>
          </cell>
          <cell r="J548">
            <v>8</v>
          </cell>
        </row>
        <row r="549">
          <cell r="H549">
            <v>41105599</v>
          </cell>
          <cell r="I549" t="str">
            <v>유전자검출기</v>
          </cell>
          <cell r="J549">
            <v>10</v>
          </cell>
        </row>
        <row r="550">
          <cell r="H550">
            <v>41105903</v>
          </cell>
          <cell r="I550" t="str">
            <v>상보적디옥시리보핵산합성도구</v>
          </cell>
          <cell r="J550">
            <v>10</v>
          </cell>
        </row>
        <row r="551">
          <cell r="H551">
            <v>41106307</v>
          </cell>
          <cell r="I551" t="str">
            <v>중합효소연쇄반응(PCR)최적화제품</v>
          </cell>
          <cell r="J551">
            <v>10</v>
          </cell>
        </row>
        <row r="552">
          <cell r="H552">
            <v>41109901</v>
          </cell>
          <cell r="I552" t="str">
            <v>광합성측정장치</v>
          </cell>
          <cell r="J552">
            <v>10</v>
          </cell>
        </row>
        <row r="553">
          <cell r="H553">
            <v>41109904</v>
          </cell>
          <cell r="I553" t="str">
            <v>식물생장계</v>
          </cell>
          <cell r="J553">
            <v>10</v>
          </cell>
        </row>
        <row r="554">
          <cell r="H554">
            <v>41109905</v>
          </cell>
          <cell r="I554" t="str">
            <v>엽면적계</v>
          </cell>
          <cell r="J554">
            <v>10</v>
          </cell>
        </row>
        <row r="555">
          <cell r="H555">
            <v>41109906</v>
          </cell>
          <cell r="I555" t="str">
            <v>엽록소측정기</v>
          </cell>
          <cell r="J555">
            <v>9</v>
          </cell>
        </row>
        <row r="556">
          <cell r="H556">
            <v>41109908</v>
          </cell>
          <cell r="I556" t="str">
            <v>식물생장조절실</v>
          </cell>
          <cell r="J556">
            <v>10</v>
          </cell>
        </row>
        <row r="557">
          <cell r="H557">
            <v>41111502</v>
          </cell>
          <cell r="I557" t="str">
            <v>실험용저울</v>
          </cell>
          <cell r="J557">
            <v>12</v>
          </cell>
        </row>
        <row r="558">
          <cell r="H558">
            <v>41111503</v>
          </cell>
          <cell r="I558" t="str">
            <v>기계식중량계</v>
          </cell>
          <cell r="J558">
            <v>11</v>
          </cell>
        </row>
        <row r="559">
          <cell r="H559">
            <v>41111505</v>
          </cell>
          <cell r="I559" t="str">
            <v>눈금중량계또는눈금저울</v>
          </cell>
          <cell r="J559">
            <v>12</v>
          </cell>
        </row>
        <row r="560">
          <cell r="H560">
            <v>41111507</v>
          </cell>
          <cell r="I560" t="str">
            <v>벤치스케일</v>
          </cell>
          <cell r="J560">
            <v>10</v>
          </cell>
        </row>
        <row r="561">
          <cell r="H561">
            <v>41111511</v>
          </cell>
          <cell r="I561" t="str">
            <v>트럭및철도용중량계</v>
          </cell>
          <cell r="J561">
            <v>10</v>
          </cell>
        </row>
        <row r="562">
          <cell r="H562">
            <v>41111513</v>
          </cell>
          <cell r="I562" t="str">
            <v>수분측정용저울</v>
          </cell>
          <cell r="J562">
            <v>8</v>
          </cell>
        </row>
        <row r="563">
          <cell r="H563">
            <v>41111516</v>
          </cell>
          <cell r="I563" t="str">
            <v>중량측정기기악세서리</v>
          </cell>
          <cell r="J563">
            <v>9</v>
          </cell>
        </row>
        <row r="564">
          <cell r="H564">
            <v>41111517</v>
          </cell>
          <cell r="I564" t="str">
            <v>분석저울</v>
          </cell>
          <cell r="J564">
            <v>10</v>
          </cell>
        </row>
        <row r="565">
          <cell r="H565">
            <v>41111592</v>
          </cell>
          <cell r="I565" t="str">
            <v>크레인저울</v>
          </cell>
          <cell r="J565">
            <v>10</v>
          </cell>
        </row>
        <row r="566">
          <cell r="H566">
            <v>41111599</v>
          </cell>
          <cell r="I566" t="str">
            <v>자동선별용저울</v>
          </cell>
          <cell r="J566">
            <v>10</v>
          </cell>
        </row>
        <row r="567">
          <cell r="H567">
            <v>41111601</v>
          </cell>
          <cell r="I567" t="str">
            <v>마이크로미터</v>
          </cell>
          <cell r="J567">
            <v>10</v>
          </cell>
        </row>
        <row r="568">
          <cell r="H568">
            <v>41111605</v>
          </cell>
          <cell r="I568" t="str">
            <v>스트레인게이지</v>
          </cell>
          <cell r="J568">
            <v>10</v>
          </cell>
        </row>
        <row r="569">
          <cell r="H569">
            <v>41111613</v>
          </cell>
          <cell r="I569" t="str">
            <v>거리측정기</v>
          </cell>
          <cell r="J569">
            <v>10</v>
          </cell>
        </row>
        <row r="570">
          <cell r="H570">
            <v>41111614</v>
          </cell>
          <cell r="I570" t="str">
            <v>높이게이지</v>
          </cell>
          <cell r="J570">
            <v>10</v>
          </cell>
        </row>
        <row r="571">
          <cell r="H571">
            <v>41111615</v>
          </cell>
          <cell r="I571" t="str">
            <v>레이저측정장치</v>
          </cell>
          <cell r="J571">
            <v>10</v>
          </cell>
        </row>
        <row r="572">
          <cell r="H572">
            <v>41111618</v>
          </cell>
          <cell r="I572" t="str">
            <v>게이지블록세트</v>
          </cell>
          <cell r="J572">
            <v>12</v>
          </cell>
        </row>
        <row r="573">
          <cell r="H573">
            <v>41111623</v>
          </cell>
          <cell r="I573" t="str">
            <v>두께측정기</v>
          </cell>
          <cell r="J573">
            <v>11</v>
          </cell>
        </row>
        <row r="574">
          <cell r="H574">
            <v>41111669</v>
          </cell>
          <cell r="I574" t="str">
            <v>두께게이지</v>
          </cell>
          <cell r="J574">
            <v>11</v>
          </cell>
        </row>
        <row r="575">
          <cell r="H575">
            <v>41111678</v>
          </cell>
          <cell r="I575" t="str">
            <v>만능측장기</v>
          </cell>
          <cell r="J575">
            <v>11</v>
          </cell>
        </row>
        <row r="576">
          <cell r="H576">
            <v>41111703</v>
          </cell>
          <cell r="I576" t="str">
            <v>실체현미경</v>
          </cell>
          <cell r="J576">
            <v>11</v>
          </cell>
        </row>
        <row r="577">
          <cell r="H577">
            <v>41111704</v>
          </cell>
          <cell r="I577" t="str">
            <v>현미경용조명장치</v>
          </cell>
          <cell r="J577">
            <v>10</v>
          </cell>
        </row>
        <row r="578">
          <cell r="H578">
            <v>41111706</v>
          </cell>
          <cell r="I578" t="str">
            <v>현미경용사진부착장치</v>
          </cell>
          <cell r="J578">
            <v>10</v>
          </cell>
        </row>
        <row r="579">
          <cell r="H579">
            <v>41111707</v>
          </cell>
          <cell r="I579" t="str">
            <v>형상투영기</v>
          </cell>
          <cell r="J579">
            <v>10</v>
          </cell>
        </row>
        <row r="580">
          <cell r="H580">
            <v>41111711</v>
          </cell>
          <cell r="I580" t="str">
            <v>전자현미경</v>
          </cell>
          <cell r="J580">
            <v>11</v>
          </cell>
        </row>
        <row r="581">
          <cell r="H581">
            <v>41111712</v>
          </cell>
          <cell r="I581" t="str">
            <v>역상현미경</v>
          </cell>
          <cell r="J581">
            <v>10</v>
          </cell>
        </row>
        <row r="582">
          <cell r="H582">
            <v>41111713</v>
          </cell>
          <cell r="I582" t="str">
            <v>확대경</v>
          </cell>
          <cell r="J582">
            <v>9</v>
          </cell>
        </row>
        <row r="583">
          <cell r="H583">
            <v>41111715</v>
          </cell>
          <cell r="I583" t="str">
            <v>망원경</v>
          </cell>
          <cell r="J583">
            <v>10</v>
          </cell>
        </row>
        <row r="584">
          <cell r="H584">
            <v>41111716</v>
          </cell>
          <cell r="I584" t="str">
            <v>내시경검사장치</v>
          </cell>
          <cell r="J584">
            <v>9</v>
          </cell>
        </row>
        <row r="585">
          <cell r="H585">
            <v>41111717</v>
          </cell>
          <cell r="I585" t="str">
            <v>쌍안경</v>
          </cell>
          <cell r="J585">
            <v>9</v>
          </cell>
        </row>
        <row r="586">
          <cell r="H586">
            <v>41111718</v>
          </cell>
          <cell r="I586" t="str">
            <v>금속현미경</v>
          </cell>
          <cell r="J586">
            <v>11</v>
          </cell>
        </row>
        <row r="587">
          <cell r="H587">
            <v>41111722</v>
          </cell>
          <cell r="I587" t="str">
            <v>형광현미경</v>
          </cell>
          <cell r="J587">
            <v>9</v>
          </cell>
        </row>
        <row r="588">
          <cell r="H588">
            <v>41111723</v>
          </cell>
          <cell r="I588" t="str">
            <v>주사광학,스피닝디스크또는레이저주사</v>
          </cell>
          <cell r="J588">
            <v>10</v>
          </cell>
        </row>
        <row r="589">
          <cell r="I589" t="str">
            <v>현미경</v>
          </cell>
        </row>
        <row r="590">
          <cell r="H590">
            <v>41111724</v>
          </cell>
          <cell r="I590" t="str">
            <v>주사탐침현미경</v>
          </cell>
          <cell r="J590">
            <v>9</v>
          </cell>
        </row>
        <row r="591">
          <cell r="H591">
            <v>41111725</v>
          </cell>
          <cell r="I591" t="str">
            <v>편광현미경</v>
          </cell>
          <cell r="J591">
            <v>11</v>
          </cell>
        </row>
        <row r="592">
          <cell r="H592">
            <v>41111727</v>
          </cell>
          <cell r="I592" t="str">
            <v>투사현미경</v>
          </cell>
          <cell r="J592">
            <v>11</v>
          </cell>
        </row>
        <row r="593">
          <cell r="H593">
            <v>41111735</v>
          </cell>
          <cell r="I593" t="str">
            <v>자동현미경제물대</v>
          </cell>
          <cell r="J593">
            <v>10</v>
          </cell>
        </row>
        <row r="594">
          <cell r="H594">
            <v>41111791</v>
          </cell>
          <cell r="I594" t="str">
            <v>현미경미분간섭차장치</v>
          </cell>
          <cell r="J594">
            <v>8</v>
          </cell>
        </row>
        <row r="595">
          <cell r="H595">
            <v>41111794</v>
          </cell>
          <cell r="I595" t="str">
            <v>현미경용마이크로미터</v>
          </cell>
          <cell r="J595">
            <v>11</v>
          </cell>
        </row>
        <row r="596">
          <cell r="H596">
            <v>41111795</v>
          </cell>
          <cell r="I596" t="str">
            <v>현미경용미세조작기</v>
          </cell>
          <cell r="J596">
            <v>10</v>
          </cell>
        </row>
        <row r="597">
          <cell r="H597">
            <v>41111798</v>
          </cell>
          <cell r="I597" t="str">
            <v>멀티미디어영상현미경</v>
          </cell>
          <cell r="J597">
            <v>10</v>
          </cell>
        </row>
        <row r="598">
          <cell r="H598">
            <v>41111799</v>
          </cell>
          <cell r="I598" t="str">
            <v>위상차현미경</v>
          </cell>
          <cell r="J598">
            <v>9</v>
          </cell>
        </row>
        <row r="599">
          <cell r="H599">
            <v>41111804</v>
          </cell>
          <cell r="I599" t="str">
            <v>초음파검사장치</v>
          </cell>
          <cell r="J599">
            <v>11</v>
          </cell>
        </row>
        <row r="600">
          <cell r="H600">
            <v>41111808</v>
          </cell>
          <cell r="I600" t="str">
            <v>엑스레이뢴트겐사진검사장치</v>
          </cell>
          <cell r="J600">
            <v>9</v>
          </cell>
        </row>
        <row r="601">
          <cell r="H601">
            <v>41111891</v>
          </cell>
          <cell r="I601" t="str">
            <v>형광탐사기</v>
          </cell>
          <cell r="J601">
            <v>10</v>
          </cell>
        </row>
        <row r="602">
          <cell r="H602">
            <v>41111895</v>
          </cell>
          <cell r="I602" t="str">
            <v>철근탐지기</v>
          </cell>
          <cell r="J602">
            <v>11</v>
          </cell>
        </row>
        <row r="603">
          <cell r="H603">
            <v>41111896</v>
          </cell>
          <cell r="I603" t="str">
            <v>변위측정기</v>
          </cell>
          <cell r="J603">
            <v>11</v>
          </cell>
        </row>
        <row r="604">
          <cell r="H604">
            <v>41111897</v>
          </cell>
          <cell r="I604" t="str">
            <v>식미검정기</v>
          </cell>
          <cell r="J604">
            <v>7</v>
          </cell>
        </row>
        <row r="605">
          <cell r="H605">
            <v>41111905</v>
          </cell>
          <cell r="I605" t="str">
            <v>전자탐침봉</v>
          </cell>
          <cell r="J605">
            <v>9</v>
          </cell>
        </row>
        <row r="606">
          <cell r="H606">
            <v>41111908</v>
          </cell>
          <cell r="I606" t="str">
            <v>그래프기록계</v>
          </cell>
          <cell r="J606">
            <v>12</v>
          </cell>
        </row>
        <row r="607">
          <cell r="H607">
            <v>41111910</v>
          </cell>
          <cell r="I607" t="str">
            <v>멀티펜기록계</v>
          </cell>
          <cell r="J607">
            <v>10</v>
          </cell>
        </row>
        <row r="608">
          <cell r="H608">
            <v>41111912</v>
          </cell>
          <cell r="I608" t="str">
            <v>생리현상기록계</v>
          </cell>
          <cell r="J608">
            <v>11</v>
          </cell>
        </row>
        <row r="609">
          <cell r="H609">
            <v>41111916</v>
          </cell>
          <cell r="I609" t="str">
            <v>비접촉센서</v>
          </cell>
          <cell r="J609">
            <v>10</v>
          </cell>
        </row>
        <row r="610">
          <cell r="H610">
            <v>41111920</v>
          </cell>
          <cell r="I610" t="str">
            <v>3차원측정기</v>
          </cell>
          <cell r="J610">
            <v>9</v>
          </cell>
        </row>
        <row r="611">
          <cell r="H611">
            <v>41111921</v>
          </cell>
          <cell r="I611" t="str">
            <v>속도감지기</v>
          </cell>
          <cell r="J611">
            <v>7</v>
          </cell>
        </row>
        <row r="612">
          <cell r="H612">
            <v>41111926</v>
          </cell>
          <cell r="I612" t="str">
            <v>근접감지기</v>
          </cell>
          <cell r="J612">
            <v>8</v>
          </cell>
        </row>
        <row r="613">
          <cell r="H613">
            <v>41111938</v>
          </cell>
          <cell r="I613" t="str">
            <v>레벨센서및트랜스미터</v>
          </cell>
          <cell r="J613">
            <v>8</v>
          </cell>
        </row>
        <row r="614">
          <cell r="H614">
            <v>41111939</v>
          </cell>
          <cell r="I614" t="str">
            <v>음향탐지기</v>
          </cell>
          <cell r="J614">
            <v>10</v>
          </cell>
        </row>
        <row r="615">
          <cell r="H615">
            <v>41111942</v>
          </cell>
          <cell r="I615" t="str">
            <v>불투명도,분진또는가시도센서</v>
          </cell>
          <cell r="J615">
            <v>10</v>
          </cell>
        </row>
        <row r="616">
          <cell r="H616">
            <v>41111970</v>
          </cell>
          <cell r="I616" t="str">
            <v>온도감지기</v>
          </cell>
          <cell r="J616">
            <v>10</v>
          </cell>
        </row>
        <row r="617">
          <cell r="H617">
            <v>41111994</v>
          </cell>
          <cell r="I617" t="str">
            <v>미립자계수기</v>
          </cell>
          <cell r="J617">
            <v>7</v>
          </cell>
        </row>
        <row r="618">
          <cell r="H618">
            <v>41111996</v>
          </cell>
          <cell r="I618" t="str">
            <v>자기탐지기</v>
          </cell>
          <cell r="J618">
            <v>8</v>
          </cell>
        </row>
        <row r="619">
          <cell r="H619">
            <v>41112105</v>
          </cell>
          <cell r="I619" t="str">
            <v>온도트랜스미터</v>
          </cell>
          <cell r="J619">
            <v>10</v>
          </cell>
        </row>
        <row r="620">
          <cell r="H620">
            <v>41112108</v>
          </cell>
          <cell r="I620" t="str">
            <v>로드셀</v>
          </cell>
          <cell r="J620">
            <v>10</v>
          </cell>
        </row>
        <row r="621">
          <cell r="H621">
            <v>41112197</v>
          </cell>
          <cell r="I621" t="str">
            <v>선박육분력측정기</v>
          </cell>
          <cell r="J621">
            <v>10</v>
          </cell>
        </row>
        <row r="622">
          <cell r="H622">
            <v>41112199</v>
          </cell>
          <cell r="I622" t="str">
            <v>기계적에너지변환기</v>
          </cell>
          <cell r="J622">
            <v>10</v>
          </cell>
        </row>
        <row r="623">
          <cell r="H623">
            <v>41112201</v>
          </cell>
          <cell r="I623" t="str">
            <v>열량계</v>
          </cell>
          <cell r="J623">
            <v>11</v>
          </cell>
        </row>
        <row r="624">
          <cell r="H624">
            <v>41112202</v>
          </cell>
          <cell r="I624" t="str">
            <v>열추적장치</v>
          </cell>
          <cell r="J624">
            <v>10</v>
          </cell>
        </row>
        <row r="625">
          <cell r="H625">
            <v>41112204</v>
          </cell>
          <cell r="I625" t="str">
            <v>고온계</v>
          </cell>
          <cell r="J625">
            <v>10</v>
          </cell>
        </row>
        <row r="626">
          <cell r="H626">
            <v>41112205</v>
          </cell>
          <cell r="I626" t="str">
            <v>온도조절기</v>
          </cell>
          <cell r="J626">
            <v>10</v>
          </cell>
        </row>
        <row r="627">
          <cell r="H627">
            <v>41112207</v>
          </cell>
          <cell r="I627" t="str">
            <v>자동기록온도계</v>
          </cell>
          <cell r="J627">
            <v>10</v>
          </cell>
        </row>
        <row r="628">
          <cell r="H628">
            <v>41112210</v>
          </cell>
          <cell r="I628" t="str">
            <v>원격온도계</v>
          </cell>
          <cell r="J628">
            <v>10</v>
          </cell>
        </row>
        <row r="629">
          <cell r="H629">
            <v>41112213</v>
          </cell>
          <cell r="I629" t="str">
            <v>휴대용온도계</v>
          </cell>
          <cell r="J629">
            <v>10</v>
          </cell>
        </row>
        <row r="630">
          <cell r="H630">
            <v>41112287</v>
          </cell>
          <cell r="I630" t="str">
            <v>연소효율측정기</v>
          </cell>
          <cell r="J630">
            <v>10</v>
          </cell>
        </row>
        <row r="631">
          <cell r="H631">
            <v>41112293</v>
          </cell>
          <cell r="I631" t="str">
            <v>녹는점측정기</v>
          </cell>
          <cell r="J631">
            <v>10</v>
          </cell>
        </row>
        <row r="632">
          <cell r="H632">
            <v>41112294</v>
          </cell>
          <cell r="I632" t="str">
            <v>열류계</v>
          </cell>
          <cell r="J632">
            <v>9</v>
          </cell>
        </row>
        <row r="633">
          <cell r="H633">
            <v>41112302</v>
          </cell>
          <cell r="I633" t="str">
            <v>건습계</v>
          </cell>
          <cell r="J633">
            <v>11</v>
          </cell>
        </row>
        <row r="634">
          <cell r="H634">
            <v>41112303</v>
          </cell>
          <cell r="I634" t="str">
            <v>온습도측정기</v>
          </cell>
          <cell r="J634">
            <v>10</v>
          </cell>
        </row>
        <row r="635">
          <cell r="H635">
            <v>41112304</v>
          </cell>
          <cell r="I635" t="str">
            <v>수분계</v>
          </cell>
          <cell r="J635">
            <v>10</v>
          </cell>
        </row>
        <row r="636">
          <cell r="H636">
            <v>41112401</v>
          </cell>
          <cell r="I636" t="str">
            <v>깊이측정기</v>
          </cell>
          <cell r="J636">
            <v>9</v>
          </cell>
        </row>
        <row r="637">
          <cell r="H637">
            <v>41112406</v>
          </cell>
          <cell r="I637" t="str">
            <v>진공측정기</v>
          </cell>
          <cell r="J637">
            <v>11</v>
          </cell>
        </row>
        <row r="638">
          <cell r="H638">
            <v>41112407</v>
          </cell>
          <cell r="I638" t="str">
            <v>수위관리및조절기구</v>
          </cell>
          <cell r="J638">
            <v>10</v>
          </cell>
        </row>
        <row r="639">
          <cell r="H639">
            <v>41112410</v>
          </cell>
          <cell r="I639" t="str">
            <v>압력트랜스미터</v>
          </cell>
          <cell r="J639">
            <v>9</v>
          </cell>
        </row>
        <row r="640">
          <cell r="H640">
            <v>41112411</v>
          </cell>
          <cell r="I640" t="str">
            <v>압력조절기</v>
          </cell>
          <cell r="J640">
            <v>10</v>
          </cell>
        </row>
        <row r="641">
          <cell r="H641">
            <v>41112489</v>
          </cell>
          <cell r="I641" t="str">
            <v>수압시험기</v>
          </cell>
          <cell r="J641">
            <v>10</v>
          </cell>
        </row>
        <row r="642">
          <cell r="H642">
            <v>41112490</v>
          </cell>
          <cell r="I642" t="str">
            <v>압력검교정장비</v>
          </cell>
          <cell r="J642">
            <v>9</v>
          </cell>
        </row>
        <row r="643">
          <cell r="H643">
            <v>41112491</v>
          </cell>
          <cell r="I643" t="str">
            <v>내압시험기</v>
          </cell>
          <cell r="J643">
            <v>10</v>
          </cell>
        </row>
        <row r="644">
          <cell r="H644">
            <v>41112493</v>
          </cell>
          <cell r="I644" t="str">
            <v>모세관압측정기</v>
          </cell>
          <cell r="J644">
            <v>9</v>
          </cell>
        </row>
        <row r="645">
          <cell r="H645">
            <v>41112498</v>
          </cell>
          <cell r="I645" t="str">
            <v>프로세스제어반</v>
          </cell>
          <cell r="J645">
            <v>10</v>
          </cell>
        </row>
        <row r="646">
          <cell r="H646">
            <v>41112501</v>
          </cell>
          <cell r="I646" t="str">
            <v>유량계</v>
          </cell>
          <cell r="J646">
            <v>11</v>
          </cell>
        </row>
        <row r="647">
          <cell r="H647">
            <v>41112502</v>
          </cell>
          <cell r="I647" t="str">
            <v>레오미터</v>
          </cell>
          <cell r="J647">
            <v>10</v>
          </cell>
        </row>
        <row r="648">
          <cell r="H648">
            <v>41112508</v>
          </cell>
          <cell r="I648" t="str">
            <v>가스미터</v>
          </cell>
          <cell r="J648">
            <v>10</v>
          </cell>
        </row>
        <row r="649">
          <cell r="H649">
            <v>41112701</v>
          </cell>
          <cell r="I649" t="str">
            <v>곡물분석기</v>
          </cell>
          <cell r="J649">
            <v>9</v>
          </cell>
        </row>
        <row r="650">
          <cell r="H650">
            <v>41112702</v>
          </cell>
          <cell r="I650" t="str">
            <v>종자계수기</v>
          </cell>
          <cell r="J650">
            <v>10</v>
          </cell>
        </row>
        <row r="651">
          <cell r="H651">
            <v>41112801</v>
          </cell>
          <cell r="I651" t="str">
            <v>속도계</v>
          </cell>
          <cell r="J651">
            <v>10</v>
          </cell>
        </row>
        <row r="652">
          <cell r="H652">
            <v>41112802</v>
          </cell>
          <cell r="I652" t="str">
            <v>회전계</v>
          </cell>
          <cell r="J652">
            <v>10</v>
          </cell>
        </row>
        <row r="653">
          <cell r="H653">
            <v>41112901</v>
          </cell>
          <cell r="I653" t="str">
            <v>방향탐지용콤파스</v>
          </cell>
          <cell r="J653">
            <v>10</v>
          </cell>
        </row>
        <row r="654">
          <cell r="H654">
            <v>41112902</v>
          </cell>
          <cell r="I654" t="str">
            <v>무선통신항해용장비</v>
          </cell>
          <cell r="J654">
            <v>10</v>
          </cell>
        </row>
        <row r="655">
          <cell r="H655">
            <v>41112903</v>
          </cell>
          <cell r="I655" t="str">
            <v>육분의</v>
          </cell>
          <cell r="J655">
            <v>11</v>
          </cell>
        </row>
        <row r="656">
          <cell r="H656">
            <v>41113009</v>
          </cell>
          <cell r="I656" t="str">
            <v>열차별분석기</v>
          </cell>
          <cell r="J656">
            <v>11</v>
          </cell>
        </row>
        <row r="657">
          <cell r="H657">
            <v>41113027</v>
          </cell>
          <cell r="I657" t="str">
            <v>삼투압측정기</v>
          </cell>
          <cell r="J657">
            <v>10</v>
          </cell>
        </row>
        <row r="658">
          <cell r="H658">
            <v>41113029</v>
          </cell>
          <cell r="I658" t="str">
            <v>전기분해반응분석측정장치</v>
          </cell>
          <cell r="J658">
            <v>10</v>
          </cell>
        </row>
        <row r="659">
          <cell r="H659">
            <v>41113031</v>
          </cell>
          <cell r="I659" t="str">
            <v>당도계</v>
          </cell>
          <cell r="J659">
            <v>10</v>
          </cell>
        </row>
        <row r="660">
          <cell r="H660">
            <v>41113037</v>
          </cell>
          <cell r="I660" t="str">
            <v>마이크로플레이트리더</v>
          </cell>
          <cell r="J660">
            <v>10</v>
          </cell>
        </row>
        <row r="661">
          <cell r="H661">
            <v>41113077</v>
          </cell>
          <cell r="I661" t="str">
            <v>수소이온농도조절기</v>
          </cell>
          <cell r="J661">
            <v>9</v>
          </cell>
        </row>
        <row r="662">
          <cell r="H662">
            <v>41113078</v>
          </cell>
          <cell r="I662" t="str">
            <v>원소분석기</v>
          </cell>
          <cell r="J662">
            <v>10</v>
          </cell>
        </row>
        <row r="663">
          <cell r="H663">
            <v>41113079</v>
          </cell>
          <cell r="I663" t="str">
            <v>우유분석기</v>
          </cell>
          <cell r="J663">
            <v>9</v>
          </cell>
        </row>
        <row r="664">
          <cell r="H664">
            <v>41113084</v>
          </cell>
          <cell r="I664" t="str">
            <v>점착시험기</v>
          </cell>
          <cell r="J664">
            <v>10</v>
          </cell>
        </row>
        <row r="665">
          <cell r="H665">
            <v>41113086</v>
          </cell>
          <cell r="I665" t="str">
            <v>견뢰도시험기</v>
          </cell>
          <cell r="J665">
            <v>10</v>
          </cell>
        </row>
        <row r="666">
          <cell r="H666">
            <v>41113088</v>
          </cell>
          <cell r="I666" t="str">
            <v>연소분석기</v>
          </cell>
          <cell r="J666">
            <v>10</v>
          </cell>
        </row>
        <row r="667">
          <cell r="H667">
            <v>41113091</v>
          </cell>
          <cell r="I667" t="str">
            <v>반응속도측정장치</v>
          </cell>
          <cell r="J667">
            <v>10</v>
          </cell>
        </row>
        <row r="668">
          <cell r="H668">
            <v>41113092</v>
          </cell>
          <cell r="I668" t="str">
            <v>산화환원측정기</v>
          </cell>
          <cell r="J668">
            <v>10</v>
          </cell>
        </row>
        <row r="669">
          <cell r="H669">
            <v>41113098</v>
          </cell>
          <cell r="I669" t="str">
            <v>오니농도측정기</v>
          </cell>
          <cell r="J669">
            <v>11</v>
          </cell>
        </row>
        <row r="670">
          <cell r="H670">
            <v>41113099</v>
          </cell>
          <cell r="I670" t="str">
            <v>건축자재방출오염물질측정장치</v>
          </cell>
          <cell r="J670">
            <v>9</v>
          </cell>
        </row>
        <row r="671">
          <cell r="H671">
            <v>41113101</v>
          </cell>
          <cell r="I671" t="str">
            <v>배기가스분석기</v>
          </cell>
          <cell r="J671">
            <v>10</v>
          </cell>
        </row>
        <row r="672">
          <cell r="H672">
            <v>41113104</v>
          </cell>
          <cell r="I672" t="str">
            <v>인화성가스측정기</v>
          </cell>
          <cell r="J672">
            <v>10</v>
          </cell>
        </row>
        <row r="673">
          <cell r="H673">
            <v>41113105</v>
          </cell>
          <cell r="I673" t="str">
            <v>탄화수소분석및탐지기</v>
          </cell>
          <cell r="J673">
            <v>10</v>
          </cell>
        </row>
        <row r="674">
          <cell r="H674">
            <v>41113108</v>
          </cell>
          <cell r="I674" t="str">
            <v>산화질소분석기</v>
          </cell>
          <cell r="J674">
            <v>9</v>
          </cell>
        </row>
        <row r="675">
          <cell r="H675">
            <v>41113110</v>
          </cell>
          <cell r="I675" t="str">
            <v>산소분석기</v>
          </cell>
          <cell r="J675">
            <v>10</v>
          </cell>
        </row>
        <row r="676">
          <cell r="H676">
            <v>41113111</v>
          </cell>
          <cell r="I676" t="str">
            <v>오존분석기</v>
          </cell>
          <cell r="J676">
            <v>10</v>
          </cell>
        </row>
        <row r="677">
          <cell r="H677">
            <v>41113113</v>
          </cell>
          <cell r="I677" t="str">
            <v>산화황분석기및탐지기</v>
          </cell>
          <cell r="J677">
            <v>10</v>
          </cell>
        </row>
        <row r="678">
          <cell r="H678">
            <v>41113114</v>
          </cell>
          <cell r="I678" t="str">
            <v>열전도율분석기</v>
          </cell>
          <cell r="J678">
            <v>11</v>
          </cell>
        </row>
        <row r="679">
          <cell r="H679">
            <v>41113117</v>
          </cell>
          <cell r="I679" t="str">
            <v>단일가스검출기</v>
          </cell>
          <cell r="J679">
            <v>10</v>
          </cell>
        </row>
        <row r="680">
          <cell r="H680">
            <v>41113118</v>
          </cell>
          <cell r="I680" t="str">
            <v>다중가스검출기</v>
          </cell>
          <cell r="J680">
            <v>10</v>
          </cell>
        </row>
        <row r="681">
          <cell r="H681">
            <v>41113120</v>
          </cell>
          <cell r="I681" t="str">
            <v>일산화탄소측정기</v>
          </cell>
          <cell r="J681">
            <v>9</v>
          </cell>
        </row>
        <row r="682">
          <cell r="H682">
            <v>41113198</v>
          </cell>
          <cell r="I682" t="str">
            <v>물질대사가스분석기</v>
          </cell>
          <cell r="J682">
            <v>9</v>
          </cell>
        </row>
        <row r="683">
          <cell r="H683">
            <v>41113199</v>
          </cell>
          <cell r="I683" t="str">
            <v>대기오염측정기</v>
          </cell>
          <cell r="J683">
            <v>10</v>
          </cell>
        </row>
        <row r="684">
          <cell r="H684">
            <v>41113301</v>
          </cell>
          <cell r="I684" t="str">
            <v>산또는염기분석기</v>
          </cell>
          <cell r="J684">
            <v>10</v>
          </cell>
        </row>
        <row r="685">
          <cell r="H685">
            <v>41113308</v>
          </cell>
          <cell r="I685" t="str">
            <v>전해질분석기</v>
          </cell>
          <cell r="J685">
            <v>10</v>
          </cell>
        </row>
        <row r="686">
          <cell r="H686">
            <v>41113311</v>
          </cell>
          <cell r="I686" t="str">
            <v>할로겐분석기</v>
          </cell>
          <cell r="J686">
            <v>9</v>
          </cell>
        </row>
        <row r="687">
          <cell r="H687">
            <v>41113315</v>
          </cell>
          <cell r="I687" t="str">
            <v>유기탄소측정기</v>
          </cell>
          <cell r="J687">
            <v>10</v>
          </cell>
        </row>
        <row r="688">
          <cell r="H688">
            <v>41113319</v>
          </cell>
          <cell r="I688" t="str">
            <v>수질분석기</v>
          </cell>
          <cell r="J688">
            <v>10</v>
          </cell>
        </row>
        <row r="689">
          <cell r="H689">
            <v>41113322</v>
          </cell>
          <cell r="I689" t="str">
            <v>질소,질산염또는아질산염분석기</v>
          </cell>
          <cell r="J689">
            <v>11</v>
          </cell>
        </row>
        <row r="690">
          <cell r="H690">
            <v>41113377</v>
          </cell>
          <cell r="I690" t="str">
            <v>BOD측정기</v>
          </cell>
          <cell r="J690">
            <v>10</v>
          </cell>
        </row>
        <row r="691">
          <cell r="H691">
            <v>41113378</v>
          </cell>
          <cell r="I691" t="str">
            <v>COD측정기</v>
          </cell>
          <cell r="J691">
            <v>10</v>
          </cell>
        </row>
        <row r="692">
          <cell r="H692">
            <v>41113380</v>
          </cell>
          <cell r="I692" t="str">
            <v>비표면적측정장치</v>
          </cell>
          <cell r="J692">
            <v>10</v>
          </cell>
        </row>
        <row r="693">
          <cell r="H693">
            <v>41113385</v>
          </cell>
          <cell r="I693" t="str">
            <v>도료입도측정기</v>
          </cell>
          <cell r="J693">
            <v>10</v>
          </cell>
        </row>
        <row r="694">
          <cell r="H694">
            <v>41113386</v>
          </cell>
          <cell r="I694" t="str">
            <v>필름애플리게이터</v>
          </cell>
          <cell r="J694">
            <v>10</v>
          </cell>
        </row>
        <row r="695">
          <cell r="H695">
            <v>41113387</v>
          </cell>
          <cell r="I695" t="str">
            <v>수은분석기</v>
          </cell>
          <cell r="J695">
            <v>10</v>
          </cell>
        </row>
        <row r="696">
          <cell r="H696">
            <v>41113392</v>
          </cell>
          <cell r="I696" t="str">
            <v>동결융해시험장치</v>
          </cell>
          <cell r="J696">
            <v>9</v>
          </cell>
        </row>
        <row r="697">
          <cell r="H697">
            <v>41113394</v>
          </cell>
          <cell r="I697" t="str">
            <v>계면동전위측정장치</v>
          </cell>
          <cell r="J697">
            <v>9</v>
          </cell>
        </row>
        <row r="698">
          <cell r="H698">
            <v>41113399</v>
          </cell>
          <cell r="I698" t="str">
            <v>유동화실험장치</v>
          </cell>
          <cell r="J698">
            <v>9</v>
          </cell>
        </row>
        <row r="699">
          <cell r="H699">
            <v>41113405</v>
          </cell>
          <cell r="I699" t="str">
            <v>감마선계수기</v>
          </cell>
          <cell r="J699">
            <v>11</v>
          </cell>
        </row>
        <row r="700">
          <cell r="H700">
            <v>41113601</v>
          </cell>
          <cell r="I700" t="str">
            <v>전류계</v>
          </cell>
          <cell r="J700">
            <v>10</v>
          </cell>
        </row>
        <row r="701">
          <cell r="H701">
            <v>41113603</v>
          </cell>
          <cell r="I701" t="str">
            <v>실험용브리지회로</v>
          </cell>
          <cell r="J701">
            <v>10</v>
          </cell>
        </row>
        <row r="702">
          <cell r="H702">
            <v>41113612</v>
          </cell>
          <cell r="I702" t="str">
            <v>접지저항측정기</v>
          </cell>
          <cell r="J702">
            <v>9</v>
          </cell>
        </row>
        <row r="703">
          <cell r="H703">
            <v>41113614</v>
          </cell>
          <cell r="I703" t="str">
            <v>전자기장측정기</v>
          </cell>
          <cell r="J703">
            <v>10</v>
          </cell>
        </row>
        <row r="704">
          <cell r="H704">
            <v>41113619</v>
          </cell>
          <cell r="I704" t="str">
            <v>검류계</v>
          </cell>
          <cell r="J704">
            <v>11</v>
          </cell>
        </row>
        <row r="705">
          <cell r="H705">
            <v>41113621</v>
          </cell>
          <cell r="I705" t="str">
            <v>임피던스측정기</v>
          </cell>
          <cell r="J705">
            <v>11</v>
          </cell>
        </row>
        <row r="706">
          <cell r="H706">
            <v>41113623</v>
          </cell>
          <cell r="I706" t="str">
            <v>절연저항측정기</v>
          </cell>
          <cell r="J706">
            <v>10</v>
          </cell>
        </row>
        <row r="707">
          <cell r="H707">
            <v>41113624</v>
          </cell>
          <cell r="I707" t="str">
            <v>절연시험기</v>
          </cell>
          <cell r="J707">
            <v>10</v>
          </cell>
        </row>
        <row r="708">
          <cell r="H708">
            <v>41113630</v>
          </cell>
          <cell r="I708" t="str">
            <v>멀티미터</v>
          </cell>
          <cell r="J708">
            <v>10</v>
          </cell>
        </row>
        <row r="709">
          <cell r="H709">
            <v>41113631</v>
          </cell>
          <cell r="I709" t="str">
            <v>저항계</v>
          </cell>
          <cell r="J709">
            <v>11</v>
          </cell>
        </row>
        <row r="710">
          <cell r="H710">
            <v>41113632</v>
          </cell>
          <cell r="I710" t="str">
            <v>오실로그래프</v>
          </cell>
          <cell r="J710">
            <v>10</v>
          </cell>
        </row>
        <row r="711">
          <cell r="H711">
            <v>41113633</v>
          </cell>
          <cell r="I711" t="str">
            <v>전위차계</v>
          </cell>
          <cell r="J711">
            <v>11</v>
          </cell>
        </row>
        <row r="712">
          <cell r="H712">
            <v>41113637</v>
          </cell>
          <cell r="I712" t="str">
            <v>전압또는전류측정기</v>
          </cell>
          <cell r="J712">
            <v>11</v>
          </cell>
        </row>
        <row r="713">
          <cell r="H713">
            <v>41113638</v>
          </cell>
          <cell r="I713" t="str">
            <v>오실로스코프</v>
          </cell>
          <cell r="J713">
            <v>9</v>
          </cell>
        </row>
        <row r="714">
          <cell r="H714">
            <v>41113639</v>
          </cell>
          <cell r="I714" t="str">
            <v>가속도계</v>
          </cell>
          <cell r="J714">
            <v>9</v>
          </cell>
        </row>
        <row r="715">
          <cell r="H715">
            <v>41113640</v>
          </cell>
          <cell r="I715" t="str">
            <v>유효전력계</v>
          </cell>
          <cell r="J715">
            <v>10</v>
          </cell>
        </row>
        <row r="716">
          <cell r="H716">
            <v>41113642</v>
          </cell>
          <cell r="I716" t="str">
            <v>회로검사장치</v>
          </cell>
          <cell r="J716">
            <v>10</v>
          </cell>
        </row>
        <row r="717">
          <cell r="H717">
            <v>41113643</v>
          </cell>
          <cell r="I717" t="str">
            <v>수요전력계또는기록계</v>
          </cell>
          <cell r="J717">
            <v>11</v>
          </cell>
        </row>
        <row r="718">
          <cell r="H718">
            <v>41113646</v>
          </cell>
          <cell r="I718" t="str">
            <v>온도교정기또는시뮬레이터</v>
          </cell>
          <cell r="J718">
            <v>10</v>
          </cell>
        </row>
        <row r="719">
          <cell r="H719">
            <v>41113655</v>
          </cell>
          <cell r="I719" t="str">
            <v>발전기시험장치</v>
          </cell>
          <cell r="J719">
            <v>10</v>
          </cell>
        </row>
        <row r="720">
          <cell r="H720">
            <v>41113656</v>
          </cell>
          <cell r="I720" t="str">
            <v>서보시험장치</v>
          </cell>
          <cell r="J720">
            <v>10</v>
          </cell>
        </row>
        <row r="721">
          <cell r="H721">
            <v>41113661</v>
          </cell>
          <cell r="I721" t="str">
            <v>전압조정기시험기</v>
          </cell>
          <cell r="J721">
            <v>10</v>
          </cell>
        </row>
        <row r="722">
          <cell r="H722">
            <v>41113671</v>
          </cell>
          <cell r="I722" t="str">
            <v>콘덴서시험기</v>
          </cell>
          <cell r="J722">
            <v>10</v>
          </cell>
        </row>
        <row r="723">
          <cell r="H723">
            <v>41113674</v>
          </cell>
          <cell r="I723" t="str">
            <v>저항시험장치</v>
          </cell>
          <cell r="J723">
            <v>10</v>
          </cell>
        </row>
        <row r="724">
          <cell r="H724">
            <v>41113675</v>
          </cell>
          <cell r="I724" t="str">
            <v>전류분류기</v>
          </cell>
          <cell r="J724">
            <v>10</v>
          </cell>
        </row>
        <row r="725">
          <cell r="H725">
            <v>41113676</v>
          </cell>
          <cell r="I725" t="str">
            <v>계전기시험기</v>
          </cell>
          <cell r="J725">
            <v>9</v>
          </cell>
        </row>
        <row r="726">
          <cell r="H726">
            <v>41113684</v>
          </cell>
          <cell r="I726" t="str">
            <v>내전압시험기</v>
          </cell>
          <cell r="J726">
            <v>9</v>
          </cell>
        </row>
        <row r="727">
          <cell r="H727">
            <v>41113689</v>
          </cell>
          <cell r="I727" t="str">
            <v>종합계측기</v>
          </cell>
          <cell r="J727">
            <v>9</v>
          </cell>
        </row>
        <row r="728">
          <cell r="H728">
            <v>41113690</v>
          </cell>
          <cell r="I728" t="str">
            <v>전력시험기</v>
          </cell>
          <cell r="J728">
            <v>10</v>
          </cell>
        </row>
        <row r="729">
          <cell r="H729">
            <v>41113692</v>
          </cell>
          <cell r="I729" t="str">
            <v>전압전류계교정장치</v>
          </cell>
          <cell r="J729">
            <v>10</v>
          </cell>
        </row>
        <row r="730">
          <cell r="H730">
            <v>41113693</v>
          </cell>
          <cell r="I730" t="str">
            <v>정전기측정기</v>
          </cell>
          <cell r="J730">
            <v>10</v>
          </cell>
        </row>
        <row r="731">
          <cell r="H731">
            <v>41113695</v>
          </cell>
          <cell r="I731" t="str">
            <v>펄스측정기</v>
          </cell>
          <cell r="J731">
            <v>10</v>
          </cell>
        </row>
        <row r="732">
          <cell r="H732">
            <v>41113697</v>
          </cell>
          <cell r="I732" t="str">
            <v>변환기시험장치</v>
          </cell>
          <cell r="J732">
            <v>10</v>
          </cell>
        </row>
        <row r="733">
          <cell r="H733">
            <v>41113698</v>
          </cell>
          <cell r="I733" t="str">
            <v>제어기시험장치</v>
          </cell>
          <cell r="J733">
            <v>10</v>
          </cell>
        </row>
        <row r="734">
          <cell r="H734">
            <v>41113699</v>
          </cell>
          <cell r="I734" t="str">
            <v>전동기시험장치</v>
          </cell>
          <cell r="J734">
            <v>10</v>
          </cell>
        </row>
        <row r="735">
          <cell r="H735">
            <v>41113702</v>
          </cell>
          <cell r="I735" t="str">
            <v>비교측정기</v>
          </cell>
          <cell r="J735">
            <v>10</v>
          </cell>
        </row>
        <row r="736">
          <cell r="H736">
            <v>41113704</v>
          </cell>
          <cell r="I736" t="str">
            <v>집적회로검사기</v>
          </cell>
          <cell r="J736">
            <v>10</v>
          </cell>
        </row>
        <row r="737">
          <cell r="H737">
            <v>41113705</v>
          </cell>
          <cell r="I737" t="str">
            <v>논리상태검사기</v>
          </cell>
          <cell r="J737">
            <v>10</v>
          </cell>
        </row>
        <row r="738">
          <cell r="H738">
            <v>41113706</v>
          </cell>
          <cell r="I738" t="str">
            <v>반도체검사기</v>
          </cell>
          <cell r="J738">
            <v>10</v>
          </cell>
        </row>
        <row r="739">
          <cell r="H739">
            <v>41113708</v>
          </cell>
          <cell r="I739" t="str">
            <v>전력계</v>
          </cell>
          <cell r="J739">
            <v>10</v>
          </cell>
        </row>
        <row r="740">
          <cell r="H740">
            <v>41113709</v>
          </cell>
          <cell r="I740" t="str">
            <v>변조측정기</v>
          </cell>
          <cell r="J740">
            <v>10</v>
          </cell>
        </row>
        <row r="741">
          <cell r="H741">
            <v>41113710</v>
          </cell>
          <cell r="I741" t="str">
            <v>레벨미터</v>
          </cell>
          <cell r="J741">
            <v>10</v>
          </cell>
        </row>
        <row r="742">
          <cell r="H742">
            <v>41113711</v>
          </cell>
          <cell r="I742" t="str">
            <v>통신망분석장치</v>
          </cell>
          <cell r="J742">
            <v>10</v>
          </cell>
        </row>
        <row r="743">
          <cell r="H743">
            <v>41113718</v>
          </cell>
          <cell r="I743" t="str">
            <v>프로토콜분석기</v>
          </cell>
          <cell r="J743">
            <v>9</v>
          </cell>
        </row>
        <row r="744">
          <cell r="H744">
            <v>41113768</v>
          </cell>
          <cell r="I744" t="str">
            <v>전송량측정기</v>
          </cell>
          <cell r="J744">
            <v>10</v>
          </cell>
        </row>
        <row r="745">
          <cell r="H745">
            <v>41113770</v>
          </cell>
          <cell r="I745" t="str">
            <v>영상신호측정기</v>
          </cell>
          <cell r="J745">
            <v>9</v>
          </cell>
        </row>
        <row r="746">
          <cell r="H746">
            <v>41113771</v>
          </cell>
          <cell r="I746" t="str">
            <v>전자파장해시험기</v>
          </cell>
          <cell r="J746">
            <v>9</v>
          </cell>
        </row>
        <row r="747">
          <cell r="H747">
            <v>41113772</v>
          </cell>
          <cell r="I747" t="str">
            <v>무선장비시험기</v>
          </cell>
          <cell r="J747">
            <v>10</v>
          </cell>
        </row>
        <row r="748">
          <cell r="H748">
            <v>41113774</v>
          </cell>
          <cell r="I748" t="str">
            <v>광파워미터</v>
          </cell>
          <cell r="J748">
            <v>9</v>
          </cell>
        </row>
        <row r="749">
          <cell r="H749">
            <v>41113777</v>
          </cell>
          <cell r="I749" t="str">
            <v>통신교육용모의장치</v>
          </cell>
          <cell r="J749">
            <v>8</v>
          </cell>
        </row>
        <row r="750">
          <cell r="H750">
            <v>41113782</v>
          </cell>
          <cell r="I750" t="str">
            <v>왜율측정기</v>
          </cell>
          <cell r="J750">
            <v>10</v>
          </cell>
        </row>
        <row r="751">
          <cell r="H751">
            <v>41113783</v>
          </cell>
          <cell r="I751" t="str">
            <v>변복조분석기</v>
          </cell>
          <cell r="J751">
            <v>10</v>
          </cell>
        </row>
        <row r="752">
          <cell r="H752">
            <v>41113784</v>
          </cell>
          <cell r="I752" t="str">
            <v>전자파무반사환경조성실</v>
          </cell>
          <cell r="J752">
            <v>8</v>
          </cell>
        </row>
        <row r="753">
          <cell r="H753">
            <v>41113785</v>
          </cell>
          <cell r="I753" t="str">
            <v>증폭기출력계</v>
          </cell>
          <cell r="J753">
            <v>10</v>
          </cell>
        </row>
        <row r="754">
          <cell r="H754">
            <v>41113786</v>
          </cell>
          <cell r="I754" t="str">
            <v>텔레비전시험기</v>
          </cell>
          <cell r="J754">
            <v>10</v>
          </cell>
        </row>
        <row r="755">
          <cell r="H755">
            <v>41113788</v>
          </cell>
          <cell r="I755" t="str">
            <v>증폭기시험기</v>
          </cell>
          <cell r="J755">
            <v>10</v>
          </cell>
        </row>
        <row r="756">
          <cell r="H756">
            <v>41113790</v>
          </cell>
          <cell r="I756" t="str">
            <v>안테나시험기</v>
          </cell>
          <cell r="J756">
            <v>9</v>
          </cell>
        </row>
        <row r="757">
          <cell r="H757">
            <v>41113792</v>
          </cell>
          <cell r="I757" t="str">
            <v>극초단파기기시험기</v>
          </cell>
          <cell r="J757">
            <v>10</v>
          </cell>
        </row>
        <row r="758">
          <cell r="H758">
            <v>41113794</v>
          </cell>
          <cell r="I758" t="str">
            <v>수신측정기</v>
          </cell>
          <cell r="J758">
            <v>10</v>
          </cell>
        </row>
        <row r="759">
          <cell r="H759">
            <v>41113795</v>
          </cell>
          <cell r="I759" t="str">
            <v>잡음측정기</v>
          </cell>
          <cell r="J759">
            <v>10</v>
          </cell>
        </row>
        <row r="760">
          <cell r="H760">
            <v>41113797</v>
          </cell>
          <cell r="I760" t="str">
            <v>광섬유실험장치</v>
          </cell>
          <cell r="J760">
            <v>7</v>
          </cell>
        </row>
        <row r="761">
          <cell r="H761">
            <v>41113798</v>
          </cell>
          <cell r="I761" t="str">
            <v>전자파내성시험기(EMS)</v>
          </cell>
          <cell r="J761">
            <v>9</v>
          </cell>
        </row>
        <row r="762">
          <cell r="H762">
            <v>41113803</v>
          </cell>
          <cell r="I762" t="str">
            <v>전자기의지구물리도구</v>
          </cell>
          <cell r="J762">
            <v>9</v>
          </cell>
        </row>
        <row r="763">
          <cell r="H763">
            <v>41113808</v>
          </cell>
          <cell r="I763" t="str">
            <v>중력계</v>
          </cell>
          <cell r="J763">
            <v>11</v>
          </cell>
        </row>
        <row r="764">
          <cell r="H764">
            <v>41113897</v>
          </cell>
          <cell r="I764" t="str">
            <v>지질탐지기</v>
          </cell>
          <cell r="J764">
            <v>9</v>
          </cell>
        </row>
        <row r="765">
          <cell r="H765">
            <v>41113899</v>
          </cell>
          <cell r="I765" t="str">
            <v>탄성파탐사기</v>
          </cell>
          <cell r="J765">
            <v>10</v>
          </cell>
        </row>
        <row r="766">
          <cell r="H766">
            <v>41113902</v>
          </cell>
          <cell r="I766" t="str">
            <v>용해또는분해검사기</v>
          </cell>
          <cell r="J766">
            <v>10</v>
          </cell>
        </row>
        <row r="767">
          <cell r="H767">
            <v>41113903</v>
          </cell>
          <cell r="I767" t="str">
            <v>입자측정장치</v>
          </cell>
          <cell r="J767">
            <v>11</v>
          </cell>
        </row>
        <row r="768">
          <cell r="H768">
            <v>41113904</v>
          </cell>
          <cell r="I768" t="str">
            <v>경도측정기</v>
          </cell>
          <cell r="J768">
            <v>10</v>
          </cell>
        </row>
        <row r="769">
          <cell r="H769">
            <v>41113905</v>
          </cell>
          <cell r="I769" t="str">
            <v>투과성시험기</v>
          </cell>
          <cell r="J769">
            <v>10</v>
          </cell>
        </row>
        <row r="770">
          <cell r="H770">
            <v>41113909</v>
          </cell>
          <cell r="I770" t="str">
            <v>토양샘플채취장치</v>
          </cell>
          <cell r="J770">
            <v>10</v>
          </cell>
        </row>
        <row r="771">
          <cell r="H771">
            <v>41113978</v>
          </cell>
          <cell r="I771" t="str">
            <v>지내력시험기</v>
          </cell>
          <cell r="J771">
            <v>10</v>
          </cell>
        </row>
        <row r="772">
          <cell r="H772">
            <v>41113979</v>
          </cell>
          <cell r="I772" t="str">
            <v>지반마찰시험기</v>
          </cell>
          <cell r="J772">
            <v>10</v>
          </cell>
        </row>
        <row r="773">
          <cell r="H773">
            <v>41113983</v>
          </cell>
          <cell r="I773" t="str">
            <v>압밀시험기</v>
          </cell>
          <cell r="J773">
            <v>10</v>
          </cell>
        </row>
        <row r="774">
          <cell r="H774">
            <v>41113985</v>
          </cell>
          <cell r="I774" t="str">
            <v>평판재하시험기</v>
          </cell>
          <cell r="J774">
            <v>11</v>
          </cell>
        </row>
        <row r="775">
          <cell r="H775">
            <v>41113986</v>
          </cell>
          <cell r="I775" t="str">
            <v>토양분석기</v>
          </cell>
          <cell r="J775">
            <v>10</v>
          </cell>
        </row>
        <row r="776">
          <cell r="H776">
            <v>41113988</v>
          </cell>
          <cell r="I776" t="str">
            <v>토질관입시험기</v>
          </cell>
          <cell r="J776">
            <v>10</v>
          </cell>
        </row>
        <row r="777">
          <cell r="H777">
            <v>41113989</v>
          </cell>
          <cell r="I777" t="str">
            <v>흙지지력비시험기</v>
          </cell>
          <cell r="J777">
            <v>10</v>
          </cell>
        </row>
        <row r="778">
          <cell r="H778">
            <v>41113991</v>
          </cell>
          <cell r="I778" t="str">
            <v>토질투수시험기</v>
          </cell>
          <cell r="J778">
            <v>10</v>
          </cell>
        </row>
        <row r="779">
          <cell r="H779">
            <v>41113994</v>
          </cell>
          <cell r="I779" t="str">
            <v>일축압축시험기</v>
          </cell>
          <cell r="J779">
            <v>7</v>
          </cell>
        </row>
        <row r="780">
          <cell r="H780">
            <v>41113996</v>
          </cell>
          <cell r="I780" t="str">
            <v>채니기</v>
          </cell>
          <cell r="J780">
            <v>8</v>
          </cell>
        </row>
        <row r="781">
          <cell r="H781">
            <v>41114001</v>
          </cell>
          <cell r="I781" t="str">
            <v>경사계</v>
          </cell>
          <cell r="J781">
            <v>8</v>
          </cell>
        </row>
        <row r="782">
          <cell r="H782">
            <v>41114106</v>
          </cell>
          <cell r="I782" t="str">
            <v>지진기록장치또는지진계</v>
          </cell>
          <cell r="J782">
            <v>8</v>
          </cell>
        </row>
        <row r="783">
          <cell r="H783">
            <v>41114107</v>
          </cell>
          <cell r="I783" t="str">
            <v>지진계</v>
          </cell>
          <cell r="J783">
            <v>9</v>
          </cell>
        </row>
        <row r="784">
          <cell r="H784">
            <v>41114204</v>
          </cell>
          <cell r="I784" t="str">
            <v>경위의</v>
          </cell>
          <cell r="J784">
            <v>10</v>
          </cell>
        </row>
        <row r="785">
          <cell r="H785">
            <v>41114287</v>
          </cell>
          <cell r="I785" t="str">
            <v>사진판독확대경</v>
          </cell>
          <cell r="J785">
            <v>10</v>
          </cell>
        </row>
        <row r="786">
          <cell r="H786">
            <v>41114288</v>
          </cell>
          <cell r="I786" t="str">
            <v>정밀좌표측정기</v>
          </cell>
          <cell r="J786">
            <v>10</v>
          </cell>
        </row>
        <row r="787">
          <cell r="H787">
            <v>41114291</v>
          </cell>
          <cell r="I787" t="str">
            <v>측고기</v>
          </cell>
          <cell r="J787">
            <v>9</v>
          </cell>
        </row>
        <row r="788">
          <cell r="H788">
            <v>41114294</v>
          </cell>
          <cell r="I788" t="str">
            <v>구적계</v>
          </cell>
          <cell r="J788">
            <v>10</v>
          </cell>
        </row>
        <row r="789">
          <cell r="H789">
            <v>41114297</v>
          </cell>
          <cell r="I789" t="str">
            <v>전경의</v>
          </cell>
          <cell r="J789">
            <v>10</v>
          </cell>
        </row>
        <row r="790">
          <cell r="H790">
            <v>41114401</v>
          </cell>
          <cell r="I790" t="str">
            <v>풍속계</v>
          </cell>
          <cell r="J790">
            <v>10</v>
          </cell>
        </row>
        <row r="791">
          <cell r="H791">
            <v>41114402</v>
          </cell>
          <cell r="I791" t="str">
            <v>기압계</v>
          </cell>
          <cell r="J791">
            <v>10</v>
          </cell>
        </row>
        <row r="792">
          <cell r="H792">
            <v>41114404</v>
          </cell>
          <cell r="I792" t="str">
            <v>라디오존데기구</v>
          </cell>
          <cell r="J792">
            <v>10</v>
          </cell>
        </row>
        <row r="793">
          <cell r="H793">
            <v>41114405</v>
          </cell>
          <cell r="I793" t="str">
            <v>강우량기록계</v>
          </cell>
          <cell r="J793">
            <v>10</v>
          </cell>
        </row>
        <row r="794">
          <cell r="H794">
            <v>41114406</v>
          </cell>
          <cell r="I794" t="str">
            <v>강우또는증발지표관측장비</v>
          </cell>
          <cell r="J794">
            <v>9</v>
          </cell>
        </row>
        <row r="795">
          <cell r="H795">
            <v>41114407</v>
          </cell>
          <cell r="I795" t="str">
            <v>태양복사열지표측정기</v>
          </cell>
          <cell r="J795">
            <v>10</v>
          </cell>
        </row>
        <row r="796">
          <cell r="H796">
            <v>41114409</v>
          </cell>
          <cell r="I796" t="str">
            <v>풍속지표측정장치</v>
          </cell>
          <cell r="J796">
            <v>9</v>
          </cell>
        </row>
        <row r="797">
          <cell r="H797">
            <v>41114410</v>
          </cell>
          <cell r="I797" t="str">
            <v>기상관측장비</v>
          </cell>
          <cell r="J797">
            <v>10</v>
          </cell>
        </row>
        <row r="798">
          <cell r="H798">
            <v>41114481</v>
          </cell>
          <cell r="I798" t="str">
            <v>기상레이더</v>
          </cell>
          <cell r="J798">
            <v>9</v>
          </cell>
        </row>
        <row r="799">
          <cell r="H799">
            <v>41114482</v>
          </cell>
          <cell r="I799" t="str">
            <v>기상수직분포측정장치</v>
          </cell>
          <cell r="J799">
            <v>10</v>
          </cell>
        </row>
        <row r="800">
          <cell r="H800">
            <v>41114484</v>
          </cell>
          <cell r="I800" t="str">
            <v>기상위성수신장비</v>
          </cell>
          <cell r="J800">
            <v>10</v>
          </cell>
        </row>
        <row r="801">
          <cell r="H801">
            <v>41114485</v>
          </cell>
          <cell r="I801" t="str">
            <v>낙뢰분석장비</v>
          </cell>
          <cell r="J801">
            <v>10</v>
          </cell>
        </row>
        <row r="802">
          <cell r="H802">
            <v>41114487</v>
          </cell>
          <cell r="I802" t="str">
            <v>기상관측부이</v>
          </cell>
          <cell r="J802">
            <v>8</v>
          </cell>
        </row>
        <row r="803">
          <cell r="H803">
            <v>41114488</v>
          </cell>
          <cell r="I803" t="str">
            <v>기상위성수신분석장치</v>
          </cell>
          <cell r="J803">
            <v>10</v>
          </cell>
        </row>
        <row r="804">
          <cell r="H804">
            <v>41114489</v>
          </cell>
          <cell r="I804" t="str">
            <v>저층난류경보장비</v>
          </cell>
          <cell r="J804">
            <v>7</v>
          </cell>
        </row>
        <row r="805">
          <cell r="H805">
            <v>41114493</v>
          </cell>
          <cell r="I805" t="str">
            <v>자동기상관측장비종합검진기</v>
          </cell>
          <cell r="J805">
            <v>8</v>
          </cell>
        </row>
        <row r="806">
          <cell r="H806">
            <v>41114496</v>
          </cell>
          <cell r="I806" t="str">
            <v>해양측정기기</v>
          </cell>
          <cell r="J806">
            <v>8</v>
          </cell>
        </row>
        <row r="807">
          <cell r="H807">
            <v>41114498</v>
          </cell>
          <cell r="I807" t="str">
            <v>인공강우장비</v>
          </cell>
          <cell r="J807">
            <v>8</v>
          </cell>
        </row>
        <row r="808">
          <cell r="H808">
            <v>41114499</v>
          </cell>
          <cell r="I808" t="str">
            <v>풍향계</v>
          </cell>
          <cell r="J808">
            <v>10</v>
          </cell>
        </row>
        <row r="809">
          <cell r="H809">
            <v>41114501</v>
          </cell>
          <cell r="I809" t="str">
            <v>동력계</v>
          </cell>
          <cell r="J809">
            <v>10</v>
          </cell>
        </row>
        <row r="810">
          <cell r="H810">
            <v>41114502</v>
          </cell>
          <cell r="I810" t="str">
            <v>탄력계</v>
          </cell>
          <cell r="J810">
            <v>10</v>
          </cell>
        </row>
        <row r="811">
          <cell r="H811">
            <v>41114503</v>
          </cell>
          <cell r="I811" t="str">
            <v>신장계</v>
          </cell>
          <cell r="J811">
            <v>9</v>
          </cell>
        </row>
        <row r="812">
          <cell r="H812">
            <v>41114505</v>
          </cell>
          <cell r="I812" t="str">
            <v>진원도측정기</v>
          </cell>
          <cell r="J812">
            <v>10</v>
          </cell>
        </row>
        <row r="813">
          <cell r="H813">
            <v>41114508</v>
          </cell>
          <cell r="I813" t="str">
            <v>표면검사장치</v>
          </cell>
          <cell r="J813">
            <v>9</v>
          </cell>
        </row>
        <row r="814">
          <cell r="H814">
            <v>41114510</v>
          </cell>
          <cell r="I814" t="str">
            <v>토크게이지</v>
          </cell>
          <cell r="J814">
            <v>11</v>
          </cell>
        </row>
        <row r="815">
          <cell r="H815">
            <v>41114562</v>
          </cell>
          <cell r="I815" t="str">
            <v>물성시험기</v>
          </cell>
          <cell r="J815">
            <v>10</v>
          </cell>
        </row>
        <row r="816">
          <cell r="H816">
            <v>41114563</v>
          </cell>
          <cell r="I816" t="str">
            <v>유연도시험기</v>
          </cell>
          <cell r="J816">
            <v>10</v>
          </cell>
        </row>
        <row r="817">
          <cell r="H817">
            <v>41114566</v>
          </cell>
          <cell r="I817" t="str">
            <v>비틀림진동측정기</v>
          </cell>
          <cell r="J817">
            <v>10</v>
          </cell>
        </row>
        <row r="818">
          <cell r="H818">
            <v>41114569</v>
          </cell>
          <cell r="I818" t="str">
            <v>소음및진동정밀분석시스템</v>
          </cell>
          <cell r="J818">
            <v>10</v>
          </cell>
        </row>
        <row r="819">
          <cell r="H819">
            <v>41114570</v>
          </cell>
          <cell r="I819" t="str">
            <v>절삭력측정장치</v>
          </cell>
          <cell r="J819">
            <v>10</v>
          </cell>
        </row>
        <row r="820">
          <cell r="H820">
            <v>41114573</v>
          </cell>
          <cell r="I820" t="str">
            <v>예인전차시스템</v>
          </cell>
          <cell r="J820">
            <v>10</v>
          </cell>
        </row>
        <row r="821">
          <cell r="H821">
            <v>41114576</v>
          </cell>
          <cell r="I821" t="str">
            <v>공기압축기시험기</v>
          </cell>
          <cell r="J821">
            <v>10</v>
          </cell>
        </row>
        <row r="822">
          <cell r="H822">
            <v>41114580</v>
          </cell>
          <cell r="I822" t="str">
            <v>공압실린더시험장치</v>
          </cell>
          <cell r="J822">
            <v>8</v>
          </cell>
        </row>
        <row r="823">
          <cell r="H823">
            <v>41114582</v>
          </cell>
          <cell r="I823" t="str">
            <v>유압(油壓)시험기</v>
          </cell>
          <cell r="J823">
            <v>10</v>
          </cell>
        </row>
        <row r="824">
          <cell r="H824">
            <v>41114586</v>
          </cell>
          <cell r="I824" t="str">
            <v>노화시험기</v>
          </cell>
          <cell r="J824">
            <v>10</v>
          </cell>
        </row>
        <row r="825">
          <cell r="H825">
            <v>41114592</v>
          </cell>
          <cell r="I825" t="str">
            <v>안정도시험기</v>
          </cell>
          <cell r="J825">
            <v>10</v>
          </cell>
        </row>
        <row r="826">
          <cell r="H826">
            <v>41114594</v>
          </cell>
          <cell r="I826" t="str">
            <v>선박동요측정기</v>
          </cell>
          <cell r="J826">
            <v>10</v>
          </cell>
        </row>
        <row r="827">
          <cell r="H827">
            <v>41114597</v>
          </cell>
          <cell r="I827" t="str">
            <v>접착강도시험기</v>
          </cell>
          <cell r="J827">
            <v>10</v>
          </cell>
        </row>
        <row r="828">
          <cell r="H828">
            <v>41114601</v>
          </cell>
          <cell r="I828" t="str">
            <v>마모시험기</v>
          </cell>
          <cell r="J828">
            <v>11</v>
          </cell>
        </row>
        <row r="829">
          <cell r="H829">
            <v>41114602</v>
          </cell>
          <cell r="I829" t="str">
            <v>압축시험기</v>
          </cell>
          <cell r="J829">
            <v>11</v>
          </cell>
        </row>
        <row r="830">
          <cell r="H830">
            <v>41114603</v>
          </cell>
          <cell r="I830" t="str">
            <v>콘크리트또는시멘트시험기</v>
          </cell>
          <cell r="J830">
            <v>10</v>
          </cell>
        </row>
        <row r="831">
          <cell r="H831">
            <v>41114604</v>
          </cell>
          <cell r="I831" t="str">
            <v>부식시험기</v>
          </cell>
          <cell r="J831">
            <v>10</v>
          </cell>
        </row>
        <row r="832">
          <cell r="H832">
            <v>41114605</v>
          </cell>
          <cell r="I832" t="str">
            <v>틈새또는부식검출기</v>
          </cell>
          <cell r="J832">
            <v>10</v>
          </cell>
        </row>
        <row r="833">
          <cell r="H833">
            <v>41114606</v>
          </cell>
          <cell r="I833" t="str">
            <v>크리프시험기</v>
          </cell>
          <cell r="J833">
            <v>11</v>
          </cell>
        </row>
        <row r="834">
          <cell r="H834">
            <v>41114608</v>
          </cell>
          <cell r="I834" t="str">
            <v>피로시험기</v>
          </cell>
          <cell r="J834">
            <v>11</v>
          </cell>
        </row>
        <row r="835">
          <cell r="H835">
            <v>41114611</v>
          </cell>
          <cell r="I835" t="str">
            <v>경도검사기</v>
          </cell>
          <cell r="J835">
            <v>11</v>
          </cell>
        </row>
        <row r="836">
          <cell r="H836">
            <v>41114612</v>
          </cell>
          <cell r="I836" t="str">
            <v>충격식검사기</v>
          </cell>
          <cell r="J836">
            <v>11</v>
          </cell>
        </row>
        <row r="837">
          <cell r="H837">
            <v>41114614</v>
          </cell>
          <cell r="I837" t="str">
            <v>금속검사기</v>
          </cell>
          <cell r="J837">
            <v>10</v>
          </cell>
        </row>
        <row r="838">
          <cell r="H838">
            <v>41114618</v>
          </cell>
          <cell r="I838" t="str">
            <v>표면거칠기측정장치</v>
          </cell>
          <cell r="J838">
            <v>10</v>
          </cell>
        </row>
        <row r="839">
          <cell r="H839">
            <v>41114619</v>
          </cell>
          <cell r="I839" t="str">
            <v>전단력검사기</v>
          </cell>
          <cell r="J839">
            <v>10</v>
          </cell>
        </row>
        <row r="840">
          <cell r="H840">
            <v>41114621</v>
          </cell>
          <cell r="I840" t="str">
            <v>장력검사기</v>
          </cell>
          <cell r="J840">
            <v>11</v>
          </cell>
        </row>
        <row r="841">
          <cell r="H841">
            <v>41114622</v>
          </cell>
          <cell r="I841" t="str">
            <v>비틀림검사장비</v>
          </cell>
          <cell r="J841">
            <v>10</v>
          </cell>
        </row>
        <row r="842">
          <cell r="H842">
            <v>41114623</v>
          </cell>
          <cell r="I842" t="str">
            <v>굴곡성또는횡성검사기</v>
          </cell>
          <cell r="J842">
            <v>11</v>
          </cell>
        </row>
        <row r="843">
          <cell r="H843">
            <v>41114624</v>
          </cell>
          <cell r="I843" t="str">
            <v>진동성검사기</v>
          </cell>
          <cell r="J843">
            <v>11</v>
          </cell>
        </row>
        <row r="844">
          <cell r="H844">
            <v>41114672</v>
          </cell>
          <cell r="I844" t="str">
            <v>아스팔트시험기</v>
          </cell>
          <cell r="J844">
            <v>10</v>
          </cell>
        </row>
        <row r="845">
          <cell r="H845">
            <v>41114673</v>
          </cell>
          <cell r="I845" t="str">
            <v>가열변형시험기</v>
          </cell>
          <cell r="J845">
            <v>11</v>
          </cell>
        </row>
        <row r="846">
          <cell r="H846">
            <v>41114674</v>
          </cell>
          <cell r="I846" t="str">
            <v>만능재료시험기</v>
          </cell>
          <cell r="J846">
            <v>10</v>
          </cell>
        </row>
        <row r="847">
          <cell r="H847">
            <v>41114675</v>
          </cell>
          <cell r="I847" t="str">
            <v>열충격시험기</v>
          </cell>
          <cell r="J847">
            <v>10</v>
          </cell>
        </row>
        <row r="848">
          <cell r="H848">
            <v>41114676</v>
          </cell>
          <cell r="I848" t="str">
            <v>응력시험기</v>
          </cell>
          <cell r="J848">
            <v>11</v>
          </cell>
        </row>
        <row r="849">
          <cell r="H849">
            <v>41114677</v>
          </cell>
          <cell r="I849" t="str">
            <v>인장강도시험기</v>
          </cell>
          <cell r="J849">
            <v>11</v>
          </cell>
        </row>
        <row r="850">
          <cell r="H850">
            <v>41114679</v>
          </cell>
          <cell r="I850" t="str">
            <v>열팽창시험기</v>
          </cell>
          <cell r="J850">
            <v>10</v>
          </cell>
        </row>
        <row r="851">
          <cell r="H851">
            <v>41114680</v>
          </cell>
          <cell r="I851" t="str">
            <v>에릭슨시험기</v>
          </cell>
          <cell r="J851">
            <v>11</v>
          </cell>
        </row>
        <row r="852">
          <cell r="H852">
            <v>41114682</v>
          </cell>
          <cell r="I852" t="str">
            <v>폴리머사출성형측정기</v>
          </cell>
          <cell r="J852">
            <v>11</v>
          </cell>
        </row>
        <row r="853">
          <cell r="H853">
            <v>41114684</v>
          </cell>
          <cell r="I853" t="str">
            <v>빔실험장치</v>
          </cell>
          <cell r="J853">
            <v>9</v>
          </cell>
        </row>
        <row r="854">
          <cell r="H854">
            <v>41114685</v>
          </cell>
          <cell r="I854" t="str">
            <v>하중시험기</v>
          </cell>
          <cell r="J854">
            <v>9</v>
          </cell>
        </row>
        <row r="855">
          <cell r="H855">
            <v>41114687</v>
          </cell>
          <cell r="I855" t="str">
            <v>포장도로평탄성측정기</v>
          </cell>
          <cell r="J855">
            <v>9</v>
          </cell>
        </row>
        <row r="856">
          <cell r="H856">
            <v>41114692</v>
          </cell>
          <cell r="I856" t="str">
            <v>공기량측정기</v>
          </cell>
          <cell r="J856">
            <v>10</v>
          </cell>
        </row>
        <row r="857">
          <cell r="H857">
            <v>41114697</v>
          </cell>
          <cell r="I857" t="str">
            <v>유동성시험기</v>
          </cell>
          <cell r="J857">
            <v>10</v>
          </cell>
        </row>
        <row r="858">
          <cell r="H858">
            <v>41114699</v>
          </cell>
          <cell r="I858" t="str">
            <v>몰드</v>
          </cell>
          <cell r="J858">
            <v>8</v>
          </cell>
        </row>
        <row r="859">
          <cell r="H859">
            <v>41114768</v>
          </cell>
          <cell r="I859" t="str">
            <v>실검사기</v>
          </cell>
          <cell r="J859">
            <v>10</v>
          </cell>
        </row>
        <row r="860">
          <cell r="H860">
            <v>41114774</v>
          </cell>
          <cell r="I860" t="str">
            <v>섬유또는종이공기투과도시험기</v>
          </cell>
          <cell r="J860">
            <v>10</v>
          </cell>
        </row>
        <row r="861">
          <cell r="H861">
            <v>41114791</v>
          </cell>
          <cell r="I861" t="str">
            <v>직물촉감시험기</v>
          </cell>
          <cell r="J861">
            <v>11</v>
          </cell>
        </row>
        <row r="862">
          <cell r="H862">
            <v>41114793</v>
          </cell>
          <cell r="I862" t="str">
            <v>인열강도(引裂强度)시험기</v>
          </cell>
          <cell r="J862">
            <v>11</v>
          </cell>
        </row>
        <row r="863">
          <cell r="H863">
            <v>41114795</v>
          </cell>
          <cell r="I863" t="str">
            <v>파열강도(破裂强度)시험기</v>
          </cell>
          <cell r="J863">
            <v>11</v>
          </cell>
        </row>
        <row r="864">
          <cell r="H864">
            <v>41115199</v>
          </cell>
          <cell r="I864" t="str">
            <v>측각기</v>
          </cell>
          <cell r="J864">
            <v>9</v>
          </cell>
        </row>
        <row r="865">
          <cell r="H865">
            <v>41115201</v>
          </cell>
          <cell r="I865" t="str">
            <v>전파탐지시스템</v>
          </cell>
          <cell r="J865">
            <v>9</v>
          </cell>
        </row>
        <row r="866">
          <cell r="H866">
            <v>41115303</v>
          </cell>
          <cell r="I866" t="str">
            <v>주파수분석기</v>
          </cell>
          <cell r="J866">
            <v>11</v>
          </cell>
        </row>
        <row r="867">
          <cell r="H867">
            <v>41115304</v>
          </cell>
          <cell r="I867" t="str">
            <v>주파수카운터</v>
          </cell>
          <cell r="J867">
            <v>11</v>
          </cell>
        </row>
        <row r="868">
          <cell r="H868">
            <v>41115306</v>
          </cell>
          <cell r="I868" t="str">
            <v>간섭계</v>
          </cell>
          <cell r="J868">
            <v>10</v>
          </cell>
        </row>
        <row r="869">
          <cell r="H869">
            <v>41115307</v>
          </cell>
          <cell r="I869" t="str">
            <v>레이저발생기</v>
          </cell>
          <cell r="J869">
            <v>10</v>
          </cell>
        </row>
        <row r="870">
          <cell r="H870">
            <v>41115309</v>
          </cell>
          <cell r="I870" t="str">
            <v>조도계</v>
          </cell>
          <cell r="J870">
            <v>11</v>
          </cell>
        </row>
        <row r="871">
          <cell r="H871">
            <v>41115311</v>
          </cell>
          <cell r="I871" t="str">
            <v>광도계</v>
          </cell>
          <cell r="J871">
            <v>11</v>
          </cell>
        </row>
        <row r="872">
          <cell r="H872">
            <v>41115313</v>
          </cell>
          <cell r="I872" t="str">
            <v>휴대용굴절계또는편광계</v>
          </cell>
          <cell r="J872">
            <v>11</v>
          </cell>
        </row>
        <row r="873">
          <cell r="H873">
            <v>41115314</v>
          </cell>
          <cell r="I873" t="str">
            <v>편광계</v>
          </cell>
          <cell r="J873">
            <v>11</v>
          </cell>
        </row>
        <row r="874">
          <cell r="H874">
            <v>41115315</v>
          </cell>
          <cell r="I874" t="str">
            <v>편광기</v>
          </cell>
          <cell r="J874">
            <v>10</v>
          </cell>
        </row>
        <row r="875">
          <cell r="H875">
            <v>41115316</v>
          </cell>
          <cell r="I875" t="str">
            <v>반사계</v>
          </cell>
          <cell r="J875">
            <v>10</v>
          </cell>
        </row>
        <row r="876">
          <cell r="H876">
            <v>41115317</v>
          </cell>
          <cell r="I876" t="str">
            <v>스트로보스코프</v>
          </cell>
          <cell r="J876">
            <v>10</v>
          </cell>
        </row>
        <row r="877">
          <cell r="H877">
            <v>41115318</v>
          </cell>
          <cell r="I877" t="str">
            <v>비색계</v>
          </cell>
          <cell r="J877">
            <v>10</v>
          </cell>
        </row>
        <row r="878">
          <cell r="H878">
            <v>41115320</v>
          </cell>
          <cell r="I878" t="str">
            <v>신호발생기</v>
          </cell>
          <cell r="J878">
            <v>10</v>
          </cell>
        </row>
        <row r="879">
          <cell r="H879">
            <v>41115323</v>
          </cell>
          <cell r="I879" t="str">
            <v>함수발생기</v>
          </cell>
          <cell r="J879">
            <v>10</v>
          </cell>
        </row>
        <row r="880">
          <cell r="H880">
            <v>41115379</v>
          </cell>
          <cell r="I880" t="str">
            <v>광전측정기기</v>
          </cell>
          <cell r="J880">
            <v>10</v>
          </cell>
        </row>
        <row r="881">
          <cell r="H881">
            <v>41115380</v>
          </cell>
          <cell r="I881" t="str">
            <v>파형합성기</v>
          </cell>
          <cell r="J881">
            <v>10</v>
          </cell>
        </row>
        <row r="882">
          <cell r="H882">
            <v>41115381</v>
          </cell>
          <cell r="I882" t="str">
            <v>전파측정장치</v>
          </cell>
          <cell r="J882">
            <v>9</v>
          </cell>
        </row>
        <row r="883">
          <cell r="H883">
            <v>41115383</v>
          </cell>
          <cell r="I883" t="str">
            <v>광택도측정기</v>
          </cell>
          <cell r="J883">
            <v>10</v>
          </cell>
        </row>
        <row r="884">
          <cell r="H884">
            <v>41115384</v>
          </cell>
          <cell r="I884" t="str">
            <v>광파장측정기</v>
          </cell>
          <cell r="J884">
            <v>9</v>
          </cell>
        </row>
        <row r="885">
          <cell r="H885">
            <v>41115385</v>
          </cell>
          <cell r="I885" t="str">
            <v>형광사검출기</v>
          </cell>
          <cell r="J885">
            <v>9</v>
          </cell>
        </row>
        <row r="886">
          <cell r="H886">
            <v>41115386</v>
          </cell>
          <cell r="I886" t="str">
            <v>광자수측정기</v>
          </cell>
          <cell r="J886">
            <v>10</v>
          </cell>
        </row>
        <row r="887">
          <cell r="H887">
            <v>41115387</v>
          </cell>
          <cell r="I887" t="str">
            <v>백색도측정기</v>
          </cell>
          <cell r="J887">
            <v>10</v>
          </cell>
        </row>
        <row r="888">
          <cell r="H888">
            <v>41115390</v>
          </cell>
          <cell r="I888" t="str">
            <v>벡터스코프</v>
          </cell>
          <cell r="J888">
            <v>9</v>
          </cell>
        </row>
        <row r="889">
          <cell r="H889">
            <v>41115393</v>
          </cell>
          <cell r="I889" t="str">
            <v>실험실용자외선등</v>
          </cell>
          <cell r="J889">
            <v>10</v>
          </cell>
        </row>
        <row r="890">
          <cell r="H890">
            <v>41115395</v>
          </cell>
          <cell r="I890" t="str">
            <v>파형측정기</v>
          </cell>
          <cell r="J890">
            <v>10</v>
          </cell>
        </row>
        <row r="891">
          <cell r="H891">
            <v>41115398</v>
          </cell>
          <cell r="I891" t="str">
            <v>휘도측정기</v>
          </cell>
          <cell r="J891">
            <v>9</v>
          </cell>
        </row>
        <row r="892">
          <cell r="H892">
            <v>41115399</v>
          </cell>
          <cell r="I892" t="str">
            <v>일립소미터</v>
          </cell>
          <cell r="J892">
            <v>9</v>
          </cell>
        </row>
        <row r="893">
          <cell r="H893">
            <v>41115401</v>
          </cell>
          <cell r="I893" t="str">
            <v>형광분광분석기</v>
          </cell>
          <cell r="J893">
            <v>10</v>
          </cell>
        </row>
        <row r="894">
          <cell r="H894">
            <v>41115403</v>
          </cell>
          <cell r="I894" t="str">
            <v>분광계</v>
          </cell>
          <cell r="J894">
            <v>10</v>
          </cell>
        </row>
        <row r="895">
          <cell r="H895">
            <v>41115404</v>
          </cell>
          <cell r="I895" t="str">
            <v>질량분석기</v>
          </cell>
          <cell r="J895">
            <v>9</v>
          </cell>
        </row>
        <row r="896">
          <cell r="H896">
            <v>41115406</v>
          </cell>
          <cell r="I896" t="str">
            <v>분광광도계</v>
          </cell>
          <cell r="J896">
            <v>10</v>
          </cell>
        </row>
        <row r="897">
          <cell r="H897">
            <v>41115407</v>
          </cell>
          <cell r="I897" t="str">
            <v>원자흡광분석기</v>
          </cell>
          <cell r="J897">
            <v>10</v>
          </cell>
        </row>
        <row r="898">
          <cell r="H898">
            <v>41115408</v>
          </cell>
          <cell r="I898" t="str">
            <v>적외선분광기</v>
          </cell>
          <cell r="J898">
            <v>10</v>
          </cell>
        </row>
        <row r="899">
          <cell r="H899">
            <v>41115409</v>
          </cell>
          <cell r="I899" t="str">
            <v>핵자기공명분석기</v>
          </cell>
          <cell r="J899">
            <v>10</v>
          </cell>
        </row>
        <row r="900">
          <cell r="H900">
            <v>41115411</v>
          </cell>
          <cell r="I900" t="str">
            <v>유도결합플라즈마(ICP)분광계</v>
          </cell>
          <cell r="J900">
            <v>10</v>
          </cell>
        </row>
        <row r="901">
          <cell r="H901">
            <v>41115493</v>
          </cell>
          <cell r="I901" t="str">
            <v>전자스핀공명분석기</v>
          </cell>
          <cell r="J901">
            <v>10</v>
          </cell>
        </row>
        <row r="902">
          <cell r="H902">
            <v>41115495</v>
          </cell>
          <cell r="I902" t="str">
            <v>분광복사계</v>
          </cell>
          <cell r="J902">
            <v>9</v>
          </cell>
        </row>
        <row r="903">
          <cell r="H903">
            <v>41115496</v>
          </cell>
          <cell r="I903" t="str">
            <v>세포분석기</v>
          </cell>
          <cell r="J903">
            <v>10</v>
          </cell>
        </row>
        <row r="904">
          <cell r="H904">
            <v>41115498</v>
          </cell>
          <cell r="I904" t="str">
            <v>방사선분광분석기(방사선핵종분석기)</v>
          </cell>
          <cell r="J904">
            <v>10</v>
          </cell>
        </row>
        <row r="905">
          <cell r="H905">
            <v>41115499</v>
          </cell>
          <cell r="I905" t="str">
            <v>전자분광분석기(ESCA)</v>
          </cell>
          <cell r="J905">
            <v>9</v>
          </cell>
        </row>
        <row r="906">
          <cell r="H906">
            <v>41115501</v>
          </cell>
          <cell r="I906" t="str">
            <v>소나</v>
          </cell>
          <cell r="J906">
            <v>11</v>
          </cell>
        </row>
        <row r="907">
          <cell r="H907">
            <v>41115503</v>
          </cell>
          <cell r="I907" t="str">
            <v>음향측정기기및데시벨미터</v>
          </cell>
          <cell r="J907">
            <v>10</v>
          </cell>
        </row>
        <row r="908">
          <cell r="H908">
            <v>41115588</v>
          </cell>
          <cell r="I908" t="str">
            <v>음성특성시험기</v>
          </cell>
          <cell r="J908">
            <v>10</v>
          </cell>
        </row>
        <row r="909">
          <cell r="H909">
            <v>41115595</v>
          </cell>
          <cell r="I909" t="str">
            <v>음향발생장치</v>
          </cell>
          <cell r="J909">
            <v>9</v>
          </cell>
        </row>
        <row r="910">
          <cell r="H910">
            <v>41115597</v>
          </cell>
          <cell r="I910" t="str">
            <v>하이드로폰</v>
          </cell>
          <cell r="J910">
            <v>9</v>
          </cell>
        </row>
        <row r="911">
          <cell r="H911">
            <v>41115602</v>
          </cell>
          <cell r="I911" t="str">
            <v>전위차적정기</v>
          </cell>
          <cell r="J911">
            <v>11</v>
          </cell>
        </row>
        <row r="912">
          <cell r="H912">
            <v>41115603</v>
          </cell>
          <cell r="I912" t="str">
            <v>pH측정기</v>
          </cell>
          <cell r="J912">
            <v>10</v>
          </cell>
        </row>
        <row r="913">
          <cell r="H913">
            <v>41115608</v>
          </cell>
          <cell r="I913" t="str">
            <v>이온선택전극</v>
          </cell>
          <cell r="J913">
            <v>9</v>
          </cell>
        </row>
        <row r="914">
          <cell r="H914">
            <v>41115609</v>
          </cell>
          <cell r="I914" t="str">
            <v>전도도측정기</v>
          </cell>
          <cell r="J914">
            <v>10</v>
          </cell>
        </row>
        <row r="915">
          <cell r="H915">
            <v>41115611</v>
          </cell>
          <cell r="I915" t="str">
            <v>용존산소량측정기</v>
          </cell>
          <cell r="J915">
            <v>10</v>
          </cell>
        </row>
        <row r="916">
          <cell r="H916">
            <v>41115613</v>
          </cell>
          <cell r="I916" t="str">
            <v>염분검출기</v>
          </cell>
          <cell r="J916">
            <v>10</v>
          </cell>
        </row>
        <row r="917">
          <cell r="H917">
            <v>41115701</v>
          </cell>
          <cell r="I917" t="str">
            <v>크로마토그래피디텍터</v>
          </cell>
          <cell r="J917">
            <v>10</v>
          </cell>
        </row>
        <row r="918">
          <cell r="H918">
            <v>41115703</v>
          </cell>
          <cell r="I918" t="str">
            <v>기체크로마토그래프</v>
          </cell>
          <cell r="J918">
            <v>10</v>
          </cell>
        </row>
        <row r="919">
          <cell r="H919">
            <v>41115705</v>
          </cell>
          <cell r="I919" t="str">
            <v>액체크로마토그래프</v>
          </cell>
          <cell r="J919">
            <v>10</v>
          </cell>
        </row>
        <row r="920">
          <cell r="H920">
            <v>41115711</v>
          </cell>
          <cell r="I920" t="str">
            <v>액체크로마토그래피칼럼</v>
          </cell>
          <cell r="J920">
            <v>10</v>
          </cell>
        </row>
        <row r="921">
          <cell r="H921">
            <v>41115715</v>
          </cell>
          <cell r="I921" t="str">
            <v>실험실용주입기</v>
          </cell>
          <cell r="J921">
            <v>10</v>
          </cell>
        </row>
        <row r="922">
          <cell r="H922">
            <v>41115805</v>
          </cell>
          <cell r="I922" t="str">
            <v>혈액가스분석기</v>
          </cell>
          <cell r="J922">
            <v>10</v>
          </cell>
        </row>
        <row r="923">
          <cell r="H923">
            <v>41115811</v>
          </cell>
          <cell r="I923" t="str">
            <v>DNA서열분석기</v>
          </cell>
          <cell r="J923">
            <v>10</v>
          </cell>
        </row>
        <row r="924">
          <cell r="H924">
            <v>41115821</v>
          </cell>
          <cell r="I924" t="str">
            <v>미생물분석기</v>
          </cell>
          <cell r="J924">
            <v>9</v>
          </cell>
        </row>
        <row r="925">
          <cell r="H925">
            <v>41115823</v>
          </cell>
          <cell r="I925" t="str">
            <v>단백질분석기</v>
          </cell>
          <cell r="J925">
            <v>9</v>
          </cell>
        </row>
        <row r="926">
          <cell r="H926">
            <v>41115898</v>
          </cell>
          <cell r="I926" t="str">
            <v>항생물질검사기</v>
          </cell>
          <cell r="J926">
            <v>10</v>
          </cell>
        </row>
        <row r="927">
          <cell r="H927">
            <v>41116107</v>
          </cell>
          <cell r="I927" t="str">
            <v>화학품질관리,측정기또는표준</v>
          </cell>
          <cell r="J927">
            <v>10</v>
          </cell>
        </row>
        <row r="928">
          <cell r="H928">
            <v>41116398</v>
          </cell>
          <cell r="I928" t="str">
            <v>방화도시험기</v>
          </cell>
          <cell r="J928">
            <v>9</v>
          </cell>
        </row>
        <row r="929">
          <cell r="H929">
            <v>41121502</v>
          </cell>
          <cell r="I929" t="str">
            <v>실험실용희석기</v>
          </cell>
          <cell r="J929">
            <v>9</v>
          </cell>
        </row>
        <row r="930">
          <cell r="H930">
            <v>41121504</v>
          </cell>
          <cell r="I930" t="str">
            <v>수동식단채널공기치환형피페터</v>
          </cell>
          <cell r="J930">
            <v>9</v>
          </cell>
        </row>
        <row r="931">
          <cell r="H931">
            <v>41121509</v>
          </cell>
          <cell r="I931" t="str">
            <v>파스퇴르식또는트랜스퍼피펫</v>
          </cell>
          <cell r="J931">
            <v>10</v>
          </cell>
        </row>
        <row r="932">
          <cell r="H932">
            <v>41121516</v>
          </cell>
          <cell r="I932" t="str">
            <v>디스펜서</v>
          </cell>
          <cell r="J932">
            <v>10</v>
          </cell>
        </row>
        <row r="933">
          <cell r="H933">
            <v>41121808</v>
          </cell>
          <cell r="I933" t="str">
            <v>실험용뷰렛</v>
          </cell>
          <cell r="J933">
            <v>10</v>
          </cell>
        </row>
        <row r="934">
          <cell r="H934">
            <v>41121811</v>
          </cell>
          <cell r="I934" t="str">
            <v>실험용미량화학키트</v>
          </cell>
          <cell r="J934">
            <v>10</v>
          </cell>
        </row>
        <row r="935">
          <cell r="H935">
            <v>41122203</v>
          </cell>
          <cell r="I935" t="str">
            <v>금속도가니</v>
          </cell>
          <cell r="J935">
            <v>12</v>
          </cell>
        </row>
        <row r="936">
          <cell r="H936">
            <v>41122502</v>
          </cell>
          <cell r="I936" t="str">
            <v>실험용마개</v>
          </cell>
          <cell r="J936">
            <v>10</v>
          </cell>
        </row>
        <row r="937">
          <cell r="H937">
            <v>41122805</v>
          </cell>
          <cell r="I937" t="str">
            <v>건조용랙</v>
          </cell>
          <cell r="J937">
            <v>10</v>
          </cell>
        </row>
        <row r="938">
          <cell r="H938">
            <v>41123001</v>
          </cell>
          <cell r="I938" t="str">
            <v>단지형데시케이터</v>
          </cell>
          <cell r="J938">
            <v>10</v>
          </cell>
        </row>
        <row r="939">
          <cell r="H939">
            <v>42101607</v>
          </cell>
          <cell r="I939" t="str">
            <v>전자치료장치</v>
          </cell>
          <cell r="J939">
            <v>9</v>
          </cell>
        </row>
        <row r="940">
          <cell r="H940">
            <v>42101702</v>
          </cell>
          <cell r="I940" t="str">
            <v>혈액분석기</v>
          </cell>
          <cell r="J940">
            <v>10</v>
          </cell>
        </row>
        <row r="941">
          <cell r="H941">
            <v>42101707</v>
          </cell>
          <cell r="I941" t="str">
            <v>코로니카운터</v>
          </cell>
          <cell r="J941">
            <v>10</v>
          </cell>
        </row>
        <row r="942">
          <cell r="H942">
            <v>42101709</v>
          </cell>
          <cell r="I942" t="str">
            <v>의료용효소분석기</v>
          </cell>
          <cell r="J942">
            <v>10</v>
          </cell>
        </row>
        <row r="943">
          <cell r="H943">
            <v>42101742</v>
          </cell>
          <cell r="I943" t="str">
            <v>요화학분석기</v>
          </cell>
          <cell r="J943">
            <v>10</v>
          </cell>
        </row>
        <row r="944">
          <cell r="H944">
            <v>42101744</v>
          </cell>
          <cell r="I944" t="str">
            <v>의료용디스크리트방식임상화학자동분석장치</v>
          </cell>
          <cell r="J944">
            <v>9</v>
          </cell>
        </row>
        <row r="945">
          <cell r="H945">
            <v>42101753</v>
          </cell>
          <cell r="I945" t="str">
            <v>의료용분광광도계</v>
          </cell>
          <cell r="J945">
            <v>7</v>
          </cell>
        </row>
        <row r="946">
          <cell r="H946">
            <v>42101801</v>
          </cell>
          <cell r="I946" t="str">
            <v>진단용엑스레이장비</v>
          </cell>
          <cell r="J946">
            <v>10</v>
          </cell>
        </row>
        <row r="947">
          <cell r="H947">
            <v>42101805</v>
          </cell>
          <cell r="I947" t="str">
            <v>단층엑스선촬영주사기</v>
          </cell>
          <cell r="J947">
            <v>8</v>
          </cell>
        </row>
        <row r="948">
          <cell r="H948">
            <v>42102008</v>
          </cell>
          <cell r="I948" t="str">
            <v>살균등</v>
          </cell>
          <cell r="J948">
            <v>8</v>
          </cell>
        </row>
        <row r="949">
          <cell r="H949">
            <v>42102146</v>
          </cell>
          <cell r="I949" t="str">
            <v>표본조직가공기</v>
          </cell>
          <cell r="J949">
            <v>8</v>
          </cell>
        </row>
        <row r="950">
          <cell r="H950">
            <v>42102165</v>
          </cell>
          <cell r="I950" t="str">
            <v>동결조직절편기</v>
          </cell>
          <cell r="J950">
            <v>10</v>
          </cell>
        </row>
        <row r="951">
          <cell r="H951">
            <v>42102505</v>
          </cell>
          <cell r="I951" t="str">
            <v>위장내시경</v>
          </cell>
          <cell r="J951">
            <v>9</v>
          </cell>
        </row>
        <row r="952">
          <cell r="H952">
            <v>42102516</v>
          </cell>
          <cell r="I952" t="str">
            <v>내시경용현미경</v>
          </cell>
          <cell r="J952">
            <v>9</v>
          </cell>
        </row>
        <row r="953">
          <cell r="H953">
            <v>42102618</v>
          </cell>
          <cell r="I953" t="str">
            <v>뇌파계</v>
          </cell>
          <cell r="J953">
            <v>9</v>
          </cell>
        </row>
        <row r="954">
          <cell r="H954">
            <v>42102626</v>
          </cell>
          <cell r="I954" t="str">
            <v>심장관찰장치</v>
          </cell>
          <cell r="J954">
            <v>9</v>
          </cell>
        </row>
        <row r="955">
          <cell r="H955">
            <v>42102627</v>
          </cell>
          <cell r="I955" t="str">
            <v>집중치료환자관찰장치</v>
          </cell>
          <cell r="J955">
            <v>9</v>
          </cell>
        </row>
        <row r="956">
          <cell r="H956">
            <v>42102651</v>
          </cell>
          <cell r="I956" t="str">
            <v>맥파분석기</v>
          </cell>
          <cell r="J956">
            <v>9</v>
          </cell>
        </row>
        <row r="957">
          <cell r="H957">
            <v>42102667</v>
          </cell>
          <cell r="I957" t="str">
            <v>생체신호처리장치</v>
          </cell>
          <cell r="J957">
            <v>8</v>
          </cell>
        </row>
        <row r="958">
          <cell r="H958">
            <v>42102699</v>
          </cell>
          <cell r="I958" t="str">
            <v>부하심전도장치</v>
          </cell>
          <cell r="J958">
            <v>8</v>
          </cell>
        </row>
        <row r="959">
          <cell r="H959">
            <v>42102713</v>
          </cell>
          <cell r="I959" t="str">
            <v>혈액응고검사장치</v>
          </cell>
          <cell r="J959">
            <v>9</v>
          </cell>
        </row>
        <row r="960">
          <cell r="H960">
            <v>42102903</v>
          </cell>
          <cell r="I960" t="str">
            <v>심장충격기</v>
          </cell>
          <cell r="J960">
            <v>9</v>
          </cell>
        </row>
        <row r="961">
          <cell r="H961">
            <v>42103021</v>
          </cell>
          <cell r="I961" t="str">
            <v>퍼스트에이드키트및키트리필</v>
          </cell>
          <cell r="J961">
            <v>9</v>
          </cell>
        </row>
        <row r="962">
          <cell r="H962">
            <v>42104119</v>
          </cell>
          <cell r="I962" t="str">
            <v>수술용무영등</v>
          </cell>
          <cell r="J962">
            <v>9</v>
          </cell>
        </row>
        <row r="963">
          <cell r="H963">
            <v>42104140</v>
          </cell>
          <cell r="I963" t="str">
            <v>의료용세포및조직배양기</v>
          </cell>
          <cell r="J963">
            <v>8</v>
          </cell>
        </row>
        <row r="964">
          <cell r="H964">
            <v>42104145</v>
          </cell>
          <cell r="I964" t="str">
            <v>의료용침대</v>
          </cell>
          <cell r="J964">
            <v>9</v>
          </cell>
        </row>
        <row r="965">
          <cell r="H965">
            <v>42104148</v>
          </cell>
          <cell r="I965" t="str">
            <v>이비인후과용진료장치</v>
          </cell>
          <cell r="J965">
            <v>9</v>
          </cell>
        </row>
        <row r="966">
          <cell r="H966">
            <v>42104155</v>
          </cell>
          <cell r="I966" t="str">
            <v>조직표본염색장치</v>
          </cell>
          <cell r="J966">
            <v>9</v>
          </cell>
        </row>
        <row r="967">
          <cell r="H967">
            <v>42104156</v>
          </cell>
          <cell r="I967" t="str">
            <v>영아진찰대</v>
          </cell>
          <cell r="J967">
            <v>10</v>
          </cell>
        </row>
        <row r="968">
          <cell r="H968">
            <v>42104164</v>
          </cell>
          <cell r="I968" t="str">
            <v>치과용진료장치</v>
          </cell>
          <cell r="J968">
            <v>10</v>
          </cell>
        </row>
        <row r="969">
          <cell r="H969">
            <v>42104165</v>
          </cell>
          <cell r="I969" t="str">
            <v>치과용진료장치및의자</v>
          </cell>
          <cell r="J969">
            <v>10</v>
          </cell>
        </row>
        <row r="970">
          <cell r="H970">
            <v>42104168</v>
          </cell>
          <cell r="I970" t="str">
            <v>혈액냉동고</v>
          </cell>
          <cell r="J970">
            <v>10</v>
          </cell>
        </row>
        <row r="971">
          <cell r="H971">
            <v>42104174</v>
          </cell>
          <cell r="I971" t="str">
            <v>액체질소통</v>
          </cell>
          <cell r="J971">
            <v>10</v>
          </cell>
        </row>
        <row r="972">
          <cell r="H972">
            <v>42111623</v>
          </cell>
          <cell r="I972" t="str">
            <v>약시인용확대장치</v>
          </cell>
          <cell r="J972">
            <v>9</v>
          </cell>
        </row>
        <row r="973">
          <cell r="H973">
            <v>42112036</v>
          </cell>
          <cell r="I973" t="str">
            <v>장애인용운전적성검사기</v>
          </cell>
          <cell r="J973">
            <v>11</v>
          </cell>
        </row>
        <row r="974">
          <cell r="H974">
            <v>42121592</v>
          </cell>
          <cell r="I974" t="str">
            <v>정액보존용기</v>
          </cell>
          <cell r="J974">
            <v>11</v>
          </cell>
        </row>
        <row r="975">
          <cell r="H975">
            <v>42141801</v>
          </cell>
          <cell r="I975" t="str">
            <v>복합전기치료유닛</v>
          </cell>
          <cell r="J975">
            <v>8</v>
          </cell>
        </row>
        <row r="976">
          <cell r="H976">
            <v>42141804</v>
          </cell>
          <cell r="I976" t="str">
            <v>갈바닉또는감응전류자극기</v>
          </cell>
          <cell r="J976">
            <v>9</v>
          </cell>
        </row>
        <row r="977">
          <cell r="H977">
            <v>42142404</v>
          </cell>
          <cell r="I977" t="str">
            <v>의료용석션또는진공장치</v>
          </cell>
          <cell r="J977">
            <v>9</v>
          </cell>
        </row>
        <row r="978">
          <cell r="H978">
            <v>42142802</v>
          </cell>
          <cell r="I978" t="str">
            <v>혈관압박의복또는지지물</v>
          </cell>
          <cell r="J978">
            <v>9</v>
          </cell>
        </row>
        <row r="979">
          <cell r="H979">
            <v>42151501</v>
          </cell>
          <cell r="I979" t="str">
            <v>심미치과용광중합기또는액세서리</v>
          </cell>
          <cell r="J979">
            <v>9</v>
          </cell>
        </row>
        <row r="980">
          <cell r="H980">
            <v>42152008</v>
          </cell>
          <cell r="I980" t="str">
            <v>치과용방사선기기</v>
          </cell>
          <cell r="J980">
            <v>10</v>
          </cell>
        </row>
        <row r="981">
          <cell r="H981">
            <v>42152701</v>
          </cell>
          <cell r="I981" t="str">
            <v>치과용교합기또는액세서리</v>
          </cell>
          <cell r="J981">
            <v>10</v>
          </cell>
        </row>
        <row r="982">
          <cell r="H982">
            <v>42161632</v>
          </cell>
          <cell r="I982" t="str">
            <v>혈액투석장치</v>
          </cell>
          <cell r="J982">
            <v>8</v>
          </cell>
        </row>
        <row r="983">
          <cell r="H983">
            <v>42171611</v>
          </cell>
          <cell r="I983" t="str">
            <v>응급처치용들것또는액세서리</v>
          </cell>
          <cell r="J983">
            <v>8</v>
          </cell>
        </row>
        <row r="984">
          <cell r="H984">
            <v>42181504</v>
          </cell>
          <cell r="I984" t="str">
            <v>혈구계수기세트</v>
          </cell>
          <cell r="J984">
            <v>10</v>
          </cell>
        </row>
        <row r="985">
          <cell r="H985">
            <v>42181605</v>
          </cell>
          <cell r="I985" t="str">
            <v>혈압계용커프또는공기주머니</v>
          </cell>
          <cell r="J985">
            <v>9</v>
          </cell>
        </row>
        <row r="986">
          <cell r="H986">
            <v>42181701</v>
          </cell>
          <cell r="I986" t="str">
            <v>심전도기</v>
          </cell>
          <cell r="J986">
            <v>10</v>
          </cell>
        </row>
        <row r="987">
          <cell r="H987">
            <v>42182005</v>
          </cell>
          <cell r="I987" t="str">
            <v>검안경,이경또는검안검이경세트</v>
          </cell>
          <cell r="J987">
            <v>10</v>
          </cell>
        </row>
        <row r="988">
          <cell r="H988">
            <v>42182310</v>
          </cell>
          <cell r="I988" t="str">
            <v>근전도기</v>
          </cell>
          <cell r="J988">
            <v>9</v>
          </cell>
        </row>
        <row r="989">
          <cell r="H989">
            <v>42182401</v>
          </cell>
          <cell r="I989" t="str">
            <v>청력계또는액세서리</v>
          </cell>
          <cell r="J989">
            <v>9</v>
          </cell>
        </row>
        <row r="990">
          <cell r="H990">
            <v>42182705</v>
          </cell>
          <cell r="I990" t="str">
            <v>체성분분석기</v>
          </cell>
          <cell r="J990">
            <v>10</v>
          </cell>
        </row>
        <row r="991">
          <cell r="H991">
            <v>42183015</v>
          </cell>
          <cell r="I991" t="str">
            <v>안과용세극등</v>
          </cell>
          <cell r="J991">
            <v>8</v>
          </cell>
        </row>
        <row r="992">
          <cell r="H992">
            <v>42183029</v>
          </cell>
          <cell r="I992" t="str">
            <v>종합굴절검사기</v>
          </cell>
          <cell r="J992">
            <v>9</v>
          </cell>
        </row>
        <row r="993">
          <cell r="H993">
            <v>42191907</v>
          </cell>
          <cell r="I993" t="str">
            <v>의료기구보관용캐비닛또는장</v>
          </cell>
          <cell r="J993">
            <v>9</v>
          </cell>
        </row>
        <row r="994">
          <cell r="H994">
            <v>42192201</v>
          </cell>
          <cell r="I994" t="str">
            <v>환자운반차또는액세서리</v>
          </cell>
          <cell r="J994">
            <v>9</v>
          </cell>
        </row>
        <row r="995">
          <cell r="H995">
            <v>42192210</v>
          </cell>
          <cell r="I995" t="str">
            <v>휠체어</v>
          </cell>
          <cell r="J995">
            <v>9</v>
          </cell>
        </row>
        <row r="996">
          <cell r="H996">
            <v>42192404</v>
          </cell>
          <cell r="I996" t="str">
            <v>의료용카트또는액세서리</v>
          </cell>
          <cell r="J996">
            <v>8</v>
          </cell>
        </row>
        <row r="997">
          <cell r="H997">
            <v>42192602</v>
          </cell>
          <cell r="I997" t="str">
            <v>약,알약분배기또는액세서리</v>
          </cell>
          <cell r="J997">
            <v>7</v>
          </cell>
        </row>
        <row r="998">
          <cell r="H998">
            <v>42201601</v>
          </cell>
          <cell r="I998" t="str">
            <v>MRI고정설치용장치</v>
          </cell>
          <cell r="J998">
            <v>9</v>
          </cell>
        </row>
        <row r="999">
          <cell r="H999">
            <v>42201712</v>
          </cell>
          <cell r="I999" t="str">
            <v>일반진단의료용초음파장치,도플러장치,</v>
          </cell>
          <cell r="J999">
            <v>10</v>
          </cell>
        </row>
        <row r="1000">
          <cell r="I1000" t="str">
            <v>펄스반사장치또는초음파검사장치</v>
          </cell>
        </row>
        <row r="1001">
          <cell r="H1001">
            <v>42201804</v>
          </cell>
          <cell r="I1001" t="str">
            <v>의료용C암방사선기기</v>
          </cell>
          <cell r="J1001">
            <v>10</v>
          </cell>
        </row>
        <row r="1002">
          <cell r="H1002">
            <v>42201817</v>
          </cell>
          <cell r="I1002" t="str">
            <v>방사선골밀도측정기</v>
          </cell>
          <cell r="J1002">
            <v>10</v>
          </cell>
        </row>
        <row r="1003">
          <cell r="H1003">
            <v>42201903</v>
          </cell>
          <cell r="I1003" t="str">
            <v>의료용방사선필름판독기</v>
          </cell>
          <cell r="J1003">
            <v>9</v>
          </cell>
        </row>
        <row r="1004">
          <cell r="H1004">
            <v>42203301</v>
          </cell>
          <cell r="I1004" t="str">
            <v>무고정틀정위방사선치료장치</v>
          </cell>
          <cell r="J1004">
            <v>10</v>
          </cell>
        </row>
        <row r="1005">
          <cell r="H1005">
            <v>42203702</v>
          </cell>
          <cell r="I1005" t="str">
            <v>의료영상용습식암실또는명실현상기</v>
          </cell>
          <cell r="J1005">
            <v>10</v>
          </cell>
        </row>
        <row r="1006">
          <cell r="H1006">
            <v>42203705</v>
          </cell>
          <cell r="I1006" t="str">
            <v>의료영상건식레이저프린터또는영상표시기</v>
          </cell>
          <cell r="J1006">
            <v>9</v>
          </cell>
        </row>
        <row r="1007">
          <cell r="H1007">
            <v>42211702</v>
          </cell>
          <cell r="I1007" t="str">
            <v>장애인용점자장치</v>
          </cell>
          <cell r="J1007">
            <v>7</v>
          </cell>
        </row>
        <row r="1008">
          <cell r="H1008">
            <v>42222001</v>
          </cell>
          <cell r="I1008" t="str">
            <v>범용정맥주입펌프</v>
          </cell>
          <cell r="J1008">
            <v>9</v>
          </cell>
        </row>
        <row r="1009">
          <cell r="H1009">
            <v>42251603</v>
          </cell>
          <cell r="I1009" t="str">
            <v>지속수동운동(CPM)장치또는액세서리</v>
          </cell>
          <cell r="J1009">
            <v>9</v>
          </cell>
        </row>
        <row r="1010">
          <cell r="H1010">
            <v>42251605</v>
          </cell>
          <cell r="I1010" t="str">
            <v>재활또는치료용페달운동</v>
          </cell>
          <cell r="J1010">
            <v>9</v>
          </cell>
        </row>
        <row r="1011">
          <cell r="H1011">
            <v>42251616</v>
          </cell>
          <cell r="I1011" t="str">
            <v>재활또는치료용전기진동기</v>
          </cell>
          <cell r="J1011">
            <v>9</v>
          </cell>
        </row>
        <row r="1012">
          <cell r="H1012">
            <v>42261509</v>
          </cell>
          <cell r="I1012" t="str">
            <v>부검용해부키트</v>
          </cell>
          <cell r="J1012">
            <v>9</v>
          </cell>
        </row>
        <row r="1013">
          <cell r="H1013">
            <v>42261806</v>
          </cell>
          <cell r="I1013" t="str">
            <v>시신냉동고</v>
          </cell>
          <cell r="J1013">
            <v>9</v>
          </cell>
        </row>
        <row r="1014">
          <cell r="H1014">
            <v>42271602</v>
          </cell>
          <cell r="I1014" t="str">
            <v>호흡측정기,그액세서리또는용품</v>
          </cell>
          <cell r="J1014">
            <v>9</v>
          </cell>
        </row>
        <row r="1015">
          <cell r="H1015">
            <v>42271605</v>
          </cell>
          <cell r="I1015" t="str">
            <v>폐기능계량기</v>
          </cell>
          <cell r="J1015">
            <v>9</v>
          </cell>
        </row>
        <row r="1016">
          <cell r="H1016">
            <v>42271612</v>
          </cell>
          <cell r="I1016" t="str">
            <v>폐가스분석기또는감시기</v>
          </cell>
          <cell r="J1016">
            <v>9</v>
          </cell>
        </row>
        <row r="1017">
          <cell r="H1017">
            <v>42272209</v>
          </cell>
          <cell r="I1017" t="str">
            <v>인공호흡기또는호흡회로</v>
          </cell>
          <cell r="J1017">
            <v>10</v>
          </cell>
        </row>
        <row r="1018">
          <cell r="H1018">
            <v>42272501</v>
          </cell>
          <cell r="I1018" t="str">
            <v>가스마취기</v>
          </cell>
          <cell r="J1018">
            <v>10</v>
          </cell>
        </row>
        <row r="1019">
          <cell r="H1019">
            <v>42281501</v>
          </cell>
          <cell r="I1019" t="str">
            <v>화학멸균기또는가스멸균기</v>
          </cell>
          <cell r="J1019">
            <v>10</v>
          </cell>
        </row>
        <row r="1020">
          <cell r="H1020">
            <v>42281503</v>
          </cell>
          <cell r="I1020" t="str">
            <v>필터멸균기</v>
          </cell>
          <cell r="J1020">
            <v>9</v>
          </cell>
        </row>
        <row r="1021">
          <cell r="H1021">
            <v>42281508</v>
          </cell>
          <cell r="I1021" t="str">
            <v>고압증기멸균기또는소독기</v>
          </cell>
          <cell r="J1021">
            <v>10</v>
          </cell>
        </row>
        <row r="1022">
          <cell r="H1022">
            <v>42281712</v>
          </cell>
          <cell r="I1022" t="str">
            <v>초음파청소기기</v>
          </cell>
          <cell r="J1022">
            <v>8</v>
          </cell>
        </row>
        <row r="1023">
          <cell r="H1023">
            <v>42281713</v>
          </cell>
          <cell r="I1023" t="str">
            <v>멸균용배액팬</v>
          </cell>
          <cell r="J1023">
            <v>9</v>
          </cell>
        </row>
        <row r="1024">
          <cell r="H1024">
            <v>42291601</v>
          </cell>
          <cell r="I1024" t="str">
            <v>레이저수술용메스,나이프또는나이프핸들</v>
          </cell>
          <cell r="J1024">
            <v>8</v>
          </cell>
        </row>
        <row r="1025">
          <cell r="H1025">
            <v>42291612</v>
          </cell>
          <cell r="I1025" t="str">
            <v>수술용골겸자</v>
          </cell>
          <cell r="J1025">
            <v>8</v>
          </cell>
        </row>
        <row r="1026">
          <cell r="H1026">
            <v>42294203</v>
          </cell>
          <cell r="I1026" t="str">
            <v>일반외과기구세트</v>
          </cell>
          <cell r="J1026">
            <v>10</v>
          </cell>
        </row>
        <row r="1027">
          <cell r="H1027">
            <v>42295007</v>
          </cell>
          <cell r="I1027" t="str">
            <v>내시경용영상장치또는액세서리</v>
          </cell>
          <cell r="J1027">
            <v>8</v>
          </cell>
        </row>
        <row r="1028">
          <cell r="H1028">
            <v>42295104</v>
          </cell>
          <cell r="I1028" t="str">
            <v>전기수술,전기소작기기,액세서리또는</v>
          </cell>
          <cell r="J1028">
            <v>8</v>
          </cell>
        </row>
        <row r="1029">
          <cell r="I1029" t="str">
            <v>관련제품</v>
          </cell>
        </row>
        <row r="1030">
          <cell r="H1030">
            <v>42295112</v>
          </cell>
          <cell r="I1030" t="str">
            <v>수술실용시술대,액세서리또는관련제품</v>
          </cell>
          <cell r="J1030">
            <v>9</v>
          </cell>
        </row>
        <row r="1031">
          <cell r="H1031">
            <v>42295121</v>
          </cell>
          <cell r="I1031" t="str">
            <v>수술용현미경,루페,확대기또는액세서리</v>
          </cell>
          <cell r="J1031">
            <v>9</v>
          </cell>
        </row>
        <row r="1032">
          <cell r="H1032">
            <v>42301504</v>
          </cell>
          <cell r="I1032" t="str">
            <v>의학교육또는실습키트</v>
          </cell>
          <cell r="J1032">
            <v>10</v>
          </cell>
        </row>
        <row r="1033">
          <cell r="H1033">
            <v>43172729</v>
          </cell>
          <cell r="I1033" t="str">
            <v>부가가치통신망</v>
          </cell>
          <cell r="J1033">
            <v>10</v>
          </cell>
        </row>
        <row r="1034">
          <cell r="H1034">
            <v>43191501</v>
          </cell>
          <cell r="I1034" t="str">
            <v>휴대전화기</v>
          </cell>
          <cell r="J1034">
            <v>4</v>
          </cell>
        </row>
        <row r="1035">
          <cell r="H1035">
            <v>43191504</v>
          </cell>
          <cell r="I1035" t="str">
            <v>유선전화기</v>
          </cell>
          <cell r="J1035">
            <v>8</v>
          </cell>
        </row>
        <row r="1036">
          <cell r="H1036">
            <v>43191508</v>
          </cell>
          <cell r="I1036" t="str">
            <v>디지털전화기</v>
          </cell>
          <cell r="J1036">
            <v>8</v>
          </cell>
        </row>
        <row r="1037">
          <cell r="H1037">
            <v>43191514</v>
          </cell>
          <cell r="I1037" t="str">
            <v>위성전화기</v>
          </cell>
          <cell r="J1037">
            <v>8</v>
          </cell>
        </row>
        <row r="1038">
          <cell r="H1038">
            <v>43191597</v>
          </cell>
          <cell r="I1038" t="str">
            <v>키폰전화기</v>
          </cell>
          <cell r="J1038">
            <v>8</v>
          </cell>
        </row>
        <row r="1039">
          <cell r="H1039">
            <v>43191598</v>
          </cell>
          <cell r="I1039" t="str">
            <v>키폰주장치</v>
          </cell>
          <cell r="J1039">
            <v>9</v>
          </cell>
        </row>
        <row r="1040">
          <cell r="H1040">
            <v>43191599</v>
          </cell>
          <cell r="I1040" t="str">
            <v>키폰주장치용확장보드</v>
          </cell>
          <cell r="J1040">
            <v>8</v>
          </cell>
        </row>
        <row r="1041">
          <cell r="H1041">
            <v>43201402</v>
          </cell>
          <cell r="I1041" t="str">
            <v>메모리모듈카드</v>
          </cell>
          <cell r="J1041">
            <v>5</v>
          </cell>
        </row>
        <row r="1042">
          <cell r="H1042">
            <v>43201404</v>
          </cell>
          <cell r="I1042" t="str">
            <v>네트워크인터페이스카드</v>
          </cell>
          <cell r="J1042">
            <v>5</v>
          </cell>
        </row>
        <row r="1043">
          <cell r="H1043">
            <v>43201407</v>
          </cell>
          <cell r="I1043" t="str">
            <v>주변기기제어카드</v>
          </cell>
          <cell r="J1043">
            <v>5</v>
          </cell>
        </row>
        <row r="1044">
          <cell r="H1044">
            <v>43201414</v>
          </cell>
          <cell r="I1044" t="str">
            <v>하드디스크보안장치</v>
          </cell>
          <cell r="J1044">
            <v>5</v>
          </cell>
        </row>
        <row r="1045">
          <cell r="H1045">
            <v>43201498</v>
          </cell>
          <cell r="I1045" t="str">
            <v>데이터수집보드</v>
          </cell>
          <cell r="J1045">
            <v>5</v>
          </cell>
        </row>
        <row r="1046">
          <cell r="H1046">
            <v>43201499</v>
          </cell>
          <cell r="I1046" t="str">
            <v>멀티미디어용통합형보드</v>
          </cell>
          <cell r="J1046">
            <v>5</v>
          </cell>
        </row>
        <row r="1047">
          <cell r="H1047">
            <v>43201503</v>
          </cell>
          <cell r="I1047" t="str">
            <v>중앙처리장치</v>
          </cell>
          <cell r="J1047">
            <v>6</v>
          </cell>
        </row>
        <row r="1048">
          <cell r="H1048">
            <v>43201513</v>
          </cell>
          <cell r="I1048" t="str">
            <v>주기판마더보드</v>
          </cell>
          <cell r="J1048">
            <v>5</v>
          </cell>
        </row>
        <row r="1049">
          <cell r="H1049">
            <v>43201531</v>
          </cell>
          <cell r="I1049" t="str">
            <v>비디오캡처보드</v>
          </cell>
          <cell r="J1049">
            <v>5</v>
          </cell>
        </row>
        <row r="1050">
          <cell r="H1050">
            <v>43201540</v>
          </cell>
          <cell r="I1050" t="str">
            <v>채널변환기</v>
          </cell>
          <cell r="J1050">
            <v>7</v>
          </cell>
        </row>
        <row r="1051">
          <cell r="H1051">
            <v>43201552</v>
          </cell>
          <cell r="I1051" t="str">
            <v>하드웨어전화통신어댑터</v>
          </cell>
          <cell r="J1051">
            <v>6</v>
          </cell>
        </row>
        <row r="1052">
          <cell r="H1052">
            <v>43201557</v>
          </cell>
          <cell r="I1052" t="str">
            <v>레이드컨트롤러</v>
          </cell>
          <cell r="J1052">
            <v>6</v>
          </cell>
        </row>
        <row r="1053">
          <cell r="H1053">
            <v>43201614</v>
          </cell>
          <cell r="I1053" t="str">
            <v>콘솔익스텐더</v>
          </cell>
          <cell r="J1053">
            <v>5</v>
          </cell>
        </row>
        <row r="1054">
          <cell r="H1054">
            <v>43201801</v>
          </cell>
          <cell r="I1054" t="str">
            <v>플로피디스크드라이브</v>
          </cell>
          <cell r="J1054">
            <v>6</v>
          </cell>
        </row>
        <row r="1055">
          <cell r="H1055">
            <v>43201802</v>
          </cell>
          <cell r="I1055" t="str">
            <v>하드디스크어레이</v>
          </cell>
          <cell r="J1055">
            <v>6</v>
          </cell>
        </row>
        <row r="1056">
          <cell r="H1056">
            <v>43201803</v>
          </cell>
          <cell r="I1056" t="str">
            <v>하드디스크드라이브</v>
          </cell>
          <cell r="J1056">
            <v>6</v>
          </cell>
        </row>
        <row r="1057">
          <cell r="H1057">
            <v>43201807</v>
          </cell>
          <cell r="I1057" t="str">
            <v>테이프드라이브</v>
          </cell>
          <cell r="J1057">
            <v>8</v>
          </cell>
        </row>
        <row r="1058">
          <cell r="H1058">
            <v>43201814</v>
          </cell>
          <cell r="I1058" t="str">
            <v>전자미디어또는데이터복사기</v>
          </cell>
          <cell r="J1058">
            <v>5</v>
          </cell>
        </row>
        <row r="1059">
          <cell r="H1059">
            <v>43201817</v>
          </cell>
          <cell r="I1059" t="str">
            <v>CD드라이브</v>
          </cell>
          <cell r="J1059">
            <v>5</v>
          </cell>
        </row>
        <row r="1060">
          <cell r="H1060">
            <v>43201818</v>
          </cell>
          <cell r="I1060" t="str">
            <v>DVD드라이브</v>
          </cell>
          <cell r="J1060">
            <v>5</v>
          </cell>
        </row>
        <row r="1061">
          <cell r="H1061">
            <v>43201826</v>
          </cell>
          <cell r="I1061" t="str">
            <v>광디스크어레이</v>
          </cell>
          <cell r="J1061">
            <v>5</v>
          </cell>
        </row>
        <row r="1062">
          <cell r="H1062">
            <v>43201827</v>
          </cell>
          <cell r="I1062" t="str">
            <v>휴대용하드디스크저장장치</v>
          </cell>
          <cell r="J1062">
            <v>5</v>
          </cell>
        </row>
        <row r="1063">
          <cell r="H1063">
            <v>43201897</v>
          </cell>
          <cell r="I1063" t="str">
            <v>디지털아날로그변환기</v>
          </cell>
          <cell r="J1063">
            <v>6</v>
          </cell>
        </row>
        <row r="1064">
          <cell r="H1064">
            <v>43201898</v>
          </cell>
          <cell r="I1064" t="str">
            <v>주크박스</v>
          </cell>
          <cell r="J1064">
            <v>7</v>
          </cell>
        </row>
        <row r="1065">
          <cell r="H1065">
            <v>43201903</v>
          </cell>
          <cell r="I1065" t="str">
            <v>테이프드라이브라이브러리</v>
          </cell>
          <cell r="J1065">
            <v>5</v>
          </cell>
        </row>
        <row r="1066">
          <cell r="H1066">
            <v>43202002</v>
          </cell>
          <cell r="I1066" t="str">
            <v>공테이프</v>
          </cell>
          <cell r="J1066">
            <v>5</v>
          </cell>
        </row>
        <row r="1067">
          <cell r="H1067">
            <v>43202005</v>
          </cell>
          <cell r="I1067" t="str">
            <v>플래시메모리저장장치</v>
          </cell>
          <cell r="J1067">
            <v>5</v>
          </cell>
        </row>
        <row r="1068">
          <cell r="H1068">
            <v>43211501</v>
          </cell>
          <cell r="I1068" t="str">
            <v>컴퓨터서버</v>
          </cell>
          <cell r="J1068">
            <v>5</v>
          </cell>
        </row>
        <row r="1069">
          <cell r="H1069">
            <v>43211503</v>
          </cell>
          <cell r="I1069" t="str">
            <v>노트북컴퓨터</v>
          </cell>
          <cell r="J1069">
            <v>5</v>
          </cell>
        </row>
        <row r="1070">
          <cell r="H1070">
            <v>43211504</v>
          </cell>
          <cell r="I1070" t="str">
            <v>PDA또는오거나이저</v>
          </cell>
          <cell r="J1070">
            <v>5</v>
          </cell>
        </row>
        <row r="1071">
          <cell r="H1071">
            <v>43211505</v>
          </cell>
          <cell r="I1071" t="str">
            <v>POS터미널</v>
          </cell>
          <cell r="J1071">
            <v>5</v>
          </cell>
        </row>
        <row r="1072">
          <cell r="H1072">
            <v>43211506</v>
          </cell>
          <cell r="I1072" t="str">
            <v>신클라이언트컴퓨터</v>
          </cell>
          <cell r="J1072">
            <v>5</v>
          </cell>
        </row>
        <row r="1073">
          <cell r="H1073">
            <v>43211508</v>
          </cell>
          <cell r="I1073" t="str">
            <v>개인컴퓨터</v>
          </cell>
          <cell r="J1073">
            <v>4</v>
          </cell>
        </row>
        <row r="1074">
          <cell r="H1074">
            <v>43211509</v>
          </cell>
          <cell r="I1074" t="str">
            <v>태블릿컴퓨터</v>
          </cell>
          <cell r="J1074">
            <v>4</v>
          </cell>
        </row>
        <row r="1075">
          <cell r="H1075">
            <v>43211510</v>
          </cell>
          <cell r="I1075" t="str">
            <v>메인프레임콘솔또는단순단말기</v>
          </cell>
          <cell r="J1075">
            <v>7</v>
          </cell>
        </row>
        <row r="1076">
          <cell r="H1076">
            <v>43211512</v>
          </cell>
          <cell r="I1076" t="str">
            <v>메인프레임컴퓨터</v>
          </cell>
          <cell r="J1076">
            <v>7</v>
          </cell>
        </row>
        <row r="1077">
          <cell r="H1077">
            <v>43211514</v>
          </cell>
          <cell r="I1077" t="str">
            <v>컴퓨터키오스크</v>
          </cell>
          <cell r="J1077">
            <v>5</v>
          </cell>
        </row>
        <row r="1078">
          <cell r="H1078">
            <v>43211598</v>
          </cell>
          <cell r="I1078" t="str">
            <v>아날로그컴퓨터</v>
          </cell>
          <cell r="J1078">
            <v>5</v>
          </cell>
        </row>
        <row r="1079">
          <cell r="H1079">
            <v>43211606</v>
          </cell>
          <cell r="I1079" t="str">
            <v>멀티미디어키트</v>
          </cell>
          <cell r="J1079">
            <v>5</v>
          </cell>
        </row>
        <row r="1080">
          <cell r="H1080">
            <v>43211608</v>
          </cell>
          <cell r="I1080" t="str">
            <v>엔코더디코더장비</v>
          </cell>
          <cell r="J1080">
            <v>9</v>
          </cell>
        </row>
        <row r="1081">
          <cell r="H1081">
            <v>43211699</v>
          </cell>
          <cell r="I1081" t="str">
            <v>신호처리기</v>
          </cell>
          <cell r="J1081">
            <v>6</v>
          </cell>
        </row>
        <row r="1082">
          <cell r="H1082">
            <v>43211702</v>
          </cell>
          <cell r="I1082" t="str">
            <v>자기띠판독기및부호기</v>
          </cell>
          <cell r="J1082">
            <v>5</v>
          </cell>
        </row>
        <row r="1083">
          <cell r="H1083">
            <v>43211706</v>
          </cell>
          <cell r="I1083" t="str">
            <v>키보드</v>
          </cell>
          <cell r="J1083">
            <v>5</v>
          </cell>
        </row>
        <row r="1084">
          <cell r="H1084">
            <v>43211711</v>
          </cell>
          <cell r="I1084" t="str">
            <v>스캐너</v>
          </cell>
          <cell r="J1084">
            <v>5</v>
          </cell>
        </row>
        <row r="1085">
          <cell r="H1085">
            <v>43211712</v>
          </cell>
          <cell r="I1085" t="str">
            <v>그래픽태블릿</v>
          </cell>
          <cell r="J1085">
            <v>5</v>
          </cell>
        </row>
        <row r="1086">
          <cell r="H1086">
            <v>43211714</v>
          </cell>
          <cell r="I1086" t="str">
            <v>생체인식장비</v>
          </cell>
          <cell r="J1086">
            <v>7</v>
          </cell>
        </row>
        <row r="1087">
          <cell r="H1087">
            <v>43211717</v>
          </cell>
          <cell r="I1087" t="str">
            <v>광학문자판독장치</v>
          </cell>
          <cell r="J1087">
            <v>9</v>
          </cell>
        </row>
        <row r="1088">
          <cell r="H1088">
            <v>43211723</v>
          </cell>
          <cell r="I1088" t="str">
            <v>전자투표또는개표기</v>
          </cell>
          <cell r="J1088">
            <v>10</v>
          </cell>
        </row>
        <row r="1089">
          <cell r="H1089">
            <v>43211729</v>
          </cell>
          <cell r="I1089" t="str">
            <v>광학마크판독기</v>
          </cell>
          <cell r="J1089">
            <v>8</v>
          </cell>
        </row>
        <row r="1090">
          <cell r="H1090">
            <v>43211797</v>
          </cell>
          <cell r="I1090" t="str">
            <v>도서관리시스템</v>
          </cell>
          <cell r="J1090">
            <v>8</v>
          </cell>
        </row>
        <row r="1091">
          <cell r="H1091">
            <v>43211798</v>
          </cell>
          <cell r="I1091" t="str">
            <v>자료수집장치</v>
          </cell>
          <cell r="J1091">
            <v>9</v>
          </cell>
        </row>
        <row r="1092">
          <cell r="H1092">
            <v>43211799</v>
          </cell>
          <cell r="I1092" t="str">
            <v>화상분석시스템</v>
          </cell>
          <cell r="J1092">
            <v>9</v>
          </cell>
        </row>
        <row r="1093">
          <cell r="H1093">
            <v>43211901</v>
          </cell>
          <cell r="I1093" t="str">
            <v>CRT모니터</v>
          </cell>
          <cell r="J1093">
            <v>5</v>
          </cell>
        </row>
        <row r="1094">
          <cell r="H1094">
            <v>43211902</v>
          </cell>
          <cell r="I1094" t="str">
            <v>LCD패널또는모니터</v>
          </cell>
          <cell r="J1094">
            <v>5</v>
          </cell>
        </row>
        <row r="1095">
          <cell r="H1095">
            <v>43211903</v>
          </cell>
          <cell r="I1095" t="str">
            <v>터치스크린모니터</v>
          </cell>
          <cell r="J1095">
            <v>5</v>
          </cell>
        </row>
        <row r="1096">
          <cell r="H1096">
            <v>43211906</v>
          </cell>
          <cell r="I1096" t="str">
            <v>문자디스플레이</v>
          </cell>
          <cell r="J1096">
            <v>5</v>
          </cell>
        </row>
        <row r="1097">
          <cell r="H1097">
            <v>43212102</v>
          </cell>
          <cell r="I1097" t="str">
            <v>도트매트릭스프린터</v>
          </cell>
          <cell r="J1097">
            <v>5</v>
          </cell>
        </row>
        <row r="1098">
          <cell r="H1098">
            <v>43212104</v>
          </cell>
          <cell r="I1098" t="str">
            <v>잉크젯프린터</v>
          </cell>
          <cell r="J1098">
            <v>5</v>
          </cell>
        </row>
        <row r="1099">
          <cell r="H1099">
            <v>43212105</v>
          </cell>
          <cell r="I1099" t="str">
            <v>레이저프린터</v>
          </cell>
          <cell r="J1099">
            <v>5</v>
          </cell>
        </row>
        <row r="1100">
          <cell r="H1100">
            <v>43212107</v>
          </cell>
          <cell r="I1100" t="str">
            <v>플로터프린터</v>
          </cell>
          <cell r="J1100">
            <v>5</v>
          </cell>
        </row>
        <row r="1101">
          <cell r="H1101">
            <v>43212110</v>
          </cell>
          <cell r="I1101" t="str">
            <v>다기능프린터</v>
          </cell>
          <cell r="J1101">
            <v>5</v>
          </cell>
        </row>
        <row r="1102">
          <cell r="H1102">
            <v>43212114</v>
          </cell>
          <cell r="I1102" t="str">
            <v>디지털이미지프린터</v>
          </cell>
          <cell r="J1102">
            <v>5</v>
          </cell>
        </row>
        <row r="1103">
          <cell r="H1103">
            <v>43212115</v>
          </cell>
          <cell r="I1103" t="str">
            <v>바코드프린터</v>
          </cell>
          <cell r="J1103">
            <v>5</v>
          </cell>
        </row>
        <row r="1104">
          <cell r="H1104">
            <v>43212199</v>
          </cell>
          <cell r="I1104" t="str">
            <v>프린터제어기</v>
          </cell>
          <cell r="J1104">
            <v>5</v>
          </cell>
        </row>
        <row r="1105">
          <cell r="H1105">
            <v>43221501</v>
          </cell>
          <cell r="I1105" t="str">
            <v>자동안내시스템</v>
          </cell>
          <cell r="J1105">
            <v>8</v>
          </cell>
        </row>
        <row r="1106">
          <cell r="H1106">
            <v>43221504</v>
          </cell>
          <cell r="I1106" t="str">
            <v>구내교환시스템(PBX)</v>
          </cell>
          <cell r="J1106">
            <v>9</v>
          </cell>
        </row>
        <row r="1107">
          <cell r="H1107">
            <v>43221521</v>
          </cell>
          <cell r="I1107" t="str">
            <v>원격접속장치</v>
          </cell>
          <cell r="J1107">
            <v>9</v>
          </cell>
        </row>
        <row r="1108">
          <cell r="H1108">
            <v>43221525</v>
          </cell>
          <cell r="I1108" t="str">
            <v>인터콤시스템</v>
          </cell>
          <cell r="J1108">
            <v>6</v>
          </cell>
        </row>
        <row r="1109">
          <cell r="H1109">
            <v>43221598</v>
          </cell>
          <cell r="I1109" t="str">
            <v>도청방지기</v>
          </cell>
          <cell r="J1109">
            <v>9</v>
          </cell>
        </row>
        <row r="1110">
          <cell r="H1110">
            <v>43221706</v>
          </cell>
          <cell r="I1110" t="str">
            <v>라디오안테나</v>
          </cell>
          <cell r="J1110">
            <v>9</v>
          </cell>
        </row>
        <row r="1111">
          <cell r="H1111">
            <v>43221711</v>
          </cell>
          <cell r="I1111" t="str">
            <v>위성접속장비</v>
          </cell>
          <cell r="J1111">
            <v>8</v>
          </cell>
        </row>
        <row r="1112">
          <cell r="H1112">
            <v>43221721</v>
          </cell>
          <cell r="I1112" t="str">
            <v>무선데이터통신장비</v>
          </cell>
          <cell r="J1112">
            <v>9</v>
          </cell>
        </row>
        <row r="1113">
          <cell r="H1113">
            <v>43221788</v>
          </cell>
          <cell r="I1113" t="str">
            <v>분배기</v>
          </cell>
          <cell r="J1113">
            <v>9</v>
          </cell>
        </row>
        <row r="1114">
          <cell r="H1114">
            <v>43221789</v>
          </cell>
          <cell r="I1114" t="str">
            <v>안테나주변기기</v>
          </cell>
          <cell r="J1114">
            <v>8</v>
          </cell>
        </row>
        <row r="1115">
          <cell r="H1115">
            <v>43221790</v>
          </cell>
          <cell r="I1115" t="str">
            <v>통신용탑</v>
          </cell>
          <cell r="J1115">
            <v>9</v>
          </cell>
        </row>
        <row r="1116">
          <cell r="H1116">
            <v>43221791</v>
          </cell>
          <cell r="I1116" t="str">
            <v>레이돔</v>
          </cell>
          <cell r="J1116">
            <v>8</v>
          </cell>
        </row>
        <row r="1117">
          <cell r="H1117">
            <v>43221896</v>
          </cell>
          <cell r="I1117" t="str">
            <v>광송신기또는수신기</v>
          </cell>
          <cell r="J1117">
            <v>8</v>
          </cell>
        </row>
        <row r="1118">
          <cell r="H1118">
            <v>43221898</v>
          </cell>
          <cell r="I1118" t="str">
            <v>광다중화장치</v>
          </cell>
          <cell r="J1118">
            <v>6</v>
          </cell>
        </row>
        <row r="1119">
          <cell r="H1119">
            <v>43222501</v>
          </cell>
          <cell r="I1119" t="str">
            <v>방화벽장치</v>
          </cell>
          <cell r="J1119">
            <v>5</v>
          </cell>
        </row>
        <row r="1120">
          <cell r="H1120">
            <v>43222605</v>
          </cell>
          <cell r="I1120" t="str">
            <v>네트워크게이트웨이</v>
          </cell>
          <cell r="J1120">
            <v>6</v>
          </cell>
        </row>
        <row r="1121">
          <cell r="H1121">
            <v>43222607</v>
          </cell>
          <cell r="I1121" t="str">
            <v>캐시엔진장비</v>
          </cell>
          <cell r="J1121">
            <v>5</v>
          </cell>
        </row>
        <row r="1122">
          <cell r="H1122">
            <v>43222609</v>
          </cell>
          <cell r="I1122" t="str">
            <v>네트워크라우터</v>
          </cell>
          <cell r="J1122">
            <v>8</v>
          </cell>
        </row>
        <row r="1123">
          <cell r="H1123">
            <v>43222610</v>
          </cell>
          <cell r="I1123" t="str">
            <v>네트워크서비스집중장치또는허브</v>
          </cell>
          <cell r="J1123">
            <v>7</v>
          </cell>
        </row>
        <row r="1124">
          <cell r="H1124">
            <v>43222611</v>
          </cell>
          <cell r="I1124" t="str">
            <v>네트워크채널또는데이터서비스유닛</v>
          </cell>
          <cell r="J1124">
            <v>7</v>
          </cell>
        </row>
        <row r="1125">
          <cell r="H1125">
            <v>43222612</v>
          </cell>
          <cell r="I1125" t="str">
            <v>네트워크스위치</v>
          </cell>
          <cell r="J1125">
            <v>6</v>
          </cell>
        </row>
        <row r="1126">
          <cell r="H1126">
            <v>43222615</v>
          </cell>
          <cell r="I1126" t="str">
            <v>SAN스위치</v>
          </cell>
          <cell r="J1126">
            <v>6</v>
          </cell>
        </row>
        <row r="1127">
          <cell r="H1127">
            <v>43222619</v>
          </cell>
          <cell r="I1127" t="str">
            <v>비디오네트워킹장비</v>
          </cell>
          <cell r="J1127">
            <v>6</v>
          </cell>
        </row>
        <row r="1128">
          <cell r="H1128">
            <v>43222622</v>
          </cell>
          <cell r="I1128" t="str">
            <v>서버로드밸런서</v>
          </cell>
          <cell r="J1128">
            <v>6</v>
          </cell>
        </row>
        <row r="1129">
          <cell r="H1129">
            <v>43222628</v>
          </cell>
          <cell r="I1129" t="str">
            <v>모뎀</v>
          </cell>
          <cell r="J1129">
            <v>6</v>
          </cell>
        </row>
        <row r="1130">
          <cell r="H1130">
            <v>43222640</v>
          </cell>
          <cell r="I1130" t="str">
            <v>무선랜액세스포인트</v>
          </cell>
          <cell r="J1130">
            <v>5</v>
          </cell>
        </row>
        <row r="1131">
          <cell r="H1131">
            <v>43222694</v>
          </cell>
          <cell r="I1131" t="str">
            <v>네트워크트래픽제어장치</v>
          </cell>
          <cell r="J1131">
            <v>6</v>
          </cell>
        </row>
        <row r="1132">
          <cell r="H1132">
            <v>43222695</v>
          </cell>
          <cell r="I1132" t="str">
            <v>다중통신장비</v>
          </cell>
          <cell r="J1132">
            <v>9</v>
          </cell>
        </row>
        <row r="1133">
          <cell r="H1133">
            <v>43222696</v>
          </cell>
          <cell r="I1133" t="str">
            <v>동보장치</v>
          </cell>
          <cell r="J1133">
            <v>8</v>
          </cell>
        </row>
        <row r="1134">
          <cell r="H1134">
            <v>43222697</v>
          </cell>
          <cell r="I1134" t="str">
            <v>라우팅스위쳐</v>
          </cell>
          <cell r="J1134">
            <v>8</v>
          </cell>
        </row>
        <row r="1135">
          <cell r="H1135">
            <v>43222699</v>
          </cell>
          <cell r="I1135" t="str">
            <v>케이블네트워크테스터</v>
          </cell>
          <cell r="J1135">
            <v>9</v>
          </cell>
        </row>
        <row r="1136">
          <cell r="H1136">
            <v>43222799</v>
          </cell>
          <cell r="I1136" t="str">
            <v>전신교환기</v>
          </cell>
          <cell r="J1136">
            <v>8</v>
          </cell>
        </row>
        <row r="1137">
          <cell r="H1137">
            <v>43222805</v>
          </cell>
          <cell r="I1137" t="str">
            <v>구내교환장비</v>
          </cell>
          <cell r="J1137">
            <v>10</v>
          </cell>
        </row>
        <row r="1138">
          <cell r="H1138">
            <v>43222817</v>
          </cell>
          <cell r="I1138" t="str">
            <v>통신용중계기</v>
          </cell>
          <cell r="J1138">
            <v>8</v>
          </cell>
        </row>
        <row r="1139">
          <cell r="H1139">
            <v>43222818</v>
          </cell>
          <cell r="I1139" t="str">
            <v>전화기용배선반프레임</v>
          </cell>
          <cell r="J1139">
            <v>10</v>
          </cell>
        </row>
        <row r="1140">
          <cell r="H1140">
            <v>43222822</v>
          </cell>
          <cell r="I1140" t="str">
            <v>시분할다중화장치</v>
          </cell>
          <cell r="J1140">
            <v>10</v>
          </cell>
        </row>
        <row r="1141">
          <cell r="H1141">
            <v>43222898</v>
          </cell>
          <cell r="I1141" t="str">
            <v>다중장치</v>
          </cell>
          <cell r="J1141">
            <v>9</v>
          </cell>
        </row>
        <row r="1142">
          <cell r="H1142">
            <v>43222899</v>
          </cell>
          <cell r="I1142" t="str">
            <v>반송단국장치</v>
          </cell>
          <cell r="J1142">
            <v>10</v>
          </cell>
        </row>
        <row r="1143">
          <cell r="H1143">
            <v>43223308</v>
          </cell>
          <cell r="I1143" t="str">
            <v>네트워크시스템장비용랙</v>
          </cell>
          <cell r="J1143">
            <v>9</v>
          </cell>
        </row>
        <row r="1144">
          <cell r="H1144">
            <v>43232699</v>
          </cell>
          <cell r="I1144" t="str">
            <v>캐드캠시스템</v>
          </cell>
          <cell r="J1144">
            <v>5</v>
          </cell>
        </row>
        <row r="1145">
          <cell r="H1145">
            <v>44101501</v>
          </cell>
          <cell r="I1145" t="str">
            <v>복사기</v>
          </cell>
          <cell r="J1145">
            <v>5</v>
          </cell>
        </row>
        <row r="1146">
          <cell r="H1146">
            <v>44101503</v>
          </cell>
          <cell r="I1146" t="str">
            <v>다기능복사기</v>
          </cell>
          <cell r="J1146">
            <v>5</v>
          </cell>
        </row>
        <row r="1147">
          <cell r="H1147">
            <v>44101597</v>
          </cell>
          <cell r="I1147" t="str">
            <v>기상FAX</v>
          </cell>
          <cell r="J1147">
            <v>5</v>
          </cell>
        </row>
        <row r="1148">
          <cell r="H1148">
            <v>44101599</v>
          </cell>
          <cell r="I1148" t="str">
            <v>팩스기기</v>
          </cell>
          <cell r="J1148">
            <v>5</v>
          </cell>
        </row>
        <row r="1149">
          <cell r="H1149">
            <v>44101601</v>
          </cell>
          <cell r="I1149" t="str">
            <v>종이절단기및보조용품</v>
          </cell>
          <cell r="J1149">
            <v>9</v>
          </cell>
        </row>
        <row r="1150">
          <cell r="H1150">
            <v>44101602</v>
          </cell>
          <cell r="I1150" t="str">
            <v>종이펀칭기또는바인딩기</v>
          </cell>
          <cell r="J1150">
            <v>10</v>
          </cell>
        </row>
        <row r="1151">
          <cell r="H1151">
            <v>44101603</v>
          </cell>
          <cell r="I1151" t="str">
            <v>문서세단기및보조용품</v>
          </cell>
          <cell r="J1151">
            <v>11</v>
          </cell>
        </row>
        <row r="1152">
          <cell r="H1152">
            <v>44101703</v>
          </cell>
          <cell r="I1152" t="str">
            <v>듀플렉서장치</v>
          </cell>
          <cell r="J1152">
            <v>4</v>
          </cell>
        </row>
        <row r="1153">
          <cell r="H1153">
            <v>44101705</v>
          </cell>
          <cell r="I1153" t="str">
            <v>사무기기트레이또는지급장치</v>
          </cell>
          <cell r="J1153">
            <v>6</v>
          </cell>
        </row>
        <row r="1154">
          <cell r="H1154">
            <v>44101799</v>
          </cell>
          <cell r="I1154" t="str">
            <v>문서자동분류장치</v>
          </cell>
          <cell r="J1154">
            <v>6</v>
          </cell>
        </row>
        <row r="1155">
          <cell r="H1155">
            <v>44101902</v>
          </cell>
          <cell r="I1155" t="str">
            <v>수표발행기</v>
          </cell>
          <cell r="J1155">
            <v>10</v>
          </cell>
        </row>
        <row r="1156">
          <cell r="H1156">
            <v>44102103</v>
          </cell>
          <cell r="I1156" t="str">
            <v>우편물봉합기</v>
          </cell>
          <cell r="J1156">
            <v>7</v>
          </cell>
        </row>
        <row r="1157">
          <cell r="H1157">
            <v>44102105</v>
          </cell>
          <cell r="I1157" t="str">
            <v>수인인명인쇄기</v>
          </cell>
          <cell r="J1157">
            <v>7</v>
          </cell>
        </row>
        <row r="1158">
          <cell r="H1158">
            <v>44102304</v>
          </cell>
          <cell r="I1158" t="str">
            <v>봉인기계</v>
          </cell>
          <cell r="J1158">
            <v>7</v>
          </cell>
        </row>
        <row r="1159">
          <cell r="H1159">
            <v>44102501</v>
          </cell>
          <cell r="I1159" t="str">
            <v>지폐계수기</v>
          </cell>
          <cell r="J1159">
            <v>10</v>
          </cell>
        </row>
        <row r="1160">
          <cell r="H1160">
            <v>44102602</v>
          </cell>
          <cell r="I1160" t="str">
            <v>타자기</v>
          </cell>
          <cell r="J1160">
            <v>8</v>
          </cell>
        </row>
        <row r="1161">
          <cell r="H1161">
            <v>44102604</v>
          </cell>
          <cell r="I1161" t="str">
            <v>속기기계</v>
          </cell>
          <cell r="J1161">
            <v>6</v>
          </cell>
        </row>
        <row r="1162">
          <cell r="H1162">
            <v>44102801</v>
          </cell>
          <cell r="I1162" t="str">
            <v>래미네이터</v>
          </cell>
          <cell r="J1162">
            <v>10</v>
          </cell>
        </row>
        <row r="1163">
          <cell r="H1163">
            <v>44111502</v>
          </cell>
          <cell r="I1163" t="str">
            <v>서류정리케이스</v>
          </cell>
          <cell r="J1163">
            <v>8</v>
          </cell>
        </row>
        <row r="1164">
          <cell r="H1164">
            <v>44111512</v>
          </cell>
          <cell r="I1164" t="str">
            <v>책꽂이</v>
          </cell>
          <cell r="J1164">
            <v>8</v>
          </cell>
        </row>
        <row r="1165">
          <cell r="H1165">
            <v>44111515</v>
          </cell>
          <cell r="I1165" t="str">
            <v>서류상자또는서류함</v>
          </cell>
          <cell r="J1165">
            <v>8</v>
          </cell>
        </row>
        <row r="1166">
          <cell r="H1166">
            <v>44111890</v>
          </cell>
          <cell r="I1166" t="str">
            <v>도화기</v>
          </cell>
          <cell r="J1166">
            <v>10</v>
          </cell>
        </row>
        <row r="1167">
          <cell r="H1167">
            <v>44111891</v>
          </cell>
          <cell r="I1167" t="str">
            <v>제도판</v>
          </cell>
          <cell r="J1167">
            <v>10</v>
          </cell>
        </row>
        <row r="1168">
          <cell r="H1168">
            <v>44111893</v>
          </cell>
          <cell r="I1168" t="str">
            <v>면적계</v>
          </cell>
          <cell r="J1168">
            <v>10</v>
          </cell>
        </row>
        <row r="1169">
          <cell r="H1169">
            <v>44111895</v>
          </cell>
          <cell r="I1169" t="str">
            <v>제도기</v>
          </cell>
          <cell r="J1169">
            <v>10</v>
          </cell>
        </row>
        <row r="1170">
          <cell r="H1170">
            <v>44111901</v>
          </cell>
          <cell r="I1170" t="str">
            <v>일정기록판및액세서리</v>
          </cell>
          <cell r="J1170">
            <v>10</v>
          </cell>
        </row>
        <row r="1171">
          <cell r="H1171">
            <v>44111902</v>
          </cell>
          <cell r="I1171" t="str">
            <v>전자복사칠판및액세서리</v>
          </cell>
          <cell r="J1171">
            <v>8</v>
          </cell>
        </row>
        <row r="1172">
          <cell r="H1172">
            <v>44111906</v>
          </cell>
          <cell r="I1172" t="str">
            <v>칠판또는액세서리</v>
          </cell>
          <cell r="J1172">
            <v>8</v>
          </cell>
        </row>
        <row r="1173">
          <cell r="H1173">
            <v>44111907</v>
          </cell>
          <cell r="I1173" t="str">
            <v>게시판또는액세서리</v>
          </cell>
          <cell r="J1173">
            <v>7</v>
          </cell>
        </row>
        <row r="1174">
          <cell r="H1174">
            <v>44111911</v>
          </cell>
          <cell r="I1174" t="str">
            <v>인터랙티브화이트보드및액세서리</v>
          </cell>
          <cell r="J1174">
            <v>6</v>
          </cell>
        </row>
        <row r="1175">
          <cell r="H1175">
            <v>44121511</v>
          </cell>
          <cell r="I1175" t="str">
            <v>우편함</v>
          </cell>
          <cell r="J1175">
            <v>9</v>
          </cell>
        </row>
        <row r="1176">
          <cell r="H1176">
            <v>44121611</v>
          </cell>
          <cell r="I1176" t="str">
            <v>제지용펀치</v>
          </cell>
          <cell r="J1176">
            <v>9</v>
          </cell>
        </row>
        <row r="1177">
          <cell r="H1177">
            <v>44121623</v>
          </cell>
          <cell r="I1177" t="str">
            <v>기계식편지개봉기</v>
          </cell>
          <cell r="J1177">
            <v>6</v>
          </cell>
        </row>
        <row r="1178">
          <cell r="H1178">
            <v>45101502</v>
          </cell>
          <cell r="I1178" t="str">
            <v>오프셋인쇄기</v>
          </cell>
          <cell r="J1178">
            <v>11</v>
          </cell>
        </row>
        <row r="1179">
          <cell r="H1179">
            <v>45101504</v>
          </cell>
          <cell r="I1179" t="str">
            <v>평판인쇄기</v>
          </cell>
          <cell r="J1179">
            <v>11</v>
          </cell>
        </row>
        <row r="1180">
          <cell r="H1180">
            <v>45101506</v>
          </cell>
          <cell r="I1180" t="str">
            <v>스크린인쇄기</v>
          </cell>
          <cell r="J1180">
            <v>11</v>
          </cell>
        </row>
        <row r="1181">
          <cell r="H1181">
            <v>45101507</v>
          </cell>
          <cell r="I1181" t="str">
            <v>인쇄기</v>
          </cell>
          <cell r="J1181">
            <v>11</v>
          </cell>
        </row>
        <row r="1182">
          <cell r="H1182">
            <v>45101802</v>
          </cell>
          <cell r="I1182" t="str">
            <v>제본용재단기</v>
          </cell>
          <cell r="J1182">
            <v>11</v>
          </cell>
        </row>
        <row r="1183">
          <cell r="H1183">
            <v>45101804</v>
          </cell>
          <cell r="I1183" t="str">
            <v>제본기</v>
          </cell>
          <cell r="J1183">
            <v>11</v>
          </cell>
        </row>
        <row r="1184">
          <cell r="H1184">
            <v>45101806</v>
          </cell>
          <cell r="I1184" t="str">
            <v>정합기</v>
          </cell>
          <cell r="J1184">
            <v>12</v>
          </cell>
        </row>
        <row r="1185">
          <cell r="H1185">
            <v>45101902</v>
          </cell>
          <cell r="I1185" t="str">
            <v>제판기</v>
          </cell>
          <cell r="J1185">
            <v>12</v>
          </cell>
        </row>
        <row r="1186">
          <cell r="H1186">
            <v>45111603</v>
          </cell>
          <cell r="I1186" t="str">
            <v>영사용스크린</v>
          </cell>
          <cell r="J1186">
            <v>8</v>
          </cell>
        </row>
        <row r="1187">
          <cell r="H1187">
            <v>45111604</v>
          </cell>
          <cell r="I1187" t="str">
            <v>슬라이드용프로젝터</v>
          </cell>
          <cell r="J1187">
            <v>9</v>
          </cell>
        </row>
        <row r="1188">
          <cell r="H1188">
            <v>45111607</v>
          </cell>
          <cell r="I1188" t="str">
            <v>오버헤드프로젝터</v>
          </cell>
          <cell r="J1188">
            <v>9</v>
          </cell>
        </row>
        <row r="1189">
          <cell r="H1189">
            <v>45111608</v>
          </cell>
          <cell r="I1189" t="str">
            <v>영화용영사기</v>
          </cell>
          <cell r="J1189">
            <v>10</v>
          </cell>
        </row>
        <row r="1190">
          <cell r="H1190">
            <v>45111610</v>
          </cell>
          <cell r="I1190" t="str">
            <v>실물환등기</v>
          </cell>
          <cell r="J1190">
            <v>9</v>
          </cell>
        </row>
        <row r="1191">
          <cell r="H1191">
            <v>45111616</v>
          </cell>
          <cell r="I1191" t="str">
            <v>비디오프로젝터</v>
          </cell>
          <cell r="J1191">
            <v>7</v>
          </cell>
        </row>
        <row r="1192">
          <cell r="H1192">
            <v>45111696</v>
          </cell>
          <cell r="I1192" t="str">
            <v>슬라이드복사기</v>
          </cell>
          <cell r="J1192">
            <v>8</v>
          </cell>
        </row>
        <row r="1193">
          <cell r="H1193">
            <v>45111697</v>
          </cell>
          <cell r="I1193" t="str">
            <v>영사대</v>
          </cell>
          <cell r="J1193">
            <v>8</v>
          </cell>
        </row>
        <row r="1194">
          <cell r="H1194">
            <v>45111705</v>
          </cell>
          <cell r="I1194" t="str">
            <v>대중방송용장비</v>
          </cell>
          <cell r="J1194">
            <v>10</v>
          </cell>
        </row>
        <row r="1195">
          <cell r="H1195">
            <v>45111706</v>
          </cell>
          <cell r="I1195" t="str">
            <v>오디오믹서,증폭기결합</v>
          </cell>
          <cell r="J1195">
            <v>7</v>
          </cell>
        </row>
        <row r="1196">
          <cell r="H1196">
            <v>45111766</v>
          </cell>
          <cell r="I1196" t="str">
            <v>구내방송제어기기</v>
          </cell>
          <cell r="J1196">
            <v>9</v>
          </cell>
        </row>
        <row r="1197">
          <cell r="H1197">
            <v>45111767</v>
          </cell>
          <cell r="I1197" t="str">
            <v>리모트앰프</v>
          </cell>
          <cell r="J1197">
            <v>9</v>
          </cell>
        </row>
        <row r="1198">
          <cell r="H1198">
            <v>45111774</v>
          </cell>
          <cell r="I1198" t="str">
            <v>테이프복사기</v>
          </cell>
          <cell r="J1198">
            <v>7</v>
          </cell>
        </row>
        <row r="1199">
          <cell r="H1199">
            <v>45111775</v>
          </cell>
          <cell r="I1199" t="str">
            <v>음향합성기</v>
          </cell>
          <cell r="J1199">
            <v>8</v>
          </cell>
        </row>
        <row r="1200">
          <cell r="H1200">
            <v>45111780</v>
          </cell>
          <cell r="I1200" t="str">
            <v>디지털오디오편집기</v>
          </cell>
          <cell r="J1200">
            <v>6</v>
          </cell>
        </row>
        <row r="1201">
          <cell r="H1201">
            <v>45111793</v>
          </cell>
          <cell r="I1201" t="str">
            <v>릴테잎녹음기</v>
          </cell>
          <cell r="J1201">
            <v>9</v>
          </cell>
        </row>
        <row r="1202">
          <cell r="H1202">
            <v>45111796</v>
          </cell>
          <cell r="I1202" t="str">
            <v>카세트덱</v>
          </cell>
          <cell r="J1202">
            <v>9</v>
          </cell>
        </row>
        <row r="1203">
          <cell r="H1203">
            <v>45111797</v>
          </cell>
          <cell r="I1203" t="str">
            <v>하드디스크레코더</v>
          </cell>
          <cell r="J1203">
            <v>5</v>
          </cell>
        </row>
        <row r="1204">
          <cell r="H1204">
            <v>45111803</v>
          </cell>
          <cell r="I1204" t="str">
            <v>스캔컨버터</v>
          </cell>
          <cell r="J1204">
            <v>7</v>
          </cell>
        </row>
        <row r="1205">
          <cell r="H1205">
            <v>45111805</v>
          </cell>
          <cell r="I1205" t="str">
            <v>비디오편집기</v>
          </cell>
          <cell r="J1205">
            <v>9</v>
          </cell>
        </row>
        <row r="1206">
          <cell r="H1206">
            <v>45111810</v>
          </cell>
          <cell r="I1206" t="str">
            <v>실물화상기</v>
          </cell>
          <cell r="J1206">
            <v>8</v>
          </cell>
        </row>
        <row r="1207">
          <cell r="H1207">
            <v>45111881</v>
          </cell>
          <cell r="I1207" t="str">
            <v>영상모니터</v>
          </cell>
          <cell r="J1207">
            <v>6</v>
          </cell>
        </row>
        <row r="1208">
          <cell r="H1208">
            <v>45111882</v>
          </cell>
          <cell r="I1208" t="str">
            <v>MPEG엔코더</v>
          </cell>
          <cell r="J1208">
            <v>5</v>
          </cell>
        </row>
        <row r="1209">
          <cell r="H1209">
            <v>45111884</v>
          </cell>
          <cell r="I1209" t="str">
            <v>동기신호발생기</v>
          </cell>
          <cell r="J1209">
            <v>5</v>
          </cell>
        </row>
        <row r="1210">
          <cell r="H1210">
            <v>45111885</v>
          </cell>
          <cell r="I1210" t="str">
            <v>디지털영상효과기</v>
          </cell>
          <cell r="J1210">
            <v>6</v>
          </cell>
        </row>
        <row r="1211">
          <cell r="H1211">
            <v>45111886</v>
          </cell>
          <cell r="I1211" t="str">
            <v>로고발생기</v>
          </cell>
          <cell r="J1211">
            <v>8</v>
          </cell>
        </row>
        <row r="1212">
          <cell r="H1212">
            <v>45111887</v>
          </cell>
          <cell r="I1212" t="str">
            <v>방송용문자발생기</v>
          </cell>
          <cell r="J1212">
            <v>8</v>
          </cell>
        </row>
        <row r="1213">
          <cell r="H1213">
            <v>45111889</v>
          </cell>
          <cell r="I1213" t="str">
            <v>비디오믹서</v>
          </cell>
          <cell r="J1213">
            <v>7</v>
          </cell>
        </row>
        <row r="1214">
          <cell r="H1214">
            <v>45111891</v>
          </cell>
          <cell r="I1214" t="str">
            <v>비디오프로세싱앰프</v>
          </cell>
          <cell r="J1214">
            <v>6</v>
          </cell>
        </row>
        <row r="1215">
          <cell r="H1215">
            <v>45111893</v>
          </cell>
          <cell r="I1215" t="str">
            <v>영상정보디스플레이장치</v>
          </cell>
          <cell r="J1215">
            <v>5</v>
          </cell>
        </row>
        <row r="1216">
          <cell r="H1216">
            <v>45111894</v>
          </cell>
          <cell r="I1216" t="str">
            <v>오디오비디오콘솔</v>
          </cell>
          <cell r="J1216">
            <v>8</v>
          </cell>
        </row>
        <row r="1217">
          <cell r="H1217">
            <v>45111897</v>
          </cell>
          <cell r="I1217" t="str">
            <v>프롬프터</v>
          </cell>
          <cell r="J1217">
            <v>5</v>
          </cell>
        </row>
        <row r="1218">
          <cell r="H1218">
            <v>45111902</v>
          </cell>
          <cell r="I1218" t="str">
            <v>영상회의시스템</v>
          </cell>
          <cell r="J1218">
            <v>5</v>
          </cell>
        </row>
        <row r="1219">
          <cell r="H1219">
            <v>45112002</v>
          </cell>
          <cell r="I1219" t="str">
            <v>마이크로필름리더프린터</v>
          </cell>
          <cell r="J1219">
            <v>6</v>
          </cell>
        </row>
        <row r="1220">
          <cell r="H1220">
            <v>45112099</v>
          </cell>
          <cell r="I1220" t="str">
            <v>디지털식필름판독기</v>
          </cell>
          <cell r="J1220">
            <v>10</v>
          </cell>
        </row>
        <row r="1221">
          <cell r="H1221">
            <v>45121501</v>
          </cell>
          <cell r="I1221" t="str">
            <v>스틸카메라</v>
          </cell>
          <cell r="J1221">
            <v>9</v>
          </cell>
        </row>
        <row r="1222">
          <cell r="H1222">
            <v>45121504</v>
          </cell>
          <cell r="I1222" t="str">
            <v>디지털카메라</v>
          </cell>
          <cell r="J1222">
            <v>8</v>
          </cell>
        </row>
        <row r="1223">
          <cell r="H1223">
            <v>45121505</v>
          </cell>
          <cell r="I1223" t="str">
            <v>영화촬영용카메라</v>
          </cell>
          <cell r="J1223">
            <v>10</v>
          </cell>
        </row>
        <row r="1224">
          <cell r="H1224">
            <v>45121510</v>
          </cell>
          <cell r="I1224" t="str">
            <v>항공카메라</v>
          </cell>
          <cell r="J1224">
            <v>9</v>
          </cell>
        </row>
        <row r="1225">
          <cell r="H1225">
            <v>45121511</v>
          </cell>
          <cell r="I1225" t="str">
            <v>고속카메라</v>
          </cell>
          <cell r="J1225">
            <v>8</v>
          </cell>
        </row>
        <row r="1226">
          <cell r="H1226">
            <v>45121512</v>
          </cell>
          <cell r="I1226" t="str">
            <v>수중카메라</v>
          </cell>
          <cell r="J1226">
            <v>8</v>
          </cell>
        </row>
        <row r="1227">
          <cell r="H1227">
            <v>45121514</v>
          </cell>
          <cell r="I1227" t="str">
            <v>복사용카메라</v>
          </cell>
          <cell r="J1227">
            <v>8</v>
          </cell>
        </row>
        <row r="1228">
          <cell r="H1228">
            <v>45121516</v>
          </cell>
          <cell r="I1228" t="str">
            <v>디지탈캠코더또는비디오카메라</v>
          </cell>
          <cell r="J1228">
            <v>9</v>
          </cell>
        </row>
        <row r="1229">
          <cell r="H1229">
            <v>45121520</v>
          </cell>
          <cell r="I1229" t="str">
            <v>웹카메라</v>
          </cell>
          <cell r="J1229">
            <v>8</v>
          </cell>
        </row>
        <row r="1230">
          <cell r="H1230">
            <v>45121595</v>
          </cell>
          <cell r="I1230" t="str">
            <v>디지털이미지촬영기</v>
          </cell>
          <cell r="J1230">
            <v>8</v>
          </cell>
        </row>
        <row r="1231">
          <cell r="H1231">
            <v>45121596</v>
          </cell>
          <cell r="I1231" t="str">
            <v>적외선카메라</v>
          </cell>
          <cell r="J1231">
            <v>8</v>
          </cell>
        </row>
        <row r="1232">
          <cell r="H1232">
            <v>45121598</v>
          </cell>
          <cell r="I1232" t="str">
            <v>천체사진기</v>
          </cell>
          <cell r="J1232">
            <v>8</v>
          </cell>
        </row>
        <row r="1233">
          <cell r="H1233">
            <v>45121601</v>
          </cell>
          <cell r="I1233" t="str">
            <v>카메라플래시또는광원</v>
          </cell>
          <cell r="J1233">
            <v>8</v>
          </cell>
        </row>
        <row r="1234">
          <cell r="H1234">
            <v>45121602</v>
          </cell>
          <cell r="I1234" t="str">
            <v>카메라삼각대</v>
          </cell>
          <cell r="J1234">
            <v>10</v>
          </cell>
        </row>
        <row r="1235">
          <cell r="H1235">
            <v>45121603</v>
          </cell>
          <cell r="I1235" t="str">
            <v>카메라용렌즈또는카메라용필터</v>
          </cell>
          <cell r="J1235">
            <v>8</v>
          </cell>
        </row>
        <row r="1236">
          <cell r="H1236">
            <v>45121607</v>
          </cell>
          <cell r="I1236" t="str">
            <v>카메라설치대또는지지대</v>
          </cell>
          <cell r="J1236">
            <v>9</v>
          </cell>
        </row>
        <row r="1237">
          <cell r="H1237">
            <v>45121608</v>
          </cell>
          <cell r="I1237" t="str">
            <v>카메라조립부품</v>
          </cell>
          <cell r="J1237">
            <v>8</v>
          </cell>
        </row>
        <row r="1238">
          <cell r="H1238">
            <v>45121609</v>
          </cell>
          <cell r="I1238" t="str">
            <v>카메라받침대</v>
          </cell>
          <cell r="J1238">
            <v>8</v>
          </cell>
        </row>
        <row r="1239">
          <cell r="H1239">
            <v>45121612</v>
          </cell>
          <cell r="I1239" t="str">
            <v>카메라테이블</v>
          </cell>
          <cell r="J1239">
            <v>8</v>
          </cell>
        </row>
        <row r="1240">
          <cell r="H1240">
            <v>45121613</v>
          </cell>
          <cell r="I1240" t="str">
            <v>카메라덮개또는커버</v>
          </cell>
          <cell r="J1240">
            <v>8</v>
          </cell>
        </row>
        <row r="1241">
          <cell r="H1241">
            <v>45121623</v>
          </cell>
          <cell r="I1241" t="str">
            <v>카메라컨트롤러</v>
          </cell>
          <cell r="J1241">
            <v>8</v>
          </cell>
        </row>
        <row r="1242">
          <cell r="H1242">
            <v>45121697</v>
          </cell>
          <cell r="I1242" t="str">
            <v>반사경</v>
          </cell>
          <cell r="J1242">
            <v>8</v>
          </cell>
        </row>
        <row r="1243">
          <cell r="H1243">
            <v>45121701</v>
          </cell>
          <cell r="I1243" t="str">
            <v>필름건조기</v>
          </cell>
          <cell r="J1243">
            <v>9</v>
          </cell>
        </row>
        <row r="1244">
          <cell r="H1244">
            <v>45121704</v>
          </cell>
          <cell r="I1244" t="str">
            <v>필름편집기</v>
          </cell>
          <cell r="J1244">
            <v>9</v>
          </cell>
        </row>
        <row r="1245">
          <cell r="H1245">
            <v>45121705</v>
          </cell>
          <cell r="I1245" t="str">
            <v>사진확대기</v>
          </cell>
          <cell r="J1245">
            <v>9</v>
          </cell>
        </row>
        <row r="1246">
          <cell r="H1246">
            <v>45121709</v>
          </cell>
          <cell r="I1246" t="str">
            <v>자동필름현상기</v>
          </cell>
          <cell r="J1246">
            <v>8</v>
          </cell>
        </row>
        <row r="1247">
          <cell r="H1247">
            <v>45121792</v>
          </cell>
          <cell r="I1247" t="str">
            <v>색도조정기</v>
          </cell>
          <cell r="J1247">
            <v>8</v>
          </cell>
        </row>
        <row r="1248">
          <cell r="H1248">
            <v>45121797</v>
          </cell>
          <cell r="I1248" t="str">
            <v>필름리더</v>
          </cell>
          <cell r="J1248">
            <v>5</v>
          </cell>
        </row>
        <row r="1249">
          <cell r="H1249">
            <v>45121798</v>
          </cell>
          <cell r="I1249" t="str">
            <v>필름편집대</v>
          </cell>
          <cell r="J1249">
            <v>8</v>
          </cell>
        </row>
        <row r="1250">
          <cell r="H1250">
            <v>45121801</v>
          </cell>
          <cell r="I1250" t="str">
            <v>마이크로필름카메라</v>
          </cell>
          <cell r="J1250">
            <v>11</v>
          </cell>
        </row>
        <row r="1251">
          <cell r="H1251">
            <v>45131701</v>
          </cell>
          <cell r="I1251" t="str">
            <v>슬라이드트레이</v>
          </cell>
          <cell r="J1251">
            <v>8</v>
          </cell>
        </row>
        <row r="1252">
          <cell r="H1252">
            <v>45141693</v>
          </cell>
          <cell r="I1252" t="str">
            <v>인화기구</v>
          </cell>
          <cell r="J1252">
            <v>10</v>
          </cell>
        </row>
        <row r="1253">
          <cell r="H1253">
            <v>46111702</v>
          </cell>
          <cell r="I1253" t="str">
            <v>적외선탐지기</v>
          </cell>
          <cell r="J1253">
            <v>10</v>
          </cell>
        </row>
        <row r="1254">
          <cell r="H1254">
            <v>46111797</v>
          </cell>
          <cell r="I1254" t="str">
            <v>적외선망원경</v>
          </cell>
          <cell r="J1254">
            <v>9</v>
          </cell>
        </row>
        <row r="1255">
          <cell r="H1255">
            <v>46151501</v>
          </cell>
          <cell r="I1255" t="str">
            <v>바리케이드</v>
          </cell>
          <cell r="J1255">
            <v>11</v>
          </cell>
        </row>
        <row r="1256">
          <cell r="H1256">
            <v>46151503</v>
          </cell>
          <cell r="I1256" t="str">
            <v>폭동진압용방패</v>
          </cell>
          <cell r="J1256">
            <v>9</v>
          </cell>
        </row>
        <row r="1257">
          <cell r="H1257">
            <v>46151604</v>
          </cell>
          <cell r="I1257" t="str">
            <v>음주측정기</v>
          </cell>
          <cell r="J1257">
            <v>7</v>
          </cell>
        </row>
        <row r="1258">
          <cell r="H1258">
            <v>46151605</v>
          </cell>
          <cell r="I1258" t="str">
            <v>무기또는폭발물탐지기</v>
          </cell>
          <cell r="J1258">
            <v>11</v>
          </cell>
        </row>
        <row r="1259">
          <cell r="H1259">
            <v>46151608</v>
          </cell>
          <cell r="I1259" t="str">
            <v>폭탄방호장치및용품</v>
          </cell>
          <cell r="J1259">
            <v>11</v>
          </cell>
        </row>
        <row r="1260">
          <cell r="H1260">
            <v>46151696</v>
          </cell>
          <cell r="I1260" t="str">
            <v>신분증판독기</v>
          </cell>
          <cell r="J1260">
            <v>9</v>
          </cell>
        </row>
        <row r="1261">
          <cell r="H1261">
            <v>46151706</v>
          </cell>
          <cell r="I1261" t="str">
            <v>잠재지문프린트키트</v>
          </cell>
          <cell r="J1261">
            <v>9</v>
          </cell>
        </row>
        <row r="1262">
          <cell r="H1262">
            <v>46151711</v>
          </cell>
          <cell r="I1262" t="str">
            <v>족흔적채취기</v>
          </cell>
          <cell r="J1262">
            <v>10</v>
          </cell>
        </row>
        <row r="1263">
          <cell r="H1263">
            <v>46151715</v>
          </cell>
          <cell r="I1263" t="str">
            <v>지문인식장비</v>
          </cell>
          <cell r="J1263">
            <v>9</v>
          </cell>
        </row>
        <row r="1264">
          <cell r="H1264">
            <v>46151796</v>
          </cell>
          <cell r="I1264" t="str">
            <v>거짓말탐지기</v>
          </cell>
          <cell r="J1264">
            <v>9</v>
          </cell>
        </row>
        <row r="1265">
          <cell r="H1265">
            <v>46151797</v>
          </cell>
          <cell r="I1265" t="str">
            <v>수사용감식기구</v>
          </cell>
          <cell r="J1265">
            <v>10</v>
          </cell>
        </row>
        <row r="1266">
          <cell r="H1266">
            <v>46161503</v>
          </cell>
          <cell r="I1266" t="str">
            <v>선박신호장비</v>
          </cell>
          <cell r="J1266">
            <v>8</v>
          </cell>
        </row>
        <row r="1267">
          <cell r="H1267">
            <v>46161504</v>
          </cell>
          <cell r="I1267" t="str">
            <v>교통신호등</v>
          </cell>
          <cell r="J1267">
            <v>9</v>
          </cell>
        </row>
        <row r="1268">
          <cell r="H1268">
            <v>46161579</v>
          </cell>
          <cell r="I1268" t="str">
            <v>교통관제시스템</v>
          </cell>
          <cell r="J1268">
            <v>7</v>
          </cell>
        </row>
        <row r="1269">
          <cell r="H1269">
            <v>46161581</v>
          </cell>
          <cell r="I1269" t="str">
            <v>교통량측정기</v>
          </cell>
          <cell r="J1269">
            <v>9</v>
          </cell>
        </row>
        <row r="1270">
          <cell r="H1270">
            <v>46161587</v>
          </cell>
          <cell r="I1270" t="str">
            <v>보행자감지기</v>
          </cell>
          <cell r="J1270">
            <v>9</v>
          </cell>
        </row>
        <row r="1271">
          <cell r="H1271">
            <v>46161588</v>
          </cell>
          <cell r="I1271" t="str">
            <v>선박신호조명</v>
          </cell>
          <cell r="J1271">
            <v>8</v>
          </cell>
        </row>
        <row r="1272">
          <cell r="H1272">
            <v>46161595</v>
          </cell>
          <cell r="I1272" t="str">
            <v>차량번호판독기</v>
          </cell>
          <cell r="J1272">
            <v>9</v>
          </cell>
        </row>
        <row r="1273">
          <cell r="H1273">
            <v>46161790</v>
          </cell>
          <cell r="I1273" t="str">
            <v>구조망</v>
          </cell>
          <cell r="J1273">
            <v>8</v>
          </cell>
        </row>
        <row r="1274">
          <cell r="H1274">
            <v>46161792</v>
          </cell>
          <cell r="I1274" t="str">
            <v>구조용에어백</v>
          </cell>
          <cell r="J1274">
            <v>11</v>
          </cell>
        </row>
        <row r="1275">
          <cell r="H1275">
            <v>46161793</v>
          </cell>
          <cell r="I1275" t="str">
            <v>구조용조명등</v>
          </cell>
          <cell r="J1275">
            <v>11</v>
          </cell>
        </row>
        <row r="1276">
          <cell r="H1276">
            <v>46161797</v>
          </cell>
          <cell r="I1276" t="str">
            <v>에어텐트</v>
          </cell>
          <cell r="J1276">
            <v>11</v>
          </cell>
        </row>
        <row r="1277">
          <cell r="H1277">
            <v>46161799</v>
          </cell>
          <cell r="I1277" t="str">
            <v>유압구조장비세트</v>
          </cell>
          <cell r="J1277">
            <v>11</v>
          </cell>
        </row>
        <row r="1278">
          <cell r="H1278">
            <v>46171506</v>
          </cell>
          <cell r="I1278" t="str">
            <v>금고</v>
          </cell>
          <cell r="J1278">
            <v>11</v>
          </cell>
        </row>
        <row r="1279">
          <cell r="H1279">
            <v>46171602</v>
          </cell>
          <cell r="I1279" t="str">
            <v>경음기</v>
          </cell>
          <cell r="J1279">
            <v>8</v>
          </cell>
        </row>
        <row r="1280">
          <cell r="H1280">
            <v>46171603</v>
          </cell>
          <cell r="I1280" t="str">
            <v>시간기록계</v>
          </cell>
          <cell r="J1280">
            <v>11</v>
          </cell>
        </row>
        <row r="1281">
          <cell r="H1281">
            <v>46171604</v>
          </cell>
          <cell r="I1281" t="str">
            <v>경보장치</v>
          </cell>
          <cell r="J1281">
            <v>9</v>
          </cell>
        </row>
        <row r="1282">
          <cell r="H1282">
            <v>46171610</v>
          </cell>
          <cell r="I1282" t="str">
            <v>보안용카메라</v>
          </cell>
          <cell r="J1282">
            <v>9</v>
          </cell>
        </row>
        <row r="1283">
          <cell r="H1283">
            <v>46171612</v>
          </cell>
          <cell r="I1283" t="str">
            <v>비디오모니터</v>
          </cell>
          <cell r="J1283">
            <v>7</v>
          </cell>
        </row>
        <row r="1284">
          <cell r="H1284">
            <v>46171613</v>
          </cell>
          <cell r="I1284" t="str">
            <v>가스경보기</v>
          </cell>
          <cell r="J1284">
            <v>9</v>
          </cell>
        </row>
        <row r="1285">
          <cell r="H1285">
            <v>46171616</v>
          </cell>
          <cell r="I1285" t="str">
            <v>레이더탐지기</v>
          </cell>
          <cell r="J1285">
            <v>9</v>
          </cell>
        </row>
        <row r="1286">
          <cell r="H1286">
            <v>46171619</v>
          </cell>
          <cell r="I1286" t="str">
            <v>경비또는출입통제시스템</v>
          </cell>
          <cell r="J1286">
            <v>9</v>
          </cell>
        </row>
        <row r="1287">
          <cell r="H1287">
            <v>46171621</v>
          </cell>
          <cell r="I1287" t="str">
            <v>감시용녹화기또는녹음기</v>
          </cell>
          <cell r="J1287">
            <v>8</v>
          </cell>
        </row>
        <row r="1288">
          <cell r="H1288">
            <v>46171673</v>
          </cell>
          <cell r="I1288" t="str">
            <v>영상분배기</v>
          </cell>
          <cell r="J1288">
            <v>6</v>
          </cell>
        </row>
        <row r="1289">
          <cell r="H1289">
            <v>46171677</v>
          </cell>
          <cell r="I1289" t="str">
            <v>엑스레이화물검색기</v>
          </cell>
          <cell r="J1289">
            <v>10</v>
          </cell>
        </row>
        <row r="1290">
          <cell r="H1290">
            <v>46171678</v>
          </cell>
          <cell r="I1290" t="str">
            <v>감청장비</v>
          </cell>
          <cell r="J1290">
            <v>10</v>
          </cell>
        </row>
        <row r="1291">
          <cell r="H1291">
            <v>46171681</v>
          </cell>
          <cell r="I1291" t="str">
            <v>도난방지기</v>
          </cell>
          <cell r="J1291">
            <v>8</v>
          </cell>
        </row>
        <row r="1292">
          <cell r="H1292">
            <v>46171682</v>
          </cell>
          <cell r="I1292" t="str">
            <v>모사전송기용보안장비</v>
          </cell>
          <cell r="J1292">
            <v>9</v>
          </cell>
        </row>
        <row r="1293">
          <cell r="H1293">
            <v>46171683</v>
          </cell>
          <cell r="I1293" t="str">
            <v>무선국운영감시기</v>
          </cell>
          <cell r="J1293">
            <v>9</v>
          </cell>
        </row>
        <row r="1294">
          <cell r="H1294">
            <v>46171685</v>
          </cell>
          <cell r="I1294" t="str">
            <v>무인교통감시장치</v>
          </cell>
          <cell r="J1294">
            <v>7</v>
          </cell>
        </row>
        <row r="1295">
          <cell r="H1295">
            <v>46171687</v>
          </cell>
          <cell r="I1295" t="str">
            <v>보안용금속탐지기</v>
          </cell>
          <cell r="J1295">
            <v>10</v>
          </cell>
        </row>
        <row r="1296">
          <cell r="H1296">
            <v>46171689</v>
          </cell>
          <cell r="I1296" t="str">
            <v>수위고저용경보기</v>
          </cell>
          <cell r="J1296">
            <v>9</v>
          </cell>
        </row>
        <row r="1297">
          <cell r="H1297">
            <v>46171691</v>
          </cell>
          <cell r="I1297" t="str">
            <v>야간투시경</v>
          </cell>
          <cell r="J1297">
            <v>10</v>
          </cell>
        </row>
        <row r="1298">
          <cell r="H1298">
            <v>46171694</v>
          </cell>
          <cell r="I1298" t="str">
            <v>영상신호보상기</v>
          </cell>
          <cell r="J1298">
            <v>8</v>
          </cell>
        </row>
        <row r="1299">
          <cell r="H1299">
            <v>46171697</v>
          </cell>
          <cell r="I1299" t="str">
            <v>탐지지</v>
          </cell>
          <cell r="J1299">
            <v>8</v>
          </cell>
        </row>
        <row r="1300">
          <cell r="H1300">
            <v>46171699</v>
          </cell>
          <cell r="I1300" t="str">
            <v>화학작용제탐지기</v>
          </cell>
          <cell r="J1300">
            <v>9</v>
          </cell>
        </row>
        <row r="1301">
          <cell r="H1301">
            <v>46181502</v>
          </cell>
          <cell r="I1301" t="str">
            <v>방탄조끼</v>
          </cell>
          <cell r="J1301">
            <v>9</v>
          </cell>
        </row>
        <row r="1302">
          <cell r="H1302">
            <v>46181509</v>
          </cell>
          <cell r="I1302" t="str">
            <v>위험물질방어의류</v>
          </cell>
          <cell r="J1302">
            <v>7</v>
          </cell>
        </row>
        <row r="1303">
          <cell r="H1303">
            <v>46181518</v>
          </cell>
          <cell r="I1303" t="str">
            <v>방열복</v>
          </cell>
          <cell r="J1303">
            <v>11</v>
          </cell>
        </row>
        <row r="1304">
          <cell r="H1304">
            <v>46181528</v>
          </cell>
          <cell r="I1304" t="str">
            <v>보호용작업복</v>
          </cell>
          <cell r="J1304">
            <v>7</v>
          </cell>
        </row>
        <row r="1305">
          <cell r="H1305">
            <v>46181704</v>
          </cell>
          <cell r="I1305" t="str">
            <v>안전헬멧</v>
          </cell>
          <cell r="J1305">
            <v>8</v>
          </cell>
        </row>
        <row r="1306">
          <cell r="H1306">
            <v>46182003</v>
          </cell>
          <cell r="I1306" t="str">
            <v>가스마스크</v>
          </cell>
          <cell r="J1306">
            <v>7</v>
          </cell>
        </row>
        <row r="1307">
          <cell r="H1307">
            <v>46182004</v>
          </cell>
          <cell r="I1307" t="str">
            <v>산소호흡기또는보조용품</v>
          </cell>
          <cell r="J1307">
            <v>11</v>
          </cell>
        </row>
        <row r="1308">
          <cell r="H1308">
            <v>46182401</v>
          </cell>
          <cell r="I1308" t="str">
            <v>오염제거기</v>
          </cell>
          <cell r="J1308">
            <v>11</v>
          </cell>
        </row>
        <row r="1309">
          <cell r="H1309">
            <v>46182599</v>
          </cell>
          <cell r="I1309" t="str">
            <v>호신장비</v>
          </cell>
          <cell r="J1309">
            <v>8</v>
          </cell>
        </row>
        <row r="1310">
          <cell r="H1310">
            <v>46191502</v>
          </cell>
          <cell r="I1310" t="str">
            <v>열감지기</v>
          </cell>
          <cell r="J1310">
            <v>8</v>
          </cell>
        </row>
        <row r="1311">
          <cell r="H1311">
            <v>46191598</v>
          </cell>
          <cell r="I1311" t="str">
            <v>열상관측장비</v>
          </cell>
          <cell r="J1311">
            <v>7</v>
          </cell>
        </row>
        <row r="1312">
          <cell r="H1312">
            <v>46191601</v>
          </cell>
          <cell r="I1312" t="str">
            <v>소방기</v>
          </cell>
          <cell r="J1312">
            <v>9</v>
          </cell>
        </row>
        <row r="1313">
          <cell r="H1313">
            <v>46191605</v>
          </cell>
          <cell r="I1313" t="str">
            <v>소방용수지식공구</v>
          </cell>
          <cell r="J1313">
            <v>8</v>
          </cell>
        </row>
        <row r="1314">
          <cell r="H1314">
            <v>46191607</v>
          </cell>
          <cell r="I1314" t="str">
            <v>소방용호흡기구</v>
          </cell>
          <cell r="J1314">
            <v>9</v>
          </cell>
        </row>
        <row r="1315">
          <cell r="H1315">
            <v>46191612</v>
          </cell>
          <cell r="I1315" t="str">
            <v>등짐펌프</v>
          </cell>
          <cell r="J1315">
            <v>9</v>
          </cell>
        </row>
        <row r="1316">
          <cell r="H1316">
            <v>46191683</v>
          </cell>
          <cell r="I1316" t="str">
            <v>소방용펌프</v>
          </cell>
          <cell r="J1316">
            <v>9</v>
          </cell>
        </row>
        <row r="1317">
          <cell r="H1317">
            <v>46191699</v>
          </cell>
          <cell r="I1317" t="str">
            <v>헬리콥타용소화물통</v>
          </cell>
          <cell r="J1317">
            <v>8</v>
          </cell>
        </row>
        <row r="1318">
          <cell r="H1318">
            <v>46200103</v>
          </cell>
          <cell r="I1318" t="str">
            <v>구조실습용마네킨</v>
          </cell>
          <cell r="J1318">
            <v>9</v>
          </cell>
        </row>
        <row r="1319">
          <cell r="H1319">
            <v>47101511</v>
          </cell>
          <cell r="I1319" t="str">
            <v>이온교환장치</v>
          </cell>
          <cell r="J1319">
            <v>9</v>
          </cell>
        </row>
        <row r="1320">
          <cell r="H1320">
            <v>47101512</v>
          </cell>
          <cell r="I1320" t="str">
            <v>혼합기및교반기</v>
          </cell>
          <cell r="J1320">
            <v>10</v>
          </cell>
        </row>
        <row r="1321">
          <cell r="H1321">
            <v>47101514</v>
          </cell>
          <cell r="I1321" t="str">
            <v>정수장비</v>
          </cell>
          <cell r="J1321">
            <v>10</v>
          </cell>
        </row>
        <row r="1322">
          <cell r="H1322">
            <v>47101516</v>
          </cell>
          <cell r="I1322" t="str">
            <v>탁도계</v>
          </cell>
          <cell r="J1322">
            <v>12</v>
          </cell>
        </row>
        <row r="1323">
          <cell r="H1323">
            <v>47101517</v>
          </cell>
          <cell r="I1323" t="str">
            <v>자외선살균기</v>
          </cell>
          <cell r="J1323">
            <v>11</v>
          </cell>
        </row>
        <row r="1324">
          <cell r="H1324">
            <v>47101521</v>
          </cell>
          <cell r="I1324" t="str">
            <v>한외여과장치</v>
          </cell>
          <cell r="J1324">
            <v>11</v>
          </cell>
        </row>
        <row r="1325">
          <cell r="H1325">
            <v>47101525</v>
          </cell>
          <cell r="I1325" t="str">
            <v>탈수및배수장치</v>
          </cell>
          <cell r="J1325">
            <v>11</v>
          </cell>
        </row>
        <row r="1326">
          <cell r="H1326">
            <v>47101529</v>
          </cell>
          <cell r="I1326" t="str">
            <v>소각로</v>
          </cell>
          <cell r="J1326">
            <v>11</v>
          </cell>
        </row>
        <row r="1327">
          <cell r="H1327">
            <v>47101536</v>
          </cell>
          <cell r="I1327" t="str">
            <v>슬러지수집기</v>
          </cell>
          <cell r="J1327">
            <v>12</v>
          </cell>
        </row>
        <row r="1328">
          <cell r="H1328">
            <v>47111502</v>
          </cell>
          <cell r="I1328" t="str">
            <v>업소용세탁기</v>
          </cell>
          <cell r="J1328">
            <v>9</v>
          </cell>
        </row>
        <row r="1329">
          <cell r="H1329">
            <v>47111503</v>
          </cell>
          <cell r="I1329" t="str">
            <v>세탁물건조기</v>
          </cell>
          <cell r="J1329">
            <v>7</v>
          </cell>
        </row>
        <row r="1330">
          <cell r="H1330">
            <v>47111599</v>
          </cell>
          <cell r="I1330" t="str">
            <v>스포팅기</v>
          </cell>
          <cell r="J1330">
            <v>6</v>
          </cell>
        </row>
        <row r="1331">
          <cell r="H1331">
            <v>47121602</v>
          </cell>
          <cell r="I1331" t="str">
            <v>진공청소기</v>
          </cell>
          <cell r="J1331">
            <v>7</v>
          </cell>
        </row>
        <row r="1332">
          <cell r="H1332">
            <v>47121605</v>
          </cell>
          <cell r="I1332" t="str">
            <v>습식바닥청소기</v>
          </cell>
          <cell r="J1332">
            <v>7</v>
          </cell>
        </row>
        <row r="1333">
          <cell r="H1333">
            <v>47121702</v>
          </cell>
          <cell r="I1333" t="str">
            <v>쓰레기통또는쓰레기통라이너</v>
          </cell>
          <cell r="J1333">
            <v>9</v>
          </cell>
        </row>
        <row r="1334">
          <cell r="H1334">
            <v>47121805</v>
          </cell>
          <cell r="I1334" t="str">
            <v>압력또는증기청소기</v>
          </cell>
          <cell r="J1334">
            <v>6</v>
          </cell>
        </row>
        <row r="1335">
          <cell r="H1335">
            <v>48101509</v>
          </cell>
          <cell r="I1335" t="str">
            <v>상업용튀김요리기구</v>
          </cell>
          <cell r="J1335">
            <v>7</v>
          </cell>
        </row>
        <row r="1336">
          <cell r="H1336">
            <v>48101510</v>
          </cell>
          <cell r="I1336" t="str">
            <v>상업용식품온장고</v>
          </cell>
          <cell r="J1336">
            <v>7</v>
          </cell>
        </row>
        <row r="1337">
          <cell r="H1337">
            <v>48101511</v>
          </cell>
          <cell r="I1337" t="str">
            <v>상업용그리들</v>
          </cell>
          <cell r="J1337">
            <v>7</v>
          </cell>
        </row>
        <row r="1338">
          <cell r="H1338">
            <v>48101517</v>
          </cell>
          <cell r="I1338" t="str">
            <v>상업용오븐</v>
          </cell>
          <cell r="J1338">
            <v>7</v>
          </cell>
        </row>
        <row r="1339">
          <cell r="H1339">
            <v>48101521</v>
          </cell>
          <cell r="I1339" t="str">
            <v>상업용레인지</v>
          </cell>
          <cell r="J1339">
            <v>7</v>
          </cell>
        </row>
        <row r="1340">
          <cell r="H1340">
            <v>48101524</v>
          </cell>
          <cell r="I1340" t="str">
            <v>상업용찜통</v>
          </cell>
          <cell r="J1340">
            <v>8</v>
          </cell>
        </row>
        <row r="1341">
          <cell r="H1341">
            <v>48101530</v>
          </cell>
          <cell r="I1341" t="str">
            <v>상업용밥솥</v>
          </cell>
          <cell r="J1341">
            <v>7</v>
          </cell>
        </row>
        <row r="1342">
          <cell r="H1342">
            <v>48101595</v>
          </cell>
          <cell r="I1342" t="str">
            <v>만능조리기</v>
          </cell>
          <cell r="J1342">
            <v>7</v>
          </cell>
        </row>
        <row r="1343">
          <cell r="H1343">
            <v>48101601</v>
          </cell>
          <cell r="I1343" t="str">
            <v>상업용혼합기</v>
          </cell>
          <cell r="J1343">
            <v>7</v>
          </cell>
        </row>
        <row r="1344">
          <cell r="H1344">
            <v>48101607</v>
          </cell>
          <cell r="I1344" t="str">
            <v>상업용주서기</v>
          </cell>
          <cell r="J1344">
            <v>7</v>
          </cell>
        </row>
        <row r="1345">
          <cell r="H1345">
            <v>48101608</v>
          </cell>
          <cell r="I1345" t="str">
            <v>상업용믹서기</v>
          </cell>
          <cell r="J1345">
            <v>7</v>
          </cell>
        </row>
        <row r="1346">
          <cell r="H1346">
            <v>48101610</v>
          </cell>
          <cell r="I1346" t="str">
            <v>상업용필러</v>
          </cell>
          <cell r="J1346">
            <v>7</v>
          </cell>
        </row>
        <row r="1347">
          <cell r="H1347">
            <v>48101615</v>
          </cell>
          <cell r="I1347" t="str">
            <v>상업용식기세척기</v>
          </cell>
          <cell r="J1347">
            <v>7</v>
          </cell>
        </row>
        <row r="1348">
          <cell r="H1348">
            <v>48101710</v>
          </cell>
          <cell r="I1348" t="str">
            <v>음수대</v>
          </cell>
          <cell r="J1348">
            <v>7</v>
          </cell>
        </row>
        <row r="1349">
          <cell r="H1349">
            <v>48101799</v>
          </cell>
          <cell r="I1349" t="str">
            <v>정수기</v>
          </cell>
          <cell r="J1349">
            <v>6</v>
          </cell>
        </row>
        <row r="1350">
          <cell r="H1350">
            <v>48101809</v>
          </cell>
          <cell r="I1350" t="str">
            <v>상업용곰솥또는국솥</v>
          </cell>
          <cell r="J1350">
            <v>6</v>
          </cell>
        </row>
        <row r="1351">
          <cell r="H1351">
            <v>48101818</v>
          </cell>
          <cell r="I1351" t="str">
            <v>주방기구소독기</v>
          </cell>
          <cell r="J1351">
            <v>7</v>
          </cell>
        </row>
        <row r="1352">
          <cell r="H1352">
            <v>48101819</v>
          </cell>
          <cell r="I1352" t="str">
            <v>손소독기</v>
          </cell>
          <cell r="J1352">
            <v>5</v>
          </cell>
        </row>
        <row r="1353">
          <cell r="H1353">
            <v>48101894</v>
          </cell>
          <cell r="I1353" t="str">
            <v>음식쓰레기처리대</v>
          </cell>
          <cell r="J1353">
            <v>6</v>
          </cell>
        </row>
        <row r="1354">
          <cell r="H1354">
            <v>48101896</v>
          </cell>
          <cell r="I1354" t="str">
            <v>상업용주방후드</v>
          </cell>
          <cell r="J1354">
            <v>6</v>
          </cell>
        </row>
        <row r="1355">
          <cell r="H1355">
            <v>48101898</v>
          </cell>
          <cell r="I1355" t="str">
            <v>살균수제조장치</v>
          </cell>
          <cell r="J1355">
            <v>6</v>
          </cell>
        </row>
        <row r="1356">
          <cell r="H1356">
            <v>48101915</v>
          </cell>
          <cell r="I1356" t="str">
            <v>상업용서빙트레이</v>
          </cell>
          <cell r="J1356">
            <v>9</v>
          </cell>
        </row>
        <row r="1357">
          <cell r="H1357">
            <v>48102097</v>
          </cell>
          <cell r="I1357" t="str">
            <v>배식대</v>
          </cell>
          <cell r="J1357">
            <v>7</v>
          </cell>
        </row>
        <row r="1358">
          <cell r="H1358">
            <v>48102103</v>
          </cell>
          <cell r="I1358" t="str">
            <v>냉장진열장</v>
          </cell>
          <cell r="J1358">
            <v>11</v>
          </cell>
        </row>
        <row r="1359">
          <cell r="H1359">
            <v>48102199</v>
          </cell>
          <cell r="I1359" t="str">
            <v>냉동시스템</v>
          </cell>
          <cell r="J1359">
            <v>11</v>
          </cell>
        </row>
        <row r="1360">
          <cell r="H1360">
            <v>48111001</v>
          </cell>
          <cell r="I1360" t="str">
            <v>컵음료자판기</v>
          </cell>
          <cell r="J1360">
            <v>11</v>
          </cell>
        </row>
        <row r="1361">
          <cell r="H1361">
            <v>48111199</v>
          </cell>
          <cell r="I1361" t="str">
            <v>자동구두광택기</v>
          </cell>
          <cell r="J1361">
            <v>6</v>
          </cell>
        </row>
        <row r="1362">
          <cell r="H1362">
            <v>48111301</v>
          </cell>
          <cell r="I1362" t="str">
            <v>티켓발급기</v>
          </cell>
          <cell r="J1362">
            <v>9</v>
          </cell>
        </row>
        <row r="1363">
          <cell r="H1363">
            <v>48111391</v>
          </cell>
          <cell r="I1363" t="str">
            <v>대기자호출시스템</v>
          </cell>
          <cell r="J1363">
            <v>8</v>
          </cell>
        </row>
        <row r="1364">
          <cell r="H1364">
            <v>49101601</v>
          </cell>
          <cell r="I1364" t="str">
            <v>골동품및고미술품</v>
          </cell>
          <cell r="J1364">
            <v>6</v>
          </cell>
        </row>
        <row r="1365">
          <cell r="H1365">
            <v>49121503</v>
          </cell>
          <cell r="I1365" t="str">
            <v>텐트</v>
          </cell>
          <cell r="J1365">
            <v>8</v>
          </cell>
        </row>
        <row r="1366">
          <cell r="H1366">
            <v>49121595</v>
          </cell>
          <cell r="I1366" t="str">
            <v>위장용천</v>
          </cell>
          <cell r="J1366">
            <v>6</v>
          </cell>
        </row>
        <row r="1367">
          <cell r="H1367">
            <v>49141501</v>
          </cell>
          <cell r="I1367" t="str">
            <v>부력조절기</v>
          </cell>
          <cell r="J1367">
            <v>5</v>
          </cell>
        </row>
        <row r="1368">
          <cell r="H1368">
            <v>49141506</v>
          </cell>
          <cell r="I1368" t="str">
            <v>습식잠수복</v>
          </cell>
          <cell r="J1368">
            <v>7</v>
          </cell>
        </row>
        <row r="1369">
          <cell r="H1369">
            <v>49141508</v>
          </cell>
          <cell r="I1369" t="str">
            <v>구명총</v>
          </cell>
          <cell r="J1369">
            <v>7</v>
          </cell>
        </row>
        <row r="1370">
          <cell r="H1370">
            <v>49141510</v>
          </cell>
          <cell r="I1370" t="str">
            <v>잠수기</v>
          </cell>
          <cell r="J1370">
            <v>7</v>
          </cell>
        </row>
        <row r="1371">
          <cell r="H1371">
            <v>49141605</v>
          </cell>
          <cell r="I1371" t="str">
            <v>서프보드</v>
          </cell>
          <cell r="J1371">
            <v>8</v>
          </cell>
        </row>
        <row r="1372">
          <cell r="H1372">
            <v>49151502</v>
          </cell>
          <cell r="I1372" t="str">
            <v>스키</v>
          </cell>
          <cell r="J1372">
            <v>8</v>
          </cell>
        </row>
        <row r="1373">
          <cell r="H1373">
            <v>49161508</v>
          </cell>
          <cell r="I1373" t="str">
            <v>투구기</v>
          </cell>
          <cell r="J1373">
            <v>8</v>
          </cell>
        </row>
        <row r="1374">
          <cell r="H1374">
            <v>49171501</v>
          </cell>
          <cell r="I1374" t="str">
            <v>체조용바또는빔</v>
          </cell>
          <cell r="J1374">
            <v>8</v>
          </cell>
        </row>
        <row r="1375">
          <cell r="H1375">
            <v>49171598</v>
          </cell>
          <cell r="I1375" t="str">
            <v>구름판</v>
          </cell>
          <cell r="J1375">
            <v>8</v>
          </cell>
        </row>
        <row r="1376">
          <cell r="H1376">
            <v>49181501</v>
          </cell>
          <cell r="I1376" t="str">
            <v>당구대</v>
          </cell>
          <cell r="J1376">
            <v>8</v>
          </cell>
        </row>
        <row r="1377">
          <cell r="H1377">
            <v>49181507</v>
          </cell>
          <cell r="I1377" t="str">
            <v>탁구대</v>
          </cell>
          <cell r="J1377">
            <v>8</v>
          </cell>
        </row>
        <row r="1378">
          <cell r="H1378">
            <v>49181698</v>
          </cell>
          <cell r="I1378" t="str">
            <v>사격총</v>
          </cell>
          <cell r="J1378">
            <v>5</v>
          </cell>
        </row>
        <row r="1379">
          <cell r="H1379">
            <v>49201501</v>
          </cell>
          <cell r="I1379" t="str">
            <v>트레드밀</v>
          </cell>
          <cell r="J1379">
            <v>7</v>
          </cell>
        </row>
        <row r="1380">
          <cell r="H1380">
            <v>49201502</v>
          </cell>
          <cell r="I1380" t="str">
            <v>스태퍼</v>
          </cell>
          <cell r="J1380">
            <v>8</v>
          </cell>
        </row>
        <row r="1381">
          <cell r="H1381">
            <v>49201503</v>
          </cell>
          <cell r="I1381" t="str">
            <v>헬스자전거</v>
          </cell>
          <cell r="J1381">
            <v>8</v>
          </cell>
        </row>
        <row r="1382">
          <cell r="H1382">
            <v>49201596</v>
          </cell>
          <cell r="I1382" t="str">
            <v>워킹머신</v>
          </cell>
          <cell r="J1382">
            <v>7</v>
          </cell>
        </row>
        <row r="1383">
          <cell r="H1383">
            <v>49201602</v>
          </cell>
          <cell r="I1383" t="str">
            <v>바벨(역기)</v>
          </cell>
          <cell r="J1383">
            <v>12</v>
          </cell>
        </row>
        <row r="1384">
          <cell r="H1384">
            <v>49201603</v>
          </cell>
          <cell r="I1384" t="str">
            <v>하체근력강화기</v>
          </cell>
          <cell r="J1384">
            <v>8</v>
          </cell>
        </row>
        <row r="1385">
          <cell r="H1385">
            <v>49201605</v>
          </cell>
          <cell r="I1385" t="str">
            <v>상체근력강화기</v>
          </cell>
          <cell r="J1385">
            <v>8</v>
          </cell>
        </row>
        <row r="1386">
          <cell r="H1386">
            <v>49201611</v>
          </cell>
          <cell r="I1386" t="str">
            <v>종합운동기구</v>
          </cell>
          <cell r="J1386">
            <v>8</v>
          </cell>
        </row>
        <row r="1387">
          <cell r="H1387">
            <v>49201612</v>
          </cell>
          <cell r="I1387" t="str">
            <v>운동시설물</v>
          </cell>
          <cell r="J1387">
            <v>7</v>
          </cell>
        </row>
        <row r="1388">
          <cell r="H1388">
            <v>49211603</v>
          </cell>
          <cell r="I1388" t="str">
            <v>골프클럽</v>
          </cell>
          <cell r="J1388">
            <v>8</v>
          </cell>
        </row>
        <row r="1389">
          <cell r="H1389">
            <v>49211807</v>
          </cell>
          <cell r="I1389" t="str">
            <v>체육측정용도구</v>
          </cell>
          <cell r="J1389">
            <v>9</v>
          </cell>
        </row>
        <row r="1390">
          <cell r="H1390">
            <v>49211873</v>
          </cell>
          <cell r="I1390" t="str">
            <v>근력측정기</v>
          </cell>
          <cell r="J1390">
            <v>7</v>
          </cell>
        </row>
        <row r="1391">
          <cell r="H1391">
            <v>49211874</v>
          </cell>
          <cell r="I1391" t="str">
            <v>동작분석기</v>
          </cell>
          <cell r="J1391">
            <v>8</v>
          </cell>
        </row>
        <row r="1392">
          <cell r="H1392">
            <v>49211882</v>
          </cell>
          <cell r="I1392" t="str">
            <v>심폐지구력측정기</v>
          </cell>
          <cell r="J1392">
            <v>7</v>
          </cell>
        </row>
        <row r="1393">
          <cell r="H1393">
            <v>49211884</v>
          </cell>
          <cell r="I1393" t="str">
            <v>에르고미터</v>
          </cell>
          <cell r="J1393">
            <v>8</v>
          </cell>
        </row>
        <row r="1394">
          <cell r="H1394">
            <v>49211886</v>
          </cell>
          <cell r="I1394" t="str">
            <v>인체측정기</v>
          </cell>
          <cell r="J1394">
            <v>11</v>
          </cell>
        </row>
        <row r="1395">
          <cell r="H1395">
            <v>49211888</v>
          </cell>
          <cell r="I1395" t="str">
            <v>전신반응측정기</v>
          </cell>
          <cell r="J1395">
            <v>10</v>
          </cell>
        </row>
        <row r="1396">
          <cell r="H1396">
            <v>49211890</v>
          </cell>
          <cell r="I1396" t="str">
            <v>종합체력진단장비</v>
          </cell>
          <cell r="J1396">
            <v>8</v>
          </cell>
        </row>
        <row r="1397">
          <cell r="H1397">
            <v>49211891</v>
          </cell>
          <cell r="I1397" t="str">
            <v>지능검사장치</v>
          </cell>
          <cell r="J1397">
            <v>7</v>
          </cell>
        </row>
        <row r="1398">
          <cell r="H1398">
            <v>49211892</v>
          </cell>
          <cell r="I1398" t="str">
            <v>지방측정용도구</v>
          </cell>
          <cell r="J1398">
            <v>8</v>
          </cell>
        </row>
        <row r="1399">
          <cell r="H1399">
            <v>49211897</v>
          </cell>
          <cell r="I1399" t="str">
            <v>피로도측정기</v>
          </cell>
          <cell r="J1399">
            <v>8</v>
          </cell>
        </row>
        <row r="1400">
          <cell r="H1400">
            <v>49211898</v>
          </cell>
          <cell r="I1400" t="str">
            <v>신체측정용도구</v>
          </cell>
          <cell r="J1400">
            <v>7</v>
          </cell>
        </row>
        <row r="1401">
          <cell r="H1401">
            <v>49221502</v>
          </cell>
          <cell r="I1401" t="str">
            <v>골대</v>
          </cell>
          <cell r="J1401">
            <v>11</v>
          </cell>
        </row>
        <row r="1402">
          <cell r="H1402">
            <v>49221503</v>
          </cell>
          <cell r="I1402" t="str">
            <v>헤드기어를제외한안전용품</v>
          </cell>
          <cell r="J1402">
            <v>8</v>
          </cell>
        </row>
        <row r="1403">
          <cell r="H1403">
            <v>49221506</v>
          </cell>
          <cell r="I1403" t="str">
            <v>운동용매트또는충전물</v>
          </cell>
          <cell r="J1403">
            <v>9</v>
          </cell>
        </row>
        <row r="1404">
          <cell r="H1404">
            <v>49221582</v>
          </cell>
          <cell r="I1404" t="str">
            <v>기타운동경기용구</v>
          </cell>
          <cell r="J1404">
            <v>9</v>
          </cell>
        </row>
        <row r="1405">
          <cell r="H1405">
            <v>49221584</v>
          </cell>
          <cell r="I1405" t="str">
            <v>농구대</v>
          </cell>
          <cell r="J1405">
            <v>11</v>
          </cell>
        </row>
        <row r="1406">
          <cell r="H1406">
            <v>49221592</v>
          </cell>
          <cell r="I1406" t="str">
            <v>운동기구운반차</v>
          </cell>
          <cell r="J1406">
            <v>7</v>
          </cell>
        </row>
        <row r="1407">
          <cell r="H1407">
            <v>49221597</v>
          </cell>
          <cell r="I1407" t="str">
            <v>펜싱심판기</v>
          </cell>
          <cell r="J1407">
            <v>6</v>
          </cell>
        </row>
        <row r="1408">
          <cell r="H1408">
            <v>52131501</v>
          </cell>
          <cell r="I1408" t="str">
            <v>커튼</v>
          </cell>
          <cell r="J1408">
            <v>6</v>
          </cell>
        </row>
        <row r="1409">
          <cell r="H1409">
            <v>52131602</v>
          </cell>
          <cell r="I1409" t="str">
            <v>롤업셰이드</v>
          </cell>
          <cell r="J1409">
            <v>7</v>
          </cell>
        </row>
        <row r="1410">
          <cell r="H1410">
            <v>52141503</v>
          </cell>
          <cell r="I1410" t="str">
            <v>가정용음식물쓰레기처리기</v>
          </cell>
          <cell r="J1410">
            <v>7</v>
          </cell>
        </row>
        <row r="1411">
          <cell r="H1411">
            <v>52141554</v>
          </cell>
          <cell r="I1411" t="str">
            <v>김치냉장고</v>
          </cell>
          <cell r="J1411">
            <v>6</v>
          </cell>
        </row>
        <row r="1412">
          <cell r="H1412">
            <v>52141601</v>
          </cell>
          <cell r="I1412" t="str">
            <v>가정용세탁기</v>
          </cell>
          <cell r="J1412">
            <v>6</v>
          </cell>
        </row>
        <row r="1413">
          <cell r="H1413">
            <v>52141801</v>
          </cell>
          <cell r="I1413" t="str">
            <v>가정용재봉기</v>
          </cell>
          <cell r="J1413">
            <v>11</v>
          </cell>
        </row>
        <row r="1414">
          <cell r="H1414">
            <v>52151650</v>
          </cell>
          <cell r="I1414" t="str">
            <v>가정용개수대</v>
          </cell>
          <cell r="J1414">
            <v>8</v>
          </cell>
        </row>
        <row r="1415">
          <cell r="H1415">
            <v>52152202</v>
          </cell>
          <cell r="I1415" t="str">
            <v>식기건조대</v>
          </cell>
          <cell r="J1415">
            <v>10</v>
          </cell>
        </row>
        <row r="1416">
          <cell r="H1416">
            <v>52152299</v>
          </cell>
          <cell r="I1416" t="str">
            <v>조리대</v>
          </cell>
          <cell r="J1416">
            <v>8</v>
          </cell>
        </row>
        <row r="1417">
          <cell r="H1417">
            <v>52161505</v>
          </cell>
          <cell r="I1417" t="str">
            <v>텔레비전</v>
          </cell>
          <cell r="J1417">
            <v>7</v>
          </cell>
        </row>
        <row r="1418">
          <cell r="H1418">
            <v>52161509</v>
          </cell>
          <cell r="I1418" t="str">
            <v>휴대용음향기기</v>
          </cell>
          <cell r="J1418">
            <v>7</v>
          </cell>
        </row>
        <row r="1419">
          <cell r="H1419">
            <v>52161510</v>
          </cell>
          <cell r="I1419" t="str">
            <v>홈스테레오시스템또는홈시어터시스템</v>
          </cell>
          <cell r="J1419">
            <v>7</v>
          </cell>
        </row>
        <row r="1420">
          <cell r="H1420">
            <v>52161512</v>
          </cell>
          <cell r="I1420" t="str">
            <v>스피커</v>
          </cell>
          <cell r="J1420">
            <v>9</v>
          </cell>
        </row>
        <row r="1421">
          <cell r="H1421">
            <v>52161513</v>
          </cell>
          <cell r="I1421" t="str">
            <v>일체형텔레비전비디오카세트레코더</v>
          </cell>
          <cell r="J1421">
            <v>8</v>
          </cell>
        </row>
        <row r="1422">
          <cell r="H1422">
            <v>52161514</v>
          </cell>
          <cell r="I1422" t="str">
            <v>헤드폰</v>
          </cell>
          <cell r="J1422">
            <v>5</v>
          </cell>
        </row>
        <row r="1423">
          <cell r="H1423">
            <v>52161515</v>
          </cell>
          <cell r="I1423" t="str">
            <v>콤팩트디스크재생또는녹음기</v>
          </cell>
          <cell r="J1423">
            <v>7</v>
          </cell>
        </row>
        <row r="1424">
          <cell r="H1424">
            <v>52161517</v>
          </cell>
          <cell r="I1424" t="str">
            <v>이퀄라이저</v>
          </cell>
          <cell r="J1424">
            <v>7</v>
          </cell>
        </row>
        <row r="1425">
          <cell r="H1425">
            <v>52161518</v>
          </cell>
          <cell r="I1425" t="str">
            <v>GPS수신기</v>
          </cell>
          <cell r="J1425">
            <v>8</v>
          </cell>
        </row>
        <row r="1426">
          <cell r="H1426">
            <v>52161520</v>
          </cell>
          <cell r="I1426" t="str">
            <v>마이크로폰</v>
          </cell>
          <cell r="J1426">
            <v>9</v>
          </cell>
        </row>
        <row r="1427">
          <cell r="H1427">
            <v>52161521</v>
          </cell>
          <cell r="I1427" t="str">
            <v>멀티미디어수신기</v>
          </cell>
          <cell r="J1427">
            <v>9</v>
          </cell>
        </row>
        <row r="1428">
          <cell r="H1428">
            <v>52161522</v>
          </cell>
          <cell r="I1428" t="str">
            <v>고주파스캐너</v>
          </cell>
          <cell r="J1428">
            <v>10</v>
          </cell>
        </row>
        <row r="1429">
          <cell r="H1429">
            <v>52161526</v>
          </cell>
          <cell r="I1429" t="str">
            <v>위성수신기</v>
          </cell>
          <cell r="J1429">
            <v>7</v>
          </cell>
        </row>
        <row r="1430">
          <cell r="H1430">
            <v>52161529</v>
          </cell>
          <cell r="I1430" t="str">
            <v>비디오카세트플레이어또는레코더</v>
          </cell>
          <cell r="J1430">
            <v>9</v>
          </cell>
        </row>
        <row r="1431">
          <cell r="H1431">
            <v>52161532</v>
          </cell>
          <cell r="I1431" t="str">
            <v>가라오케</v>
          </cell>
          <cell r="J1431">
            <v>7</v>
          </cell>
        </row>
        <row r="1432">
          <cell r="H1432">
            <v>52161535</v>
          </cell>
          <cell r="I1432" t="str">
            <v>디지털보이스레코더</v>
          </cell>
          <cell r="J1432">
            <v>5</v>
          </cell>
        </row>
        <row r="1433">
          <cell r="H1433">
            <v>52161536</v>
          </cell>
          <cell r="I1433" t="str">
            <v>MD플레이어또는레코더</v>
          </cell>
          <cell r="J1433">
            <v>7</v>
          </cell>
        </row>
        <row r="1434">
          <cell r="H1434">
            <v>52161537</v>
          </cell>
          <cell r="I1434" t="str">
            <v>자기저장매체삭제기</v>
          </cell>
          <cell r="J1434">
            <v>8</v>
          </cell>
        </row>
        <row r="1435">
          <cell r="H1435">
            <v>52161539</v>
          </cell>
          <cell r="I1435" t="str">
            <v>일체형DVD,비디오,CD플레이어</v>
          </cell>
          <cell r="J1435">
            <v>6</v>
          </cell>
        </row>
        <row r="1436">
          <cell r="H1436">
            <v>52161540</v>
          </cell>
          <cell r="I1436" t="str">
            <v>비디오스위쳐</v>
          </cell>
          <cell r="J1436">
            <v>8</v>
          </cell>
        </row>
        <row r="1437">
          <cell r="H1437">
            <v>52161543</v>
          </cell>
          <cell r="I1437" t="str">
            <v>휴대용MP3플레이어</v>
          </cell>
          <cell r="J1437">
            <v>6</v>
          </cell>
        </row>
        <row r="1438">
          <cell r="H1438">
            <v>52161545</v>
          </cell>
          <cell r="I1438" t="str">
            <v>디지털비디오레코더</v>
          </cell>
          <cell r="J1438">
            <v>6</v>
          </cell>
        </row>
        <row r="1439">
          <cell r="H1439">
            <v>52161547</v>
          </cell>
          <cell r="I1439" t="str">
            <v>오디오앰프</v>
          </cell>
          <cell r="J1439">
            <v>7</v>
          </cell>
        </row>
        <row r="1440">
          <cell r="H1440">
            <v>52161550</v>
          </cell>
          <cell r="I1440" t="str">
            <v>개인용비디오녹화기PVR</v>
          </cell>
          <cell r="J1440">
            <v>7</v>
          </cell>
        </row>
        <row r="1441">
          <cell r="H1441">
            <v>52161551</v>
          </cell>
          <cell r="I1441" t="str">
            <v>무선마이크장치</v>
          </cell>
          <cell r="J1441">
            <v>8</v>
          </cell>
        </row>
        <row r="1442">
          <cell r="H1442">
            <v>52161570</v>
          </cell>
          <cell r="I1442" t="str">
            <v>포터블멀티미디어플레이어</v>
          </cell>
          <cell r="J1442">
            <v>4</v>
          </cell>
        </row>
        <row r="1443">
          <cell r="H1443">
            <v>53102798</v>
          </cell>
          <cell r="I1443" t="str">
            <v>소방복</v>
          </cell>
          <cell r="J1443">
            <v>8</v>
          </cell>
        </row>
        <row r="1444">
          <cell r="H1444">
            <v>55121718</v>
          </cell>
          <cell r="I1444" t="str">
            <v>정보표지</v>
          </cell>
          <cell r="J1444">
            <v>8</v>
          </cell>
        </row>
        <row r="1445">
          <cell r="H1445">
            <v>55121903</v>
          </cell>
          <cell r="I1445" t="str">
            <v>전광판</v>
          </cell>
          <cell r="J1445">
            <v>8</v>
          </cell>
        </row>
        <row r="1446">
          <cell r="H1446">
            <v>55121904</v>
          </cell>
          <cell r="I1446" t="str">
            <v>광고판</v>
          </cell>
          <cell r="J1446">
            <v>8</v>
          </cell>
        </row>
        <row r="1447">
          <cell r="H1447">
            <v>55121908</v>
          </cell>
          <cell r="I1447" t="str">
            <v>간판대또는스탠드</v>
          </cell>
          <cell r="J1447">
            <v>7</v>
          </cell>
        </row>
        <row r="1448">
          <cell r="H1448">
            <v>56101502</v>
          </cell>
          <cell r="I1448" t="str">
            <v>소파</v>
          </cell>
          <cell r="J1448">
            <v>8</v>
          </cell>
        </row>
        <row r="1449">
          <cell r="H1449">
            <v>56101507</v>
          </cell>
          <cell r="I1449" t="str">
            <v>책장</v>
          </cell>
          <cell r="J1449">
            <v>8</v>
          </cell>
        </row>
        <row r="1450">
          <cell r="H1450">
            <v>56101508</v>
          </cell>
          <cell r="I1450" t="str">
            <v>매트리스</v>
          </cell>
          <cell r="J1450">
            <v>7</v>
          </cell>
        </row>
        <row r="1451">
          <cell r="H1451">
            <v>56101510</v>
          </cell>
          <cell r="I1451" t="str">
            <v>가리개용칸막이</v>
          </cell>
          <cell r="J1451">
            <v>8</v>
          </cell>
        </row>
        <row r="1452">
          <cell r="H1452">
            <v>56101515</v>
          </cell>
          <cell r="I1452" t="str">
            <v>침대</v>
          </cell>
          <cell r="J1452">
            <v>9</v>
          </cell>
        </row>
        <row r="1453">
          <cell r="H1453">
            <v>56101516</v>
          </cell>
          <cell r="I1453" t="str">
            <v>장롱</v>
          </cell>
          <cell r="J1453">
            <v>9</v>
          </cell>
        </row>
        <row r="1454">
          <cell r="H1454">
            <v>56101519</v>
          </cell>
          <cell r="I1454" t="str">
            <v>탁자</v>
          </cell>
          <cell r="J1454">
            <v>8</v>
          </cell>
        </row>
        <row r="1455">
          <cell r="H1455">
            <v>56101520</v>
          </cell>
          <cell r="I1455" t="str">
            <v>로커</v>
          </cell>
          <cell r="J1455">
            <v>9</v>
          </cell>
        </row>
        <row r="1456">
          <cell r="H1456">
            <v>56101530</v>
          </cell>
          <cell r="I1456" t="str">
            <v>캐비닛</v>
          </cell>
          <cell r="J1456">
            <v>8</v>
          </cell>
        </row>
        <row r="1457">
          <cell r="H1457">
            <v>56101531</v>
          </cell>
          <cell r="I1457" t="str">
            <v>신발장</v>
          </cell>
          <cell r="J1457">
            <v>8</v>
          </cell>
        </row>
        <row r="1458">
          <cell r="H1458">
            <v>56101537</v>
          </cell>
          <cell r="I1458" t="str">
            <v>화장대</v>
          </cell>
          <cell r="J1458">
            <v>8</v>
          </cell>
        </row>
        <row r="1459">
          <cell r="H1459">
            <v>56101538</v>
          </cell>
          <cell r="I1459" t="str">
            <v>찬장</v>
          </cell>
          <cell r="J1459">
            <v>9</v>
          </cell>
        </row>
        <row r="1460">
          <cell r="H1460">
            <v>56101595</v>
          </cell>
          <cell r="I1460" t="str">
            <v>기타미분류가구</v>
          </cell>
          <cell r="J1460">
            <v>8</v>
          </cell>
        </row>
        <row r="1461">
          <cell r="H1461">
            <v>56101599</v>
          </cell>
          <cell r="I1461" t="str">
            <v>거울</v>
          </cell>
          <cell r="J1461">
            <v>7</v>
          </cell>
        </row>
        <row r="1462">
          <cell r="H1462">
            <v>56101606</v>
          </cell>
          <cell r="I1462" t="str">
            <v>화분대</v>
          </cell>
          <cell r="J1462">
            <v>8</v>
          </cell>
        </row>
        <row r="1463">
          <cell r="H1463">
            <v>56101701</v>
          </cell>
          <cell r="I1463" t="str">
            <v>크레덴자</v>
          </cell>
          <cell r="J1463">
            <v>9</v>
          </cell>
        </row>
        <row r="1464">
          <cell r="H1464">
            <v>56101702</v>
          </cell>
          <cell r="I1464" t="str">
            <v>파일링캐비닛또는액세서리</v>
          </cell>
          <cell r="J1464">
            <v>9</v>
          </cell>
        </row>
        <row r="1465">
          <cell r="H1465">
            <v>56101703</v>
          </cell>
          <cell r="I1465" t="str">
            <v>책상</v>
          </cell>
          <cell r="J1465">
            <v>8</v>
          </cell>
        </row>
        <row r="1466">
          <cell r="H1466">
            <v>56101706</v>
          </cell>
          <cell r="I1466" t="str">
            <v>회의용탁자</v>
          </cell>
          <cell r="J1466">
            <v>8</v>
          </cell>
        </row>
        <row r="1467">
          <cell r="H1467">
            <v>56101708</v>
          </cell>
          <cell r="I1467" t="str">
            <v>이동형파일서랍</v>
          </cell>
          <cell r="J1467">
            <v>8</v>
          </cell>
        </row>
        <row r="1468">
          <cell r="H1468">
            <v>56101715</v>
          </cell>
          <cell r="I1468" t="str">
            <v>우편물분류함또는정리함</v>
          </cell>
          <cell r="J1468">
            <v>9</v>
          </cell>
        </row>
        <row r="1469">
          <cell r="H1469">
            <v>56101791</v>
          </cell>
          <cell r="I1469" t="str">
            <v>신문걸이대</v>
          </cell>
          <cell r="J1469">
            <v>12</v>
          </cell>
        </row>
        <row r="1470">
          <cell r="H1470">
            <v>56101793</v>
          </cell>
          <cell r="I1470" t="str">
            <v>보조책상</v>
          </cell>
          <cell r="J1470">
            <v>8</v>
          </cell>
        </row>
        <row r="1471">
          <cell r="H1471">
            <v>56111902</v>
          </cell>
          <cell r="I1471" t="str">
            <v>산업용작업대</v>
          </cell>
          <cell r="J1471">
            <v>11</v>
          </cell>
        </row>
        <row r="1472">
          <cell r="H1472">
            <v>56111997</v>
          </cell>
          <cell r="I1472" t="str">
            <v>이발용의자</v>
          </cell>
          <cell r="J1472">
            <v>9</v>
          </cell>
        </row>
        <row r="1473">
          <cell r="H1473">
            <v>56112102</v>
          </cell>
          <cell r="I1473" t="str">
            <v>작업용의자</v>
          </cell>
          <cell r="J1473">
            <v>8</v>
          </cell>
        </row>
        <row r="1474">
          <cell r="H1474">
            <v>56112108</v>
          </cell>
          <cell r="I1474" t="str">
            <v>책상용콤비의자</v>
          </cell>
          <cell r="J1474">
            <v>9</v>
          </cell>
        </row>
        <row r="1475">
          <cell r="H1475">
            <v>56121002</v>
          </cell>
          <cell r="I1475" t="str">
            <v>카운터</v>
          </cell>
          <cell r="J1475">
            <v>9</v>
          </cell>
        </row>
        <row r="1476">
          <cell r="H1476">
            <v>56121004</v>
          </cell>
          <cell r="I1476" t="str">
            <v>카드함</v>
          </cell>
          <cell r="J1476">
            <v>8</v>
          </cell>
        </row>
        <row r="1477">
          <cell r="H1477">
            <v>56121007</v>
          </cell>
          <cell r="I1477" t="str">
            <v>공용테이블</v>
          </cell>
          <cell r="J1477">
            <v>10</v>
          </cell>
        </row>
        <row r="1478">
          <cell r="H1478">
            <v>56121009</v>
          </cell>
          <cell r="I1478" t="str">
            <v>경사진열람대</v>
          </cell>
          <cell r="J1478">
            <v>10</v>
          </cell>
        </row>
        <row r="1479">
          <cell r="H1479">
            <v>56121099</v>
          </cell>
          <cell r="I1479" t="str">
            <v>이동식서가</v>
          </cell>
          <cell r="J1479">
            <v>10</v>
          </cell>
        </row>
        <row r="1480">
          <cell r="H1480">
            <v>56121508</v>
          </cell>
          <cell r="I1480" t="str">
            <v>컴퓨터책상</v>
          </cell>
          <cell r="J1480">
            <v>8</v>
          </cell>
        </row>
        <row r="1481">
          <cell r="H1481">
            <v>56121597</v>
          </cell>
          <cell r="I1481" t="str">
            <v>교단</v>
          </cell>
          <cell r="J1481">
            <v>8</v>
          </cell>
        </row>
        <row r="1482">
          <cell r="H1482">
            <v>56121598</v>
          </cell>
          <cell r="I1482" t="str">
            <v>교탁</v>
          </cell>
          <cell r="J1482">
            <v>9</v>
          </cell>
        </row>
        <row r="1483">
          <cell r="H1483">
            <v>56121804</v>
          </cell>
          <cell r="I1483" t="str">
            <v>강사용책상</v>
          </cell>
          <cell r="J1483">
            <v>9</v>
          </cell>
        </row>
        <row r="1484">
          <cell r="H1484">
            <v>56121998</v>
          </cell>
          <cell r="I1484" t="str">
            <v>수장고용수납장</v>
          </cell>
          <cell r="J1484">
            <v>8</v>
          </cell>
        </row>
        <row r="1485">
          <cell r="H1485">
            <v>56121999</v>
          </cell>
          <cell r="I1485" t="str">
            <v>전시용진열대</v>
          </cell>
          <cell r="J1485">
            <v>9</v>
          </cell>
        </row>
        <row r="1486">
          <cell r="H1486">
            <v>56122001</v>
          </cell>
          <cell r="I1486" t="str">
            <v>실험대</v>
          </cell>
          <cell r="J1486">
            <v>10</v>
          </cell>
        </row>
        <row r="1487">
          <cell r="H1487">
            <v>56122002</v>
          </cell>
          <cell r="I1487" t="str">
            <v>실험실용보관장또는보조용품</v>
          </cell>
          <cell r="J1487">
            <v>10</v>
          </cell>
        </row>
        <row r="1488">
          <cell r="H1488">
            <v>56122004</v>
          </cell>
          <cell r="I1488" t="str">
            <v>실험실용싱크대</v>
          </cell>
          <cell r="J1488">
            <v>9</v>
          </cell>
        </row>
        <row r="1489">
          <cell r="H1489">
            <v>60103799</v>
          </cell>
          <cell r="I1489" t="str">
            <v>어학실습실기자재</v>
          </cell>
          <cell r="J1489">
            <v>9</v>
          </cell>
        </row>
        <row r="1490">
          <cell r="H1490">
            <v>60103915</v>
          </cell>
          <cell r="I1490" t="str">
            <v>해부키트또는용품</v>
          </cell>
          <cell r="J1490">
            <v>10</v>
          </cell>
        </row>
        <row r="1491">
          <cell r="H1491">
            <v>60103931</v>
          </cell>
          <cell r="I1491" t="str">
            <v>동물체,동물체일부또는장기표본</v>
          </cell>
          <cell r="J1491">
            <v>10</v>
          </cell>
        </row>
        <row r="1492">
          <cell r="H1492">
            <v>60104101</v>
          </cell>
          <cell r="I1492" t="str">
            <v>신체,체절또는조직모델</v>
          </cell>
          <cell r="J1492">
            <v>10</v>
          </cell>
        </row>
        <row r="1493">
          <cell r="H1493">
            <v>60104107</v>
          </cell>
          <cell r="I1493" t="str">
            <v>동물체,체절또는조직모델</v>
          </cell>
          <cell r="J1493">
            <v>10</v>
          </cell>
        </row>
        <row r="1494">
          <cell r="H1494">
            <v>60104402</v>
          </cell>
          <cell r="I1494" t="str">
            <v>암석표본</v>
          </cell>
          <cell r="J1494">
            <v>9</v>
          </cell>
        </row>
        <row r="1495">
          <cell r="H1495">
            <v>60104403</v>
          </cell>
          <cell r="I1495" t="str">
            <v>화석</v>
          </cell>
          <cell r="J1495">
            <v>9</v>
          </cell>
        </row>
        <row r="1496">
          <cell r="H1496">
            <v>60104489</v>
          </cell>
          <cell r="I1496" t="str">
            <v>자연대류및복사실험장치</v>
          </cell>
          <cell r="J1496">
            <v>10</v>
          </cell>
        </row>
        <row r="1497">
          <cell r="H1497">
            <v>60104509</v>
          </cell>
          <cell r="I1497" t="str">
            <v>연료전지</v>
          </cell>
          <cell r="J1497">
            <v>7</v>
          </cell>
        </row>
        <row r="1498">
          <cell r="H1498">
            <v>60104604</v>
          </cell>
          <cell r="I1498" t="str">
            <v>경사로실험장치</v>
          </cell>
          <cell r="J1498">
            <v>10</v>
          </cell>
        </row>
        <row r="1499">
          <cell r="H1499">
            <v>60104605</v>
          </cell>
          <cell r="I1499" t="str">
            <v>마찰실험장치</v>
          </cell>
          <cell r="J1499">
            <v>10</v>
          </cell>
        </row>
        <row r="1500">
          <cell r="H1500">
            <v>60104607</v>
          </cell>
          <cell r="I1500" t="str">
            <v>진자기</v>
          </cell>
          <cell r="J1500">
            <v>10</v>
          </cell>
        </row>
        <row r="1501">
          <cell r="H1501">
            <v>60104684</v>
          </cell>
          <cell r="I1501" t="str">
            <v>충돌구</v>
          </cell>
          <cell r="J1501">
            <v>10</v>
          </cell>
        </row>
        <row r="1502">
          <cell r="H1502">
            <v>60104691</v>
          </cell>
          <cell r="I1502" t="str">
            <v>힘의평형실험장치</v>
          </cell>
          <cell r="J1502">
            <v>9</v>
          </cell>
        </row>
        <row r="1503">
          <cell r="H1503">
            <v>60104693</v>
          </cell>
          <cell r="I1503" t="str">
            <v>역학활주대</v>
          </cell>
          <cell r="J1503">
            <v>10</v>
          </cell>
        </row>
        <row r="1504">
          <cell r="H1504">
            <v>60104699</v>
          </cell>
          <cell r="I1504" t="str">
            <v>역학실험장치</v>
          </cell>
          <cell r="J1504">
            <v>11</v>
          </cell>
        </row>
        <row r="1505">
          <cell r="H1505">
            <v>60104775</v>
          </cell>
          <cell r="I1505" t="str">
            <v>열펌프실험장치</v>
          </cell>
          <cell r="J1505">
            <v>10</v>
          </cell>
        </row>
        <row r="1506">
          <cell r="H1506">
            <v>60104777</v>
          </cell>
          <cell r="I1506" t="str">
            <v>냉동기실험장치</v>
          </cell>
          <cell r="J1506">
            <v>10</v>
          </cell>
        </row>
        <row r="1507">
          <cell r="H1507">
            <v>60104780</v>
          </cell>
          <cell r="I1507" t="str">
            <v>공기조화실험장치</v>
          </cell>
          <cell r="J1507">
            <v>10</v>
          </cell>
        </row>
        <row r="1508">
          <cell r="H1508">
            <v>60104787</v>
          </cell>
          <cell r="I1508" t="str">
            <v>유압제어실험장치</v>
          </cell>
          <cell r="J1508">
            <v>10</v>
          </cell>
        </row>
        <row r="1509">
          <cell r="H1509">
            <v>60104788</v>
          </cell>
          <cell r="I1509" t="str">
            <v>원심펌프실험장치</v>
          </cell>
          <cell r="J1509">
            <v>9</v>
          </cell>
        </row>
        <row r="1510">
          <cell r="H1510">
            <v>60104795</v>
          </cell>
          <cell r="I1510" t="str">
            <v>관성능률실험장치</v>
          </cell>
          <cell r="J1510">
            <v>10</v>
          </cell>
        </row>
        <row r="1511">
          <cell r="H1511">
            <v>60104796</v>
          </cell>
          <cell r="I1511" t="str">
            <v>기초물리실험장치</v>
          </cell>
          <cell r="J1511">
            <v>9</v>
          </cell>
        </row>
        <row r="1512">
          <cell r="H1512">
            <v>60104809</v>
          </cell>
          <cell r="I1512" t="str">
            <v>파동장치</v>
          </cell>
          <cell r="J1512">
            <v>10</v>
          </cell>
        </row>
        <row r="1513">
          <cell r="H1513">
            <v>60104811</v>
          </cell>
          <cell r="I1513" t="str">
            <v>스펙트럼차트</v>
          </cell>
          <cell r="J1513">
            <v>10</v>
          </cell>
        </row>
        <row r="1514">
          <cell r="H1514">
            <v>60104815</v>
          </cell>
          <cell r="I1514" t="str">
            <v>반사및굴절장치</v>
          </cell>
          <cell r="J1514">
            <v>10</v>
          </cell>
        </row>
        <row r="1515">
          <cell r="H1515">
            <v>60104885</v>
          </cell>
          <cell r="I1515" t="str">
            <v>수파투영장치</v>
          </cell>
          <cell r="J1515">
            <v>10</v>
          </cell>
        </row>
        <row r="1516">
          <cell r="H1516">
            <v>60104886</v>
          </cell>
          <cell r="I1516" t="str">
            <v>홀로그래피시험장치</v>
          </cell>
          <cell r="J1516">
            <v>10</v>
          </cell>
        </row>
        <row r="1517">
          <cell r="H1517">
            <v>60104890</v>
          </cell>
          <cell r="I1517" t="str">
            <v>광학용비경</v>
          </cell>
          <cell r="J1517">
            <v>10</v>
          </cell>
        </row>
        <row r="1518">
          <cell r="H1518">
            <v>60104899</v>
          </cell>
          <cell r="I1518" t="str">
            <v>파동광학실험장치</v>
          </cell>
          <cell r="J1518">
            <v>10</v>
          </cell>
        </row>
        <row r="1519">
          <cell r="H1519">
            <v>60104903</v>
          </cell>
          <cell r="I1519" t="str">
            <v>정전기키트</v>
          </cell>
          <cell r="J1519">
            <v>8</v>
          </cell>
        </row>
        <row r="1520">
          <cell r="H1520">
            <v>60104905</v>
          </cell>
          <cell r="I1520" t="str">
            <v>전기데모용보드</v>
          </cell>
          <cell r="J1520">
            <v>8</v>
          </cell>
        </row>
        <row r="1521">
          <cell r="H1521">
            <v>60104907</v>
          </cell>
          <cell r="I1521" t="str">
            <v>휴대용발전기</v>
          </cell>
          <cell r="J1521">
            <v>7</v>
          </cell>
        </row>
        <row r="1522">
          <cell r="H1522">
            <v>60104908</v>
          </cell>
          <cell r="I1522" t="str">
            <v>전자기장치</v>
          </cell>
          <cell r="J1522">
            <v>9</v>
          </cell>
        </row>
        <row r="1523">
          <cell r="H1523">
            <v>60104909</v>
          </cell>
          <cell r="I1523" t="str">
            <v>자기장치</v>
          </cell>
          <cell r="J1523">
            <v>8</v>
          </cell>
        </row>
        <row r="1524">
          <cell r="H1524">
            <v>60104910</v>
          </cell>
          <cell r="I1524" t="str">
            <v>전자석</v>
          </cell>
          <cell r="J1524">
            <v>8</v>
          </cell>
        </row>
        <row r="1525">
          <cell r="H1525">
            <v>60104978</v>
          </cell>
          <cell r="I1525" t="str">
            <v>방전자</v>
          </cell>
          <cell r="J1525">
            <v>7</v>
          </cell>
        </row>
        <row r="1526">
          <cell r="H1526">
            <v>60104980</v>
          </cell>
          <cell r="I1526" t="str">
            <v>패러데이(Faraday)의법칙실험장치</v>
          </cell>
          <cell r="J1526">
            <v>8</v>
          </cell>
        </row>
        <row r="1527">
          <cell r="H1527">
            <v>60104981</v>
          </cell>
          <cell r="I1527" t="str">
            <v>플레밍(Fleming)의법칙실험장치</v>
          </cell>
          <cell r="J1527">
            <v>8</v>
          </cell>
        </row>
        <row r="1528">
          <cell r="H1528">
            <v>60104982</v>
          </cell>
          <cell r="I1528" t="str">
            <v>홀(Hall)효과실험장치</v>
          </cell>
          <cell r="J1528">
            <v>8</v>
          </cell>
        </row>
        <row r="1529">
          <cell r="H1529">
            <v>60104988</v>
          </cell>
          <cell r="I1529" t="str">
            <v>전기자시험장치</v>
          </cell>
          <cell r="J1529">
            <v>10</v>
          </cell>
        </row>
        <row r="1530">
          <cell r="H1530">
            <v>60104994</v>
          </cell>
          <cell r="I1530" t="str">
            <v>전동기/발전기원리실험장치</v>
          </cell>
          <cell r="J1530">
            <v>9</v>
          </cell>
        </row>
        <row r="1531">
          <cell r="H1531">
            <v>60105099</v>
          </cell>
          <cell r="I1531" t="str">
            <v>핵물리학실험도구</v>
          </cell>
          <cell r="J1531">
            <v>8</v>
          </cell>
        </row>
        <row r="1532">
          <cell r="H1532">
            <v>60105910</v>
          </cell>
          <cell r="I1532" t="str">
            <v>유아시뮬레이터및보조품</v>
          </cell>
          <cell r="J1532">
            <v>8</v>
          </cell>
        </row>
        <row r="1533">
          <cell r="H1533">
            <v>60106101</v>
          </cell>
          <cell r="I1533" t="str">
            <v>자동차교육관련자료</v>
          </cell>
          <cell r="J1533">
            <v>8</v>
          </cell>
        </row>
        <row r="1534">
          <cell r="H1534">
            <v>60106104</v>
          </cell>
          <cell r="I1534" t="str">
            <v>전기전자교육자료</v>
          </cell>
          <cell r="J1534">
            <v>8</v>
          </cell>
        </row>
        <row r="1535">
          <cell r="H1535">
            <v>60106208</v>
          </cell>
          <cell r="I1535" t="str">
            <v>의료교육자료</v>
          </cell>
          <cell r="J1535">
            <v>8</v>
          </cell>
        </row>
        <row r="1536">
          <cell r="H1536">
            <v>60106299</v>
          </cell>
          <cell r="I1536" t="str">
            <v>공정제어실험장치</v>
          </cell>
          <cell r="J1536">
            <v>10</v>
          </cell>
        </row>
        <row r="1537">
          <cell r="H1537">
            <v>60106402</v>
          </cell>
          <cell r="I1537" t="str">
            <v>전자공학교육용품</v>
          </cell>
          <cell r="J1537">
            <v>10</v>
          </cell>
        </row>
        <row r="1538">
          <cell r="H1538">
            <v>60106498</v>
          </cell>
          <cell r="I1538" t="str">
            <v>회로실험장치</v>
          </cell>
          <cell r="J1538">
            <v>10</v>
          </cell>
        </row>
        <row r="1539">
          <cell r="H1539">
            <v>60106499</v>
          </cell>
          <cell r="I1539" t="str">
            <v>컴퓨터실험장치</v>
          </cell>
          <cell r="J1539">
            <v>10</v>
          </cell>
        </row>
        <row r="1540">
          <cell r="H1540">
            <v>60109399</v>
          </cell>
          <cell r="I1540" t="str">
            <v>멀티미디어학습시스템</v>
          </cell>
          <cell r="J1540">
            <v>9</v>
          </cell>
        </row>
        <row r="1541">
          <cell r="H1541">
            <v>60109597</v>
          </cell>
          <cell r="I1541" t="str">
            <v>불상</v>
          </cell>
          <cell r="J1541">
            <v>9</v>
          </cell>
        </row>
        <row r="1542">
          <cell r="H1542">
            <v>60109598</v>
          </cell>
          <cell r="I1542" t="str">
            <v>성모마리아및예수상</v>
          </cell>
          <cell r="J1542">
            <v>9</v>
          </cell>
        </row>
        <row r="1543">
          <cell r="H1543">
            <v>60109599</v>
          </cell>
          <cell r="I1543" t="str">
            <v>십자가</v>
          </cell>
          <cell r="J1543">
            <v>9</v>
          </cell>
        </row>
        <row r="1544">
          <cell r="H1544">
            <v>60109695</v>
          </cell>
          <cell r="I1544" t="str">
            <v>협응동작반응검사기</v>
          </cell>
          <cell r="J1544">
            <v>8</v>
          </cell>
        </row>
        <row r="1545">
          <cell r="H1545">
            <v>60109798</v>
          </cell>
          <cell r="I1545" t="str">
            <v>사격장비</v>
          </cell>
          <cell r="J1545">
            <v>7</v>
          </cell>
        </row>
        <row r="1546">
          <cell r="H1546">
            <v>60109899</v>
          </cell>
          <cell r="I1546" t="str">
            <v>실물모형</v>
          </cell>
          <cell r="J1546">
            <v>6</v>
          </cell>
        </row>
        <row r="1547">
          <cell r="H1547">
            <v>60109999</v>
          </cell>
          <cell r="I1547" t="str">
            <v>교육훈련장비</v>
          </cell>
          <cell r="J1547">
            <v>11</v>
          </cell>
        </row>
        <row r="1548">
          <cell r="H1548">
            <v>60111106</v>
          </cell>
          <cell r="I1548" t="str">
            <v>다용도게시판세트</v>
          </cell>
          <cell r="J1548">
            <v>8</v>
          </cell>
        </row>
        <row r="1549">
          <cell r="H1549">
            <v>60121402</v>
          </cell>
          <cell r="I1549" t="str">
            <v>우드섹션액자(額子)</v>
          </cell>
          <cell r="J1549">
            <v>9</v>
          </cell>
        </row>
        <row r="1550">
          <cell r="H1550">
            <v>60124306</v>
          </cell>
          <cell r="I1550" t="str">
            <v>도예용물레</v>
          </cell>
          <cell r="J1550">
            <v>10</v>
          </cell>
        </row>
        <row r="1551">
          <cell r="H1551">
            <v>60131001</v>
          </cell>
          <cell r="I1551" t="str">
            <v>피아노</v>
          </cell>
          <cell r="J1551">
            <v>11</v>
          </cell>
        </row>
        <row r="1552">
          <cell r="H1552">
            <v>60131003</v>
          </cell>
          <cell r="I1552" t="str">
            <v>오르간</v>
          </cell>
          <cell r="J1552">
            <v>11</v>
          </cell>
        </row>
        <row r="1553">
          <cell r="H1553">
            <v>60131098</v>
          </cell>
          <cell r="I1553" t="str">
            <v>신시사이저</v>
          </cell>
          <cell r="J1553">
            <v>9</v>
          </cell>
        </row>
        <row r="1554">
          <cell r="H1554">
            <v>60131099</v>
          </cell>
          <cell r="I1554" t="str">
            <v>디지털피아노</v>
          </cell>
          <cell r="J1554">
            <v>10</v>
          </cell>
        </row>
        <row r="1555">
          <cell r="H1555">
            <v>60131101</v>
          </cell>
          <cell r="I1555" t="str">
            <v>트럼펫</v>
          </cell>
          <cell r="J1555">
            <v>8</v>
          </cell>
        </row>
        <row r="1556">
          <cell r="H1556">
            <v>60131102</v>
          </cell>
          <cell r="I1556" t="str">
            <v>트럼본</v>
          </cell>
          <cell r="J1556">
            <v>8</v>
          </cell>
        </row>
        <row r="1557">
          <cell r="H1557">
            <v>60131104</v>
          </cell>
          <cell r="I1557" t="str">
            <v>색소폰</v>
          </cell>
          <cell r="J1557">
            <v>8</v>
          </cell>
        </row>
        <row r="1558">
          <cell r="H1558">
            <v>60131108</v>
          </cell>
          <cell r="I1558" t="str">
            <v>프렌치호른</v>
          </cell>
          <cell r="J1558">
            <v>8</v>
          </cell>
        </row>
        <row r="1559">
          <cell r="H1559">
            <v>60131193</v>
          </cell>
          <cell r="I1559" t="str">
            <v>튜바</v>
          </cell>
          <cell r="J1559">
            <v>8</v>
          </cell>
        </row>
        <row r="1560">
          <cell r="H1560">
            <v>60131201</v>
          </cell>
          <cell r="I1560" t="str">
            <v>클라리넷</v>
          </cell>
          <cell r="J1560">
            <v>8</v>
          </cell>
        </row>
        <row r="1561">
          <cell r="H1561">
            <v>60131211</v>
          </cell>
          <cell r="I1561" t="str">
            <v>대금(大芩)</v>
          </cell>
          <cell r="J1561">
            <v>8</v>
          </cell>
        </row>
        <row r="1562">
          <cell r="H1562">
            <v>60131310</v>
          </cell>
          <cell r="I1562" t="str">
            <v>가야금</v>
          </cell>
          <cell r="J1562">
            <v>8</v>
          </cell>
        </row>
        <row r="1563">
          <cell r="H1563">
            <v>60131311</v>
          </cell>
          <cell r="I1563" t="str">
            <v>거문고</v>
          </cell>
          <cell r="J1563">
            <v>8</v>
          </cell>
        </row>
        <row r="1564">
          <cell r="H1564">
            <v>60131312</v>
          </cell>
          <cell r="I1564" t="str">
            <v>아쟁(牙箏)</v>
          </cell>
          <cell r="J1564">
            <v>8</v>
          </cell>
        </row>
        <row r="1565">
          <cell r="H1565">
            <v>60131319</v>
          </cell>
          <cell r="I1565" t="str">
            <v>해금(奚金)</v>
          </cell>
          <cell r="J1565">
            <v>8</v>
          </cell>
        </row>
        <row r="1566">
          <cell r="H1566">
            <v>60131322</v>
          </cell>
          <cell r="I1566" t="str">
            <v>양금(洋琴)</v>
          </cell>
          <cell r="J1566">
            <v>8</v>
          </cell>
        </row>
        <row r="1567">
          <cell r="H1567">
            <v>60131397</v>
          </cell>
          <cell r="I1567" t="str">
            <v>콘트라베이스</v>
          </cell>
          <cell r="J1567">
            <v>8</v>
          </cell>
        </row>
        <row r="1568">
          <cell r="H1568">
            <v>60131405</v>
          </cell>
          <cell r="I1568" t="str">
            <v>서양북</v>
          </cell>
          <cell r="J1568">
            <v>8</v>
          </cell>
        </row>
        <row r="1569">
          <cell r="H1569">
            <v>60131406</v>
          </cell>
          <cell r="I1569" t="str">
            <v>실로폰</v>
          </cell>
          <cell r="J1569">
            <v>8</v>
          </cell>
        </row>
        <row r="1570">
          <cell r="H1570">
            <v>60131411</v>
          </cell>
          <cell r="I1570" t="str">
            <v>북</v>
          </cell>
          <cell r="J1570">
            <v>7</v>
          </cell>
        </row>
        <row r="1571">
          <cell r="H1571">
            <v>60131444</v>
          </cell>
          <cell r="I1571" t="str">
            <v>팀파니</v>
          </cell>
          <cell r="J1571">
            <v>8</v>
          </cell>
        </row>
        <row r="1572">
          <cell r="H1572">
            <v>60131448</v>
          </cell>
          <cell r="I1572" t="str">
            <v>마림바</v>
          </cell>
          <cell r="J1572">
            <v>8</v>
          </cell>
        </row>
        <row r="1573">
          <cell r="H1573">
            <v>60131697</v>
          </cell>
          <cell r="I1573" t="str">
            <v>톰톰</v>
          </cell>
          <cell r="J1573">
            <v>8</v>
          </cell>
        </row>
        <row r="1574">
          <cell r="H1574">
            <v>60131698</v>
          </cell>
          <cell r="I1574" t="str">
            <v>팀발레스</v>
          </cell>
          <cell r="J1574">
            <v>8</v>
          </cell>
        </row>
        <row r="1575">
          <cell r="H1575">
            <v>60131699</v>
          </cell>
          <cell r="I1575" t="str">
            <v>드럼세트</v>
          </cell>
          <cell r="J1575">
            <v>8</v>
          </cell>
        </row>
        <row r="1576">
          <cell r="H1576">
            <v>48101799</v>
          </cell>
          <cell r="I1576" t="str">
            <v>정수기</v>
          </cell>
          <cell r="J1576">
            <v>5</v>
          </cell>
        </row>
        <row r="1577">
          <cell r="H1577">
            <v>25161507</v>
          </cell>
          <cell r="I1577" t="str">
            <v>일반자전거</v>
          </cell>
          <cell r="J1577">
            <v>4</v>
          </cell>
        </row>
        <row r="1578">
          <cell r="H1578">
            <v>39121070</v>
          </cell>
          <cell r="I1578" t="str">
            <v>소형변압기</v>
          </cell>
          <cell r="J1578">
            <v>3</v>
          </cell>
        </row>
        <row r="1579">
          <cell r="H1579">
            <v>42101870</v>
          </cell>
          <cell r="I1579" t="str">
            <v>엑스선촬영및투시장치용콜리메이터</v>
          </cell>
          <cell r="J1579">
            <v>10</v>
          </cell>
        </row>
        <row r="1580">
          <cell r="H1580">
            <v>43172510</v>
          </cell>
          <cell r="I1580" t="str">
            <v>칼라레이저프린터</v>
          </cell>
          <cell r="J1580">
            <v>5</v>
          </cell>
        </row>
        <row r="1581">
          <cell r="H1581">
            <v>43171801</v>
          </cell>
          <cell r="I1581" t="str">
            <v>노트북컴퓨터</v>
          </cell>
          <cell r="J1581">
            <v>5</v>
          </cell>
        </row>
        <row r="1582">
          <cell r="H1582">
            <v>44101502</v>
          </cell>
          <cell r="I1582" t="str">
            <v>팩시밀리</v>
          </cell>
          <cell r="J1582">
            <v>5</v>
          </cell>
        </row>
        <row r="1583">
          <cell r="H1583">
            <v>27112706</v>
          </cell>
          <cell r="I1583" t="str">
            <v>전동대패</v>
          </cell>
          <cell r="J1583">
            <v>3</v>
          </cell>
        </row>
        <row r="1584">
          <cell r="H1584">
            <v>25230543</v>
          </cell>
          <cell r="I1584" t="str">
            <v>철도용서킷</v>
          </cell>
          <cell r="J1584">
            <v>5</v>
          </cell>
        </row>
        <row r="1585">
          <cell r="H1585">
            <v>40101903</v>
          </cell>
          <cell r="I1585" t="str">
            <v>가습기</v>
          </cell>
          <cell r="J1585">
            <v>3</v>
          </cell>
        </row>
        <row r="1586">
          <cell r="H1586">
            <v>52141603</v>
          </cell>
          <cell r="I1586" t="str">
            <v>가정용다리미</v>
          </cell>
          <cell r="J1586">
            <v>3</v>
          </cell>
        </row>
        <row r="1587">
          <cell r="H1587">
            <v>32101523</v>
          </cell>
          <cell r="I1587" t="str">
            <v>믹싱장치</v>
          </cell>
          <cell r="J1587">
            <v>3</v>
          </cell>
        </row>
        <row r="1588">
          <cell r="H1588">
            <v>56101543</v>
          </cell>
          <cell r="I1588" t="str">
            <v>식탁</v>
          </cell>
          <cell r="J1588">
            <v>8</v>
          </cell>
        </row>
        <row r="1589">
          <cell r="H1589">
            <v>40101801</v>
          </cell>
          <cell r="I1589" t="str">
            <v>방열기</v>
          </cell>
          <cell r="J1589">
            <v>7</v>
          </cell>
        </row>
        <row r="1590">
          <cell r="H1590">
            <v>60104773</v>
          </cell>
          <cell r="I1590" t="str">
            <v>토션밸런스</v>
          </cell>
          <cell r="J1590">
            <v>5</v>
          </cell>
        </row>
        <row r="1591">
          <cell r="H1591">
            <v>42151636</v>
          </cell>
          <cell r="I1591" t="str">
            <v>치과용치석제거기
또는액세서리</v>
          </cell>
          <cell r="J1591">
            <v>10</v>
          </cell>
        </row>
        <row r="1592">
          <cell r="H1592">
            <v>42104163</v>
          </cell>
          <cell r="I1592" t="str">
            <v>치과용진료의자</v>
          </cell>
          <cell r="J1592">
            <v>10</v>
          </cell>
        </row>
        <row r="1593">
          <cell r="H1593">
            <v>56111606</v>
          </cell>
          <cell r="I1593" t="str">
            <v>패널시스켐일부
또는그부속품
(칸막이상판)</v>
          </cell>
          <cell r="J1593">
            <v>8</v>
          </cell>
        </row>
        <row r="1594">
          <cell r="H1594">
            <v>42181602</v>
          </cell>
          <cell r="I1594" t="str">
            <v>전자혈압계</v>
          </cell>
          <cell r="J1594">
            <v>4</v>
          </cell>
        </row>
        <row r="1595">
          <cell r="H1595">
            <v>41115414</v>
          </cell>
          <cell r="I1595" t="str">
            <v>BIAS</v>
          </cell>
          <cell r="J1595">
            <v>10</v>
          </cell>
        </row>
        <row r="1596">
          <cell r="H1596">
            <v>43172509</v>
          </cell>
          <cell r="I1596" t="str">
            <v>잉크젯프린터</v>
          </cell>
          <cell r="J1596">
            <v>5</v>
          </cell>
        </row>
        <row r="1597">
          <cell r="H1597">
            <v>43172410</v>
          </cell>
          <cell r="I1597" t="str">
            <v>액정모니터</v>
          </cell>
          <cell r="J1597">
            <v>5</v>
          </cell>
        </row>
        <row r="1598">
          <cell r="H1598">
            <v>41104302</v>
          </cell>
          <cell r="I1598" t="str">
            <v>실험실용순수장치</v>
          </cell>
          <cell r="J1598">
            <v>10</v>
          </cell>
        </row>
        <row r="1599">
          <cell r="H1599">
            <v>41104302</v>
          </cell>
          <cell r="I1599" t="str">
            <v>실험실용순수장치</v>
          </cell>
          <cell r="J1599">
            <v>10</v>
          </cell>
        </row>
        <row r="1600">
          <cell r="H1600">
            <v>41104306</v>
          </cell>
          <cell r="I1600" t="str">
            <v>실험실용초순수제조장치</v>
          </cell>
          <cell r="J1600">
            <v>10</v>
          </cell>
        </row>
        <row r="1601">
          <cell r="H1601">
            <v>41111628</v>
          </cell>
          <cell r="I1601" t="str">
            <v>두께게이지</v>
          </cell>
          <cell r="J1601">
            <v>10</v>
          </cell>
        </row>
        <row r="1602">
          <cell r="H1602">
            <v>41113333</v>
          </cell>
          <cell r="I1602" t="str">
            <v>필름애플리게이터</v>
          </cell>
          <cell r="J1602">
            <v>10</v>
          </cell>
        </row>
        <row r="1603">
          <cell r="H1603">
            <v>46191504</v>
          </cell>
          <cell r="I1603" t="str">
            <v>화염감지기</v>
          </cell>
          <cell r="J1603">
            <v>10</v>
          </cell>
        </row>
        <row r="1604">
          <cell r="H1604">
            <v>41121310</v>
          </cell>
          <cell r="I1604" t="str">
            <v>실험실용유리염색접시및단지</v>
          </cell>
          <cell r="J1604">
            <v>10</v>
          </cell>
        </row>
        <row r="1605">
          <cell r="H1605">
            <v>44101801</v>
          </cell>
          <cell r="I1605" t="str">
            <v>공학용계산기</v>
          </cell>
          <cell r="J1605">
            <v>5</v>
          </cell>
        </row>
        <row r="1606">
          <cell r="H1606">
            <v>26111702</v>
          </cell>
          <cell r="I1606" t="str">
            <v>알카라인전지</v>
          </cell>
          <cell r="J1606">
            <v>3</v>
          </cell>
        </row>
        <row r="1607">
          <cell r="H1607">
            <v>43172401</v>
          </cell>
          <cell r="I1607" t="str">
            <v>모니터</v>
          </cell>
          <cell r="J1607">
            <v>5</v>
          </cell>
        </row>
        <row r="1608">
          <cell r="H1608">
            <v>45111622</v>
          </cell>
          <cell r="I1608" t="str">
            <v>영사대</v>
          </cell>
          <cell r="J1608">
            <v>8</v>
          </cell>
        </row>
        <row r="1609">
          <cell r="H1609">
            <v>43172701</v>
          </cell>
          <cell r="I1609" t="str">
            <v>허브또는집선기</v>
          </cell>
          <cell r="J1609">
            <v>6</v>
          </cell>
        </row>
        <row r="1610">
          <cell r="H1610">
            <v>49201521</v>
          </cell>
          <cell r="I1610" t="str">
            <v>거꾸리</v>
          </cell>
          <cell r="J1610">
            <v>5</v>
          </cell>
        </row>
        <row r="1611">
          <cell r="H1611">
            <v>49201518</v>
          </cell>
          <cell r="I1611" t="str">
            <v>늑목</v>
          </cell>
          <cell r="J1611">
            <v>5</v>
          </cell>
        </row>
        <row r="1612">
          <cell r="H1612">
            <v>41111508</v>
          </cell>
          <cell r="I1612" t="str">
            <v>체중계</v>
          </cell>
          <cell r="J1612">
            <v>5</v>
          </cell>
        </row>
        <row r="1613">
          <cell r="H1613">
            <v>43172204</v>
          </cell>
          <cell r="I1613" t="str">
            <v>키보드및키패드</v>
          </cell>
          <cell r="J1613">
            <v>5</v>
          </cell>
        </row>
        <row r="1614">
          <cell r="H1614">
            <v>27112021</v>
          </cell>
          <cell r="I1614" t="str">
            <v>수간주사기</v>
          </cell>
          <cell r="J1614">
            <v>5</v>
          </cell>
        </row>
        <row r="1615">
          <cell r="H1615">
            <v>41115905</v>
          </cell>
          <cell r="I1615" t="str">
            <v>혈액가스분석기</v>
          </cell>
          <cell r="J1615">
            <v>5</v>
          </cell>
        </row>
        <row r="1616">
          <cell r="H1616">
            <v>42102167</v>
          </cell>
          <cell r="I1616" t="str">
            <v>수술용기구</v>
          </cell>
          <cell r="J1616">
            <v>5</v>
          </cell>
        </row>
        <row r="1617">
          <cell r="H1617">
            <v>24131608</v>
          </cell>
          <cell r="I1617" t="str">
            <v>조립식냉동기</v>
          </cell>
          <cell r="J1617">
            <v>9</v>
          </cell>
        </row>
        <row r="1618">
          <cell r="H1618">
            <v>41111755</v>
          </cell>
          <cell r="I1618" t="str">
            <v>멀티미디어영상현미경</v>
          </cell>
          <cell r="J1618">
            <v>10</v>
          </cell>
        </row>
        <row r="1619">
          <cell r="H1619">
            <v>43181616</v>
          </cell>
          <cell r="I1619" t="str">
            <v>시디레코드</v>
          </cell>
          <cell r="J1619">
            <v>4</v>
          </cell>
        </row>
        <row r="1620">
          <cell r="H1620">
            <v>45111619</v>
          </cell>
          <cell r="I1620" t="str">
            <v>실물화상기</v>
          </cell>
          <cell r="J1620">
            <v>8</v>
          </cell>
        </row>
        <row r="1621">
          <cell r="H1621">
            <v>45111790</v>
          </cell>
          <cell r="I1621" t="str">
            <v>오디오앰프</v>
          </cell>
          <cell r="J1621">
            <v>7</v>
          </cell>
        </row>
        <row r="1622">
          <cell r="H1622">
            <v>49211827</v>
          </cell>
          <cell r="I1622" t="str">
            <v>지능검사장치</v>
          </cell>
          <cell r="J1622">
            <v>7</v>
          </cell>
        </row>
        <row r="1623">
          <cell r="H1623">
            <v>54111601</v>
          </cell>
          <cell r="I1623" t="str">
            <v>벽시계</v>
          </cell>
          <cell r="J1623">
            <v>5</v>
          </cell>
        </row>
        <row r="1624">
          <cell r="H1624" t="str">
            <v xml:space="preserve">     </v>
          </cell>
          <cell r="I1624" t="str">
            <v>책상</v>
          </cell>
          <cell r="J1624">
            <v>8</v>
          </cell>
        </row>
        <row r="1625">
          <cell r="H1625">
            <v>56111906</v>
          </cell>
          <cell r="I1625" t="str">
            <v>우편물정리대</v>
          </cell>
          <cell r="J1625">
            <v>5</v>
          </cell>
        </row>
        <row r="1626">
          <cell r="H1626">
            <v>43181613</v>
          </cell>
          <cell r="I1626" t="str">
            <v>데이터저장용테이프</v>
          </cell>
          <cell r="J1626">
            <v>5</v>
          </cell>
        </row>
        <row r="1627">
          <cell r="H1627">
            <v>5101519</v>
          </cell>
          <cell r="I1627" t="str">
            <v>탁자</v>
          </cell>
          <cell r="J1627">
            <v>8</v>
          </cell>
        </row>
        <row r="1628">
          <cell r="H1628">
            <v>53102507</v>
          </cell>
          <cell r="I1628" t="str">
            <v>옷걸이</v>
          </cell>
          <cell r="J1628">
            <v>3</v>
          </cell>
        </row>
        <row r="1629">
          <cell r="H1629">
            <v>44111910</v>
          </cell>
          <cell r="I1629" t="str">
            <v>칠판걸이대</v>
          </cell>
          <cell r="J1629">
            <v>5</v>
          </cell>
        </row>
        <row r="1630">
          <cell r="H1630">
            <v>44111909</v>
          </cell>
          <cell r="I1630" t="str">
            <v>칠판지우개및액세서리</v>
          </cell>
          <cell r="J1630">
            <v>5</v>
          </cell>
        </row>
        <row r="1631">
          <cell r="H1631">
            <v>56121001</v>
          </cell>
          <cell r="I1631" t="str">
            <v>책운반기</v>
          </cell>
          <cell r="J1631">
            <v>5</v>
          </cell>
        </row>
        <row r="1632">
          <cell r="H1632">
            <v>34111703</v>
          </cell>
          <cell r="I1632" t="str">
            <v>무선송수신기</v>
          </cell>
          <cell r="J1632">
            <v>5</v>
          </cell>
        </row>
        <row r="1633">
          <cell r="H1633">
            <v>34111724</v>
          </cell>
          <cell r="I1633" t="str">
            <v>방송수신기</v>
          </cell>
          <cell r="J1633">
            <v>8</v>
          </cell>
        </row>
        <row r="1634">
          <cell r="H1634">
            <v>43172207</v>
          </cell>
          <cell r="I1634" t="str">
            <v>스캐너</v>
          </cell>
          <cell r="J1634">
            <v>5</v>
          </cell>
        </row>
        <row r="1635">
          <cell r="H1635">
            <v>42102001</v>
          </cell>
          <cell r="I1635" t="str">
            <v>고압멸균기</v>
          </cell>
          <cell r="J1635">
            <v>10</v>
          </cell>
        </row>
        <row r="1636">
          <cell r="H1636">
            <v>41104916</v>
          </cell>
          <cell r="I1636" t="str">
            <v>진공또는원심농축기</v>
          </cell>
          <cell r="J1636">
            <v>10</v>
          </cell>
        </row>
        <row r="1637">
          <cell r="H1637">
            <v>41104610</v>
          </cell>
          <cell r="I1637" t="str">
            <v>건조오븐</v>
          </cell>
          <cell r="J1637">
            <v>9</v>
          </cell>
        </row>
        <row r="1638">
          <cell r="H1638">
            <v>41104915</v>
          </cell>
          <cell r="I1638" t="str">
            <v>킬달질소측정기구</v>
          </cell>
          <cell r="J1638">
            <v>10</v>
          </cell>
        </row>
        <row r="1639">
          <cell r="H1639">
            <v>40161505</v>
          </cell>
          <cell r="I1639" t="str">
            <v>공기여과기</v>
          </cell>
          <cell r="J1639">
            <v>10</v>
          </cell>
        </row>
        <row r="1640">
          <cell r="H1640">
            <v>40151554</v>
          </cell>
          <cell r="I1640" t="str">
            <v>램펌프</v>
          </cell>
          <cell r="J1640">
            <v>10</v>
          </cell>
        </row>
        <row r="1641">
          <cell r="H1641">
            <v>41104501</v>
          </cell>
          <cell r="I1641" t="str">
            <v>일반중력대류배양기</v>
          </cell>
          <cell r="J1641">
            <v>10</v>
          </cell>
        </row>
        <row r="1642">
          <cell r="H1642">
            <v>21101922</v>
          </cell>
          <cell r="I1642" t="str">
            <v>분만틀</v>
          </cell>
          <cell r="J1642">
            <v>10</v>
          </cell>
        </row>
        <row r="1643">
          <cell r="H1643">
            <v>41114209</v>
          </cell>
          <cell r="I1643" t="str">
            <v>정밀좌표측정기</v>
          </cell>
          <cell r="J1643">
            <v>8</v>
          </cell>
        </row>
        <row r="1644">
          <cell r="H1644">
            <v>45111626</v>
          </cell>
          <cell r="I1644" t="str">
            <v>슬라이드복사기</v>
          </cell>
          <cell r="J1644">
            <v>8</v>
          </cell>
        </row>
        <row r="1645">
          <cell r="H1645">
            <v>41111518</v>
          </cell>
          <cell r="I1645" t="str">
            <v>크레인2저울</v>
          </cell>
          <cell r="J1645">
            <v>10</v>
          </cell>
        </row>
        <row r="1646">
          <cell r="H1646">
            <v>41111514</v>
          </cell>
          <cell r="I1646" t="str">
            <v>분석저울</v>
          </cell>
          <cell r="J1646">
            <v>10</v>
          </cell>
        </row>
        <row r="1647">
          <cell r="H1647">
            <v>15121603</v>
          </cell>
          <cell r="I1647" t="str">
            <v>판탁스마크로 렌즈</v>
          </cell>
          <cell r="J1647">
            <v>8</v>
          </cell>
        </row>
        <row r="1648">
          <cell r="H1648">
            <v>41105499</v>
          </cell>
          <cell r="I1648" t="str">
            <v>전기영동장치</v>
          </cell>
          <cell r="J1648">
            <v>10</v>
          </cell>
        </row>
        <row r="1649">
          <cell r="H1649">
            <v>42101916</v>
          </cell>
          <cell r="I1649" t="str">
            <v>산소결합장치</v>
          </cell>
          <cell r="J1649">
            <v>10</v>
          </cell>
        </row>
        <row r="1650">
          <cell r="H1650">
            <v>41121308</v>
          </cell>
          <cell r="I1650" t="str">
            <v>유리뷰렛</v>
          </cell>
          <cell r="J1650">
            <v>10</v>
          </cell>
        </row>
        <row r="1651">
          <cell r="H1651">
            <v>41106701</v>
          </cell>
          <cell r="I1651" t="str">
            <v>광합성측정장치</v>
          </cell>
          <cell r="J1651">
            <v>10</v>
          </cell>
        </row>
        <row r="1652">
          <cell r="H1652">
            <v>4511619</v>
          </cell>
          <cell r="I1652" t="str">
            <v>현미투영기</v>
          </cell>
          <cell r="J1652">
            <v>9</v>
          </cell>
        </row>
        <row r="1653">
          <cell r="H1653">
            <v>41106705</v>
          </cell>
          <cell r="I1653" t="str">
            <v>엽면적계</v>
          </cell>
          <cell r="J1653">
            <v>10</v>
          </cell>
        </row>
        <row r="1654">
          <cell r="H1654">
            <v>23171659</v>
          </cell>
          <cell r="I1654" t="str">
            <v>수동천공전단기</v>
          </cell>
          <cell r="J1654">
            <v>10</v>
          </cell>
        </row>
        <row r="1655">
          <cell r="H1655">
            <v>24111507</v>
          </cell>
          <cell r="I1655" t="str">
            <v>공구가방3칸</v>
          </cell>
          <cell r="J1655">
            <v>5</v>
          </cell>
        </row>
        <row r="1656">
          <cell r="H1656">
            <v>27112007</v>
          </cell>
          <cell r="I1656" t="str">
            <v>전지가위</v>
          </cell>
          <cell r="J1656">
            <v>5</v>
          </cell>
        </row>
        <row r="1657">
          <cell r="H1657">
            <v>10311601</v>
          </cell>
          <cell r="I1657" t="str">
            <v>애완동물사육장</v>
          </cell>
          <cell r="J1657">
            <v>10</v>
          </cell>
        </row>
        <row r="1658">
          <cell r="H1658">
            <v>43161908</v>
          </cell>
          <cell r="I1658" t="str">
            <v>캐드캠시스템</v>
          </cell>
          <cell r="J1658">
            <v>5</v>
          </cell>
        </row>
        <row r="1659">
          <cell r="H1659">
            <v>44121615</v>
          </cell>
          <cell r="I1659" t="str">
            <v>스테이플러</v>
          </cell>
          <cell r="J1659">
            <v>5</v>
          </cell>
        </row>
        <row r="1660">
          <cell r="H1660">
            <v>41103917</v>
          </cell>
          <cell r="I1660" t="str">
            <v>실험실용반응기</v>
          </cell>
          <cell r="J1660">
            <v>10</v>
          </cell>
        </row>
        <row r="1661">
          <cell r="H1661">
            <v>40101869</v>
          </cell>
          <cell r="I1661" t="str">
            <v>온수기</v>
          </cell>
          <cell r="J1661">
            <v>8</v>
          </cell>
        </row>
        <row r="1662">
          <cell r="H1662">
            <v>41104001</v>
          </cell>
          <cell r="I1662" t="str">
            <v>미량원심분리기</v>
          </cell>
          <cell r="J1662">
            <v>10</v>
          </cell>
        </row>
        <row r="1663">
          <cell r="H1663">
            <v>41104525</v>
          </cell>
          <cell r="I1663" t="str">
            <v>이산화탄소배양기</v>
          </cell>
          <cell r="J1663">
            <v>9</v>
          </cell>
        </row>
        <row r="1664">
          <cell r="H1664">
            <v>41103431</v>
          </cell>
          <cell r="I1664" t="str">
            <v>자외선작업함</v>
          </cell>
          <cell r="J1664">
            <v>10</v>
          </cell>
        </row>
        <row r="1665">
          <cell r="H1665">
            <v>41113059</v>
          </cell>
          <cell r="I1665" t="str">
            <v>반응속도측정장치</v>
          </cell>
          <cell r="J1665">
            <v>10</v>
          </cell>
        </row>
        <row r="1666">
          <cell r="H1666">
            <v>41121009</v>
          </cell>
          <cell r="I1666" t="str">
            <v>파스테르또는일반피펫</v>
          </cell>
          <cell r="J1666">
            <v>10</v>
          </cell>
        </row>
        <row r="1667">
          <cell r="H1667">
            <v>27111832</v>
          </cell>
          <cell r="I1667" t="str">
            <v>정밀정반</v>
          </cell>
          <cell r="J1667">
            <v>10</v>
          </cell>
        </row>
        <row r="1668">
          <cell r="H1668">
            <v>20540244</v>
          </cell>
          <cell r="I1668" t="str">
            <v>선풍기</v>
          </cell>
          <cell r="J1668">
            <v>5</v>
          </cell>
        </row>
        <row r="1669">
          <cell r="H1669">
            <v>20440587</v>
          </cell>
          <cell r="I1669" t="str">
            <v>우편물정리대</v>
          </cell>
          <cell r="J1669">
            <v>5</v>
          </cell>
        </row>
        <row r="1670">
          <cell r="H1670">
            <v>43172501</v>
          </cell>
          <cell r="I1670" t="str">
            <v>인쇄용플로터</v>
          </cell>
          <cell r="J1670">
            <v>5</v>
          </cell>
        </row>
        <row r="1671">
          <cell r="H1671">
            <v>43172802</v>
          </cell>
          <cell r="I1671" t="str">
            <v>모뎀</v>
          </cell>
          <cell r="J1671">
            <v>6</v>
          </cell>
        </row>
        <row r="1672">
          <cell r="H1672">
            <v>43171808</v>
          </cell>
          <cell r="I1672" t="str">
            <v>소형컴퓨터</v>
          </cell>
          <cell r="J1672">
            <v>4</v>
          </cell>
        </row>
        <row r="1673">
          <cell r="H1673">
            <v>23240401</v>
          </cell>
          <cell r="I1673" t="str">
            <v>드라이아이스제조기</v>
          </cell>
          <cell r="J1673">
            <v>10</v>
          </cell>
        </row>
        <row r="1674">
          <cell r="H1674">
            <v>24131603</v>
          </cell>
          <cell r="I1674" t="str">
            <v>저온냉동기</v>
          </cell>
          <cell r="J1674">
            <v>9</v>
          </cell>
        </row>
        <row r="1675">
          <cell r="H1675">
            <v>34111709</v>
          </cell>
          <cell r="I1675" t="str">
            <v>무선통신스캐너</v>
          </cell>
          <cell r="J1675">
            <v>5</v>
          </cell>
        </row>
        <row r="1676">
          <cell r="H1676">
            <v>34111928</v>
          </cell>
          <cell r="I1676" t="str">
            <v>전원공급기유니트</v>
          </cell>
          <cell r="J1676">
            <v>5</v>
          </cell>
        </row>
        <row r="1677">
          <cell r="H1677">
            <v>40101707</v>
          </cell>
          <cell r="I1677" t="str">
            <v>왕복동식냉동기</v>
          </cell>
          <cell r="J1677">
            <v>9</v>
          </cell>
        </row>
        <row r="1678">
          <cell r="H1678">
            <v>41103425</v>
          </cell>
          <cell r="I1678" t="str">
            <v>대형온습도환경조성</v>
          </cell>
          <cell r="J1678">
            <v>10</v>
          </cell>
        </row>
        <row r="1679">
          <cell r="H1679">
            <v>41103804</v>
          </cell>
          <cell r="I1679" t="str">
            <v>균질화기기</v>
          </cell>
          <cell r="J1679">
            <v>10</v>
          </cell>
        </row>
        <row r="1680">
          <cell r="H1680">
            <v>41103911</v>
          </cell>
          <cell r="I1680" t="str">
            <v>회전식진탕기</v>
          </cell>
          <cell r="J1680">
            <v>10</v>
          </cell>
        </row>
        <row r="1681">
          <cell r="H1681">
            <v>41104002</v>
          </cell>
          <cell r="I1681" t="str">
            <v>미량냉장원심분리기</v>
          </cell>
          <cell r="J1681">
            <v>10</v>
          </cell>
        </row>
        <row r="1682">
          <cell r="H1682">
            <v>41104122</v>
          </cell>
          <cell r="I1682" t="str">
            <v>분액수집기</v>
          </cell>
          <cell r="J1682">
            <v>10</v>
          </cell>
        </row>
        <row r="1683">
          <cell r="H1683">
            <v>41104903</v>
          </cell>
          <cell r="I1683" t="str">
            <v>실험실용
증발기</v>
          </cell>
          <cell r="J1683">
            <v>10</v>
          </cell>
        </row>
        <row r="1684">
          <cell r="H1684">
            <v>41105201</v>
          </cell>
          <cell r="I1684" t="str">
            <v>연동펌프</v>
          </cell>
          <cell r="J1684">
            <v>10</v>
          </cell>
        </row>
        <row r="1685">
          <cell r="H1685">
            <v>41121004</v>
          </cell>
          <cell r="I1685" t="str">
            <v>수동단채널피펫</v>
          </cell>
          <cell r="J1685">
            <v>10</v>
          </cell>
        </row>
        <row r="1686">
          <cell r="H1686">
            <v>41121016</v>
          </cell>
          <cell r="I1686" t="str">
            <v>디스펜서</v>
          </cell>
          <cell r="J1686">
            <v>10</v>
          </cell>
        </row>
        <row r="1687">
          <cell r="H1687">
            <v>41121304</v>
          </cell>
          <cell r="I1687" t="str">
            <v>실험실용유리플라스크</v>
          </cell>
          <cell r="J1687">
            <v>10</v>
          </cell>
        </row>
        <row r="1688">
          <cell r="H1688">
            <v>42104166</v>
          </cell>
          <cell r="I1688" t="str">
            <v>치료운반차</v>
          </cell>
          <cell r="J1688">
            <v>8</v>
          </cell>
        </row>
        <row r="1689">
          <cell r="H1689">
            <v>43161709</v>
          </cell>
          <cell r="I1689" t="str">
            <v>응용과학용소프트웨어</v>
          </cell>
          <cell r="J1689">
            <v>9</v>
          </cell>
        </row>
        <row r="1690">
          <cell r="H1690">
            <v>43161902</v>
          </cell>
          <cell r="I1690" t="str">
            <v>그래픽소프트웨어</v>
          </cell>
          <cell r="J1690">
            <v>9</v>
          </cell>
        </row>
        <row r="1691">
          <cell r="H1691">
            <v>43162201</v>
          </cell>
          <cell r="I1691" t="str">
            <v>음악및음성편집소프트웨어</v>
          </cell>
          <cell r="J1691">
            <v>9</v>
          </cell>
        </row>
        <row r="1692">
          <cell r="H1692">
            <v>43162403</v>
          </cell>
          <cell r="I1692" t="str">
            <v>프로그램개발용소프트웨어</v>
          </cell>
          <cell r="J1692">
            <v>9</v>
          </cell>
        </row>
        <row r="1693">
          <cell r="H1693">
            <v>43172328</v>
          </cell>
          <cell r="I1693" t="str">
            <v>휴대용플래시메모리저장장치</v>
          </cell>
          <cell r="J1693">
            <v>5</v>
          </cell>
        </row>
        <row r="1694">
          <cell r="H1694">
            <v>43173901</v>
          </cell>
          <cell r="I1694" t="str">
            <v>디스크복사기</v>
          </cell>
          <cell r="J1694">
            <v>5</v>
          </cell>
        </row>
        <row r="1695">
          <cell r="H1695">
            <v>48101819</v>
          </cell>
          <cell r="I1695" t="str">
            <v>손소독기</v>
          </cell>
          <cell r="J1695">
            <v>10</v>
          </cell>
        </row>
        <row r="1696">
          <cell r="H1696">
            <v>48102109</v>
          </cell>
          <cell r="I1696" t="str">
            <v>식품포장용랩</v>
          </cell>
          <cell r="J1696">
            <v>5</v>
          </cell>
        </row>
        <row r="1697">
          <cell r="H1697">
            <v>49201517</v>
          </cell>
          <cell r="I1697" t="str">
            <v>거꾸리</v>
          </cell>
          <cell r="J1697">
            <v>5</v>
          </cell>
        </row>
        <row r="1698">
          <cell r="H1698">
            <v>49211809</v>
          </cell>
          <cell r="I1698" t="str">
            <v>신체측정용도구</v>
          </cell>
          <cell r="J1698">
            <v>10</v>
          </cell>
        </row>
        <row r="1699">
          <cell r="H1699">
            <v>52151620</v>
          </cell>
          <cell r="I1699" t="str">
            <v>체</v>
          </cell>
          <cell r="J1699">
            <v>5</v>
          </cell>
        </row>
        <row r="1700">
          <cell r="H1700">
            <v>52161502</v>
          </cell>
          <cell r="I1700" t="str">
            <v>카세트플레이어또는레코더</v>
          </cell>
          <cell r="J1700">
            <v>7</v>
          </cell>
        </row>
        <row r="1701">
          <cell r="H1701">
            <v>53102719</v>
          </cell>
          <cell r="I1701" t="str">
            <v>학사복</v>
          </cell>
          <cell r="J1701">
            <v>6</v>
          </cell>
        </row>
        <row r="1702">
          <cell r="H1702">
            <v>56101794</v>
          </cell>
          <cell r="I1702" t="str">
            <v>의장용캐비닛</v>
          </cell>
          <cell r="J1702">
            <v>8</v>
          </cell>
        </row>
        <row r="1703">
          <cell r="H1703">
            <v>56101796</v>
          </cell>
          <cell r="I1703" t="str">
            <v>사회대</v>
          </cell>
          <cell r="J1703">
            <v>7</v>
          </cell>
        </row>
        <row r="1704">
          <cell r="H1704">
            <v>48101505</v>
          </cell>
          <cell r="I1704" t="str">
            <v>상업용커피메이커및아이스티메이커</v>
          </cell>
          <cell r="J1704">
            <v>5</v>
          </cell>
        </row>
        <row r="1705">
          <cell r="H1705">
            <v>34101024</v>
          </cell>
          <cell r="I1705" t="str">
            <v>키폰전화기</v>
          </cell>
          <cell r="J1705">
            <v>8</v>
          </cell>
        </row>
        <row r="1706">
          <cell r="H1706">
            <v>27112708</v>
          </cell>
          <cell r="I1706" t="str">
            <v>전동샌더</v>
          </cell>
          <cell r="J1706">
            <v>11</v>
          </cell>
        </row>
        <row r="1707">
          <cell r="H1707">
            <v>43172313</v>
          </cell>
          <cell r="I1707" t="str">
            <v>하드드라이브</v>
          </cell>
          <cell r="J1707">
            <v>6</v>
          </cell>
        </row>
        <row r="1708">
          <cell r="H1708">
            <v>23161587</v>
          </cell>
          <cell r="I1708" t="str">
            <v>고주파유도가열기</v>
          </cell>
          <cell r="J1708">
            <v>11</v>
          </cell>
        </row>
        <row r="1709">
          <cell r="H1709">
            <v>23172219</v>
          </cell>
          <cell r="I1709" t="str">
            <v>유압프레스</v>
          </cell>
          <cell r="J1709">
            <v>11</v>
          </cell>
        </row>
        <row r="1710">
          <cell r="H1710">
            <v>41114633</v>
          </cell>
          <cell r="I1710" t="str">
            <v>만능재료시험기</v>
          </cell>
          <cell r="J1710">
            <v>10</v>
          </cell>
        </row>
        <row r="1711">
          <cell r="H1711">
            <v>49211825</v>
          </cell>
          <cell r="I1711" t="str">
            <v>인체측정기</v>
          </cell>
          <cell r="J1711">
            <v>10</v>
          </cell>
        </row>
        <row r="1712">
          <cell r="H1712">
            <v>23171507</v>
          </cell>
          <cell r="I1712" t="str">
            <v>납땜기</v>
          </cell>
          <cell r="J1712">
            <v>5</v>
          </cell>
        </row>
        <row r="1713">
          <cell r="H1713">
            <v>43162407</v>
          </cell>
          <cell r="I1713" t="str">
            <v>에뮬레이터</v>
          </cell>
          <cell r="J1713">
            <v>5</v>
          </cell>
        </row>
        <row r="1714">
          <cell r="H1714">
            <v>23172520</v>
          </cell>
          <cell r="I1714" t="str">
            <v>만능공구연삭기</v>
          </cell>
          <cell r="J1714">
            <v>11</v>
          </cell>
        </row>
        <row r="1715">
          <cell r="H1715">
            <v>23171663</v>
          </cell>
          <cell r="I1715" t="str">
            <v>원판톱기계</v>
          </cell>
          <cell r="J1715">
            <v>7</v>
          </cell>
        </row>
        <row r="1716">
          <cell r="H1716">
            <v>43162906</v>
          </cell>
          <cell r="I1716" t="str">
            <v>교육용소프트웨어</v>
          </cell>
          <cell r="J1716">
            <v>9</v>
          </cell>
        </row>
        <row r="1717">
          <cell r="H1717">
            <v>23171625</v>
          </cell>
          <cell r="I1717" t="str">
            <v>금속밀링머신</v>
          </cell>
          <cell r="J1717">
            <v>11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</sheetNames>
    <sheetDataSet>
      <sheetData sheetId="0" refreshError="1"/>
      <sheetData sheetId="1">
        <row r="8">
          <cell r="A8" t="str">
            <v>박스</v>
          </cell>
          <cell r="B8" t="str">
            <v>012</v>
          </cell>
        </row>
        <row r="9">
          <cell r="A9" t="str">
            <v>개</v>
          </cell>
          <cell r="B9" t="str">
            <v>034</v>
          </cell>
        </row>
        <row r="10">
          <cell r="A10" t="str">
            <v>대</v>
          </cell>
          <cell r="B10" t="str">
            <v>181</v>
          </cell>
        </row>
        <row r="11">
          <cell r="A11" t="str">
            <v>식</v>
          </cell>
          <cell r="B11" t="str">
            <v>182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</sheetNames>
    <sheetDataSet>
      <sheetData sheetId="0" refreshError="1"/>
      <sheetData sheetId="1">
        <row r="8">
          <cell r="A8" t="str">
            <v>박스</v>
          </cell>
          <cell r="B8" t="str">
            <v>012</v>
          </cell>
        </row>
        <row r="9">
          <cell r="A9" t="str">
            <v>개</v>
          </cell>
          <cell r="B9" t="str">
            <v>034</v>
          </cell>
        </row>
        <row r="10">
          <cell r="A10" t="str">
            <v>대</v>
          </cell>
          <cell r="B10" t="str">
            <v>181</v>
          </cell>
        </row>
        <row r="11">
          <cell r="A11" t="str">
            <v>식</v>
          </cell>
          <cell r="B11" t="str">
            <v>182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</sheetNames>
    <sheetDataSet>
      <sheetData sheetId="0" refreshError="1"/>
      <sheetData sheetId="1">
        <row r="25">
          <cell r="D25" t="str">
            <v>교무과</v>
          </cell>
        </row>
        <row r="26">
          <cell r="D26" t="str">
            <v>학사과</v>
          </cell>
        </row>
        <row r="27">
          <cell r="D27" t="str">
            <v>학생과</v>
          </cell>
        </row>
        <row r="28">
          <cell r="D28" t="str">
            <v>입학관리과</v>
          </cell>
        </row>
        <row r="29">
          <cell r="D29" t="str">
            <v>총무과</v>
          </cell>
        </row>
        <row r="30">
          <cell r="D30" t="str">
            <v>경리과</v>
          </cell>
        </row>
        <row r="31">
          <cell r="D31" t="str">
            <v>시설과</v>
          </cell>
        </row>
        <row r="32">
          <cell r="D32" t="str">
            <v>산학협력단</v>
          </cell>
        </row>
        <row r="33">
          <cell r="D33" t="str">
            <v>장애지원센터</v>
          </cell>
        </row>
        <row r="34">
          <cell r="D34" t="str">
            <v>박물관</v>
          </cell>
        </row>
        <row r="35">
          <cell r="D35" t="str">
            <v>전산정보원</v>
          </cell>
        </row>
        <row r="36">
          <cell r="D36" t="str">
            <v>보건진료소</v>
          </cell>
        </row>
        <row r="37">
          <cell r="D37" t="str">
            <v>예비군연대</v>
          </cell>
        </row>
        <row r="38">
          <cell r="D38" t="str">
            <v>학생생활관</v>
          </cell>
        </row>
        <row r="39">
          <cell r="D39" t="str">
            <v>공동실험실습관</v>
          </cell>
        </row>
        <row r="40">
          <cell r="D40" t="str">
            <v>종합인력개발원</v>
          </cell>
        </row>
        <row r="41">
          <cell r="D41" t="str">
            <v>국제교육원</v>
          </cell>
        </row>
        <row r="42">
          <cell r="D42" t="str">
            <v>기초과학연구소</v>
          </cell>
        </row>
        <row r="43">
          <cell r="D43" t="str">
            <v>건설기술연구소</v>
          </cell>
        </row>
        <row r="44">
          <cell r="D44" t="str">
            <v>농업과학기술연구소</v>
          </cell>
        </row>
        <row r="45">
          <cell r="D45" t="str">
            <v>사회과학연구소</v>
          </cell>
        </row>
        <row r="46">
          <cell r="D46" t="str">
            <v>산업과학기술연구소</v>
          </cell>
        </row>
        <row r="47">
          <cell r="D47" t="str">
            <v>약품자원개발연구소</v>
          </cell>
        </row>
        <row r="48">
          <cell r="D48" t="str">
            <v>연초연구소</v>
          </cell>
        </row>
        <row r="49">
          <cell r="D49" t="str">
            <v>바이오연구소</v>
          </cell>
        </row>
        <row r="50">
          <cell r="D50" t="str">
            <v>중원문화연구소</v>
          </cell>
        </row>
        <row r="51">
          <cell r="D51" t="str">
            <v>교육개발연구소</v>
          </cell>
        </row>
        <row r="52">
          <cell r="D52" t="str">
            <v>동물의학연구소</v>
          </cell>
        </row>
        <row r="53">
          <cell r="D53" t="str">
            <v>법학연구소</v>
          </cell>
        </row>
        <row r="54">
          <cell r="D54" t="str">
            <v>산업경영연구소</v>
          </cell>
        </row>
        <row r="55">
          <cell r="D55" t="str">
            <v>의학연구소</v>
          </cell>
        </row>
        <row r="56">
          <cell r="D56" t="str">
            <v>인문학연구소</v>
          </cell>
        </row>
        <row r="57">
          <cell r="D57" t="str">
            <v>첨단원예기술개발연구센터</v>
          </cell>
        </row>
        <row r="58">
          <cell r="D58" t="str">
            <v>컴퓨터정보통신연구소</v>
          </cell>
        </row>
        <row r="59">
          <cell r="D59" t="str">
            <v>평생체육연구소</v>
          </cell>
        </row>
        <row r="60">
          <cell r="D60" t="str">
            <v>신문사</v>
          </cell>
        </row>
        <row r="61">
          <cell r="D61" t="str">
            <v>교수회</v>
          </cell>
        </row>
        <row r="62">
          <cell r="D62" t="str">
            <v>출판부</v>
          </cell>
        </row>
        <row r="63">
          <cell r="D63" t="str">
            <v>평생교육원</v>
          </cell>
        </row>
        <row r="64">
          <cell r="D64" t="str">
            <v>동물생명과학연구소</v>
          </cell>
        </row>
        <row r="65">
          <cell r="D65" t="str">
            <v>학연산공동기술연구원</v>
          </cell>
        </row>
        <row r="66">
          <cell r="D66" t="str">
            <v>생활과학연구소</v>
          </cell>
        </row>
        <row r="67">
          <cell r="D67" t="str">
            <v>생물건강산업개발연구센터</v>
          </cell>
        </row>
        <row r="68">
          <cell r="D68" t="str">
            <v>동문회</v>
          </cell>
        </row>
        <row r="69">
          <cell r="D69" t="str">
            <v>의학정보센터</v>
          </cell>
        </row>
        <row r="70">
          <cell r="D70" t="str">
            <v>실험동물연구지원센터</v>
          </cell>
        </row>
        <row r="71">
          <cell r="D71" t="str">
            <v>종양연구소</v>
          </cell>
        </row>
        <row r="72">
          <cell r="D72" t="str">
            <v>천문대</v>
          </cell>
        </row>
        <row r="73">
          <cell r="D73" t="str">
            <v>국가위기관리연구소</v>
          </cell>
        </row>
        <row r="74">
          <cell r="D74" t="str">
            <v>양성평등상담소</v>
          </cell>
        </row>
        <row r="75">
          <cell r="D75" t="str">
            <v>교수학습지원센터</v>
          </cell>
        </row>
        <row r="76">
          <cell r="D76" t="str">
            <v>공학교육혁신센터</v>
          </cell>
        </row>
        <row r="77">
          <cell r="D77" t="str">
            <v>기획평가과</v>
          </cell>
        </row>
        <row r="78">
          <cell r="D78" t="str">
            <v>대외협력과</v>
          </cell>
        </row>
        <row r="79">
          <cell r="D79" t="str">
            <v>금융수학연구소</v>
          </cell>
        </row>
        <row r="80">
          <cell r="D80" t="str">
            <v>기초교육원</v>
          </cell>
        </row>
        <row r="81">
          <cell r="D81" t="str">
            <v>국어문화원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</sheetNames>
    <sheetDataSet>
      <sheetData sheetId="0" refreshError="1"/>
      <sheetData sheetId="1">
        <row r="25">
          <cell r="D25" t="str">
            <v>교무과</v>
          </cell>
        </row>
        <row r="26">
          <cell r="D26" t="str">
            <v>학사과</v>
          </cell>
        </row>
        <row r="27">
          <cell r="D27" t="str">
            <v>학생과</v>
          </cell>
        </row>
        <row r="28">
          <cell r="D28" t="str">
            <v>입학관리과</v>
          </cell>
        </row>
        <row r="29">
          <cell r="D29" t="str">
            <v>총무과</v>
          </cell>
        </row>
        <row r="30">
          <cell r="D30" t="str">
            <v>경리과</v>
          </cell>
        </row>
        <row r="31">
          <cell r="D31" t="str">
            <v>시설과</v>
          </cell>
        </row>
        <row r="32">
          <cell r="D32" t="str">
            <v>산학협력단</v>
          </cell>
        </row>
        <row r="33">
          <cell r="D33" t="str">
            <v>장애지원센터</v>
          </cell>
        </row>
        <row r="34">
          <cell r="D34" t="str">
            <v>박물관</v>
          </cell>
        </row>
        <row r="35">
          <cell r="D35" t="str">
            <v>전산정보원</v>
          </cell>
        </row>
        <row r="36">
          <cell r="D36" t="str">
            <v>보건진료소</v>
          </cell>
        </row>
        <row r="37">
          <cell r="D37" t="str">
            <v>예비군연대</v>
          </cell>
        </row>
        <row r="38">
          <cell r="D38" t="str">
            <v>학생생활관</v>
          </cell>
        </row>
        <row r="39">
          <cell r="D39" t="str">
            <v>공동실험실습관</v>
          </cell>
        </row>
        <row r="40">
          <cell r="D40" t="str">
            <v>종합인력개발원</v>
          </cell>
        </row>
        <row r="41">
          <cell r="D41" t="str">
            <v>국제교육원</v>
          </cell>
        </row>
        <row r="42">
          <cell r="D42" t="str">
            <v>기초과학연구소</v>
          </cell>
        </row>
        <row r="43">
          <cell r="D43" t="str">
            <v>건설기술연구소</v>
          </cell>
        </row>
        <row r="44">
          <cell r="D44" t="str">
            <v>농업과학기술연구소</v>
          </cell>
        </row>
        <row r="45">
          <cell r="D45" t="str">
            <v>사회과학연구소</v>
          </cell>
        </row>
        <row r="46">
          <cell r="D46" t="str">
            <v>산업과학기술연구소</v>
          </cell>
        </row>
        <row r="47">
          <cell r="D47" t="str">
            <v>약품자원개발연구소</v>
          </cell>
        </row>
        <row r="48">
          <cell r="D48" t="str">
            <v>연초연구소</v>
          </cell>
        </row>
        <row r="49">
          <cell r="D49" t="str">
            <v>바이오연구소</v>
          </cell>
        </row>
        <row r="50">
          <cell r="D50" t="str">
            <v>중원문화연구소</v>
          </cell>
        </row>
        <row r="51">
          <cell r="D51" t="str">
            <v>교육개발연구소</v>
          </cell>
        </row>
        <row r="52">
          <cell r="D52" t="str">
            <v>동물의학연구소</v>
          </cell>
        </row>
        <row r="53">
          <cell r="D53" t="str">
            <v>법학연구소</v>
          </cell>
        </row>
        <row r="54">
          <cell r="D54" t="str">
            <v>산업경영연구소</v>
          </cell>
        </row>
        <row r="55">
          <cell r="D55" t="str">
            <v>의학연구소</v>
          </cell>
        </row>
        <row r="56">
          <cell r="D56" t="str">
            <v>인문학연구소</v>
          </cell>
        </row>
        <row r="57">
          <cell r="D57" t="str">
            <v>첨단원예기술개발연구센터</v>
          </cell>
        </row>
        <row r="58">
          <cell r="D58" t="str">
            <v>컴퓨터정보통신연구소</v>
          </cell>
        </row>
        <row r="59">
          <cell r="D59" t="str">
            <v>평생체육연구소</v>
          </cell>
        </row>
        <row r="60">
          <cell r="D60" t="str">
            <v>신문사</v>
          </cell>
        </row>
        <row r="61">
          <cell r="D61" t="str">
            <v>교수회</v>
          </cell>
        </row>
        <row r="62">
          <cell r="D62" t="str">
            <v>출판부</v>
          </cell>
        </row>
        <row r="63">
          <cell r="D63" t="str">
            <v>평생교육원</v>
          </cell>
        </row>
        <row r="64">
          <cell r="D64" t="str">
            <v>동물생명과학연구소</v>
          </cell>
        </row>
        <row r="65">
          <cell r="D65" t="str">
            <v>학연산공동기술연구원</v>
          </cell>
        </row>
        <row r="66">
          <cell r="D66" t="str">
            <v>생활과학연구소</v>
          </cell>
        </row>
        <row r="67">
          <cell r="D67" t="str">
            <v>생물건강산업개발연구센터</v>
          </cell>
        </row>
        <row r="68">
          <cell r="D68" t="str">
            <v>동문회</v>
          </cell>
        </row>
        <row r="69">
          <cell r="D69" t="str">
            <v>의학정보센터</v>
          </cell>
        </row>
        <row r="70">
          <cell r="D70" t="str">
            <v>실험동물연구지원센터</v>
          </cell>
        </row>
        <row r="71">
          <cell r="D71" t="str">
            <v>종양연구소</v>
          </cell>
        </row>
        <row r="72">
          <cell r="D72" t="str">
            <v>천문대</v>
          </cell>
        </row>
        <row r="73">
          <cell r="D73" t="str">
            <v>국가위기관리연구소</v>
          </cell>
        </row>
        <row r="74">
          <cell r="D74" t="str">
            <v>양성평등상담소</v>
          </cell>
        </row>
        <row r="75">
          <cell r="D75" t="str">
            <v>교수학습지원센터</v>
          </cell>
        </row>
        <row r="76">
          <cell r="D76" t="str">
            <v>공학교육혁신센터</v>
          </cell>
        </row>
        <row r="77">
          <cell r="D77" t="str">
            <v>기획평가과</v>
          </cell>
        </row>
        <row r="78">
          <cell r="D78" t="str">
            <v>대외협력과</v>
          </cell>
        </row>
        <row r="79">
          <cell r="D79" t="str">
            <v>금융수학연구소</v>
          </cell>
        </row>
        <row r="80">
          <cell r="D80" t="str">
            <v>기초교육원</v>
          </cell>
        </row>
        <row r="81">
          <cell r="D81" t="str">
            <v>국어문화원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심의자료-총괄"/>
      <sheetName val="심의자료세입증감조서"/>
      <sheetName val="심의세출결산"/>
      <sheetName val="사고이월명세"/>
      <sheetName val="명시이월명세"/>
      <sheetName val="명시이월명세2"/>
      <sheetName val="보조금및순세계잉여금명세"/>
      <sheetName val="불용액조서"/>
      <sheetName val="자금관리현황"/>
      <sheetName val="잔액증명(농협)"/>
      <sheetName val="잔액증명(농협) (2)"/>
    </sheetNames>
    <sheetDataSet>
      <sheetData sheetId="0" refreshError="1"/>
      <sheetData sheetId="1">
        <row r="15">
          <cell r="D15">
            <v>110539772548</v>
          </cell>
        </row>
        <row r="37">
          <cell r="B37">
            <v>111846457111</v>
          </cell>
          <cell r="C37">
            <v>104994947546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tabSelected="1" workbookViewId="0">
      <selection activeCell="B22" sqref="B22"/>
    </sheetView>
  </sheetViews>
  <sheetFormatPr defaultRowHeight="12.75"/>
  <cols>
    <col min="1" max="4" width="50" customWidth="1"/>
  </cols>
  <sheetData>
    <row r="1" spans="1:4" ht="46.5">
      <c r="A1" s="309"/>
      <c r="B1" s="310"/>
      <c r="C1" s="310"/>
      <c r="D1" s="310"/>
    </row>
    <row r="2" spans="1:4" ht="43.5">
      <c r="A2" s="631" t="s">
        <v>1667</v>
      </c>
      <c r="B2" s="631"/>
      <c r="C2" s="631"/>
      <c r="D2" s="631"/>
    </row>
    <row r="3" spans="1:4" ht="13.5">
      <c r="A3" s="311"/>
      <c r="B3" s="311"/>
      <c r="C3" s="311"/>
      <c r="D3" s="311"/>
    </row>
    <row r="4" spans="1:4" ht="13.5">
      <c r="A4" s="311"/>
      <c r="B4" s="311"/>
      <c r="C4" s="311"/>
      <c r="D4" s="311"/>
    </row>
    <row r="5" spans="1:4" ht="13.5">
      <c r="A5" s="311"/>
      <c r="B5" s="311"/>
      <c r="C5" s="311"/>
      <c r="D5" s="311"/>
    </row>
    <row r="6" spans="1:4" ht="25.5">
      <c r="A6" s="312"/>
      <c r="B6" s="312"/>
      <c r="C6" s="312"/>
      <c r="D6" s="312"/>
    </row>
    <row r="7" spans="1:4" ht="13.5">
      <c r="A7" s="311"/>
      <c r="B7" s="311"/>
      <c r="C7" s="311"/>
      <c r="D7" s="311"/>
    </row>
    <row r="8" spans="1:4" ht="20.25">
      <c r="A8" s="311"/>
      <c r="B8" s="313"/>
      <c r="C8" s="313"/>
      <c r="D8" s="314"/>
    </row>
    <row r="9" spans="1:4" ht="20.25">
      <c r="A9" s="311"/>
      <c r="B9" s="313"/>
      <c r="C9" s="313"/>
      <c r="D9" s="314"/>
    </row>
    <row r="10" spans="1:4" ht="35.25">
      <c r="A10" s="315"/>
      <c r="B10" s="315"/>
      <c r="C10" s="315"/>
      <c r="D10" s="315"/>
    </row>
    <row r="11" spans="1:4" ht="35.25">
      <c r="A11" s="315"/>
      <c r="B11" s="315"/>
      <c r="C11" s="315"/>
      <c r="D11" s="315"/>
    </row>
    <row r="12" spans="1:4" ht="35.25">
      <c r="A12" s="315"/>
      <c r="B12" s="315"/>
      <c r="C12" s="315"/>
      <c r="D12" s="315"/>
    </row>
    <row r="13" spans="1:4" ht="46.5">
      <c r="A13" s="632" t="s">
        <v>1666</v>
      </c>
      <c r="B13" s="632"/>
      <c r="C13" s="632"/>
      <c r="D13" s="632"/>
    </row>
  </sheetData>
  <mergeCells count="2">
    <mergeCell ref="A2:D2"/>
    <mergeCell ref="A13:D13"/>
  </mergeCells>
  <phoneticPr fontId="1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59"/>
  <sheetViews>
    <sheetView zoomScale="85" zoomScaleNormal="85" workbookViewId="0">
      <selection activeCell="I2" sqref="I2"/>
    </sheetView>
  </sheetViews>
  <sheetFormatPr defaultRowHeight="12.75"/>
  <cols>
    <col min="1" max="5" width="19.28515625" customWidth="1"/>
    <col min="6" max="9" width="19.28515625" style="151" customWidth="1"/>
    <col min="10" max="18" width="19.28515625" customWidth="1"/>
  </cols>
  <sheetData>
    <row r="2" spans="1:18" ht="19.5">
      <c r="A2" s="3" t="s">
        <v>422</v>
      </c>
      <c r="B2" s="3"/>
      <c r="C2" s="110" t="s">
        <v>435</v>
      </c>
      <c r="D2" s="3"/>
      <c r="E2" s="3"/>
      <c r="F2" s="281"/>
      <c r="G2" s="281"/>
      <c r="H2" s="281"/>
      <c r="M2" s="111"/>
    </row>
    <row r="3" spans="1:18">
      <c r="C3" s="112">
        <f>SUBTOTAL(9,C7:C257)</f>
        <v>112321629050</v>
      </c>
      <c r="D3" s="112">
        <f t="shared" ref="D3:R3" si="0">SUBTOTAL(9,D7:D257)</f>
        <v>0</v>
      </c>
      <c r="E3" s="112">
        <f t="shared" si="0"/>
        <v>0</v>
      </c>
      <c r="F3" s="108"/>
      <c r="G3" s="108"/>
      <c r="H3" s="108">
        <f t="shared" si="0"/>
        <v>-7644547500</v>
      </c>
      <c r="I3" s="108">
        <f t="shared" si="0"/>
        <v>10591520000</v>
      </c>
      <c r="J3" s="112">
        <f t="shared" si="0"/>
        <v>8254497500</v>
      </c>
      <c r="K3" s="112">
        <f t="shared" si="0"/>
        <v>120576126550</v>
      </c>
      <c r="L3" s="112">
        <f t="shared" si="0"/>
        <v>119827163960</v>
      </c>
      <c r="M3" s="112">
        <f t="shared" si="0"/>
        <v>119827163960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748962590</v>
      </c>
    </row>
    <row r="4" spans="1:18" ht="16.5" customHeight="1">
      <c r="A4" s="684" t="s">
        <v>424</v>
      </c>
      <c r="B4" s="684"/>
      <c r="C4" s="684" t="s">
        <v>745</v>
      </c>
      <c r="D4" s="684" t="s">
        <v>425</v>
      </c>
      <c r="E4" s="684"/>
      <c r="F4" s="684"/>
      <c r="G4" s="684"/>
      <c r="H4" s="684"/>
      <c r="I4" s="684"/>
      <c r="J4" s="684"/>
      <c r="K4" s="685" t="s">
        <v>746</v>
      </c>
      <c r="L4" s="685" t="s">
        <v>747</v>
      </c>
      <c r="M4" s="685" t="s">
        <v>748</v>
      </c>
      <c r="N4" s="684" t="s">
        <v>426</v>
      </c>
      <c r="O4" s="684"/>
      <c r="P4" s="684"/>
      <c r="Q4" s="684"/>
      <c r="R4" s="684" t="s">
        <v>749</v>
      </c>
    </row>
    <row r="5" spans="1:18" ht="16.5" customHeight="1">
      <c r="A5" s="178" t="s">
        <v>5</v>
      </c>
      <c r="B5" s="178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178" t="s">
        <v>11</v>
      </c>
      <c r="O5" s="178" t="s">
        <v>12</v>
      </c>
      <c r="P5" s="8" t="s">
        <v>751</v>
      </c>
      <c r="Q5" s="178" t="s">
        <v>13</v>
      </c>
      <c r="R5" s="684"/>
    </row>
    <row r="6" spans="1:18" ht="16.5" customHeight="1">
      <c r="A6" s="24" t="s">
        <v>14</v>
      </c>
      <c r="B6" s="24" t="s">
        <v>427</v>
      </c>
      <c r="C6" s="24">
        <f>SUM(C7,C29,C67,C120,C135,C160,C209,C229,C251)</f>
        <v>22464325810</v>
      </c>
      <c r="D6" s="213">
        <f t="shared" ref="D6:J6" si="1">SUM(D7,D29,D67,D120,D135,D160,D209,D229,D251)</f>
        <v>0</v>
      </c>
      <c r="E6" s="213">
        <f t="shared" si="1"/>
        <v>0</v>
      </c>
      <c r="F6" s="213">
        <f t="shared" si="1"/>
        <v>0</v>
      </c>
      <c r="G6" s="213">
        <f t="shared" si="1"/>
        <v>1061505000</v>
      </c>
      <c r="H6" s="213">
        <f t="shared" si="1"/>
        <v>-1528909500</v>
      </c>
      <c r="I6" s="213">
        <f t="shared" si="1"/>
        <v>2118304000</v>
      </c>
      <c r="J6" s="213">
        <f t="shared" si="1"/>
        <v>1650899500</v>
      </c>
      <c r="K6" s="24">
        <f t="shared" ref="K6:R6" si="2">SUM(K7,K29,K67,K120,K135,K160,K209,K229,K251)</f>
        <v>24115225310</v>
      </c>
      <c r="L6" s="24">
        <f t="shared" si="2"/>
        <v>23965432792</v>
      </c>
      <c r="M6" s="24">
        <f t="shared" si="2"/>
        <v>23965432792</v>
      </c>
      <c r="N6" s="24">
        <f t="shared" si="2"/>
        <v>0</v>
      </c>
      <c r="O6" s="24">
        <f t="shared" si="2"/>
        <v>0</v>
      </c>
      <c r="P6" s="24">
        <f t="shared" si="2"/>
        <v>0</v>
      </c>
      <c r="Q6" s="24">
        <f t="shared" si="2"/>
        <v>0</v>
      </c>
      <c r="R6" s="24">
        <f t="shared" si="2"/>
        <v>149792518</v>
      </c>
    </row>
    <row r="7" spans="1:18" ht="16.5" customHeight="1">
      <c r="A7" s="25" t="s">
        <v>1</v>
      </c>
      <c r="B7" s="25" t="s">
        <v>15</v>
      </c>
      <c r="C7" s="25">
        <f>SUM(C8)</f>
        <v>3015980000</v>
      </c>
      <c r="D7" s="208">
        <f t="shared" ref="D7:J7" si="3">SUM(D8)</f>
        <v>0</v>
      </c>
      <c r="E7" s="208">
        <f t="shared" si="3"/>
        <v>0</v>
      </c>
      <c r="F7" s="208">
        <f t="shared" si="3"/>
        <v>0</v>
      </c>
      <c r="G7" s="208">
        <f t="shared" si="3"/>
        <v>1061505000</v>
      </c>
      <c r="H7" s="208">
        <f t="shared" si="3"/>
        <v>114040000</v>
      </c>
      <c r="I7" s="208">
        <f t="shared" si="3"/>
        <v>0</v>
      </c>
      <c r="J7" s="208">
        <f t="shared" si="3"/>
        <v>1175545000</v>
      </c>
      <c r="K7" s="25">
        <f t="shared" ref="K7:R7" si="4">SUM(K8)</f>
        <v>4191525000</v>
      </c>
      <c r="L7" s="25">
        <f t="shared" si="4"/>
        <v>4138071580</v>
      </c>
      <c r="M7" s="25">
        <f t="shared" si="4"/>
        <v>4138071580</v>
      </c>
      <c r="N7" s="25">
        <f t="shared" si="4"/>
        <v>0</v>
      </c>
      <c r="O7" s="25">
        <f t="shared" si="4"/>
        <v>0</v>
      </c>
      <c r="P7" s="25">
        <f t="shared" si="4"/>
        <v>0</v>
      </c>
      <c r="Q7" s="25">
        <f t="shared" si="4"/>
        <v>0</v>
      </c>
      <c r="R7" s="25">
        <f t="shared" si="4"/>
        <v>53453420</v>
      </c>
    </row>
    <row r="8" spans="1:18" ht="16.5" customHeight="1">
      <c r="A8" s="26" t="s">
        <v>2</v>
      </c>
      <c r="B8" s="26" t="s">
        <v>436</v>
      </c>
      <c r="C8" s="26">
        <f>SUM(C9,C12,C22,C19)</f>
        <v>3015980000</v>
      </c>
      <c r="D8" s="209">
        <f t="shared" ref="D8:J8" si="5">SUM(D9,D12,D22,D19)</f>
        <v>0</v>
      </c>
      <c r="E8" s="209">
        <f t="shared" si="5"/>
        <v>0</v>
      </c>
      <c r="F8" s="209">
        <f t="shared" si="5"/>
        <v>0</v>
      </c>
      <c r="G8" s="209">
        <f t="shared" si="5"/>
        <v>1061505000</v>
      </c>
      <c r="H8" s="209">
        <f t="shared" si="5"/>
        <v>114040000</v>
      </c>
      <c r="I8" s="209">
        <f t="shared" si="5"/>
        <v>0</v>
      </c>
      <c r="J8" s="209">
        <f t="shared" si="5"/>
        <v>1175545000</v>
      </c>
      <c r="K8" s="26">
        <f t="shared" ref="K8:R8" si="6">SUM(K9,K12,K22,K19)</f>
        <v>4191525000</v>
      </c>
      <c r="L8" s="26">
        <f t="shared" si="6"/>
        <v>4138071580</v>
      </c>
      <c r="M8" s="26">
        <f t="shared" si="6"/>
        <v>4138071580</v>
      </c>
      <c r="N8" s="26">
        <f t="shared" si="6"/>
        <v>0</v>
      </c>
      <c r="O8" s="26">
        <f t="shared" si="6"/>
        <v>0</v>
      </c>
      <c r="P8" s="26">
        <f t="shared" si="6"/>
        <v>0</v>
      </c>
      <c r="Q8" s="26">
        <f t="shared" si="6"/>
        <v>0</v>
      </c>
      <c r="R8" s="26">
        <f t="shared" si="6"/>
        <v>53453420</v>
      </c>
    </row>
    <row r="9" spans="1:18" ht="16.5" customHeight="1">
      <c r="A9" s="27" t="s">
        <v>3</v>
      </c>
      <c r="B9" s="27" t="s">
        <v>437</v>
      </c>
      <c r="C9" s="27">
        <f t="shared" ref="C9:R9" si="7">C10</f>
        <v>885204000</v>
      </c>
      <c r="D9" s="210">
        <f t="shared" si="7"/>
        <v>0</v>
      </c>
      <c r="E9" s="210">
        <f t="shared" si="7"/>
        <v>0</v>
      </c>
      <c r="F9" s="210">
        <f t="shared" si="7"/>
        <v>-34000000</v>
      </c>
      <c r="G9" s="210">
        <f t="shared" si="7"/>
        <v>0</v>
      </c>
      <c r="H9" s="210">
        <f t="shared" si="7"/>
        <v>0</v>
      </c>
      <c r="I9" s="210">
        <f t="shared" si="7"/>
        <v>0</v>
      </c>
      <c r="J9" s="210">
        <f t="shared" si="7"/>
        <v>-34000000</v>
      </c>
      <c r="K9" s="27">
        <f t="shared" si="7"/>
        <v>851204000</v>
      </c>
      <c r="L9" s="27">
        <f t="shared" si="7"/>
        <v>811030260</v>
      </c>
      <c r="M9" s="27">
        <f t="shared" si="7"/>
        <v>811030260</v>
      </c>
      <c r="N9" s="27">
        <f t="shared" si="7"/>
        <v>0</v>
      </c>
      <c r="O9" s="27">
        <f t="shared" si="7"/>
        <v>0</v>
      </c>
      <c r="P9" s="27">
        <f t="shared" si="7"/>
        <v>0</v>
      </c>
      <c r="Q9" s="27">
        <f t="shared" si="7"/>
        <v>0</v>
      </c>
      <c r="R9" s="27">
        <f t="shared" si="7"/>
        <v>40173740</v>
      </c>
    </row>
    <row r="10" spans="1:18" ht="16.5" customHeight="1">
      <c r="A10" s="28" t="s">
        <v>16</v>
      </c>
      <c r="B10" s="28" t="s">
        <v>438</v>
      </c>
      <c r="C10" s="28">
        <f t="shared" ref="C10:R10" si="8">SUM(C11)</f>
        <v>885204000</v>
      </c>
      <c r="D10" s="173">
        <f t="shared" si="8"/>
        <v>0</v>
      </c>
      <c r="E10" s="173">
        <f t="shared" si="8"/>
        <v>0</v>
      </c>
      <c r="F10" s="173">
        <f t="shared" si="8"/>
        <v>-34000000</v>
      </c>
      <c r="G10" s="173">
        <f t="shared" si="8"/>
        <v>0</v>
      </c>
      <c r="H10" s="173">
        <f t="shared" si="8"/>
        <v>0</v>
      </c>
      <c r="I10" s="173">
        <f t="shared" si="8"/>
        <v>0</v>
      </c>
      <c r="J10" s="173">
        <f t="shared" si="8"/>
        <v>-34000000</v>
      </c>
      <c r="K10" s="28">
        <f t="shared" si="8"/>
        <v>851204000</v>
      </c>
      <c r="L10" s="28">
        <f t="shared" si="8"/>
        <v>811030260</v>
      </c>
      <c r="M10" s="28">
        <f t="shared" si="8"/>
        <v>811030260</v>
      </c>
      <c r="N10" s="28">
        <f>SUM(N11)</f>
        <v>0</v>
      </c>
      <c r="O10" s="28">
        <f t="shared" si="8"/>
        <v>0</v>
      </c>
      <c r="P10" s="28">
        <f t="shared" si="8"/>
        <v>0</v>
      </c>
      <c r="Q10" s="28">
        <f t="shared" si="8"/>
        <v>0</v>
      </c>
      <c r="R10" s="28">
        <f t="shared" si="8"/>
        <v>40173740</v>
      </c>
    </row>
    <row r="11" spans="1:18" ht="16.5" customHeight="1">
      <c r="A11" s="24" t="s">
        <v>428</v>
      </c>
      <c r="B11" s="24" t="s">
        <v>439</v>
      </c>
      <c r="C11" s="24">
        <v>885204000</v>
      </c>
      <c r="D11" s="24"/>
      <c r="E11" s="24"/>
      <c r="F11" s="32">
        <v>-34000000</v>
      </c>
      <c r="G11" s="32"/>
      <c r="H11" s="32"/>
      <c r="I11" s="32"/>
      <c r="J11" s="115">
        <f>SUM(F11:I11)</f>
        <v>-34000000</v>
      </c>
      <c r="K11" s="24">
        <v>851204000</v>
      </c>
      <c r="L11" s="24">
        <v>811030260</v>
      </c>
      <c r="M11" s="24">
        <v>811030260</v>
      </c>
      <c r="N11" s="24">
        <f>L11-M11</f>
        <v>0</v>
      </c>
      <c r="O11" s="24"/>
      <c r="P11" s="24"/>
      <c r="Q11" s="24">
        <f>SUM(N11:P11)</f>
        <v>0</v>
      </c>
      <c r="R11" s="24">
        <f>SUM(K11-M11-Q11)</f>
        <v>40173740</v>
      </c>
    </row>
    <row r="12" spans="1:18" ht="16.5" customHeight="1">
      <c r="A12" s="27" t="s">
        <v>3</v>
      </c>
      <c r="B12" s="27" t="s">
        <v>440</v>
      </c>
      <c r="C12" s="27">
        <f>C13</f>
        <v>79265000</v>
      </c>
      <c r="D12" s="210">
        <f t="shared" ref="D12:J12" si="9">D13</f>
        <v>0</v>
      </c>
      <c r="E12" s="210">
        <f t="shared" si="9"/>
        <v>0</v>
      </c>
      <c r="F12" s="210">
        <f t="shared" si="9"/>
        <v>0</v>
      </c>
      <c r="G12" s="210">
        <f t="shared" si="9"/>
        <v>0</v>
      </c>
      <c r="H12" s="210">
        <f t="shared" si="9"/>
        <v>0</v>
      </c>
      <c r="I12" s="210">
        <f t="shared" si="9"/>
        <v>0</v>
      </c>
      <c r="J12" s="210">
        <f t="shared" si="9"/>
        <v>0</v>
      </c>
      <c r="K12" s="27">
        <f t="shared" ref="K12:R12" si="10">K13</f>
        <v>79265000</v>
      </c>
      <c r="L12" s="27">
        <f t="shared" si="10"/>
        <v>75420550</v>
      </c>
      <c r="M12" s="27">
        <f t="shared" si="10"/>
        <v>75420550</v>
      </c>
      <c r="N12" s="27">
        <f t="shared" si="10"/>
        <v>0</v>
      </c>
      <c r="O12" s="27">
        <f t="shared" si="10"/>
        <v>0</v>
      </c>
      <c r="P12" s="27">
        <f t="shared" si="10"/>
        <v>0</v>
      </c>
      <c r="Q12" s="27">
        <f t="shared" si="10"/>
        <v>0</v>
      </c>
      <c r="R12" s="27">
        <f t="shared" si="10"/>
        <v>3844450</v>
      </c>
    </row>
    <row r="13" spans="1:18" ht="16.5" customHeight="1">
      <c r="A13" s="28" t="s">
        <v>16</v>
      </c>
      <c r="B13" s="28" t="s">
        <v>430</v>
      </c>
      <c r="C13" s="28">
        <f>SUM(C14:C18)</f>
        <v>79265000</v>
      </c>
      <c r="D13" s="173">
        <f t="shared" ref="D13:J13" si="11">SUM(D14:D18)</f>
        <v>0</v>
      </c>
      <c r="E13" s="173">
        <f t="shared" si="11"/>
        <v>0</v>
      </c>
      <c r="F13" s="173">
        <f t="shared" si="11"/>
        <v>0</v>
      </c>
      <c r="G13" s="173">
        <f t="shared" si="11"/>
        <v>0</v>
      </c>
      <c r="H13" s="173">
        <f t="shared" si="11"/>
        <v>0</v>
      </c>
      <c r="I13" s="173">
        <f t="shared" si="11"/>
        <v>0</v>
      </c>
      <c r="J13" s="173">
        <f t="shared" si="11"/>
        <v>0</v>
      </c>
      <c r="K13" s="28">
        <f t="shared" ref="K13:Q13" si="12">SUM(K14:K18)</f>
        <v>79265000</v>
      </c>
      <c r="L13" s="28">
        <f t="shared" si="12"/>
        <v>75420550</v>
      </c>
      <c r="M13" s="28">
        <f t="shared" si="12"/>
        <v>75420550</v>
      </c>
      <c r="N13" s="28">
        <f t="shared" si="12"/>
        <v>0</v>
      </c>
      <c r="O13" s="28">
        <f t="shared" si="12"/>
        <v>0</v>
      </c>
      <c r="P13" s="28">
        <f t="shared" si="12"/>
        <v>0</v>
      </c>
      <c r="Q13" s="28">
        <f t="shared" si="12"/>
        <v>0</v>
      </c>
      <c r="R13" s="28">
        <f>SUM(R14:R18)</f>
        <v>3844450</v>
      </c>
    </row>
    <row r="14" spans="1:18" ht="16.5" customHeight="1">
      <c r="A14" s="24" t="s">
        <v>428</v>
      </c>
      <c r="B14" s="24" t="s">
        <v>431</v>
      </c>
      <c r="C14" s="24">
        <v>35400000</v>
      </c>
      <c r="D14" s="24"/>
      <c r="E14" s="24"/>
      <c r="F14" s="32">
        <v>0</v>
      </c>
      <c r="G14" s="32"/>
      <c r="H14" s="32"/>
      <c r="I14" s="32"/>
      <c r="J14" s="115">
        <f t="shared" ref="J14:J18" si="13">SUM(F14:I14)</f>
        <v>0</v>
      </c>
      <c r="K14" s="24">
        <v>35400000</v>
      </c>
      <c r="L14" s="24">
        <v>34126340</v>
      </c>
      <c r="M14" s="24">
        <v>34126340</v>
      </c>
      <c r="N14" s="24">
        <f t="shared" ref="N14:N18" si="14">L14-M14</f>
        <v>0</v>
      </c>
      <c r="O14" s="24"/>
      <c r="P14" s="24"/>
      <c r="Q14" s="24">
        <f>SUM(N14:P14)</f>
        <v>0</v>
      </c>
      <c r="R14" s="24">
        <f t="shared" ref="R14:R18" si="15">SUM(K14-M14-Q14)</f>
        <v>1273660</v>
      </c>
    </row>
    <row r="15" spans="1:18" ht="16.5" customHeight="1">
      <c r="A15" s="24" t="s">
        <v>428</v>
      </c>
      <c r="B15" s="24" t="s">
        <v>432</v>
      </c>
      <c r="C15" s="24">
        <v>28320000</v>
      </c>
      <c r="D15" s="24"/>
      <c r="E15" s="24"/>
      <c r="F15" s="32">
        <v>0</v>
      </c>
      <c r="G15" s="32"/>
      <c r="H15" s="32"/>
      <c r="I15" s="32"/>
      <c r="J15" s="115">
        <f t="shared" si="13"/>
        <v>0</v>
      </c>
      <c r="K15" s="24">
        <v>28320000</v>
      </c>
      <c r="L15" s="24">
        <v>26875240</v>
      </c>
      <c r="M15" s="24">
        <v>26875240</v>
      </c>
      <c r="N15" s="24">
        <f t="shared" si="14"/>
        <v>0</v>
      </c>
      <c r="O15" s="24"/>
      <c r="P15" s="24"/>
      <c r="Q15" s="24">
        <f>SUM(N15:P15)</f>
        <v>0</v>
      </c>
      <c r="R15" s="24">
        <f t="shared" si="15"/>
        <v>1444760</v>
      </c>
    </row>
    <row r="16" spans="1:18" ht="16.5" customHeight="1">
      <c r="A16" s="24" t="s">
        <v>428</v>
      </c>
      <c r="B16" s="24" t="s">
        <v>433</v>
      </c>
      <c r="C16" s="24">
        <v>9600000</v>
      </c>
      <c r="D16" s="24"/>
      <c r="E16" s="24"/>
      <c r="F16" s="32">
        <v>0</v>
      </c>
      <c r="G16" s="32"/>
      <c r="H16" s="32"/>
      <c r="I16" s="32"/>
      <c r="J16" s="115">
        <f t="shared" si="13"/>
        <v>0</v>
      </c>
      <c r="K16" s="24">
        <v>9600000</v>
      </c>
      <c r="L16" s="24">
        <v>8948690</v>
      </c>
      <c r="M16" s="24">
        <v>8948690</v>
      </c>
      <c r="N16" s="24">
        <f t="shared" si="14"/>
        <v>0</v>
      </c>
      <c r="O16" s="24"/>
      <c r="P16" s="24"/>
      <c r="Q16" s="24">
        <f>SUM(N16:P16)</f>
        <v>0</v>
      </c>
      <c r="R16" s="24">
        <f t="shared" si="15"/>
        <v>651310</v>
      </c>
    </row>
    <row r="17" spans="1:19" ht="16.5" customHeight="1">
      <c r="A17" s="24" t="s">
        <v>428</v>
      </c>
      <c r="B17" s="24" t="s">
        <v>434</v>
      </c>
      <c r="C17" s="24">
        <v>3960000</v>
      </c>
      <c r="D17" s="24"/>
      <c r="E17" s="24"/>
      <c r="F17" s="32">
        <v>0</v>
      </c>
      <c r="G17" s="32"/>
      <c r="H17" s="32"/>
      <c r="I17" s="32"/>
      <c r="J17" s="115">
        <f t="shared" si="13"/>
        <v>0</v>
      </c>
      <c r="K17" s="24">
        <v>3960000</v>
      </c>
      <c r="L17" s="24">
        <v>3713010</v>
      </c>
      <c r="M17" s="24">
        <v>3713010</v>
      </c>
      <c r="N17" s="24">
        <f t="shared" si="14"/>
        <v>0</v>
      </c>
      <c r="O17" s="24"/>
      <c r="P17" s="24"/>
      <c r="Q17" s="24">
        <f>SUM(N17:P17)</f>
        <v>0</v>
      </c>
      <c r="R17" s="24">
        <f t="shared" si="15"/>
        <v>246990</v>
      </c>
    </row>
    <row r="18" spans="1:19" ht="16.5" customHeight="1">
      <c r="A18" s="24" t="s">
        <v>428</v>
      </c>
      <c r="B18" s="24" t="s">
        <v>441</v>
      </c>
      <c r="C18" s="24">
        <v>1985000</v>
      </c>
      <c r="D18" s="24"/>
      <c r="E18" s="24"/>
      <c r="F18" s="32">
        <v>0</v>
      </c>
      <c r="G18" s="32"/>
      <c r="H18" s="32"/>
      <c r="I18" s="32"/>
      <c r="J18" s="115">
        <f t="shared" si="13"/>
        <v>0</v>
      </c>
      <c r="K18" s="24">
        <v>1985000</v>
      </c>
      <c r="L18" s="24">
        <v>1757270</v>
      </c>
      <c r="M18" s="24">
        <v>1757270</v>
      </c>
      <c r="N18" s="24">
        <f t="shared" si="14"/>
        <v>0</v>
      </c>
      <c r="O18" s="24"/>
      <c r="P18" s="24"/>
      <c r="Q18" s="24">
        <f>SUM(N18:P18)</f>
        <v>0</v>
      </c>
      <c r="R18" s="24">
        <f t="shared" si="15"/>
        <v>227730</v>
      </c>
    </row>
    <row r="19" spans="1:19" ht="16.5" customHeight="1">
      <c r="A19" s="27" t="s">
        <v>3</v>
      </c>
      <c r="B19" s="27" t="s">
        <v>442</v>
      </c>
      <c r="C19" s="27">
        <f>C20</f>
        <v>71992000</v>
      </c>
      <c r="D19" s="210">
        <f t="shared" ref="D19:J19" si="16">D20</f>
        <v>0</v>
      </c>
      <c r="E19" s="210">
        <f t="shared" si="16"/>
        <v>0</v>
      </c>
      <c r="F19" s="210">
        <f t="shared" si="16"/>
        <v>34000000</v>
      </c>
      <c r="G19" s="210">
        <f t="shared" si="16"/>
        <v>0</v>
      </c>
      <c r="H19" s="210">
        <f t="shared" si="16"/>
        <v>0</v>
      </c>
      <c r="I19" s="210">
        <f t="shared" si="16"/>
        <v>0</v>
      </c>
      <c r="J19" s="210">
        <f t="shared" si="16"/>
        <v>34000000</v>
      </c>
      <c r="K19" s="27">
        <f t="shared" ref="K19:R19" si="17">K20</f>
        <v>105992000</v>
      </c>
      <c r="L19" s="27">
        <f t="shared" si="17"/>
        <v>103888130</v>
      </c>
      <c r="M19" s="27">
        <f t="shared" si="17"/>
        <v>103888130</v>
      </c>
      <c r="N19" s="27">
        <f t="shared" si="17"/>
        <v>0</v>
      </c>
      <c r="O19" s="27">
        <f t="shared" si="17"/>
        <v>0</v>
      </c>
      <c r="P19" s="27">
        <f t="shared" si="17"/>
        <v>0</v>
      </c>
      <c r="Q19" s="27">
        <f t="shared" si="17"/>
        <v>0</v>
      </c>
      <c r="R19" s="27">
        <f t="shared" si="17"/>
        <v>2103870</v>
      </c>
    </row>
    <row r="20" spans="1:19" ht="16.5" customHeight="1">
      <c r="A20" s="28" t="s">
        <v>16</v>
      </c>
      <c r="B20" s="28" t="s">
        <v>429</v>
      </c>
      <c r="C20" s="28">
        <f>SUM(C21)</f>
        <v>71992000</v>
      </c>
      <c r="D20" s="173">
        <f t="shared" ref="D20:J20" si="18">SUM(D21)</f>
        <v>0</v>
      </c>
      <c r="E20" s="173">
        <f t="shared" si="18"/>
        <v>0</v>
      </c>
      <c r="F20" s="173">
        <f t="shared" si="18"/>
        <v>34000000</v>
      </c>
      <c r="G20" s="173">
        <f t="shared" si="18"/>
        <v>0</v>
      </c>
      <c r="H20" s="173">
        <f t="shared" si="18"/>
        <v>0</v>
      </c>
      <c r="I20" s="173">
        <f t="shared" si="18"/>
        <v>0</v>
      </c>
      <c r="J20" s="173">
        <f t="shared" si="18"/>
        <v>34000000</v>
      </c>
      <c r="K20" s="28">
        <f t="shared" ref="K20:R20" si="19">SUM(K21)</f>
        <v>105992000</v>
      </c>
      <c r="L20" s="28">
        <f t="shared" si="19"/>
        <v>103888130</v>
      </c>
      <c r="M20" s="28">
        <f t="shared" si="19"/>
        <v>103888130</v>
      </c>
      <c r="N20" s="28">
        <f t="shared" si="19"/>
        <v>0</v>
      </c>
      <c r="O20" s="28">
        <f t="shared" si="19"/>
        <v>0</v>
      </c>
      <c r="P20" s="28">
        <f t="shared" si="19"/>
        <v>0</v>
      </c>
      <c r="Q20" s="28">
        <f t="shared" si="19"/>
        <v>0</v>
      </c>
      <c r="R20" s="28">
        <f t="shared" si="19"/>
        <v>2103870</v>
      </c>
    </row>
    <row r="21" spans="1:19" ht="16.5" customHeight="1">
      <c r="A21" s="24" t="s">
        <v>428</v>
      </c>
      <c r="B21" s="24" t="s">
        <v>429</v>
      </c>
      <c r="C21" s="24">
        <v>71992000</v>
      </c>
      <c r="D21" s="24"/>
      <c r="E21" s="24"/>
      <c r="F21" s="32">
        <v>34000000</v>
      </c>
      <c r="G21" s="32"/>
      <c r="H21" s="32"/>
      <c r="I21" s="32"/>
      <c r="J21" s="115">
        <f>SUM(F21:I21)</f>
        <v>34000000</v>
      </c>
      <c r="K21" s="24">
        <v>105992000</v>
      </c>
      <c r="L21" s="24">
        <v>103888130</v>
      </c>
      <c r="M21" s="24">
        <v>103888130</v>
      </c>
      <c r="N21" s="24">
        <f>L21-M21</f>
        <v>0</v>
      </c>
      <c r="O21" s="24"/>
      <c r="P21" s="24"/>
      <c r="Q21" s="24">
        <f>SUM(N21:P21)</f>
        <v>0</v>
      </c>
      <c r="R21" s="24">
        <f>SUM(K21-M21-Q21)</f>
        <v>2103870</v>
      </c>
    </row>
    <row r="22" spans="1:19" ht="16.5" customHeight="1">
      <c r="A22" s="27" t="s">
        <v>3</v>
      </c>
      <c r="B22" s="27" t="s">
        <v>443</v>
      </c>
      <c r="C22" s="27">
        <f>SUM(C23)</f>
        <v>1979519000</v>
      </c>
      <c r="D22" s="210">
        <f t="shared" ref="D22:J22" si="20">SUM(D23)</f>
        <v>0</v>
      </c>
      <c r="E22" s="210">
        <f t="shared" si="20"/>
        <v>0</v>
      </c>
      <c r="F22" s="210">
        <f t="shared" si="20"/>
        <v>0</v>
      </c>
      <c r="G22" s="210">
        <f t="shared" si="20"/>
        <v>1061505000</v>
      </c>
      <c r="H22" s="210">
        <f t="shared" si="20"/>
        <v>114040000</v>
      </c>
      <c r="I22" s="210">
        <f t="shared" si="20"/>
        <v>0</v>
      </c>
      <c r="J22" s="210">
        <f t="shared" si="20"/>
        <v>1175545000</v>
      </c>
      <c r="K22" s="27">
        <f t="shared" ref="K22:R22" si="21">SUM(K23)</f>
        <v>3155064000</v>
      </c>
      <c r="L22" s="27">
        <f t="shared" si="21"/>
        <v>3147732640</v>
      </c>
      <c r="M22" s="27">
        <f t="shared" si="21"/>
        <v>3147732640</v>
      </c>
      <c r="N22" s="27">
        <f t="shared" si="21"/>
        <v>0</v>
      </c>
      <c r="O22" s="27">
        <f t="shared" si="21"/>
        <v>0</v>
      </c>
      <c r="P22" s="27">
        <f t="shared" si="21"/>
        <v>0</v>
      </c>
      <c r="Q22" s="27">
        <f t="shared" si="21"/>
        <v>0</v>
      </c>
      <c r="R22" s="27">
        <f t="shared" si="21"/>
        <v>7331360</v>
      </c>
    </row>
    <row r="23" spans="1:19" ht="16.5" customHeight="1">
      <c r="A23" s="28" t="s">
        <v>16</v>
      </c>
      <c r="B23" s="28" t="s">
        <v>438</v>
      </c>
      <c r="C23" s="28">
        <f>SUM(C24:C28)</f>
        <v>1979519000</v>
      </c>
      <c r="D23" s="173">
        <f t="shared" ref="D23:J23" si="22">SUM(D24:D28)</f>
        <v>0</v>
      </c>
      <c r="E23" s="173">
        <f t="shared" si="22"/>
        <v>0</v>
      </c>
      <c r="F23" s="173">
        <f t="shared" si="22"/>
        <v>0</v>
      </c>
      <c r="G23" s="173">
        <f t="shared" si="22"/>
        <v>1061505000</v>
      </c>
      <c r="H23" s="173">
        <f t="shared" si="22"/>
        <v>114040000</v>
      </c>
      <c r="I23" s="173">
        <f t="shared" si="22"/>
        <v>0</v>
      </c>
      <c r="J23" s="173">
        <f t="shared" si="22"/>
        <v>1175545000</v>
      </c>
      <c r="K23" s="28">
        <f t="shared" ref="K23:R23" si="23">SUM(K24:K28)</f>
        <v>3155064000</v>
      </c>
      <c r="L23" s="28">
        <f t="shared" si="23"/>
        <v>3147732640</v>
      </c>
      <c r="M23" s="28">
        <f t="shared" si="23"/>
        <v>3147732640</v>
      </c>
      <c r="N23" s="28">
        <f t="shared" si="23"/>
        <v>0</v>
      </c>
      <c r="O23" s="28">
        <f t="shared" si="23"/>
        <v>0</v>
      </c>
      <c r="P23" s="28">
        <f t="shared" si="23"/>
        <v>0</v>
      </c>
      <c r="Q23" s="28">
        <f t="shared" si="23"/>
        <v>0</v>
      </c>
      <c r="R23" s="28">
        <f t="shared" si="23"/>
        <v>7331360</v>
      </c>
    </row>
    <row r="24" spans="1:19" ht="16.5" customHeight="1">
      <c r="A24" s="24" t="s">
        <v>428</v>
      </c>
      <c r="B24" s="29" t="s">
        <v>1077</v>
      </c>
      <c r="C24" s="24">
        <v>785322000</v>
      </c>
      <c r="D24" s="24"/>
      <c r="E24" s="24"/>
      <c r="F24" s="32"/>
      <c r="G24" s="32">
        <v>701602000</v>
      </c>
      <c r="H24" s="32">
        <v>880</v>
      </c>
      <c r="I24" s="32"/>
      <c r="J24" s="115">
        <f t="shared" ref="J24:J28" si="24">SUM(F24:I24)</f>
        <v>701602880</v>
      </c>
      <c r="K24" s="24">
        <v>1486924880</v>
      </c>
      <c r="L24" s="24">
        <v>1480044520</v>
      </c>
      <c r="M24" s="24">
        <v>1480044520</v>
      </c>
      <c r="N24" s="24">
        <f t="shared" ref="N24:N28" si="25">L24-M24</f>
        <v>0</v>
      </c>
      <c r="O24" s="24"/>
      <c r="P24" s="24"/>
      <c r="Q24" s="24">
        <f>SUM(N24:P24)</f>
        <v>0</v>
      </c>
      <c r="R24" s="24">
        <f t="shared" ref="R24:R28" si="26">SUM(K24-M24-Q24)</f>
        <v>6880360</v>
      </c>
      <c r="S24" s="10"/>
    </row>
    <row r="25" spans="1:19" ht="16.5" customHeight="1">
      <c r="A25" s="24" t="s">
        <v>4</v>
      </c>
      <c r="B25" s="24" t="s">
        <v>126</v>
      </c>
      <c r="C25" s="24">
        <v>392660000</v>
      </c>
      <c r="D25" s="24"/>
      <c r="E25" s="24"/>
      <c r="F25" s="32"/>
      <c r="G25" s="32">
        <v>359903000</v>
      </c>
      <c r="H25" s="32">
        <f>420604620-359903000</f>
        <v>60701620</v>
      </c>
      <c r="I25" s="32"/>
      <c r="J25" s="115">
        <f t="shared" si="24"/>
        <v>420604620</v>
      </c>
      <c r="K25" s="24">
        <v>813264620</v>
      </c>
      <c r="L25" s="24">
        <v>813264620</v>
      </c>
      <c r="M25" s="24">
        <v>813264620</v>
      </c>
      <c r="N25" s="24">
        <f t="shared" si="25"/>
        <v>0</v>
      </c>
      <c r="O25" s="24"/>
      <c r="P25" s="24"/>
      <c r="Q25" s="24">
        <f>SUM(N25:P25)</f>
        <v>0</v>
      </c>
      <c r="R25" s="24">
        <f t="shared" si="26"/>
        <v>0</v>
      </c>
      <c r="S25" s="10"/>
    </row>
    <row r="26" spans="1:19" ht="16.5" customHeight="1">
      <c r="A26" s="24" t="s">
        <v>4</v>
      </c>
      <c r="B26" s="24" t="s">
        <v>127</v>
      </c>
      <c r="C26" s="24">
        <v>231043000</v>
      </c>
      <c r="D26" s="24"/>
      <c r="E26" s="24"/>
      <c r="F26" s="32"/>
      <c r="G26" s="32"/>
      <c r="H26" s="32">
        <f>415107500+114040000</f>
        <v>529147500</v>
      </c>
      <c r="I26" s="32"/>
      <c r="J26" s="115">
        <f t="shared" si="24"/>
        <v>529147500</v>
      </c>
      <c r="K26" s="24">
        <v>760190500</v>
      </c>
      <c r="L26" s="24">
        <v>759739500</v>
      </c>
      <c r="M26" s="24">
        <v>759739500</v>
      </c>
      <c r="N26" s="24">
        <f t="shared" si="25"/>
        <v>0</v>
      </c>
      <c r="O26" s="24"/>
      <c r="P26" s="24"/>
      <c r="Q26" s="24">
        <f>SUM(N26:P26)</f>
        <v>0</v>
      </c>
      <c r="R26" s="24">
        <f t="shared" si="26"/>
        <v>451000</v>
      </c>
      <c r="S26" s="10"/>
    </row>
    <row r="27" spans="1:19" ht="16.5" customHeight="1">
      <c r="A27" s="24" t="s">
        <v>4</v>
      </c>
      <c r="B27" s="24" t="s">
        <v>125</v>
      </c>
      <c r="C27" s="24">
        <v>526577000</v>
      </c>
      <c r="D27" s="24"/>
      <c r="E27" s="24"/>
      <c r="F27" s="32"/>
      <c r="G27" s="32"/>
      <c r="H27" s="32">
        <v>-442912000</v>
      </c>
      <c r="I27" s="32"/>
      <c r="J27" s="115">
        <f t="shared" si="24"/>
        <v>-442912000</v>
      </c>
      <c r="K27" s="24">
        <v>83665000</v>
      </c>
      <c r="L27" s="24">
        <v>83665000</v>
      </c>
      <c r="M27" s="24">
        <v>83665000</v>
      </c>
      <c r="N27" s="24">
        <f t="shared" si="25"/>
        <v>0</v>
      </c>
      <c r="O27" s="24"/>
      <c r="P27" s="24"/>
      <c r="Q27" s="24">
        <f>SUM(N27:P27)</f>
        <v>0</v>
      </c>
      <c r="R27" s="24">
        <f t="shared" si="26"/>
        <v>0</v>
      </c>
      <c r="S27" s="10"/>
    </row>
    <row r="28" spans="1:19" ht="16.5" customHeight="1">
      <c r="A28" s="24" t="s">
        <v>4</v>
      </c>
      <c r="B28" s="24" t="s">
        <v>66</v>
      </c>
      <c r="C28" s="24">
        <v>43917000</v>
      </c>
      <c r="D28" s="24"/>
      <c r="E28" s="24"/>
      <c r="F28" s="32"/>
      <c r="G28" s="32"/>
      <c r="H28" s="32">
        <v>-32898000</v>
      </c>
      <c r="I28" s="32"/>
      <c r="J28" s="115">
        <f t="shared" si="24"/>
        <v>-32898000</v>
      </c>
      <c r="K28" s="24">
        <v>11019000</v>
      </c>
      <c r="L28" s="24">
        <v>11019000</v>
      </c>
      <c r="M28" s="24">
        <v>11019000</v>
      </c>
      <c r="N28" s="24">
        <f t="shared" si="25"/>
        <v>0</v>
      </c>
      <c r="O28" s="24"/>
      <c r="P28" s="24"/>
      <c r="Q28" s="24">
        <f>SUM(N28:P28)</f>
        <v>0</v>
      </c>
      <c r="R28" s="24">
        <f t="shared" si="26"/>
        <v>0</v>
      </c>
      <c r="S28" s="10"/>
    </row>
    <row r="29" spans="1:19" ht="16.5" customHeight="1">
      <c r="A29" s="25" t="s">
        <v>1</v>
      </c>
      <c r="B29" s="25" t="s">
        <v>33</v>
      </c>
      <c r="C29" s="25">
        <f>SUM(C30)</f>
        <v>31199000</v>
      </c>
      <c r="D29" s="208">
        <f t="shared" ref="D29:J29" si="27">SUM(D30)</f>
        <v>0</v>
      </c>
      <c r="E29" s="208">
        <f t="shared" si="27"/>
        <v>0</v>
      </c>
      <c r="F29" s="208">
        <f t="shared" si="27"/>
        <v>0</v>
      </c>
      <c r="G29" s="208">
        <f t="shared" si="27"/>
        <v>0</v>
      </c>
      <c r="H29" s="208">
        <f t="shared" si="27"/>
        <v>0</v>
      </c>
      <c r="I29" s="208">
        <f t="shared" si="27"/>
        <v>0</v>
      </c>
      <c r="J29" s="208">
        <f t="shared" si="27"/>
        <v>0</v>
      </c>
      <c r="K29" s="25">
        <f t="shared" ref="K29:R29" si="28">SUM(K30)</f>
        <v>31199000</v>
      </c>
      <c r="L29" s="25">
        <f t="shared" si="28"/>
        <v>29755150</v>
      </c>
      <c r="M29" s="25">
        <f t="shared" si="28"/>
        <v>29755150</v>
      </c>
      <c r="N29" s="25">
        <f t="shared" si="28"/>
        <v>0</v>
      </c>
      <c r="O29" s="25">
        <f t="shared" si="28"/>
        <v>0</v>
      </c>
      <c r="P29" s="25">
        <f t="shared" si="28"/>
        <v>0</v>
      </c>
      <c r="Q29" s="25">
        <f t="shared" si="28"/>
        <v>0</v>
      </c>
      <c r="R29" s="25">
        <f t="shared" si="28"/>
        <v>1443850</v>
      </c>
    </row>
    <row r="30" spans="1:19" ht="16.5" customHeight="1">
      <c r="A30" s="26" t="s">
        <v>2</v>
      </c>
      <c r="B30" s="26" t="s">
        <v>34</v>
      </c>
      <c r="C30" s="26">
        <f t="shared" ref="C30:R30" si="29">SUM(C31,C45,C58)</f>
        <v>31199000</v>
      </c>
      <c r="D30" s="209">
        <f t="shared" si="29"/>
        <v>0</v>
      </c>
      <c r="E30" s="209">
        <f t="shared" si="29"/>
        <v>0</v>
      </c>
      <c r="F30" s="209">
        <f t="shared" si="29"/>
        <v>0</v>
      </c>
      <c r="G30" s="209">
        <f t="shared" si="29"/>
        <v>0</v>
      </c>
      <c r="H30" s="209">
        <f t="shared" si="29"/>
        <v>0</v>
      </c>
      <c r="I30" s="209">
        <f t="shared" si="29"/>
        <v>0</v>
      </c>
      <c r="J30" s="209">
        <f t="shared" si="29"/>
        <v>0</v>
      </c>
      <c r="K30" s="26">
        <f t="shared" si="29"/>
        <v>31199000</v>
      </c>
      <c r="L30" s="26">
        <f t="shared" si="29"/>
        <v>29755150</v>
      </c>
      <c r="M30" s="26">
        <f t="shared" si="29"/>
        <v>29755150</v>
      </c>
      <c r="N30" s="26">
        <f t="shared" si="29"/>
        <v>0</v>
      </c>
      <c r="O30" s="26">
        <f t="shared" si="29"/>
        <v>0</v>
      </c>
      <c r="P30" s="26">
        <f t="shared" si="29"/>
        <v>0</v>
      </c>
      <c r="Q30" s="26">
        <f t="shared" si="29"/>
        <v>0</v>
      </c>
      <c r="R30" s="26">
        <f t="shared" si="29"/>
        <v>1443850</v>
      </c>
    </row>
    <row r="31" spans="1:19" ht="16.5" customHeight="1">
      <c r="A31" s="27" t="s">
        <v>3</v>
      </c>
      <c r="B31" s="27" t="s">
        <v>128</v>
      </c>
      <c r="C31" s="27">
        <f>SUM(C32,C34,C37,C39,C41,C43)</f>
        <v>17652000</v>
      </c>
      <c r="D31" s="210">
        <f t="shared" ref="D31:J31" si="30">SUM(D32,D34,D37,D39,D41,D43)</f>
        <v>0</v>
      </c>
      <c r="E31" s="210">
        <f t="shared" si="30"/>
        <v>0</v>
      </c>
      <c r="F31" s="210">
        <f t="shared" si="30"/>
        <v>0</v>
      </c>
      <c r="G31" s="210">
        <f t="shared" si="30"/>
        <v>0</v>
      </c>
      <c r="H31" s="210">
        <f t="shared" si="30"/>
        <v>0</v>
      </c>
      <c r="I31" s="210">
        <f t="shared" si="30"/>
        <v>0</v>
      </c>
      <c r="J31" s="210">
        <f t="shared" si="30"/>
        <v>0</v>
      </c>
      <c r="K31" s="27">
        <f>SUM(K32,K34,K37,K39,K41,K43)</f>
        <v>17652000</v>
      </c>
      <c r="L31" s="27">
        <f t="shared" ref="L31:Q31" si="31">SUM(L32,L34,L37,L39,L41,L43)</f>
        <v>16780530</v>
      </c>
      <c r="M31" s="27">
        <f t="shared" si="31"/>
        <v>16780530</v>
      </c>
      <c r="N31" s="27">
        <f t="shared" si="31"/>
        <v>0</v>
      </c>
      <c r="O31" s="27">
        <f t="shared" si="31"/>
        <v>0</v>
      </c>
      <c r="P31" s="27">
        <f t="shared" si="31"/>
        <v>0</v>
      </c>
      <c r="Q31" s="27">
        <f t="shared" si="31"/>
        <v>0</v>
      </c>
      <c r="R31" s="27">
        <f>SUM(R32,R34,R37,R39,R41,R43)</f>
        <v>871470</v>
      </c>
    </row>
    <row r="32" spans="1:19" ht="16.5" customHeight="1">
      <c r="A32" s="28" t="s">
        <v>16</v>
      </c>
      <c r="B32" s="28" t="s">
        <v>21</v>
      </c>
      <c r="C32" s="28">
        <f>SUM(C33)</f>
        <v>2400000</v>
      </c>
      <c r="D32" s="173">
        <f t="shared" ref="D32:J32" si="32">SUM(D33)</f>
        <v>0</v>
      </c>
      <c r="E32" s="173">
        <f t="shared" si="32"/>
        <v>0</v>
      </c>
      <c r="F32" s="173">
        <f t="shared" si="32"/>
        <v>0</v>
      </c>
      <c r="G32" s="173">
        <f t="shared" si="32"/>
        <v>0</v>
      </c>
      <c r="H32" s="173">
        <f t="shared" si="32"/>
        <v>0</v>
      </c>
      <c r="I32" s="173">
        <f t="shared" si="32"/>
        <v>0</v>
      </c>
      <c r="J32" s="173">
        <f t="shared" si="32"/>
        <v>0</v>
      </c>
      <c r="K32" s="28">
        <f t="shared" ref="K32:R32" si="33">SUM(K33)</f>
        <v>2400000</v>
      </c>
      <c r="L32" s="28">
        <f t="shared" si="33"/>
        <v>2399900</v>
      </c>
      <c r="M32" s="28">
        <f t="shared" si="33"/>
        <v>2399900</v>
      </c>
      <c r="N32" s="28">
        <f t="shared" si="33"/>
        <v>0</v>
      </c>
      <c r="O32" s="28">
        <f t="shared" si="33"/>
        <v>0</v>
      </c>
      <c r="P32" s="28">
        <f t="shared" si="33"/>
        <v>0</v>
      </c>
      <c r="Q32" s="28">
        <f t="shared" si="33"/>
        <v>0</v>
      </c>
      <c r="R32" s="28">
        <f t="shared" si="33"/>
        <v>100</v>
      </c>
    </row>
    <row r="33" spans="1:18" ht="16.5" customHeight="1">
      <c r="A33" s="24" t="s">
        <v>4</v>
      </c>
      <c r="B33" s="24" t="s">
        <v>35</v>
      </c>
      <c r="C33" s="24">
        <v>2400000</v>
      </c>
      <c r="D33" s="24"/>
      <c r="E33" s="24"/>
      <c r="F33" s="32">
        <v>0</v>
      </c>
      <c r="G33" s="32"/>
      <c r="H33" s="32"/>
      <c r="I33" s="32"/>
      <c r="J33" s="115">
        <f>SUM(F33:I33)</f>
        <v>0</v>
      </c>
      <c r="K33" s="24">
        <v>2400000</v>
      </c>
      <c r="L33" s="24">
        <v>2399900</v>
      </c>
      <c r="M33" s="24">
        <v>2399900</v>
      </c>
      <c r="N33" s="24">
        <f>L33-M33</f>
        <v>0</v>
      </c>
      <c r="O33" s="24"/>
      <c r="P33" s="24"/>
      <c r="Q33" s="24">
        <f>SUM(N33:P33)</f>
        <v>0</v>
      </c>
      <c r="R33" s="24">
        <f>SUM(K33-M33-Q33)</f>
        <v>100</v>
      </c>
    </row>
    <row r="34" spans="1:18" ht="16.5" customHeight="1">
      <c r="A34" s="28" t="s">
        <v>16</v>
      </c>
      <c r="B34" s="28" t="s">
        <v>36</v>
      </c>
      <c r="C34" s="28">
        <v>1652000</v>
      </c>
      <c r="D34" s="173">
        <f t="shared" ref="D34:J34" si="34">SUM(D35:D36)</f>
        <v>0</v>
      </c>
      <c r="E34" s="173">
        <f t="shared" si="34"/>
        <v>0</v>
      </c>
      <c r="F34" s="173">
        <f t="shared" si="34"/>
        <v>950000</v>
      </c>
      <c r="G34" s="173">
        <f t="shared" si="34"/>
        <v>0</v>
      </c>
      <c r="H34" s="173">
        <f t="shared" si="34"/>
        <v>0</v>
      </c>
      <c r="I34" s="173">
        <f t="shared" si="34"/>
        <v>0</v>
      </c>
      <c r="J34" s="173">
        <f t="shared" si="34"/>
        <v>950000</v>
      </c>
      <c r="K34" s="28">
        <v>2602000</v>
      </c>
      <c r="L34" s="28">
        <f t="shared" ref="L34:Q34" si="35">SUM(L35:L36)</f>
        <v>2464200</v>
      </c>
      <c r="M34" s="28">
        <f t="shared" si="35"/>
        <v>2464200</v>
      </c>
      <c r="N34" s="28">
        <f t="shared" si="35"/>
        <v>0</v>
      </c>
      <c r="O34" s="28">
        <f t="shared" si="35"/>
        <v>0</v>
      </c>
      <c r="P34" s="28">
        <f t="shared" si="35"/>
        <v>0</v>
      </c>
      <c r="Q34" s="28">
        <f t="shared" si="35"/>
        <v>0</v>
      </c>
      <c r="R34" s="28">
        <f>SUM(R35:R36)</f>
        <v>137800</v>
      </c>
    </row>
    <row r="35" spans="1:18" ht="16.5" customHeight="1">
      <c r="A35" s="24" t="s">
        <v>4</v>
      </c>
      <c r="B35" s="24" t="s">
        <v>37</v>
      </c>
      <c r="C35" s="24">
        <v>1252000</v>
      </c>
      <c r="D35" s="24"/>
      <c r="E35" s="24"/>
      <c r="F35" s="32">
        <v>950000</v>
      </c>
      <c r="G35" s="32"/>
      <c r="H35" s="32"/>
      <c r="I35" s="32"/>
      <c r="J35" s="115">
        <f t="shared" ref="J35:J36" si="36">SUM(F35:I35)</f>
        <v>950000</v>
      </c>
      <c r="K35" s="24">
        <v>2202000</v>
      </c>
      <c r="L35" s="24">
        <v>2184200</v>
      </c>
      <c r="M35" s="24">
        <v>2184200</v>
      </c>
      <c r="N35" s="24">
        <f t="shared" ref="N35:N36" si="37">L35-M35</f>
        <v>0</v>
      </c>
      <c r="O35" s="24"/>
      <c r="P35" s="24"/>
      <c r="Q35" s="24">
        <f>SUM(N35:P35)</f>
        <v>0</v>
      </c>
      <c r="R35" s="24">
        <f t="shared" ref="R35:R36" si="38">SUM(K35-M35-Q35)</f>
        <v>17800</v>
      </c>
    </row>
    <row r="36" spans="1:18" ht="16.5" customHeight="1">
      <c r="A36" s="24" t="s">
        <v>4</v>
      </c>
      <c r="B36" s="24" t="s">
        <v>43</v>
      </c>
      <c r="C36" s="24">
        <v>400000</v>
      </c>
      <c r="D36" s="24"/>
      <c r="E36" s="24"/>
      <c r="F36" s="32">
        <v>0</v>
      </c>
      <c r="G36" s="32"/>
      <c r="H36" s="32"/>
      <c r="I36" s="32"/>
      <c r="J36" s="115">
        <f t="shared" si="36"/>
        <v>0</v>
      </c>
      <c r="K36" s="24">
        <v>400000</v>
      </c>
      <c r="L36" s="24">
        <v>280000</v>
      </c>
      <c r="M36" s="24">
        <v>280000</v>
      </c>
      <c r="N36" s="24">
        <f t="shared" si="37"/>
        <v>0</v>
      </c>
      <c r="O36" s="24"/>
      <c r="P36" s="24"/>
      <c r="Q36" s="24">
        <f>SUM(N36:P36)</f>
        <v>0</v>
      </c>
      <c r="R36" s="24">
        <f t="shared" si="38"/>
        <v>120000</v>
      </c>
    </row>
    <row r="37" spans="1:18" ht="16.5" customHeight="1">
      <c r="A37" s="28" t="s">
        <v>16</v>
      </c>
      <c r="B37" s="28" t="s">
        <v>31</v>
      </c>
      <c r="C37" s="28">
        <v>3100000</v>
      </c>
      <c r="D37" s="173">
        <f t="shared" ref="D37:J37" si="39">SUM(D38)</f>
        <v>0</v>
      </c>
      <c r="E37" s="173">
        <f t="shared" si="39"/>
        <v>0</v>
      </c>
      <c r="F37" s="173">
        <f t="shared" si="39"/>
        <v>-950000</v>
      </c>
      <c r="G37" s="173">
        <f t="shared" si="39"/>
        <v>0</v>
      </c>
      <c r="H37" s="173">
        <f t="shared" si="39"/>
        <v>0</v>
      </c>
      <c r="I37" s="173">
        <f t="shared" si="39"/>
        <v>0</v>
      </c>
      <c r="J37" s="173">
        <f t="shared" si="39"/>
        <v>-950000</v>
      </c>
      <c r="K37" s="28">
        <v>2150000</v>
      </c>
      <c r="L37" s="28">
        <f t="shared" ref="L37:R37" si="40">SUM(L38)</f>
        <v>2150000</v>
      </c>
      <c r="M37" s="28">
        <f t="shared" si="40"/>
        <v>2150000</v>
      </c>
      <c r="N37" s="28">
        <f t="shared" si="40"/>
        <v>0</v>
      </c>
      <c r="O37" s="28">
        <f t="shared" si="40"/>
        <v>0</v>
      </c>
      <c r="P37" s="28">
        <f t="shared" si="40"/>
        <v>0</v>
      </c>
      <c r="Q37" s="28">
        <f t="shared" si="40"/>
        <v>0</v>
      </c>
      <c r="R37" s="28">
        <f t="shared" si="40"/>
        <v>0</v>
      </c>
    </row>
    <row r="38" spans="1:18" ht="16.5" customHeight="1">
      <c r="A38" s="24" t="s">
        <v>4</v>
      </c>
      <c r="B38" s="24" t="s">
        <v>32</v>
      </c>
      <c r="C38" s="24">
        <v>3100000</v>
      </c>
      <c r="D38" s="24"/>
      <c r="E38" s="24"/>
      <c r="F38" s="32">
        <v>-950000</v>
      </c>
      <c r="G38" s="32"/>
      <c r="H38" s="32"/>
      <c r="I38" s="32"/>
      <c r="J38" s="115">
        <f>SUM(F38:I38)</f>
        <v>-950000</v>
      </c>
      <c r="K38" s="24">
        <v>2150000</v>
      </c>
      <c r="L38" s="24">
        <v>2150000</v>
      </c>
      <c r="M38" s="24">
        <v>2150000</v>
      </c>
      <c r="N38" s="24">
        <f>L38-M38</f>
        <v>0</v>
      </c>
      <c r="O38" s="24"/>
      <c r="P38" s="24"/>
      <c r="Q38" s="24">
        <f>SUM(N38:P38)</f>
        <v>0</v>
      </c>
      <c r="R38" s="24">
        <f>SUM(K38-M38-Q38)</f>
        <v>0</v>
      </c>
    </row>
    <row r="39" spans="1:18" ht="16.5" customHeight="1">
      <c r="A39" s="28" t="s">
        <v>16</v>
      </c>
      <c r="B39" s="28" t="s">
        <v>47</v>
      </c>
      <c r="C39" s="28">
        <v>300000</v>
      </c>
      <c r="D39" s="173">
        <f t="shared" ref="D39:J39" si="41">SUM(D40)</f>
        <v>0</v>
      </c>
      <c r="E39" s="173">
        <f t="shared" si="41"/>
        <v>0</v>
      </c>
      <c r="F39" s="173">
        <f t="shared" si="41"/>
        <v>0</v>
      </c>
      <c r="G39" s="173">
        <f t="shared" si="41"/>
        <v>0</v>
      </c>
      <c r="H39" s="173">
        <f t="shared" si="41"/>
        <v>0</v>
      </c>
      <c r="I39" s="173">
        <f t="shared" si="41"/>
        <v>0</v>
      </c>
      <c r="J39" s="173">
        <f t="shared" si="41"/>
        <v>0</v>
      </c>
      <c r="K39" s="28">
        <v>300000</v>
      </c>
      <c r="L39" s="28">
        <f t="shared" ref="L39:R39" si="42">SUM(L40)</f>
        <v>253000</v>
      </c>
      <c r="M39" s="28">
        <f t="shared" si="42"/>
        <v>253000</v>
      </c>
      <c r="N39" s="28">
        <f t="shared" si="42"/>
        <v>0</v>
      </c>
      <c r="O39" s="28">
        <f t="shared" si="42"/>
        <v>0</v>
      </c>
      <c r="P39" s="28">
        <f t="shared" si="42"/>
        <v>0</v>
      </c>
      <c r="Q39" s="28">
        <f t="shared" si="42"/>
        <v>0</v>
      </c>
      <c r="R39" s="28">
        <f t="shared" si="42"/>
        <v>47000</v>
      </c>
    </row>
    <row r="40" spans="1:18" ht="16.5" customHeight="1">
      <c r="A40" s="24" t="s">
        <v>4</v>
      </c>
      <c r="B40" s="24" t="s">
        <v>48</v>
      </c>
      <c r="C40" s="24">
        <v>300000</v>
      </c>
      <c r="D40" s="24"/>
      <c r="E40" s="24"/>
      <c r="F40" s="32">
        <v>0</v>
      </c>
      <c r="G40" s="32"/>
      <c r="H40" s="32"/>
      <c r="I40" s="32"/>
      <c r="J40" s="115">
        <f>SUM(F40:I40)</f>
        <v>0</v>
      </c>
      <c r="K40" s="24">
        <v>300000</v>
      </c>
      <c r="L40" s="24">
        <v>253000</v>
      </c>
      <c r="M40" s="24">
        <v>253000</v>
      </c>
      <c r="N40" s="24">
        <f>L40-M40</f>
        <v>0</v>
      </c>
      <c r="O40" s="24"/>
      <c r="P40" s="24"/>
      <c r="Q40" s="24">
        <f>SUM(N40:P40)</f>
        <v>0</v>
      </c>
      <c r="R40" s="24">
        <f>SUM(K40-M40-Q40)</f>
        <v>47000</v>
      </c>
    </row>
    <row r="41" spans="1:18" ht="16.5" customHeight="1">
      <c r="A41" s="28" t="s">
        <v>16</v>
      </c>
      <c r="B41" s="28" t="s">
        <v>38</v>
      </c>
      <c r="C41" s="28">
        <v>3000000</v>
      </c>
      <c r="D41" s="173">
        <f t="shared" ref="D41:J41" si="43">SUM(D42)</f>
        <v>0</v>
      </c>
      <c r="E41" s="173">
        <f t="shared" si="43"/>
        <v>0</v>
      </c>
      <c r="F41" s="173">
        <f t="shared" si="43"/>
        <v>0</v>
      </c>
      <c r="G41" s="173">
        <f t="shared" si="43"/>
        <v>0</v>
      </c>
      <c r="H41" s="173">
        <f t="shared" si="43"/>
        <v>0</v>
      </c>
      <c r="I41" s="173">
        <f t="shared" si="43"/>
        <v>0</v>
      </c>
      <c r="J41" s="173">
        <f t="shared" si="43"/>
        <v>0</v>
      </c>
      <c r="K41" s="28">
        <v>3000000</v>
      </c>
      <c r="L41" s="28">
        <f t="shared" ref="L41:R41" si="44">SUM(L42)</f>
        <v>2971870</v>
      </c>
      <c r="M41" s="28">
        <f t="shared" si="44"/>
        <v>2971870</v>
      </c>
      <c r="N41" s="28">
        <f t="shared" si="44"/>
        <v>0</v>
      </c>
      <c r="O41" s="28">
        <f t="shared" si="44"/>
        <v>0</v>
      </c>
      <c r="P41" s="28">
        <f t="shared" si="44"/>
        <v>0</v>
      </c>
      <c r="Q41" s="28">
        <f t="shared" si="44"/>
        <v>0</v>
      </c>
      <c r="R41" s="28">
        <f t="shared" si="44"/>
        <v>28130</v>
      </c>
    </row>
    <row r="42" spans="1:18" ht="16.5" customHeight="1">
      <c r="A42" s="24" t="s">
        <v>4</v>
      </c>
      <c r="B42" s="24" t="s">
        <v>39</v>
      </c>
      <c r="C42" s="24">
        <v>3000000</v>
      </c>
      <c r="D42" s="24"/>
      <c r="E42" s="24"/>
      <c r="F42" s="32">
        <v>0</v>
      </c>
      <c r="G42" s="32"/>
      <c r="H42" s="32"/>
      <c r="I42" s="32"/>
      <c r="J42" s="115">
        <f>SUM(F42:I42)</f>
        <v>0</v>
      </c>
      <c r="K42" s="24">
        <v>3000000</v>
      </c>
      <c r="L42" s="24">
        <v>2971870</v>
      </c>
      <c r="M42" s="24">
        <v>2971870</v>
      </c>
      <c r="N42" s="24">
        <f>L42-M42</f>
        <v>0</v>
      </c>
      <c r="O42" s="24"/>
      <c r="P42" s="24"/>
      <c r="Q42" s="24">
        <f>SUM(N42:P42)</f>
        <v>0</v>
      </c>
      <c r="R42" s="24">
        <f>SUM(K42-M42-Q42)</f>
        <v>28130</v>
      </c>
    </row>
    <row r="43" spans="1:18" ht="16.5" customHeight="1">
      <c r="A43" s="28" t="s">
        <v>16</v>
      </c>
      <c r="B43" s="28" t="s">
        <v>40</v>
      </c>
      <c r="C43" s="28">
        <v>7200000</v>
      </c>
      <c r="D43" s="173">
        <f t="shared" ref="D43:J43" si="45">SUM(D44)</f>
        <v>0</v>
      </c>
      <c r="E43" s="173">
        <f t="shared" si="45"/>
        <v>0</v>
      </c>
      <c r="F43" s="173">
        <f t="shared" si="45"/>
        <v>0</v>
      </c>
      <c r="G43" s="173">
        <f t="shared" si="45"/>
        <v>0</v>
      </c>
      <c r="H43" s="173">
        <f t="shared" si="45"/>
        <v>0</v>
      </c>
      <c r="I43" s="173">
        <f t="shared" si="45"/>
        <v>0</v>
      </c>
      <c r="J43" s="173">
        <f t="shared" si="45"/>
        <v>0</v>
      </c>
      <c r="K43" s="28">
        <v>7200000</v>
      </c>
      <c r="L43" s="28">
        <f t="shared" ref="L43:R43" si="46">SUM(L44:L44)</f>
        <v>6541560</v>
      </c>
      <c r="M43" s="28">
        <f t="shared" si="46"/>
        <v>6541560</v>
      </c>
      <c r="N43" s="28">
        <f t="shared" si="46"/>
        <v>0</v>
      </c>
      <c r="O43" s="28">
        <f t="shared" si="46"/>
        <v>0</v>
      </c>
      <c r="P43" s="28">
        <f t="shared" si="46"/>
        <v>0</v>
      </c>
      <c r="Q43" s="28">
        <f t="shared" si="46"/>
        <v>0</v>
      </c>
      <c r="R43" s="28">
        <f t="shared" si="46"/>
        <v>658440</v>
      </c>
    </row>
    <row r="44" spans="1:18" ht="16.5" customHeight="1">
      <c r="A44" s="24" t="s">
        <v>4</v>
      </c>
      <c r="B44" s="24" t="s">
        <v>41</v>
      </c>
      <c r="C44" s="24">
        <v>7200000</v>
      </c>
      <c r="D44" s="24"/>
      <c r="E44" s="24"/>
      <c r="F44" s="32">
        <v>0</v>
      </c>
      <c r="G44" s="32"/>
      <c r="H44" s="32"/>
      <c r="I44" s="32"/>
      <c r="J44" s="115">
        <f>SUM(F44:I44)</f>
        <v>0</v>
      </c>
      <c r="K44" s="24">
        <v>7200000</v>
      </c>
      <c r="L44" s="24">
        <v>6541560</v>
      </c>
      <c r="M44" s="24">
        <v>6541560</v>
      </c>
      <c r="N44" s="24">
        <f>L44-M44</f>
        <v>0</v>
      </c>
      <c r="O44" s="24"/>
      <c r="P44" s="24"/>
      <c r="Q44" s="24">
        <f>SUM(N44:P44)</f>
        <v>0</v>
      </c>
      <c r="R44" s="24">
        <f>SUM(K44-M44-Q44)</f>
        <v>658440</v>
      </c>
    </row>
    <row r="45" spans="1:18" ht="16.5" customHeight="1">
      <c r="A45" s="27" t="s">
        <v>3</v>
      </c>
      <c r="B45" s="27" t="s">
        <v>129</v>
      </c>
      <c r="C45" s="27">
        <f t="shared" ref="C45:R45" si="47">SUM(C46,C48,C51,C53,C55)</f>
        <v>11084000</v>
      </c>
      <c r="D45" s="210">
        <f t="shared" si="47"/>
        <v>0</v>
      </c>
      <c r="E45" s="210">
        <f t="shared" si="47"/>
        <v>0</v>
      </c>
      <c r="F45" s="210">
        <f t="shared" si="47"/>
        <v>0</v>
      </c>
      <c r="G45" s="210">
        <f t="shared" si="47"/>
        <v>0</v>
      </c>
      <c r="H45" s="210">
        <f t="shared" si="47"/>
        <v>0</v>
      </c>
      <c r="I45" s="210">
        <f t="shared" si="47"/>
        <v>0</v>
      </c>
      <c r="J45" s="210">
        <f t="shared" si="47"/>
        <v>0</v>
      </c>
      <c r="K45" s="27">
        <f t="shared" si="47"/>
        <v>11084000</v>
      </c>
      <c r="L45" s="27">
        <f t="shared" si="47"/>
        <v>10603280</v>
      </c>
      <c r="M45" s="27">
        <f t="shared" si="47"/>
        <v>10603280</v>
      </c>
      <c r="N45" s="27">
        <f t="shared" si="47"/>
        <v>0</v>
      </c>
      <c r="O45" s="27">
        <f t="shared" si="47"/>
        <v>0</v>
      </c>
      <c r="P45" s="27">
        <f t="shared" si="47"/>
        <v>0</v>
      </c>
      <c r="Q45" s="27">
        <f t="shared" si="47"/>
        <v>0</v>
      </c>
      <c r="R45" s="27">
        <f t="shared" si="47"/>
        <v>480720</v>
      </c>
    </row>
    <row r="46" spans="1:18" ht="16.5" customHeight="1">
      <c r="A46" s="28" t="s">
        <v>16</v>
      </c>
      <c r="B46" s="28" t="s">
        <v>21</v>
      </c>
      <c r="C46" s="28">
        <f>SUM(C47)</f>
        <v>1440000</v>
      </c>
      <c r="D46" s="173">
        <f t="shared" ref="D46:J46" si="48">SUM(D47)</f>
        <v>0</v>
      </c>
      <c r="E46" s="173">
        <f t="shared" si="48"/>
        <v>0</v>
      </c>
      <c r="F46" s="173">
        <f t="shared" si="48"/>
        <v>0</v>
      </c>
      <c r="G46" s="173">
        <f t="shared" si="48"/>
        <v>0</v>
      </c>
      <c r="H46" s="173">
        <f t="shared" si="48"/>
        <v>0</v>
      </c>
      <c r="I46" s="173">
        <f t="shared" si="48"/>
        <v>0</v>
      </c>
      <c r="J46" s="173">
        <f t="shared" si="48"/>
        <v>0</v>
      </c>
      <c r="K46" s="28">
        <f t="shared" ref="K46:R46" si="49">SUM(K47)</f>
        <v>1440000</v>
      </c>
      <c r="L46" s="28">
        <f t="shared" si="49"/>
        <v>1440000</v>
      </c>
      <c r="M46" s="28">
        <f t="shared" si="49"/>
        <v>1440000</v>
      </c>
      <c r="N46" s="28">
        <f t="shared" si="49"/>
        <v>0</v>
      </c>
      <c r="O46" s="28">
        <f t="shared" si="49"/>
        <v>0</v>
      </c>
      <c r="P46" s="28">
        <f t="shared" si="49"/>
        <v>0</v>
      </c>
      <c r="Q46" s="28">
        <f t="shared" si="49"/>
        <v>0</v>
      </c>
      <c r="R46" s="28">
        <f t="shared" si="49"/>
        <v>0</v>
      </c>
    </row>
    <row r="47" spans="1:18" ht="16.5" customHeight="1">
      <c r="A47" s="24" t="s">
        <v>4</v>
      </c>
      <c r="B47" s="24" t="s">
        <v>35</v>
      </c>
      <c r="C47" s="24">
        <v>1440000</v>
      </c>
      <c r="D47" s="24"/>
      <c r="E47" s="24"/>
      <c r="F47" s="32">
        <v>0</v>
      </c>
      <c r="G47" s="32"/>
      <c r="H47" s="32"/>
      <c r="I47" s="32"/>
      <c r="J47" s="115">
        <f>SUM(F47:I47)</f>
        <v>0</v>
      </c>
      <c r="K47" s="24">
        <v>1440000</v>
      </c>
      <c r="L47" s="24">
        <v>1440000</v>
      </c>
      <c r="M47" s="24">
        <v>1440000</v>
      </c>
      <c r="N47" s="24">
        <f>L47-M47</f>
        <v>0</v>
      </c>
      <c r="O47" s="24"/>
      <c r="P47" s="24"/>
      <c r="Q47" s="24">
        <f>SUM(N47:P47)</f>
        <v>0</v>
      </c>
      <c r="R47" s="24">
        <f>SUM(K47-M47-Q47)</f>
        <v>0</v>
      </c>
    </row>
    <row r="48" spans="1:18" ht="16.5" customHeight="1">
      <c r="A48" s="28" t="s">
        <v>16</v>
      </c>
      <c r="B48" s="28" t="s">
        <v>36</v>
      </c>
      <c r="C48" s="28">
        <v>2444000</v>
      </c>
      <c r="D48" s="173">
        <f t="shared" ref="D48:J48" si="50">SUM(D49:D50)</f>
        <v>0</v>
      </c>
      <c r="E48" s="173">
        <f t="shared" si="50"/>
        <v>0</v>
      </c>
      <c r="F48" s="173">
        <f t="shared" si="50"/>
        <v>0</v>
      </c>
      <c r="G48" s="173">
        <f t="shared" si="50"/>
        <v>0</v>
      </c>
      <c r="H48" s="173">
        <f t="shared" si="50"/>
        <v>0</v>
      </c>
      <c r="I48" s="173">
        <f t="shared" si="50"/>
        <v>0</v>
      </c>
      <c r="J48" s="173">
        <f t="shared" si="50"/>
        <v>0</v>
      </c>
      <c r="K48" s="28">
        <v>2444000</v>
      </c>
      <c r="L48" s="28">
        <f t="shared" ref="L48:Q48" si="51">SUM(L49:L50)</f>
        <v>2420020</v>
      </c>
      <c r="M48" s="28">
        <f t="shared" si="51"/>
        <v>2420020</v>
      </c>
      <c r="N48" s="28">
        <f t="shared" si="51"/>
        <v>0</v>
      </c>
      <c r="O48" s="28">
        <f t="shared" si="51"/>
        <v>0</v>
      </c>
      <c r="P48" s="28">
        <f t="shared" si="51"/>
        <v>0</v>
      </c>
      <c r="Q48" s="28">
        <f t="shared" si="51"/>
        <v>0</v>
      </c>
      <c r="R48" s="28">
        <f>SUM(R49:R50)</f>
        <v>23980</v>
      </c>
    </row>
    <row r="49" spans="1:18" ht="16.5" customHeight="1">
      <c r="A49" s="24" t="s">
        <v>4</v>
      </c>
      <c r="B49" s="24" t="s">
        <v>37</v>
      </c>
      <c r="C49" s="24">
        <v>1400000</v>
      </c>
      <c r="D49" s="24"/>
      <c r="E49" s="24"/>
      <c r="F49" s="32">
        <v>-252000</v>
      </c>
      <c r="G49" s="32"/>
      <c r="H49" s="32"/>
      <c r="I49" s="32"/>
      <c r="J49" s="115">
        <f t="shared" ref="J49:J50" si="52">SUM(F49:I49)</f>
        <v>-252000</v>
      </c>
      <c r="K49" s="24">
        <v>1148000</v>
      </c>
      <c r="L49" s="24">
        <v>1124020</v>
      </c>
      <c r="M49" s="24">
        <v>1124020</v>
      </c>
      <c r="N49" s="24">
        <f t="shared" ref="N49:N50" si="53">L49-M49</f>
        <v>0</v>
      </c>
      <c r="O49" s="24"/>
      <c r="P49" s="24"/>
      <c r="Q49" s="24">
        <f>SUM(N49:P49)</f>
        <v>0</v>
      </c>
      <c r="R49" s="24">
        <f t="shared" ref="R49:R50" si="54">SUM(K49-M49-Q49)</f>
        <v>23980</v>
      </c>
    </row>
    <row r="50" spans="1:18" ht="16.5" customHeight="1">
      <c r="A50" s="24" t="s">
        <v>4</v>
      </c>
      <c r="B50" s="24" t="s">
        <v>43</v>
      </c>
      <c r="C50" s="24">
        <v>1044000</v>
      </c>
      <c r="D50" s="24"/>
      <c r="E50" s="24"/>
      <c r="F50" s="32">
        <v>252000</v>
      </c>
      <c r="G50" s="32"/>
      <c r="H50" s="32"/>
      <c r="I50" s="32"/>
      <c r="J50" s="115">
        <f t="shared" si="52"/>
        <v>252000</v>
      </c>
      <c r="K50" s="24">
        <v>1296000</v>
      </c>
      <c r="L50" s="24">
        <v>1296000</v>
      </c>
      <c r="M50" s="24">
        <v>1296000</v>
      </c>
      <c r="N50" s="24">
        <f t="shared" si="53"/>
        <v>0</v>
      </c>
      <c r="O50" s="24"/>
      <c r="P50" s="24"/>
      <c r="Q50" s="24">
        <f>SUM(N50:P50)</f>
        <v>0</v>
      </c>
      <c r="R50" s="24">
        <f t="shared" si="54"/>
        <v>0</v>
      </c>
    </row>
    <row r="51" spans="1:18" ht="16.5" customHeight="1">
      <c r="A51" s="28" t="s">
        <v>16</v>
      </c>
      <c r="B51" s="28" t="s">
        <v>31</v>
      </c>
      <c r="C51" s="28">
        <v>1950000</v>
      </c>
      <c r="D51" s="173">
        <f t="shared" ref="D51:J51" si="55">SUM(D52)</f>
        <v>0</v>
      </c>
      <c r="E51" s="173">
        <f t="shared" si="55"/>
        <v>0</v>
      </c>
      <c r="F51" s="173">
        <f t="shared" si="55"/>
        <v>0</v>
      </c>
      <c r="G51" s="173">
        <f t="shared" si="55"/>
        <v>0</v>
      </c>
      <c r="H51" s="173">
        <f t="shared" si="55"/>
        <v>0</v>
      </c>
      <c r="I51" s="173">
        <f t="shared" si="55"/>
        <v>0</v>
      </c>
      <c r="J51" s="173">
        <f t="shared" si="55"/>
        <v>0</v>
      </c>
      <c r="K51" s="28">
        <v>1950000</v>
      </c>
      <c r="L51" s="28">
        <f t="shared" ref="L51:R51" si="56">SUM(L52:L52)</f>
        <v>1820000</v>
      </c>
      <c r="M51" s="28">
        <f t="shared" si="56"/>
        <v>1820000</v>
      </c>
      <c r="N51" s="28">
        <f t="shared" si="56"/>
        <v>0</v>
      </c>
      <c r="O51" s="28">
        <f t="shared" si="56"/>
        <v>0</v>
      </c>
      <c r="P51" s="28">
        <f t="shared" si="56"/>
        <v>0</v>
      </c>
      <c r="Q51" s="28">
        <f t="shared" si="56"/>
        <v>0</v>
      </c>
      <c r="R51" s="28">
        <f t="shared" si="56"/>
        <v>130000</v>
      </c>
    </row>
    <row r="52" spans="1:18" ht="16.5" customHeight="1">
      <c r="A52" s="24" t="s">
        <v>4</v>
      </c>
      <c r="B52" s="24" t="s">
        <v>32</v>
      </c>
      <c r="C52" s="24">
        <v>1950000</v>
      </c>
      <c r="D52" s="24"/>
      <c r="E52" s="24"/>
      <c r="F52" s="32">
        <v>0</v>
      </c>
      <c r="G52" s="32"/>
      <c r="H52" s="32"/>
      <c r="I52" s="32"/>
      <c r="J52" s="115">
        <f>SUM(F52:I52)</f>
        <v>0</v>
      </c>
      <c r="K52" s="24">
        <v>1950000</v>
      </c>
      <c r="L52" s="24">
        <v>1820000</v>
      </c>
      <c r="M52" s="24">
        <v>1820000</v>
      </c>
      <c r="N52" s="24">
        <f>L52-M52</f>
        <v>0</v>
      </c>
      <c r="O52" s="24"/>
      <c r="P52" s="24"/>
      <c r="Q52" s="24">
        <f>SUM(N52:P52)</f>
        <v>0</v>
      </c>
      <c r="R52" s="24">
        <f>SUM(K52-M52-Q52)</f>
        <v>130000</v>
      </c>
    </row>
    <row r="53" spans="1:18" ht="16.5" customHeight="1">
      <c r="A53" s="28" t="s">
        <v>16</v>
      </c>
      <c r="B53" s="28" t="s">
        <v>38</v>
      </c>
      <c r="C53" s="28">
        <v>1450000</v>
      </c>
      <c r="D53" s="173">
        <f t="shared" ref="D53:J53" si="57">SUM(D54)</f>
        <v>0</v>
      </c>
      <c r="E53" s="173">
        <f t="shared" si="57"/>
        <v>0</v>
      </c>
      <c r="F53" s="173">
        <f t="shared" si="57"/>
        <v>0</v>
      </c>
      <c r="G53" s="173">
        <f t="shared" si="57"/>
        <v>0</v>
      </c>
      <c r="H53" s="173">
        <f t="shared" si="57"/>
        <v>0</v>
      </c>
      <c r="I53" s="173">
        <f t="shared" si="57"/>
        <v>0</v>
      </c>
      <c r="J53" s="173">
        <f t="shared" si="57"/>
        <v>0</v>
      </c>
      <c r="K53" s="28">
        <v>1450000</v>
      </c>
      <c r="L53" s="28">
        <f t="shared" ref="L53:R53" si="58">SUM(L54)</f>
        <v>1402830</v>
      </c>
      <c r="M53" s="28">
        <f t="shared" si="58"/>
        <v>1402830</v>
      </c>
      <c r="N53" s="28">
        <f t="shared" si="58"/>
        <v>0</v>
      </c>
      <c r="O53" s="28">
        <f t="shared" si="58"/>
        <v>0</v>
      </c>
      <c r="P53" s="28">
        <f t="shared" si="58"/>
        <v>0</v>
      </c>
      <c r="Q53" s="28">
        <f t="shared" si="58"/>
        <v>0</v>
      </c>
      <c r="R53" s="28">
        <f t="shared" si="58"/>
        <v>47170</v>
      </c>
    </row>
    <row r="54" spans="1:18" ht="16.5" customHeight="1">
      <c r="A54" s="24" t="s">
        <v>4</v>
      </c>
      <c r="B54" s="24" t="s">
        <v>39</v>
      </c>
      <c r="C54" s="24">
        <v>1450000</v>
      </c>
      <c r="D54" s="24"/>
      <c r="E54" s="24"/>
      <c r="F54" s="32">
        <v>0</v>
      </c>
      <c r="G54" s="32"/>
      <c r="H54" s="32"/>
      <c r="I54" s="32"/>
      <c r="J54" s="115">
        <f>SUM(F54:I54)</f>
        <v>0</v>
      </c>
      <c r="K54" s="24">
        <v>1450000</v>
      </c>
      <c r="L54" s="24">
        <v>1402830</v>
      </c>
      <c r="M54" s="24">
        <v>1402830</v>
      </c>
      <c r="N54" s="24">
        <f>L54-M54</f>
        <v>0</v>
      </c>
      <c r="O54" s="24"/>
      <c r="P54" s="24"/>
      <c r="Q54" s="24">
        <f>SUM(N54:P54)</f>
        <v>0</v>
      </c>
      <c r="R54" s="24">
        <f>SUM(K54-M54-Q54)</f>
        <v>47170</v>
      </c>
    </row>
    <row r="55" spans="1:18" ht="16.5" customHeight="1">
      <c r="A55" s="28" t="s">
        <v>16</v>
      </c>
      <c r="B55" s="28" t="s">
        <v>40</v>
      </c>
      <c r="C55" s="28">
        <v>3800000</v>
      </c>
      <c r="D55" s="173">
        <f t="shared" ref="D55:J55" si="59">SUM(D56:D57)</f>
        <v>0</v>
      </c>
      <c r="E55" s="173">
        <f t="shared" si="59"/>
        <v>0</v>
      </c>
      <c r="F55" s="173">
        <f t="shared" si="59"/>
        <v>0</v>
      </c>
      <c r="G55" s="173">
        <f t="shared" si="59"/>
        <v>0</v>
      </c>
      <c r="H55" s="173">
        <f t="shared" si="59"/>
        <v>0</v>
      </c>
      <c r="I55" s="173">
        <f t="shared" si="59"/>
        <v>0</v>
      </c>
      <c r="J55" s="173">
        <f t="shared" si="59"/>
        <v>0</v>
      </c>
      <c r="K55" s="28">
        <v>3800000</v>
      </c>
      <c r="L55" s="28">
        <f t="shared" ref="L55:R55" si="60">SUM(L56:L57)</f>
        <v>3520430</v>
      </c>
      <c r="M55" s="28">
        <f t="shared" si="60"/>
        <v>3520430</v>
      </c>
      <c r="N55" s="28">
        <f t="shared" si="60"/>
        <v>0</v>
      </c>
      <c r="O55" s="28">
        <f t="shared" si="60"/>
        <v>0</v>
      </c>
      <c r="P55" s="28">
        <f t="shared" si="60"/>
        <v>0</v>
      </c>
      <c r="Q55" s="28">
        <f t="shared" si="60"/>
        <v>0</v>
      </c>
      <c r="R55" s="28">
        <f t="shared" si="60"/>
        <v>279570</v>
      </c>
    </row>
    <row r="56" spans="1:18" ht="16.5" customHeight="1">
      <c r="A56" s="24" t="s">
        <v>4</v>
      </c>
      <c r="B56" s="24" t="s">
        <v>41</v>
      </c>
      <c r="C56" s="24">
        <v>3800000</v>
      </c>
      <c r="D56" s="24"/>
      <c r="E56" s="24"/>
      <c r="F56" s="32">
        <v>-200000</v>
      </c>
      <c r="G56" s="32"/>
      <c r="H56" s="32"/>
      <c r="I56" s="32"/>
      <c r="J56" s="115">
        <f t="shared" ref="J56:J57" si="61">SUM(F56:I56)</f>
        <v>-200000</v>
      </c>
      <c r="K56" s="24">
        <v>3600000</v>
      </c>
      <c r="L56" s="24">
        <v>3335430</v>
      </c>
      <c r="M56" s="24">
        <v>3335430</v>
      </c>
      <c r="N56" s="24">
        <f t="shared" ref="N56:N57" si="62">L56-M56</f>
        <v>0</v>
      </c>
      <c r="O56" s="24"/>
      <c r="P56" s="24"/>
      <c r="Q56" s="24">
        <f>SUM(N56:P56)</f>
        <v>0</v>
      </c>
      <c r="R56" s="24">
        <f t="shared" ref="R56:R57" si="63">SUM(K56-M56-Q56)</f>
        <v>264570</v>
      </c>
    </row>
    <row r="57" spans="1:18" ht="16.5" customHeight="1">
      <c r="A57" s="24" t="s">
        <v>444</v>
      </c>
      <c r="B57" s="29" t="s">
        <v>42</v>
      </c>
      <c r="C57" s="24">
        <v>0</v>
      </c>
      <c r="D57" s="24"/>
      <c r="E57" s="24"/>
      <c r="F57" s="32">
        <v>200000</v>
      </c>
      <c r="G57" s="32"/>
      <c r="H57" s="32"/>
      <c r="I57" s="32"/>
      <c r="J57" s="115">
        <f t="shared" si="61"/>
        <v>200000</v>
      </c>
      <c r="K57" s="24">
        <v>200000</v>
      </c>
      <c r="L57" s="24">
        <v>185000</v>
      </c>
      <c r="M57" s="24">
        <v>185000</v>
      </c>
      <c r="N57" s="24">
        <f t="shared" si="62"/>
        <v>0</v>
      </c>
      <c r="O57" s="24"/>
      <c r="P57" s="24"/>
      <c r="Q57" s="24">
        <f>SUM(N57:P57)</f>
        <v>0</v>
      </c>
      <c r="R57" s="24">
        <f t="shared" si="63"/>
        <v>15000</v>
      </c>
    </row>
    <row r="58" spans="1:18" ht="16.5" customHeight="1">
      <c r="A58" s="27" t="s">
        <v>3</v>
      </c>
      <c r="B58" s="27" t="s">
        <v>130</v>
      </c>
      <c r="C58" s="27">
        <f>SUM(C59,C61,C63,C65)</f>
        <v>2463000</v>
      </c>
      <c r="D58" s="210">
        <f t="shared" ref="D58:J58" si="64">SUM(D59,D61,D63,D65)</f>
        <v>0</v>
      </c>
      <c r="E58" s="210">
        <f t="shared" si="64"/>
        <v>0</v>
      </c>
      <c r="F58" s="210">
        <f t="shared" si="64"/>
        <v>0</v>
      </c>
      <c r="G58" s="210">
        <f t="shared" si="64"/>
        <v>0</v>
      </c>
      <c r="H58" s="210">
        <f t="shared" si="64"/>
        <v>0</v>
      </c>
      <c r="I58" s="210">
        <f t="shared" si="64"/>
        <v>0</v>
      </c>
      <c r="J58" s="210">
        <f t="shared" si="64"/>
        <v>0</v>
      </c>
      <c r="K58" s="27">
        <f>SUM(K59,K61,K63,K65)</f>
        <v>2463000</v>
      </c>
      <c r="L58" s="27">
        <f t="shared" ref="L58:R58" si="65">SUM(L59,L61,L63,L65)</f>
        <v>2371340</v>
      </c>
      <c r="M58" s="27">
        <f t="shared" si="65"/>
        <v>2371340</v>
      </c>
      <c r="N58" s="27">
        <f t="shared" si="65"/>
        <v>0</v>
      </c>
      <c r="O58" s="27">
        <f t="shared" si="65"/>
        <v>0</v>
      </c>
      <c r="P58" s="27">
        <f t="shared" si="65"/>
        <v>0</v>
      </c>
      <c r="Q58" s="27">
        <f t="shared" si="65"/>
        <v>0</v>
      </c>
      <c r="R58" s="27">
        <f t="shared" si="65"/>
        <v>91660</v>
      </c>
    </row>
    <row r="59" spans="1:18" ht="16.5" customHeight="1">
      <c r="A59" s="28" t="s">
        <v>16</v>
      </c>
      <c r="B59" s="28" t="s">
        <v>36</v>
      </c>
      <c r="C59" s="28">
        <f t="shared" ref="C59:R59" si="66">SUM(C60:C60)</f>
        <v>963000</v>
      </c>
      <c r="D59" s="173">
        <f t="shared" ref="D59:J59" si="67">SUM(D60)</f>
        <v>0</v>
      </c>
      <c r="E59" s="173">
        <f t="shared" si="67"/>
        <v>0</v>
      </c>
      <c r="F59" s="173">
        <f t="shared" si="67"/>
        <v>0</v>
      </c>
      <c r="G59" s="173">
        <f t="shared" si="67"/>
        <v>0</v>
      </c>
      <c r="H59" s="173">
        <f t="shared" si="67"/>
        <v>0</v>
      </c>
      <c r="I59" s="173">
        <f t="shared" si="67"/>
        <v>0</v>
      </c>
      <c r="J59" s="173">
        <f t="shared" si="67"/>
        <v>0</v>
      </c>
      <c r="K59" s="28">
        <f t="shared" si="66"/>
        <v>963000</v>
      </c>
      <c r="L59" s="28">
        <f t="shared" si="66"/>
        <v>910700</v>
      </c>
      <c r="M59" s="28">
        <f t="shared" si="66"/>
        <v>910700</v>
      </c>
      <c r="N59" s="28">
        <f t="shared" si="66"/>
        <v>0</v>
      </c>
      <c r="O59" s="28">
        <f t="shared" si="66"/>
        <v>0</v>
      </c>
      <c r="P59" s="28">
        <f t="shared" si="66"/>
        <v>0</v>
      </c>
      <c r="Q59" s="28">
        <f t="shared" si="66"/>
        <v>0</v>
      </c>
      <c r="R59" s="28">
        <f t="shared" si="66"/>
        <v>52300</v>
      </c>
    </row>
    <row r="60" spans="1:18" ht="16.5" customHeight="1">
      <c r="A60" s="24" t="s">
        <v>4</v>
      </c>
      <c r="B60" s="24" t="s">
        <v>37</v>
      </c>
      <c r="C60" s="24">
        <v>963000</v>
      </c>
      <c r="D60" s="24"/>
      <c r="E60" s="24"/>
      <c r="F60" s="32">
        <v>0</v>
      </c>
      <c r="G60" s="32"/>
      <c r="H60" s="32"/>
      <c r="I60" s="32"/>
      <c r="J60" s="115">
        <f>SUM(F60:I60)</f>
        <v>0</v>
      </c>
      <c r="K60" s="24">
        <v>963000</v>
      </c>
      <c r="L60" s="24">
        <v>910700</v>
      </c>
      <c r="M60" s="24">
        <v>910700</v>
      </c>
      <c r="N60" s="24">
        <f>L60-M60</f>
        <v>0</v>
      </c>
      <c r="O60" s="24"/>
      <c r="P60" s="24"/>
      <c r="Q60" s="24">
        <f>SUM(N60:P60)</f>
        <v>0</v>
      </c>
      <c r="R60" s="24">
        <f>SUM(K60-M60-Q60)</f>
        <v>52300</v>
      </c>
    </row>
    <row r="61" spans="1:18" ht="16.5" customHeight="1">
      <c r="A61" s="28" t="s">
        <v>16</v>
      </c>
      <c r="B61" s="28" t="s">
        <v>31</v>
      </c>
      <c r="C61" s="28">
        <v>800000</v>
      </c>
      <c r="D61" s="173">
        <f t="shared" ref="D61:J61" si="68">SUM(D62)</f>
        <v>0</v>
      </c>
      <c r="E61" s="173">
        <f t="shared" si="68"/>
        <v>0</v>
      </c>
      <c r="F61" s="173">
        <f t="shared" si="68"/>
        <v>0</v>
      </c>
      <c r="G61" s="173">
        <f t="shared" si="68"/>
        <v>0</v>
      </c>
      <c r="H61" s="173">
        <f t="shared" si="68"/>
        <v>0</v>
      </c>
      <c r="I61" s="173">
        <f t="shared" si="68"/>
        <v>0</v>
      </c>
      <c r="J61" s="173">
        <f t="shared" si="68"/>
        <v>0</v>
      </c>
      <c r="K61" s="28">
        <v>800000</v>
      </c>
      <c r="L61" s="28">
        <f t="shared" ref="L61:R61" si="69">SUM(L62)</f>
        <v>800000</v>
      </c>
      <c r="M61" s="28">
        <f t="shared" si="69"/>
        <v>800000</v>
      </c>
      <c r="N61" s="28">
        <f t="shared" si="69"/>
        <v>0</v>
      </c>
      <c r="O61" s="28">
        <f t="shared" si="69"/>
        <v>0</v>
      </c>
      <c r="P61" s="28">
        <f t="shared" si="69"/>
        <v>0</v>
      </c>
      <c r="Q61" s="28">
        <f t="shared" si="69"/>
        <v>0</v>
      </c>
      <c r="R61" s="28">
        <f t="shared" si="69"/>
        <v>0</v>
      </c>
    </row>
    <row r="62" spans="1:18" ht="16.5" customHeight="1">
      <c r="A62" s="24" t="s">
        <v>4</v>
      </c>
      <c r="B62" s="24" t="s">
        <v>32</v>
      </c>
      <c r="C62" s="24">
        <v>800000</v>
      </c>
      <c r="D62" s="24"/>
      <c r="E62" s="24"/>
      <c r="F62" s="32">
        <v>0</v>
      </c>
      <c r="G62" s="32"/>
      <c r="H62" s="32"/>
      <c r="I62" s="32"/>
      <c r="J62" s="115">
        <f>SUM(F62:I62)</f>
        <v>0</v>
      </c>
      <c r="K62" s="24">
        <v>800000</v>
      </c>
      <c r="L62" s="24">
        <v>800000</v>
      </c>
      <c r="M62" s="24">
        <v>800000</v>
      </c>
      <c r="N62" s="24">
        <f>L62-M62</f>
        <v>0</v>
      </c>
      <c r="O62" s="24"/>
      <c r="P62" s="24"/>
      <c r="Q62" s="24">
        <f>SUM(N62:P62)</f>
        <v>0</v>
      </c>
      <c r="R62" s="24">
        <f>SUM(K62-M62-Q62)</f>
        <v>0</v>
      </c>
    </row>
    <row r="63" spans="1:18" ht="16.5" customHeight="1">
      <c r="A63" s="28" t="s">
        <v>16</v>
      </c>
      <c r="B63" s="30" t="s">
        <v>38</v>
      </c>
      <c r="C63" s="28">
        <v>300000</v>
      </c>
      <c r="D63" s="173">
        <f t="shared" ref="D63:J63" si="70">SUM(D64)</f>
        <v>0</v>
      </c>
      <c r="E63" s="173">
        <f t="shared" si="70"/>
        <v>0</v>
      </c>
      <c r="F63" s="173">
        <f t="shared" si="70"/>
        <v>0</v>
      </c>
      <c r="G63" s="173">
        <f t="shared" si="70"/>
        <v>0</v>
      </c>
      <c r="H63" s="173">
        <f t="shared" si="70"/>
        <v>0</v>
      </c>
      <c r="I63" s="173">
        <f t="shared" si="70"/>
        <v>0</v>
      </c>
      <c r="J63" s="173">
        <f t="shared" si="70"/>
        <v>0</v>
      </c>
      <c r="K63" s="28">
        <v>300000</v>
      </c>
      <c r="L63" s="28">
        <f t="shared" ref="L63:R63" si="71">SUM(L64)</f>
        <v>260640</v>
      </c>
      <c r="M63" s="28">
        <f t="shared" si="71"/>
        <v>260640</v>
      </c>
      <c r="N63" s="28">
        <f t="shared" si="71"/>
        <v>0</v>
      </c>
      <c r="O63" s="28">
        <f t="shared" si="71"/>
        <v>0</v>
      </c>
      <c r="P63" s="28">
        <f t="shared" si="71"/>
        <v>0</v>
      </c>
      <c r="Q63" s="28">
        <f t="shared" si="71"/>
        <v>0</v>
      </c>
      <c r="R63" s="28">
        <f t="shared" si="71"/>
        <v>39360</v>
      </c>
    </row>
    <row r="64" spans="1:18" ht="16.5" customHeight="1">
      <c r="A64" s="24" t="s">
        <v>4</v>
      </c>
      <c r="B64" s="29" t="s">
        <v>39</v>
      </c>
      <c r="C64" s="24">
        <v>300000</v>
      </c>
      <c r="D64" s="24"/>
      <c r="E64" s="24"/>
      <c r="F64" s="32">
        <v>0</v>
      </c>
      <c r="G64" s="32"/>
      <c r="H64" s="32"/>
      <c r="I64" s="32"/>
      <c r="J64" s="115">
        <f>SUM(F64:I64)</f>
        <v>0</v>
      </c>
      <c r="K64" s="24">
        <v>300000</v>
      </c>
      <c r="L64" s="24">
        <v>260640</v>
      </c>
      <c r="M64" s="24">
        <v>260640</v>
      </c>
      <c r="N64" s="24">
        <f>L64-M64</f>
        <v>0</v>
      </c>
      <c r="O64" s="24"/>
      <c r="P64" s="24"/>
      <c r="Q64" s="24">
        <f>SUM(N64:P64)</f>
        <v>0</v>
      </c>
      <c r="R64" s="24">
        <f>SUM(K64-M64-Q64)</f>
        <v>39360</v>
      </c>
    </row>
    <row r="65" spans="1:18" ht="16.5" customHeight="1">
      <c r="A65" s="28" t="s">
        <v>16</v>
      </c>
      <c r="B65" s="30" t="s">
        <v>40</v>
      </c>
      <c r="C65" s="28">
        <v>400000</v>
      </c>
      <c r="D65" s="173">
        <f t="shared" ref="D65:J65" si="72">SUM(D66)</f>
        <v>0</v>
      </c>
      <c r="E65" s="173">
        <f t="shared" si="72"/>
        <v>0</v>
      </c>
      <c r="F65" s="173">
        <f t="shared" si="72"/>
        <v>0</v>
      </c>
      <c r="G65" s="173">
        <f t="shared" si="72"/>
        <v>0</v>
      </c>
      <c r="H65" s="173">
        <f t="shared" si="72"/>
        <v>0</v>
      </c>
      <c r="I65" s="173">
        <f t="shared" si="72"/>
        <v>0</v>
      </c>
      <c r="J65" s="173">
        <f t="shared" si="72"/>
        <v>0</v>
      </c>
      <c r="K65" s="28">
        <v>400000</v>
      </c>
      <c r="L65" s="28">
        <f t="shared" ref="L65:R65" si="73">SUM(L66)</f>
        <v>400000</v>
      </c>
      <c r="M65" s="28">
        <f t="shared" si="73"/>
        <v>400000</v>
      </c>
      <c r="N65" s="28">
        <f t="shared" si="73"/>
        <v>0</v>
      </c>
      <c r="O65" s="28">
        <f t="shared" si="73"/>
        <v>0</v>
      </c>
      <c r="P65" s="28">
        <f t="shared" si="73"/>
        <v>0</v>
      </c>
      <c r="Q65" s="28">
        <f t="shared" si="73"/>
        <v>0</v>
      </c>
      <c r="R65" s="28">
        <f t="shared" si="73"/>
        <v>0</v>
      </c>
    </row>
    <row r="66" spans="1:18" ht="16.5" customHeight="1">
      <c r="A66" s="24" t="s">
        <v>4</v>
      </c>
      <c r="B66" s="29" t="s">
        <v>41</v>
      </c>
      <c r="C66" s="24">
        <v>400000</v>
      </c>
      <c r="D66" s="24"/>
      <c r="E66" s="24"/>
      <c r="F66" s="32">
        <v>0</v>
      </c>
      <c r="G66" s="32"/>
      <c r="H66" s="32"/>
      <c r="I66" s="32"/>
      <c r="J66" s="115">
        <f>SUM(F66:I66)</f>
        <v>0</v>
      </c>
      <c r="K66" s="24">
        <v>400000</v>
      </c>
      <c r="L66" s="24">
        <v>400000</v>
      </c>
      <c r="M66" s="24">
        <v>400000</v>
      </c>
      <c r="N66" s="24">
        <f>L66-M66</f>
        <v>0</v>
      </c>
      <c r="O66" s="24"/>
      <c r="P66" s="24"/>
      <c r="Q66" s="24">
        <f>SUM(N66:P66)</f>
        <v>0</v>
      </c>
      <c r="R66" s="24">
        <f>SUM(K66-M66-Q66)</f>
        <v>0</v>
      </c>
    </row>
    <row r="67" spans="1:18" ht="16.5" customHeight="1">
      <c r="A67" s="25" t="s">
        <v>1</v>
      </c>
      <c r="B67" s="25" t="s">
        <v>131</v>
      </c>
      <c r="C67" s="25">
        <f t="shared" ref="C67:R67" si="74">SUM(C68,C83)</f>
        <v>372587000</v>
      </c>
      <c r="D67" s="208">
        <f t="shared" si="74"/>
        <v>0</v>
      </c>
      <c r="E67" s="208">
        <f t="shared" si="74"/>
        <v>0</v>
      </c>
      <c r="F67" s="208">
        <f t="shared" si="74"/>
        <v>0</v>
      </c>
      <c r="G67" s="208">
        <f t="shared" si="74"/>
        <v>0</v>
      </c>
      <c r="H67" s="208">
        <f t="shared" si="74"/>
        <v>0</v>
      </c>
      <c r="I67" s="208">
        <f t="shared" si="74"/>
        <v>-209417000</v>
      </c>
      <c r="J67" s="208">
        <f t="shared" si="74"/>
        <v>-209417000</v>
      </c>
      <c r="K67" s="25">
        <f t="shared" si="74"/>
        <v>163170000</v>
      </c>
      <c r="L67" s="25">
        <f t="shared" si="74"/>
        <v>149490650</v>
      </c>
      <c r="M67" s="25">
        <f t="shared" si="74"/>
        <v>149490650</v>
      </c>
      <c r="N67" s="25">
        <f t="shared" si="74"/>
        <v>0</v>
      </c>
      <c r="O67" s="25">
        <f t="shared" si="74"/>
        <v>0</v>
      </c>
      <c r="P67" s="25">
        <f t="shared" si="74"/>
        <v>0</v>
      </c>
      <c r="Q67" s="25">
        <f t="shared" si="74"/>
        <v>0</v>
      </c>
      <c r="R67" s="25">
        <f t="shared" si="74"/>
        <v>13679350</v>
      </c>
    </row>
    <row r="68" spans="1:18" ht="16.5" customHeight="1">
      <c r="A68" s="26" t="s">
        <v>2</v>
      </c>
      <c r="B68" s="26" t="s">
        <v>132</v>
      </c>
      <c r="C68" s="26">
        <f t="shared" ref="C68:R68" si="75">SUM(C69,C76)</f>
        <v>10642000</v>
      </c>
      <c r="D68" s="209">
        <f t="shared" si="75"/>
        <v>0</v>
      </c>
      <c r="E68" s="209">
        <f t="shared" si="75"/>
        <v>0</v>
      </c>
      <c r="F68" s="209">
        <f t="shared" si="75"/>
        <v>0</v>
      </c>
      <c r="G68" s="209">
        <f t="shared" si="75"/>
        <v>0</v>
      </c>
      <c r="H68" s="209">
        <f t="shared" si="75"/>
        <v>0</v>
      </c>
      <c r="I68" s="209">
        <f t="shared" si="75"/>
        <v>0</v>
      </c>
      <c r="J68" s="209">
        <f t="shared" si="75"/>
        <v>0</v>
      </c>
      <c r="K68" s="26">
        <f t="shared" si="75"/>
        <v>10642000</v>
      </c>
      <c r="L68" s="26">
        <f t="shared" si="75"/>
        <v>9425420</v>
      </c>
      <c r="M68" s="26">
        <f t="shared" si="75"/>
        <v>9425420</v>
      </c>
      <c r="N68" s="26">
        <f t="shared" si="75"/>
        <v>0</v>
      </c>
      <c r="O68" s="26">
        <f t="shared" si="75"/>
        <v>0</v>
      </c>
      <c r="P68" s="26">
        <f t="shared" si="75"/>
        <v>0</v>
      </c>
      <c r="Q68" s="26">
        <f t="shared" si="75"/>
        <v>0</v>
      </c>
      <c r="R68" s="26">
        <f t="shared" si="75"/>
        <v>1216580</v>
      </c>
    </row>
    <row r="69" spans="1:18" ht="16.5" customHeight="1">
      <c r="A69" s="27" t="s">
        <v>3</v>
      </c>
      <c r="B69" s="27" t="s">
        <v>133</v>
      </c>
      <c r="C69" s="27">
        <f>SUM(C70,C74)</f>
        <v>7402000</v>
      </c>
      <c r="D69" s="210">
        <f t="shared" ref="D69:J69" si="76">SUM(D70,D74)</f>
        <v>0</v>
      </c>
      <c r="E69" s="210">
        <f t="shared" si="76"/>
        <v>0</v>
      </c>
      <c r="F69" s="210">
        <f t="shared" si="76"/>
        <v>0</v>
      </c>
      <c r="G69" s="210">
        <f t="shared" si="76"/>
        <v>0</v>
      </c>
      <c r="H69" s="210">
        <f t="shared" si="76"/>
        <v>0</v>
      </c>
      <c r="I69" s="210">
        <f t="shared" si="76"/>
        <v>0</v>
      </c>
      <c r="J69" s="210">
        <f t="shared" si="76"/>
        <v>0</v>
      </c>
      <c r="K69" s="27">
        <f t="shared" ref="K69:R69" si="77">SUM(K70,K74)</f>
        <v>7402000</v>
      </c>
      <c r="L69" s="27">
        <f t="shared" si="77"/>
        <v>6898100</v>
      </c>
      <c r="M69" s="27">
        <f t="shared" si="77"/>
        <v>6898100</v>
      </c>
      <c r="N69" s="27">
        <f t="shared" si="77"/>
        <v>0</v>
      </c>
      <c r="O69" s="27">
        <f t="shared" si="77"/>
        <v>0</v>
      </c>
      <c r="P69" s="27">
        <f t="shared" si="77"/>
        <v>0</v>
      </c>
      <c r="Q69" s="27">
        <f t="shared" si="77"/>
        <v>0</v>
      </c>
      <c r="R69" s="27">
        <f t="shared" si="77"/>
        <v>503900</v>
      </c>
    </row>
    <row r="70" spans="1:18" ht="16.5" customHeight="1">
      <c r="A70" s="28" t="s">
        <v>16</v>
      </c>
      <c r="B70" s="28" t="s">
        <v>36</v>
      </c>
      <c r="C70" s="28">
        <f>SUM(C71:C73)</f>
        <v>6602000</v>
      </c>
      <c r="D70" s="173">
        <f t="shared" ref="D70:J70" si="78">SUM(D71:D73)</f>
        <v>0</v>
      </c>
      <c r="E70" s="173">
        <f t="shared" si="78"/>
        <v>0</v>
      </c>
      <c r="F70" s="173">
        <f t="shared" si="78"/>
        <v>0</v>
      </c>
      <c r="G70" s="173">
        <f t="shared" si="78"/>
        <v>0</v>
      </c>
      <c r="H70" s="173">
        <f t="shared" si="78"/>
        <v>0</v>
      </c>
      <c r="I70" s="173">
        <f t="shared" si="78"/>
        <v>0</v>
      </c>
      <c r="J70" s="173">
        <f t="shared" si="78"/>
        <v>0</v>
      </c>
      <c r="K70" s="28">
        <f t="shared" ref="K70:R70" si="79">SUM(K71:K73)</f>
        <v>6602000</v>
      </c>
      <c r="L70" s="28">
        <f t="shared" si="79"/>
        <v>6102100</v>
      </c>
      <c r="M70" s="28">
        <f t="shared" si="79"/>
        <v>6102100</v>
      </c>
      <c r="N70" s="28">
        <f t="shared" si="79"/>
        <v>0</v>
      </c>
      <c r="O70" s="28">
        <f t="shared" si="79"/>
        <v>0</v>
      </c>
      <c r="P70" s="28">
        <f t="shared" si="79"/>
        <v>0</v>
      </c>
      <c r="Q70" s="28">
        <f t="shared" si="79"/>
        <v>0</v>
      </c>
      <c r="R70" s="28">
        <f t="shared" si="79"/>
        <v>499900</v>
      </c>
    </row>
    <row r="71" spans="1:18" ht="16.5" customHeight="1">
      <c r="A71" s="24" t="s">
        <v>4</v>
      </c>
      <c r="B71" s="24" t="s">
        <v>37</v>
      </c>
      <c r="C71" s="24">
        <v>462000</v>
      </c>
      <c r="D71" s="24"/>
      <c r="E71" s="24"/>
      <c r="F71" s="32">
        <v>200000</v>
      </c>
      <c r="G71" s="32"/>
      <c r="H71" s="32"/>
      <c r="I71" s="32"/>
      <c r="J71" s="115">
        <f t="shared" ref="J71:J73" si="80">SUM(F71:I71)</f>
        <v>200000</v>
      </c>
      <c r="K71" s="24">
        <v>662000</v>
      </c>
      <c r="L71" s="24">
        <v>602100</v>
      </c>
      <c r="M71" s="24">
        <v>602100</v>
      </c>
      <c r="N71" s="24">
        <f t="shared" ref="N71:N73" si="81">L71-M71</f>
        <v>0</v>
      </c>
      <c r="O71" s="24"/>
      <c r="P71" s="24"/>
      <c r="Q71" s="24">
        <f>SUM(N71:P71)</f>
        <v>0</v>
      </c>
      <c r="R71" s="24">
        <f t="shared" ref="R71:R73" si="82">SUM(K71-M71-Q71)</f>
        <v>59900</v>
      </c>
    </row>
    <row r="72" spans="1:18" ht="16.5" customHeight="1">
      <c r="A72" s="24" t="s">
        <v>4</v>
      </c>
      <c r="B72" s="24" t="s">
        <v>43</v>
      </c>
      <c r="C72" s="24">
        <v>5940000</v>
      </c>
      <c r="D72" s="24"/>
      <c r="E72" s="24"/>
      <c r="F72" s="32">
        <v>0</v>
      </c>
      <c r="G72" s="32"/>
      <c r="H72" s="32"/>
      <c r="I72" s="32"/>
      <c r="J72" s="115">
        <f t="shared" si="80"/>
        <v>0</v>
      </c>
      <c r="K72" s="24">
        <v>5940000</v>
      </c>
      <c r="L72" s="24">
        <v>5500000</v>
      </c>
      <c r="M72" s="24">
        <v>5500000</v>
      </c>
      <c r="N72" s="24">
        <f t="shared" si="81"/>
        <v>0</v>
      </c>
      <c r="O72" s="24"/>
      <c r="P72" s="24"/>
      <c r="Q72" s="24">
        <f>SUM(N72:P72)</f>
        <v>0</v>
      </c>
      <c r="R72" s="24">
        <f t="shared" si="82"/>
        <v>440000</v>
      </c>
    </row>
    <row r="73" spans="1:18" ht="16.5" customHeight="1">
      <c r="A73" s="24" t="s">
        <v>4</v>
      </c>
      <c r="B73" s="29" t="s">
        <v>46</v>
      </c>
      <c r="C73" s="24">
        <v>200000</v>
      </c>
      <c r="D73" s="24"/>
      <c r="E73" s="24"/>
      <c r="F73" s="32">
        <v>-200000</v>
      </c>
      <c r="G73" s="32"/>
      <c r="H73" s="32"/>
      <c r="I73" s="32"/>
      <c r="J73" s="115">
        <f t="shared" si="80"/>
        <v>-200000</v>
      </c>
      <c r="K73" s="24">
        <v>0</v>
      </c>
      <c r="L73" s="24">
        <v>0</v>
      </c>
      <c r="M73" s="24">
        <v>0</v>
      </c>
      <c r="N73" s="24">
        <f t="shared" si="81"/>
        <v>0</v>
      </c>
      <c r="O73" s="24"/>
      <c r="P73" s="24"/>
      <c r="Q73" s="24">
        <f>SUM(N73:P73)</f>
        <v>0</v>
      </c>
      <c r="R73" s="24">
        <f t="shared" si="82"/>
        <v>0</v>
      </c>
    </row>
    <row r="74" spans="1:18" ht="16.5" customHeight="1">
      <c r="A74" s="28" t="s">
        <v>16</v>
      </c>
      <c r="B74" s="28" t="s">
        <v>40</v>
      </c>
      <c r="C74" s="28">
        <v>800000</v>
      </c>
      <c r="D74" s="173">
        <f t="shared" ref="D74:J74" si="83">SUM(D75)</f>
        <v>0</v>
      </c>
      <c r="E74" s="173">
        <f t="shared" si="83"/>
        <v>0</v>
      </c>
      <c r="F74" s="173">
        <f t="shared" si="83"/>
        <v>0</v>
      </c>
      <c r="G74" s="173">
        <f t="shared" si="83"/>
        <v>0</v>
      </c>
      <c r="H74" s="173">
        <f t="shared" si="83"/>
        <v>0</v>
      </c>
      <c r="I74" s="173">
        <f t="shared" si="83"/>
        <v>0</v>
      </c>
      <c r="J74" s="173">
        <f t="shared" si="83"/>
        <v>0</v>
      </c>
      <c r="K74" s="28">
        <v>800000</v>
      </c>
      <c r="L74" s="28">
        <f t="shared" ref="L74:R74" si="84">SUM(L75)</f>
        <v>796000</v>
      </c>
      <c r="M74" s="28">
        <f t="shared" si="84"/>
        <v>796000</v>
      </c>
      <c r="N74" s="28">
        <f t="shared" si="84"/>
        <v>0</v>
      </c>
      <c r="O74" s="28">
        <f t="shared" si="84"/>
        <v>0</v>
      </c>
      <c r="P74" s="28">
        <f t="shared" si="84"/>
        <v>0</v>
      </c>
      <c r="Q74" s="28">
        <f t="shared" si="84"/>
        <v>0</v>
      </c>
      <c r="R74" s="28">
        <f t="shared" si="84"/>
        <v>4000</v>
      </c>
    </row>
    <row r="75" spans="1:18" ht="16.5" customHeight="1">
      <c r="A75" s="24" t="s">
        <v>4</v>
      </c>
      <c r="B75" s="24" t="s">
        <v>41</v>
      </c>
      <c r="C75" s="24">
        <v>800000</v>
      </c>
      <c r="D75" s="24"/>
      <c r="E75" s="24"/>
      <c r="F75" s="32">
        <v>0</v>
      </c>
      <c r="G75" s="32"/>
      <c r="H75" s="32"/>
      <c r="I75" s="32"/>
      <c r="J75" s="115">
        <f>SUM(F75:I75)</f>
        <v>0</v>
      </c>
      <c r="K75" s="24">
        <v>800000</v>
      </c>
      <c r="L75" s="24">
        <v>796000</v>
      </c>
      <c r="M75" s="24">
        <v>796000</v>
      </c>
      <c r="N75" s="24">
        <f>L75-M75</f>
        <v>0</v>
      </c>
      <c r="O75" s="24"/>
      <c r="P75" s="24"/>
      <c r="Q75" s="24">
        <f>SUM(N75:P75)</f>
        <v>0</v>
      </c>
      <c r="R75" s="24">
        <f>SUM(K75-M75-Q75)</f>
        <v>4000</v>
      </c>
    </row>
    <row r="76" spans="1:18" ht="16.5" customHeight="1">
      <c r="A76" s="27" t="s">
        <v>3</v>
      </c>
      <c r="B76" s="27" t="s">
        <v>134</v>
      </c>
      <c r="C76" s="27">
        <f t="shared" ref="C76:R76" si="85">SUM(C77,C81,C79)</f>
        <v>3240000</v>
      </c>
      <c r="D76" s="210">
        <f t="shared" si="85"/>
        <v>0</v>
      </c>
      <c r="E76" s="210">
        <f t="shared" si="85"/>
        <v>0</v>
      </c>
      <c r="F76" s="210">
        <f t="shared" si="85"/>
        <v>0</v>
      </c>
      <c r="G76" s="210">
        <f t="shared" si="85"/>
        <v>0</v>
      </c>
      <c r="H76" s="210">
        <f t="shared" si="85"/>
        <v>0</v>
      </c>
      <c r="I76" s="210">
        <f t="shared" si="85"/>
        <v>0</v>
      </c>
      <c r="J76" s="210">
        <f t="shared" si="85"/>
        <v>0</v>
      </c>
      <c r="K76" s="27">
        <f t="shared" si="85"/>
        <v>3240000</v>
      </c>
      <c r="L76" s="27">
        <f t="shared" si="85"/>
        <v>2527320</v>
      </c>
      <c r="M76" s="27">
        <f t="shared" si="85"/>
        <v>2527320</v>
      </c>
      <c r="N76" s="27">
        <f t="shared" si="85"/>
        <v>0</v>
      </c>
      <c r="O76" s="27">
        <f t="shared" si="85"/>
        <v>0</v>
      </c>
      <c r="P76" s="27">
        <f t="shared" si="85"/>
        <v>0</v>
      </c>
      <c r="Q76" s="27">
        <f t="shared" si="85"/>
        <v>0</v>
      </c>
      <c r="R76" s="27">
        <f t="shared" si="85"/>
        <v>712680</v>
      </c>
    </row>
    <row r="77" spans="1:18" ht="16.5" customHeight="1">
      <c r="A77" s="28" t="s">
        <v>16</v>
      </c>
      <c r="B77" s="28" t="s">
        <v>36</v>
      </c>
      <c r="C77" s="28">
        <f t="shared" ref="C77:R77" si="86">SUM(C78:C78)</f>
        <v>1240000</v>
      </c>
      <c r="D77" s="173">
        <f t="shared" ref="D77:J77" si="87">SUM(D78)</f>
        <v>0</v>
      </c>
      <c r="E77" s="173">
        <f t="shared" si="87"/>
        <v>0</v>
      </c>
      <c r="F77" s="173">
        <f t="shared" si="87"/>
        <v>0</v>
      </c>
      <c r="G77" s="173">
        <f t="shared" si="87"/>
        <v>0</v>
      </c>
      <c r="H77" s="173">
        <f t="shared" si="87"/>
        <v>0</v>
      </c>
      <c r="I77" s="173">
        <f t="shared" si="87"/>
        <v>0</v>
      </c>
      <c r="J77" s="173">
        <f t="shared" si="87"/>
        <v>0</v>
      </c>
      <c r="K77" s="28">
        <f t="shared" si="86"/>
        <v>1240000</v>
      </c>
      <c r="L77" s="28">
        <f t="shared" si="86"/>
        <v>1174000</v>
      </c>
      <c r="M77" s="28">
        <f t="shared" si="86"/>
        <v>1174000</v>
      </c>
      <c r="N77" s="28">
        <f t="shared" si="86"/>
        <v>0</v>
      </c>
      <c r="O77" s="28">
        <f t="shared" si="86"/>
        <v>0</v>
      </c>
      <c r="P77" s="28">
        <f t="shared" si="86"/>
        <v>0</v>
      </c>
      <c r="Q77" s="28">
        <f t="shared" si="86"/>
        <v>0</v>
      </c>
      <c r="R77" s="28">
        <f t="shared" si="86"/>
        <v>66000</v>
      </c>
    </row>
    <row r="78" spans="1:18" ht="16.5" customHeight="1">
      <c r="A78" s="24" t="s">
        <v>4</v>
      </c>
      <c r="B78" s="24" t="s">
        <v>37</v>
      </c>
      <c r="C78" s="24">
        <v>1240000</v>
      </c>
      <c r="D78" s="24"/>
      <c r="E78" s="24"/>
      <c r="F78" s="32">
        <v>0</v>
      </c>
      <c r="G78" s="32"/>
      <c r="H78" s="32"/>
      <c r="I78" s="32"/>
      <c r="J78" s="115">
        <f>SUM(F78:I78)</f>
        <v>0</v>
      </c>
      <c r="K78" s="24">
        <v>1240000</v>
      </c>
      <c r="L78" s="24">
        <v>1174000</v>
      </c>
      <c r="M78" s="24">
        <v>1174000</v>
      </c>
      <c r="N78" s="24">
        <f>L78-M78</f>
        <v>0</v>
      </c>
      <c r="O78" s="24"/>
      <c r="P78" s="24"/>
      <c r="Q78" s="24">
        <f>SUM(N78:P78)</f>
        <v>0</v>
      </c>
      <c r="R78" s="24">
        <f>SUM(K78-M78-Q78)</f>
        <v>66000</v>
      </c>
    </row>
    <row r="79" spans="1:18" ht="16.5" customHeight="1">
      <c r="A79" s="28" t="s">
        <v>16</v>
      </c>
      <c r="B79" s="28" t="s">
        <v>38</v>
      </c>
      <c r="C79" s="28">
        <v>1000000</v>
      </c>
      <c r="D79" s="173">
        <f t="shared" ref="D79:J79" si="88">SUM(D80)</f>
        <v>0</v>
      </c>
      <c r="E79" s="173">
        <f t="shared" si="88"/>
        <v>0</v>
      </c>
      <c r="F79" s="173">
        <f t="shared" si="88"/>
        <v>0</v>
      </c>
      <c r="G79" s="173">
        <f t="shared" si="88"/>
        <v>0</v>
      </c>
      <c r="H79" s="173">
        <f t="shared" si="88"/>
        <v>0</v>
      </c>
      <c r="I79" s="173">
        <f t="shared" si="88"/>
        <v>0</v>
      </c>
      <c r="J79" s="173">
        <f t="shared" si="88"/>
        <v>0</v>
      </c>
      <c r="K79" s="28">
        <v>1000000</v>
      </c>
      <c r="L79" s="28">
        <f t="shared" ref="L79:R79" si="89">SUM(L80)</f>
        <v>371820</v>
      </c>
      <c r="M79" s="28">
        <f t="shared" si="89"/>
        <v>371820</v>
      </c>
      <c r="N79" s="28">
        <f t="shared" si="89"/>
        <v>0</v>
      </c>
      <c r="O79" s="28">
        <f t="shared" si="89"/>
        <v>0</v>
      </c>
      <c r="P79" s="28">
        <f t="shared" si="89"/>
        <v>0</v>
      </c>
      <c r="Q79" s="28">
        <f t="shared" si="89"/>
        <v>0</v>
      </c>
      <c r="R79" s="28">
        <f t="shared" si="89"/>
        <v>628180</v>
      </c>
    </row>
    <row r="80" spans="1:18" ht="16.5" customHeight="1">
      <c r="A80" s="24" t="s">
        <v>4</v>
      </c>
      <c r="B80" s="24" t="s">
        <v>39</v>
      </c>
      <c r="C80" s="24">
        <v>1000000</v>
      </c>
      <c r="D80" s="24"/>
      <c r="E80" s="24"/>
      <c r="F80" s="32">
        <v>0</v>
      </c>
      <c r="G80" s="32"/>
      <c r="H80" s="32"/>
      <c r="I80" s="32"/>
      <c r="J80" s="115">
        <f>SUM(F80:I80)</f>
        <v>0</v>
      </c>
      <c r="K80" s="24">
        <v>1000000</v>
      </c>
      <c r="L80" s="24">
        <v>371820</v>
      </c>
      <c r="M80" s="24">
        <v>371820</v>
      </c>
      <c r="N80" s="24">
        <f>L80-M80</f>
        <v>0</v>
      </c>
      <c r="O80" s="24"/>
      <c r="P80" s="24"/>
      <c r="Q80" s="24">
        <f>SUM(N80:P80)</f>
        <v>0</v>
      </c>
      <c r="R80" s="24">
        <f>SUM(K80-M80-Q80)</f>
        <v>628180</v>
      </c>
    </row>
    <row r="81" spans="1:18" ht="16.5" customHeight="1">
      <c r="A81" s="28" t="s">
        <v>16</v>
      </c>
      <c r="B81" s="28" t="s">
        <v>40</v>
      </c>
      <c r="C81" s="28">
        <v>1000000</v>
      </c>
      <c r="D81" s="173">
        <f t="shared" ref="D81:J81" si="90">SUM(D82)</f>
        <v>0</v>
      </c>
      <c r="E81" s="173">
        <f t="shared" si="90"/>
        <v>0</v>
      </c>
      <c r="F81" s="173">
        <f t="shared" si="90"/>
        <v>0</v>
      </c>
      <c r="G81" s="173">
        <f t="shared" si="90"/>
        <v>0</v>
      </c>
      <c r="H81" s="173">
        <f t="shared" si="90"/>
        <v>0</v>
      </c>
      <c r="I81" s="173">
        <f t="shared" si="90"/>
        <v>0</v>
      </c>
      <c r="J81" s="173">
        <f t="shared" si="90"/>
        <v>0</v>
      </c>
      <c r="K81" s="28">
        <v>1000000</v>
      </c>
      <c r="L81" s="28">
        <f t="shared" ref="L81:R81" si="91">SUM(L82)</f>
        <v>981500</v>
      </c>
      <c r="M81" s="28">
        <f t="shared" si="91"/>
        <v>981500</v>
      </c>
      <c r="N81" s="28">
        <f t="shared" si="91"/>
        <v>0</v>
      </c>
      <c r="O81" s="28">
        <f t="shared" si="91"/>
        <v>0</v>
      </c>
      <c r="P81" s="28">
        <f t="shared" si="91"/>
        <v>0</v>
      </c>
      <c r="Q81" s="28">
        <f t="shared" si="91"/>
        <v>0</v>
      </c>
      <c r="R81" s="28">
        <f t="shared" si="91"/>
        <v>18500</v>
      </c>
    </row>
    <row r="82" spans="1:18" ht="16.5" customHeight="1">
      <c r="A82" s="24" t="s">
        <v>4</v>
      </c>
      <c r="B82" s="24" t="s">
        <v>41</v>
      </c>
      <c r="C82" s="24">
        <v>1000000</v>
      </c>
      <c r="D82" s="24"/>
      <c r="E82" s="24"/>
      <c r="F82" s="32">
        <v>0</v>
      </c>
      <c r="G82" s="32"/>
      <c r="H82" s="32"/>
      <c r="I82" s="32"/>
      <c r="J82" s="115">
        <f>SUM(F82:I82)</f>
        <v>0</v>
      </c>
      <c r="K82" s="24">
        <v>1000000</v>
      </c>
      <c r="L82" s="24">
        <v>981500</v>
      </c>
      <c r="M82" s="24">
        <v>981500</v>
      </c>
      <c r="N82" s="24">
        <f>L82-M82</f>
        <v>0</v>
      </c>
      <c r="O82" s="24"/>
      <c r="P82" s="24"/>
      <c r="Q82" s="24">
        <f>SUM(N82:P82)</f>
        <v>0</v>
      </c>
      <c r="R82" s="24">
        <f>SUM(K82-M82-Q82)</f>
        <v>18500</v>
      </c>
    </row>
    <row r="83" spans="1:18" ht="16.5" customHeight="1">
      <c r="A83" s="26" t="s">
        <v>2</v>
      </c>
      <c r="B83" s="26" t="s">
        <v>135</v>
      </c>
      <c r="C83" s="26">
        <f t="shared" ref="C83:R83" si="92">SUM(C84,C91,C99,C102,C107,C117)</f>
        <v>361945000</v>
      </c>
      <c r="D83" s="209">
        <f t="shared" si="92"/>
        <v>0</v>
      </c>
      <c r="E83" s="209">
        <f t="shared" si="92"/>
        <v>0</v>
      </c>
      <c r="F83" s="209">
        <f t="shared" si="92"/>
        <v>0</v>
      </c>
      <c r="G83" s="209">
        <f t="shared" si="92"/>
        <v>0</v>
      </c>
      <c r="H83" s="209">
        <f t="shared" si="92"/>
        <v>0</v>
      </c>
      <c r="I83" s="209">
        <f t="shared" si="92"/>
        <v>-209417000</v>
      </c>
      <c r="J83" s="209">
        <f t="shared" si="92"/>
        <v>-209417000</v>
      </c>
      <c r="K83" s="26">
        <f t="shared" si="92"/>
        <v>152528000</v>
      </c>
      <c r="L83" s="26">
        <f t="shared" si="92"/>
        <v>140065230</v>
      </c>
      <c r="M83" s="26">
        <f t="shared" si="92"/>
        <v>140065230</v>
      </c>
      <c r="N83" s="26">
        <f t="shared" si="92"/>
        <v>0</v>
      </c>
      <c r="O83" s="26">
        <f t="shared" si="92"/>
        <v>0</v>
      </c>
      <c r="P83" s="26">
        <f t="shared" si="92"/>
        <v>0</v>
      </c>
      <c r="Q83" s="26">
        <f t="shared" si="92"/>
        <v>0</v>
      </c>
      <c r="R83" s="26">
        <f t="shared" si="92"/>
        <v>12462770</v>
      </c>
    </row>
    <row r="84" spans="1:18" ht="16.5" customHeight="1">
      <c r="A84" s="27" t="s">
        <v>3</v>
      </c>
      <c r="B84" s="27" t="s">
        <v>136</v>
      </c>
      <c r="C84" s="27">
        <f>SUM(C85,C87,C89)</f>
        <v>80000000</v>
      </c>
      <c r="D84" s="210">
        <f t="shared" ref="D84:J84" si="93">SUM(D85,D87,D89)</f>
        <v>0</v>
      </c>
      <c r="E84" s="210">
        <f t="shared" si="93"/>
        <v>0</v>
      </c>
      <c r="F84" s="210">
        <f t="shared" si="93"/>
        <v>0</v>
      </c>
      <c r="G84" s="210">
        <f t="shared" si="93"/>
        <v>0</v>
      </c>
      <c r="H84" s="210">
        <f t="shared" si="93"/>
        <v>0</v>
      </c>
      <c r="I84" s="210">
        <f t="shared" si="93"/>
        <v>0</v>
      </c>
      <c r="J84" s="210">
        <f t="shared" si="93"/>
        <v>0</v>
      </c>
      <c r="K84" s="27">
        <f>SUM(K85,K87,K89)</f>
        <v>80000000</v>
      </c>
      <c r="L84" s="27">
        <f t="shared" ref="L84:Q84" si="94">SUM(L85,L87,L89)</f>
        <v>70068570</v>
      </c>
      <c r="M84" s="27">
        <f t="shared" si="94"/>
        <v>70068570</v>
      </c>
      <c r="N84" s="27">
        <f t="shared" si="94"/>
        <v>0</v>
      </c>
      <c r="O84" s="27">
        <f t="shared" si="94"/>
        <v>0</v>
      </c>
      <c r="P84" s="27">
        <f t="shared" si="94"/>
        <v>0</v>
      </c>
      <c r="Q84" s="27">
        <f t="shared" si="94"/>
        <v>0</v>
      </c>
      <c r="R84" s="27">
        <f>SUM(R85,R87,R89)</f>
        <v>9931430</v>
      </c>
    </row>
    <row r="85" spans="1:18" ht="16.5" customHeight="1">
      <c r="A85" s="28" t="s">
        <v>16</v>
      </c>
      <c r="B85" s="28" t="s">
        <v>36</v>
      </c>
      <c r="C85" s="28">
        <f t="shared" ref="C85:R89" si="95">SUM(C86)</f>
        <v>1600000</v>
      </c>
      <c r="D85" s="173">
        <f t="shared" si="95"/>
        <v>0</v>
      </c>
      <c r="E85" s="173">
        <f t="shared" si="95"/>
        <v>0</v>
      </c>
      <c r="F85" s="173">
        <f t="shared" si="95"/>
        <v>-1410000</v>
      </c>
      <c r="G85" s="173">
        <f t="shared" si="95"/>
        <v>0</v>
      </c>
      <c r="H85" s="173">
        <f t="shared" si="95"/>
        <v>0</v>
      </c>
      <c r="I85" s="173">
        <f t="shared" si="95"/>
        <v>0</v>
      </c>
      <c r="J85" s="173">
        <f t="shared" si="95"/>
        <v>-1410000</v>
      </c>
      <c r="K85" s="28">
        <f t="shared" si="95"/>
        <v>190000</v>
      </c>
      <c r="L85" s="28">
        <f t="shared" si="95"/>
        <v>180400</v>
      </c>
      <c r="M85" s="28">
        <f t="shared" si="95"/>
        <v>180400</v>
      </c>
      <c r="N85" s="28">
        <f t="shared" si="95"/>
        <v>0</v>
      </c>
      <c r="O85" s="28">
        <f t="shared" si="95"/>
        <v>0</v>
      </c>
      <c r="P85" s="28">
        <f t="shared" si="95"/>
        <v>0</v>
      </c>
      <c r="Q85" s="28">
        <f t="shared" si="95"/>
        <v>0</v>
      </c>
      <c r="R85" s="28">
        <f t="shared" si="95"/>
        <v>9600</v>
      </c>
    </row>
    <row r="86" spans="1:18" ht="16.5" customHeight="1">
      <c r="A86" s="24" t="s">
        <v>4</v>
      </c>
      <c r="B86" s="24" t="s">
        <v>37</v>
      </c>
      <c r="C86" s="24">
        <v>1600000</v>
      </c>
      <c r="D86" s="24"/>
      <c r="E86" s="24"/>
      <c r="F86" s="32">
        <v>-1410000</v>
      </c>
      <c r="G86" s="32"/>
      <c r="H86" s="32"/>
      <c r="I86" s="32"/>
      <c r="J86" s="115">
        <f>SUM(F86:I86)</f>
        <v>-1410000</v>
      </c>
      <c r="K86" s="24">
        <v>190000</v>
      </c>
      <c r="L86" s="24">
        <v>180400</v>
      </c>
      <c r="M86" s="24">
        <v>180400</v>
      </c>
      <c r="N86" s="24">
        <f>L86-M86</f>
        <v>0</v>
      </c>
      <c r="O86" s="24"/>
      <c r="P86" s="24"/>
      <c r="Q86" s="24">
        <f>SUM(N86:P86)</f>
        <v>0</v>
      </c>
      <c r="R86" s="24">
        <f>SUM(K86-M86-Q86)</f>
        <v>9600</v>
      </c>
    </row>
    <row r="87" spans="1:18" ht="16.5" customHeight="1">
      <c r="A87" s="28" t="s">
        <v>16</v>
      </c>
      <c r="B87" s="28" t="s">
        <v>47</v>
      </c>
      <c r="C87" s="28">
        <v>30400000</v>
      </c>
      <c r="D87" s="173">
        <f t="shared" ref="D87:J87" si="96">SUM(D88)</f>
        <v>0</v>
      </c>
      <c r="E87" s="173">
        <f t="shared" si="96"/>
        <v>0</v>
      </c>
      <c r="F87" s="173">
        <f t="shared" si="96"/>
        <v>-5310000</v>
      </c>
      <c r="G87" s="173">
        <f t="shared" si="96"/>
        <v>0</v>
      </c>
      <c r="H87" s="173">
        <f t="shared" si="96"/>
        <v>0</v>
      </c>
      <c r="I87" s="173">
        <f t="shared" si="96"/>
        <v>0</v>
      </c>
      <c r="J87" s="173">
        <f t="shared" si="96"/>
        <v>-5310000</v>
      </c>
      <c r="K87" s="28">
        <v>25090000</v>
      </c>
      <c r="L87" s="28">
        <f t="shared" si="95"/>
        <v>19118000</v>
      </c>
      <c r="M87" s="28">
        <f t="shared" si="95"/>
        <v>19118000</v>
      </c>
      <c r="N87" s="28">
        <f t="shared" si="95"/>
        <v>0</v>
      </c>
      <c r="O87" s="28">
        <f t="shared" si="95"/>
        <v>0</v>
      </c>
      <c r="P87" s="28">
        <f t="shared" si="95"/>
        <v>0</v>
      </c>
      <c r="Q87" s="28">
        <f t="shared" si="95"/>
        <v>0</v>
      </c>
      <c r="R87" s="28">
        <f t="shared" si="95"/>
        <v>5972000</v>
      </c>
    </row>
    <row r="88" spans="1:18" ht="16.5" customHeight="1">
      <c r="A88" s="24" t="s">
        <v>4</v>
      </c>
      <c r="B88" s="24" t="s">
        <v>137</v>
      </c>
      <c r="C88" s="24">
        <v>30400000</v>
      </c>
      <c r="D88" s="24"/>
      <c r="E88" s="24"/>
      <c r="F88" s="32">
        <v>-5310000</v>
      </c>
      <c r="G88" s="32"/>
      <c r="H88" s="32"/>
      <c r="I88" s="32"/>
      <c r="J88" s="115">
        <f>SUM(F88:I88)</f>
        <v>-5310000</v>
      </c>
      <c r="K88" s="24">
        <v>25090000</v>
      </c>
      <c r="L88" s="24">
        <v>19118000</v>
      </c>
      <c r="M88" s="24">
        <v>19118000</v>
      </c>
      <c r="N88" s="24">
        <f>L88-M88</f>
        <v>0</v>
      </c>
      <c r="O88" s="24"/>
      <c r="P88" s="24"/>
      <c r="Q88" s="24">
        <f>SUM(N88:P88)</f>
        <v>0</v>
      </c>
      <c r="R88" s="24">
        <f>SUM(K88-M88-Q88)</f>
        <v>5972000</v>
      </c>
    </row>
    <row r="89" spans="1:18" ht="16.5" customHeight="1">
      <c r="A89" s="28" t="s">
        <v>16</v>
      </c>
      <c r="B89" s="28" t="s">
        <v>49</v>
      </c>
      <c r="C89" s="28">
        <v>48000000</v>
      </c>
      <c r="D89" s="173">
        <f t="shared" ref="D89:J89" si="97">SUM(D90)</f>
        <v>0</v>
      </c>
      <c r="E89" s="173">
        <f t="shared" si="97"/>
        <v>0</v>
      </c>
      <c r="F89" s="173">
        <f t="shared" si="97"/>
        <v>6720000</v>
      </c>
      <c r="G89" s="173">
        <f t="shared" si="97"/>
        <v>0</v>
      </c>
      <c r="H89" s="173">
        <f t="shared" si="97"/>
        <v>0</v>
      </c>
      <c r="I89" s="173">
        <f t="shared" si="97"/>
        <v>0</v>
      </c>
      <c r="J89" s="173">
        <f t="shared" si="97"/>
        <v>6720000</v>
      </c>
      <c r="K89" s="28">
        <v>54720000</v>
      </c>
      <c r="L89" s="28">
        <f t="shared" si="95"/>
        <v>50770170</v>
      </c>
      <c r="M89" s="28">
        <f t="shared" si="95"/>
        <v>50770170</v>
      </c>
      <c r="N89" s="28">
        <f t="shared" si="95"/>
        <v>0</v>
      </c>
      <c r="O89" s="28">
        <f t="shared" si="95"/>
        <v>0</v>
      </c>
      <c r="P89" s="28">
        <f t="shared" si="95"/>
        <v>0</v>
      </c>
      <c r="Q89" s="28">
        <f t="shared" si="95"/>
        <v>0</v>
      </c>
      <c r="R89" s="28">
        <f t="shared" si="95"/>
        <v>3949830</v>
      </c>
    </row>
    <row r="90" spans="1:18" ht="16.5" customHeight="1">
      <c r="A90" s="24" t="s">
        <v>4</v>
      </c>
      <c r="B90" s="24" t="s">
        <v>138</v>
      </c>
      <c r="C90" s="24">
        <v>48000000</v>
      </c>
      <c r="D90" s="24"/>
      <c r="E90" s="24"/>
      <c r="F90" s="32">
        <v>6720000</v>
      </c>
      <c r="G90" s="32"/>
      <c r="H90" s="32"/>
      <c r="I90" s="32"/>
      <c r="J90" s="115">
        <f>SUM(F90:I90)</f>
        <v>6720000</v>
      </c>
      <c r="K90" s="24">
        <v>54720000</v>
      </c>
      <c r="L90" s="24">
        <v>50770170</v>
      </c>
      <c r="M90" s="24">
        <v>50770170</v>
      </c>
      <c r="N90" s="24">
        <f>L90-M90</f>
        <v>0</v>
      </c>
      <c r="O90" s="24"/>
      <c r="P90" s="24"/>
      <c r="Q90" s="24">
        <f>SUM(N90:P90)</f>
        <v>0</v>
      </c>
      <c r="R90" s="24">
        <f>SUM(K90-M90-Q90)</f>
        <v>3949830</v>
      </c>
    </row>
    <row r="91" spans="1:18" ht="16.5" customHeight="1">
      <c r="A91" s="27" t="s">
        <v>3</v>
      </c>
      <c r="B91" s="27" t="s">
        <v>139</v>
      </c>
      <c r="C91" s="27">
        <f t="shared" ref="C91:Q91" si="98">SUM(C92,C97)</f>
        <v>0</v>
      </c>
      <c r="D91" s="210">
        <f t="shared" si="98"/>
        <v>0</v>
      </c>
      <c r="E91" s="210">
        <f t="shared" si="98"/>
        <v>0</v>
      </c>
      <c r="F91" s="210">
        <f t="shared" si="98"/>
        <v>0</v>
      </c>
      <c r="G91" s="210">
        <f t="shared" si="98"/>
        <v>0</v>
      </c>
      <c r="H91" s="210">
        <f t="shared" si="98"/>
        <v>0</v>
      </c>
      <c r="I91" s="210">
        <f t="shared" si="98"/>
        <v>0</v>
      </c>
      <c r="J91" s="210">
        <f t="shared" si="98"/>
        <v>0</v>
      </c>
      <c r="K91" s="27">
        <f t="shared" si="98"/>
        <v>0</v>
      </c>
      <c r="L91" s="27">
        <f t="shared" si="98"/>
        <v>0</v>
      </c>
      <c r="M91" s="27">
        <f t="shared" si="98"/>
        <v>0</v>
      </c>
      <c r="N91" s="27">
        <f t="shared" si="98"/>
        <v>0</v>
      </c>
      <c r="O91" s="27">
        <f t="shared" si="98"/>
        <v>0</v>
      </c>
      <c r="P91" s="27">
        <f t="shared" si="98"/>
        <v>0</v>
      </c>
      <c r="Q91" s="27">
        <f t="shared" si="98"/>
        <v>0</v>
      </c>
      <c r="R91" s="27">
        <f>SUM(R92,R97)</f>
        <v>0</v>
      </c>
    </row>
    <row r="92" spans="1:18" ht="16.5" customHeight="1">
      <c r="A92" s="28" t="s">
        <v>16</v>
      </c>
      <c r="B92" s="28" t="s">
        <v>36</v>
      </c>
      <c r="C92" s="28">
        <f t="shared" ref="C92:Q92" si="99">SUM(C93:C96)</f>
        <v>0</v>
      </c>
      <c r="D92" s="173">
        <f t="shared" ref="D92:J92" si="100">SUM(D93:D96)</f>
        <v>0</v>
      </c>
      <c r="E92" s="173">
        <f t="shared" si="100"/>
        <v>0</v>
      </c>
      <c r="F92" s="173">
        <f t="shared" si="100"/>
        <v>0</v>
      </c>
      <c r="G92" s="173">
        <f t="shared" si="100"/>
        <v>0</v>
      </c>
      <c r="H92" s="173">
        <f t="shared" si="100"/>
        <v>0</v>
      </c>
      <c r="I92" s="173">
        <f t="shared" si="100"/>
        <v>0</v>
      </c>
      <c r="J92" s="173">
        <f t="shared" si="100"/>
        <v>0</v>
      </c>
      <c r="K92" s="28">
        <f t="shared" si="99"/>
        <v>0</v>
      </c>
      <c r="L92" s="28">
        <f t="shared" si="99"/>
        <v>0</v>
      </c>
      <c r="M92" s="28">
        <f t="shared" si="99"/>
        <v>0</v>
      </c>
      <c r="N92" s="28">
        <f t="shared" si="99"/>
        <v>0</v>
      </c>
      <c r="O92" s="28">
        <f t="shared" si="99"/>
        <v>0</v>
      </c>
      <c r="P92" s="28">
        <f t="shared" si="99"/>
        <v>0</v>
      </c>
      <c r="Q92" s="28">
        <f t="shared" si="99"/>
        <v>0</v>
      </c>
      <c r="R92" s="28">
        <f>SUM(R93:R96)</f>
        <v>0</v>
      </c>
    </row>
    <row r="93" spans="1:18" ht="16.5" customHeight="1">
      <c r="A93" s="24" t="s">
        <v>4</v>
      </c>
      <c r="B93" s="24" t="s">
        <v>37</v>
      </c>
      <c r="C93" s="24"/>
      <c r="D93" s="24"/>
      <c r="E93" s="24"/>
      <c r="F93" s="32">
        <v>0</v>
      </c>
      <c r="G93" s="32"/>
      <c r="H93" s="32"/>
      <c r="I93" s="32"/>
      <c r="J93" s="115">
        <f t="shared" ref="J93:J96" si="101">SUM(F93:I93)</f>
        <v>0</v>
      </c>
      <c r="K93" s="24"/>
      <c r="L93" s="24"/>
      <c r="M93" s="24"/>
      <c r="N93" s="24">
        <f t="shared" ref="N93:N96" si="102">L93-M93</f>
        <v>0</v>
      </c>
      <c r="O93" s="24"/>
      <c r="P93" s="24"/>
      <c r="Q93" s="24">
        <f>SUM(N93:P93)</f>
        <v>0</v>
      </c>
      <c r="R93" s="24">
        <f t="shared" ref="R93:R96" si="103">SUM(K93-M93-Q93)</f>
        <v>0</v>
      </c>
    </row>
    <row r="94" spans="1:18" ht="16.5" customHeight="1">
      <c r="A94" s="24" t="s">
        <v>4</v>
      </c>
      <c r="B94" s="24" t="s">
        <v>43</v>
      </c>
      <c r="C94" s="24"/>
      <c r="D94" s="24"/>
      <c r="E94" s="24"/>
      <c r="F94" s="32">
        <v>0</v>
      </c>
      <c r="G94" s="32"/>
      <c r="H94" s="32"/>
      <c r="I94" s="32"/>
      <c r="J94" s="115">
        <f t="shared" si="101"/>
        <v>0</v>
      </c>
      <c r="K94" s="24"/>
      <c r="L94" s="24"/>
      <c r="M94" s="24"/>
      <c r="N94" s="24">
        <f t="shared" si="102"/>
        <v>0</v>
      </c>
      <c r="O94" s="24"/>
      <c r="P94" s="24"/>
      <c r="Q94" s="24">
        <f>SUM(N94:P94)</f>
        <v>0</v>
      </c>
      <c r="R94" s="24">
        <f t="shared" si="103"/>
        <v>0</v>
      </c>
    </row>
    <row r="95" spans="1:18" ht="16.5" customHeight="1">
      <c r="A95" s="24" t="s">
        <v>4</v>
      </c>
      <c r="B95" s="24" t="s">
        <v>140</v>
      </c>
      <c r="C95" s="24"/>
      <c r="D95" s="24"/>
      <c r="E95" s="24"/>
      <c r="F95" s="32">
        <v>0</v>
      </c>
      <c r="G95" s="32"/>
      <c r="H95" s="32"/>
      <c r="I95" s="32"/>
      <c r="J95" s="115">
        <f t="shared" si="101"/>
        <v>0</v>
      </c>
      <c r="K95" s="24"/>
      <c r="L95" s="24"/>
      <c r="M95" s="24"/>
      <c r="N95" s="24">
        <f t="shared" si="102"/>
        <v>0</v>
      </c>
      <c r="O95" s="24"/>
      <c r="P95" s="24"/>
      <c r="Q95" s="24">
        <f>SUM(N95:P95)</f>
        <v>0</v>
      </c>
      <c r="R95" s="24">
        <f t="shared" si="103"/>
        <v>0</v>
      </c>
    </row>
    <row r="96" spans="1:18" ht="16.5" customHeight="1">
      <c r="A96" s="24" t="s">
        <v>4</v>
      </c>
      <c r="B96" s="24" t="s">
        <v>46</v>
      </c>
      <c r="C96" s="24"/>
      <c r="D96" s="24"/>
      <c r="E96" s="24"/>
      <c r="F96" s="32">
        <v>0</v>
      </c>
      <c r="G96" s="32"/>
      <c r="H96" s="32"/>
      <c r="I96" s="32"/>
      <c r="J96" s="115">
        <f t="shared" si="101"/>
        <v>0</v>
      </c>
      <c r="K96" s="24"/>
      <c r="L96" s="24"/>
      <c r="M96" s="24"/>
      <c r="N96" s="24">
        <f t="shared" si="102"/>
        <v>0</v>
      </c>
      <c r="O96" s="24"/>
      <c r="P96" s="24"/>
      <c r="Q96" s="24">
        <f>SUM(N96:P96)</f>
        <v>0</v>
      </c>
      <c r="R96" s="24">
        <f t="shared" si="103"/>
        <v>0</v>
      </c>
    </row>
    <row r="97" spans="1:18" ht="16.5" customHeight="1">
      <c r="A97" s="28" t="s">
        <v>16</v>
      </c>
      <c r="B97" s="28" t="s">
        <v>40</v>
      </c>
      <c r="C97" s="28">
        <f t="shared" ref="C97:R97" si="104">SUM(C98)</f>
        <v>0</v>
      </c>
      <c r="D97" s="173">
        <f t="shared" ref="D97:J97" si="105">SUM(D98)</f>
        <v>0</v>
      </c>
      <c r="E97" s="173">
        <f t="shared" si="105"/>
        <v>0</v>
      </c>
      <c r="F97" s="173">
        <f t="shared" si="105"/>
        <v>0</v>
      </c>
      <c r="G97" s="173">
        <f t="shared" si="105"/>
        <v>0</v>
      </c>
      <c r="H97" s="173">
        <f t="shared" si="105"/>
        <v>0</v>
      </c>
      <c r="I97" s="173">
        <f t="shared" si="105"/>
        <v>0</v>
      </c>
      <c r="J97" s="173">
        <f t="shared" si="105"/>
        <v>0</v>
      </c>
      <c r="K97" s="28">
        <f t="shared" si="104"/>
        <v>0</v>
      </c>
      <c r="L97" s="28">
        <f t="shared" si="104"/>
        <v>0</v>
      </c>
      <c r="M97" s="28">
        <v>0</v>
      </c>
      <c r="N97" s="28">
        <f t="shared" si="104"/>
        <v>0</v>
      </c>
      <c r="O97" s="28">
        <f t="shared" si="104"/>
        <v>0</v>
      </c>
      <c r="P97" s="28">
        <f t="shared" si="104"/>
        <v>0</v>
      </c>
      <c r="Q97" s="28">
        <f t="shared" si="104"/>
        <v>0</v>
      </c>
      <c r="R97" s="28">
        <f t="shared" si="104"/>
        <v>0</v>
      </c>
    </row>
    <row r="98" spans="1:18" ht="16.5" customHeight="1">
      <c r="A98" s="24" t="s">
        <v>4</v>
      </c>
      <c r="B98" s="24" t="s">
        <v>40</v>
      </c>
      <c r="C98" s="24"/>
      <c r="D98" s="24"/>
      <c r="E98" s="24"/>
      <c r="F98" s="32">
        <v>0</v>
      </c>
      <c r="G98" s="32"/>
      <c r="H98" s="32"/>
      <c r="I98" s="32"/>
      <c r="J98" s="115">
        <f>SUM(F98:I98)</f>
        <v>0</v>
      </c>
      <c r="K98" s="24"/>
      <c r="L98" s="24"/>
      <c r="M98" s="24"/>
      <c r="N98" s="24">
        <f>L98-M98</f>
        <v>0</v>
      </c>
      <c r="O98" s="24"/>
      <c r="P98" s="24"/>
      <c r="Q98" s="24">
        <f>SUM(N98:P98)</f>
        <v>0</v>
      </c>
      <c r="R98" s="24">
        <f>SUM(K98-M98-Q98)</f>
        <v>0</v>
      </c>
    </row>
    <row r="99" spans="1:18" ht="16.5" customHeight="1">
      <c r="A99" s="27" t="s">
        <v>3</v>
      </c>
      <c r="B99" s="27" t="s">
        <v>141</v>
      </c>
      <c r="C99" s="27">
        <f t="shared" ref="C99:R100" si="106">SUM(C100)</f>
        <v>9048000</v>
      </c>
      <c r="D99" s="210">
        <f t="shared" si="106"/>
        <v>0</v>
      </c>
      <c r="E99" s="210">
        <f t="shared" si="106"/>
        <v>0</v>
      </c>
      <c r="F99" s="210">
        <f t="shared" si="106"/>
        <v>0</v>
      </c>
      <c r="G99" s="210">
        <f t="shared" si="106"/>
        <v>0</v>
      </c>
      <c r="H99" s="210">
        <f t="shared" si="106"/>
        <v>0</v>
      </c>
      <c r="I99" s="210">
        <f t="shared" si="106"/>
        <v>0</v>
      </c>
      <c r="J99" s="210">
        <f t="shared" si="106"/>
        <v>0</v>
      </c>
      <c r="K99" s="27">
        <f t="shared" si="106"/>
        <v>9048000</v>
      </c>
      <c r="L99" s="27">
        <f t="shared" si="106"/>
        <v>9032100</v>
      </c>
      <c r="M99" s="27">
        <f t="shared" si="106"/>
        <v>9032100</v>
      </c>
      <c r="N99" s="27">
        <f t="shared" si="106"/>
        <v>0</v>
      </c>
      <c r="O99" s="27">
        <f t="shared" si="106"/>
        <v>0</v>
      </c>
      <c r="P99" s="27">
        <f t="shared" si="106"/>
        <v>0</v>
      </c>
      <c r="Q99" s="27">
        <f t="shared" si="106"/>
        <v>0</v>
      </c>
      <c r="R99" s="27">
        <f t="shared" si="106"/>
        <v>15900</v>
      </c>
    </row>
    <row r="100" spans="1:18" ht="16.5" customHeight="1">
      <c r="A100" s="28" t="s">
        <v>16</v>
      </c>
      <c r="B100" s="28" t="s">
        <v>36</v>
      </c>
      <c r="C100" s="28">
        <f t="shared" si="106"/>
        <v>9048000</v>
      </c>
      <c r="D100" s="173">
        <f t="shared" si="106"/>
        <v>0</v>
      </c>
      <c r="E100" s="173">
        <f t="shared" si="106"/>
        <v>0</v>
      </c>
      <c r="F100" s="173">
        <f t="shared" si="106"/>
        <v>0</v>
      </c>
      <c r="G100" s="173">
        <f t="shared" si="106"/>
        <v>0</v>
      </c>
      <c r="H100" s="173">
        <f t="shared" si="106"/>
        <v>0</v>
      </c>
      <c r="I100" s="173">
        <f t="shared" si="106"/>
        <v>0</v>
      </c>
      <c r="J100" s="173">
        <f t="shared" si="106"/>
        <v>0</v>
      </c>
      <c r="K100" s="28">
        <f t="shared" si="106"/>
        <v>9048000</v>
      </c>
      <c r="L100" s="28">
        <f t="shared" si="106"/>
        <v>9032100</v>
      </c>
      <c r="M100" s="28">
        <f t="shared" si="106"/>
        <v>9032100</v>
      </c>
      <c r="N100" s="28">
        <f t="shared" si="106"/>
        <v>0</v>
      </c>
      <c r="O100" s="28">
        <f t="shared" si="106"/>
        <v>0</v>
      </c>
      <c r="P100" s="28">
        <f t="shared" si="106"/>
        <v>0</v>
      </c>
      <c r="Q100" s="28">
        <f t="shared" si="106"/>
        <v>0</v>
      </c>
      <c r="R100" s="28">
        <f t="shared" si="106"/>
        <v>15900</v>
      </c>
    </row>
    <row r="101" spans="1:18" ht="16.5" customHeight="1">
      <c r="A101" s="24" t="s">
        <v>4</v>
      </c>
      <c r="B101" s="24" t="s">
        <v>37</v>
      </c>
      <c r="C101" s="24">
        <v>9048000</v>
      </c>
      <c r="D101" s="24"/>
      <c r="E101" s="24"/>
      <c r="F101" s="32">
        <v>0</v>
      </c>
      <c r="G101" s="32"/>
      <c r="H101" s="32"/>
      <c r="I101" s="32"/>
      <c r="J101" s="115">
        <f>SUM(F101:I101)</f>
        <v>0</v>
      </c>
      <c r="K101" s="24">
        <v>9048000</v>
      </c>
      <c r="L101" s="24">
        <v>9032100</v>
      </c>
      <c r="M101" s="24">
        <v>9032100</v>
      </c>
      <c r="N101" s="24">
        <f>L101-M101</f>
        <v>0</v>
      </c>
      <c r="O101" s="24"/>
      <c r="P101" s="24"/>
      <c r="Q101" s="24">
        <f>SUM(N101:P101)</f>
        <v>0</v>
      </c>
      <c r="R101" s="24">
        <f>SUM(K101-M101-Q101)</f>
        <v>15900</v>
      </c>
    </row>
    <row r="102" spans="1:18" ht="16.5" customHeight="1">
      <c r="A102" s="27" t="s">
        <v>3</v>
      </c>
      <c r="B102" s="27" t="s">
        <v>142</v>
      </c>
      <c r="C102" s="27">
        <f t="shared" ref="C102:R102" si="107">SUM(C103,C105)</f>
        <v>22356000</v>
      </c>
      <c r="D102" s="210">
        <f t="shared" si="107"/>
        <v>0</v>
      </c>
      <c r="E102" s="210">
        <f t="shared" si="107"/>
        <v>0</v>
      </c>
      <c r="F102" s="210">
        <f t="shared" si="107"/>
        <v>0</v>
      </c>
      <c r="G102" s="210">
        <f t="shared" si="107"/>
        <v>0</v>
      </c>
      <c r="H102" s="210">
        <f t="shared" si="107"/>
        <v>0</v>
      </c>
      <c r="I102" s="210">
        <f t="shared" si="107"/>
        <v>5000000</v>
      </c>
      <c r="J102" s="210">
        <f t="shared" si="107"/>
        <v>5000000</v>
      </c>
      <c r="K102" s="27">
        <f t="shared" si="107"/>
        <v>27356000</v>
      </c>
      <c r="L102" s="27">
        <f t="shared" si="107"/>
        <v>26686560</v>
      </c>
      <c r="M102" s="27">
        <f t="shared" si="107"/>
        <v>26686560</v>
      </c>
      <c r="N102" s="27">
        <f t="shared" si="107"/>
        <v>0</v>
      </c>
      <c r="O102" s="27">
        <f t="shared" si="107"/>
        <v>0</v>
      </c>
      <c r="P102" s="27">
        <f t="shared" si="107"/>
        <v>0</v>
      </c>
      <c r="Q102" s="27">
        <f t="shared" si="107"/>
        <v>0</v>
      </c>
      <c r="R102" s="27">
        <f t="shared" si="107"/>
        <v>669440</v>
      </c>
    </row>
    <row r="103" spans="1:18" ht="16.5" customHeight="1">
      <c r="A103" s="28" t="s">
        <v>16</v>
      </c>
      <c r="B103" s="28" t="s">
        <v>36</v>
      </c>
      <c r="C103" s="28">
        <f t="shared" ref="C103:R103" si="108">SUM(C104:C104)</f>
        <v>22356000</v>
      </c>
      <c r="D103" s="173">
        <f t="shared" ref="D103:J103" si="109">SUM(D104)</f>
        <v>0</v>
      </c>
      <c r="E103" s="173">
        <f t="shared" si="109"/>
        <v>0</v>
      </c>
      <c r="F103" s="173">
        <f t="shared" si="109"/>
        <v>2500000</v>
      </c>
      <c r="G103" s="173">
        <f t="shared" si="109"/>
        <v>0</v>
      </c>
      <c r="H103" s="173">
        <f t="shared" si="109"/>
        <v>0</v>
      </c>
      <c r="I103" s="173">
        <f t="shared" si="109"/>
        <v>0</v>
      </c>
      <c r="J103" s="173">
        <f t="shared" si="109"/>
        <v>2500000</v>
      </c>
      <c r="K103" s="28">
        <f t="shared" si="108"/>
        <v>24856000</v>
      </c>
      <c r="L103" s="28">
        <f t="shared" si="108"/>
        <v>24711000</v>
      </c>
      <c r="M103" s="28">
        <f t="shared" si="108"/>
        <v>24711000</v>
      </c>
      <c r="N103" s="28">
        <f t="shared" si="108"/>
        <v>0</v>
      </c>
      <c r="O103" s="28">
        <f t="shared" si="108"/>
        <v>0</v>
      </c>
      <c r="P103" s="28">
        <f t="shared" si="108"/>
        <v>0</v>
      </c>
      <c r="Q103" s="28">
        <f t="shared" si="108"/>
        <v>0</v>
      </c>
      <c r="R103" s="28">
        <f t="shared" si="108"/>
        <v>145000</v>
      </c>
    </row>
    <row r="104" spans="1:18" ht="16.5" customHeight="1">
      <c r="A104" s="24" t="s">
        <v>4</v>
      </c>
      <c r="B104" s="24" t="s">
        <v>46</v>
      </c>
      <c r="C104" s="24">
        <v>22356000</v>
      </c>
      <c r="D104" s="24"/>
      <c r="E104" s="24"/>
      <c r="F104" s="32">
        <v>2500000</v>
      </c>
      <c r="G104" s="32"/>
      <c r="H104" s="32"/>
      <c r="I104" s="32"/>
      <c r="J104" s="115">
        <f>SUM(F104:I104)</f>
        <v>2500000</v>
      </c>
      <c r="K104" s="24">
        <v>24856000</v>
      </c>
      <c r="L104" s="24">
        <v>24711000</v>
      </c>
      <c r="M104" s="24">
        <v>24711000</v>
      </c>
      <c r="N104" s="24">
        <f>L104-M104</f>
        <v>0</v>
      </c>
      <c r="O104" s="24"/>
      <c r="P104" s="24"/>
      <c r="Q104" s="24">
        <f>SUM(N104:P104)</f>
        <v>0</v>
      </c>
      <c r="R104" s="24">
        <f>SUM(K104-M104-Q104)</f>
        <v>145000</v>
      </c>
    </row>
    <row r="105" spans="1:18" ht="16.5" customHeight="1">
      <c r="A105" s="28" t="s">
        <v>16</v>
      </c>
      <c r="B105" s="30" t="s">
        <v>38</v>
      </c>
      <c r="C105" s="28">
        <v>0</v>
      </c>
      <c r="D105" s="173">
        <f t="shared" ref="D105:J105" si="110">SUM(D106)</f>
        <v>0</v>
      </c>
      <c r="E105" s="173">
        <f t="shared" si="110"/>
        <v>0</v>
      </c>
      <c r="F105" s="173">
        <f t="shared" si="110"/>
        <v>-2500000</v>
      </c>
      <c r="G105" s="173">
        <f t="shared" si="110"/>
        <v>0</v>
      </c>
      <c r="H105" s="173">
        <f t="shared" si="110"/>
        <v>0</v>
      </c>
      <c r="I105" s="173">
        <f t="shared" si="110"/>
        <v>5000000</v>
      </c>
      <c r="J105" s="173">
        <f t="shared" si="110"/>
        <v>2500000</v>
      </c>
      <c r="K105" s="28">
        <v>2500000</v>
      </c>
      <c r="L105" s="28">
        <f t="shared" ref="L105:R105" si="111">SUM(L106:L106)</f>
        <v>1975560</v>
      </c>
      <c r="M105" s="28">
        <f t="shared" si="111"/>
        <v>1975560</v>
      </c>
      <c r="N105" s="28">
        <f t="shared" si="111"/>
        <v>0</v>
      </c>
      <c r="O105" s="28">
        <f t="shared" si="111"/>
        <v>0</v>
      </c>
      <c r="P105" s="28">
        <f t="shared" si="111"/>
        <v>0</v>
      </c>
      <c r="Q105" s="28">
        <f t="shared" si="111"/>
        <v>0</v>
      </c>
      <c r="R105" s="28">
        <f t="shared" si="111"/>
        <v>524440</v>
      </c>
    </row>
    <row r="106" spans="1:18" ht="16.5" customHeight="1">
      <c r="A106" s="24" t="s">
        <v>445</v>
      </c>
      <c r="B106" s="29" t="s">
        <v>39</v>
      </c>
      <c r="C106" s="24">
        <v>0</v>
      </c>
      <c r="D106" s="24"/>
      <c r="E106" s="24"/>
      <c r="F106" s="32">
        <v>-2500000</v>
      </c>
      <c r="G106" s="32"/>
      <c r="H106" s="32"/>
      <c r="I106" s="32">
        <v>5000000</v>
      </c>
      <c r="J106" s="115">
        <f>SUM(F106:I106)</f>
        <v>2500000</v>
      </c>
      <c r="K106" s="24">
        <v>2500000</v>
      </c>
      <c r="L106" s="24">
        <v>1975560</v>
      </c>
      <c r="M106" s="24">
        <v>1975560</v>
      </c>
      <c r="N106" s="24">
        <f>L106-M106</f>
        <v>0</v>
      </c>
      <c r="O106" s="24"/>
      <c r="P106" s="24"/>
      <c r="Q106" s="24">
        <f>SUM(N106:P106)</f>
        <v>0</v>
      </c>
      <c r="R106" s="24">
        <f>SUM(K106-M106-Q106)</f>
        <v>524440</v>
      </c>
    </row>
    <row r="107" spans="1:18" ht="16.5" customHeight="1">
      <c r="A107" s="27" t="s">
        <v>3</v>
      </c>
      <c r="B107" s="27" t="s">
        <v>143</v>
      </c>
      <c r="C107" s="27">
        <f>SUM(C108,C110,C112,C114)</f>
        <v>226541000</v>
      </c>
      <c r="D107" s="210">
        <f t="shared" ref="D107:J107" si="112">SUM(D108,D110,D112,D114)</f>
        <v>0</v>
      </c>
      <c r="E107" s="210">
        <f t="shared" si="112"/>
        <v>0</v>
      </c>
      <c r="F107" s="210">
        <f t="shared" si="112"/>
        <v>0</v>
      </c>
      <c r="G107" s="210">
        <f t="shared" si="112"/>
        <v>0</v>
      </c>
      <c r="H107" s="210">
        <f t="shared" si="112"/>
        <v>0</v>
      </c>
      <c r="I107" s="210">
        <f t="shared" si="112"/>
        <v>-214417000</v>
      </c>
      <c r="J107" s="210">
        <f t="shared" si="112"/>
        <v>-214417000</v>
      </c>
      <c r="K107" s="27">
        <f>SUM(K108,K110,K112,K114)</f>
        <v>12124000</v>
      </c>
      <c r="L107" s="27">
        <f t="shared" ref="L107:R107" si="113">SUM(L108,L110,L112,L114)</f>
        <v>12053200</v>
      </c>
      <c r="M107" s="27">
        <f t="shared" si="113"/>
        <v>12053200</v>
      </c>
      <c r="N107" s="27">
        <f t="shared" si="113"/>
        <v>0</v>
      </c>
      <c r="O107" s="27">
        <f t="shared" si="113"/>
        <v>0</v>
      </c>
      <c r="P107" s="27">
        <f t="shared" si="113"/>
        <v>0</v>
      </c>
      <c r="Q107" s="27">
        <f t="shared" si="113"/>
        <v>0</v>
      </c>
      <c r="R107" s="27">
        <f t="shared" si="113"/>
        <v>70800</v>
      </c>
    </row>
    <row r="108" spans="1:18" ht="16.5" customHeight="1">
      <c r="A108" s="28" t="s">
        <v>16</v>
      </c>
      <c r="B108" s="28" t="s">
        <v>36</v>
      </c>
      <c r="C108" s="28">
        <f t="shared" ref="C108:R108" si="114">SUM(C109)</f>
        <v>8001000</v>
      </c>
      <c r="D108" s="173">
        <f t="shared" si="114"/>
        <v>0</v>
      </c>
      <c r="E108" s="173">
        <f t="shared" si="114"/>
        <v>0</v>
      </c>
      <c r="F108" s="173">
        <f t="shared" si="114"/>
        <v>0</v>
      </c>
      <c r="G108" s="173">
        <f t="shared" si="114"/>
        <v>0</v>
      </c>
      <c r="H108" s="173">
        <f t="shared" si="114"/>
        <v>0</v>
      </c>
      <c r="I108" s="173">
        <f t="shared" si="114"/>
        <v>484000</v>
      </c>
      <c r="J108" s="173">
        <f t="shared" si="114"/>
        <v>484000</v>
      </c>
      <c r="K108" s="28">
        <f t="shared" si="114"/>
        <v>8485000</v>
      </c>
      <c r="L108" s="28">
        <f t="shared" si="114"/>
        <v>8450200</v>
      </c>
      <c r="M108" s="28">
        <f t="shared" si="114"/>
        <v>8450200</v>
      </c>
      <c r="N108" s="28">
        <f t="shared" si="114"/>
        <v>0</v>
      </c>
      <c r="O108" s="28">
        <f t="shared" si="114"/>
        <v>0</v>
      </c>
      <c r="P108" s="28">
        <f t="shared" si="114"/>
        <v>0</v>
      </c>
      <c r="Q108" s="28">
        <f t="shared" si="114"/>
        <v>0</v>
      </c>
      <c r="R108" s="28">
        <f t="shared" si="114"/>
        <v>34800</v>
      </c>
    </row>
    <row r="109" spans="1:18" ht="16.5" customHeight="1">
      <c r="A109" s="24" t="s">
        <v>64</v>
      </c>
      <c r="B109" s="24" t="s">
        <v>144</v>
      </c>
      <c r="C109" s="24">
        <v>8001000</v>
      </c>
      <c r="D109" s="24"/>
      <c r="E109" s="24"/>
      <c r="F109" s="292"/>
      <c r="G109" s="292"/>
      <c r="H109" s="32"/>
      <c r="I109" s="292">
        <v>484000</v>
      </c>
      <c r="J109" s="115">
        <f>SUM(F109:I109)</f>
        <v>484000</v>
      </c>
      <c r="K109" s="24">
        <v>8485000</v>
      </c>
      <c r="L109" s="24">
        <v>8450200</v>
      </c>
      <c r="M109" s="24">
        <v>8450200</v>
      </c>
      <c r="N109" s="24">
        <f>L109-M109</f>
        <v>0</v>
      </c>
      <c r="O109" s="24"/>
      <c r="P109" s="24"/>
      <c r="Q109" s="24">
        <f>SUM(N109:P109)</f>
        <v>0</v>
      </c>
      <c r="R109" s="24">
        <f>SUM(K109-M109-Q109)</f>
        <v>34800</v>
      </c>
    </row>
    <row r="110" spans="1:18" ht="16.5" customHeight="1">
      <c r="A110" s="28" t="s">
        <v>16</v>
      </c>
      <c r="B110" s="30" t="s">
        <v>47</v>
      </c>
      <c r="C110" s="28">
        <v>1000000</v>
      </c>
      <c r="D110" s="173">
        <f t="shared" ref="D110:J110" si="115">SUM(D111)</f>
        <v>0</v>
      </c>
      <c r="E110" s="173">
        <f t="shared" si="115"/>
        <v>0</v>
      </c>
      <c r="F110" s="173">
        <f t="shared" si="115"/>
        <v>0</v>
      </c>
      <c r="G110" s="173">
        <f t="shared" si="115"/>
        <v>0</v>
      </c>
      <c r="H110" s="173">
        <f t="shared" si="115"/>
        <v>0</v>
      </c>
      <c r="I110" s="173">
        <f t="shared" si="115"/>
        <v>0</v>
      </c>
      <c r="J110" s="173">
        <f t="shared" si="115"/>
        <v>0</v>
      </c>
      <c r="K110" s="28">
        <v>1000000</v>
      </c>
      <c r="L110" s="28">
        <f t="shared" ref="L110:R110" si="116">SUM(L111)</f>
        <v>968000</v>
      </c>
      <c r="M110" s="28">
        <f t="shared" si="116"/>
        <v>968000</v>
      </c>
      <c r="N110" s="28">
        <f t="shared" si="116"/>
        <v>0</v>
      </c>
      <c r="O110" s="28">
        <f t="shared" si="116"/>
        <v>0</v>
      </c>
      <c r="P110" s="28">
        <f t="shared" si="116"/>
        <v>0</v>
      </c>
      <c r="Q110" s="28">
        <f t="shared" si="116"/>
        <v>0</v>
      </c>
      <c r="R110" s="28">
        <f t="shared" si="116"/>
        <v>32000</v>
      </c>
    </row>
    <row r="111" spans="1:18" ht="16.5" customHeight="1">
      <c r="A111" s="24" t="s">
        <v>64</v>
      </c>
      <c r="B111" s="24" t="s">
        <v>1259</v>
      </c>
      <c r="C111" s="24">
        <v>1000000</v>
      </c>
      <c r="D111" s="24"/>
      <c r="E111" s="24"/>
      <c r="F111" s="292"/>
      <c r="G111" s="292"/>
      <c r="H111" s="32"/>
      <c r="I111" s="292">
        <v>0</v>
      </c>
      <c r="J111" s="115">
        <f>SUM(F111:I111)</f>
        <v>0</v>
      </c>
      <c r="K111" s="24">
        <v>1000000</v>
      </c>
      <c r="L111" s="24">
        <v>968000</v>
      </c>
      <c r="M111" s="24">
        <v>968000</v>
      </c>
      <c r="N111" s="24">
        <f>L111-M111</f>
        <v>0</v>
      </c>
      <c r="O111" s="24"/>
      <c r="P111" s="24"/>
      <c r="Q111" s="24">
        <f>SUM(N111:P111)</f>
        <v>0</v>
      </c>
      <c r="R111" s="24">
        <f>SUM(K111-M111-Q111)</f>
        <v>32000</v>
      </c>
    </row>
    <row r="112" spans="1:18" ht="16.5" customHeight="1">
      <c r="A112" s="28" t="s">
        <v>16</v>
      </c>
      <c r="B112" s="28" t="s">
        <v>145</v>
      </c>
      <c r="C112" s="28">
        <v>190042000</v>
      </c>
      <c r="D112" s="173">
        <f t="shared" ref="D112:J112" si="117">SUM(D113)</f>
        <v>0</v>
      </c>
      <c r="E112" s="173">
        <f t="shared" si="117"/>
        <v>0</v>
      </c>
      <c r="F112" s="173">
        <f t="shared" si="117"/>
        <v>0</v>
      </c>
      <c r="G112" s="173">
        <f t="shared" si="117"/>
        <v>0</v>
      </c>
      <c r="H112" s="173">
        <f t="shared" si="117"/>
        <v>0</v>
      </c>
      <c r="I112" s="173">
        <f t="shared" si="117"/>
        <v>-190042000</v>
      </c>
      <c r="J112" s="173">
        <f t="shared" si="117"/>
        <v>-190042000</v>
      </c>
      <c r="K112" s="28">
        <v>0</v>
      </c>
      <c r="L112" s="28">
        <f t="shared" ref="L112:R112" si="118">SUM(L113)</f>
        <v>0</v>
      </c>
      <c r="M112" s="28">
        <f t="shared" si="118"/>
        <v>0</v>
      </c>
      <c r="N112" s="28">
        <f t="shared" si="118"/>
        <v>0</v>
      </c>
      <c r="O112" s="28">
        <f t="shared" si="118"/>
        <v>0</v>
      </c>
      <c r="P112" s="28">
        <f t="shared" si="118"/>
        <v>0</v>
      </c>
      <c r="Q112" s="28">
        <f t="shared" si="118"/>
        <v>0</v>
      </c>
      <c r="R112" s="28">
        <f t="shared" si="118"/>
        <v>0</v>
      </c>
    </row>
    <row r="113" spans="1:18" ht="16.5" customHeight="1">
      <c r="A113" s="24" t="s">
        <v>64</v>
      </c>
      <c r="B113" s="24" t="s">
        <v>146</v>
      </c>
      <c r="C113" s="24">
        <v>190042000</v>
      </c>
      <c r="D113" s="24"/>
      <c r="E113" s="24"/>
      <c r="F113" s="292"/>
      <c r="G113" s="292"/>
      <c r="H113" s="32"/>
      <c r="I113" s="292">
        <v>-190042000</v>
      </c>
      <c r="J113" s="115">
        <f>SUM(F113:I113)</f>
        <v>-190042000</v>
      </c>
      <c r="K113" s="24">
        <v>0</v>
      </c>
      <c r="L113" s="24">
        <v>0</v>
      </c>
      <c r="M113" s="24">
        <v>0</v>
      </c>
      <c r="N113" s="24">
        <f>L113-M113</f>
        <v>0</v>
      </c>
      <c r="O113" s="24"/>
      <c r="P113" s="24"/>
      <c r="Q113" s="24">
        <f>SUM(N113:P113)</f>
        <v>0</v>
      </c>
      <c r="R113" s="24">
        <f>SUM(K113-M113-Q113)</f>
        <v>0</v>
      </c>
    </row>
    <row r="114" spans="1:18" ht="16.5" customHeight="1">
      <c r="A114" s="28" t="s">
        <v>16</v>
      </c>
      <c r="B114" s="28" t="s">
        <v>147</v>
      </c>
      <c r="C114" s="28">
        <v>27498000</v>
      </c>
      <c r="D114" s="173">
        <f t="shared" ref="D114:J114" si="119">SUM(D115:D116)</f>
        <v>0</v>
      </c>
      <c r="E114" s="173">
        <f t="shared" si="119"/>
        <v>0</v>
      </c>
      <c r="F114" s="173">
        <f t="shared" si="119"/>
        <v>0</v>
      </c>
      <c r="G114" s="173">
        <f t="shared" si="119"/>
        <v>0</v>
      </c>
      <c r="H114" s="173">
        <f t="shared" si="119"/>
        <v>0</v>
      </c>
      <c r="I114" s="173">
        <f t="shared" si="119"/>
        <v>-24859000</v>
      </c>
      <c r="J114" s="173">
        <f t="shared" si="119"/>
        <v>-24859000</v>
      </c>
      <c r="K114" s="28">
        <v>2639000</v>
      </c>
      <c r="L114" s="28">
        <f t="shared" ref="L114:Q114" si="120">SUM(L115:L116)</f>
        <v>2635000</v>
      </c>
      <c r="M114" s="28">
        <f t="shared" si="120"/>
        <v>2635000</v>
      </c>
      <c r="N114" s="28">
        <f t="shared" si="120"/>
        <v>0</v>
      </c>
      <c r="O114" s="28">
        <f t="shared" si="120"/>
        <v>0</v>
      </c>
      <c r="P114" s="28">
        <f t="shared" si="120"/>
        <v>0</v>
      </c>
      <c r="Q114" s="28">
        <f t="shared" si="120"/>
        <v>0</v>
      </c>
      <c r="R114" s="28">
        <f>SUM(R115:R116)</f>
        <v>4000</v>
      </c>
    </row>
    <row r="115" spans="1:18" ht="16.5" customHeight="1">
      <c r="A115" s="24" t="s">
        <v>64</v>
      </c>
      <c r="B115" s="24" t="s">
        <v>148</v>
      </c>
      <c r="C115" s="24">
        <v>26498000</v>
      </c>
      <c r="D115" s="24"/>
      <c r="E115" s="24"/>
      <c r="F115" s="292"/>
      <c r="G115" s="292"/>
      <c r="H115" s="32"/>
      <c r="I115" s="292">
        <v>-24859000</v>
      </c>
      <c r="J115" s="115">
        <f t="shared" ref="J115:J116" si="121">SUM(F115:I115)</f>
        <v>-24859000</v>
      </c>
      <c r="K115" s="24">
        <v>1639000</v>
      </c>
      <c r="L115" s="24">
        <v>1635000</v>
      </c>
      <c r="M115" s="24">
        <v>1635000</v>
      </c>
      <c r="N115" s="24">
        <f t="shared" ref="N115:N116" si="122">L115-M115</f>
        <v>0</v>
      </c>
      <c r="O115" s="24"/>
      <c r="P115" s="24"/>
      <c r="Q115" s="24">
        <f>SUM(N115:P115)</f>
        <v>0</v>
      </c>
      <c r="R115" s="24">
        <f t="shared" ref="R115:R116" si="123">SUM(K115-M115-Q115)</f>
        <v>4000</v>
      </c>
    </row>
    <row r="116" spans="1:18" ht="16.5" customHeight="1">
      <c r="A116" s="24" t="s">
        <v>64</v>
      </c>
      <c r="B116" s="24" t="s">
        <v>149</v>
      </c>
      <c r="C116" s="24">
        <v>1000000</v>
      </c>
      <c r="D116" s="24"/>
      <c r="E116" s="24"/>
      <c r="F116" s="292"/>
      <c r="G116" s="292"/>
      <c r="H116" s="32"/>
      <c r="I116" s="292">
        <v>0</v>
      </c>
      <c r="J116" s="115">
        <f t="shared" si="121"/>
        <v>0</v>
      </c>
      <c r="K116" s="24">
        <v>1000000</v>
      </c>
      <c r="L116" s="24">
        <v>1000000</v>
      </c>
      <c r="M116" s="24">
        <v>1000000</v>
      </c>
      <c r="N116" s="24">
        <f t="shared" si="122"/>
        <v>0</v>
      </c>
      <c r="O116" s="24"/>
      <c r="P116" s="24"/>
      <c r="Q116" s="24">
        <f>SUM(N116:P116)</f>
        <v>0</v>
      </c>
      <c r="R116" s="24">
        <f t="shared" si="123"/>
        <v>0</v>
      </c>
    </row>
    <row r="117" spans="1:18" ht="16.5" customHeight="1">
      <c r="A117" s="27" t="s">
        <v>3</v>
      </c>
      <c r="B117" s="27" t="s">
        <v>150</v>
      </c>
      <c r="C117" s="27">
        <f t="shared" ref="C117:R118" si="124">SUM(C118)</f>
        <v>24000000</v>
      </c>
      <c r="D117" s="210">
        <f t="shared" si="124"/>
        <v>0</v>
      </c>
      <c r="E117" s="210">
        <f t="shared" si="124"/>
        <v>0</v>
      </c>
      <c r="F117" s="210">
        <f t="shared" si="124"/>
        <v>0</v>
      </c>
      <c r="G117" s="210">
        <f t="shared" si="124"/>
        <v>0</v>
      </c>
      <c r="H117" s="210">
        <f t="shared" si="124"/>
        <v>0</v>
      </c>
      <c r="I117" s="210">
        <f t="shared" si="124"/>
        <v>0</v>
      </c>
      <c r="J117" s="210">
        <f t="shared" si="124"/>
        <v>0</v>
      </c>
      <c r="K117" s="27">
        <f t="shared" si="124"/>
        <v>24000000</v>
      </c>
      <c r="L117" s="27">
        <f t="shared" si="124"/>
        <v>22224800</v>
      </c>
      <c r="M117" s="27">
        <f t="shared" si="124"/>
        <v>22224800</v>
      </c>
      <c r="N117" s="27">
        <f t="shared" si="124"/>
        <v>0</v>
      </c>
      <c r="O117" s="27">
        <f t="shared" si="124"/>
        <v>0</v>
      </c>
      <c r="P117" s="27">
        <f t="shared" si="124"/>
        <v>0</v>
      </c>
      <c r="Q117" s="27">
        <f t="shared" si="124"/>
        <v>0</v>
      </c>
      <c r="R117" s="27">
        <f t="shared" si="124"/>
        <v>1775200</v>
      </c>
    </row>
    <row r="118" spans="1:18" ht="16.5" customHeight="1">
      <c r="A118" s="28" t="s">
        <v>16</v>
      </c>
      <c r="B118" s="28" t="s">
        <v>31</v>
      </c>
      <c r="C118" s="28">
        <f t="shared" si="124"/>
        <v>24000000</v>
      </c>
      <c r="D118" s="173">
        <f t="shared" si="124"/>
        <v>0</v>
      </c>
      <c r="E118" s="173">
        <f t="shared" si="124"/>
        <v>0</v>
      </c>
      <c r="F118" s="173">
        <f t="shared" si="124"/>
        <v>0</v>
      </c>
      <c r="G118" s="173">
        <f t="shared" si="124"/>
        <v>0</v>
      </c>
      <c r="H118" s="173">
        <f t="shared" si="124"/>
        <v>0</v>
      </c>
      <c r="I118" s="173">
        <f t="shared" si="124"/>
        <v>0</v>
      </c>
      <c r="J118" s="173">
        <f t="shared" si="124"/>
        <v>0</v>
      </c>
      <c r="K118" s="28">
        <f t="shared" si="124"/>
        <v>24000000</v>
      </c>
      <c r="L118" s="28">
        <f t="shared" si="124"/>
        <v>22224800</v>
      </c>
      <c r="M118" s="28">
        <f t="shared" si="124"/>
        <v>22224800</v>
      </c>
      <c r="N118" s="28">
        <f t="shared" si="124"/>
        <v>0</v>
      </c>
      <c r="O118" s="28">
        <f t="shared" si="124"/>
        <v>0</v>
      </c>
      <c r="P118" s="28">
        <f t="shared" si="124"/>
        <v>0</v>
      </c>
      <c r="Q118" s="28">
        <f t="shared" si="124"/>
        <v>0</v>
      </c>
      <c r="R118" s="28">
        <f t="shared" si="124"/>
        <v>1775200</v>
      </c>
    </row>
    <row r="119" spans="1:18" ht="16.5" customHeight="1">
      <c r="A119" s="24" t="s">
        <v>64</v>
      </c>
      <c r="B119" s="24" t="s">
        <v>32</v>
      </c>
      <c r="C119" s="24">
        <v>24000000</v>
      </c>
      <c r="D119" s="24"/>
      <c r="E119" s="24"/>
      <c r="F119" s="32">
        <v>0</v>
      </c>
      <c r="G119" s="32"/>
      <c r="H119" s="32"/>
      <c r="I119" s="32"/>
      <c r="J119" s="115">
        <f>SUM(F119:I119)</f>
        <v>0</v>
      </c>
      <c r="K119" s="24">
        <v>24000000</v>
      </c>
      <c r="L119" s="24">
        <v>22224800</v>
      </c>
      <c r="M119" s="24">
        <v>22224800</v>
      </c>
      <c r="N119" s="24">
        <f>L119-M119</f>
        <v>0</v>
      </c>
      <c r="O119" s="24"/>
      <c r="P119" s="24"/>
      <c r="Q119" s="24">
        <f>SUM(N119:P119)</f>
        <v>0</v>
      </c>
      <c r="R119" s="24">
        <f>SUM(K119-M119-Q119)</f>
        <v>1775200</v>
      </c>
    </row>
    <row r="120" spans="1:18" ht="16.5" customHeight="1">
      <c r="A120" s="25" t="s">
        <v>1</v>
      </c>
      <c r="B120" s="25" t="s">
        <v>54</v>
      </c>
      <c r="C120" s="25">
        <f>SUM(C121)</f>
        <v>500000000</v>
      </c>
      <c r="D120" s="208">
        <f t="shared" ref="D120:J121" si="125">SUM(D121)</f>
        <v>0</v>
      </c>
      <c r="E120" s="208">
        <f t="shared" si="125"/>
        <v>0</v>
      </c>
      <c r="F120" s="208">
        <f t="shared" si="125"/>
        <v>0</v>
      </c>
      <c r="G120" s="208">
        <f t="shared" si="125"/>
        <v>0</v>
      </c>
      <c r="H120" s="208">
        <f t="shared" si="125"/>
        <v>0</v>
      </c>
      <c r="I120" s="208">
        <f t="shared" si="125"/>
        <v>-430780000</v>
      </c>
      <c r="J120" s="208">
        <f t="shared" si="125"/>
        <v>-430780000</v>
      </c>
      <c r="K120" s="25">
        <f t="shared" ref="K120:R121" si="126">SUM(K121)</f>
        <v>69220000</v>
      </c>
      <c r="L120" s="25">
        <f t="shared" si="126"/>
        <v>32798210</v>
      </c>
      <c r="M120" s="25">
        <f t="shared" si="126"/>
        <v>32798210</v>
      </c>
      <c r="N120" s="25">
        <f t="shared" si="126"/>
        <v>0</v>
      </c>
      <c r="O120" s="25">
        <f t="shared" si="126"/>
        <v>0</v>
      </c>
      <c r="P120" s="25">
        <f t="shared" si="126"/>
        <v>0</v>
      </c>
      <c r="Q120" s="25">
        <f t="shared" si="126"/>
        <v>0</v>
      </c>
      <c r="R120" s="25">
        <f t="shared" si="126"/>
        <v>36421790</v>
      </c>
    </row>
    <row r="121" spans="1:18" ht="16.5" customHeight="1">
      <c r="A121" s="26" t="s">
        <v>2</v>
      </c>
      <c r="B121" s="26" t="s">
        <v>55</v>
      </c>
      <c r="C121" s="26">
        <f>SUM(C122)</f>
        <v>500000000</v>
      </c>
      <c r="D121" s="209">
        <f t="shared" si="125"/>
        <v>0</v>
      </c>
      <c r="E121" s="209">
        <f t="shared" si="125"/>
        <v>0</v>
      </c>
      <c r="F121" s="209">
        <f t="shared" si="125"/>
        <v>0</v>
      </c>
      <c r="G121" s="209">
        <f t="shared" si="125"/>
        <v>0</v>
      </c>
      <c r="H121" s="209">
        <f t="shared" si="125"/>
        <v>0</v>
      </c>
      <c r="I121" s="209">
        <f t="shared" si="125"/>
        <v>-430780000</v>
      </c>
      <c r="J121" s="209">
        <f t="shared" si="125"/>
        <v>-430780000</v>
      </c>
      <c r="K121" s="26">
        <f t="shared" si="126"/>
        <v>69220000</v>
      </c>
      <c r="L121" s="26">
        <f t="shared" si="126"/>
        <v>32798210</v>
      </c>
      <c r="M121" s="26">
        <f t="shared" si="126"/>
        <v>32798210</v>
      </c>
      <c r="N121" s="26">
        <f t="shared" si="126"/>
        <v>0</v>
      </c>
      <c r="O121" s="26">
        <f t="shared" si="126"/>
        <v>0</v>
      </c>
      <c r="P121" s="26">
        <f t="shared" si="126"/>
        <v>0</v>
      </c>
      <c r="Q121" s="26">
        <f t="shared" si="126"/>
        <v>0</v>
      </c>
      <c r="R121" s="26">
        <f t="shared" si="126"/>
        <v>36421790</v>
      </c>
    </row>
    <row r="122" spans="1:18" ht="16.5" customHeight="1">
      <c r="A122" s="27" t="s">
        <v>3</v>
      </c>
      <c r="B122" s="27" t="s">
        <v>151</v>
      </c>
      <c r="C122" s="27">
        <f>SUM(C123,C125,C127,C129,C131,C133)</f>
        <v>500000000</v>
      </c>
      <c r="D122" s="210">
        <f t="shared" ref="D122:J122" si="127">SUM(D123,D125,D127,D129,D131,D133)</f>
        <v>0</v>
      </c>
      <c r="E122" s="210">
        <f t="shared" si="127"/>
        <v>0</v>
      </c>
      <c r="F122" s="210">
        <f t="shared" si="127"/>
        <v>0</v>
      </c>
      <c r="G122" s="210">
        <f t="shared" si="127"/>
        <v>0</v>
      </c>
      <c r="H122" s="210">
        <f t="shared" si="127"/>
        <v>0</v>
      </c>
      <c r="I122" s="210">
        <f t="shared" si="127"/>
        <v>-430780000</v>
      </c>
      <c r="J122" s="210">
        <f t="shared" si="127"/>
        <v>-430780000</v>
      </c>
      <c r="K122" s="27">
        <f>SUM(K123,K125,K127,K129,K131,K133)</f>
        <v>69220000</v>
      </c>
      <c r="L122" s="27">
        <f t="shared" ref="L122:Q122" si="128">SUM(L123,L125,L127,L129,L131,L133)</f>
        <v>32798210</v>
      </c>
      <c r="M122" s="27">
        <f t="shared" si="128"/>
        <v>32798210</v>
      </c>
      <c r="N122" s="27">
        <f t="shared" si="128"/>
        <v>0</v>
      </c>
      <c r="O122" s="27">
        <f t="shared" si="128"/>
        <v>0</v>
      </c>
      <c r="P122" s="27">
        <f t="shared" si="128"/>
        <v>0</v>
      </c>
      <c r="Q122" s="27">
        <f t="shared" si="128"/>
        <v>0</v>
      </c>
      <c r="R122" s="27">
        <f>SUM(R123,R125,R127,R129,R131,R133)</f>
        <v>36421790</v>
      </c>
    </row>
    <row r="123" spans="1:18" ht="16.5" customHeight="1">
      <c r="A123" s="28" t="s">
        <v>16</v>
      </c>
      <c r="B123" s="28" t="s">
        <v>56</v>
      </c>
      <c r="C123" s="28">
        <f>SUM(C124)</f>
        <v>355000000</v>
      </c>
      <c r="D123" s="173">
        <f t="shared" ref="D123:J123" si="129">SUM(D124)</f>
        <v>0</v>
      </c>
      <c r="E123" s="173">
        <f t="shared" si="129"/>
        <v>0</v>
      </c>
      <c r="F123" s="173">
        <f t="shared" si="129"/>
        <v>31000000</v>
      </c>
      <c r="G123" s="173">
        <f t="shared" si="129"/>
        <v>0</v>
      </c>
      <c r="H123" s="173">
        <f t="shared" si="129"/>
        <v>0</v>
      </c>
      <c r="I123" s="173">
        <f t="shared" si="129"/>
        <v>-385780000</v>
      </c>
      <c r="J123" s="173">
        <f t="shared" si="129"/>
        <v>-354780000</v>
      </c>
      <c r="K123" s="28">
        <f t="shared" ref="K123:R131" si="130">SUM(K124)</f>
        <v>220000</v>
      </c>
      <c r="L123" s="28">
        <f t="shared" si="130"/>
        <v>0</v>
      </c>
      <c r="M123" s="28">
        <f t="shared" si="130"/>
        <v>0</v>
      </c>
      <c r="N123" s="28">
        <f t="shared" si="130"/>
        <v>0</v>
      </c>
      <c r="O123" s="28">
        <f t="shared" si="130"/>
        <v>0</v>
      </c>
      <c r="P123" s="28">
        <f t="shared" si="130"/>
        <v>0</v>
      </c>
      <c r="Q123" s="28">
        <f t="shared" si="130"/>
        <v>0</v>
      </c>
      <c r="R123" s="28">
        <f t="shared" si="130"/>
        <v>220000</v>
      </c>
    </row>
    <row r="124" spans="1:18" ht="16.5" customHeight="1">
      <c r="A124" s="24" t="s">
        <v>4</v>
      </c>
      <c r="B124" s="24" t="s">
        <v>59</v>
      </c>
      <c r="C124" s="24">
        <v>355000000</v>
      </c>
      <c r="D124" s="24"/>
      <c r="E124" s="24"/>
      <c r="F124" s="32">
        <f>-354780000+385780000</f>
        <v>31000000</v>
      </c>
      <c r="G124" s="32"/>
      <c r="H124" s="32"/>
      <c r="I124" s="32">
        <v>-385780000</v>
      </c>
      <c r="J124" s="115">
        <f>SUM(F124:I124)</f>
        <v>-354780000</v>
      </c>
      <c r="K124" s="24">
        <v>220000</v>
      </c>
      <c r="L124" s="24">
        <v>0</v>
      </c>
      <c r="M124" s="24">
        <v>0</v>
      </c>
      <c r="N124" s="24">
        <f>L124-M124</f>
        <v>0</v>
      </c>
      <c r="O124" s="24"/>
      <c r="P124" s="24"/>
      <c r="Q124" s="24">
        <f>SUM(N124:P124)</f>
        <v>0</v>
      </c>
      <c r="R124" s="24">
        <f>SUM(K124-M124-Q124)</f>
        <v>220000</v>
      </c>
    </row>
    <row r="125" spans="1:18" ht="16.5" customHeight="1">
      <c r="A125" s="28" t="s">
        <v>16</v>
      </c>
      <c r="B125" s="28" t="s">
        <v>67</v>
      </c>
      <c r="C125" s="28">
        <v>117000000</v>
      </c>
      <c r="D125" s="173">
        <f t="shared" ref="D125:J125" si="131">SUM(D126)</f>
        <v>0</v>
      </c>
      <c r="E125" s="173">
        <f t="shared" si="131"/>
        <v>0</v>
      </c>
      <c r="F125" s="173">
        <f t="shared" si="131"/>
        <v>-31000000</v>
      </c>
      <c r="G125" s="173">
        <f t="shared" si="131"/>
        <v>0</v>
      </c>
      <c r="H125" s="173">
        <f t="shared" si="131"/>
        <v>0</v>
      </c>
      <c r="I125" s="173">
        <f t="shared" si="131"/>
        <v>-33000000</v>
      </c>
      <c r="J125" s="173">
        <f t="shared" si="131"/>
        <v>-64000000</v>
      </c>
      <c r="K125" s="28">
        <v>53000000</v>
      </c>
      <c r="L125" s="28">
        <f t="shared" si="130"/>
        <v>17419970</v>
      </c>
      <c r="M125" s="28">
        <f t="shared" si="130"/>
        <v>17419970</v>
      </c>
      <c r="N125" s="28">
        <f t="shared" si="130"/>
        <v>0</v>
      </c>
      <c r="O125" s="28">
        <f t="shared" si="130"/>
        <v>0</v>
      </c>
      <c r="P125" s="28">
        <f t="shared" si="130"/>
        <v>0</v>
      </c>
      <c r="Q125" s="28">
        <f t="shared" si="130"/>
        <v>0</v>
      </c>
      <c r="R125" s="28">
        <f t="shared" si="130"/>
        <v>35580030</v>
      </c>
    </row>
    <row r="126" spans="1:18" ht="16.5" customHeight="1">
      <c r="A126" s="24" t="s">
        <v>4</v>
      </c>
      <c r="B126" s="24" t="s">
        <v>67</v>
      </c>
      <c r="C126" s="24">
        <v>117000000</v>
      </c>
      <c r="D126" s="24"/>
      <c r="E126" s="24"/>
      <c r="F126" s="32">
        <f>-64000000+33000000</f>
        <v>-31000000</v>
      </c>
      <c r="G126" s="32"/>
      <c r="H126" s="32"/>
      <c r="I126" s="32">
        <v>-33000000</v>
      </c>
      <c r="J126" s="115">
        <f>SUM(F126:I126)</f>
        <v>-64000000</v>
      </c>
      <c r="K126" s="24">
        <v>53000000</v>
      </c>
      <c r="L126" s="24">
        <v>17419970</v>
      </c>
      <c r="M126" s="24">
        <v>17419970</v>
      </c>
      <c r="N126" s="24">
        <f>L126-M126</f>
        <v>0</v>
      </c>
      <c r="O126" s="24"/>
      <c r="P126" s="24"/>
      <c r="Q126" s="24">
        <f>SUM(N126:P126)</f>
        <v>0</v>
      </c>
      <c r="R126" s="24">
        <f>SUM(K126-M126-Q126)</f>
        <v>35580030</v>
      </c>
    </row>
    <row r="127" spans="1:18" ht="16.5" customHeight="1">
      <c r="A127" s="28" t="s">
        <v>16</v>
      </c>
      <c r="B127" s="30" t="s">
        <v>31</v>
      </c>
      <c r="C127" s="28">
        <v>7800000</v>
      </c>
      <c r="D127" s="173">
        <f t="shared" ref="D127:J127" si="132">SUM(D128)</f>
        <v>0</v>
      </c>
      <c r="E127" s="173">
        <f t="shared" si="132"/>
        <v>0</v>
      </c>
      <c r="F127" s="173">
        <f t="shared" si="132"/>
        <v>0</v>
      </c>
      <c r="G127" s="173">
        <f t="shared" si="132"/>
        <v>0</v>
      </c>
      <c r="H127" s="173">
        <f t="shared" si="132"/>
        <v>0</v>
      </c>
      <c r="I127" s="173">
        <f t="shared" si="132"/>
        <v>0</v>
      </c>
      <c r="J127" s="173">
        <f t="shared" si="132"/>
        <v>0</v>
      </c>
      <c r="K127" s="28">
        <v>7800000</v>
      </c>
      <c r="L127" s="28">
        <f t="shared" si="130"/>
        <v>7700000</v>
      </c>
      <c r="M127" s="28">
        <f t="shared" si="130"/>
        <v>7700000</v>
      </c>
      <c r="N127" s="28">
        <f t="shared" si="130"/>
        <v>0</v>
      </c>
      <c r="O127" s="28">
        <f t="shared" si="130"/>
        <v>0</v>
      </c>
      <c r="P127" s="28">
        <f t="shared" si="130"/>
        <v>0</v>
      </c>
      <c r="Q127" s="28">
        <f t="shared" si="130"/>
        <v>0</v>
      </c>
      <c r="R127" s="28">
        <f t="shared" si="130"/>
        <v>100000</v>
      </c>
    </row>
    <row r="128" spans="1:18" ht="16.5" customHeight="1">
      <c r="A128" s="24" t="s">
        <v>4</v>
      </c>
      <c r="B128" s="29" t="s">
        <v>32</v>
      </c>
      <c r="C128" s="24">
        <v>7800000</v>
      </c>
      <c r="D128" s="24"/>
      <c r="E128" s="24"/>
      <c r="F128" s="32">
        <v>0</v>
      </c>
      <c r="G128" s="32"/>
      <c r="H128" s="32"/>
      <c r="I128" s="32"/>
      <c r="J128" s="115">
        <f>SUM(F128:I128)</f>
        <v>0</v>
      </c>
      <c r="K128" s="24">
        <v>7800000</v>
      </c>
      <c r="L128" s="24">
        <v>7700000</v>
      </c>
      <c r="M128" s="24">
        <v>7700000</v>
      </c>
      <c r="N128" s="24">
        <f>L128-M128</f>
        <v>0</v>
      </c>
      <c r="O128" s="24"/>
      <c r="P128" s="24"/>
      <c r="Q128" s="24">
        <f>SUM(N128:P128)</f>
        <v>0</v>
      </c>
      <c r="R128" s="24">
        <f>SUM(K128-M128-Q128)</f>
        <v>100000</v>
      </c>
    </row>
    <row r="129" spans="1:19" ht="16.5" customHeight="1">
      <c r="A129" s="28" t="s">
        <v>16</v>
      </c>
      <c r="B129" s="30" t="s">
        <v>38</v>
      </c>
      <c r="C129" s="28">
        <v>3000000</v>
      </c>
      <c r="D129" s="173">
        <f t="shared" ref="D129:J129" si="133">SUM(D130)</f>
        <v>0</v>
      </c>
      <c r="E129" s="173">
        <f t="shared" si="133"/>
        <v>0</v>
      </c>
      <c r="F129" s="173">
        <f t="shared" si="133"/>
        <v>-1000000</v>
      </c>
      <c r="G129" s="173">
        <f t="shared" si="133"/>
        <v>0</v>
      </c>
      <c r="H129" s="173">
        <f t="shared" si="133"/>
        <v>0</v>
      </c>
      <c r="I129" s="173">
        <f t="shared" si="133"/>
        <v>0</v>
      </c>
      <c r="J129" s="173">
        <f t="shared" si="133"/>
        <v>-1000000</v>
      </c>
      <c r="K129" s="28">
        <v>2000000</v>
      </c>
      <c r="L129" s="28">
        <f t="shared" si="130"/>
        <v>1493240</v>
      </c>
      <c r="M129" s="28">
        <f t="shared" si="130"/>
        <v>1493240</v>
      </c>
      <c r="N129" s="28">
        <f t="shared" si="130"/>
        <v>0</v>
      </c>
      <c r="O129" s="28">
        <f t="shared" si="130"/>
        <v>0</v>
      </c>
      <c r="P129" s="28">
        <f t="shared" si="130"/>
        <v>0</v>
      </c>
      <c r="Q129" s="28">
        <f t="shared" si="130"/>
        <v>0</v>
      </c>
      <c r="R129" s="28">
        <f t="shared" si="130"/>
        <v>506760</v>
      </c>
    </row>
    <row r="130" spans="1:19" ht="16.5" customHeight="1">
      <c r="A130" s="24" t="s">
        <v>4</v>
      </c>
      <c r="B130" s="29" t="s">
        <v>39</v>
      </c>
      <c r="C130" s="24">
        <v>3000000</v>
      </c>
      <c r="D130" s="24"/>
      <c r="E130" s="24"/>
      <c r="F130" s="32">
        <v>-1000000</v>
      </c>
      <c r="G130" s="32"/>
      <c r="H130" s="32"/>
      <c r="I130" s="32"/>
      <c r="J130" s="115">
        <f>SUM(F130:I130)</f>
        <v>-1000000</v>
      </c>
      <c r="K130" s="24">
        <v>2000000</v>
      </c>
      <c r="L130" s="24">
        <v>1493240</v>
      </c>
      <c r="M130" s="24">
        <v>1493240</v>
      </c>
      <c r="N130" s="24">
        <f>L130-M130</f>
        <v>0</v>
      </c>
      <c r="O130" s="24"/>
      <c r="P130" s="24"/>
      <c r="Q130" s="24">
        <f>SUM(N130:P130)</f>
        <v>0</v>
      </c>
      <c r="R130" s="24">
        <f>SUM(K130-M130-Q130)</f>
        <v>506760</v>
      </c>
    </row>
    <row r="131" spans="1:19" ht="16.5" customHeight="1">
      <c r="A131" s="28" t="s">
        <v>16</v>
      </c>
      <c r="B131" s="30" t="s">
        <v>40</v>
      </c>
      <c r="C131" s="28">
        <v>5200000</v>
      </c>
      <c r="D131" s="173">
        <f t="shared" ref="D131:J131" si="134">SUM(D132)</f>
        <v>0</v>
      </c>
      <c r="E131" s="173">
        <f t="shared" si="134"/>
        <v>0</v>
      </c>
      <c r="F131" s="173">
        <f t="shared" si="134"/>
        <v>0</v>
      </c>
      <c r="G131" s="173">
        <f t="shared" si="134"/>
        <v>0</v>
      </c>
      <c r="H131" s="173">
        <f t="shared" si="134"/>
        <v>0</v>
      </c>
      <c r="I131" s="173">
        <f t="shared" si="134"/>
        <v>0</v>
      </c>
      <c r="J131" s="173">
        <f t="shared" si="134"/>
        <v>0</v>
      </c>
      <c r="K131" s="28">
        <v>5200000</v>
      </c>
      <c r="L131" s="28">
        <f t="shared" si="130"/>
        <v>5185000</v>
      </c>
      <c r="M131" s="28">
        <f t="shared" si="130"/>
        <v>5185000</v>
      </c>
      <c r="N131" s="28">
        <f t="shared" si="130"/>
        <v>0</v>
      </c>
      <c r="O131" s="28">
        <f t="shared" si="130"/>
        <v>0</v>
      </c>
      <c r="P131" s="28">
        <f t="shared" si="130"/>
        <v>0</v>
      </c>
      <c r="Q131" s="28">
        <f t="shared" si="130"/>
        <v>0</v>
      </c>
      <c r="R131" s="28">
        <f t="shared" si="130"/>
        <v>15000</v>
      </c>
    </row>
    <row r="132" spans="1:19" ht="16.5" customHeight="1">
      <c r="A132" s="24" t="s">
        <v>4</v>
      </c>
      <c r="B132" s="29" t="s">
        <v>41</v>
      </c>
      <c r="C132" s="24">
        <v>5200000</v>
      </c>
      <c r="D132" s="24"/>
      <c r="E132" s="24"/>
      <c r="F132" s="32">
        <v>0</v>
      </c>
      <c r="G132" s="32"/>
      <c r="H132" s="32"/>
      <c r="I132" s="32"/>
      <c r="J132" s="115">
        <f>SUM(F132:I132)</f>
        <v>0</v>
      </c>
      <c r="K132" s="24">
        <v>5200000</v>
      </c>
      <c r="L132" s="24">
        <v>5185000</v>
      </c>
      <c r="M132" s="24">
        <v>5185000</v>
      </c>
      <c r="N132" s="24">
        <f>L132-M132</f>
        <v>0</v>
      </c>
      <c r="O132" s="24"/>
      <c r="P132" s="24"/>
      <c r="Q132" s="24">
        <f>SUM(N132:P132)</f>
        <v>0</v>
      </c>
      <c r="R132" s="24">
        <f>SUM(K132-M132-Q132)</f>
        <v>15000</v>
      </c>
    </row>
    <row r="133" spans="1:19" ht="16.5" customHeight="1">
      <c r="A133" s="28" t="s">
        <v>16</v>
      </c>
      <c r="B133" s="30" t="s">
        <v>152</v>
      </c>
      <c r="C133" s="28">
        <v>12000000</v>
      </c>
      <c r="D133" s="173">
        <f t="shared" ref="D133:J133" si="135">SUM(D134)</f>
        <v>0</v>
      </c>
      <c r="E133" s="173">
        <f t="shared" si="135"/>
        <v>0</v>
      </c>
      <c r="F133" s="173">
        <f t="shared" si="135"/>
        <v>1000000</v>
      </c>
      <c r="G133" s="173">
        <f t="shared" si="135"/>
        <v>0</v>
      </c>
      <c r="H133" s="173">
        <f t="shared" si="135"/>
        <v>0</v>
      </c>
      <c r="I133" s="173">
        <f t="shared" si="135"/>
        <v>-12000000</v>
      </c>
      <c r="J133" s="173">
        <f t="shared" si="135"/>
        <v>-11000000</v>
      </c>
      <c r="K133" s="28">
        <f>K134</f>
        <v>1000000</v>
      </c>
      <c r="L133" s="28">
        <f t="shared" ref="L133:R133" si="136">SUM(L134:L134)</f>
        <v>1000000</v>
      </c>
      <c r="M133" s="28">
        <f t="shared" si="136"/>
        <v>1000000</v>
      </c>
      <c r="N133" s="28">
        <f t="shared" si="136"/>
        <v>0</v>
      </c>
      <c r="O133" s="28">
        <f t="shared" si="136"/>
        <v>0</v>
      </c>
      <c r="P133" s="28">
        <f t="shared" si="136"/>
        <v>0</v>
      </c>
      <c r="Q133" s="28">
        <f t="shared" si="136"/>
        <v>0</v>
      </c>
      <c r="R133" s="28">
        <f t="shared" si="136"/>
        <v>0</v>
      </c>
    </row>
    <row r="134" spans="1:19" ht="16.5" customHeight="1">
      <c r="A134" s="24" t="s">
        <v>4</v>
      </c>
      <c r="B134" s="29" t="s">
        <v>153</v>
      </c>
      <c r="C134" s="24">
        <v>12000000</v>
      </c>
      <c r="D134" s="24"/>
      <c r="E134" s="24"/>
      <c r="F134" s="32">
        <f>-11000000+12000000</f>
        <v>1000000</v>
      </c>
      <c r="G134" s="32"/>
      <c r="H134" s="32"/>
      <c r="I134" s="32">
        <v>-12000000</v>
      </c>
      <c r="J134" s="115">
        <f>SUM(F134:I134)</f>
        <v>-11000000</v>
      </c>
      <c r="K134" s="24">
        <v>1000000</v>
      </c>
      <c r="L134" s="24">
        <v>1000000</v>
      </c>
      <c r="M134" s="24">
        <v>1000000</v>
      </c>
      <c r="N134" s="24">
        <f>L134-M134</f>
        <v>0</v>
      </c>
      <c r="O134" s="24"/>
      <c r="P134" s="24"/>
      <c r="Q134" s="24">
        <f>SUM(N134:P134)</f>
        <v>0</v>
      </c>
      <c r="R134" s="24">
        <f>SUM(K134-M134-Q134)</f>
        <v>0</v>
      </c>
    </row>
    <row r="135" spans="1:19" ht="16.5" customHeight="1">
      <c r="A135" s="25" t="s">
        <v>1</v>
      </c>
      <c r="B135" s="25" t="s">
        <v>74</v>
      </c>
      <c r="C135" s="25">
        <f>SUM(C136)</f>
        <v>17671280000</v>
      </c>
      <c r="D135" s="208">
        <f t="shared" ref="D135:J135" si="137">SUM(D136)</f>
        <v>0</v>
      </c>
      <c r="E135" s="208">
        <f t="shared" si="137"/>
        <v>0</v>
      </c>
      <c r="F135" s="208">
        <f t="shared" si="137"/>
        <v>0</v>
      </c>
      <c r="G135" s="208">
        <f t="shared" si="137"/>
        <v>0</v>
      </c>
      <c r="H135" s="208">
        <f t="shared" si="137"/>
        <v>-1551392000</v>
      </c>
      <c r="I135" s="208">
        <f t="shared" si="137"/>
        <v>2866650000</v>
      </c>
      <c r="J135" s="208">
        <f t="shared" si="137"/>
        <v>1315258000</v>
      </c>
      <c r="K135" s="25">
        <f t="shared" ref="K135:R135" si="138">SUM(K136)</f>
        <v>18986538000</v>
      </c>
      <c r="L135" s="25">
        <f t="shared" si="138"/>
        <v>18964387082</v>
      </c>
      <c r="M135" s="25">
        <f t="shared" si="138"/>
        <v>18964387082</v>
      </c>
      <c r="N135" s="25">
        <f t="shared" si="138"/>
        <v>0</v>
      </c>
      <c r="O135" s="25">
        <f t="shared" si="138"/>
        <v>0</v>
      </c>
      <c r="P135" s="25">
        <f t="shared" si="138"/>
        <v>0</v>
      </c>
      <c r="Q135" s="25">
        <f t="shared" si="138"/>
        <v>0</v>
      </c>
      <c r="R135" s="25">
        <f t="shared" si="138"/>
        <v>22150918</v>
      </c>
    </row>
    <row r="136" spans="1:19" ht="16.5" customHeight="1">
      <c r="A136" s="26" t="s">
        <v>2</v>
      </c>
      <c r="B136" s="26" t="s">
        <v>154</v>
      </c>
      <c r="C136" s="26">
        <f>SUM(C140,C137,C157)</f>
        <v>17671280000</v>
      </c>
      <c r="D136" s="209">
        <f t="shared" ref="D136:J136" si="139">SUM(D140,D137,D157)</f>
        <v>0</v>
      </c>
      <c r="E136" s="209">
        <f t="shared" si="139"/>
        <v>0</v>
      </c>
      <c r="F136" s="209">
        <f t="shared" si="139"/>
        <v>0</v>
      </c>
      <c r="G136" s="209">
        <f t="shared" si="139"/>
        <v>0</v>
      </c>
      <c r="H136" s="209">
        <f t="shared" si="139"/>
        <v>-1551392000</v>
      </c>
      <c r="I136" s="209">
        <f t="shared" si="139"/>
        <v>2866650000</v>
      </c>
      <c r="J136" s="209">
        <f t="shared" si="139"/>
        <v>1315258000</v>
      </c>
      <c r="K136" s="26">
        <f t="shared" ref="K136:R136" si="140">SUM(K140,K137,K157)</f>
        <v>18986538000</v>
      </c>
      <c r="L136" s="26">
        <f t="shared" si="140"/>
        <v>18964387082</v>
      </c>
      <c r="M136" s="26">
        <f t="shared" si="140"/>
        <v>18964387082</v>
      </c>
      <c r="N136" s="26">
        <f t="shared" si="140"/>
        <v>0</v>
      </c>
      <c r="O136" s="26">
        <f t="shared" si="140"/>
        <v>0</v>
      </c>
      <c r="P136" s="26">
        <f t="shared" si="140"/>
        <v>0</v>
      </c>
      <c r="Q136" s="26">
        <f t="shared" si="140"/>
        <v>0</v>
      </c>
      <c r="R136" s="26">
        <f t="shared" si="140"/>
        <v>22150918</v>
      </c>
    </row>
    <row r="137" spans="1:19" ht="16.5" customHeight="1">
      <c r="A137" s="27" t="s">
        <v>3</v>
      </c>
      <c r="B137" s="31" t="s">
        <v>155</v>
      </c>
      <c r="C137" s="27">
        <f>C138</f>
        <v>13620441000</v>
      </c>
      <c r="D137" s="210">
        <f t="shared" ref="D137:J137" si="141">D138</f>
        <v>0</v>
      </c>
      <c r="E137" s="210">
        <f t="shared" si="141"/>
        <v>0</v>
      </c>
      <c r="F137" s="210">
        <f t="shared" si="141"/>
        <v>319000000</v>
      </c>
      <c r="G137" s="210">
        <f t="shared" si="141"/>
        <v>0</v>
      </c>
      <c r="H137" s="210">
        <f t="shared" si="141"/>
        <v>-1551392000</v>
      </c>
      <c r="I137" s="210">
        <f t="shared" si="141"/>
        <v>2909900000</v>
      </c>
      <c r="J137" s="210">
        <f t="shared" si="141"/>
        <v>1677508000</v>
      </c>
      <c r="K137" s="27">
        <f t="shared" ref="K137:R137" si="142">K138</f>
        <v>15297949000</v>
      </c>
      <c r="L137" s="27">
        <f t="shared" si="142"/>
        <v>15297388592</v>
      </c>
      <c r="M137" s="27">
        <f t="shared" si="142"/>
        <v>15297388592</v>
      </c>
      <c r="N137" s="27">
        <f t="shared" si="142"/>
        <v>0</v>
      </c>
      <c r="O137" s="27">
        <f t="shared" si="142"/>
        <v>0</v>
      </c>
      <c r="P137" s="27">
        <f t="shared" si="142"/>
        <v>0</v>
      </c>
      <c r="Q137" s="27">
        <f t="shared" si="142"/>
        <v>0</v>
      </c>
      <c r="R137" s="27">
        <f t="shared" si="142"/>
        <v>560408</v>
      </c>
    </row>
    <row r="138" spans="1:19" ht="16.5" customHeight="1">
      <c r="A138" s="28" t="s">
        <v>16</v>
      </c>
      <c r="B138" s="30" t="s">
        <v>156</v>
      </c>
      <c r="C138" s="28">
        <f t="shared" ref="C138:R138" si="143">SUM(C139)</f>
        <v>13620441000</v>
      </c>
      <c r="D138" s="173">
        <f t="shared" si="143"/>
        <v>0</v>
      </c>
      <c r="E138" s="173">
        <f t="shared" si="143"/>
        <v>0</v>
      </c>
      <c r="F138" s="173">
        <f t="shared" si="143"/>
        <v>319000000</v>
      </c>
      <c r="G138" s="173">
        <f t="shared" si="143"/>
        <v>0</v>
      </c>
      <c r="H138" s="173">
        <f t="shared" si="143"/>
        <v>-1551392000</v>
      </c>
      <c r="I138" s="173">
        <f t="shared" si="143"/>
        <v>2909900000</v>
      </c>
      <c r="J138" s="173">
        <f t="shared" si="143"/>
        <v>1677508000</v>
      </c>
      <c r="K138" s="28">
        <f t="shared" si="143"/>
        <v>15297949000</v>
      </c>
      <c r="L138" s="28">
        <f t="shared" si="143"/>
        <v>15297388592</v>
      </c>
      <c r="M138" s="28">
        <f t="shared" si="143"/>
        <v>15297388592</v>
      </c>
      <c r="N138" s="28">
        <f t="shared" si="143"/>
        <v>0</v>
      </c>
      <c r="O138" s="28">
        <f t="shared" si="143"/>
        <v>0</v>
      </c>
      <c r="P138" s="28">
        <f t="shared" si="143"/>
        <v>0</v>
      </c>
      <c r="Q138" s="28">
        <f t="shared" si="143"/>
        <v>0</v>
      </c>
      <c r="R138" s="28">
        <f t="shared" si="143"/>
        <v>560408</v>
      </c>
    </row>
    <row r="139" spans="1:19" ht="16.5" customHeight="1">
      <c r="A139" s="24" t="s">
        <v>4</v>
      </c>
      <c r="B139" s="29" t="s">
        <v>156</v>
      </c>
      <c r="C139" s="24">
        <v>13620441000</v>
      </c>
      <c r="D139" s="24"/>
      <c r="E139" s="24"/>
      <c r="F139" s="32">
        <v>319000000</v>
      </c>
      <c r="G139" s="32"/>
      <c r="H139" s="32">
        <v>-1551392000</v>
      </c>
      <c r="I139" s="32">
        <v>2909900000</v>
      </c>
      <c r="J139" s="115">
        <f>SUM(F139:I139)</f>
        <v>1677508000</v>
      </c>
      <c r="K139" s="24">
        <v>15297949000</v>
      </c>
      <c r="L139" s="24">
        <v>15297388592</v>
      </c>
      <c r="M139" s="32">
        <v>15297388592</v>
      </c>
      <c r="N139" s="24"/>
      <c r="O139" s="24"/>
      <c r="P139" s="24"/>
      <c r="Q139" s="24"/>
      <c r="R139" s="24">
        <v>560408</v>
      </c>
      <c r="S139" s="10"/>
    </row>
    <row r="140" spans="1:19" ht="16.5" customHeight="1">
      <c r="A140" s="27" t="s">
        <v>3</v>
      </c>
      <c r="B140" s="27" t="s">
        <v>157</v>
      </c>
      <c r="C140" s="27">
        <f>SUM(C141,C143,C150,C152,C155,C148)</f>
        <v>143339000</v>
      </c>
      <c r="D140" s="210">
        <f t="shared" ref="D140:J140" si="144">SUM(D141,D143,D150,D152,D155,D148)</f>
        <v>0</v>
      </c>
      <c r="E140" s="210">
        <f t="shared" si="144"/>
        <v>0</v>
      </c>
      <c r="F140" s="210">
        <f t="shared" si="144"/>
        <v>0</v>
      </c>
      <c r="G140" s="210">
        <f t="shared" si="144"/>
        <v>0</v>
      </c>
      <c r="H140" s="210">
        <f t="shared" si="144"/>
        <v>0</v>
      </c>
      <c r="I140" s="210">
        <f t="shared" si="144"/>
        <v>-43250000</v>
      </c>
      <c r="J140" s="210">
        <f t="shared" si="144"/>
        <v>-43250000</v>
      </c>
      <c r="K140" s="27">
        <f>SUM(K141,K143,K150,K152,K155,K148)</f>
        <v>100089000</v>
      </c>
      <c r="L140" s="27">
        <f t="shared" ref="L140:R140" si="145">SUM(L141,L143,L150,L152,L155,L148)</f>
        <v>78725330</v>
      </c>
      <c r="M140" s="27">
        <f t="shared" si="145"/>
        <v>78725330</v>
      </c>
      <c r="N140" s="27">
        <f t="shared" si="145"/>
        <v>0</v>
      </c>
      <c r="O140" s="27">
        <f t="shared" si="145"/>
        <v>0</v>
      </c>
      <c r="P140" s="27">
        <f t="shared" si="145"/>
        <v>0</v>
      </c>
      <c r="Q140" s="27">
        <f t="shared" si="145"/>
        <v>0</v>
      </c>
      <c r="R140" s="27">
        <f t="shared" si="145"/>
        <v>21363670</v>
      </c>
    </row>
    <row r="141" spans="1:19" ht="16.5" customHeight="1">
      <c r="A141" s="28" t="s">
        <v>16</v>
      </c>
      <c r="B141" s="28" t="s">
        <v>21</v>
      </c>
      <c r="C141" s="28">
        <f t="shared" ref="C141:R141" si="146">SUM(C142)</f>
        <v>3000000</v>
      </c>
      <c r="D141" s="173">
        <f t="shared" si="146"/>
        <v>0</v>
      </c>
      <c r="E141" s="173">
        <f t="shared" si="146"/>
        <v>0</v>
      </c>
      <c r="F141" s="173">
        <f t="shared" si="146"/>
        <v>0</v>
      </c>
      <c r="G141" s="173">
        <f t="shared" si="146"/>
        <v>0</v>
      </c>
      <c r="H141" s="173">
        <f t="shared" si="146"/>
        <v>0</v>
      </c>
      <c r="I141" s="173">
        <f t="shared" si="146"/>
        <v>0</v>
      </c>
      <c r="J141" s="173">
        <f t="shared" si="146"/>
        <v>0</v>
      </c>
      <c r="K141" s="28">
        <f t="shared" si="146"/>
        <v>3000000</v>
      </c>
      <c r="L141" s="28">
        <f t="shared" si="146"/>
        <v>3000000</v>
      </c>
      <c r="M141" s="28">
        <f t="shared" si="146"/>
        <v>3000000</v>
      </c>
      <c r="N141" s="28">
        <f t="shared" si="146"/>
        <v>0</v>
      </c>
      <c r="O141" s="28">
        <f t="shared" si="146"/>
        <v>0</v>
      </c>
      <c r="P141" s="28">
        <f t="shared" si="146"/>
        <v>0</v>
      </c>
      <c r="Q141" s="28">
        <f t="shared" si="146"/>
        <v>0</v>
      </c>
      <c r="R141" s="28">
        <f t="shared" si="146"/>
        <v>0</v>
      </c>
    </row>
    <row r="142" spans="1:19" ht="16.5" customHeight="1">
      <c r="A142" s="24" t="s">
        <v>4</v>
      </c>
      <c r="B142" s="24" t="s">
        <v>75</v>
      </c>
      <c r="C142" s="24">
        <v>3000000</v>
      </c>
      <c r="D142" s="24"/>
      <c r="E142" s="24"/>
      <c r="F142" s="292"/>
      <c r="G142" s="292"/>
      <c r="H142" s="32"/>
      <c r="I142" s="32">
        <v>0</v>
      </c>
      <c r="J142" s="115">
        <f>SUM(F142:I142)</f>
        <v>0</v>
      </c>
      <c r="K142" s="24">
        <v>3000000</v>
      </c>
      <c r="L142" s="24">
        <v>3000000</v>
      </c>
      <c r="M142" s="24">
        <v>3000000</v>
      </c>
      <c r="N142" s="24">
        <f>L142-M142</f>
        <v>0</v>
      </c>
      <c r="O142" s="24"/>
      <c r="P142" s="24"/>
      <c r="Q142" s="24">
        <f>SUM(N142:P142)</f>
        <v>0</v>
      </c>
      <c r="R142" s="24">
        <f>SUM(K142-M142-Q142)</f>
        <v>0</v>
      </c>
    </row>
    <row r="143" spans="1:19" ht="16.5" customHeight="1">
      <c r="A143" s="28" t="s">
        <v>16</v>
      </c>
      <c r="B143" s="28" t="s">
        <v>36</v>
      </c>
      <c r="C143" s="28">
        <v>75989000</v>
      </c>
      <c r="D143" s="173">
        <f t="shared" ref="D143:J143" si="147">SUM(D144:D147)</f>
        <v>0</v>
      </c>
      <c r="E143" s="173">
        <f t="shared" si="147"/>
        <v>0</v>
      </c>
      <c r="F143" s="173">
        <f t="shared" si="147"/>
        <v>0</v>
      </c>
      <c r="G143" s="173">
        <f t="shared" si="147"/>
        <v>0</v>
      </c>
      <c r="H143" s="173">
        <f t="shared" si="147"/>
        <v>0</v>
      </c>
      <c r="I143" s="173">
        <f t="shared" si="147"/>
        <v>3500000</v>
      </c>
      <c r="J143" s="173">
        <f t="shared" si="147"/>
        <v>3500000</v>
      </c>
      <c r="K143" s="28">
        <v>79489000</v>
      </c>
      <c r="L143" s="28">
        <f t="shared" ref="L143:Q143" si="148">SUM(L144:L147)</f>
        <v>60812300</v>
      </c>
      <c r="M143" s="28">
        <f t="shared" si="148"/>
        <v>60812300</v>
      </c>
      <c r="N143" s="28">
        <f t="shared" si="148"/>
        <v>0</v>
      </c>
      <c r="O143" s="28">
        <f t="shared" si="148"/>
        <v>0</v>
      </c>
      <c r="P143" s="28">
        <f t="shared" si="148"/>
        <v>0</v>
      </c>
      <c r="Q143" s="28">
        <f t="shared" si="148"/>
        <v>0</v>
      </c>
      <c r="R143" s="28">
        <f>SUM(R144:R147)</f>
        <v>18676700</v>
      </c>
    </row>
    <row r="144" spans="1:19" ht="16.5" customHeight="1">
      <c r="A144" s="24" t="s">
        <v>4</v>
      </c>
      <c r="B144" s="24" t="s">
        <v>37</v>
      </c>
      <c r="C144" s="24">
        <v>1469000</v>
      </c>
      <c r="D144" s="24"/>
      <c r="E144" s="24"/>
      <c r="F144" s="292"/>
      <c r="G144" s="292"/>
      <c r="H144" s="32"/>
      <c r="I144" s="32">
        <v>4000000</v>
      </c>
      <c r="J144" s="115">
        <f t="shared" ref="J144:J147" si="149">SUM(F144:I144)</f>
        <v>4000000</v>
      </c>
      <c r="K144" s="24">
        <v>5469000</v>
      </c>
      <c r="L144" s="24">
        <v>5468200</v>
      </c>
      <c r="M144" s="24">
        <v>5468200</v>
      </c>
      <c r="N144" s="24">
        <f t="shared" ref="N144:N147" si="150">L144-M144</f>
        <v>0</v>
      </c>
      <c r="O144" s="24"/>
      <c r="P144" s="24"/>
      <c r="Q144" s="24">
        <f>SUM(N144:P144)</f>
        <v>0</v>
      </c>
      <c r="R144" s="24">
        <f t="shared" ref="R144:R147" si="151">SUM(K144-M144-Q144)</f>
        <v>800</v>
      </c>
    </row>
    <row r="145" spans="1:19" ht="16.5" customHeight="1">
      <c r="A145" s="24" t="s">
        <v>4</v>
      </c>
      <c r="B145" s="24" t="s">
        <v>43</v>
      </c>
      <c r="C145" s="24">
        <v>0</v>
      </c>
      <c r="D145" s="24"/>
      <c r="E145" s="24"/>
      <c r="F145" s="292"/>
      <c r="G145" s="292"/>
      <c r="H145" s="32"/>
      <c r="I145" s="32">
        <v>2000000</v>
      </c>
      <c r="J145" s="115">
        <f t="shared" si="149"/>
        <v>2000000</v>
      </c>
      <c r="K145" s="24">
        <v>2000000</v>
      </c>
      <c r="L145" s="24">
        <v>1987500</v>
      </c>
      <c r="M145" s="24">
        <v>1987500</v>
      </c>
      <c r="N145" s="24">
        <f t="shared" si="150"/>
        <v>0</v>
      </c>
      <c r="O145" s="24"/>
      <c r="P145" s="24"/>
      <c r="Q145" s="24">
        <f>SUM(N145:P145)</f>
        <v>0</v>
      </c>
      <c r="R145" s="24">
        <f t="shared" si="151"/>
        <v>12500</v>
      </c>
    </row>
    <row r="146" spans="1:19" ht="16.5" customHeight="1">
      <c r="A146" s="24" t="s">
        <v>4</v>
      </c>
      <c r="B146" s="24" t="s">
        <v>140</v>
      </c>
      <c r="C146" s="24">
        <v>8000000</v>
      </c>
      <c r="D146" s="24"/>
      <c r="E146" s="24"/>
      <c r="F146" s="292"/>
      <c r="G146" s="292"/>
      <c r="H146" s="32"/>
      <c r="I146" s="32">
        <v>0</v>
      </c>
      <c r="J146" s="115">
        <f t="shared" si="149"/>
        <v>0</v>
      </c>
      <c r="K146" s="24">
        <v>8000000</v>
      </c>
      <c r="L146" s="24">
        <v>7920000</v>
      </c>
      <c r="M146" s="24">
        <v>7920000</v>
      </c>
      <c r="N146" s="24">
        <f t="shared" si="150"/>
        <v>0</v>
      </c>
      <c r="O146" s="24"/>
      <c r="P146" s="24"/>
      <c r="Q146" s="24">
        <f>SUM(N146:P146)</f>
        <v>0</v>
      </c>
      <c r="R146" s="24">
        <f t="shared" si="151"/>
        <v>80000</v>
      </c>
    </row>
    <row r="147" spans="1:19" ht="16.5" customHeight="1">
      <c r="A147" s="24" t="s">
        <v>4</v>
      </c>
      <c r="B147" s="24" t="s">
        <v>46</v>
      </c>
      <c r="C147" s="24">
        <v>66520000</v>
      </c>
      <c r="D147" s="24"/>
      <c r="E147" s="24"/>
      <c r="F147" s="292"/>
      <c r="G147" s="292"/>
      <c r="H147" s="32"/>
      <c r="I147" s="32">
        <v>-2500000</v>
      </c>
      <c r="J147" s="115">
        <f t="shared" si="149"/>
        <v>-2500000</v>
      </c>
      <c r="K147" s="24">
        <v>64020000</v>
      </c>
      <c r="L147" s="24">
        <v>45436600</v>
      </c>
      <c r="M147" s="24">
        <v>45436600</v>
      </c>
      <c r="N147" s="24">
        <f t="shared" si="150"/>
        <v>0</v>
      </c>
      <c r="O147" s="24"/>
      <c r="P147" s="24"/>
      <c r="Q147" s="24">
        <f>SUM(N147:P147)</f>
        <v>0</v>
      </c>
      <c r="R147" s="24">
        <f t="shared" si="151"/>
        <v>18583400</v>
      </c>
    </row>
    <row r="148" spans="1:19" ht="16.5" customHeight="1">
      <c r="A148" s="28" t="s">
        <v>16</v>
      </c>
      <c r="B148" s="30" t="s">
        <v>31</v>
      </c>
      <c r="C148" s="28">
        <v>600000</v>
      </c>
      <c r="D148" s="173">
        <f t="shared" ref="D148:J148" si="152">SUM(D149)</f>
        <v>0</v>
      </c>
      <c r="E148" s="173">
        <f t="shared" si="152"/>
        <v>0</v>
      </c>
      <c r="F148" s="173">
        <f t="shared" si="152"/>
        <v>0</v>
      </c>
      <c r="G148" s="173">
        <f t="shared" si="152"/>
        <v>0</v>
      </c>
      <c r="H148" s="173">
        <f t="shared" si="152"/>
        <v>0</v>
      </c>
      <c r="I148" s="173">
        <f t="shared" si="152"/>
        <v>0</v>
      </c>
      <c r="J148" s="173">
        <f t="shared" si="152"/>
        <v>0</v>
      </c>
      <c r="K148" s="28">
        <v>600000</v>
      </c>
      <c r="L148" s="28">
        <f t="shared" ref="L148:R150" si="153">SUM(L149)</f>
        <v>0</v>
      </c>
      <c r="M148" s="28">
        <f t="shared" si="153"/>
        <v>0</v>
      </c>
      <c r="N148" s="28">
        <f t="shared" si="153"/>
        <v>0</v>
      </c>
      <c r="O148" s="28">
        <f t="shared" si="153"/>
        <v>0</v>
      </c>
      <c r="P148" s="28">
        <f t="shared" si="153"/>
        <v>0</v>
      </c>
      <c r="Q148" s="28">
        <f t="shared" si="153"/>
        <v>0</v>
      </c>
      <c r="R148" s="28">
        <f t="shared" si="153"/>
        <v>600000</v>
      </c>
    </row>
    <row r="149" spans="1:19" ht="16.5" customHeight="1">
      <c r="A149" s="24" t="s">
        <v>4</v>
      </c>
      <c r="B149" s="29" t="s">
        <v>158</v>
      </c>
      <c r="C149" s="24">
        <v>600000</v>
      </c>
      <c r="D149" s="24"/>
      <c r="E149" s="24"/>
      <c r="F149" s="292"/>
      <c r="G149" s="292"/>
      <c r="H149" s="32"/>
      <c r="I149" s="32">
        <v>0</v>
      </c>
      <c r="J149" s="115">
        <f>SUM(F149:I149)</f>
        <v>0</v>
      </c>
      <c r="K149" s="24">
        <v>600000</v>
      </c>
      <c r="L149" s="24">
        <v>0</v>
      </c>
      <c r="M149" s="24">
        <v>0</v>
      </c>
      <c r="N149" s="24">
        <f>L149-M149</f>
        <v>0</v>
      </c>
      <c r="O149" s="24"/>
      <c r="P149" s="24"/>
      <c r="Q149" s="24">
        <f>SUM(N149:P149)</f>
        <v>0</v>
      </c>
      <c r="R149" s="24">
        <f>SUM(K149-M149-Q149)</f>
        <v>600000</v>
      </c>
    </row>
    <row r="150" spans="1:19" ht="16.5" customHeight="1">
      <c r="A150" s="28" t="s">
        <v>16</v>
      </c>
      <c r="B150" s="28" t="s">
        <v>60</v>
      </c>
      <c r="C150" s="28">
        <v>56150000</v>
      </c>
      <c r="D150" s="173">
        <f t="shared" ref="D150:J150" si="154">SUM(D151)</f>
        <v>0</v>
      </c>
      <c r="E150" s="173">
        <f t="shared" si="154"/>
        <v>0</v>
      </c>
      <c r="F150" s="173">
        <f t="shared" si="154"/>
        <v>0</v>
      </c>
      <c r="G150" s="173">
        <f t="shared" si="154"/>
        <v>0</v>
      </c>
      <c r="H150" s="173">
        <f t="shared" si="154"/>
        <v>0</v>
      </c>
      <c r="I150" s="173">
        <f t="shared" si="154"/>
        <v>-46750000</v>
      </c>
      <c r="J150" s="173">
        <f t="shared" si="154"/>
        <v>-46750000</v>
      </c>
      <c r="K150" s="28">
        <v>9400000</v>
      </c>
      <c r="L150" s="28">
        <f t="shared" si="153"/>
        <v>8387600</v>
      </c>
      <c r="M150" s="28">
        <f t="shared" si="153"/>
        <v>8387600</v>
      </c>
      <c r="N150" s="28">
        <f t="shared" si="153"/>
        <v>0</v>
      </c>
      <c r="O150" s="28">
        <f t="shared" si="153"/>
        <v>0</v>
      </c>
      <c r="P150" s="28">
        <f t="shared" si="153"/>
        <v>0</v>
      </c>
      <c r="Q150" s="28">
        <f t="shared" si="153"/>
        <v>0</v>
      </c>
      <c r="R150" s="28">
        <f t="shared" si="153"/>
        <v>1012400</v>
      </c>
    </row>
    <row r="151" spans="1:19" ht="16.5" customHeight="1">
      <c r="A151" s="24" t="s">
        <v>4</v>
      </c>
      <c r="B151" s="24" t="s">
        <v>159</v>
      </c>
      <c r="C151" s="24">
        <v>56150000</v>
      </c>
      <c r="D151" s="24"/>
      <c r="E151" s="24"/>
      <c r="F151" s="292"/>
      <c r="G151" s="292"/>
      <c r="H151" s="32"/>
      <c r="I151" s="32">
        <v>-46750000</v>
      </c>
      <c r="J151" s="115">
        <f>SUM(F151:I151)</f>
        <v>-46750000</v>
      </c>
      <c r="K151" s="24">
        <v>9400000</v>
      </c>
      <c r="L151" s="24">
        <v>8387600</v>
      </c>
      <c r="M151" s="24">
        <v>8387600</v>
      </c>
      <c r="N151" s="24">
        <f>L151-M151</f>
        <v>0</v>
      </c>
      <c r="O151" s="24"/>
      <c r="P151" s="24"/>
      <c r="Q151" s="24">
        <f>SUM(N151:P151)</f>
        <v>0</v>
      </c>
      <c r="R151" s="24">
        <f>SUM(K151-M151-Q151)</f>
        <v>1012400</v>
      </c>
    </row>
    <row r="152" spans="1:19" ht="16.5" customHeight="1">
      <c r="A152" s="28" t="s">
        <v>16</v>
      </c>
      <c r="B152" s="28" t="s">
        <v>40</v>
      </c>
      <c r="C152" s="28">
        <v>6600000</v>
      </c>
      <c r="D152" s="173">
        <f t="shared" ref="D152:J152" si="155">SUM(D153:D154)</f>
        <v>0</v>
      </c>
      <c r="E152" s="173">
        <f t="shared" si="155"/>
        <v>0</v>
      </c>
      <c r="F152" s="173">
        <f t="shared" si="155"/>
        <v>0</v>
      </c>
      <c r="G152" s="173">
        <f t="shared" si="155"/>
        <v>0</v>
      </c>
      <c r="H152" s="173">
        <f t="shared" si="155"/>
        <v>0</v>
      </c>
      <c r="I152" s="173">
        <f t="shared" si="155"/>
        <v>0</v>
      </c>
      <c r="J152" s="173">
        <f t="shared" si="155"/>
        <v>0</v>
      </c>
      <c r="K152" s="28">
        <v>6600000</v>
      </c>
      <c r="L152" s="28">
        <f t="shared" ref="L152:Q152" si="156">SUM(L153:L154)</f>
        <v>5536000</v>
      </c>
      <c r="M152" s="28">
        <f t="shared" si="156"/>
        <v>5536000</v>
      </c>
      <c r="N152" s="28">
        <f t="shared" si="156"/>
        <v>0</v>
      </c>
      <c r="O152" s="28">
        <f t="shared" si="156"/>
        <v>0</v>
      </c>
      <c r="P152" s="28">
        <f t="shared" si="156"/>
        <v>0</v>
      </c>
      <c r="Q152" s="28">
        <f t="shared" si="156"/>
        <v>0</v>
      </c>
      <c r="R152" s="28">
        <f>SUM(R153:R154)</f>
        <v>1064000</v>
      </c>
    </row>
    <row r="153" spans="1:19" ht="16.5" customHeight="1">
      <c r="A153" s="24" t="s">
        <v>4</v>
      </c>
      <c r="B153" s="24" t="s">
        <v>41</v>
      </c>
      <c r="C153" s="24">
        <v>4800000</v>
      </c>
      <c r="D153" s="24"/>
      <c r="E153" s="24"/>
      <c r="F153" s="292"/>
      <c r="G153" s="292"/>
      <c r="H153" s="32"/>
      <c r="I153" s="32">
        <v>0</v>
      </c>
      <c r="J153" s="115">
        <f t="shared" ref="J153:J154" si="157">SUM(F153:I153)</f>
        <v>0</v>
      </c>
      <c r="K153" s="24">
        <v>4800000</v>
      </c>
      <c r="L153" s="24">
        <v>3736000</v>
      </c>
      <c r="M153" s="24">
        <v>3736000</v>
      </c>
      <c r="N153" s="24">
        <f t="shared" ref="N153:N154" si="158">L153-M153</f>
        <v>0</v>
      </c>
      <c r="O153" s="24"/>
      <c r="P153" s="24"/>
      <c r="Q153" s="24">
        <f>SUM(N153:P153)</f>
        <v>0</v>
      </c>
      <c r="R153" s="24">
        <f t="shared" ref="R153:R154" si="159">SUM(K153-M153-Q153)</f>
        <v>1064000</v>
      </c>
    </row>
    <row r="154" spans="1:19" ht="16.5" customHeight="1">
      <c r="A154" s="24" t="s">
        <v>4</v>
      </c>
      <c r="B154" s="24" t="s">
        <v>42</v>
      </c>
      <c r="C154" s="24">
        <v>1800000</v>
      </c>
      <c r="D154" s="24"/>
      <c r="E154" s="24"/>
      <c r="F154" s="292"/>
      <c r="G154" s="292"/>
      <c r="H154" s="32"/>
      <c r="I154" s="32">
        <v>0</v>
      </c>
      <c r="J154" s="115">
        <f t="shared" si="157"/>
        <v>0</v>
      </c>
      <c r="K154" s="24">
        <v>1800000</v>
      </c>
      <c r="L154" s="24">
        <v>1800000</v>
      </c>
      <c r="M154" s="24">
        <v>1800000</v>
      </c>
      <c r="N154" s="24">
        <f t="shared" si="158"/>
        <v>0</v>
      </c>
      <c r="O154" s="24"/>
      <c r="P154" s="24"/>
      <c r="Q154" s="24">
        <f>SUM(N154:P154)</f>
        <v>0</v>
      </c>
      <c r="R154" s="24">
        <f t="shared" si="159"/>
        <v>0</v>
      </c>
    </row>
    <row r="155" spans="1:19" ht="16.5" customHeight="1">
      <c r="A155" s="28" t="s">
        <v>16</v>
      </c>
      <c r="B155" s="28" t="s">
        <v>160</v>
      </c>
      <c r="C155" s="28">
        <v>1000000</v>
      </c>
      <c r="D155" s="173">
        <f t="shared" ref="D155:J155" si="160">SUM(D156)</f>
        <v>0</v>
      </c>
      <c r="E155" s="173">
        <f t="shared" si="160"/>
        <v>0</v>
      </c>
      <c r="F155" s="173">
        <f t="shared" si="160"/>
        <v>0</v>
      </c>
      <c r="G155" s="173">
        <f t="shared" si="160"/>
        <v>0</v>
      </c>
      <c r="H155" s="173">
        <f t="shared" si="160"/>
        <v>0</v>
      </c>
      <c r="I155" s="173">
        <f t="shared" si="160"/>
        <v>0</v>
      </c>
      <c r="J155" s="173">
        <f t="shared" si="160"/>
        <v>0</v>
      </c>
      <c r="K155" s="28">
        <v>1000000</v>
      </c>
      <c r="L155" s="28">
        <f t="shared" ref="L155:R155" si="161">SUM(L156)</f>
        <v>989430</v>
      </c>
      <c r="M155" s="28">
        <f t="shared" si="161"/>
        <v>989430</v>
      </c>
      <c r="N155" s="28">
        <f t="shared" si="161"/>
        <v>0</v>
      </c>
      <c r="O155" s="28">
        <f t="shared" si="161"/>
        <v>0</v>
      </c>
      <c r="P155" s="28">
        <f t="shared" si="161"/>
        <v>0</v>
      </c>
      <c r="Q155" s="28">
        <f t="shared" si="161"/>
        <v>0</v>
      </c>
      <c r="R155" s="28">
        <f t="shared" si="161"/>
        <v>10570</v>
      </c>
    </row>
    <row r="156" spans="1:19" ht="16.5" customHeight="1">
      <c r="A156" s="24" t="s">
        <v>64</v>
      </c>
      <c r="B156" s="24" t="s">
        <v>161</v>
      </c>
      <c r="C156" s="24">
        <v>1000000</v>
      </c>
      <c r="D156" s="24"/>
      <c r="E156" s="24"/>
      <c r="F156" s="292"/>
      <c r="G156" s="292"/>
      <c r="H156" s="32"/>
      <c r="I156" s="32">
        <v>0</v>
      </c>
      <c r="J156" s="115">
        <f>SUM(F156:I156)</f>
        <v>0</v>
      </c>
      <c r="K156" s="24">
        <v>1000000</v>
      </c>
      <c r="L156" s="24">
        <v>989430</v>
      </c>
      <c r="M156" s="24">
        <v>989430</v>
      </c>
      <c r="N156" s="24">
        <f>L156-M156</f>
        <v>0</v>
      </c>
      <c r="O156" s="24"/>
      <c r="P156" s="24"/>
      <c r="Q156" s="24">
        <f>SUM(N156:P156)</f>
        <v>0</v>
      </c>
      <c r="R156" s="24">
        <f>SUM(K156-M156-Q156)</f>
        <v>10570</v>
      </c>
    </row>
    <row r="157" spans="1:19" ht="16.5" customHeight="1">
      <c r="A157" s="27" t="s">
        <v>3</v>
      </c>
      <c r="B157" s="31" t="s">
        <v>162</v>
      </c>
      <c r="C157" s="27">
        <f>C158</f>
        <v>3907500000</v>
      </c>
      <c r="D157" s="210">
        <f t="shared" ref="D157:J157" si="162">D158</f>
        <v>0</v>
      </c>
      <c r="E157" s="210">
        <f t="shared" si="162"/>
        <v>0</v>
      </c>
      <c r="F157" s="210">
        <f t="shared" si="162"/>
        <v>-319000000</v>
      </c>
      <c r="G157" s="210">
        <f t="shared" si="162"/>
        <v>0</v>
      </c>
      <c r="H157" s="210">
        <f t="shared" si="162"/>
        <v>0</v>
      </c>
      <c r="I157" s="210">
        <f t="shared" si="162"/>
        <v>0</v>
      </c>
      <c r="J157" s="210">
        <f t="shared" si="162"/>
        <v>-319000000</v>
      </c>
      <c r="K157" s="27">
        <f t="shared" ref="K157:R157" si="163">K158</f>
        <v>3588500000</v>
      </c>
      <c r="L157" s="27">
        <f t="shared" si="163"/>
        <v>3588273160</v>
      </c>
      <c r="M157" s="27">
        <f t="shared" si="163"/>
        <v>3588273160</v>
      </c>
      <c r="N157" s="27">
        <f t="shared" si="163"/>
        <v>0</v>
      </c>
      <c r="O157" s="27">
        <f t="shared" si="163"/>
        <v>0</v>
      </c>
      <c r="P157" s="27">
        <f t="shared" si="163"/>
        <v>0</v>
      </c>
      <c r="Q157" s="27">
        <f t="shared" si="163"/>
        <v>0</v>
      </c>
      <c r="R157" s="27">
        <f t="shared" si="163"/>
        <v>226840</v>
      </c>
    </row>
    <row r="158" spans="1:19" ht="16.5" customHeight="1">
      <c r="A158" s="28" t="s">
        <v>16</v>
      </c>
      <c r="B158" s="30" t="s">
        <v>156</v>
      </c>
      <c r="C158" s="28">
        <f t="shared" ref="C158:R158" si="164">SUM(C159)</f>
        <v>3907500000</v>
      </c>
      <c r="D158" s="173">
        <f t="shared" si="164"/>
        <v>0</v>
      </c>
      <c r="E158" s="173">
        <f t="shared" si="164"/>
        <v>0</v>
      </c>
      <c r="F158" s="173">
        <f t="shared" si="164"/>
        <v>-319000000</v>
      </c>
      <c r="G158" s="173">
        <f t="shared" si="164"/>
        <v>0</v>
      </c>
      <c r="H158" s="173">
        <f t="shared" si="164"/>
        <v>0</v>
      </c>
      <c r="I158" s="173">
        <f t="shared" si="164"/>
        <v>0</v>
      </c>
      <c r="J158" s="173">
        <f t="shared" si="164"/>
        <v>-319000000</v>
      </c>
      <c r="K158" s="28">
        <f t="shared" si="164"/>
        <v>3588500000</v>
      </c>
      <c r="L158" s="28">
        <f t="shared" si="164"/>
        <v>3588273160</v>
      </c>
      <c r="M158" s="28">
        <f t="shared" si="164"/>
        <v>3588273160</v>
      </c>
      <c r="N158" s="28">
        <f t="shared" si="164"/>
        <v>0</v>
      </c>
      <c r="O158" s="28">
        <f t="shared" si="164"/>
        <v>0</v>
      </c>
      <c r="P158" s="28">
        <f t="shared" si="164"/>
        <v>0</v>
      </c>
      <c r="Q158" s="28">
        <f t="shared" si="164"/>
        <v>0</v>
      </c>
      <c r="R158" s="28">
        <f t="shared" si="164"/>
        <v>226840</v>
      </c>
    </row>
    <row r="159" spans="1:19" ht="16.5" customHeight="1">
      <c r="A159" s="24" t="s">
        <v>4</v>
      </c>
      <c r="B159" s="29" t="s">
        <v>156</v>
      </c>
      <c r="C159" s="24">
        <v>3907500000</v>
      </c>
      <c r="D159" s="24"/>
      <c r="E159" s="24"/>
      <c r="F159" s="32">
        <v>-319000000</v>
      </c>
      <c r="G159" s="32"/>
      <c r="H159" s="32"/>
      <c r="I159" s="32"/>
      <c r="J159" s="115">
        <f>SUM(F159:I159)</f>
        <v>-319000000</v>
      </c>
      <c r="K159" s="24">
        <f>C159+J159</f>
        <v>3588500000</v>
      </c>
      <c r="L159" s="24">
        <v>3588273160</v>
      </c>
      <c r="M159" s="32">
        <v>3588273160</v>
      </c>
      <c r="N159" s="24">
        <f>L159-M159</f>
        <v>0</v>
      </c>
      <c r="O159" s="24"/>
      <c r="P159" s="24"/>
      <c r="Q159" s="24">
        <f>SUM(N159:P159)</f>
        <v>0</v>
      </c>
      <c r="R159" s="24">
        <f>SUM(K159-M159-Q159)</f>
        <v>226840</v>
      </c>
      <c r="S159" s="10"/>
    </row>
    <row r="160" spans="1:19" ht="16.5" customHeight="1">
      <c r="A160" s="25" t="s">
        <v>1</v>
      </c>
      <c r="B160" s="25" t="s">
        <v>163</v>
      </c>
      <c r="C160" s="25">
        <f t="shared" ref="C160:R160" si="165">SUM(C161)</f>
        <v>246188000</v>
      </c>
      <c r="D160" s="208">
        <f t="shared" si="165"/>
        <v>0</v>
      </c>
      <c r="E160" s="208">
        <f t="shared" si="165"/>
        <v>0</v>
      </c>
      <c r="F160" s="208">
        <f t="shared" si="165"/>
        <v>0</v>
      </c>
      <c r="G160" s="208">
        <f t="shared" si="165"/>
        <v>0</v>
      </c>
      <c r="H160" s="208">
        <f t="shared" si="165"/>
        <v>0</v>
      </c>
      <c r="I160" s="208">
        <f t="shared" si="165"/>
        <v>-91149000</v>
      </c>
      <c r="J160" s="208">
        <f t="shared" si="165"/>
        <v>-91149000</v>
      </c>
      <c r="K160" s="25">
        <f t="shared" si="165"/>
        <v>155039000</v>
      </c>
      <c r="L160" s="25">
        <f t="shared" si="165"/>
        <v>138728890</v>
      </c>
      <c r="M160" s="25">
        <f t="shared" si="165"/>
        <v>138728890</v>
      </c>
      <c r="N160" s="25">
        <f t="shared" si="165"/>
        <v>0</v>
      </c>
      <c r="O160" s="25">
        <f t="shared" si="165"/>
        <v>0</v>
      </c>
      <c r="P160" s="25">
        <f t="shared" si="165"/>
        <v>0</v>
      </c>
      <c r="Q160" s="25">
        <f t="shared" si="165"/>
        <v>0</v>
      </c>
      <c r="R160" s="25">
        <f t="shared" si="165"/>
        <v>16310110</v>
      </c>
    </row>
    <row r="161" spans="1:18" ht="16.5" customHeight="1">
      <c r="A161" s="26" t="s">
        <v>2</v>
      </c>
      <c r="B161" s="26" t="s">
        <v>90</v>
      </c>
      <c r="C161" s="26">
        <f t="shared" ref="C161:R161" si="166">SUM(C162,C195,C206)</f>
        <v>246188000</v>
      </c>
      <c r="D161" s="209">
        <f t="shared" si="166"/>
        <v>0</v>
      </c>
      <c r="E161" s="209">
        <f t="shared" si="166"/>
        <v>0</v>
      </c>
      <c r="F161" s="209">
        <f t="shared" si="166"/>
        <v>0</v>
      </c>
      <c r="G161" s="209">
        <f t="shared" si="166"/>
        <v>0</v>
      </c>
      <c r="H161" s="209">
        <f t="shared" si="166"/>
        <v>0</v>
      </c>
      <c r="I161" s="209">
        <f t="shared" si="166"/>
        <v>-91149000</v>
      </c>
      <c r="J161" s="209">
        <f t="shared" si="166"/>
        <v>-91149000</v>
      </c>
      <c r="K161" s="26">
        <f t="shared" si="166"/>
        <v>155039000</v>
      </c>
      <c r="L161" s="26">
        <f t="shared" si="166"/>
        <v>138728890</v>
      </c>
      <c r="M161" s="26">
        <f t="shared" si="166"/>
        <v>138728890</v>
      </c>
      <c r="N161" s="26">
        <f t="shared" si="166"/>
        <v>0</v>
      </c>
      <c r="O161" s="26">
        <f t="shared" si="166"/>
        <v>0</v>
      </c>
      <c r="P161" s="26">
        <f t="shared" si="166"/>
        <v>0</v>
      </c>
      <c r="Q161" s="26">
        <f t="shared" si="166"/>
        <v>0</v>
      </c>
      <c r="R161" s="26">
        <f t="shared" si="166"/>
        <v>16310110</v>
      </c>
    </row>
    <row r="162" spans="1:18" ht="16.5" customHeight="1">
      <c r="A162" s="27" t="s">
        <v>3</v>
      </c>
      <c r="B162" s="27" t="s">
        <v>164</v>
      </c>
      <c r="C162" s="27">
        <f>SUM(C163,C169,C171,C177,C179,C184,C186,C188,C190,C193,C165,C167)</f>
        <v>223859000</v>
      </c>
      <c r="D162" s="210">
        <f t="shared" ref="D162:J162" si="167">SUM(D163,D169,D171,D177,D179,D184,D186,D188,D190,D193,D165,D167)</f>
        <v>0</v>
      </c>
      <c r="E162" s="210">
        <f t="shared" si="167"/>
        <v>0</v>
      </c>
      <c r="F162" s="210">
        <f t="shared" si="167"/>
        <v>0</v>
      </c>
      <c r="G162" s="210">
        <f t="shared" si="167"/>
        <v>0</v>
      </c>
      <c r="H162" s="210">
        <f t="shared" si="167"/>
        <v>0</v>
      </c>
      <c r="I162" s="210">
        <f t="shared" si="167"/>
        <v>-91149000</v>
      </c>
      <c r="J162" s="210">
        <f t="shared" si="167"/>
        <v>-91149000</v>
      </c>
      <c r="K162" s="27">
        <f>SUM(K163,K169,K171,K177,K179,K184,K186,K188,K190,K193,K165,K167)</f>
        <v>132710000</v>
      </c>
      <c r="L162" s="27">
        <f t="shared" ref="L162:R162" si="168">SUM(L163,L169,L171,L177,L179,L184,L186,L188,L190,L193,L165,L167)</f>
        <v>116745540</v>
      </c>
      <c r="M162" s="27">
        <f t="shared" si="168"/>
        <v>116745540</v>
      </c>
      <c r="N162" s="27">
        <f t="shared" si="168"/>
        <v>0</v>
      </c>
      <c r="O162" s="27">
        <f t="shared" si="168"/>
        <v>0</v>
      </c>
      <c r="P162" s="27">
        <f t="shared" si="168"/>
        <v>0</v>
      </c>
      <c r="Q162" s="27">
        <f t="shared" si="168"/>
        <v>0</v>
      </c>
      <c r="R162" s="27">
        <f t="shared" si="168"/>
        <v>15964460</v>
      </c>
    </row>
    <row r="163" spans="1:18" ht="16.5" customHeight="1">
      <c r="A163" s="28" t="s">
        <v>16</v>
      </c>
      <c r="B163" s="30" t="s">
        <v>18</v>
      </c>
      <c r="C163" s="28">
        <f>SUM(C164)</f>
        <v>65010000</v>
      </c>
      <c r="D163" s="173">
        <f t="shared" ref="D163:J163" si="169">SUM(D164)</f>
        <v>0</v>
      </c>
      <c r="E163" s="173">
        <f t="shared" si="169"/>
        <v>0</v>
      </c>
      <c r="F163" s="173">
        <f t="shared" si="169"/>
        <v>0</v>
      </c>
      <c r="G163" s="173">
        <f t="shared" si="169"/>
        <v>0</v>
      </c>
      <c r="H163" s="173">
        <f t="shared" si="169"/>
        <v>0</v>
      </c>
      <c r="I163" s="173">
        <f t="shared" si="169"/>
        <v>0</v>
      </c>
      <c r="J163" s="173">
        <f t="shared" si="169"/>
        <v>0</v>
      </c>
      <c r="K163" s="28">
        <f t="shared" ref="K163:R163" si="170">SUM(K164)</f>
        <v>65010000</v>
      </c>
      <c r="L163" s="28">
        <f t="shared" si="170"/>
        <v>64478400</v>
      </c>
      <c r="M163" s="28">
        <f t="shared" si="170"/>
        <v>64478400</v>
      </c>
      <c r="N163" s="28">
        <f t="shared" si="170"/>
        <v>0</v>
      </c>
      <c r="O163" s="28">
        <f t="shared" si="170"/>
        <v>0</v>
      </c>
      <c r="P163" s="28">
        <f t="shared" si="170"/>
        <v>0</v>
      </c>
      <c r="Q163" s="28">
        <f t="shared" si="170"/>
        <v>0</v>
      </c>
      <c r="R163" s="28">
        <f t="shared" si="170"/>
        <v>531600</v>
      </c>
    </row>
    <row r="164" spans="1:18" ht="16.5" customHeight="1">
      <c r="A164" s="24" t="s">
        <v>4</v>
      </c>
      <c r="B164" s="29" t="s">
        <v>17</v>
      </c>
      <c r="C164" s="24">
        <v>65010000</v>
      </c>
      <c r="D164" s="24"/>
      <c r="E164" s="24"/>
      <c r="F164" s="32">
        <v>0</v>
      </c>
      <c r="G164" s="32"/>
      <c r="H164" s="32"/>
      <c r="I164" s="32"/>
      <c r="J164" s="115">
        <f>SUM(F164:I164)</f>
        <v>0</v>
      </c>
      <c r="K164" s="24">
        <v>65010000</v>
      </c>
      <c r="L164" s="24">
        <v>64478400</v>
      </c>
      <c r="M164" s="24">
        <v>64478400</v>
      </c>
      <c r="N164" s="24">
        <f>L164-M164</f>
        <v>0</v>
      </c>
      <c r="O164" s="24"/>
      <c r="P164" s="24"/>
      <c r="Q164" s="24">
        <f>SUM(N164:P164)</f>
        <v>0</v>
      </c>
      <c r="R164" s="24">
        <f>SUM(K164-M164-Q164)</f>
        <v>531600</v>
      </c>
    </row>
    <row r="165" spans="1:18" ht="16.5" customHeight="1">
      <c r="A165" s="28" t="s">
        <v>16</v>
      </c>
      <c r="B165" s="30" t="s">
        <v>20</v>
      </c>
      <c r="C165" s="28">
        <v>10266000</v>
      </c>
      <c r="D165" s="173">
        <f t="shared" ref="D165:J165" si="171">SUM(D166)</f>
        <v>0</v>
      </c>
      <c r="E165" s="173">
        <f t="shared" si="171"/>
        <v>0</v>
      </c>
      <c r="F165" s="173">
        <f t="shared" si="171"/>
        <v>2773000</v>
      </c>
      <c r="G165" s="173">
        <f t="shared" si="171"/>
        <v>0</v>
      </c>
      <c r="H165" s="173">
        <f t="shared" si="171"/>
        <v>0</v>
      </c>
      <c r="I165" s="173">
        <f t="shared" si="171"/>
        <v>-280000</v>
      </c>
      <c r="J165" s="173">
        <f t="shared" si="171"/>
        <v>2493000</v>
      </c>
      <c r="K165" s="28">
        <v>12759000</v>
      </c>
      <c r="L165" s="28">
        <f t="shared" ref="L165:R169" si="172">SUM(L166)</f>
        <v>2846160</v>
      </c>
      <c r="M165" s="28">
        <f t="shared" si="172"/>
        <v>2846160</v>
      </c>
      <c r="N165" s="28">
        <f t="shared" si="172"/>
        <v>0</v>
      </c>
      <c r="O165" s="28">
        <f t="shared" si="172"/>
        <v>0</v>
      </c>
      <c r="P165" s="28">
        <f t="shared" si="172"/>
        <v>0</v>
      </c>
      <c r="Q165" s="28">
        <f t="shared" si="172"/>
        <v>0</v>
      </c>
      <c r="R165" s="28">
        <f t="shared" si="172"/>
        <v>9912840</v>
      </c>
    </row>
    <row r="166" spans="1:18" ht="16.5" customHeight="1">
      <c r="A166" s="24" t="s">
        <v>4</v>
      </c>
      <c r="B166" s="29" t="s">
        <v>20</v>
      </c>
      <c r="C166" s="24">
        <v>10266000</v>
      </c>
      <c r="D166" s="24"/>
      <c r="E166" s="24"/>
      <c r="F166" s="32">
        <f>2493000+280000</f>
        <v>2773000</v>
      </c>
      <c r="G166" s="32"/>
      <c r="H166" s="32"/>
      <c r="I166" s="32">
        <v>-280000</v>
      </c>
      <c r="J166" s="115">
        <f>SUM(F166:I166)</f>
        <v>2493000</v>
      </c>
      <c r="K166" s="24">
        <v>12759000</v>
      </c>
      <c r="L166" s="24">
        <v>2846160</v>
      </c>
      <c r="M166" s="24">
        <v>2846160</v>
      </c>
      <c r="N166" s="24">
        <f>L166-M166</f>
        <v>0</v>
      </c>
      <c r="O166" s="24"/>
      <c r="P166" s="24"/>
      <c r="Q166" s="24">
        <f>SUM(N166:P166)</f>
        <v>0</v>
      </c>
      <c r="R166" s="24">
        <f>SUM(K166-M166-Q166)</f>
        <v>9912840</v>
      </c>
    </row>
    <row r="167" spans="1:18" ht="16.5" customHeight="1">
      <c r="A167" s="28" t="s">
        <v>16</v>
      </c>
      <c r="B167" s="30" t="s">
        <v>23</v>
      </c>
      <c r="C167" s="28">
        <v>6000000</v>
      </c>
      <c r="D167" s="173">
        <f t="shared" ref="D167:J167" si="173">SUM(D168)</f>
        <v>0</v>
      </c>
      <c r="E167" s="173">
        <f t="shared" si="173"/>
        <v>0</v>
      </c>
      <c r="F167" s="173">
        <f t="shared" si="173"/>
        <v>0</v>
      </c>
      <c r="G167" s="173">
        <f t="shared" si="173"/>
        <v>0</v>
      </c>
      <c r="H167" s="173">
        <f t="shared" si="173"/>
        <v>0</v>
      </c>
      <c r="I167" s="173">
        <f t="shared" si="173"/>
        <v>0</v>
      </c>
      <c r="J167" s="173">
        <f t="shared" si="173"/>
        <v>0</v>
      </c>
      <c r="K167" s="28">
        <v>6000000</v>
      </c>
      <c r="L167" s="28">
        <f t="shared" si="172"/>
        <v>4220300</v>
      </c>
      <c r="M167" s="28">
        <f t="shared" si="172"/>
        <v>4220300</v>
      </c>
      <c r="N167" s="28">
        <f t="shared" si="172"/>
        <v>0</v>
      </c>
      <c r="O167" s="28">
        <f t="shared" si="172"/>
        <v>0</v>
      </c>
      <c r="P167" s="28">
        <f t="shared" si="172"/>
        <v>0</v>
      </c>
      <c r="Q167" s="28">
        <f t="shared" si="172"/>
        <v>0</v>
      </c>
      <c r="R167" s="28">
        <f t="shared" si="172"/>
        <v>1779700</v>
      </c>
    </row>
    <row r="168" spans="1:18" ht="16.5" customHeight="1">
      <c r="A168" s="24" t="s">
        <v>4</v>
      </c>
      <c r="B168" s="29" t="s">
        <v>23</v>
      </c>
      <c r="C168" s="24">
        <v>6000000</v>
      </c>
      <c r="D168" s="24"/>
      <c r="E168" s="24"/>
      <c r="F168" s="32">
        <v>0</v>
      </c>
      <c r="G168" s="32"/>
      <c r="H168" s="32"/>
      <c r="I168" s="32"/>
      <c r="J168" s="115">
        <f>SUM(F168:I168)</f>
        <v>0</v>
      </c>
      <c r="K168" s="24">
        <v>6000000</v>
      </c>
      <c r="L168" s="24">
        <v>4220300</v>
      </c>
      <c r="M168" s="24">
        <v>4220300</v>
      </c>
      <c r="N168" s="24">
        <f>L168-M168</f>
        <v>0</v>
      </c>
      <c r="O168" s="24"/>
      <c r="P168" s="24"/>
      <c r="Q168" s="24">
        <f>SUM(N168:P168)</f>
        <v>0</v>
      </c>
      <c r="R168" s="24">
        <f>SUM(K168-M168-Q168)</f>
        <v>1779700</v>
      </c>
    </row>
    <row r="169" spans="1:18" ht="16.5" customHeight="1">
      <c r="A169" s="28" t="s">
        <v>16</v>
      </c>
      <c r="B169" s="28" t="s">
        <v>65</v>
      </c>
      <c r="C169" s="28">
        <v>47750000</v>
      </c>
      <c r="D169" s="173">
        <f t="shared" ref="D169:J169" si="174">SUM(D170)</f>
        <v>0</v>
      </c>
      <c r="E169" s="173">
        <f t="shared" si="174"/>
        <v>0</v>
      </c>
      <c r="F169" s="173">
        <f t="shared" si="174"/>
        <v>-2050000</v>
      </c>
      <c r="G169" s="173">
        <f t="shared" si="174"/>
        <v>0</v>
      </c>
      <c r="H169" s="173">
        <f t="shared" si="174"/>
        <v>0</v>
      </c>
      <c r="I169" s="173">
        <f t="shared" si="174"/>
        <v>-45700000</v>
      </c>
      <c r="J169" s="173">
        <f t="shared" si="174"/>
        <v>-47750000</v>
      </c>
      <c r="K169" s="28">
        <v>0</v>
      </c>
      <c r="L169" s="28">
        <f t="shared" si="172"/>
        <v>0</v>
      </c>
      <c r="M169" s="28">
        <f t="shared" si="172"/>
        <v>0</v>
      </c>
      <c r="N169" s="28">
        <f t="shared" si="172"/>
        <v>0</v>
      </c>
      <c r="O169" s="28">
        <f t="shared" si="172"/>
        <v>0</v>
      </c>
      <c r="P169" s="28">
        <f t="shared" si="172"/>
        <v>0</v>
      </c>
      <c r="Q169" s="28">
        <f t="shared" si="172"/>
        <v>0</v>
      </c>
      <c r="R169" s="28">
        <f t="shared" si="172"/>
        <v>0</v>
      </c>
    </row>
    <row r="170" spans="1:18" ht="16.5" customHeight="1">
      <c r="A170" s="24" t="s">
        <v>4</v>
      </c>
      <c r="B170" s="24" t="s">
        <v>66</v>
      </c>
      <c r="C170" s="24">
        <v>47750000</v>
      </c>
      <c r="D170" s="24"/>
      <c r="E170" s="24"/>
      <c r="F170" s="32">
        <v>-2050000</v>
      </c>
      <c r="G170" s="32"/>
      <c r="H170" s="32"/>
      <c r="I170" s="32">
        <f>-47750000+2050000</f>
        <v>-45700000</v>
      </c>
      <c r="J170" s="115">
        <f>SUM(F170:I170)</f>
        <v>-47750000</v>
      </c>
      <c r="K170" s="24">
        <v>0</v>
      </c>
      <c r="L170" s="24">
        <v>0</v>
      </c>
      <c r="M170" s="24">
        <v>0</v>
      </c>
      <c r="N170" s="24">
        <f>L170-M170</f>
        <v>0</v>
      </c>
      <c r="O170" s="24"/>
      <c r="P170" s="24"/>
      <c r="Q170" s="24">
        <f>SUM(N170:P170)</f>
        <v>0</v>
      </c>
      <c r="R170" s="24">
        <f>SUM(K170-M170-Q170)</f>
        <v>0</v>
      </c>
    </row>
    <row r="171" spans="1:18" ht="16.5" customHeight="1">
      <c r="A171" s="28" t="s">
        <v>16</v>
      </c>
      <c r="B171" s="30" t="s">
        <v>24</v>
      </c>
      <c r="C171" s="28">
        <v>7482000</v>
      </c>
      <c r="D171" s="173">
        <f t="shared" ref="D171:J171" si="175">SUM(D172:D176)</f>
        <v>0</v>
      </c>
      <c r="E171" s="173">
        <f t="shared" si="175"/>
        <v>0</v>
      </c>
      <c r="F171" s="173">
        <f t="shared" si="175"/>
        <v>4095000</v>
      </c>
      <c r="G171" s="173">
        <f t="shared" si="175"/>
        <v>0</v>
      </c>
      <c r="H171" s="173">
        <f t="shared" si="175"/>
        <v>0</v>
      </c>
      <c r="I171" s="173">
        <f t="shared" si="175"/>
        <v>0</v>
      </c>
      <c r="J171" s="173">
        <f t="shared" si="175"/>
        <v>4095000</v>
      </c>
      <c r="K171" s="28">
        <v>11577000</v>
      </c>
      <c r="L171" s="28">
        <f t="shared" ref="L171:Q171" si="176">SUM(L172:L176)</f>
        <v>9436480</v>
      </c>
      <c r="M171" s="28">
        <f>SUM($M$172:$M$176)</f>
        <v>9436480</v>
      </c>
      <c r="N171" s="28">
        <f t="shared" si="176"/>
        <v>0</v>
      </c>
      <c r="O171" s="28">
        <f t="shared" si="176"/>
        <v>0</v>
      </c>
      <c r="P171" s="28">
        <f t="shared" si="176"/>
        <v>0</v>
      </c>
      <c r="Q171" s="28">
        <f t="shared" si="176"/>
        <v>0</v>
      </c>
      <c r="R171" s="28">
        <f>SUM(R172:R176)</f>
        <v>2140520</v>
      </c>
    </row>
    <row r="172" spans="1:18" ht="16.5" customHeight="1">
      <c r="A172" s="24" t="s">
        <v>4</v>
      </c>
      <c r="B172" s="24" t="s">
        <v>25</v>
      </c>
      <c r="C172" s="24">
        <v>3420000</v>
      </c>
      <c r="D172" s="24"/>
      <c r="E172" s="24"/>
      <c r="F172" s="32">
        <v>858000</v>
      </c>
      <c r="G172" s="32"/>
      <c r="H172" s="32"/>
      <c r="I172" s="32"/>
      <c r="J172" s="115">
        <f t="shared" ref="J172:J176" si="177">SUM(F172:I172)</f>
        <v>858000</v>
      </c>
      <c r="K172" s="24">
        <v>4278000</v>
      </c>
      <c r="L172" s="24">
        <v>3639480</v>
      </c>
      <c r="M172" s="24">
        <v>3639480</v>
      </c>
      <c r="N172" s="24">
        <f t="shared" ref="N172:N176" si="178">L172-M172</f>
        <v>0</v>
      </c>
      <c r="O172" s="24"/>
      <c r="P172" s="24"/>
      <c r="Q172" s="24">
        <f>SUM(N172:P172)</f>
        <v>0</v>
      </c>
      <c r="R172" s="24">
        <f t="shared" ref="R172:R176" si="179">SUM(K172-M172-Q172)</f>
        <v>638520</v>
      </c>
    </row>
    <row r="173" spans="1:18" ht="16.5" customHeight="1">
      <c r="A173" s="24" t="s">
        <v>4</v>
      </c>
      <c r="B173" s="24" t="s">
        <v>26</v>
      </c>
      <c r="C173" s="24">
        <v>2490000</v>
      </c>
      <c r="D173" s="24"/>
      <c r="E173" s="24"/>
      <c r="F173" s="32">
        <v>1725000</v>
      </c>
      <c r="G173" s="32"/>
      <c r="H173" s="32"/>
      <c r="I173" s="32"/>
      <c r="J173" s="115">
        <f t="shared" si="177"/>
        <v>1725000</v>
      </c>
      <c r="K173" s="24">
        <v>4215000</v>
      </c>
      <c r="L173" s="24">
        <v>3390030</v>
      </c>
      <c r="M173" s="24">
        <v>3390030</v>
      </c>
      <c r="N173" s="24">
        <f t="shared" si="178"/>
        <v>0</v>
      </c>
      <c r="O173" s="24"/>
      <c r="P173" s="24"/>
      <c r="Q173" s="24">
        <f>SUM(N173:P173)</f>
        <v>0</v>
      </c>
      <c r="R173" s="24">
        <f t="shared" si="179"/>
        <v>824970</v>
      </c>
    </row>
    <row r="174" spans="1:18" ht="16.5" customHeight="1">
      <c r="A174" s="24" t="s">
        <v>4</v>
      </c>
      <c r="B174" s="24" t="s">
        <v>27</v>
      </c>
      <c r="C174" s="24">
        <v>1158000</v>
      </c>
      <c r="D174" s="24"/>
      <c r="E174" s="24"/>
      <c r="F174" s="32">
        <v>1017000</v>
      </c>
      <c r="G174" s="32"/>
      <c r="H174" s="32"/>
      <c r="I174" s="32"/>
      <c r="J174" s="115">
        <f t="shared" si="177"/>
        <v>1017000</v>
      </c>
      <c r="K174" s="24">
        <v>2175000</v>
      </c>
      <c r="L174" s="24">
        <v>1696770</v>
      </c>
      <c r="M174" s="24">
        <v>1696770</v>
      </c>
      <c r="N174" s="24">
        <f t="shared" si="178"/>
        <v>0</v>
      </c>
      <c r="O174" s="24"/>
      <c r="P174" s="24"/>
      <c r="Q174" s="24">
        <f>SUM(N174:P174)</f>
        <v>0</v>
      </c>
      <c r="R174" s="24">
        <f t="shared" si="179"/>
        <v>478230</v>
      </c>
    </row>
    <row r="175" spans="1:18" ht="16.5" customHeight="1">
      <c r="A175" s="24" t="s">
        <v>4</v>
      </c>
      <c r="B175" s="24" t="s">
        <v>28</v>
      </c>
      <c r="C175" s="24">
        <v>276000</v>
      </c>
      <c r="D175" s="24"/>
      <c r="E175" s="24"/>
      <c r="F175" s="32">
        <v>324000</v>
      </c>
      <c r="G175" s="32"/>
      <c r="H175" s="32"/>
      <c r="I175" s="32"/>
      <c r="J175" s="115">
        <f t="shared" si="177"/>
        <v>324000</v>
      </c>
      <c r="K175" s="24">
        <v>600000</v>
      </c>
      <c r="L175" s="24">
        <v>501280</v>
      </c>
      <c r="M175" s="24">
        <v>501280</v>
      </c>
      <c r="N175" s="24">
        <f t="shared" si="178"/>
        <v>0</v>
      </c>
      <c r="O175" s="24"/>
      <c r="P175" s="24"/>
      <c r="Q175" s="24">
        <f>SUM(N175:P175)</f>
        <v>0</v>
      </c>
      <c r="R175" s="24">
        <f t="shared" si="179"/>
        <v>98720</v>
      </c>
    </row>
    <row r="176" spans="1:18" ht="16.5" customHeight="1">
      <c r="A176" s="24" t="s">
        <v>4</v>
      </c>
      <c r="B176" s="24" t="s">
        <v>115</v>
      </c>
      <c r="C176" s="24">
        <v>138000</v>
      </c>
      <c r="D176" s="24"/>
      <c r="E176" s="24"/>
      <c r="F176" s="32">
        <v>171000</v>
      </c>
      <c r="G176" s="32"/>
      <c r="H176" s="32"/>
      <c r="I176" s="32"/>
      <c r="J176" s="115">
        <f t="shared" si="177"/>
        <v>171000</v>
      </c>
      <c r="K176" s="24">
        <v>309000</v>
      </c>
      <c r="L176" s="24">
        <v>208920</v>
      </c>
      <c r="M176" s="24">
        <v>208920</v>
      </c>
      <c r="N176" s="24">
        <f t="shared" si="178"/>
        <v>0</v>
      </c>
      <c r="O176" s="24"/>
      <c r="P176" s="24"/>
      <c r="Q176" s="24">
        <f>SUM(N176:P176)</f>
        <v>0</v>
      </c>
      <c r="R176" s="24">
        <f t="shared" si="179"/>
        <v>100080</v>
      </c>
    </row>
    <row r="177" spans="1:18" ht="16.5" customHeight="1">
      <c r="A177" s="28" t="s">
        <v>16</v>
      </c>
      <c r="B177" s="28" t="s">
        <v>67</v>
      </c>
      <c r="C177" s="28">
        <v>19320000</v>
      </c>
      <c r="D177" s="173">
        <f t="shared" ref="D177:J177" si="180">SUM(D178)</f>
        <v>0</v>
      </c>
      <c r="E177" s="173">
        <f t="shared" si="180"/>
        <v>0</v>
      </c>
      <c r="F177" s="173">
        <f t="shared" si="180"/>
        <v>0</v>
      </c>
      <c r="G177" s="173">
        <f t="shared" si="180"/>
        <v>0</v>
      </c>
      <c r="H177" s="173">
        <f t="shared" si="180"/>
        <v>0</v>
      </c>
      <c r="I177" s="173">
        <f t="shared" si="180"/>
        <v>-19320000</v>
      </c>
      <c r="J177" s="173">
        <f t="shared" si="180"/>
        <v>-19320000</v>
      </c>
      <c r="K177" s="28">
        <v>0</v>
      </c>
      <c r="L177" s="28">
        <f t="shared" ref="L177:R177" si="181">SUM(L178)</f>
        <v>0</v>
      </c>
      <c r="M177" s="28">
        <f t="shared" si="181"/>
        <v>0</v>
      </c>
      <c r="N177" s="28">
        <f t="shared" si="181"/>
        <v>0</v>
      </c>
      <c r="O177" s="28">
        <f t="shared" si="181"/>
        <v>0</v>
      </c>
      <c r="P177" s="28">
        <f t="shared" si="181"/>
        <v>0</v>
      </c>
      <c r="Q177" s="28">
        <f t="shared" si="181"/>
        <v>0</v>
      </c>
      <c r="R177" s="28">
        <f t="shared" si="181"/>
        <v>0</v>
      </c>
    </row>
    <row r="178" spans="1:18" ht="16.5" customHeight="1">
      <c r="A178" s="24" t="s">
        <v>4</v>
      </c>
      <c r="B178" s="24" t="s">
        <v>67</v>
      </c>
      <c r="C178" s="24">
        <v>19320000</v>
      </c>
      <c r="D178" s="24"/>
      <c r="E178" s="24"/>
      <c r="F178" s="32"/>
      <c r="G178" s="32"/>
      <c r="H178" s="32"/>
      <c r="I178" s="32">
        <v>-19320000</v>
      </c>
      <c r="J178" s="115">
        <f>SUM(F178:I178)</f>
        <v>-19320000</v>
      </c>
      <c r="K178" s="24">
        <v>0</v>
      </c>
      <c r="L178" s="24">
        <v>0</v>
      </c>
      <c r="M178" s="24">
        <v>0</v>
      </c>
      <c r="N178" s="24">
        <f>L178-M178</f>
        <v>0</v>
      </c>
      <c r="O178" s="24"/>
      <c r="P178" s="24"/>
      <c r="Q178" s="24">
        <f>SUM(N178:P178)</f>
        <v>0</v>
      </c>
      <c r="R178" s="24">
        <f>SUM(K178-M178-Q178)</f>
        <v>0</v>
      </c>
    </row>
    <row r="179" spans="1:18" ht="16.5" customHeight="1">
      <c r="A179" s="28" t="s">
        <v>16</v>
      </c>
      <c r="B179" s="28" t="s">
        <v>36</v>
      </c>
      <c r="C179" s="28">
        <v>10982000</v>
      </c>
      <c r="D179" s="173">
        <f t="shared" ref="D179:J179" si="182">SUM(D180:D183)</f>
        <v>0</v>
      </c>
      <c r="E179" s="173">
        <f t="shared" si="182"/>
        <v>0</v>
      </c>
      <c r="F179" s="173">
        <f t="shared" si="182"/>
        <v>-1882000</v>
      </c>
      <c r="G179" s="173">
        <f t="shared" si="182"/>
        <v>0</v>
      </c>
      <c r="H179" s="173">
        <f t="shared" si="182"/>
        <v>0</v>
      </c>
      <c r="I179" s="173">
        <f t="shared" si="182"/>
        <v>-9100000</v>
      </c>
      <c r="J179" s="173">
        <f t="shared" si="182"/>
        <v>-10982000</v>
      </c>
      <c r="K179" s="28">
        <v>0</v>
      </c>
      <c r="L179" s="28">
        <f t="shared" ref="L179:Q179" si="183">SUM(L180:L183)</f>
        <v>0</v>
      </c>
      <c r="M179" s="28">
        <f t="shared" si="183"/>
        <v>0</v>
      </c>
      <c r="N179" s="28">
        <f t="shared" si="183"/>
        <v>0</v>
      </c>
      <c r="O179" s="28">
        <f t="shared" si="183"/>
        <v>0</v>
      </c>
      <c r="P179" s="28">
        <f t="shared" si="183"/>
        <v>0</v>
      </c>
      <c r="Q179" s="28">
        <f t="shared" si="183"/>
        <v>0</v>
      </c>
      <c r="R179" s="28">
        <f>SUM(R180:R183)</f>
        <v>0</v>
      </c>
    </row>
    <row r="180" spans="1:18" ht="16.5" customHeight="1">
      <c r="A180" s="24" t="s">
        <v>4</v>
      </c>
      <c r="B180" s="24" t="s">
        <v>37</v>
      </c>
      <c r="C180" s="24">
        <v>2932000</v>
      </c>
      <c r="D180" s="24"/>
      <c r="E180" s="24"/>
      <c r="F180" s="32">
        <f>-2932000+1050000</f>
        <v>-1882000</v>
      </c>
      <c r="G180" s="32"/>
      <c r="H180" s="32"/>
      <c r="I180" s="32">
        <v>-1050000</v>
      </c>
      <c r="J180" s="115">
        <f t="shared" ref="J180:J183" si="184">SUM(F180:I180)</f>
        <v>-2932000</v>
      </c>
      <c r="K180" s="24">
        <v>0</v>
      </c>
      <c r="L180" s="24">
        <v>0</v>
      </c>
      <c r="M180" s="24">
        <v>0</v>
      </c>
      <c r="N180" s="24">
        <f t="shared" ref="N180:N183" si="185">L180-M180</f>
        <v>0</v>
      </c>
      <c r="O180" s="24"/>
      <c r="P180" s="24"/>
      <c r="Q180" s="24">
        <f>SUM(N180:P180)</f>
        <v>0</v>
      </c>
      <c r="R180" s="24">
        <f t="shared" ref="R180:R183" si="186">SUM(K180-M180-Q180)</f>
        <v>0</v>
      </c>
    </row>
    <row r="181" spans="1:18" ht="16.5" customHeight="1">
      <c r="A181" s="24" t="s">
        <v>4</v>
      </c>
      <c r="B181" s="24" t="s">
        <v>43</v>
      </c>
      <c r="C181" s="24">
        <v>5700000</v>
      </c>
      <c r="D181" s="24"/>
      <c r="E181" s="24"/>
      <c r="F181" s="32">
        <f>-5700000+4700000</f>
        <v>-1000000</v>
      </c>
      <c r="G181" s="32"/>
      <c r="H181" s="32"/>
      <c r="I181" s="32">
        <v>-4700000</v>
      </c>
      <c r="J181" s="115">
        <f t="shared" si="184"/>
        <v>-5700000</v>
      </c>
      <c r="K181" s="24">
        <v>0</v>
      </c>
      <c r="L181" s="24">
        <v>0</v>
      </c>
      <c r="M181" s="24">
        <v>0</v>
      </c>
      <c r="N181" s="24">
        <f t="shared" si="185"/>
        <v>0</v>
      </c>
      <c r="O181" s="24"/>
      <c r="P181" s="24"/>
      <c r="Q181" s="24">
        <f>SUM(N181:P181)</f>
        <v>0</v>
      </c>
      <c r="R181" s="24">
        <f t="shared" si="186"/>
        <v>0</v>
      </c>
    </row>
    <row r="182" spans="1:18" ht="16.5" customHeight="1">
      <c r="A182" s="24" t="s">
        <v>4</v>
      </c>
      <c r="B182" s="29" t="s">
        <v>140</v>
      </c>
      <c r="C182" s="24">
        <v>350000</v>
      </c>
      <c r="D182" s="24"/>
      <c r="E182" s="24"/>
      <c r="F182" s="32">
        <f>2450000-350000</f>
        <v>2100000</v>
      </c>
      <c r="G182" s="32"/>
      <c r="H182" s="32"/>
      <c r="I182" s="32">
        <v>-2450000</v>
      </c>
      <c r="J182" s="115">
        <f t="shared" si="184"/>
        <v>-350000</v>
      </c>
      <c r="K182" s="24">
        <v>0</v>
      </c>
      <c r="L182" s="24">
        <v>0</v>
      </c>
      <c r="M182" s="24">
        <v>0</v>
      </c>
      <c r="N182" s="24">
        <f t="shared" si="185"/>
        <v>0</v>
      </c>
      <c r="O182" s="24"/>
      <c r="P182" s="24"/>
      <c r="Q182" s="24">
        <f>SUM(N182:P182)</f>
        <v>0</v>
      </c>
      <c r="R182" s="24">
        <f t="shared" si="186"/>
        <v>0</v>
      </c>
    </row>
    <row r="183" spans="1:18" ht="16.5" customHeight="1">
      <c r="A183" s="24" t="s">
        <v>4</v>
      </c>
      <c r="B183" s="24" t="s">
        <v>46</v>
      </c>
      <c r="C183" s="24">
        <v>2000000</v>
      </c>
      <c r="D183" s="24"/>
      <c r="E183" s="24"/>
      <c r="F183" s="32">
        <f>-2000000+900000</f>
        <v>-1100000</v>
      </c>
      <c r="G183" s="32"/>
      <c r="H183" s="32"/>
      <c r="I183" s="32">
        <v>-900000</v>
      </c>
      <c r="J183" s="115">
        <f t="shared" si="184"/>
        <v>-2000000</v>
      </c>
      <c r="K183" s="24">
        <v>0</v>
      </c>
      <c r="L183" s="24">
        <v>0</v>
      </c>
      <c r="M183" s="24">
        <v>0</v>
      </c>
      <c r="N183" s="24">
        <f t="shared" si="185"/>
        <v>0</v>
      </c>
      <c r="O183" s="24"/>
      <c r="P183" s="24"/>
      <c r="Q183" s="24">
        <f>SUM(N183:P183)</f>
        <v>0</v>
      </c>
      <c r="R183" s="24">
        <f t="shared" si="186"/>
        <v>0</v>
      </c>
    </row>
    <row r="184" spans="1:18" ht="16.5" customHeight="1">
      <c r="A184" s="28" t="s">
        <v>16</v>
      </c>
      <c r="B184" s="28" t="s">
        <v>31</v>
      </c>
      <c r="C184" s="28">
        <v>36600000</v>
      </c>
      <c r="D184" s="173">
        <f t="shared" ref="D184:J184" si="187">SUM(D185)</f>
        <v>0</v>
      </c>
      <c r="E184" s="173">
        <f t="shared" si="187"/>
        <v>0</v>
      </c>
      <c r="F184" s="173">
        <f t="shared" si="187"/>
        <v>0</v>
      </c>
      <c r="G184" s="173">
        <f t="shared" si="187"/>
        <v>0</v>
      </c>
      <c r="H184" s="173">
        <f t="shared" si="187"/>
        <v>0</v>
      </c>
      <c r="I184" s="173">
        <f t="shared" si="187"/>
        <v>0</v>
      </c>
      <c r="J184" s="173">
        <f t="shared" si="187"/>
        <v>0</v>
      </c>
      <c r="K184" s="28">
        <v>36600000</v>
      </c>
      <c r="L184" s="28">
        <f t="shared" ref="L184:R184" si="188">SUM(L185)</f>
        <v>35008100</v>
      </c>
      <c r="M184" s="28">
        <f t="shared" si="188"/>
        <v>35008100</v>
      </c>
      <c r="N184" s="28">
        <f t="shared" si="188"/>
        <v>0</v>
      </c>
      <c r="O184" s="28">
        <f t="shared" si="188"/>
        <v>0</v>
      </c>
      <c r="P184" s="28">
        <f t="shared" si="188"/>
        <v>0</v>
      </c>
      <c r="Q184" s="28">
        <f t="shared" si="188"/>
        <v>0</v>
      </c>
      <c r="R184" s="28">
        <f t="shared" si="188"/>
        <v>1591900</v>
      </c>
    </row>
    <row r="185" spans="1:18" ht="16.5" customHeight="1">
      <c r="A185" s="24" t="s">
        <v>4</v>
      </c>
      <c r="B185" s="24" t="s">
        <v>32</v>
      </c>
      <c r="C185" s="24">
        <v>36600000</v>
      </c>
      <c r="D185" s="24"/>
      <c r="E185" s="24"/>
      <c r="F185" s="32">
        <v>0</v>
      </c>
      <c r="G185" s="32"/>
      <c r="H185" s="32"/>
      <c r="I185" s="32"/>
      <c r="J185" s="115">
        <f>SUM(F185:I185)</f>
        <v>0</v>
      </c>
      <c r="K185" s="24">
        <v>36600000</v>
      </c>
      <c r="L185" s="24">
        <v>35008100</v>
      </c>
      <c r="M185" s="24">
        <v>35008100</v>
      </c>
      <c r="N185" s="24">
        <f>L185-M185</f>
        <v>0</v>
      </c>
      <c r="O185" s="24"/>
      <c r="P185" s="24"/>
      <c r="Q185" s="24">
        <f>SUM(N185:P185)</f>
        <v>0</v>
      </c>
      <c r="R185" s="24">
        <f>SUM(K185-M185-Q185)</f>
        <v>1591900</v>
      </c>
    </row>
    <row r="186" spans="1:18" ht="16.5" customHeight="1">
      <c r="A186" s="28" t="s">
        <v>16</v>
      </c>
      <c r="B186" s="28" t="s">
        <v>47</v>
      </c>
      <c r="C186" s="28">
        <v>1000000</v>
      </c>
      <c r="D186" s="173">
        <f t="shared" ref="D186:J186" si="189">SUM(D187)</f>
        <v>0</v>
      </c>
      <c r="E186" s="173">
        <f t="shared" si="189"/>
        <v>0</v>
      </c>
      <c r="F186" s="173">
        <f t="shared" si="189"/>
        <v>-1000000</v>
      </c>
      <c r="G186" s="173">
        <f t="shared" si="189"/>
        <v>0</v>
      </c>
      <c r="H186" s="173">
        <f t="shared" si="189"/>
        <v>0</v>
      </c>
      <c r="I186" s="173">
        <f t="shared" si="189"/>
        <v>0</v>
      </c>
      <c r="J186" s="173">
        <f t="shared" si="189"/>
        <v>-1000000</v>
      </c>
      <c r="K186" s="28">
        <v>0</v>
      </c>
      <c r="L186" s="28">
        <f t="shared" ref="L186:R186" si="190">SUM(L187)</f>
        <v>0</v>
      </c>
      <c r="M186" s="28">
        <f t="shared" si="190"/>
        <v>0</v>
      </c>
      <c r="N186" s="28">
        <f t="shared" si="190"/>
        <v>0</v>
      </c>
      <c r="O186" s="28">
        <f t="shared" si="190"/>
        <v>0</v>
      </c>
      <c r="P186" s="28">
        <f t="shared" si="190"/>
        <v>0</v>
      </c>
      <c r="Q186" s="28">
        <f t="shared" si="190"/>
        <v>0</v>
      </c>
      <c r="R186" s="28">
        <f t="shared" si="190"/>
        <v>0</v>
      </c>
    </row>
    <row r="187" spans="1:18" ht="16.5" customHeight="1">
      <c r="A187" s="24" t="s">
        <v>4</v>
      </c>
      <c r="B187" s="24" t="s">
        <v>48</v>
      </c>
      <c r="C187" s="24">
        <v>1000000</v>
      </c>
      <c r="D187" s="24"/>
      <c r="E187" s="24"/>
      <c r="F187" s="32">
        <v>-1000000</v>
      </c>
      <c r="G187" s="32"/>
      <c r="H187" s="32"/>
      <c r="I187" s="32"/>
      <c r="J187" s="115">
        <f>SUM(F187:I187)</f>
        <v>-1000000</v>
      </c>
      <c r="K187" s="24">
        <v>0</v>
      </c>
      <c r="L187" s="24">
        <v>0</v>
      </c>
      <c r="M187" s="24"/>
      <c r="N187" s="24">
        <f>L187-M187</f>
        <v>0</v>
      </c>
      <c r="O187" s="24"/>
      <c r="P187" s="24"/>
      <c r="Q187" s="24">
        <f>SUM(N187:P187)</f>
        <v>0</v>
      </c>
      <c r="R187" s="24">
        <f>SUM(K187-M187-Q187)</f>
        <v>0</v>
      </c>
    </row>
    <row r="188" spans="1:18" ht="16.5" customHeight="1">
      <c r="A188" s="28" t="s">
        <v>16</v>
      </c>
      <c r="B188" s="28" t="s">
        <v>38</v>
      </c>
      <c r="C188" s="28">
        <v>500000</v>
      </c>
      <c r="D188" s="173">
        <f t="shared" ref="D188:J188" si="191">SUM(D189)</f>
        <v>0</v>
      </c>
      <c r="E188" s="173">
        <f t="shared" si="191"/>
        <v>0</v>
      </c>
      <c r="F188" s="173">
        <f t="shared" si="191"/>
        <v>3000000</v>
      </c>
      <c r="G188" s="173">
        <f t="shared" si="191"/>
        <v>0</v>
      </c>
      <c r="H188" s="173">
        <f t="shared" si="191"/>
        <v>0</v>
      </c>
      <c r="I188" s="173">
        <f t="shared" si="191"/>
        <v>-3000000</v>
      </c>
      <c r="J188" s="173">
        <f t="shared" si="191"/>
        <v>0</v>
      </c>
      <c r="K188" s="28">
        <v>500000</v>
      </c>
      <c r="L188" s="28">
        <f t="shared" ref="L188:R188" si="192">SUM(L189)</f>
        <v>492900</v>
      </c>
      <c r="M188" s="28">
        <f t="shared" si="192"/>
        <v>492900</v>
      </c>
      <c r="N188" s="28">
        <f t="shared" si="192"/>
        <v>0</v>
      </c>
      <c r="O188" s="28">
        <f t="shared" si="192"/>
        <v>0</v>
      </c>
      <c r="P188" s="28">
        <f t="shared" si="192"/>
        <v>0</v>
      </c>
      <c r="Q188" s="28">
        <f t="shared" si="192"/>
        <v>0</v>
      </c>
      <c r="R188" s="28">
        <f t="shared" si="192"/>
        <v>7100</v>
      </c>
    </row>
    <row r="189" spans="1:18" ht="16.5" customHeight="1">
      <c r="A189" s="24" t="s">
        <v>4</v>
      </c>
      <c r="B189" s="24" t="s">
        <v>39</v>
      </c>
      <c r="C189" s="24">
        <v>500000</v>
      </c>
      <c r="D189" s="24"/>
      <c r="E189" s="24"/>
      <c r="F189" s="32">
        <v>3000000</v>
      </c>
      <c r="G189" s="32"/>
      <c r="H189" s="32"/>
      <c r="I189" s="32">
        <v>-3000000</v>
      </c>
      <c r="J189" s="115">
        <f>SUM(F189:I189)</f>
        <v>0</v>
      </c>
      <c r="K189" s="24">
        <v>500000</v>
      </c>
      <c r="L189" s="24">
        <v>492900</v>
      </c>
      <c r="M189" s="24">
        <v>492900</v>
      </c>
      <c r="N189" s="24">
        <f>L189-M189</f>
        <v>0</v>
      </c>
      <c r="O189" s="24"/>
      <c r="P189" s="24"/>
      <c r="Q189" s="24">
        <f>SUM(N189:P189)</f>
        <v>0</v>
      </c>
      <c r="R189" s="24">
        <f>SUM(K189-M189-Q189)</f>
        <v>7100</v>
      </c>
    </row>
    <row r="190" spans="1:18" ht="16.5" customHeight="1">
      <c r="A190" s="28" t="s">
        <v>16</v>
      </c>
      <c r="B190" s="28" t="s">
        <v>40</v>
      </c>
      <c r="C190" s="28">
        <v>9449000</v>
      </c>
      <c r="D190" s="173">
        <f t="shared" ref="D190:J190" si="193">SUM(D191:D192)</f>
        <v>0</v>
      </c>
      <c r="E190" s="173">
        <f t="shared" si="193"/>
        <v>0</v>
      </c>
      <c r="F190" s="173">
        <f t="shared" si="193"/>
        <v>-4936000</v>
      </c>
      <c r="G190" s="173">
        <f t="shared" si="193"/>
        <v>0</v>
      </c>
      <c r="H190" s="173">
        <f t="shared" si="193"/>
        <v>0</v>
      </c>
      <c r="I190" s="173">
        <f t="shared" si="193"/>
        <v>-4249000</v>
      </c>
      <c r="J190" s="173">
        <f t="shared" si="193"/>
        <v>-9185000</v>
      </c>
      <c r="K190" s="28">
        <v>264000</v>
      </c>
      <c r="L190" s="28">
        <f t="shared" ref="L190:Q190" si="194">SUM(L191:L192)</f>
        <v>263200</v>
      </c>
      <c r="M190" s="28">
        <f t="shared" si="194"/>
        <v>263200</v>
      </c>
      <c r="N190" s="28">
        <f t="shared" si="194"/>
        <v>0</v>
      </c>
      <c r="O190" s="28">
        <f t="shared" si="194"/>
        <v>0</v>
      </c>
      <c r="P190" s="28">
        <f t="shared" si="194"/>
        <v>0</v>
      </c>
      <c r="Q190" s="28">
        <f t="shared" si="194"/>
        <v>0</v>
      </c>
      <c r="R190" s="28">
        <f>SUM(R191:R192)</f>
        <v>800</v>
      </c>
    </row>
    <row r="191" spans="1:18" ht="16.5" customHeight="1">
      <c r="A191" s="24" t="s">
        <v>4</v>
      </c>
      <c r="B191" s="24" t="s">
        <v>41</v>
      </c>
      <c r="C191" s="24">
        <v>8249000</v>
      </c>
      <c r="D191" s="24"/>
      <c r="E191" s="24"/>
      <c r="F191" s="32">
        <f>-7985000+4249000</f>
        <v>-3736000</v>
      </c>
      <c r="G191" s="32"/>
      <c r="H191" s="32"/>
      <c r="I191" s="32">
        <v>-4249000</v>
      </c>
      <c r="J191" s="115">
        <f t="shared" ref="J191:J192" si="195">SUM(F191:I191)</f>
        <v>-7985000</v>
      </c>
      <c r="K191" s="24">
        <v>264000</v>
      </c>
      <c r="L191" s="24">
        <v>263200</v>
      </c>
      <c r="M191" s="24">
        <v>263200</v>
      </c>
      <c r="N191" s="24">
        <f t="shared" ref="N191:N192" si="196">L191-M191</f>
        <v>0</v>
      </c>
      <c r="O191" s="24"/>
      <c r="P191" s="24"/>
      <c r="Q191" s="24">
        <f>SUM(N191:P191)</f>
        <v>0</v>
      </c>
      <c r="R191" s="24">
        <f t="shared" ref="R191:R192" si="197">SUM(K191-M191-Q191)</f>
        <v>800</v>
      </c>
    </row>
    <row r="192" spans="1:18" ht="16.5" customHeight="1">
      <c r="A192" s="24" t="s">
        <v>4</v>
      </c>
      <c r="B192" s="24" t="s">
        <v>42</v>
      </c>
      <c r="C192" s="24">
        <v>1200000</v>
      </c>
      <c r="D192" s="24"/>
      <c r="E192" s="24"/>
      <c r="F192" s="32">
        <v>-1200000</v>
      </c>
      <c r="G192" s="32"/>
      <c r="H192" s="32"/>
      <c r="I192" s="32"/>
      <c r="J192" s="115">
        <f t="shared" si="195"/>
        <v>-1200000</v>
      </c>
      <c r="K192" s="24">
        <v>0</v>
      </c>
      <c r="L192" s="24">
        <v>0</v>
      </c>
      <c r="M192" s="24">
        <v>0</v>
      </c>
      <c r="N192" s="24">
        <f t="shared" si="196"/>
        <v>0</v>
      </c>
      <c r="O192" s="24"/>
      <c r="P192" s="24"/>
      <c r="Q192" s="24">
        <f>SUM(N192:P192)</f>
        <v>0</v>
      </c>
      <c r="R192" s="24">
        <f t="shared" si="197"/>
        <v>0</v>
      </c>
    </row>
    <row r="193" spans="1:18" ht="16.5" customHeight="1">
      <c r="A193" s="28" t="s">
        <v>16</v>
      </c>
      <c r="B193" s="28" t="s">
        <v>152</v>
      </c>
      <c r="C193" s="28">
        <v>9500000</v>
      </c>
      <c r="D193" s="173">
        <f t="shared" ref="D193:J193" si="198">SUM(D194)</f>
        <v>0</v>
      </c>
      <c r="E193" s="173">
        <f t="shared" si="198"/>
        <v>0</v>
      </c>
      <c r="F193" s="173">
        <f t="shared" si="198"/>
        <v>0</v>
      </c>
      <c r="G193" s="173">
        <f t="shared" si="198"/>
        <v>0</v>
      </c>
      <c r="H193" s="173">
        <f t="shared" si="198"/>
        <v>0</v>
      </c>
      <c r="I193" s="173">
        <f t="shared" si="198"/>
        <v>-9500000</v>
      </c>
      <c r="J193" s="173">
        <f t="shared" si="198"/>
        <v>-9500000</v>
      </c>
      <c r="K193" s="28">
        <v>0</v>
      </c>
      <c r="L193" s="28">
        <f t="shared" ref="L193:R193" si="199">SUM(L194)</f>
        <v>0</v>
      </c>
      <c r="M193" s="28">
        <f t="shared" si="199"/>
        <v>0</v>
      </c>
      <c r="N193" s="28">
        <f t="shared" si="199"/>
        <v>0</v>
      </c>
      <c r="O193" s="28">
        <f t="shared" si="199"/>
        <v>0</v>
      </c>
      <c r="P193" s="28">
        <f t="shared" si="199"/>
        <v>0</v>
      </c>
      <c r="Q193" s="28">
        <f t="shared" si="199"/>
        <v>0</v>
      </c>
      <c r="R193" s="28">
        <f t="shared" si="199"/>
        <v>0</v>
      </c>
    </row>
    <row r="194" spans="1:18" ht="16.5" customHeight="1">
      <c r="A194" s="24" t="s">
        <v>4</v>
      </c>
      <c r="B194" s="24" t="s">
        <v>153</v>
      </c>
      <c r="C194" s="24">
        <v>9500000</v>
      </c>
      <c r="D194" s="24"/>
      <c r="E194" s="24"/>
      <c r="F194" s="292"/>
      <c r="G194" s="292"/>
      <c r="H194" s="32"/>
      <c r="I194" s="292">
        <v>-9500000</v>
      </c>
      <c r="J194" s="115">
        <f>SUM(F194:I194)</f>
        <v>-9500000</v>
      </c>
      <c r="K194" s="24">
        <v>0</v>
      </c>
      <c r="L194" s="24">
        <v>0</v>
      </c>
      <c r="M194" s="24">
        <v>0</v>
      </c>
      <c r="N194" s="24">
        <f>L194-M194</f>
        <v>0</v>
      </c>
      <c r="O194" s="24"/>
      <c r="P194" s="24"/>
      <c r="Q194" s="24">
        <f>SUM(N194:P194)</f>
        <v>0</v>
      </c>
      <c r="R194" s="24">
        <f>SUM(K194-M194-Q194)</f>
        <v>0</v>
      </c>
    </row>
    <row r="195" spans="1:18" ht="16.5" customHeight="1">
      <c r="A195" s="27" t="s">
        <v>3</v>
      </c>
      <c r="B195" s="27" t="s">
        <v>130</v>
      </c>
      <c r="C195" s="27">
        <f t="shared" ref="C195:R195" si="200">SUM(C196,C202,C204,C200)</f>
        <v>22329000</v>
      </c>
      <c r="D195" s="210">
        <f t="shared" si="200"/>
        <v>0</v>
      </c>
      <c r="E195" s="210">
        <f t="shared" si="200"/>
        <v>0</v>
      </c>
      <c r="F195" s="210">
        <f t="shared" si="200"/>
        <v>0</v>
      </c>
      <c r="G195" s="210">
        <f t="shared" si="200"/>
        <v>0</v>
      </c>
      <c r="H195" s="210">
        <f t="shared" si="200"/>
        <v>0</v>
      </c>
      <c r="I195" s="210">
        <f t="shared" si="200"/>
        <v>0</v>
      </c>
      <c r="J195" s="210">
        <f t="shared" si="200"/>
        <v>0</v>
      </c>
      <c r="K195" s="27">
        <f t="shared" si="200"/>
        <v>22329000</v>
      </c>
      <c r="L195" s="27">
        <f t="shared" si="200"/>
        <v>21983350</v>
      </c>
      <c r="M195" s="27">
        <f t="shared" si="200"/>
        <v>21983350</v>
      </c>
      <c r="N195" s="27">
        <f t="shared" si="200"/>
        <v>0</v>
      </c>
      <c r="O195" s="27">
        <f t="shared" si="200"/>
        <v>0</v>
      </c>
      <c r="P195" s="27">
        <f t="shared" si="200"/>
        <v>0</v>
      </c>
      <c r="Q195" s="27">
        <f t="shared" si="200"/>
        <v>0</v>
      </c>
      <c r="R195" s="27">
        <f t="shared" si="200"/>
        <v>345650</v>
      </c>
    </row>
    <row r="196" spans="1:18" ht="16.5" customHeight="1">
      <c r="A196" s="28" t="s">
        <v>16</v>
      </c>
      <c r="B196" s="28" t="s">
        <v>36</v>
      </c>
      <c r="C196" s="28">
        <f>SUM(C197:C199)</f>
        <v>7649000</v>
      </c>
      <c r="D196" s="173">
        <f t="shared" ref="D196:J196" si="201">SUM(D197:D199)</f>
        <v>0</v>
      </c>
      <c r="E196" s="173">
        <f t="shared" si="201"/>
        <v>0</v>
      </c>
      <c r="F196" s="173">
        <f t="shared" si="201"/>
        <v>0</v>
      </c>
      <c r="G196" s="173">
        <f t="shared" si="201"/>
        <v>0</v>
      </c>
      <c r="H196" s="173">
        <f t="shared" si="201"/>
        <v>0</v>
      </c>
      <c r="I196" s="173">
        <f t="shared" si="201"/>
        <v>0</v>
      </c>
      <c r="J196" s="173">
        <f t="shared" si="201"/>
        <v>0</v>
      </c>
      <c r="K196" s="28">
        <f t="shared" ref="K196:R196" si="202">SUM(K197:K199)</f>
        <v>7649000</v>
      </c>
      <c r="L196" s="28">
        <f t="shared" si="202"/>
        <v>7572050</v>
      </c>
      <c r="M196" s="28">
        <f t="shared" si="202"/>
        <v>7572050</v>
      </c>
      <c r="N196" s="28">
        <f t="shared" si="202"/>
        <v>0</v>
      </c>
      <c r="O196" s="28">
        <f t="shared" si="202"/>
        <v>0</v>
      </c>
      <c r="P196" s="28">
        <f t="shared" si="202"/>
        <v>0</v>
      </c>
      <c r="Q196" s="28">
        <f t="shared" si="202"/>
        <v>0</v>
      </c>
      <c r="R196" s="28">
        <f t="shared" si="202"/>
        <v>76950</v>
      </c>
    </row>
    <row r="197" spans="1:18" ht="16.5" customHeight="1">
      <c r="A197" s="24" t="s">
        <v>4</v>
      </c>
      <c r="B197" s="24" t="s">
        <v>37</v>
      </c>
      <c r="C197" s="24">
        <v>3899000</v>
      </c>
      <c r="D197" s="24"/>
      <c r="E197" s="24"/>
      <c r="F197" s="32">
        <v>-666000</v>
      </c>
      <c r="G197" s="32"/>
      <c r="H197" s="32"/>
      <c r="I197" s="32"/>
      <c r="J197" s="115">
        <f t="shared" ref="J197:J199" si="203">SUM(F197:I197)</f>
        <v>-666000</v>
      </c>
      <c r="K197" s="24">
        <v>3233000</v>
      </c>
      <c r="L197" s="24">
        <v>3231500</v>
      </c>
      <c r="M197" s="24">
        <v>3231500</v>
      </c>
      <c r="N197" s="24">
        <f t="shared" ref="N197:N199" si="204">L197-M197</f>
        <v>0</v>
      </c>
      <c r="O197" s="24"/>
      <c r="P197" s="24"/>
      <c r="Q197" s="24">
        <f>SUM(N197:P197)</f>
        <v>0</v>
      </c>
      <c r="R197" s="24">
        <f t="shared" ref="R197:R199" si="205">SUM(K197-M197-Q197)</f>
        <v>1500</v>
      </c>
    </row>
    <row r="198" spans="1:18" ht="16.5" customHeight="1">
      <c r="A198" s="24" t="s">
        <v>4</v>
      </c>
      <c r="B198" s="24" t="s">
        <v>43</v>
      </c>
      <c r="C198" s="24">
        <v>3750000</v>
      </c>
      <c r="D198" s="24"/>
      <c r="E198" s="24"/>
      <c r="F198" s="32">
        <v>0</v>
      </c>
      <c r="G198" s="32"/>
      <c r="H198" s="32"/>
      <c r="I198" s="32"/>
      <c r="J198" s="115">
        <f t="shared" si="203"/>
        <v>0</v>
      </c>
      <c r="K198" s="24">
        <v>3750000</v>
      </c>
      <c r="L198" s="24">
        <v>3675000</v>
      </c>
      <c r="M198" s="24">
        <v>3675000</v>
      </c>
      <c r="N198" s="24">
        <f t="shared" si="204"/>
        <v>0</v>
      </c>
      <c r="O198" s="24"/>
      <c r="P198" s="24"/>
      <c r="Q198" s="24">
        <f>SUM(N198:P198)</f>
        <v>0</v>
      </c>
      <c r="R198" s="24">
        <f t="shared" si="205"/>
        <v>75000</v>
      </c>
    </row>
    <row r="199" spans="1:18" ht="16.5" customHeight="1">
      <c r="A199" s="24" t="s">
        <v>4</v>
      </c>
      <c r="B199" s="29" t="s">
        <v>46</v>
      </c>
      <c r="C199" s="24">
        <v>0</v>
      </c>
      <c r="D199" s="24"/>
      <c r="E199" s="24"/>
      <c r="F199" s="32">
        <v>666000</v>
      </c>
      <c r="G199" s="32"/>
      <c r="H199" s="32"/>
      <c r="I199" s="32"/>
      <c r="J199" s="115">
        <f t="shared" si="203"/>
        <v>666000</v>
      </c>
      <c r="K199" s="24">
        <v>666000</v>
      </c>
      <c r="L199" s="24">
        <v>665550</v>
      </c>
      <c r="M199" s="24">
        <v>665550</v>
      </c>
      <c r="N199" s="24">
        <f t="shared" si="204"/>
        <v>0</v>
      </c>
      <c r="O199" s="24"/>
      <c r="P199" s="24"/>
      <c r="Q199" s="24">
        <f>SUM(N199:P199)</f>
        <v>0</v>
      </c>
      <c r="R199" s="24">
        <f t="shared" si="205"/>
        <v>450</v>
      </c>
    </row>
    <row r="200" spans="1:18" ht="16.5" customHeight="1">
      <c r="A200" s="28" t="s">
        <v>16</v>
      </c>
      <c r="B200" s="30" t="s">
        <v>47</v>
      </c>
      <c r="C200" s="28">
        <v>400000</v>
      </c>
      <c r="D200" s="173">
        <f t="shared" ref="D200:J200" si="206">SUM(D201)</f>
        <v>0</v>
      </c>
      <c r="E200" s="173">
        <f t="shared" si="206"/>
        <v>0</v>
      </c>
      <c r="F200" s="173">
        <f t="shared" si="206"/>
        <v>0</v>
      </c>
      <c r="G200" s="173">
        <f t="shared" si="206"/>
        <v>0</v>
      </c>
      <c r="H200" s="173">
        <f t="shared" si="206"/>
        <v>0</v>
      </c>
      <c r="I200" s="173">
        <f t="shared" si="206"/>
        <v>0</v>
      </c>
      <c r="J200" s="173">
        <f t="shared" si="206"/>
        <v>0</v>
      </c>
      <c r="K200" s="28">
        <v>400000</v>
      </c>
      <c r="L200" s="28">
        <f t="shared" ref="L200:R200" si="207">SUM(L201)</f>
        <v>132000</v>
      </c>
      <c r="M200" s="28">
        <f t="shared" si="207"/>
        <v>132000</v>
      </c>
      <c r="N200" s="28">
        <f t="shared" si="207"/>
        <v>0</v>
      </c>
      <c r="O200" s="28">
        <f t="shared" si="207"/>
        <v>0</v>
      </c>
      <c r="P200" s="28">
        <f t="shared" si="207"/>
        <v>0</v>
      </c>
      <c r="Q200" s="28">
        <f t="shared" si="207"/>
        <v>0</v>
      </c>
      <c r="R200" s="28">
        <f t="shared" si="207"/>
        <v>268000</v>
      </c>
    </row>
    <row r="201" spans="1:18" ht="16.5" customHeight="1">
      <c r="A201" s="24" t="s">
        <v>4</v>
      </c>
      <c r="B201" s="24" t="s">
        <v>1259</v>
      </c>
      <c r="C201" s="24">
        <v>400000</v>
      </c>
      <c r="D201" s="24"/>
      <c r="E201" s="24"/>
      <c r="F201" s="32">
        <v>0</v>
      </c>
      <c r="G201" s="32"/>
      <c r="H201" s="32"/>
      <c r="I201" s="32"/>
      <c r="J201" s="115">
        <f>SUM(F201:I201)</f>
        <v>0</v>
      </c>
      <c r="K201" s="24">
        <v>400000</v>
      </c>
      <c r="L201" s="24">
        <v>132000</v>
      </c>
      <c r="M201" s="24">
        <v>132000</v>
      </c>
      <c r="N201" s="24">
        <f>L201-M201</f>
        <v>0</v>
      </c>
      <c r="O201" s="24"/>
      <c r="P201" s="24"/>
      <c r="Q201" s="24">
        <f>SUM(N201:P201)</f>
        <v>0</v>
      </c>
      <c r="R201" s="24">
        <f>SUM(K201-M201-Q201)</f>
        <v>268000</v>
      </c>
    </row>
    <row r="202" spans="1:18" ht="16.5" customHeight="1">
      <c r="A202" s="28" t="s">
        <v>16</v>
      </c>
      <c r="B202" s="28" t="s">
        <v>60</v>
      </c>
      <c r="C202" s="28">
        <v>2400000</v>
      </c>
      <c r="D202" s="173">
        <f t="shared" ref="D202:J202" si="208">SUM(D203)</f>
        <v>0</v>
      </c>
      <c r="E202" s="173">
        <f t="shared" si="208"/>
        <v>0</v>
      </c>
      <c r="F202" s="173">
        <f t="shared" si="208"/>
        <v>0</v>
      </c>
      <c r="G202" s="173">
        <f t="shared" si="208"/>
        <v>0</v>
      </c>
      <c r="H202" s="173">
        <f t="shared" si="208"/>
        <v>0</v>
      </c>
      <c r="I202" s="173">
        <f t="shared" si="208"/>
        <v>0</v>
      </c>
      <c r="J202" s="173">
        <f t="shared" si="208"/>
        <v>0</v>
      </c>
      <c r="K202" s="28">
        <v>2400000</v>
      </c>
      <c r="L202" s="28">
        <f t="shared" ref="L202:R204" si="209">SUM(L203)</f>
        <v>2399300</v>
      </c>
      <c r="M202" s="28">
        <f t="shared" si="209"/>
        <v>2399300</v>
      </c>
      <c r="N202" s="28">
        <f t="shared" si="209"/>
        <v>0</v>
      </c>
      <c r="O202" s="28">
        <f t="shared" si="209"/>
        <v>0</v>
      </c>
      <c r="P202" s="28">
        <f t="shared" si="209"/>
        <v>0</v>
      </c>
      <c r="Q202" s="28">
        <f t="shared" si="209"/>
        <v>0</v>
      </c>
      <c r="R202" s="28">
        <f t="shared" si="209"/>
        <v>700</v>
      </c>
    </row>
    <row r="203" spans="1:18" ht="16.5" customHeight="1">
      <c r="A203" s="24" t="s">
        <v>64</v>
      </c>
      <c r="B203" s="24" t="s">
        <v>60</v>
      </c>
      <c r="C203" s="24">
        <v>2400000</v>
      </c>
      <c r="D203" s="24"/>
      <c r="E203" s="24"/>
      <c r="F203" s="32">
        <v>0</v>
      </c>
      <c r="G203" s="32"/>
      <c r="H203" s="32"/>
      <c r="I203" s="32"/>
      <c r="J203" s="115">
        <f>SUM(F203:I203)</f>
        <v>0</v>
      </c>
      <c r="K203" s="24">
        <v>2400000</v>
      </c>
      <c r="L203" s="24">
        <v>2399300</v>
      </c>
      <c r="M203" s="24">
        <v>2399300</v>
      </c>
      <c r="N203" s="24">
        <f>L203-M203</f>
        <v>0</v>
      </c>
      <c r="O203" s="24"/>
      <c r="P203" s="24"/>
      <c r="Q203" s="24">
        <f>SUM(N203:P203)</f>
        <v>0</v>
      </c>
      <c r="R203" s="24">
        <f>SUM(K203-M203-Q203)</f>
        <v>700</v>
      </c>
    </row>
    <row r="204" spans="1:18" ht="16.5" customHeight="1">
      <c r="A204" s="28" t="s">
        <v>16</v>
      </c>
      <c r="B204" s="28" t="s">
        <v>81</v>
      </c>
      <c r="C204" s="28">
        <v>11880000</v>
      </c>
      <c r="D204" s="173">
        <f t="shared" ref="D204:J204" si="210">SUM(D205)</f>
        <v>0</v>
      </c>
      <c r="E204" s="173">
        <f t="shared" si="210"/>
        <v>0</v>
      </c>
      <c r="F204" s="173">
        <f t="shared" si="210"/>
        <v>0</v>
      </c>
      <c r="G204" s="173">
        <f t="shared" si="210"/>
        <v>0</v>
      </c>
      <c r="H204" s="173">
        <f t="shared" si="210"/>
        <v>0</v>
      </c>
      <c r="I204" s="173">
        <f t="shared" si="210"/>
        <v>0</v>
      </c>
      <c r="J204" s="173">
        <f t="shared" si="210"/>
        <v>0</v>
      </c>
      <c r="K204" s="28">
        <v>11880000</v>
      </c>
      <c r="L204" s="28">
        <f t="shared" si="209"/>
        <v>11880000</v>
      </c>
      <c r="M204" s="28">
        <f t="shared" si="209"/>
        <v>11880000</v>
      </c>
      <c r="N204" s="28">
        <f t="shared" si="209"/>
        <v>0</v>
      </c>
      <c r="O204" s="28">
        <f t="shared" si="209"/>
        <v>0</v>
      </c>
      <c r="P204" s="28">
        <f t="shared" si="209"/>
        <v>0</v>
      </c>
      <c r="Q204" s="28">
        <f t="shared" si="209"/>
        <v>0</v>
      </c>
      <c r="R204" s="28">
        <f t="shared" si="209"/>
        <v>0</v>
      </c>
    </row>
    <row r="205" spans="1:18" ht="16.5" customHeight="1">
      <c r="A205" s="24" t="s">
        <v>64</v>
      </c>
      <c r="B205" s="24" t="s">
        <v>165</v>
      </c>
      <c r="C205" s="24">
        <v>11880000</v>
      </c>
      <c r="D205" s="24"/>
      <c r="E205" s="24"/>
      <c r="F205" s="32">
        <v>0</v>
      </c>
      <c r="G205" s="32"/>
      <c r="H205" s="32"/>
      <c r="I205" s="32"/>
      <c r="J205" s="115">
        <f>SUM(F205:I205)</f>
        <v>0</v>
      </c>
      <c r="K205" s="24">
        <v>11880000</v>
      </c>
      <c r="L205" s="24">
        <v>11880000</v>
      </c>
      <c r="M205" s="24">
        <v>11880000</v>
      </c>
      <c r="N205" s="24">
        <f>L205-M205</f>
        <v>0</v>
      </c>
      <c r="O205" s="24"/>
      <c r="P205" s="24"/>
      <c r="Q205" s="24">
        <f>SUM(N205:P205)</f>
        <v>0</v>
      </c>
      <c r="R205" s="24">
        <f>SUM(K205-M205-Q205)</f>
        <v>0</v>
      </c>
    </row>
    <row r="206" spans="1:18" ht="16.5" customHeight="1">
      <c r="A206" s="27" t="s">
        <v>3</v>
      </c>
      <c r="B206" s="27" t="s">
        <v>166</v>
      </c>
      <c r="C206" s="27">
        <f>SUM(C207)</f>
        <v>0</v>
      </c>
      <c r="D206" s="210">
        <f t="shared" ref="D206:J207" si="211">SUM(D207)</f>
        <v>0</v>
      </c>
      <c r="E206" s="210">
        <f t="shared" si="211"/>
        <v>0</v>
      </c>
      <c r="F206" s="210">
        <f t="shared" si="211"/>
        <v>0</v>
      </c>
      <c r="G206" s="210">
        <f t="shared" si="211"/>
        <v>0</v>
      </c>
      <c r="H206" s="210">
        <f t="shared" si="211"/>
        <v>0</v>
      </c>
      <c r="I206" s="210">
        <f t="shared" si="211"/>
        <v>0</v>
      </c>
      <c r="J206" s="210">
        <f t="shared" si="211"/>
        <v>0</v>
      </c>
      <c r="K206" s="27">
        <f t="shared" ref="K206:R206" si="212">SUM(K207)</f>
        <v>0</v>
      </c>
      <c r="L206" s="27">
        <f t="shared" si="212"/>
        <v>0</v>
      </c>
      <c r="M206" s="27">
        <f t="shared" si="212"/>
        <v>0</v>
      </c>
      <c r="N206" s="27">
        <f t="shared" si="212"/>
        <v>0</v>
      </c>
      <c r="O206" s="27">
        <f t="shared" si="212"/>
        <v>0</v>
      </c>
      <c r="P206" s="27">
        <f t="shared" si="212"/>
        <v>0</v>
      </c>
      <c r="Q206" s="27">
        <f t="shared" si="212"/>
        <v>0</v>
      </c>
      <c r="R206" s="27">
        <f t="shared" si="212"/>
        <v>0</v>
      </c>
    </row>
    <row r="207" spans="1:18" ht="16.5" customHeight="1">
      <c r="A207" s="28" t="s">
        <v>16</v>
      </c>
      <c r="B207" s="28" t="s">
        <v>81</v>
      </c>
      <c r="C207" s="28">
        <f t="shared" ref="C207:R207" si="213">SUM(C208)</f>
        <v>0</v>
      </c>
      <c r="D207" s="173">
        <f t="shared" si="211"/>
        <v>0</v>
      </c>
      <c r="E207" s="173">
        <f t="shared" si="211"/>
        <v>0</v>
      </c>
      <c r="F207" s="173">
        <f t="shared" si="211"/>
        <v>0</v>
      </c>
      <c r="G207" s="173">
        <f t="shared" si="211"/>
        <v>0</v>
      </c>
      <c r="H207" s="173">
        <f t="shared" si="211"/>
        <v>0</v>
      </c>
      <c r="I207" s="173">
        <f t="shared" si="211"/>
        <v>0</v>
      </c>
      <c r="J207" s="173">
        <f t="shared" si="211"/>
        <v>0</v>
      </c>
      <c r="K207" s="28">
        <f t="shared" si="213"/>
        <v>0</v>
      </c>
      <c r="L207" s="28">
        <f t="shared" si="213"/>
        <v>0</v>
      </c>
      <c r="M207" s="28">
        <f t="shared" si="213"/>
        <v>0</v>
      </c>
      <c r="N207" s="28">
        <f t="shared" si="213"/>
        <v>0</v>
      </c>
      <c r="O207" s="28">
        <f t="shared" si="213"/>
        <v>0</v>
      </c>
      <c r="P207" s="28">
        <f t="shared" si="213"/>
        <v>0</v>
      </c>
      <c r="Q207" s="28">
        <f t="shared" si="213"/>
        <v>0</v>
      </c>
      <c r="R207" s="28">
        <f t="shared" si="213"/>
        <v>0</v>
      </c>
    </row>
    <row r="208" spans="1:18" ht="16.5" customHeight="1">
      <c r="A208" s="24" t="s">
        <v>64</v>
      </c>
      <c r="B208" s="24" t="s">
        <v>165</v>
      </c>
      <c r="C208" s="24"/>
      <c r="D208" s="24"/>
      <c r="E208" s="24"/>
      <c r="F208" s="32">
        <v>0</v>
      </c>
      <c r="G208" s="32"/>
      <c r="H208" s="32"/>
      <c r="I208" s="32"/>
      <c r="J208" s="115">
        <f>SUM(F208:I208)</f>
        <v>0</v>
      </c>
      <c r="K208" s="24"/>
      <c r="L208" s="24">
        <v>0</v>
      </c>
      <c r="M208" s="24">
        <v>0</v>
      </c>
      <c r="N208" s="24">
        <f>L208-M208</f>
        <v>0</v>
      </c>
      <c r="O208" s="24"/>
      <c r="P208" s="24"/>
      <c r="Q208" s="24">
        <f>SUM(N208:P208)</f>
        <v>0</v>
      </c>
      <c r="R208" s="24">
        <f>SUM(K208-M208-Q208)</f>
        <v>0</v>
      </c>
    </row>
    <row r="209" spans="1:18" ht="16.5" customHeight="1">
      <c r="A209" s="25" t="s">
        <v>1</v>
      </c>
      <c r="B209" s="25" t="s">
        <v>107</v>
      </c>
      <c r="C209" s="25">
        <f t="shared" ref="C209:R209" si="214">SUM(C210)</f>
        <v>57900000</v>
      </c>
      <c r="D209" s="208">
        <f t="shared" si="214"/>
        <v>0</v>
      </c>
      <c r="E209" s="208">
        <f t="shared" si="214"/>
        <v>0</v>
      </c>
      <c r="F209" s="208">
        <f t="shared" si="214"/>
        <v>0</v>
      </c>
      <c r="G209" s="208">
        <f t="shared" si="214"/>
        <v>0</v>
      </c>
      <c r="H209" s="208">
        <f t="shared" si="214"/>
        <v>-759500</v>
      </c>
      <c r="I209" s="208">
        <f t="shared" si="214"/>
        <v>-17000000</v>
      </c>
      <c r="J209" s="208">
        <f t="shared" si="214"/>
        <v>-17759500</v>
      </c>
      <c r="K209" s="25">
        <f t="shared" si="214"/>
        <v>40140500</v>
      </c>
      <c r="L209" s="25">
        <f t="shared" si="214"/>
        <v>39310760</v>
      </c>
      <c r="M209" s="25">
        <f t="shared" si="214"/>
        <v>39310760</v>
      </c>
      <c r="N209" s="25">
        <f t="shared" si="214"/>
        <v>0</v>
      </c>
      <c r="O209" s="25">
        <f t="shared" si="214"/>
        <v>0</v>
      </c>
      <c r="P209" s="25">
        <f t="shared" si="214"/>
        <v>0</v>
      </c>
      <c r="Q209" s="25">
        <f t="shared" si="214"/>
        <v>0</v>
      </c>
      <c r="R209" s="25">
        <f t="shared" si="214"/>
        <v>829740</v>
      </c>
    </row>
    <row r="210" spans="1:18" ht="16.5" customHeight="1">
      <c r="A210" s="26" t="s">
        <v>2</v>
      </c>
      <c r="B210" s="26" t="s">
        <v>108</v>
      </c>
      <c r="C210" s="26">
        <f>SUM(C211,C224)</f>
        <v>57900000</v>
      </c>
      <c r="D210" s="209">
        <f t="shared" ref="D210:J210" si="215">SUM(D211,D224)</f>
        <v>0</v>
      </c>
      <c r="E210" s="209">
        <f t="shared" si="215"/>
        <v>0</v>
      </c>
      <c r="F210" s="209">
        <f t="shared" si="215"/>
        <v>0</v>
      </c>
      <c r="G210" s="209">
        <f t="shared" si="215"/>
        <v>0</v>
      </c>
      <c r="H210" s="209">
        <f t="shared" si="215"/>
        <v>-759500</v>
      </c>
      <c r="I210" s="209">
        <f t="shared" si="215"/>
        <v>-17000000</v>
      </c>
      <c r="J210" s="209">
        <f t="shared" si="215"/>
        <v>-17759500</v>
      </c>
      <c r="K210" s="26">
        <f t="shared" ref="K210:R210" si="216">SUM(K211,K224)</f>
        <v>40140500</v>
      </c>
      <c r="L210" s="26">
        <f t="shared" si="216"/>
        <v>39310760</v>
      </c>
      <c r="M210" s="26">
        <f t="shared" si="216"/>
        <v>39310760</v>
      </c>
      <c r="N210" s="26">
        <f t="shared" si="216"/>
        <v>0</v>
      </c>
      <c r="O210" s="26">
        <f t="shared" si="216"/>
        <v>0</v>
      </c>
      <c r="P210" s="26">
        <f t="shared" si="216"/>
        <v>0</v>
      </c>
      <c r="Q210" s="26">
        <f t="shared" si="216"/>
        <v>0</v>
      </c>
      <c r="R210" s="26">
        <f t="shared" si="216"/>
        <v>829740</v>
      </c>
    </row>
    <row r="211" spans="1:18" ht="16.5" customHeight="1">
      <c r="A211" s="27" t="s">
        <v>3</v>
      </c>
      <c r="B211" s="27" t="s">
        <v>122</v>
      </c>
      <c r="C211" s="27">
        <f>SUM(C215,C217,C220,C222,C212)</f>
        <v>51900000</v>
      </c>
      <c r="D211" s="210">
        <f t="shared" ref="D211:J211" si="217">SUM(D215,D217,D220,D222,D212)</f>
        <v>0</v>
      </c>
      <c r="E211" s="210">
        <f t="shared" si="217"/>
        <v>0</v>
      </c>
      <c r="F211" s="210">
        <f t="shared" si="217"/>
        <v>0</v>
      </c>
      <c r="G211" s="210">
        <f t="shared" si="217"/>
        <v>0</v>
      </c>
      <c r="H211" s="210">
        <f t="shared" si="217"/>
        <v>-759500</v>
      </c>
      <c r="I211" s="210">
        <f t="shared" si="217"/>
        <v>-17000000</v>
      </c>
      <c r="J211" s="210">
        <f t="shared" si="217"/>
        <v>-17759500</v>
      </c>
      <c r="K211" s="27">
        <f>SUM(K215,K217,K220,K222,K212)</f>
        <v>34140500</v>
      </c>
      <c r="L211" s="27">
        <f t="shared" ref="L211:Q211" si="218">SUM(L215,L217,L220,L222,L212)</f>
        <v>34140500</v>
      </c>
      <c r="M211" s="27">
        <f t="shared" si="218"/>
        <v>34140500</v>
      </c>
      <c r="N211" s="27">
        <f t="shared" si="218"/>
        <v>0</v>
      </c>
      <c r="O211" s="27">
        <f t="shared" si="218"/>
        <v>0</v>
      </c>
      <c r="P211" s="27">
        <f t="shared" si="218"/>
        <v>0</v>
      </c>
      <c r="Q211" s="27">
        <f t="shared" si="218"/>
        <v>0</v>
      </c>
      <c r="R211" s="27">
        <f>SUM(R215,R217,R220,R222,R212)</f>
        <v>0</v>
      </c>
    </row>
    <row r="212" spans="1:18" ht="16.5" customHeight="1">
      <c r="A212" s="28" t="s">
        <v>16</v>
      </c>
      <c r="B212" s="30" t="s">
        <v>56</v>
      </c>
      <c r="C212" s="28">
        <f t="shared" ref="C212:Q212" si="219">SUM(C213:C214)</f>
        <v>18000000</v>
      </c>
      <c r="D212" s="173">
        <f t="shared" si="219"/>
        <v>0</v>
      </c>
      <c r="E212" s="173">
        <f t="shared" si="219"/>
        <v>0</v>
      </c>
      <c r="F212" s="173">
        <f t="shared" si="219"/>
        <v>0</v>
      </c>
      <c r="G212" s="173">
        <f t="shared" si="219"/>
        <v>0</v>
      </c>
      <c r="H212" s="173">
        <f t="shared" si="219"/>
        <v>0</v>
      </c>
      <c r="I212" s="173">
        <f t="shared" si="219"/>
        <v>0</v>
      </c>
      <c r="J212" s="173">
        <f t="shared" si="219"/>
        <v>0</v>
      </c>
      <c r="K212" s="28">
        <f t="shared" si="219"/>
        <v>18000000</v>
      </c>
      <c r="L212" s="28">
        <f t="shared" si="219"/>
        <v>18000000</v>
      </c>
      <c r="M212" s="28">
        <f t="shared" si="219"/>
        <v>18000000</v>
      </c>
      <c r="N212" s="28">
        <f t="shared" si="219"/>
        <v>0</v>
      </c>
      <c r="O212" s="28">
        <f t="shared" si="219"/>
        <v>0</v>
      </c>
      <c r="P212" s="28">
        <f t="shared" si="219"/>
        <v>0</v>
      </c>
      <c r="Q212" s="28">
        <f t="shared" si="219"/>
        <v>0</v>
      </c>
      <c r="R212" s="28">
        <f>SUM(R213:R214)</f>
        <v>0</v>
      </c>
    </row>
    <row r="213" spans="1:18" ht="16.5" customHeight="1">
      <c r="A213" s="32" t="s">
        <v>4</v>
      </c>
      <c r="B213" s="42" t="s">
        <v>58</v>
      </c>
      <c r="C213" s="32">
        <v>12000000</v>
      </c>
      <c r="D213" s="32"/>
      <c r="E213" s="32"/>
      <c r="F213" s="32"/>
      <c r="G213" s="32"/>
      <c r="H213" s="32"/>
      <c r="I213" s="32">
        <v>0</v>
      </c>
      <c r="J213" s="115">
        <f t="shared" ref="J213:J214" si="220">SUM(F213:I213)</f>
        <v>0</v>
      </c>
      <c r="K213" s="32">
        <v>12000000</v>
      </c>
      <c r="L213" s="32">
        <v>12000000</v>
      </c>
      <c r="M213" s="32">
        <v>12000000</v>
      </c>
      <c r="N213" s="24">
        <f t="shared" ref="N213:N214" si="221">L213-M213</f>
        <v>0</v>
      </c>
      <c r="O213" s="32"/>
      <c r="P213" s="32"/>
      <c r="Q213" s="24">
        <f>SUM(N213:P213)</f>
        <v>0</v>
      </c>
      <c r="R213" s="24">
        <f t="shared" ref="R213:R214" si="222">SUM(K213-M213-Q213)</f>
        <v>0</v>
      </c>
    </row>
    <row r="214" spans="1:18" ht="16.5" customHeight="1">
      <c r="A214" s="32" t="s">
        <v>4</v>
      </c>
      <c r="B214" s="42" t="s">
        <v>167</v>
      </c>
      <c r="C214" s="32">
        <v>6000000</v>
      </c>
      <c r="D214" s="32"/>
      <c r="E214" s="32"/>
      <c r="F214" s="32"/>
      <c r="G214" s="32"/>
      <c r="H214" s="32"/>
      <c r="I214" s="32">
        <v>0</v>
      </c>
      <c r="J214" s="115">
        <f t="shared" si="220"/>
        <v>0</v>
      </c>
      <c r="K214" s="32">
        <v>6000000</v>
      </c>
      <c r="L214" s="32">
        <v>6000000</v>
      </c>
      <c r="M214" s="32">
        <v>6000000</v>
      </c>
      <c r="N214" s="24">
        <f t="shared" si="221"/>
        <v>0</v>
      </c>
      <c r="O214" s="32"/>
      <c r="P214" s="32"/>
      <c r="Q214" s="24">
        <f>SUM(N214:P214)</f>
        <v>0</v>
      </c>
      <c r="R214" s="24">
        <f t="shared" si="222"/>
        <v>0</v>
      </c>
    </row>
    <row r="215" spans="1:18" ht="16.5" customHeight="1">
      <c r="A215" s="28" t="s">
        <v>16</v>
      </c>
      <c r="B215" s="28" t="s">
        <v>67</v>
      </c>
      <c r="C215" s="28">
        <f t="shared" ref="C215:R215" si="223">SUM(C216:C216)</f>
        <v>3900000</v>
      </c>
      <c r="D215" s="173">
        <f t="shared" ref="D215:J215" si="224">SUM(D216)</f>
        <v>0</v>
      </c>
      <c r="E215" s="173">
        <f t="shared" si="224"/>
        <v>0</v>
      </c>
      <c r="F215" s="173">
        <f t="shared" si="224"/>
        <v>0</v>
      </c>
      <c r="G215" s="173">
        <f t="shared" si="224"/>
        <v>0</v>
      </c>
      <c r="H215" s="173">
        <f t="shared" si="224"/>
        <v>0</v>
      </c>
      <c r="I215" s="173">
        <f t="shared" si="224"/>
        <v>0</v>
      </c>
      <c r="J215" s="173">
        <f t="shared" si="224"/>
        <v>0</v>
      </c>
      <c r="K215" s="28">
        <f t="shared" si="223"/>
        <v>3900000</v>
      </c>
      <c r="L215" s="28">
        <f t="shared" si="223"/>
        <v>3900000</v>
      </c>
      <c r="M215" s="28">
        <f t="shared" si="223"/>
        <v>3900000</v>
      </c>
      <c r="N215" s="28">
        <f t="shared" si="223"/>
        <v>0</v>
      </c>
      <c r="O215" s="28">
        <f t="shared" si="223"/>
        <v>0</v>
      </c>
      <c r="P215" s="28">
        <f t="shared" si="223"/>
        <v>0</v>
      </c>
      <c r="Q215" s="28">
        <f t="shared" si="223"/>
        <v>0</v>
      </c>
      <c r="R215" s="28">
        <f t="shared" si="223"/>
        <v>0</v>
      </c>
    </row>
    <row r="216" spans="1:18" ht="16.5" customHeight="1">
      <c r="A216" s="32" t="s">
        <v>4</v>
      </c>
      <c r="B216" s="32" t="s">
        <v>67</v>
      </c>
      <c r="C216" s="32">
        <v>3900000</v>
      </c>
      <c r="D216" s="32"/>
      <c r="E216" s="32"/>
      <c r="F216" s="32"/>
      <c r="G216" s="32"/>
      <c r="H216" s="32"/>
      <c r="I216" s="32">
        <v>0</v>
      </c>
      <c r="J216" s="115">
        <f>SUM(F216:I216)</f>
        <v>0</v>
      </c>
      <c r="K216" s="32">
        <v>3900000</v>
      </c>
      <c r="L216" s="32">
        <v>3900000</v>
      </c>
      <c r="M216" s="32">
        <v>3900000</v>
      </c>
      <c r="N216" s="24">
        <f>L216-M216</f>
        <v>0</v>
      </c>
      <c r="O216" s="32"/>
      <c r="P216" s="32"/>
      <c r="Q216" s="24">
        <f>SUM(N216:P216)</f>
        <v>0</v>
      </c>
      <c r="R216" s="24">
        <f>SUM(K216-M216-Q216)</f>
        <v>0</v>
      </c>
    </row>
    <row r="217" spans="1:18" ht="16.5" customHeight="1">
      <c r="A217" s="28" t="s">
        <v>16</v>
      </c>
      <c r="B217" s="28" t="s">
        <v>36</v>
      </c>
      <c r="C217" s="28">
        <v>10000000</v>
      </c>
      <c r="D217" s="173">
        <f t="shared" ref="D217:J217" si="225">SUM(D218:D219)</f>
        <v>0</v>
      </c>
      <c r="E217" s="173">
        <f t="shared" si="225"/>
        <v>0</v>
      </c>
      <c r="F217" s="173">
        <f t="shared" si="225"/>
        <v>0</v>
      </c>
      <c r="G217" s="173">
        <f t="shared" si="225"/>
        <v>0</v>
      </c>
      <c r="H217" s="173">
        <f t="shared" si="225"/>
        <v>0</v>
      </c>
      <c r="I217" s="173">
        <f t="shared" si="225"/>
        <v>-8000000</v>
      </c>
      <c r="J217" s="173">
        <f t="shared" si="225"/>
        <v>-8000000</v>
      </c>
      <c r="K217" s="28">
        <v>2000000</v>
      </c>
      <c r="L217" s="28">
        <f t="shared" ref="L217:Q217" si="226">SUM(L218:L219)</f>
        <v>2000000</v>
      </c>
      <c r="M217" s="28">
        <f t="shared" si="226"/>
        <v>2000000</v>
      </c>
      <c r="N217" s="28">
        <f t="shared" si="226"/>
        <v>0</v>
      </c>
      <c r="O217" s="28">
        <f t="shared" si="226"/>
        <v>0</v>
      </c>
      <c r="P217" s="28">
        <f t="shared" si="226"/>
        <v>0</v>
      </c>
      <c r="Q217" s="28">
        <f t="shared" si="226"/>
        <v>0</v>
      </c>
      <c r="R217" s="28">
        <f>SUM(R218:R219)</f>
        <v>0</v>
      </c>
    </row>
    <row r="218" spans="1:18" ht="16.5" customHeight="1">
      <c r="A218" s="32" t="s">
        <v>4</v>
      </c>
      <c r="B218" s="32" t="s">
        <v>37</v>
      </c>
      <c r="C218" s="32">
        <v>2000000</v>
      </c>
      <c r="D218" s="32"/>
      <c r="E218" s="32"/>
      <c r="F218" s="32"/>
      <c r="G218" s="32"/>
      <c r="H218" s="32"/>
      <c r="I218" s="32">
        <v>0</v>
      </c>
      <c r="J218" s="115">
        <f t="shared" ref="J218:J219" si="227">SUM(F218:I218)</f>
        <v>0</v>
      </c>
      <c r="K218" s="32">
        <v>2000000</v>
      </c>
      <c r="L218" s="32">
        <v>2000000</v>
      </c>
      <c r="M218" s="32">
        <v>2000000</v>
      </c>
      <c r="N218" s="24">
        <f t="shared" ref="N218:N219" si="228">L218-M218</f>
        <v>0</v>
      </c>
      <c r="O218" s="32"/>
      <c r="P218" s="32"/>
      <c r="Q218" s="24">
        <f>SUM(N218:P218)</f>
        <v>0</v>
      </c>
      <c r="R218" s="24">
        <f t="shared" ref="R218:R219" si="229">SUM(K218-M218-Q218)</f>
        <v>0</v>
      </c>
    </row>
    <row r="219" spans="1:18" ht="16.5" customHeight="1">
      <c r="A219" s="32" t="s">
        <v>4</v>
      </c>
      <c r="B219" s="32" t="s">
        <v>140</v>
      </c>
      <c r="C219" s="32">
        <v>8000000</v>
      </c>
      <c r="D219" s="32"/>
      <c r="E219" s="32"/>
      <c r="F219" s="32"/>
      <c r="G219" s="32"/>
      <c r="H219" s="32"/>
      <c r="I219" s="32">
        <v>-8000000</v>
      </c>
      <c r="J219" s="115">
        <f t="shared" si="227"/>
        <v>-8000000</v>
      </c>
      <c r="K219" s="32">
        <v>0</v>
      </c>
      <c r="L219" s="32">
        <v>0</v>
      </c>
      <c r="M219" s="32"/>
      <c r="N219" s="24">
        <f t="shared" si="228"/>
        <v>0</v>
      </c>
      <c r="O219" s="32"/>
      <c r="P219" s="32"/>
      <c r="Q219" s="24">
        <f>SUM(N219:P219)</f>
        <v>0</v>
      </c>
      <c r="R219" s="24">
        <f t="shared" si="229"/>
        <v>0</v>
      </c>
    </row>
    <row r="220" spans="1:18" ht="16.5" customHeight="1">
      <c r="A220" s="28" t="s">
        <v>16</v>
      </c>
      <c r="B220" s="30" t="s">
        <v>40</v>
      </c>
      <c r="C220" s="28">
        <f>SUM(C221)</f>
        <v>6000000</v>
      </c>
      <c r="D220" s="173">
        <f t="shared" ref="D220:J220" si="230">SUM(D221)</f>
        <v>0</v>
      </c>
      <c r="E220" s="173">
        <f t="shared" si="230"/>
        <v>0</v>
      </c>
      <c r="F220" s="173">
        <f t="shared" si="230"/>
        <v>0</v>
      </c>
      <c r="G220" s="173">
        <f t="shared" si="230"/>
        <v>0</v>
      </c>
      <c r="H220" s="173">
        <f t="shared" si="230"/>
        <v>-759500</v>
      </c>
      <c r="I220" s="173">
        <f t="shared" si="230"/>
        <v>-2000000</v>
      </c>
      <c r="J220" s="173">
        <f t="shared" si="230"/>
        <v>-2759500</v>
      </c>
      <c r="K220" s="28">
        <f t="shared" ref="K220:R220" si="231">SUM(K221)</f>
        <v>3240500</v>
      </c>
      <c r="L220" s="28">
        <f t="shared" si="231"/>
        <v>3240500</v>
      </c>
      <c r="M220" s="28">
        <f t="shared" si="231"/>
        <v>3240500</v>
      </c>
      <c r="N220" s="28">
        <f t="shared" si="231"/>
        <v>0</v>
      </c>
      <c r="O220" s="28">
        <f t="shared" si="231"/>
        <v>0</v>
      </c>
      <c r="P220" s="28">
        <f t="shared" si="231"/>
        <v>0</v>
      </c>
      <c r="Q220" s="28">
        <f t="shared" si="231"/>
        <v>0</v>
      </c>
      <c r="R220" s="28">
        <f t="shared" si="231"/>
        <v>0</v>
      </c>
    </row>
    <row r="221" spans="1:18" ht="16.5" customHeight="1">
      <c r="A221" s="32" t="s">
        <v>4</v>
      </c>
      <c r="B221" s="42" t="s">
        <v>41</v>
      </c>
      <c r="C221" s="32">
        <v>6000000</v>
      </c>
      <c r="D221" s="32"/>
      <c r="E221" s="32"/>
      <c r="F221" s="32"/>
      <c r="G221" s="32"/>
      <c r="H221" s="32">
        <v>-759500</v>
      </c>
      <c r="I221" s="32">
        <v>-2000000</v>
      </c>
      <c r="J221" s="115">
        <f>SUM(F221:I221)</f>
        <v>-2759500</v>
      </c>
      <c r="K221" s="32">
        <f>J221+C221</f>
        <v>3240500</v>
      </c>
      <c r="L221" s="32">
        <v>3240500</v>
      </c>
      <c r="M221" s="32">
        <v>3240500</v>
      </c>
      <c r="N221" s="24">
        <f>L221-M221</f>
        <v>0</v>
      </c>
      <c r="O221" s="32"/>
      <c r="P221" s="32"/>
      <c r="Q221" s="24">
        <f>SUM(N221:P221)</f>
        <v>0</v>
      </c>
      <c r="R221" s="24">
        <f>SUM(K221-M221-Q221)</f>
        <v>0</v>
      </c>
    </row>
    <row r="222" spans="1:18" ht="16.5" customHeight="1">
      <c r="A222" s="28" t="s">
        <v>16</v>
      </c>
      <c r="B222" s="30" t="s">
        <v>152</v>
      </c>
      <c r="C222" s="28">
        <v>14000000</v>
      </c>
      <c r="D222" s="173">
        <f t="shared" ref="D222:J222" si="232">SUM(D223)</f>
        <v>0</v>
      </c>
      <c r="E222" s="173">
        <f t="shared" si="232"/>
        <v>0</v>
      </c>
      <c r="F222" s="173">
        <f t="shared" si="232"/>
        <v>0</v>
      </c>
      <c r="G222" s="173">
        <f t="shared" si="232"/>
        <v>0</v>
      </c>
      <c r="H222" s="173">
        <f t="shared" si="232"/>
        <v>0</v>
      </c>
      <c r="I222" s="173">
        <f t="shared" si="232"/>
        <v>-7000000</v>
      </c>
      <c r="J222" s="173">
        <f t="shared" si="232"/>
        <v>-7000000</v>
      </c>
      <c r="K222" s="28">
        <v>7000000</v>
      </c>
      <c r="L222" s="28">
        <f t="shared" ref="L222:R222" si="233">SUM(L223:L223)</f>
        <v>7000000</v>
      </c>
      <c r="M222" s="28">
        <f t="shared" si="233"/>
        <v>7000000</v>
      </c>
      <c r="N222" s="28">
        <f t="shared" si="233"/>
        <v>0</v>
      </c>
      <c r="O222" s="28">
        <f t="shared" si="233"/>
        <v>0</v>
      </c>
      <c r="P222" s="28">
        <f t="shared" si="233"/>
        <v>0</v>
      </c>
      <c r="Q222" s="28">
        <f t="shared" si="233"/>
        <v>0</v>
      </c>
      <c r="R222" s="28">
        <f t="shared" si="233"/>
        <v>0</v>
      </c>
    </row>
    <row r="223" spans="1:18" ht="16.5" customHeight="1">
      <c r="A223" s="32" t="s">
        <v>4</v>
      </c>
      <c r="B223" s="42" t="s">
        <v>153</v>
      </c>
      <c r="C223" s="32">
        <v>14000000</v>
      </c>
      <c r="D223" s="32"/>
      <c r="E223" s="32"/>
      <c r="F223" s="32"/>
      <c r="G223" s="32"/>
      <c r="H223" s="32"/>
      <c r="I223" s="32">
        <v>-7000000</v>
      </c>
      <c r="J223" s="115">
        <f>SUM(F223:I223)</f>
        <v>-7000000</v>
      </c>
      <c r="K223" s="32">
        <v>7000000</v>
      </c>
      <c r="L223" s="32">
        <v>7000000</v>
      </c>
      <c r="M223" s="32">
        <v>7000000</v>
      </c>
      <c r="N223" s="24">
        <f>L223-M223</f>
        <v>0</v>
      </c>
      <c r="O223" s="32"/>
      <c r="P223" s="32"/>
      <c r="Q223" s="24">
        <f>SUM(N223:P223)</f>
        <v>0</v>
      </c>
      <c r="R223" s="24">
        <f>SUM(K223-M223-Q223)</f>
        <v>0</v>
      </c>
    </row>
    <row r="224" spans="1:18" ht="16.5" customHeight="1">
      <c r="A224" s="27" t="s">
        <v>3</v>
      </c>
      <c r="B224" s="31" t="s">
        <v>1260</v>
      </c>
      <c r="C224" s="27">
        <f>SUM(C225,C227)</f>
        <v>6000000</v>
      </c>
      <c r="D224" s="210">
        <f t="shared" ref="D224:J224" si="234">SUM(D225,D227)</f>
        <v>0</v>
      </c>
      <c r="E224" s="210">
        <f t="shared" si="234"/>
        <v>0</v>
      </c>
      <c r="F224" s="210">
        <f t="shared" si="234"/>
        <v>0</v>
      </c>
      <c r="G224" s="210">
        <f t="shared" si="234"/>
        <v>0</v>
      </c>
      <c r="H224" s="210">
        <f t="shared" si="234"/>
        <v>0</v>
      </c>
      <c r="I224" s="210">
        <f t="shared" si="234"/>
        <v>0</v>
      </c>
      <c r="J224" s="210">
        <f t="shared" si="234"/>
        <v>0</v>
      </c>
      <c r="K224" s="27">
        <f>SUM(K225,K227)</f>
        <v>6000000</v>
      </c>
      <c r="L224" s="27">
        <f t="shared" ref="L224:R224" si="235">SUM(L225,L227)</f>
        <v>5170260</v>
      </c>
      <c r="M224" s="27">
        <f t="shared" si="235"/>
        <v>5170260</v>
      </c>
      <c r="N224" s="27">
        <f t="shared" si="235"/>
        <v>0</v>
      </c>
      <c r="O224" s="27">
        <f t="shared" si="235"/>
        <v>0</v>
      </c>
      <c r="P224" s="27">
        <f t="shared" si="235"/>
        <v>0</v>
      </c>
      <c r="Q224" s="27">
        <f t="shared" si="235"/>
        <v>0</v>
      </c>
      <c r="R224" s="27">
        <f t="shared" si="235"/>
        <v>829740</v>
      </c>
    </row>
    <row r="225" spans="1:18" ht="16.5" customHeight="1">
      <c r="A225" s="28" t="s">
        <v>16</v>
      </c>
      <c r="B225" s="30" t="s">
        <v>36</v>
      </c>
      <c r="C225" s="28">
        <f>C226</f>
        <v>0</v>
      </c>
      <c r="D225" s="173">
        <f t="shared" ref="D225:J225" si="236">SUM(D226)</f>
        <v>0</v>
      </c>
      <c r="E225" s="173">
        <f t="shared" si="236"/>
        <v>0</v>
      </c>
      <c r="F225" s="173">
        <f t="shared" si="236"/>
        <v>3600000</v>
      </c>
      <c r="G225" s="173">
        <f t="shared" si="236"/>
        <v>0</v>
      </c>
      <c r="H225" s="173">
        <f t="shared" si="236"/>
        <v>0</v>
      </c>
      <c r="I225" s="173">
        <f t="shared" si="236"/>
        <v>0</v>
      </c>
      <c r="J225" s="173">
        <f t="shared" si="236"/>
        <v>3600000</v>
      </c>
      <c r="K225" s="28">
        <f t="shared" ref="K225:R225" si="237">K226</f>
        <v>3600000</v>
      </c>
      <c r="L225" s="28">
        <f t="shared" si="237"/>
        <v>3350260</v>
      </c>
      <c r="M225" s="28">
        <f t="shared" si="237"/>
        <v>3350260</v>
      </c>
      <c r="N225" s="28">
        <f t="shared" si="237"/>
        <v>0</v>
      </c>
      <c r="O225" s="28">
        <f t="shared" si="237"/>
        <v>0</v>
      </c>
      <c r="P225" s="28">
        <f t="shared" si="237"/>
        <v>0</v>
      </c>
      <c r="Q225" s="28">
        <f t="shared" si="237"/>
        <v>0</v>
      </c>
      <c r="R225" s="28">
        <f t="shared" si="237"/>
        <v>249740</v>
      </c>
    </row>
    <row r="226" spans="1:18" ht="16.5" customHeight="1">
      <c r="A226" s="32" t="s">
        <v>4</v>
      </c>
      <c r="B226" s="42" t="s">
        <v>37</v>
      </c>
      <c r="C226" s="32">
        <v>0</v>
      </c>
      <c r="D226" s="32"/>
      <c r="E226" s="32"/>
      <c r="F226" s="32">
        <v>3600000</v>
      </c>
      <c r="G226" s="32"/>
      <c r="H226" s="32"/>
      <c r="I226" s="32"/>
      <c r="J226" s="115">
        <f>SUM(F226:I226)</f>
        <v>3600000</v>
      </c>
      <c r="K226" s="32">
        <v>3600000</v>
      </c>
      <c r="L226" s="32">
        <v>3350260</v>
      </c>
      <c r="M226" s="32">
        <v>3350260</v>
      </c>
      <c r="N226" s="24">
        <f>L226-M226</f>
        <v>0</v>
      </c>
      <c r="O226" s="32"/>
      <c r="P226" s="32"/>
      <c r="Q226" s="24">
        <f>SUM(N226:P226)</f>
        <v>0</v>
      </c>
      <c r="R226" s="24">
        <f>SUM(K226-M226-Q226)</f>
        <v>249740</v>
      </c>
    </row>
    <row r="227" spans="1:18" ht="16.5" customHeight="1">
      <c r="A227" s="28" t="s">
        <v>16</v>
      </c>
      <c r="B227" s="30" t="s">
        <v>40</v>
      </c>
      <c r="C227" s="28">
        <f>C228</f>
        <v>6000000</v>
      </c>
      <c r="D227" s="173">
        <f t="shared" ref="D227:J227" si="238">SUM(D228)</f>
        <v>0</v>
      </c>
      <c r="E227" s="173">
        <f t="shared" si="238"/>
        <v>0</v>
      </c>
      <c r="F227" s="173">
        <f t="shared" si="238"/>
        <v>-3600000</v>
      </c>
      <c r="G227" s="173">
        <f t="shared" si="238"/>
        <v>0</v>
      </c>
      <c r="H227" s="173">
        <f t="shared" si="238"/>
        <v>0</v>
      </c>
      <c r="I227" s="173">
        <f t="shared" si="238"/>
        <v>0</v>
      </c>
      <c r="J227" s="173">
        <f t="shared" si="238"/>
        <v>-3600000</v>
      </c>
      <c r="K227" s="28">
        <v>2400000</v>
      </c>
      <c r="L227" s="28">
        <f t="shared" ref="L227:R227" si="239">SUM(L228:L228)</f>
        <v>1820000</v>
      </c>
      <c r="M227" s="28">
        <f t="shared" si="239"/>
        <v>1820000</v>
      </c>
      <c r="N227" s="28">
        <f t="shared" si="239"/>
        <v>0</v>
      </c>
      <c r="O227" s="28">
        <f t="shared" si="239"/>
        <v>0</v>
      </c>
      <c r="P227" s="28">
        <f t="shared" si="239"/>
        <v>0</v>
      </c>
      <c r="Q227" s="28">
        <f t="shared" si="239"/>
        <v>0</v>
      </c>
      <c r="R227" s="28">
        <f t="shared" si="239"/>
        <v>580000</v>
      </c>
    </row>
    <row r="228" spans="1:18" ht="16.5" customHeight="1">
      <c r="A228" s="32" t="s">
        <v>4</v>
      </c>
      <c r="B228" s="42" t="s">
        <v>41</v>
      </c>
      <c r="C228" s="32">
        <v>6000000</v>
      </c>
      <c r="D228" s="32"/>
      <c r="E228" s="32"/>
      <c r="F228" s="32">
        <v>-3600000</v>
      </c>
      <c r="G228" s="32"/>
      <c r="H228" s="32"/>
      <c r="I228" s="32"/>
      <c r="J228" s="115">
        <f>SUM(F228:I228)</f>
        <v>-3600000</v>
      </c>
      <c r="K228" s="32">
        <v>2400000</v>
      </c>
      <c r="L228" s="32">
        <v>1820000</v>
      </c>
      <c r="M228" s="32">
        <v>1820000</v>
      </c>
      <c r="N228" s="24">
        <f>L228-M228</f>
        <v>0</v>
      </c>
      <c r="O228" s="32"/>
      <c r="P228" s="32"/>
      <c r="Q228" s="24">
        <f>SUM(N228:P228)</f>
        <v>0</v>
      </c>
      <c r="R228" s="24">
        <f>SUM(K228-M228-Q228)</f>
        <v>580000</v>
      </c>
    </row>
    <row r="229" spans="1:18" ht="16.5" customHeight="1">
      <c r="A229" s="25" t="s">
        <v>1</v>
      </c>
      <c r="B229" s="25" t="s">
        <v>111</v>
      </c>
      <c r="C229" s="25">
        <f t="shared" ref="C229:R229" si="240">SUM(C230,C247)</f>
        <v>535250000</v>
      </c>
      <c r="D229" s="208">
        <f t="shared" si="240"/>
        <v>0</v>
      </c>
      <c r="E229" s="208">
        <f t="shared" si="240"/>
        <v>0</v>
      </c>
      <c r="F229" s="208">
        <f t="shared" si="240"/>
        <v>0</v>
      </c>
      <c r="G229" s="208">
        <f t="shared" si="240"/>
        <v>0</v>
      </c>
      <c r="H229" s="208">
        <f t="shared" si="240"/>
        <v>-90798000</v>
      </c>
      <c r="I229" s="208">
        <f t="shared" si="240"/>
        <v>0</v>
      </c>
      <c r="J229" s="208">
        <f t="shared" si="240"/>
        <v>-90798000</v>
      </c>
      <c r="K229" s="25">
        <f t="shared" si="240"/>
        <v>444452000</v>
      </c>
      <c r="L229" s="25">
        <f t="shared" si="240"/>
        <v>438948660</v>
      </c>
      <c r="M229" s="25">
        <f t="shared" si="240"/>
        <v>438948660</v>
      </c>
      <c r="N229" s="25">
        <f t="shared" si="240"/>
        <v>0</v>
      </c>
      <c r="O229" s="25">
        <f t="shared" si="240"/>
        <v>0</v>
      </c>
      <c r="P229" s="25">
        <f t="shared" si="240"/>
        <v>0</v>
      </c>
      <c r="Q229" s="25">
        <f t="shared" si="240"/>
        <v>0</v>
      </c>
      <c r="R229" s="25">
        <f t="shared" si="240"/>
        <v>5503340</v>
      </c>
    </row>
    <row r="230" spans="1:18" ht="16.5" customHeight="1">
      <c r="A230" s="26" t="s">
        <v>2</v>
      </c>
      <c r="B230" s="26" t="s">
        <v>168</v>
      </c>
      <c r="C230" s="26">
        <f t="shared" ref="C230:R230" si="241">SUM(C231)</f>
        <v>383250000</v>
      </c>
      <c r="D230" s="209">
        <f t="shared" si="241"/>
        <v>0</v>
      </c>
      <c r="E230" s="209">
        <f t="shared" si="241"/>
        <v>0</v>
      </c>
      <c r="F230" s="209">
        <f t="shared" si="241"/>
        <v>0</v>
      </c>
      <c r="G230" s="209">
        <f t="shared" si="241"/>
        <v>0</v>
      </c>
      <c r="H230" s="209">
        <f t="shared" si="241"/>
        <v>-72898000</v>
      </c>
      <c r="I230" s="209">
        <f t="shared" si="241"/>
        <v>0</v>
      </c>
      <c r="J230" s="209">
        <f t="shared" si="241"/>
        <v>-72898000</v>
      </c>
      <c r="K230" s="26">
        <f t="shared" si="241"/>
        <v>310352000</v>
      </c>
      <c r="L230" s="26">
        <f t="shared" si="241"/>
        <v>304848660</v>
      </c>
      <c r="M230" s="26">
        <f t="shared" si="241"/>
        <v>304848660</v>
      </c>
      <c r="N230" s="26">
        <f t="shared" si="241"/>
        <v>0</v>
      </c>
      <c r="O230" s="26">
        <f t="shared" si="241"/>
        <v>0</v>
      </c>
      <c r="P230" s="26">
        <f t="shared" si="241"/>
        <v>0</v>
      </c>
      <c r="Q230" s="26">
        <f t="shared" si="241"/>
        <v>0</v>
      </c>
      <c r="R230" s="26">
        <f t="shared" si="241"/>
        <v>5503340</v>
      </c>
    </row>
    <row r="231" spans="1:18" ht="16.5" customHeight="1">
      <c r="A231" s="27" t="s">
        <v>3</v>
      </c>
      <c r="B231" s="27" t="s">
        <v>169</v>
      </c>
      <c r="C231" s="27">
        <f t="shared" ref="C231:R231" si="242">SUM(C232,C234,C236,C238,C240,C242,C244)</f>
        <v>383250000</v>
      </c>
      <c r="D231" s="210">
        <f t="shared" si="242"/>
        <v>0</v>
      </c>
      <c r="E231" s="210">
        <f t="shared" si="242"/>
        <v>0</v>
      </c>
      <c r="F231" s="210">
        <f t="shared" si="242"/>
        <v>0</v>
      </c>
      <c r="G231" s="210">
        <f t="shared" si="242"/>
        <v>0</v>
      </c>
      <c r="H231" s="210">
        <f t="shared" si="242"/>
        <v>-72898000</v>
      </c>
      <c r="I231" s="210">
        <f t="shared" si="242"/>
        <v>0</v>
      </c>
      <c r="J231" s="210">
        <f t="shared" si="242"/>
        <v>-72898000</v>
      </c>
      <c r="K231" s="27">
        <f t="shared" si="242"/>
        <v>310352000</v>
      </c>
      <c r="L231" s="27">
        <f t="shared" si="242"/>
        <v>304848660</v>
      </c>
      <c r="M231" s="27">
        <f t="shared" si="242"/>
        <v>304848660</v>
      </c>
      <c r="N231" s="27">
        <f t="shared" si="242"/>
        <v>0</v>
      </c>
      <c r="O231" s="27">
        <f t="shared" si="242"/>
        <v>0</v>
      </c>
      <c r="P231" s="27">
        <f t="shared" si="242"/>
        <v>0</v>
      </c>
      <c r="Q231" s="27">
        <f t="shared" si="242"/>
        <v>0</v>
      </c>
      <c r="R231" s="27">
        <f t="shared" si="242"/>
        <v>5503340</v>
      </c>
    </row>
    <row r="232" spans="1:18" ht="16.5" customHeight="1">
      <c r="A232" s="28" t="s">
        <v>16</v>
      </c>
      <c r="B232" s="28" t="s">
        <v>65</v>
      </c>
      <c r="C232" s="28">
        <f t="shared" ref="C232:R232" si="243">SUM(C233:C233)</f>
        <v>330000000</v>
      </c>
      <c r="D232" s="173">
        <f t="shared" ref="D232:J232" si="244">SUM(D233)</f>
        <v>0</v>
      </c>
      <c r="E232" s="173">
        <f t="shared" si="244"/>
        <v>0</v>
      </c>
      <c r="F232" s="173">
        <f t="shared" si="244"/>
        <v>0</v>
      </c>
      <c r="G232" s="173">
        <f t="shared" si="244"/>
        <v>0</v>
      </c>
      <c r="H232" s="173">
        <f t="shared" si="244"/>
        <v>-88000000</v>
      </c>
      <c r="I232" s="173">
        <f t="shared" si="244"/>
        <v>0</v>
      </c>
      <c r="J232" s="173">
        <f t="shared" si="244"/>
        <v>-88000000</v>
      </c>
      <c r="K232" s="28">
        <f t="shared" si="243"/>
        <v>242000000</v>
      </c>
      <c r="L232" s="28">
        <f t="shared" si="243"/>
        <v>239459000</v>
      </c>
      <c r="M232" s="28">
        <f t="shared" si="243"/>
        <v>239459000</v>
      </c>
      <c r="N232" s="28">
        <f t="shared" si="243"/>
        <v>0</v>
      </c>
      <c r="O232" s="28">
        <f t="shared" si="243"/>
        <v>0</v>
      </c>
      <c r="P232" s="28">
        <f t="shared" si="243"/>
        <v>0</v>
      </c>
      <c r="Q232" s="28">
        <f t="shared" si="243"/>
        <v>0</v>
      </c>
      <c r="R232" s="28">
        <f t="shared" si="243"/>
        <v>2541000</v>
      </c>
    </row>
    <row r="233" spans="1:18" ht="16.5" customHeight="1">
      <c r="A233" s="24" t="s">
        <v>4</v>
      </c>
      <c r="B233" s="24" t="s">
        <v>446</v>
      </c>
      <c r="C233" s="24">
        <v>330000000</v>
      </c>
      <c r="D233" s="24"/>
      <c r="E233" s="24"/>
      <c r="F233" s="32"/>
      <c r="G233" s="32"/>
      <c r="H233" s="32">
        <v>-88000000</v>
      </c>
      <c r="I233" s="32"/>
      <c r="J233" s="115">
        <f>SUM(F233:I233)</f>
        <v>-88000000</v>
      </c>
      <c r="K233" s="24">
        <v>242000000</v>
      </c>
      <c r="L233" s="24">
        <v>239459000</v>
      </c>
      <c r="M233" s="24">
        <v>239459000</v>
      </c>
      <c r="N233" s="24">
        <f>L233-M233</f>
        <v>0</v>
      </c>
      <c r="O233" s="24"/>
      <c r="P233" s="24"/>
      <c r="Q233" s="24">
        <f>SUM(N233:P233)</f>
        <v>0</v>
      </c>
      <c r="R233" s="24">
        <f>SUM(K233-M233-Q233)</f>
        <v>2541000</v>
      </c>
    </row>
    <row r="234" spans="1:18" ht="16.5" customHeight="1">
      <c r="A234" s="28" t="s">
        <v>16</v>
      </c>
      <c r="B234" s="28" t="s">
        <v>36</v>
      </c>
      <c r="C234" s="28">
        <v>9250000</v>
      </c>
      <c r="D234" s="173">
        <f t="shared" ref="D234:J234" si="245">SUM(D235)</f>
        <v>0</v>
      </c>
      <c r="E234" s="173">
        <f t="shared" si="245"/>
        <v>0</v>
      </c>
      <c r="F234" s="173">
        <f t="shared" si="245"/>
        <v>0</v>
      </c>
      <c r="G234" s="173">
        <f t="shared" si="245"/>
        <v>0</v>
      </c>
      <c r="H234" s="173">
        <f t="shared" si="245"/>
        <v>26334000</v>
      </c>
      <c r="I234" s="173">
        <f t="shared" si="245"/>
        <v>0</v>
      </c>
      <c r="J234" s="173">
        <f t="shared" si="245"/>
        <v>26334000</v>
      </c>
      <c r="K234" s="28">
        <v>35584000</v>
      </c>
      <c r="L234" s="28">
        <f t="shared" ref="L234:R234" si="246">SUM(L235)</f>
        <v>35517780</v>
      </c>
      <c r="M234" s="28">
        <f t="shared" si="246"/>
        <v>35517780</v>
      </c>
      <c r="N234" s="28">
        <f t="shared" si="246"/>
        <v>0</v>
      </c>
      <c r="O234" s="28">
        <f t="shared" si="246"/>
        <v>0</v>
      </c>
      <c r="P234" s="28">
        <f t="shared" si="246"/>
        <v>0</v>
      </c>
      <c r="Q234" s="28">
        <f t="shared" si="246"/>
        <v>0</v>
      </c>
      <c r="R234" s="28">
        <f t="shared" si="246"/>
        <v>66220</v>
      </c>
    </row>
    <row r="235" spans="1:18" ht="16.5" customHeight="1">
      <c r="A235" s="24" t="s">
        <v>4</v>
      </c>
      <c r="B235" s="24" t="s">
        <v>37</v>
      </c>
      <c r="C235" s="24">
        <v>9250000</v>
      </c>
      <c r="D235" s="24"/>
      <c r="E235" s="24"/>
      <c r="F235" s="32"/>
      <c r="G235" s="32"/>
      <c r="H235" s="32">
        <v>26334000</v>
      </c>
      <c r="I235" s="32"/>
      <c r="J235" s="115">
        <f>SUM(F235:I235)</f>
        <v>26334000</v>
      </c>
      <c r="K235" s="24">
        <v>35584000</v>
      </c>
      <c r="L235" s="24">
        <v>35517780</v>
      </c>
      <c r="M235" s="24">
        <v>35517780</v>
      </c>
      <c r="N235" s="24">
        <f>L235-M235</f>
        <v>0</v>
      </c>
      <c r="O235" s="24"/>
      <c r="P235" s="24"/>
      <c r="Q235" s="24">
        <f>SUM(N235:P235)</f>
        <v>0</v>
      </c>
      <c r="R235" s="24">
        <f>SUM(K235-M235-Q235)</f>
        <v>66220</v>
      </c>
    </row>
    <row r="236" spans="1:18" ht="16.5" customHeight="1">
      <c r="A236" s="28" t="s">
        <v>16</v>
      </c>
      <c r="B236" s="28" t="s">
        <v>31</v>
      </c>
      <c r="C236" s="28">
        <v>4000000</v>
      </c>
      <c r="D236" s="173">
        <f t="shared" ref="D236:J236" si="247">SUM(D237)</f>
        <v>0</v>
      </c>
      <c r="E236" s="173">
        <f t="shared" si="247"/>
        <v>0</v>
      </c>
      <c r="F236" s="173">
        <f t="shared" si="247"/>
        <v>4000000</v>
      </c>
      <c r="G236" s="173">
        <f t="shared" si="247"/>
        <v>0</v>
      </c>
      <c r="H236" s="173">
        <f t="shared" si="247"/>
        <v>0</v>
      </c>
      <c r="I236" s="173">
        <f t="shared" si="247"/>
        <v>0</v>
      </c>
      <c r="J236" s="173">
        <f t="shared" si="247"/>
        <v>4000000</v>
      </c>
      <c r="K236" s="28">
        <v>8000000</v>
      </c>
      <c r="L236" s="28">
        <f t="shared" ref="L236:R236" si="248">SUM(L237)</f>
        <v>6383540</v>
      </c>
      <c r="M236" s="28">
        <f t="shared" si="248"/>
        <v>6383540</v>
      </c>
      <c r="N236" s="28">
        <f t="shared" si="248"/>
        <v>0</v>
      </c>
      <c r="O236" s="28">
        <f t="shared" si="248"/>
        <v>0</v>
      </c>
      <c r="P236" s="28">
        <f t="shared" si="248"/>
        <v>0</v>
      </c>
      <c r="Q236" s="28">
        <f t="shared" si="248"/>
        <v>0</v>
      </c>
      <c r="R236" s="28">
        <f t="shared" si="248"/>
        <v>1616460</v>
      </c>
    </row>
    <row r="237" spans="1:18" ht="16.5" customHeight="1">
      <c r="A237" s="24" t="s">
        <v>4</v>
      </c>
      <c r="B237" s="24" t="s">
        <v>158</v>
      </c>
      <c r="C237" s="24">
        <v>4000000</v>
      </c>
      <c r="D237" s="24"/>
      <c r="E237" s="24"/>
      <c r="F237" s="32">
        <v>4000000</v>
      </c>
      <c r="G237" s="32"/>
      <c r="H237" s="32"/>
      <c r="I237" s="32"/>
      <c r="J237" s="115">
        <f>SUM(F237:I237)</f>
        <v>4000000</v>
      </c>
      <c r="K237" s="24">
        <v>8000000</v>
      </c>
      <c r="L237" s="24">
        <v>6383540</v>
      </c>
      <c r="M237" s="24">
        <v>6383540</v>
      </c>
      <c r="N237" s="24">
        <f>L237-M237</f>
        <v>0</v>
      </c>
      <c r="O237" s="24"/>
      <c r="P237" s="24"/>
      <c r="Q237" s="24">
        <f>SUM(N237:P237)</f>
        <v>0</v>
      </c>
      <c r="R237" s="24">
        <f>SUM(K237-M237-Q237)</f>
        <v>1616460</v>
      </c>
    </row>
    <row r="238" spans="1:18" ht="16.5" customHeight="1">
      <c r="A238" s="28" t="s">
        <v>16</v>
      </c>
      <c r="B238" s="28" t="s">
        <v>170</v>
      </c>
      <c r="C238" s="28">
        <v>18000000</v>
      </c>
      <c r="D238" s="173">
        <f t="shared" ref="D238:J238" si="249">SUM(D239)</f>
        <v>0</v>
      </c>
      <c r="E238" s="173">
        <f t="shared" si="249"/>
        <v>0</v>
      </c>
      <c r="F238" s="173">
        <f t="shared" si="249"/>
        <v>0</v>
      </c>
      <c r="G238" s="173">
        <f t="shared" si="249"/>
        <v>0</v>
      </c>
      <c r="H238" s="173">
        <f t="shared" si="249"/>
        <v>-4232000</v>
      </c>
      <c r="I238" s="173">
        <f t="shared" si="249"/>
        <v>0</v>
      </c>
      <c r="J238" s="173">
        <f t="shared" si="249"/>
        <v>-4232000</v>
      </c>
      <c r="K238" s="28">
        <v>13768000</v>
      </c>
      <c r="L238" s="28">
        <f t="shared" ref="L238:R238" si="250">SUM(L239)</f>
        <v>12952310</v>
      </c>
      <c r="M238" s="28">
        <f t="shared" si="250"/>
        <v>12952310</v>
      </c>
      <c r="N238" s="28">
        <f t="shared" si="250"/>
        <v>0</v>
      </c>
      <c r="O238" s="28">
        <f t="shared" si="250"/>
        <v>0</v>
      </c>
      <c r="P238" s="28">
        <f t="shared" si="250"/>
        <v>0</v>
      </c>
      <c r="Q238" s="28">
        <f t="shared" si="250"/>
        <v>0</v>
      </c>
      <c r="R238" s="28">
        <f t="shared" si="250"/>
        <v>815690</v>
      </c>
    </row>
    <row r="239" spans="1:18" ht="16.5" customHeight="1">
      <c r="A239" s="24" t="s">
        <v>4</v>
      </c>
      <c r="B239" s="24" t="s">
        <v>171</v>
      </c>
      <c r="C239" s="24">
        <v>18000000</v>
      </c>
      <c r="D239" s="24"/>
      <c r="E239" s="24"/>
      <c r="F239" s="32"/>
      <c r="G239" s="32"/>
      <c r="H239" s="32">
        <v>-4232000</v>
      </c>
      <c r="I239" s="32"/>
      <c r="J239" s="115">
        <f>SUM(F239:I239)</f>
        <v>-4232000</v>
      </c>
      <c r="K239" s="24">
        <v>13768000</v>
      </c>
      <c r="L239" s="24">
        <v>12952310</v>
      </c>
      <c r="M239" s="24">
        <v>12952310</v>
      </c>
      <c r="N239" s="24">
        <f>L239-M239</f>
        <v>0</v>
      </c>
      <c r="O239" s="24"/>
      <c r="P239" s="24"/>
      <c r="Q239" s="24">
        <f>SUM(N239:P239)</f>
        <v>0</v>
      </c>
      <c r="R239" s="24">
        <f>SUM(K239-M239-Q239)</f>
        <v>815690</v>
      </c>
    </row>
    <row r="240" spans="1:18" ht="16.5" customHeight="1">
      <c r="A240" s="28" t="s">
        <v>16</v>
      </c>
      <c r="B240" s="28" t="s">
        <v>38</v>
      </c>
      <c r="C240" s="28">
        <v>1000000</v>
      </c>
      <c r="D240" s="173">
        <f t="shared" ref="D240:J240" si="251">SUM(D241)</f>
        <v>0</v>
      </c>
      <c r="E240" s="173">
        <f t="shared" si="251"/>
        <v>0</v>
      </c>
      <c r="F240" s="173">
        <f t="shared" si="251"/>
        <v>0</v>
      </c>
      <c r="G240" s="173">
        <f t="shared" si="251"/>
        <v>0</v>
      </c>
      <c r="H240" s="173">
        <f t="shared" si="251"/>
        <v>-1000000</v>
      </c>
      <c r="I240" s="173">
        <f t="shared" si="251"/>
        <v>0</v>
      </c>
      <c r="J240" s="173">
        <f t="shared" si="251"/>
        <v>-1000000</v>
      </c>
      <c r="K240" s="28">
        <v>0</v>
      </c>
      <c r="L240" s="28">
        <f t="shared" ref="L240:R240" si="252">SUM(L241)</f>
        <v>0</v>
      </c>
      <c r="M240" s="28">
        <f t="shared" si="252"/>
        <v>0</v>
      </c>
      <c r="N240" s="28">
        <f t="shared" si="252"/>
        <v>0</v>
      </c>
      <c r="O240" s="28">
        <f t="shared" si="252"/>
        <v>0</v>
      </c>
      <c r="P240" s="28">
        <f t="shared" si="252"/>
        <v>0</v>
      </c>
      <c r="Q240" s="28">
        <f t="shared" si="252"/>
        <v>0</v>
      </c>
      <c r="R240" s="28">
        <f t="shared" si="252"/>
        <v>0</v>
      </c>
    </row>
    <row r="241" spans="1:18" ht="16.5" customHeight="1">
      <c r="A241" s="24" t="s">
        <v>4</v>
      </c>
      <c r="B241" s="24" t="s">
        <v>39</v>
      </c>
      <c r="C241" s="24">
        <v>1000000</v>
      </c>
      <c r="D241" s="24"/>
      <c r="E241" s="24"/>
      <c r="F241" s="32"/>
      <c r="G241" s="32"/>
      <c r="H241" s="32">
        <v>-1000000</v>
      </c>
      <c r="I241" s="32"/>
      <c r="J241" s="115">
        <f>SUM(F241:I241)</f>
        <v>-1000000</v>
      </c>
      <c r="K241" s="24">
        <v>0</v>
      </c>
      <c r="L241" s="24">
        <v>0</v>
      </c>
      <c r="M241" s="24">
        <v>0</v>
      </c>
      <c r="N241" s="24">
        <f>L241-M241</f>
        <v>0</v>
      </c>
      <c r="O241" s="24"/>
      <c r="P241" s="24"/>
      <c r="Q241" s="24">
        <f>SUM(N241:P241)</f>
        <v>0</v>
      </c>
      <c r="R241" s="24">
        <f>SUM(K241-M241-Q241)</f>
        <v>0</v>
      </c>
    </row>
    <row r="242" spans="1:18" ht="16.5" customHeight="1">
      <c r="A242" s="28" t="s">
        <v>16</v>
      </c>
      <c r="B242" s="28" t="s">
        <v>40</v>
      </c>
      <c r="C242" s="28">
        <v>5000000</v>
      </c>
      <c r="D242" s="173">
        <f t="shared" ref="D242:J242" si="253">SUM(D243)</f>
        <v>0</v>
      </c>
      <c r="E242" s="173">
        <f t="shared" si="253"/>
        <v>0</v>
      </c>
      <c r="F242" s="173">
        <f t="shared" si="253"/>
        <v>0</v>
      </c>
      <c r="G242" s="173">
        <f t="shared" si="253"/>
        <v>0</v>
      </c>
      <c r="H242" s="173">
        <f t="shared" si="253"/>
        <v>-2000000</v>
      </c>
      <c r="I242" s="173">
        <f t="shared" si="253"/>
        <v>0</v>
      </c>
      <c r="J242" s="173">
        <f t="shared" si="253"/>
        <v>-2000000</v>
      </c>
      <c r="K242" s="28">
        <v>3000000</v>
      </c>
      <c r="L242" s="28">
        <f t="shared" ref="L242:R242" si="254">SUM(L243:L243)</f>
        <v>2885000</v>
      </c>
      <c r="M242" s="28">
        <f t="shared" si="254"/>
        <v>2885000</v>
      </c>
      <c r="N242" s="28">
        <f t="shared" si="254"/>
        <v>0</v>
      </c>
      <c r="O242" s="28">
        <f t="shared" si="254"/>
        <v>0</v>
      </c>
      <c r="P242" s="28">
        <f t="shared" si="254"/>
        <v>0</v>
      </c>
      <c r="Q242" s="28">
        <f t="shared" si="254"/>
        <v>0</v>
      </c>
      <c r="R242" s="28">
        <f t="shared" si="254"/>
        <v>115000</v>
      </c>
    </row>
    <row r="243" spans="1:18" ht="16.5" customHeight="1">
      <c r="A243" s="24" t="s">
        <v>4</v>
      </c>
      <c r="B243" s="24" t="s">
        <v>41</v>
      </c>
      <c r="C243" s="24">
        <v>5000000</v>
      </c>
      <c r="D243" s="24"/>
      <c r="E243" s="24"/>
      <c r="F243" s="32"/>
      <c r="G243" s="32"/>
      <c r="H243" s="32">
        <v>-2000000</v>
      </c>
      <c r="I243" s="32"/>
      <c r="J243" s="115">
        <f>SUM(F243:I243)</f>
        <v>-2000000</v>
      </c>
      <c r="K243" s="24">
        <v>3000000</v>
      </c>
      <c r="L243" s="24">
        <v>2885000</v>
      </c>
      <c r="M243" s="24">
        <v>2885000</v>
      </c>
      <c r="N243" s="24">
        <f>L243-M243</f>
        <v>0</v>
      </c>
      <c r="O243" s="24"/>
      <c r="P243" s="24"/>
      <c r="Q243" s="24">
        <f>SUM(N243:P243)</f>
        <v>0</v>
      </c>
      <c r="R243" s="24">
        <f>SUM(K243-M243-Q243)</f>
        <v>115000</v>
      </c>
    </row>
    <row r="244" spans="1:18" ht="16.5" customHeight="1">
      <c r="A244" s="28" t="s">
        <v>16</v>
      </c>
      <c r="B244" s="28" t="s">
        <v>49</v>
      </c>
      <c r="C244" s="28">
        <v>16000000</v>
      </c>
      <c r="D244" s="173">
        <f t="shared" ref="D244:J244" si="255">SUM(D245:D246)</f>
        <v>0</v>
      </c>
      <c r="E244" s="173">
        <f t="shared" si="255"/>
        <v>0</v>
      </c>
      <c r="F244" s="173">
        <f t="shared" si="255"/>
        <v>-4000000</v>
      </c>
      <c r="G244" s="173">
        <f t="shared" si="255"/>
        <v>0</v>
      </c>
      <c r="H244" s="173">
        <f t="shared" si="255"/>
        <v>-4000000</v>
      </c>
      <c r="I244" s="173">
        <f t="shared" si="255"/>
        <v>0</v>
      </c>
      <c r="J244" s="173">
        <f t="shared" si="255"/>
        <v>-8000000</v>
      </c>
      <c r="K244" s="28">
        <v>8000000</v>
      </c>
      <c r="L244" s="28">
        <f t="shared" ref="L244:R244" si="256">SUM(L245:L246)</f>
        <v>7651030</v>
      </c>
      <c r="M244" s="28">
        <f t="shared" si="256"/>
        <v>7651030</v>
      </c>
      <c r="N244" s="28">
        <f t="shared" si="256"/>
        <v>0</v>
      </c>
      <c r="O244" s="28">
        <f t="shared" si="256"/>
        <v>0</v>
      </c>
      <c r="P244" s="28">
        <f t="shared" si="256"/>
        <v>0</v>
      </c>
      <c r="Q244" s="28">
        <f t="shared" si="256"/>
        <v>0</v>
      </c>
      <c r="R244" s="28">
        <f t="shared" si="256"/>
        <v>348970</v>
      </c>
    </row>
    <row r="245" spans="1:18" ht="16.5" customHeight="1">
      <c r="A245" s="24" t="s">
        <v>4</v>
      </c>
      <c r="B245" s="29" t="s">
        <v>53</v>
      </c>
      <c r="C245" s="24">
        <v>10000000</v>
      </c>
      <c r="D245" s="24"/>
      <c r="E245" s="24"/>
      <c r="F245" s="32"/>
      <c r="G245" s="32"/>
      <c r="H245" s="32">
        <v>-3000000</v>
      </c>
      <c r="I245" s="32"/>
      <c r="J245" s="115">
        <f t="shared" ref="J245:J246" si="257">SUM(F245:I245)</f>
        <v>-3000000</v>
      </c>
      <c r="K245" s="24">
        <v>7000000</v>
      </c>
      <c r="L245" s="24">
        <v>6987650</v>
      </c>
      <c r="M245" s="24">
        <v>6987650</v>
      </c>
      <c r="N245" s="24">
        <f t="shared" ref="N245:N246" si="258">L245-M245</f>
        <v>0</v>
      </c>
      <c r="O245" s="24"/>
      <c r="P245" s="24"/>
      <c r="Q245" s="24">
        <f>SUM(N245:P245)</f>
        <v>0</v>
      </c>
      <c r="R245" s="24">
        <f t="shared" ref="R245:R246" si="259">SUM(K245-M245-Q245)</f>
        <v>12350</v>
      </c>
    </row>
    <row r="246" spans="1:18" ht="16.5" customHeight="1">
      <c r="A246" s="24" t="s">
        <v>4</v>
      </c>
      <c r="B246" s="29" t="s">
        <v>138</v>
      </c>
      <c r="C246" s="24">
        <v>6000000</v>
      </c>
      <c r="D246" s="24"/>
      <c r="E246" s="24"/>
      <c r="F246" s="32">
        <f>-5000000+1000000</f>
        <v>-4000000</v>
      </c>
      <c r="G246" s="32"/>
      <c r="H246" s="32">
        <v>-1000000</v>
      </c>
      <c r="I246" s="32"/>
      <c r="J246" s="115">
        <f t="shared" si="257"/>
        <v>-5000000</v>
      </c>
      <c r="K246" s="24">
        <v>1000000</v>
      </c>
      <c r="L246" s="24">
        <v>663380</v>
      </c>
      <c r="M246" s="24">
        <v>663380</v>
      </c>
      <c r="N246" s="24">
        <f t="shared" si="258"/>
        <v>0</v>
      </c>
      <c r="O246" s="24"/>
      <c r="P246" s="24"/>
      <c r="Q246" s="24">
        <f>SUM(N246:P246)</f>
        <v>0</v>
      </c>
      <c r="R246" s="24">
        <f t="shared" si="259"/>
        <v>336620</v>
      </c>
    </row>
    <row r="247" spans="1:18" ht="16.5" customHeight="1">
      <c r="A247" s="26" t="s">
        <v>2</v>
      </c>
      <c r="B247" s="26" t="s">
        <v>172</v>
      </c>
      <c r="C247" s="26">
        <f t="shared" ref="C247:R247" si="260">SUM(C248)</f>
        <v>152000000</v>
      </c>
      <c r="D247" s="209">
        <f t="shared" si="260"/>
        <v>0</v>
      </c>
      <c r="E247" s="209">
        <f t="shared" si="260"/>
        <v>0</v>
      </c>
      <c r="F247" s="209">
        <f t="shared" si="260"/>
        <v>0</v>
      </c>
      <c r="G247" s="209">
        <f t="shared" si="260"/>
        <v>0</v>
      </c>
      <c r="H247" s="209">
        <f t="shared" si="260"/>
        <v>-17900000</v>
      </c>
      <c r="I247" s="209">
        <f t="shared" si="260"/>
        <v>0</v>
      </c>
      <c r="J247" s="209">
        <f t="shared" si="260"/>
        <v>-17900000</v>
      </c>
      <c r="K247" s="26">
        <f t="shared" si="260"/>
        <v>134100000</v>
      </c>
      <c r="L247" s="26">
        <f t="shared" si="260"/>
        <v>134100000</v>
      </c>
      <c r="M247" s="26">
        <f t="shared" si="260"/>
        <v>134100000</v>
      </c>
      <c r="N247" s="26">
        <f t="shared" si="260"/>
        <v>0</v>
      </c>
      <c r="O247" s="26">
        <f t="shared" si="260"/>
        <v>0</v>
      </c>
      <c r="P247" s="26">
        <f t="shared" si="260"/>
        <v>0</v>
      </c>
      <c r="Q247" s="26">
        <f t="shared" si="260"/>
        <v>0</v>
      </c>
      <c r="R247" s="26">
        <f t="shared" si="260"/>
        <v>0</v>
      </c>
    </row>
    <row r="248" spans="1:18" ht="16.5" customHeight="1">
      <c r="A248" s="27" t="s">
        <v>3</v>
      </c>
      <c r="B248" s="27" t="s">
        <v>173</v>
      </c>
      <c r="C248" s="27">
        <f>C249</f>
        <v>152000000</v>
      </c>
      <c r="D248" s="210">
        <f t="shared" ref="D248:J248" si="261">D249</f>
        <v>0</v>
      </c>
      <c r="E248" s="210">
        <f t="shared" si="261"/>
        <v>0</v>
      </c>
      <c r="F248" s="210">
        <f t="shared" si="261"/>
        <v>0</v>
      </c>
      <c r="G248" s="210">
        <f t="shared" si="261"/>
        <v>0</v>
      </c>
      <c r="H248" s="210">
        <f t="shared" si="261"/>
        <v>-17900000</v>
      </c>
      <c r="I248" s="210">
        <f t="shared" si="261"/>
        <v>0</v>
      </c>
      <c r="J248" s="210">
        <f t="shared" si="261"/>
        <v>-17900000</v>
      </c>
      <c r="K248" s="27">
        <f t="shared" ref="K248:R248" si="262">K249</f>
        <v>134100000</v>
      </c>
      <c r="L248" s="27">
        <f t="shared" si="262"/>
        <v>134100000</v>
      </c>
      <c r="M248" s="27">
        <f t="shared" si="262"/>
        <v>134100000</v>
      </c>
      <c r="N248" s="27">
        <f t="shared" si="262"/>
        <v>0</v>
      </c>
      <c r="O248" s="27">
        <f t="shared" si="262"/>
        <v>0</v>
      </c>
      <c r="P248" s="27">
        <f t="shared" si="262"/>
        <v>0</v>
      </c>
      <c r="Q248" s="27">
        <f t="shared" si="262"/>
        <v>0</v>
      </c>
      <c r="R248" s="27">
        <f t="shared" si="262"/>
        <v>0</v>
      </c>
    </row>
    <row r="249" spans="1:18" ht="16.5" customHeight="1">
      <c r="A249" s="28" t="s">
        <v>16</v>
      </c>
      <c r="B249" s="28" t="s">
        <v>36</v>
      </c>
      <c r="C249" s="28">
        <f>SUM(C250:C250)</f>
        <v>152000000</v>
      </c>
      <c r="D249" s="173">
        <f t="shared" ref="D249:J249" si="263">SUM(D250)</f>
        <v>0</v>
      </c>
      <c r="E249" s="173">
        <f t="shared" si="263"/>
        <v>0</v>
      </c>
      <c r="F249" s="173">
        <f t="shared" si="263"/>
        <v>0</v>
      </c>
      <c r="G249" s="173">
        <f t="shared" si="263"/>
        <v>0</v>
      </c>
      <c r="H249" s="173">
        <f t="shared" si="263"/>
        <v>-17900000</v>
      </c>
      <c r="I249" s="173">
        <f t="shared" si="263"/>
        <v>0</v>
      </c>
      <c r="J249" s="173">
        <f t="shared" si="263"/>
        <v>-17900000</v>
      </c>
      <c r="K249" s="28">
        <f t="shared" ref="K249:R249" si="264">SUM(K250:K250)</f>
        <v>134100000</v>
      </c>
      <c r="L249" s="28">
        <f t="shared" si="264"/>
        <v>134100000</v>
      </c>
      <c r="M249" s="28">
        <f t="shared" si="264"/>
        <v>134100000</v>
      </c>
      <c r="N249" s="28">
        <f t="shared" si="264"/>
        <v>0</v>
      </c>
      <c r="O249" s="28">
        <f t="shared" si="264"/>
        <v>0</v>
      </c>
      <c r="P249" s="28">
        <f t="shared" si="264"/>
        <v>0</v>
      </c>
      <c r="Q249" s="28">
        <f t="shared" si="264"/>
        <v>0</v>
      </c>
      <c r="R249" s="28">
        <f t="shared" si="264"/>
        <v>0</v>
      </c>
    </row>
    <row r="250" spans="1:18" ht="16.5" customHeight="1">
      <c r="A250" s="24" t="s">
        <v>4</v>
      </c>
      <c r="B250" s="24" t="s">
        <v>46</v>
      </c>
      <c r="C250" s="24">
        <v>152000000</v>
      </c>
      <c r="D250" s="24"/>
      <c r="E250" s="24"/>
      <c r="F250" s="32"/>
      <c r="G250" s="32"/>
      <c r="H250" s="32">
        <v>-17900000</v>
      </c>
      <c r="I250" s="32"/>
      <c r="J250" s="115">
        <f>SUM(F250:I250)</f>
        <v>-17900000</v>
      </c>
      <c r="K250" s="24">
        <v>134100000</v>
      </c>
      <c r="L250" s="24">
        <v>134100000</v>
      </c>
      <c r="M250" s="24">
        <v>134100000</v>
      </c>
      <c r="N250" s="24">
        <f>L250-M250</f>
        <v>0</v>
      </c>
      <c r="O250" s="24"/>
      <c r="P250" s="24"/>
      <c r="Q250" s="24">
        <f>SUM(N250:P250)</f>
        <v>0</v>
      </c>
      <c r="R250" s="24">
        <f>SUM(K250-M250-Q250)</f>
        <v>0</v>
      </c>
    </row>
    <row r="251" spans="1:18" ht="16.5" customHeight="1">
      <c r="A251" s="22" t="s">
        <v>1</v>
      </c>
      <c r="B251" s="23" t="s">
        <v>118</v>
      </c>
      <c r="C251" s="22">
        <f>C252</f>
        <v>33941810</v>
      </c>
      <c r="D251" s="137">
        <f t="shared" ref="D251:J252" si="265">D252</f>
        <v>0</v>
      </c>
      <c r="E251" s="137">
        <f t="shared" si="265"/>
        <v>0</v>
      </c>
      <c r="F251" s="137">
        <f t="shared" si="265"/>
        <v>0</v>
      </c>
      <c r="G251" s="137">
        <f t="shared" si="265"/>
        <v>0</v>
      </c>
      <c r="H251" s="137">
        <f t="shared" si="265"/>
        <v>0</v>
      </c>
      <c r="I251" s="137">
        <f t="shared" si="265"/>
        <v>0</v>
      </c>
      <c r="J251" s="137">
        <f t="shared" si="265"/>
        <v>0</v>
      </c>
      <c r="K251" s="22">
        <f t="shared" ref="K251:R252" si="266">K252</f>
        <v>33941810</v>
      </c>
      <c r="L251" s="22">
        <f t="shared" si="266"/>
        <v>33941810</v>
      </c>
      <c r="M251" s="22">
        <f t="shared" si="266"/>
        <v>33941810</v>
      </c>
      <c r="N251" s="22">
        <f t="shared" si="266"/>
        <v>0</v>
      </c>
      <c r="O251" s="22">
        <f t="shared" si="266"/>
        <v>0</v>
      </c>
      <c r="P251" s="22">
        <f t="shared" si="266"/>
        <v>0</v>
      </c>
      <c r="Q251" s="22">
        <f t="shared" si="266"/>
        <v>0</v>
      </c>
      <c r="R251" s="22">
        <f t="shared" si="266"/>
        <v>0</v>
      </c>
    </row>
    <row r="252" spans="1:18" ht="16.5" customHeight="1">
      <c r="A252" s="12" t="s">
        <v>2</v>
      </c>
      <c r="B252" s="19" t="s">
        <v>119</v>
      </c>
      <c r="C252" s="12">
        <f>C253</f>
        <v>33941810</v>
      </c>
      <c r="D252" s="119">
        <f t="shared" si="265"/>
        <v>0</v>
      </c>
      <c r="E252" s="119">
        <f t="shared" si="265"/>
        <v>0</v>
      </c>
      <c r="F252" s="119">
        <f t="shared" si="265"/>
        <v>0</v>
      </c>
      <c r="G252" s="119">
        <f t="shared" si="265"/>
        <v>0</v>
      </c>
      <c r="H252" s="119">
        <f t="shared" si="265"/>
        <v>0</v>
      </c>
      <c r="I252" s="119">
        <f t="shared" si="265"/>
        <v>0</v>
      </c>
      <c r="J252" s="119">
        <f t="shared" si="265"/>
        <v>0</v>
      </c>
      <c r="K252" s="12">
        <f t="shared" si="266"/>
        <v>33941810</v>
      </c>
      <c r="L252" s="12">
        <f t="shared" si="266"/>
        <v>33941810</v>
      </c>
      <c r="M252" s="12">
        <f t="shared" si="266"/>
        <v>33941810</v>
      </c>
      <c r="N252" s="12">
        <f t="shared" si="266"/>
        <v>0</v>
      </c>
      <c r="O252" s="12">
        <f t="shared" si="266"/>
        <v>0</v>
      </c>
      <c r="P252" s="12">
        <f t="shared" si="266"/>
        <v>0</v>
      </c>
      <c r="Q252" s="12">
        <f t="shared" si="266"/>
        <v>0</v>
      </c>
      <c r="R252" s="12">
        <f t="shared" si="266"/>
        <v>0</v>
      </c>
    </row>
    <row r="253" spans="1:18" ht="16.5" customHeight="1">
      <c r="A253" s="13" t="s">
        <v>3</v>
      </c>
      <c r="B253" s="16" t="s">
        <v>174</v>
      </c>
      <c r="C253" s="13">
        <f>C254+C256</f>
        <v>33941810</v>
      </c>
      <c r="D253" s="120">
        <f t="shared" ref="D253:J253" si="267">D254+D256</f>
        <v>0</v>
      </c>
      <c r="E253" s="120">
        <f t="shared" si="267"/>
        <v>0</v>
      </c>
      <c r="F253" s="120">
        <f t="shared" si="267"/>
        <v>0</v>
      </c>
      <c r="G253" s="120">
        <f t="shared" si="267"/>
        <v>0</v>
      </c>
      <c r="H253" s="120">
        <f t="shared" si="267"/>
        <v>0</v>
      </c>
      <c r="I253" s="120">
        <f t="shared" si="267"/>
        <v>0</v>
      </c>
      <c r="J253" s="120">
        <f t="shared" si="267"/>
        <v>0</v>
      </c>
      <c r="K253" s="13">
        <f t="shared" ref="K253:R253" si="268">K254+K256</f>
        <v>33941810</v>
      </c>
      <c r="L253" s="13">
        <f t="shared" si="268"/>
        <v>33941810</v>
      </c>
      <c r="M253" s="13">
        <f t="shared" si="268"/>
        <v>33941810</v>
      </c>
      <c r="N253" s="13">
        <f t="shared" si="268"/>
        <v>0</v>
      </c>
      <c r="O253" s="13">
        <f t="shared" si="268"/>
        <v>0</v>
      </c>
      <c r="P253" s="13">
        <f t="shared" si="268"/>
        <v>0</v>
      </c>
      <c r="Q253" s="13">
        <f t="shared" si="268"/>
        <v>0</v>
      </c>
      <c r="R253" s="13">
        <f t="shared" si="268"/>
        <v>0</v>
      </c>
    </row>
    <row r="254" spans="1:18" ht="16.5" customHeight="1">
      <c r="A254" s="14" t="s">
        <v>16</v>
      </c>
      <c r="B254" s="17" t="s">
        <v>47</v>
      </c>
      <c r="C254" s="14">
        <f t="shared" ref="C254:R256" si="269">SUM(C255:C255)</f>
        <v>24941810</v>
      </c>
      <c r="D254" s="173">
        <f t="shared" ref="D254:J254" si="270">SUM(D255)</f>
        <v>0</v>
      </c>
      <c r="E254" s="173">
        <f t="shared" si="270"/>
        <v>0</v>
      </c>
      <c r="F254" s="173">
        <f t="shared" si="270"/>
        <v>0</v>
      </c>
      <c r="G254" s="173">
        <f t="shared" si="270"/>
        <v>0</v>
      </c>
      <c r="H254" s="173">
        <f t="shared" si="270"/>
        <v>0</v>
      </c>
      <c r="I254" s="173">
        <f t="shared" si="270"/>
        <v>0</v>
      </c>
      <c r="J254" s="173">
        <f t="shared" si="270"/>
        <v>0</v>
      </c>
      <c r="K254" s="14">
        <f t="shared" si="269"/>
        <v>24941810</v>
      </c>
      <c r="L254" s="14">
        <f t="shared" si="269"/>
        <v>24941810</v>
      </c>
      <c r="M254" s="14">
        <f t="shared" si="269"/>
        <v>24941810</v>
      </c>
      <c r="N254" s="14">
        <f t="shared" si="269"/>
        <v>0</v>
      </c>
      <c r="O254" s="14">
        <f t="shared" si="269"/>
        <v>0</v>
      </c>
      <c r="P254" s="14">
        <f t="shared" si="269"/>
        <v>0</v>
      </c>
      <c r="Q254" s="14">
        <f t="shared" si="269"/>
        <v>0</v>
      </c>
      <c r="R254" s="14">
        <f t="shared" si="269"/>
        <v>0</v>
      </c>
    </row>
    <row r="255" spans="1:18" ht="16.5" customHeight="1">
      <c r="A255" s="9" t="s">
        <v>4</v>
      </c>
      <c r="B255" s="15" t="s">
        <v>137</v>
      </c>
      <c r="C255" s="9">
        <v>24941810</v>
      </c>
      <c r="D255" s="9"/>
      <c r="E255" s="9"/>
      <c r="F255" s="32">
        <v>0</v>
      </c>
      <c r="G255" s="32"/>
      <c r="H255" s="9"/>
      <c r="I255" s="9"/>
      <c r="J255" s="115">
        <f>SUM(F255:I255)</f>
        <v>0</v>
      </c>
      <c r="K255" s="9">
        <v>24941810</v>
      </c>
      <c r="L255" s="9">
        <v>24941810</v>
      </c>
      <c r="M255" s="9">
        <v>24941810</v>
      </c>
      <c r="N255" s="24">
        <f>L255-M255</f>
        <v>0</v>
      </c>
      <c r="O255" s="9"/>
      <c r="P255" s="9"/>
      <c r="Q255" s="24">
        <f>SUM(N255:P255)</f>
        <v>0</v>
      </c>
      <c r="R255" s="24">
        <f>SUM(K255-M255-Q255)</f>
        <v>0</v>
      </c>
    </row>
    <row r="256" spans="1:18" ht="16.5" customHeight="1">
      <c r="A256" s="14" t="s">
        <v>16</v>
      </c>
      <c r="B256" s="17" t="s">
        <v>152</v>
      </c>
      <c r="C256" s="14">
        <v>9000000</v>
      </c>
      <c r="D256" s="173">
        <f t="shared" ref="D256:J256" si="271">D257</f>
        <v>0</v>
      </c>
      <c r="E256" s="173">
        <f t="shared" si="271"/>
        <v>0</v>
      </c>
      <c r="F256" s="173">
        <f t="shared" si="271"/>
        <v>0</v>
      </c>
      <c r="G256" s="173">
        <f t="shared" si="271"/>
        <v>0</v>
      </c>
      <c r="H256" s="173">
        <f t="shared" si="271"/>
        <v>0</v>
      </c>
      <c r="I256" s="173">
        <f t="shared" si="271"/>
        <v>0</v>
      </c>
      <c r="J256" s="173">
        <f t="shared" si="271"/>
        <v>0</v>
      </c>
      <c r="K256" s="14">
        <v>9000000</v>
      </c>
      <c r="L256" s="14">
        <f t="shared" si="269"/>
        <v>9000000</v>
      </c>
      <c r="M256" s="14">
        <f t="shared" si="269"/>
        <v>9000000</v>
      </c>
      <c r="N256" s="14">
        <f t="shared" si="269"/>
        <v>0</v>
      </c>
      <c r="O256" s="14">
        <f t="shared" si="269"/>
        <v>0</v>
      </c>
      <c r="P256" s="14">
        <f t="shared" si="269"/>
        <v>0</v>
      </c>
      <c r="Q256" s="14">
        <f t="shared" si="269"/>
        <v>0</v>
      </c>
      <c r="R256" s="14">
        <f t="shared" si="269"/>
        <v>0</v>
      </c>
    </row>
    <row r="257" spans="1:18" ht="16.5" customHeight="1">
      <c r="A257" s="9" t="s">
        <v>4</v>
      </c>
      <c r="B257" s="15" t="s">
        <v>153</v>
      </c>
      <c r="C257" s="9">
        <v>9000000</v>
      </c>
      <c r="D257" s="9"/>
      <c r="E257" s="9"/>
      <c r="F257" s="32">
        <v>0</v>
      </c>
      <c r="G257" s="32"/>
      <c r="H257" s="9"/>
      <c r="I257" s="9"/>
      <c r="J257" s="115">
        <f>SUM(F257:I257)</f>
        <v>0</v>
      </c>
      <c r="K257" s="9">
        <v>9000000</v>
      </c>
      <c r="L257" s="9">
        <v>9000000</v>
      </c>
      <c r="M257" s="9">
        <v>9000000</v>
      </c>
      <c r="N257" s="24">
        <f>L257-M257</f>
        <v>0</v>
      </c>
      <c r="O257" s="9"/>
      <c r="P257" s="9"/>
      <c r="Q257" s="24">
        <f>SUM(N257:P257)</f>
        <v>0</v>
      </c>
      <c r="R257" s="24">
        <f>SUM(K257-M257-Q257)</f>
        <v>0</v>
      </c>
    </row>
    <row r="258" spans="1:18"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</row>
    <row r="259" spans="1:18">
      <c r="C259" s="112"/>
      <c r="D259" s="112"/>
      <c r="E259" s="112"/>
      <c r="F259" s="108"/>
      <c r="G259" s="108"/>
      <c r="H259" s="108"/>
      <c r="I259" s="108"/>
      <c r="J259" s="112"/>
      <c r="K259" s="112"/>
      <c r="L259" s="112"/>
      <c r="M259" s="112"/>
      <c r="N259" s="112"/>
      <c r="O259" s="112"/>
      <c r="P259" s="112"/>
      <c r="Q259" s="112"/>
      <c r="R259" s="112"/>
    </row>
  </sheetData>
  <autoFilter ref="A5:S258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83"/>
  <sheetViews>
    <sheetView showGridLines="0" topLeftCell="C1" zoomScale="85" zoomScaleNormal="85" workbookViewId="0">
      <pane ySplit="5" topLeftCell="A123" activePane="bottomLeft" state="frozen"/>
      <selection pane="bottomLeft" activeCell="O152" sqref="O152"/>
    </sheetView>
  </sheetViews>
  <sheetFormatPr defaultRowHeight="12.75"/>
  <cols>
    <col min="1" max="1" width="12.85546875" style="179" customWidth="1"/>
    <col min="2" max="2" width="36" style="184" customWidth="1"/>
    <col min="3" max="18" width="18.42578125" style="184" customWidth="1"/>
    <col min="19" max="19" width="13.5703125" style="180" bestFit="1" customWidth="1"/>
    <col min="20" max="20" width="11.5703125" style="180" bestFit="1" customWidth="1"/>
    <col min="21" max="21" width="16.42578125" style="180" bestFit="1" customWidth="1"/>
    <col min="22" max="16384" width="9.140625" style="180"/>
  </cols>
  <sheetData>
    <row r="1" spans="1:19" ht="39.200000000000003" customHeight="1">
      <c r="C1" s="274">
        <v>12682185420</v>
      </c>
      <c r="D1" s="274">
        <v>0</v>
      </c>
      <c r="E1" s="274">
        <v>0</v>
      </c>
      <c r="F1" s="274"/>
      <c r="G1" s="274"/>
      <c r="H1" s="274">
        <v>-1001435000</v>
      </c>
      <c r="I1" s="274">
        <v>1291274000</v>
      </c>
      <c r="J1" s="274">
        <v>289839000</v>
      </c>
      <c r="K1" s="274">
        <v>12972024420</v>
      </c>
      <c r="L1" s="274">
        <v>12808746870</v>
      </c>
      <c r="M1" s="274">
        <v>12808746870</v>
      </c>
      <c r="N1" s="274">
        <v>0</v>
      </c>
      <c r="O1" s="274">
        <v>71842540</v>
      </c>
      <c r="P1" s="274">
        <v>0</v>
      </c>
      <c r="Q1" s="274">
        <v>71842540</v>
      </c>
      <c r="R1" s="274">
        <v>91435010</v>
      </c>
    </row>
    <row r="2" spans="1:19" ht="18" customHeight="1">
      <c r="A2" s="690" t="s">
        <v>422</v>
      </c>
      <c r="B2" s="690"/>
      <c r="C2" s="691" t="s">
        <v>857</v>
      </c>
      <c r="D2" s="690"/>
      <c r="E2" s="690"/>
      <c r="F2" s="690"/>
      <c r="G2" s="690"/>
      <c r="H2" s="690"/>
      <c r="K2" s="113"/>
      <c r="L2" s="115"/>
      <c r="N2" s="113"/>
    </row>
    <row r="3" spans="1:19" ht="15.75" customHeight="1">
      <c r="C3" s="274">
        <f>SUBTOTAL(9,C7:C365)</f>
        <v>63410927100</v>
      </c>
      <c r="D3" s="274">
        <f t="shared" ref="D3:R3" si="0">SUBTOTAL(9,D7:D365)</f>
        <v>0</v>
      </c>
      <c r="E3" s="274">
        <f t="shared" si="0"/>
        <v>0</v>
      </c>
      <c r="F3" s="274"/>
      <c r="G3" s="274"/>
      <c r="H3" s="274">
        <f t="shared" si="0"/>
        <v>7987984950</v>
      </c>
      <c r="I3" s="274">
        <f t="shared" si="0"/>
        <v>1352000000</v>
      </c>
      <c r="J3" s="274">
        <f t="shared" si="0"/>
        <v>1444264950</v>
      </c>
      <c r="K3" s="274">
        <f t="shared" si="0"/>
        <v>64855192050</v>
      </c>
      <c r="L3" s="274">
        <f t="shared" si="0"/>
        <v>64043734350</v>
      </c>
      <c r="M3" s="274">
        <f t="shared" si="0"/>
        <v>64043734350</v>
      </c>
      <c r="N3" s="274">
        <f t="shared" si="0"/>
        <v>0</v>
      </c>
      <c r="O3" s="274">
        <f t="shared" si="0"/>
        <v>359212700</v>
      </c>
      <c r="P3" s="274">
        <f t="shared" si="0"/>
        <v>0</v>
      </c>
      <c r="Q3" s="274">
        <f t="shared" si="0"/>
        <v>359212700</v>
      </c>
      <c r="R3" s="274">
        <f t="shared" si="0"/>
        <v>452245000</v>
      </c>
    </row>
    <row r="4" spans="1:19" s="185" customFormat="1" ht="16.5" customHeight="1">
      <c r="A4" s="692" t="s">
        <v>424</v>
      </c>
      <c r="B4" s="692"/>
      <c r="C4" s="689" t="s">
        <v>745</v>
      </c>
      <c r="D4" s="689" t="s">
        <v>425</v>
      </c>
      <c r="E4" s="689"/>
      <c r="F4" s="689"/>
      <c r="G4" s="689"/>
      <c r="H4" s="689"/>
      <c r="I4" s="689"/>
      <c r="J4" s="689"/>
      <c r="K4" s="687" t="s">
        <v>746</v>
      </c>
      <c r="L4" s="687" t="s">
        <v>747</v>
      </c>
      <c r="M4" s="687" t="s">
        <v>748</v>
      </c>
      <c r="N4" s="689" t="s">
        <v>426</v>
      </c>
      <c r="O4" s="689"/>
      <c r="P4" s="689"/>
      <c r="Q4" s="689"/>
      <c r="R4" s="689" t="s">
        <v>756</v>
      </c>
    </row>
    <row r="5" spans="1:19" s="185" customFormat="1" ht="16.5" customHeight="1">
      <c r="A5" s="239" t="s">
        <v>5</v>
      </c>
      <c r="B5" s="239" t="s">
        <v>6</v>
      </c>
      <c r="C5" s="689"/>
      <c r="D5" s="239" t="s">
        <v>7</v>
      </c>
      <c r="E5" s="239" t="s">
        <v>8</v>
      </c>
      <c r="F5" s="279"/>
      <c r="G5" s="279"/>
      <c r="H5" s="279" t="s">
        <v>9</v>
      </c>
      <c r="I5" s="279" t="s">
        <v>10</v>
      </c>
      <c r="J5" s="239" t="s">
        <v>750</v>
      </c>
      <c r="K5" s="688"/>
      <c r="L5" s="688"/>
      <c r="M5" s="688"/>
      <c r="N5" s="239" t="s">
        <v>11</v>
      </c>
      <c r="O5" s="239" t="s">
        <v>12</v>
      </c>
      <c r="P5" s="239" t="s">
        <v>774</v>
      </c>
      <c r="Q5" s="239" t="s">
        <v>13</v>
      </c>
      <c r="R5" s="689"/>
    </row>
    <row r="6" spans="1:19" ht="16.5" customHeight="1">
      <c r="A6" s="115" t="s">
        <v>14</v>
      </c>
      <c r="B6" s="115" t="s">
        <v>775</v>
      </c>
      <c r="C6" s="115">
        <f t="shared" ref="C6:R6" si="1">SUM(C7,C87,C102,C208,C286,C203,C325)</f>
        <v>12682185420</v>
      </c>
      <c r="D6" s="115">
        <f t="shared" si="1"/>
        <v>0</v>
      </c>
      <c r="E6" s="115">
        <f t="shared" si="1"/>
        <v>0</v>
      </c>
      <c r="F6" s="115">
        <f t="shared" si="1"/>
        <v>56000000</v>
      </c>
      <c r="G6" s="115">
        <f t="shared" si="1"/>
        <v>-1635144000</v>
      </c>
      <c r="H6" s="115">
        <f t="shared" si="1"/>
        <v>1597596990</v>
      </c>
      <c r="I6" s="115">
        <f t="shared" si="1"/>
        <v>270400000</v>
      </c>
      <c r="J6" s="115">
        <f t="shared" si="1"/>
        <v>288852990</v>
      </c>
      <c r="K6" s="115">
        <f t="shared" si="1"/>
        <v>12971038410</v>
      </c>
      <c r="L6" s="115">
        <f t="shared" si="1"/>
        <v>12808746870</v>
      </c>
      <c r="M6" s="115">
        <f t="shared" si="1"/>
        <v>12808746870</v>
      </c>
      <c r="N6" s="115">
        <f t="shared" si="1"/>
        <v>0</v>
      </c>
      <c r="O6" s="115">
        <f t="shared" si="1"/>
        <v>71842540</v>
      </c>
      <c r="P6" s="115">
        <f t="shared" si="1"/>
        <v>0</v>
      </c>
      <c r="Q6" s="115">
        <f t="shared" si="1"/>
        <v>71842540</v>
      </c>
      <c r="R6" s="115">
        <f t="shared" si="1"/>
        <v>90449000</v>
      </c>
      <c r="S6" s="116"/>
    </row>
    <row r="7" spans="1:19" ht="16.5" customHeight="1">
      <c r="A7" s="117" t="s">
        <v>1</v>
      </c>
      <c r="B7" s="117" t="s">
        <v>776</v>
      </c>
      <c r="C7" s="117">
        <f>SUM(C8,C26)</f>
        <v>75941000</v>
      </c>
      <c r="D7" s="117">
        <f t="shared" ref="D7:J7" si="2">SUM(D8,D26)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8600000</v>
      </c>
      <c r="J7" s="117">
        <f t="shared" si="2"/>
        <v>8600000</v>
      </c>
      <c r="K7" s="117">
        <f t="shared" ref="K7:R7" si="3">SUM(K8,K26)</f>
        <v>84541000</v>
      </c>
      <c r="L7" s="117">
        <f t="shared" si="3"/>
        <v>70947190</v>
      </c>
      <c r="M7" s="117">
        <f t="shared" si="3"/>
        <v>70947190</v>
      </c>
      <c r="N7" s="117">
        <f t="shared" si="3"/>
        <v>0</v>
      </c>
      <c r="O7" s="117">
        <f t="shared" si="3"/>
        <v>0</v>
      </c>
      <c r="P7" s="117">
        <f t="shared" si="3"/>
        <v>0</v>
      </c>
      <c r="Q7" s="117">
        <f t="shared" ref="Q7:Q89" si="4">SUM(N7:P7)</f>
        <v>0</v>
      </c>
      <c r="R7" s="117">
        <f t="shared" si="3"/>
        <v>13593810</v>
      </c>
      <c r="S7" s="118"/>
    </row>
    <row r="8" spans="1:19" ht="16.5" customHeight="1">
      <c r="A8" s="119" t="s">
        <v>2</v>
      </c>
      <c r="B8" s="119" t="s">
        <v>1302</v>
      </c>
      <c r="C8" s="119">
        <f>C9</f>
        <v>36944000</v>
      </c>
      <c r="D8" s="119">
        <f t="shared" ref="D8:J8" si="5">D9</f>
        <v>0</v>
      </c>
      <c r="E8" s="119">
        <f t="shared" si="5"/>
        <v>0</v>
      </c>
      <c r="F8" s="119">
        <f t="shared" si="5"/>
        <v>0</v>
      </c>
      <c r="G8" s="119">
        <f t="shared" si="5"/>
        <v>0</v>
      </c>
      <c r="H8" s="119">
        <f t="shared" si="5"/>
        <v>0</v>
      </c>
      <c r="I8" s="119">
        <f t="shared" si="5"/>
        <v>8600000</v>
      </c>
      <c r="J8" s="119">
        <f t="shared" si="5"/>
        <v>8600000</v>
      </c>
      <c r="K8" s="119">
        <f t="shared" ref="K8:R8" si="6">K9</f>
        <v>45544000</v>
      </c>
      <c r="L8" s="119">
        <f t="shared" si="6"/>
        <v>44788430</v>
      </c>
      <c r="M8" s="119">
        <f t="shared" si="6"/>
        <v>44788430</v>
      </c>
      <c r="N8" s="119">
        <f t="shared" si="6"/>
        <v>0</v>
      </c>
      <c r="O8" s="119">
        <f t="shared" si="6"/>
        <v>0</v>
      </c>
      <c r="P8" s="119">
        <f t="shared" si="6"/>
        <v>0</v>
      </c>
      <c r="Q8" s="119">
        <f t="shared" si="4"/>
        <v>0</v>
      </c>
      <c r="R8" s="119">
        <f t="shared" si="6"/>
        <v>755570</v>
      </c>
    </row>
    <row r="9" spans="1:19" ht="16.5" customHeight="1">
      <c r="A9" s="120" t="s">
        <v>3</v>
      </c>
      <c r="B9" s="120" t="s">
        <v>1303</v>
      </c>
      <c r="C9" s="120">
        <f>SUM(C10,C12,C15,C24,C18,C20,C22)</f>
        <v>36944000</v>
      </c>
      <c r="D9" s="120">
        <f t="shared" ref="D9:J9" si="7">SUM(D10,D12,D15,D24,D18,D20,D22)</f>
        <v>0</v>
      </c>
      <c r="E9" s="120">
        <f t="shared" si="7"/>
        <v>0</v>
      </c>
      <c r="F9" s="120">
        <f t="shared" si="7"/>
        <v>0</v>
      </c>
      <c r="G9" s="120">
        <f t="shared" si="7"/>
        <v>0</v>
      </c>
      <c r="H9" s="120">
        <f t="shared" si="7"/>
        <v>0</v>
      </c>
      <c r="I9" s="120">
        <f t="shared" si="7"/>
        <v>8600000</v>
      </c>
      <c r="J9" s="120">
        <f t="shared" si="7"/>
        <v>8600000</v>
      </c>
      <c r="K9" s="120">
        <f t="shared" ref="K9:R9" si="8">SUM(K10,K12,K15,K24,K18,K20,K22)</f>
        <v>45544000</v>
      </c>
      <c r="L9" s="120">
        <f t="shared" si="8"/>
        <v>44788430</v>
      </c>
      <c r="M9" s="120">
        <f t="shared" si="8"/>
        <v>44788430</v>
      </c>
      <c r="N9" s="120">
        <f t="shared" si="8"/>
        <v>0</v>
      </c>
      <c r="O9" s="120">
        <f t="shared" si="8"/>
        <v>0</v>
      </c>
      <c r="P9" s="120">
        <f t="shared" si="8"/>
        <v>0</v>
      </c>
      <c r="Q9" s="120">
        <f t="shared" si="8"/>
        <v>0</v>
      </c>
      <c r="R9" s="120">
        <f t="shared" si="8"/>
        <v>755570</v>
      </c>
    </row>
    <row r="10" spans="1:19" ht="16.5" customHeight="1">
      <c r="A10" s="121" t="s">
        <v>16</v>
      </c>
      <c r="B10" s="121" t="s">
        <v>1304</v>
      </c>
      <c r="C10" s="121">
        <f>C11</f>
        <v>2700000</v>
      </c>
      <c r="D10" s="173">
        <f t="shared" ref="D10:J10" si="9">SUM(D11)</f>
        <v>0</v>
      </c>
      <c r="E10" s="173">
        <f t="shared" si="9"/>
        <v>0</v>
      </c>
      <c r="F10" s="173">
        <f t="shared" si="9"/>
        <v>0</v>
      </c>
      <c r="G10" s="173">
        <f t="shared" si="9"/>
        <v>0</v>
      </c>
      <c r="H10" s="173">
        <f t="shared" si="9"/>
        <v>0</v>
      </c>
      <c r="I10" s="173">
        <f t="shared" si="9"/>
        <v>0</v>
      </c>
      <c r="J10" s="173">
        <f t="shared" si="9"/>
        <v>0</v>
      </c>
      <c r="K10" s="121">
        <f t="shared" ref="K10:R10" si="10">K11</f>
        <v>2700000</v>
      </c>
      <c r="L10" s="121">
        <f t="shared" si="10"/>
        <v>2473100</v>
      </c>
      <c r="M10" s="121">
        <f t="shared" si="10"/>
        <v>2473100</v>
      </c>
      <c r="N10" s="121">
        <f t="shared" si="10"/>
        <v>0</v>
      </c>
      <c r="O10" s="121">
        <f t="shared" si="10"/>
        <v>0</v>
      </c>
      <c r="P10" s="121">
        <f t="shared" si="10"/>
        <v>0</v>
      </c>
      <c r="Q10" s="121">
        <f t="shared" si="10"/>
        <v>0</v>
      </c>
      <c r="R10" s="121">
        <f t="shared" si="10"/>
        <v>226900</v>
      </c>
    </row>
    <row r="11" spans="1:19" ht="16.5" customHeight="1">
      <c r="A11" s="115" t="s">
        <v>1305</v>
      </c>
      <c r="B11" s="115" t="s">
        <v>1306</v>
      </c>
      <c r="C11" s="115">
        <v>2700000</v>
      </c>
      <c r="D11" s="261"/>
      <c r="E11" s="261"/>
      <c r="F11" s="261"/>
      <c r="G11" s="261"/>
      <c r="H11" s="261"/>
      <c r="I11" s="261"/>
      <c r="J11" s="115">
        <f>SUM(F11:I11)</f>
        <v>0</v>
      </c>
      <c r="K11" s="115">
        <v>2700000</v>
      </c>
      <c r="L11" s="115">
        <v>2473100</v>
      </c>
      <c r="M11" s="115">
        <v>2473100</v>
      </c>
      <c r="N11" s="115">
        <f>L11-M11</f>
        <v>0</v>
      </c>
      <c r="O11" s="115"/>
      <c r="P11" s="115"/>
      <c r="Q11" s="115">
        <f>SUM(N11:P11)</f>
        <v>0</v>
      </c>
      <c r="R11" s="115">
        <f>K11-M11-Q11</f>
        <v>226900</v>
      </c>
    </row>
    <row r="12" spans="1:19" ht="16.5" customHeight="1">
      <c r="A12" s="121" t="s">
        <v>16</v>
      </c>
      <c r="B12" s="121" t="s">
        <v>1307</v>
      </c>
      <c r="C12" s="121">
        <f t="shared" ref="C12:R12" si="11">SUM(C13:C14)</f>
        <v>10172000</v>
      </c>
      <c r="D12" s="173">
        <f t="shared" ref="D12:J12" si="12">SUM(D13:D14)</f>
        <v>0</v>
      </c>
      <c r="E12" s="173">
        <f t="shared" si="12"/>
        <v>0</v>
      </c>
      <c r="F12" s="173">
        <f t="shared" si="12"/>
        <v>0</v>
      </c>
      <c r="G12" s="173">
        <f t="shared" si="12"/>
        <v>0</v>
      </c>
      <c r="H12" s="173">
        <f t="shared" si="12"/>
        <v>0</v>
      </c>
      <c r="I12" s="173">
        <f t="shared" si="12"/>
        <v>0</v>
      </c>
      <c r="J12" s="173">
        <f t="shared" si="12"/>
        <v>0</v>
      </c>
      <c r="K12" s="121">
        <f t="shared" si="11"/>
        <v>10172000</v>
      </c>
      <c r="L12" s="121">
        <f t="shared" si="11"/>
        <v>10147700</v>
      </c>
      <c r="M12" s="121">
        <f t="shared" si="11"/>
        <v>10147700</v>
      </c>
      <c r="N12" s="121">
        <f t="shared" si="11"/>
        <v>0</v>
      </c>
      <c r="O12" s="121">
        <f t="shared" si="11"/>
        <v>0</v>
      </c>
      <c r="P12" s="121">
        <f t="shared" si="11"/>
        <v>0</v>
      </c>
      <c r="Q12" s="121">
        <f t="shared" si="11"/>
        <v>0</v>
      </c>
      <c r="R12" s="121">
        <f t="shared" si="11"/>
        <v>24300</v>
      </c>
    </row>
    <row r="13" spans="1:19" ht="16.5" customHeight="1">
      <c r="A13" s="115" t="s">
        <v>1305</v>
      </c>
      <c r="B13" s="115" t="s">
        <v>1308</v>
      </c>
      <c r="C13" s="115">
        <v>9472000</v>
      </c>
      <c r="D13" s="261"/>
      <c r="E13" s="261"/>
      <c r="F13" s="261"/>
      <c r="G13" s="261"/>
      <c r="H13" s="261"/>
      <c r="I13" s="261"/>
      <c r="J13" s="115">
        <f t="shared" ref="J13:J14" si="13">SUM(F13:I13)</f>
        <v>0</v>
      </c>
      <c r="K13" s="115">
        <v>9472000</v>
      </c>
      <c r="L13" s="115">
        <v>9463700</v>
      </c>
      <c r="M13" s="115">
        <v>9463700</v>
      </c>
      <c r="N13" s="115">
        <f t="shared" ref="N13:N14" si="14">L13-M13</f>
        <v>0</v>
      </c>
      <c r="O13" s="115"/>
      <c r="P13" s="115"/>
      <c r="Q13" s="115">
        <f>SUM(N13:P13)</f>
        <v>0</v>
      </c>
      <c r="R13" s="115">
        <f t="shared" ref="R13:R14" si="15">K13-M13-Q13</f>
        <v>8300</v>
      </c>
    </row>
    <row r="14" spans="1:19" ht="16.5" customHeight="1">
      <c r="A14" s="115" t="s">
        <v>1305</v>
      </c>
      <c r="B14" s="115" t="s">
        <v>1309</v>
      </c>
      <c r="C14" s="115">
        <v>700000</v>
      </c>
      <c r="D14" s="261"/>
      <c r="E14" s="261"/>
      <c r="F14" s="261"/>
      <c r="G14" s="261"/>
      <c r="H14" s="261"/>
      <c r="I14" s="261"/>
      <c r="J14" s="115">
        <f t="shared" si="13"/>
        <v>0</v>
      </c>
      <c r="K14" s="115">
        <v>700000</v>
      </c>
      <c r="L14" s="115">
        <v>684000</v>
      </c>
      <c r="M14" s="115">
        <v>684000</v>
      </c>
      <c r="N14" s="115">
        <f t="shared" si="14"/>
        <v>0</v>
      </c>
      <c r="O14" s="115"/>
      <c r="P14" s="115"/>
      <c r="Q14" s="115">
        <f>SUM(N14:P14)</f>
        <v>0</v>
      </c>
      <c r="R14" s="115">
        <f t="shared" si="15"/>
        <v>16000</v>
      </c>
    </row>
    <row r="15" spans="1:19" ht="16.5" customHeight="1">
      <c r="A15" s="121" t="s">
        <v>16</v>
      </c>
      <c r="B15" s="121" t="s">
        <v>1310</v>
      </c>
      <c r="C15" s="121">
        <f t="shared" ref="C15:R15" si="16">SUM(C16:C17)</f>
        <v>9272000</v>
      </c>
      <c r="D15" s="173">
        <f t="shared" si="16"/>
        <v>0</v>
      </c>
      <c r="E15" s="173">
        <f t="shared" si="16"/>
        <v>0</v>
      </c>
      <c r="F15" s="173">
        <f t="shared" si="16"/>
        <v>-1850000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-1850000</v>
      </c>
      <c r="K15" s="121">
        <f t="shared" si="16"/>
        <v>7422000</v>
      </c>
      <c r="L15" s="121">
        <f t="shared" si="16"/>
        <v>7410800</v>
      </c>
      <c r="M15" s="121">
        <f t="shared" si="16"/>
        <v>7410800</v>
      </c>
      <c r="N15" s="121">
        <f t="shared" si="16"/>
        <v>0</v>
      </c>
      <c r="O15" s="121">
        <f t="shared" si="16"/>
        <v>0</v>
      </c>
      <c r="P15" s="121">
        <f t="shared" si="16"/>
        <v>0</v>
      </c>
      <c r="Q15" s="121">
        <f t="shared" si="16"/>
        <v>0</v>
      </c>
      <c r="R15" s="121">
        <f t="shared" si="16"/>
        <v>11200</v>
      </c>
    </row>
    <row r="16" spans="1:19" ht="16.5" customHeight="1">
      <c r="A16" s="115" t="s">
        <v>1305</v>
      </c>
      <c r="B16" s="115" t="s">
        <v>1311</v>
      </c>
      <c r="C16" s="115">
        <v>3672000</v>
      </c>
      <c r="D16" s="261"/>
      <c r="E16" s="261"/>
      <c r="F16" s="261"/>
      <c r="G16" s="261"/>
      <c r="H16" s="261"/>
      <c r="I16" s="261"/>
      <c r="J16" s="115">
        <f t="shared" ref="J16:J17" si="17">SUM(F16:I16)</f>
        <v>0</v>
      </c>
      <c r="K16" s="115">
        <v>3672000</v>
      </c>
      <c r="L16" s="115">
        <v>3660800</v>
      </c>
      <c r="M16" s="115">
        <v>3660800</v>
      </c>
      <c r="N16" s="115">
        <f t="shared" ref="N16:N17" si="18">L16-M16</f>
        <v>0</v>
      </c>
      <c r="O16" s="115"/>
      <c r="P16" s="115"/>
      <c r="Q16" s="115">
        <f>SUM(N16:P16)</f>
        <v>0</v>
      </c>
      <c r="R16" s="115">
        <f t="shared" ref="R16:R17" si="19">K16-M16-Q16</f>
        <v>11200</v>
      </c>
    </row>
    <row r="17" spans="1:18" ht="16.5" customHeight="1">
      <c r="A17" s="115" t="s">
        <v>1305</v>
      </c>
      <c r="B17" s="115" t="s">
        <v>1312</v>
      </c>
      <c r="C17" s="115">
        <v>5600000</v>
      </c>
      <c r="D17" s="261"/>
      <c r="E17" s="261"/>
      <c r="F17" s="261">
        <v>-1850000</v>
      </c>
      <c r="G17" s="261"/>
      <c r="H17" s="261"/>
      <c r="I17" s="261"/>
      <c r="J17" s="115">
        <f t="shared" si="17"/>
        <v>-1850000</v>
      </c>
      <c r="K17" s="115">
        <v>3750000</v>
      </c>
      <c r="L17" s="115">
        <v>3750000</v>
      </c>
      <c r="M17" s="115">
        <v>3750000</v>
      </c>
      <c r="N17" s="115">
        <f t="shared" si="18"/>
        <v>0</v>
      </c>
      <c r="O17" s="115"/>
      <c r="P17" s="115"/>
      <c r="Q17" s="115">
        <f>SUM(N17:P17)</f>
        <v>0</v>
      </c>
      <c r="R17" s="115">
        <f t="shared" si="19"/>
        <v>0</v>
      </c>
    </row>
    <row r="18" spans="1:18" ht="16.5" customHeight="1">
      <c r="A18" s="121" t="s">
        <v>16</v>
      </c>
      <c r="B18" s="121" t="s">
        <v>1313</v>
      </c>
      <c r="C18" s="121">
        <f>C19</f>
        <v>6800000</v>
      </c>
      <c r="D18" s="173">
        <f t="shared" ref="D18:J18" si="20">SUM(D19)</f>
        <v>0</v>
      </c>
      <c r="E18" s="173">
        <f t="shared" si="20"/>
        <v>0</v>
      </c>
      <c r="F18" s="173">
        <f t="shared" si="20"/>
        <v>0</v>
      </c>
      <c r="G18" s="173">
        <f t="shared" si="20"/>
        <v>0</v>
      </c>
      <c r="H18" s="173">
        <f t="shared" si="20"/>
        <v>0</v>
      </c>
      <c r="I18" s="173">
        <f t="shared" si="20"/>
        <v>0</v>
      </c>
      <c r="J18" s="173">
        <f t="shared" si="20"/>
        <v>0</v>
      </c>
      <c r="K18" s="121">
        <f t="shared" ref="K18:R18" si="21">K19</f>
        <v>6800000</v>
      </c>
      <c r="L18" s="121">
        <f t="shared" si="21"/>
        <v>6605500</v>
      </c>
      <c r="M18" s="121">
        <f t="shared" si="21"/>
        <v>6605500</v>
      </c>
      <c r="N18" s="121">
        <f t="shared" si="21"/>
        <v>0</v>
      </c>
      <c r="O18" s="121">
        <f t="shared" si="21"/>
        <v>0</v>
      </c>
      <c r="P18" s="121">
        <f t="shared" si="21"/>
        <v>0</v>
      </c>
      <c r="Q18" s="121">
        <f t="shared" si="21"/>
        <v>0</v>
      </c>
      <c r="R18" s="121">
        <f t="shared" si="21"/>
        <v>194500</v>
      </c>
    </row>
    <row r="19" spans="1:18" ht="16.5" customHeight="1">
      <c r="A19" s="115" t="s">
        <v>1314</v>
      </c>
      <c r="B19" s="115" t="s">
        <v>1315</v>
      </c>
      <c r="C19" s="115">
        <v>6800000</v>
      </c>
      <c r="D19" s="261"/>
      <c r="E19" s="261"/>
      <c r="F19" s="261"/>
      <c r="G19" s="261"/>
      <c r="H19" s="261"/>
      <c r="I19" s="261"/>
      <c r="J19" s="115">
        <f>SUM(F19:I19)</f>
        <v>0</v>
      </c>
      <c r="K19" s="115">
        <v>6800000</v>
      </c>
      <c r="L19" s="115">
        <v>6605500</v>
      </c>
      <c r="M19" s="115">
        <v>6605500</v>
      </c>
      <c r="N19" s="115">
        <f>L19-M19</f>
        <v>0</v>
      </c>
      <c r="O19" s="115"/>
      <c r="P19" s="115"/>
      <c r="Q19" s="115">
        <f>SUM(N19:P19)</f>
        <v>0</v>
      </c>
      <c r="R19" s="115">
        <f>K19-M19-Q19</f>
        <v>194500</v>
      </c>
    </row>
    <row r="20" spans="1:18" ht="16.5" customHeight="1">
      <c r="A20" s="121" t="s">
        <v>16</v>
      </c>
      <c r="B20" s="121" t="s">
        <v>1316</v>
      </c>
      <c r="C20" s="121">
        <f>C21</f>
        <v>4000000</v>
      </c>
      <c r="D20" s="173">
        <f t="shared" ref="D20:J20" si="22">SUM(D21)</f>
        <v>0</v>
      </c>
      <c r="E20" s="173">
        <f t="shared" si="22"/>
        <v>0</v>
      </c>
      <c r="F20" s="173">
        <f t="shared" si="22"/>
        <v>0</v>
      </c>
      <c r="G20" s="173">
        <f t="shared" si="22"/>
        <v>0</v>
      </c>
      <c r="H20" s="173">
        <f t="shared" si="22"/>
        <v>0</v>
      </c>
      <c r="I20" s="173">
        <f t="shared" si="22"/>
        <v>0</v>
      </c>
      <c r="J20" s="173">
        <f t="shared" si="22"/>
        <v>0</v>
      </c>
      <c r="K20" s="121">
        <f t="shared" ref="K20:R20" si="23">K21</f>
        <v>4000000</v>
      </c>
      <c r="L20" s="121">
        <f t="shared" si="23"/>
        <v>3835980</v>
      </c>
      <c r="M20" s="121">
        <f t="shared" si="23"/>
        <v>3835980</v>
      </c>
      <c r="N20" s="121">
        <f t="shared" si="23"/>
        <v>0</v>
      </c>
      <c r="O20" s="121">
        <f t="shared" si="23"/>
        <v>0</v>
      </c>
      <c r="P20" s="121">
        <f t="shared" si="23"/>
        <v>0</v>
      </c>
      <c r="Q20" s="121">
        <f t="shared" si="23"/>
        <v>0</v>
      </c>
      <c r="R20" s="121">
        <f t="shared" si="23"/>
        <v>164020</v>
      </c>
    </row>
    <row r="21" spans="1:18" ht="16.5" customHeight="1">
      <c r="A21" s="115" t="s">
        <v>1305</v>
      </c>
      <c r="B21" s="115" t="s">
        <v>1317</v>
      </c>
      <c r="C21" s="115">
        <v>4000000</v>
      </c>
      <c r="D21" s="261"/>
      <c r="E21" s="261"/>
      <c r="F21" s="261"/>
      <c r="G21" s="261"/>
      <c r="H21" s="261"/>
      <c r="I21" s="261"/>
      <c r="J21" s="115">
        <f>SUM(F21:I21)</f>
        <v>0</v>
      </c>
      <c r="K21" s="115">
        <v>4000000</v>
      </c>
      <c r="L21" s="115">
        <v>3835980</v>
      </c>
      <c r="M21" s="115">
        <v>3835980</v>
      </c>
      <c r="N21" s="115">
        <f>L21-M21</f>
        <v>0</v>
      </c>
      <c r="O21" s="115"/>
      <c r="P21" s="115"/>
      <c r="Q21" s="115">
        <f>SUM(N21:P21)</f>
        <v>0</v>
      </c>
      <c r="R21" s="115">
        <f>K21-M21-Q21</f>
        <v>164020</v>
      </c>
    </row>
    <row r="22" spans="1:18" ht="16.5" customHeight="1">
      <c r="A22" s="121" t="s">
        <v>16</v>
      </c>
      <c r="B22" s="122" t="s">
        <v>1318</v>
      </c>
      <c r="C22" s="121">
        <f>C23</f>
        <v>0</v>
      </c>
      <c r="D22" s="173">
        <f t="shared" ref="D22:J22" si="24">SUM(D23)</f>
        <v>0</v>
      </c>
      <c r="E22" s="173">
        <f t="shared" si="24"/>
        <v>0</v>
      </c>
      <c r="F22" s="173">
        <f t="shared" si="24"/>
        <v>0</v>
      </c>
      <c r="G22" s="173">
        <f t="shared" si="24"/>
        <v>0</v>
      </c>
      <c r="H22" s="173">
        <f t="shared" si="24"/>
        <v>0</v>
      </c>
      <c r="I22" s="173">
        <f t="shared" si="24"/>
        <v>8600000</v>
      </c>
      <c r="J22" s="173">
        <f t="shared" si="24"/>
        <v>8600000</v>
      </c>
      <c r="K22" s="121">
        <f t="shared" ref="K22:R22" si="25">K23</f>
        <v>8600000</v>
      </c>
      <c r="L22" s="121">
        <f t="shared" si="25"/>
        <v>8600000</v>
      </c>
      <c r="M22" s="121">
        <f t="shared" si="25"/>
        <v>8600000</v>
      </c>
      <c r="N22" s="121">
        <f t="shared" si="25"/>
        <v>0</v>
      </c>
      <c r="O22" s="121">
        <f t="shared" si="25"/>
        <v>0</v>
      </c>
      <c r="P22" s="121">
        <f t="shared" si="25"/>
        <v>0</v>
      </c>
      <c r="Q22" s="121">
        <f t="shared" si="25"/>
        <v>0</v>
      </c>
      <c r="R22" s="121">
        <f t="shared" si="25"/>
        <v>0</v>
      </c>
    </row>
    <row r="23" spans="1:18" ht="16.5" customHeight="1">
      <c r="A23" s="115" t="s">
        <v>1314</v>
      </c>
      <c r="B23" s="123" t="s">
        <v>1319</v>
      </c>
      <c r="C23" s="115">
        <v>0</v>
      </c>
      <c r="D23" s="261"/>
      <c r="E23" s="261"/>
      <c r="F23" s="261"/>
      <c r="G23" s="261"/>
      <c r="H23" s="261"/>
      <c r="I23" s="261">
        <v>8600000</v>
      </c>
      <c r="J23" s="115">
        <f>SUM(F23:I23)</f>
        <v>8600000</v>
      </c>
      <c r="K23" s="115">
        <v>8600000</v>
      </c>
      <c r="L23" s="115">
        <v>8600000</v>
      </c>
      <c r="M23" s="115">
        <v>8600000</v>
      </c>
      <c r="N23" s="115">
        <f>L23-M23</f>
        <v>0</v>
      </c>
      <c r="O23" s="115"/>
      <c r="P23" s="115"/>
      <c r="Q23" s="115">
        <f>SUM(N23:P23)</f>
        <v>0</v>
      </c>
      <c r="R23" s="115">
        <f>K23-M23-Q23</f>
        <v>0</v>
      </c>
    </row>
    <row r="24" spans="1:18" ht="16.5" customHeight="1">
      <c r="A24" s="121" t="s">
        <v>16</v>
      </c>
      <c r="B24" s="121" t="s">
        <v>1320</v>
      </c>
      <c r="C24" s="121">
        <f>C25</f>
        <v>4000000</v>
      </c>
      <c r="D24" s="173">
        <f t="shared" ref="D24:J24" si="26">SUM(D25)</f>
        <v>0</v>
      </c>
      <c r="E24" s="173">
        <f t="shared" si="26"/>
        <v>0</v>
      </c>
      <c r="F24" s="173">
        <f t="shared" si="26"/>
        <v>1850000</v>
      </c>
      <c r="G24" s="173">
        <f t="shared" si="26"/>
        <v>0</v>
      </c>
      <c r="H24" s="173">
        <f t="shared" si="26"/>
        <v>0</v>
      </c>
      <c r="I24" s="173">
        <f t="shared" si="26"/>
        <v>0</v>
      </c>
      <c r="J24" s="173">
        <f t="shared" si="26"/>
        <v>1850000</v>
      </c>
      <c r="K24" s="121">
        <f t="shared" ref="K24:R24" si="27">K25</f>
        <v>5850000</v>
      </c>
      <c r="L24" s="121">
        <f t="shared" si="27"/>
        <v>5715350</v>
      </c>
      <c r="M24" s="121">
        <f t="shared" si="27"/>
        <v>5715350</v>
      </c>
      <c r="N24" s="121">
        <f t="shared" si="27"/>
        <v>0</v>
      </c>
      <c r="O24" s="121">
        <f t="shared" si="27"/>
        <v>0</v>
      </c>
      <c r="P24" s="121">
        <f t="shared" si="27"/>
        <v>0</v>
      </c>
      <c r="Q24" s="121">
        <f t="shared" si="27"/>
        <v>0</v>
      </c>
      <c r="R24" s="121">
        <f t="shared" si="27"/>
        <v>134650</v>
      </c>
    </row>
    <row r="25" spans="1:18" ht="16.5" customHeight="1">
      <c r="A25" s="115" t="s">
        <v>1321</v>
      </c>
      <c r="B25" s="115" t="s">
        <v>1322</v>
      </c>
      <c r="C25" s="115">
        <v>4000000</v>
      </c>
      <c r="D25" s="261"/>
      <c r="E25" s="261"/>
      <c r="F25" s="261">
        <v>1850000</v>
      </c>
      <c r="G25" s="261"/>
      <c r="H25" s="261"/>
      <c r="I25" s="261"/>
      <c r="J25" s="115">
        <f>SUM(F25:I25)</f>
        <v>1850000</v>
      </c>
      <c r="K25" s="115">
        <v>5850000</v>
      </c>
      <c r="L25" s="115">
        <v>5715350</v>
      </c>
      <c r="M25" s="115">
        <v>5715350</v>
      </c>
      <c r="N25" s="115">
        <f>L25-M25</f>
        <v>0</v>
      </c>
      <c r="O25" s="115"/>
      <c r="P25" s="115"/>
      <c r="Q25" s="115">
        <f>SUM(N25:P25)</f>
        <v>0</v>
      </c>
      <c r="R25" s="115">
        <f>K25-M25-Q25</f>
        <v>134650</v>
      </c>
    </row>
    <row r="26" spans="1:18" ht="16.5" customHeight="1">
      <c r="A26" s="119" t="s">
        <v>2</v>
      </c>
      <c r="B26" s="119" t="s">
        <v>1323</v>
      </c>
      <c r="C26" s="119">
        <f>SUM(C27,C38,C70,C50,C65)</f>
        <v>38997000</v>
      </c>
      <c r="D26" s="119">
        <f t="shared" ref="D26:J26" si="28">SUM(D27,D38,D70,D50,D65)</f>
        <v>0</v>
      </c>
      <c r="E26" s="119">
        <f t="shared" si="28"/>
        <v>0</v>
      </c>
      <c r="F26" s="119">
        <f t="shared" si="28"/>
        <v>0</v>
      </c>
      <c r="G26" s="119">
        <f t="shared" si="28"/>
        <v>0</v>
      </c>
      <c r="H26" s="119">
        <f t="shared" si="28"/>
        <v>0</v>
      </c>
      <c r="I26" s="119">
        <f t="shared" si="28"/>
        <v>0</v>
      </c>
      <c r="J26" s="119">
        <f t="shared" si="28"/>
        <v>0</v>
      </c>
      <c r="K26" s="119">
        <f t="shared" ref="K26:R26" si="29">SUM(K27,K38,K70,K50,K65)</f>
        <v>38997000</v>
      </c>
      <c r="L26" s="119">
        <f t="shared" si="29"/>
        <v>26158760</v>
      </c>
      <c r="M26" s="119">
        <f t="shared" si="29"/>
        <v>26158760</v>
      </c>
      <c r="N26" s="119">
        <f t="shared" si="29"/>
        <v>0</v>
      </c>
      <c r="O26" s="119">
        <f t="shared" si="29"/>
        <v>0</v>
      </c>
      <c r="P26" s="119">
        <f t="shared" si="29"/>
        <v>0</v>
      </c>
      <c r="Q26" s="119">
        <f t="shared" si="29"/>
        <v>0</v>
      </c>
      <c r="R26" s="119">
        <f t="shared" si="29"/>
        <v>12838240</v>
      </c>
    </row>
    <row r="27" spans="1:18" ht="16.5" customHeight="1">
      <c r="A27" s="120" t="s">
        <v>3</v>
      </c>
      <c r="B27" s="120" t="s">
        <v>1324</v>
      </c>
      <c r="C27" s="120">
        <f>SUM(C28,C30,C32,C34,C36)</f>
        <v>25861000</v>
      </c>
      <c r="D27" s="120">
        <f t="shared" ref="D27:J27" si="30">SUM(D28,D30,D32,D34,D36)</f>
        <v>0</v>
      </c>
      <c r="E27" s="120">
        <f t="shared" si="30"/>
        <v>0</v>
      </c>
      <c r="F27" s="120">
        <f t="shared" si="30"/>
        <v>0</v>
      </c>
      <c r="G27" s="120">
        <f t="shared" si="30"/>
        <v>0</v>
      </c>
      <c r="H27" s="120">
        <f t="shared" si="30"/>
        <v>0</v>
      </c>
      <c r="I27" s="120">
        <f t="shared" si="30"/>
        <v>0</v>
      </c>
      <c r="J27" s="120">
        <f t="shared" si="30"/>
        <v>0</v>
      </c>
      <c r="K27" s="120">
        <f t="shared" ref="K27:R27" si="31">SUM(K28,K30,K32,K34,K36)</f>
        <v>25861000</v>
      </c>
      <c r="L27" s="120">
        <f t="shared" si="31"/>
        <v>13587470</v>
      </c>
      <c r="M27" s="120">
        <f t="shared" si="31"/>
        <v>13587470</v>
      </c>
      <c r="N27" s="120">
        <f t="shared" si="31"/>
        <v>0</v>
      </c>
      <c r="O27" s="120">
        <f t="shared" si="31"/>
        <v>0</v>
      </c>
      <c r="P27" s="120">
        <f t="shared" si="31"/>
        <v>0</v>
      </c>
      <c r="Q27" s="120">
        <f t="shared" si="31"/>
        <v>0</v>
      </c>
      <c r="R27" s="120">
        <f t="shared" si="31"/>
        <v>12273530</v>
      </c>
    </row>
    <row r="28" spans="1:18" ht="16.5" customHeight="1">
      <c r="A28" s="121" t="s">
        <v>16</v>
      </c>
      <c r="B28" s="121" t="s">
        <v>1325</v>
      </c>
      <c r="C28" s="121">
        <f>C29</f>
        <v>7630000</v>
      </c>
      <c r="D28" s="173">
        <f t="shared" ref="D28:J28" si="32">SUM(D29)</f>
        <v>0</v>
      </c>
      <c r="E28" s="173">
        <f t="shared" si="32"/>
        <v>0</v>
      </c>
      <c r="F28" s="173">
        <f t="shared" si="32"/>
        <v>0</v>
      </c>
      <c r="G28" s="173">
        <f t="shared" si="32"/>
        <v>0</v>
      </c>
      <c r="H28" s="173">
        <f t="shared" si="32"/>
        <v>0</v>
      </c>
      <c r="I28" s="173">
        <f t="shared" si="32"/>
        <v>0</v>
      </c>
      <c r="J28" s="173">
        <f t="shared" si="32"/>
        <v>0</v>
      </c>
      <c r="K28" s="121">
        <f t="shared" ref="K28:R28" si="33">K29</f>
        <v>7630000</v>
      </c>
      <c r="L28" s="121">
        <f t="shared" si="33"/>
        <v>7531200</v>
      </c>
      <c r="M28" s="121">
        <f t="shared" si="33"/>
        <v>7531200</v>
      </c>
      <c r="N28" s="121">
        <f t="shared" si="33"/>
        <v>0</v>
      </c>
      <c r="O28" s="121">
        <f t="shared" si="33"/>
        <v>0</v>
      </c>
      <c r="P28" s="121">
        <f t="shared" si="33"/>
        <v>0</v>
      </c>
      <c r="Q28" s="121">
        <f t="shared" si="33"/>
        <v>0</v>
      </c>
      <c r="R28" s="121">
        <f t="shared" si="33"/>
        <v>98800</v>
      </c>
    </row>
    <row r="29" spans="1:18" ht="16.5" customHeight="1">
      <c r="A29" s="115" t="s">
        <v>1305</v>
      </c>
      <c r="B29" s="115" t="s">
        <v>1308</v>
      </c>
      <c r="C29" s="115">
        <v>7630000</v>
      </c>
      <c r="D29" s="261"/>
      <c r="E29" s="261"/>
      <c r="F29" s="261"/>
      <c r="G29" s="261"/>
      <c r="H29" s="261"/>
      <c r="I29" s="261"/>
      <c r="J29" s="115">
        <f>SUM(F29:I29)</f>
        <v>0</v>
      </c>
      <c r="K29" s="115">
        <v>7630000</v>
      </c>
      <c r="L29" s="115">
        <v>7531200</v>
      </c>
      <c r="M29" s="115">
        <v>7531200</v>
      </c>
      <c r="N29" s="115">
        <f>L29-M29</f>
        <v>0</v>
      </c>
      <c r="O29" s="115"/>
      <c r="P29" s="115"/>
      <c r="Q29" s="115">
        <f>SUM(N29:P29)</f>
        <v>0</v>
      </c>
      <c r="R29" s="115">
        <f>K29-M29-Q29</f>
        <v>98800</v>
      </c>
    </row>
    <row r="30" spans="1:18" ht="16.5" customHeight="1">
      <c r="A30" s="121" t="s">
        <v>16</v>
      </c>
      <c r="B30" s="121" t="s">
        <v>1326</v>
      </c>
      <c r="C30" s="121">
        <f>C31</f>
        <v>1531000</v>
      </c>
      <c r="D30" s="173">
        <f t="shared" ref="D30:J30" si="34">SUM(D31)</f>
        <v>0</v>
      </c>
      <c r="E30" s="173">
        <f t="shared" si="34"/>
        <v>0</v>
      </c>
      <c r="F30" s="173">
        <f t="shared" si="34"/>
        <v>0</v>
      </c>
      <c r="G30" s="173">
        <f t="shared" si="34"/>
        <v>0</v>
      </c>
      <c r="H30" s="173">
        <f t="shared" si="34"/>
        <v>0</v>
      </c>
      <c r="I30" s="173">
        <f t="shared" si="34"/>
        <v>0</v>
      </c>
      <c r="J30" s="173">
        <f t="shared" si="34"/>
        <v>0</v>
      </c>
      <c r="K30" s="121">
        <f t="shared" ref="K30:R30" si="35">K31</f>
        <v>1531000</v>
      </c>
      <c r="L30" s="121">
        <f t="shared" si="35"/>
        <v>1506600</v>
      </c>
      <c r="M30" s="121">
        <f t="shared" si="35"/>
        <v>1506600</v>
      </c>
      <c r="N30" s="121">
        <f t="shared" si="35"/>
        <v>0</v>
      </c>
      <c r="O30" s="121">
        <f t="shared" si="35"/>
        <v>0</v>
      </c>
      <c r="P30" s="121">
        <f t="shared" si="35"/>
        <v>0</v>
      </c>
      <c r="Q30" s="121">
        <f t="shared" si="35"/>
        <v>0</v>
      </c>
      <c r="R30" s="121">
        <f t="shared" si="35"/>
        <v>24400</v>
      </c>
    </row>
    <row r="31" spans="1:18" ht="16.5" customHeight="1">
      <c r="A31" s="115" t="s">
        <v>1327</v>
      </c>
      <c r="B31" s="115" t="s">
        <v>1328</v>
      </c>
      <c r="C31" s="115">
        <v>1531000</v>
      </c>
      <c r="D31" s="261"/>
      <c r="E31" s="261"/>
      <c r="F31" s="261"/>
      <c r="G31" s="261"/>
      <c r="H31" s="261"/>
      <c r="I31" s="261"/>
      <c r="J31" s="115">
        <f>SUM(F31:I31)</f>
        <v>0</v>
      </c>
      <c r="K31" s="115">
        <v>1531000</v>
      </c>
      <c r="L31" s="115">
        <v>1506600</v>
      </c>
      <c r="M31" s="115">
        <v>1506600</v>
      </c>
      <c r="N31" s="115">
        <f>L31-M31</f>
        <v>0</v>
      </c>
      <c r="O31" s="115"/>
      <c r="P31" s="115"/>
      <c r="Q31" s="115">
        <f>SUM(N31:P31)</f>
        <v>0</v>
      </c>
      <c r="R31" s="115">
        <f>K31-M31-Q31</f>
        <v>24400</v>
      </c>
    </row>
    <row r="32" spans="1:18" ht="16.5" customHeight="1">
      <c r="A32" s="121" t="s">
        <v>16</v>
      </c>
      <c r="B32" s="121" t="s">
        <v>1329</v>
      </c>
      <c r="C32" s="121">
        <f>C33</f>
        <v>3960000</v>
      </c>
      <c r="D32" s="173">
        <f t="shared" ref="D32:J32" si="36">SUM(D33)</f>
        <v>0</v>
      </c>
      <c r="E32" s="173">
        <f t="shared" si="36"/>
        <v>0</v>
      </c>
      <c r="F32" s="173">
        <f t="shared" si="36"/>
        <v>0</v>
      </c>
      <c r="G32" s="173">
        <f t="shared" si="36"/>
        <v>0</v>
      </c>
      <c r="H32" s="173">
        <f t="shared" si="36"/>
        <v>0</v>
      </c>
      <c r="I32" s="173">
        <f t="shared" si="36"/>
        <v>0</v>
      </c>
      <c r="J32" s="173">
        <f t="shared" si="36"/>
        <v>0</v>
      </c>
      <c r="K32" s="121">
        <f t="shared" ref="K32:R32" si="37">K33</f>
        <v>3960000</v>
      </c>
      <c r="L32" s="121">
        <f t="shared" si="37"/>
        <v>3960000</v>
      </c>
      <c r="M32" s="121">
        <f t="shared" si="37"/>
        <v>3960000</v>
      </c>
      <c r="N32" s="121">
        <f t="shared" si="37"/>
        <v>0</v>
      </c>
      <c r="O32" s="121">
        <f t="shared" si="37"/>
        <v>0</v>
      </c>
      <c r="P32" s="121">
        <f t="shared" si="37"/>
        <v>0</v>
      </c>
      <c r="Q32" s="121">
        <f t="shared" si="37"/>
        <v>0</v>
      </c>
      <c r="R32" s="121">
        <f t="shared" si="37"/>
        <v>0</v>
      </c>
    </row>
    <row r="33" spans="1:18" ht="16.5" customHeight="1">
      <c r="A33" s="115" t="s">
        <v>1321</v>
      </c>
      <c r="B33" s="115" t="s">
        <v>1330</v>
      </c>
      <c r="C33" s="115">
        <v>3960000</v>
      </c>
      <c r="D33" s="261"/>
      <c r="E33" s="261"/>
      <c r="F33" s="261"/>
      <c r="G33" s="261"/>
      <c r="H33" s="261"/>
      <c r="I33" s="261"/>
      <c r="J33" s="115">
        <f>SUM(F33:I33)</f>
        <v>0</v>
      </c>
      <c r="K33" s="115">
        <v>3960000</v>
      </c>
      <c r="L33" s="115">
        <v>3960000</v>
      </c>
      <c r="M33" s="115">
        <v>3960000</v>
      </c>
      <c r="N33" s="115">
        <f>L33-M33</f>
        <v>0</v>
      </c>
      <c r="O33" s="115"/>
      <c r="P33" s="115"/>
      <c r="Q33" s="115">
        <f>SUM(N33:P33)</f>
        <v>0</v>
      </c>
      <c r="R33" s="115">
        <f>K33-M33-Q33</f>
        <v>0</v>
      </c>
    </row>
    <row r="34" spans="1:18" ht="16.5" customHeight="1">
      <c r="A34" s="121" t="s">
        <v>16</v>
      </c>
      <c r="B34" s="121" t="s">
        <v>1331</v>
      </c>
      <c r="C34" s="121">
        <f>C35</f>
        <v>840000</v>
      </c>
      <c r="D34" s="173">
        <f t="shared" ref="D34:J34" si="38">SUM(D35)</f>
        <v>0</v>
      </c>
      <c r="E34" s="173">
        <f t="shared" si="38"/>
        <v>0</v>
      </c>
      <c r="F34" s="173">
        <f t="shared" si="38"/>
        <v>0</v>
      </c>
      <c r="G34" s="173">
        <f t="shared" si="38"/>
        <v>0</v>
      </c>
      <c r="H34" s="173">
        <f t="shared" si="38"/>
        <v>0</v>
      </c>
      <c r="I34" s="173">
        <f t="shared" si="38"/>
        <v>0</v>
      </c>
      <c r="J34" s="173">
        <f t="shared" si="38"/>
        <v>0</v>
      </c>
      <c r="K34" s="121">
        <f t="shared" ref="K34:R34" si="39">K35</f>
        <v>840000</v>
      </c>
      <c r="L34" s="121">
        <f t="shared" si="39"/>
        <v>480000</v>
      </c>
      <c r="M34" s="121">
        <f t="shared" si="39"/>
        <v>480000</v>
      </c>
      <c r="N34" s="121">
        <f t="shared" si="39"/>
        <v>0</v>
      </c>
      <c r="O34" s="121">
        <f t="shared" si="39"/>
        <v>0</v>
      </c>
      <c r="P34" s="121">
        <f t="shared" si="39"/>
        <v>0</v>
      </c>
      <c r="Q34" s="121">
        <f t="shared" si="39"/>
        <v>0</v>
      </c>
      <c r="R34" s="121">
        <f t="shared" si="39"/>
        <v>360000</v>
      </c>
    </row>
    <row r="35" spans="1:18" ht="16.5" customHeight="1">
      <c r="A35" s="115" t="s">
        <v>1305</v>
      </c>
      <c r="B35" s="115" t="s">
        <v>1317</v>
      </c>
      <c r="C35" s="115">
        <v>840000</v>
      </c>
      <c r="D35" s="261"/>
      <c r="E35" s="261"/>
      <c r="F35" s="261"/>
      <c r="G35" s="261"/>
      <c r="H35" s="261"/>
      <c r="I35" s="261"/>
      <c r="J35" s="115">
        <f>SUM(F35:I35)</f>
        <v>0</v>
      </c>
      <c r="K35" s="115">
        <v>840000</v>
      </c>
      <c r="L35" s="115">
        <v>480000</v>
      </c>
      <c r="M35" s="115">
        <v>480000</v>
      </c>
      <c r="N35" s="115">
        <f>L35-M35</f>
        <v>0</v>
      </c>
      <c r="O35" s="115"/>
      <c r="P35" s="115"/>
      <c r="Q35" s="115">
        <f>SUM(N35:P35)</f>
        <v>0</v>
      </c>
      <c r="R35" s="115">
        <f>K35-M35-Q35</f>
        <v>360000</v>
      </c>
    </row>
    <row r="36" spans="1:18" ht="16.5" customHeight="1">
      <c r="A36" s="121" t="s">
        <v>16</v>
      </c>
      <c r="B36" s="121" t="s">
        <v>1332</v>
      </c>
      <c r="C36" s="121">
        <f>C37</f>
        <v>11900000</v>
      </c>
      <c r="D36" s="173">
        <f t="shared" ref="D36:J36" si="40">SUM(D37)</f>
        <v>0</v>
      </c>
      <c r="E36" s="173">
        <f t="shared" si="40"/>
        <v>0</v>
      </c>
      <c r="F36" s="173">
        <f t="shared" si="40"/>
        <v>0</v>
      </c>
      <c r="G36" s="173">
        <f t="shared" si="40"/>
        <v>0</v>
      </c>
      <c r="H36" s="173">
        <f t="shared" si="40"/>
        <v>0</v>
      </c>
      <c r="I36" s="173">
        <f t="shared" si="40"/>
        <v>0</v>
      </c>
      <c r="J36" s="173">
        <f t="shared" si="40"/>
        <v>0</v>
      </c>
      <c r="K36" s="121">
        <f t="shared" ref="K36:R36" si="41">K37</f>
        <v>11900000</v>
      </c>
      <c r="L36" s="121">
        <f t="shared" si="41"/>
        <v>109670</v>
      </c>
      <c r="M36" s="121">
        <f t="shared" si="41"/>
        <v>109670</v>
      </c>
      <c r="N36" s="121">
        <f t="shared" si="41"/>
        <v>0</v>
      </c>
      <c r="O36" s="121">
        <f t="shared" si="41"/>
        <v>0</v>
      </c>
      <c r="P36" s="121">
        <f t="shared" si="41"/>
        <v>0</v>
      </c>
      <c r="Q36" s="121">
        <f t="shared" si="41"/>
        <v>0</v>
      </c>
      <c r="R36" s="121">
        <f t="shared" si="41"/>
        <v>11790330</v>
      </c>
    </row>
    <row r="37" spans="1:18" ht="16.5" customHeight="1">
      <c r="A37" s="115" t="s">
        <v>1327</v>
      </c>
      <c r="B37" s="115" t="s">
        <v>1333</v>
      </c>
      <c r="C37" s="115">
        <v>11900000</v>
      </c>
      <c r="D37" s="261"/>
      <c r="E37" s="261"/>
      <c r="F37" s="261"/>
      <c r="G37" s="261"/>
      <c r="H37" s="261"/>
      <c r="I37" s="261"/>
      <c r="J37" s="115">
        <f>SUM(F37:I37)</f>
        <v>0</v>
      </c>
      <c r="K37" s="115">
        <v>11900000</v>
      </c>
      <c r="L37" s="115">
        <v>109670</v>
      </c>
      <c r="M37" s="115">
        <v>109670</v>
      </c>
      <c r="N37" s="115">
        <f>L37-M37</f>
        <v>0</v>
      </c>
      <c r="O37" s="115"/>
      <c r="P37" s="115"/>
      <c r="Q37" s="115">
        <f>SUM(N37:P37)</f>
        <v>0</v>
      </c>
      <c r="R37" s="115">
        <f>K37-M37-Q37</f>
        <v>11790330</v>
      </c>
    </row>
    <row r="38" spans="1:18" ht="16.5" customHeight="1">
      <c r="A38" s="120" t="s">
        <v>3</v>
      </c>
      <c r="B38" s="124" t="s">
        <v>1334</v>
      </c>
      <c r="C38" s="120">
        <f>SUM(C39,C42,C44,C46,C48)</f>
        <v>3284000</v>
      </c>
      <c r="D38" s="120">
        <f t="shared" ref="D38:J38" si="42">SUM(D39,D42,D44,D46,D48)</f>
        <v>0</v>
      </c>
      <c r="E38" s="120">
        <f t="shared" si="42"/>
        <v>0</v>
      </c>
      <c r="F38" s="120">
        <f t="shared" si="42"/>
        <v>0</v>
      </c>
      <c r="G38" s="120">
        <f t="shared" si="42"/>
        <v>0</v>
      </c>
      <c r="H38" s="120">
        <f t="shared" si="42"/>
        <v>0</v>
      </c>
      <c r="I38" s="120">
        <f t="shared" si="42"/>
        <v>0</v>
      </c>
      <c r="J38" s="120">
        <f t="shared" si="42"/>
        <v>0</v>
      </c>
      <c r="K38" s="120">
        <f t="shared" ref="K38:R38" si="43">SUM(K39,K42,K44,K46,K48)</f>
        <v>3284000</v>
      </c>
      <c r="L38" s="120">
        <f t="shared" si="43"/>
        <v>3251160</v>
      </c>
      <c r="M38" s="120">
        <f t="shared" si="43"/>
        <v>3251160</v>
      </c>
      <c r="N38" s="120">
        <f t="shared" si="43"/>
        <v>0</v>
      </c>
      <c r="O38" s="120">
        <f t="shared" si="43"/>
        <v>0</v>
      </c>
      <c r="P38" s="120">
        <f t="shared" si="43"/>
        <v>0</v>
      </c>
      <c r="Q38" s="120">
        <f t="shared" si="43"/>
        <v>0</v>
      </c>
      <c r="R38" s="120">
        <f t="shared" si="43"/>
        <v>32840</v>
      </c>
    </row>
    <row r="39" spans="1:18" ht="16.5" customHeight="1">
      <c r="A39" s="121" t="s">
        <v>16</v>
      </c>
      <c r="B39" s="121" t="s">
        <v>1335</v>
      </c>
      <c r="C39" s="121">
        <f t="shared" ref="C39:R39" si="44">SUM(C40:C41)</f>
        <v>304000</v>
      </c>
      <c r="D39" s="173">
        <f t="shared" si="44"/>
        <v>0</v>
      </c>
      <c r="E39" s="173">
        <f t="shared" si="44"/>
        <v>0</v>
      </c>
      <c r="F39" s="173">
        <f t="shared" si="44"/>
        <v>357200</v>
      </c>
      <c r="G39" s="173">
        <f t="shared" si="44"/>
        <v>0</v>
      </c>
      <c r="H39" s="173">
        <f t="shared" si="44"/>
        <v>0</v>
      </c>
      <c r="I39" s="173">
        <f t="shared" si="44"/>
        <v>0</v>
      </c>
      <c r="J39" s="173">
        <f t="shared" si="44"/>
        <v>357200</v>
      </c>
      <c r="K39" s="121">
        <f t="shared" si="44"/>
        <v>661200</v>
      </c>
      <c r="L39" s="121">
        <f t="shared" si="44"/>
        <v>628500</v>
      </c>
      <c r="M39" s="121">
        <f t="shared" si="44"/>
        <v>628500</v>
      </c>
      <c r="N39" s="121">
        <f t="shared" si="44"/>
        <v>0</v>
      </c>
      <c r="O39" s="121">
        <f t="shared" si="44"/>
        <v>0</v>
      </c>
      <c r="P39" s="121">
        <f t="shared" si="44"/>
        <v>0</v>
      </c>
      <c r="Q39" s="121">
        <f t="shared" si="44"/>
        <v>0</v>
      </c>
      <c r="R39" s="121">
        <f t="shared" si="44"/>
        <v>32700</v>
      </c>
    </row>
    <row r="40" spans="1:18" ht="16.5" customHeight="1">
      <c r="A40" s="115" t="s">
        <v>1327</v>
      </c>
      <c r="B40" s="115" t="s">
        <v>1336</v>
      </c>
      <c r="C40" s="115">
        <v>104000</v>
      </c>
      <c r="D40" s="261"/>
      <c r="E40" s="261"/>
      <c r="F40" s="261">
        <v>357200</v>
      </c>
      <c r="G40" s="261"/>
      <c r="H40" s="261"/>
      <c r="I40" s="261"/>
      <c r="J40" s="115">
        <f t="shared" ref="J40:J41" si="45">SUM(F40:I40)</f>
        <v>357200</v>
      </c>
      <c r="K40" s="115">
        <v>461200</v>
      </c>
      <c r="L40" s="115">
        <v>428500</v>
      </c>
      <c r="M40" s="115">
        <v>428500</v>
      </c>
      <c r="N40" s="115">
        <f t="shared" ref="N40:N41" si="46">L40-M40</f>
        <v>0</v>
      </c>
      <c r="O40" s="115"/>
      <c r="P40" s="115"/>
      <c r="Q40" s="115">
        <f>SUM(N40:P40)</f>
        <v>0</v>
      </c>
      <c r="R40" s="115">
        <f t="shared" ref="R40:R41" si="47">K40-M40-Q40</f>
        <v>32700</v>
      </c>
    </row>
    <row r="41" spans="1:18" ht="16.5" customHeight="1">
      <c r="A41" s="115" t="s">
        <v>1327</v>
      </c>
      <c r="B41" s="115" t="s">
        <v>1337</v>
      </c>
      <c r="C41" s="115">
        <v>200000</v>
      </c>
      <c r="D41" s="261"/>
      <c r="E41" s="261"/>
      <c r="F41" s="261"/>
      <c r="G41" s="261"/>
      <c r="H41" s="261"/>
      <c r="I41" s="261"/>
      <c r="J41" s="115">
        <f t="shared" si="45"/>
        <v>0</v>
      </c>
      <c r="K41" s="115">
        <v>200000</v>
      </c>
      <c r="L41" s="115">
        <v>200000</v>
      </c>
      <c r="M41" s="115">
        <v>200000</v>
      </c>
      <c r="N41" s="115">
        <f t="shared" si="46"/>
        <v>0</v>
      </c>
      <c r="O41" s="115"/>
      <c r="P41" s="115"/>
      <c r="Q41" s="115">
        <f>SUM(N41:P41)</f>
        <v>0</v>
      </c>
      <c r="R41" s="115">
        <f t="shared" si="47"/>
        <v>0</v>
      </c>
    </row>
    <row r="42" spans="1:18" ht="16.5" customHeight="1">
      <c r="A42" s="121" t="s">
        <v>16</v>
      </c>
      <c r="B42" s="121" t="s">
        <v>1338</v>
      </c>
      <c r="C42" s="121">
        <f>C43</f>
        <v>200000</v>
      </c>
      <c r="D42" s="173">
        <f t="shared" ref="D42:J42" si="48">SUM(D43)</f>
        <v>0</v>
      </c>
      <c r="E42" s="173">
        <f t="shared" si="48"/>
        <v>0</v>
      </c>
      <c r="F42" s="173">
        <f t="shared" si="48"/>
        <v>-200000</v>
      </c>
      <c r="G42" s="173">
        <f t="shared" si="48"/>
        <v>0</v>
      </c>
      <c r="H42" s="173">
        <f t="shared" si="48"/>
        <v>0</v>
      </c>
      <c r="I42" s="173">
        <f t="shared" si="48"/>
        <v>0</v>
      </c>
      <c r="J42" s="173">
        <f t="shared" si="48"/>
        <v>-200000</v>
      </c>
      <c r="K42" s="121">
        <f t="shared" ref="K42:R42" si="49">K43</f>
        <v>0</v>
      </c>
      <c r="L42" s="121">
        <f t="shared" si="49"/>
        <v>0</v>
      </c>
      <c r="M42" s="121">
        <f t="shared" si="49"/>
        <v>0</v>
      </c>
      <c r="N42" s="121">
        <f t="shared" si="49"/>
        <v>0</v>
      </c>
      <c r="O42" s="121">
        <f t="shared" si="49"/>
        <v>0</v>
      </c>
      <c r="P42" s="121">
        <f t="shared" si="49"/>
        <v>0</v>
      </c>
      <c r="Q42" s="121">
        <f t="shared" si="49"/>
        <v>0</v>
      </c>
      <c r="R42" s="121">
        <f t="shared" si="49"/>
        <v>0</v>
      </c>
    </row>
    <row r="43" spans="1:18" ht="16.5" customHeight="1">
      <c r="A43" s="115" t="s">
        <v>1314</v>
      </c>
      <c r="B43" s="115" t="s">
        <v>1339</v>
      </c>
      <c r="C43" s="115">
        <v>200000</v>
      </c>
      <c r="D43" s="261"/>
      <c r="E43" s="261"/>
      <c r="F43" s="261">
        <v>-200000</v>
      </c>
      <c r="G43" s="261"/>
      <c r="H43" s="261"/>
      <c r="I43" s="261"/>
      <c r="J43" s="115">
        <f>SUM(F43:I43)</f>
        <v>-200000</v>
      </c>
      <c r="K43" s="115">
        <v>0</v>
      </c>
      <c r="L43" s="115"/>
      <c r="M43" s="115"/>
      <c r="N43" s="115">
        <f>L43-M43</f>
        <v>0</v>
      </c>
      <c r="O43" s="115"/>
      <c r="P43" s="115"/>
      <c r="Q43" s="115">
        <f>SUM(N43:P43)</f>
        <v>0</v>
      </c>
      <c r="R43" s="115">
        <f>K43-M43-Q43</f>
        <v>0</v>
      </c>
    </row>
    <row r="44" spans="1:18" ht="16.5" customHeight="1">
      <c r="A44" s="121" t="s">
        <v>16</v>
      </c>
      <c r="B44" s="121" t="s">
        <v>1340</v>
      </c>
      <c r="C44" s="121">
        <f>C45</f>
        <v>800000</v>
      </c>
      <c r="D44" s="173">
        <f t="shared" ref="D44:J44" si="50">SUM(D45)</f>
        <v>0</v>
      </c>
      <c r="E44" s="173">
        <f t="shared" si="50"/>
        <v>0</v>
      </c>
      <c r="F44" s="173">
        <f t="shared" si="50"/>
        <v>-147000</v>
      </c>
      <c r="G44" s="173">
        <f t="shared" si="50"/>
        <v>0</v>
      </c>
      <c r="H44" s="173">
        <f t="shared" si="50"/>
        <v>0</v>
      </c>
      <c r="I44" s="173">
        <f t="shared" si="50"/>
        <v>0</v>
      </c>
      <c r="J44" s="173">
        <f t="shared" si="50"/>
        <v>-147000</v>
      </c>
      <c r="K44" s="121">
        <f t="shared" ref="K44:R44" si="51">K45</f>
        <v>653000</v>
      </c>
      <c r="L44" s="121">
        <f t="shared" si="51"/>
        <v>652900</v>
      </c>
      <c r="M44" s="121">
        <f t="shared" si="51"/>
        <v>652900</v>
      </c>
      <c r="N44" s="121">
        <f t="shared" si="51"/>
        <v>0</v>
      </c>
      <c r="O44" s="121">
        <f t="shared" si="51"/>
        <v>0</v>
      </c>
      <c r="P44" s="121">
        <f t="shared" si="51"/>
        <v>0</v>
      </c>
      <c r="Q44" s="121">
        <f t="shared" si="51"/>
        <v>0</v>
      </c>
      <c r="R44" s="121">
        <f t="shared" si="51"/>
        <v>100</v>
      </c>
    </row>
    <row r="45" spans="1:18" ht="16.5" customHeight="1">
      <c r="A45" s="115" t="s">
        <v>1305</v>
      </c>
      <c r="B45" s="115" t="s">
        <v>1341</v>
      </c>
      <c r="C45" s="115">
        <v>800000</v>
      </c>
      <c r="D45" s="261"/>
      <c r="E45" s="261"/>
      <c r="F45" s="261">
        <v>-147000</v>
      </c>
      <c r="G45" s="261"/>
      <c r="H45" s="261"/>
      <c r="I45" s="261"/>
      <c r="J45" s="115">
        <f>SUM(F45:I45)</f>
        <v>-147000</v>
      </c>
      <c r="K45" s="115">
        <v>653000</v>
      </c>
      <c r="L45" s="115">
        <v>652900</v>
      </c>
      <c r="M45" s="115">
        <v>652900</v>
      </c>
      <c r="N45" s="115">
        <f>L45-M45</f>
        <v>0</v>
      </c>
      <c r="O45" s="115"/>
      <c r="P45" s="115"/>
      <c r="Q45" s="115">
        <f>SUM(N45:P45)</f>
        <v>0</v>
      </c>
      <c r="R45" s="115">
        <f>K45-M45-Q45</f>
        <v>100</v>
      </c>
    </row>
    <row r="46" spans="1:18" ht="16.5" customHeight="1">
      <c r="A46" s="121" t="s">
        <v>16</v>
      </c>
      <c r="B46" s="121" t="s">
        <v>1342</v>
      </c>
      <c r="C46" s="121">
        <f>C47</f>
        <v>1580000</v>
      </c>
      <c r="D46" s="173">
        <f t="shared" ref="D46:J46" si="52">SUM(D47)</f>
        <v>0</v>
      </c>
      <c r="E46" s="173">
        <f t="shared" si="52"/>
        <v>0</v>
      </c>
      <c r="F46" s="173">
        <f t="shared" si="52"/>
        <v>-3500</v>
      </c>
      <c r="G46" s="173">
        <f t="shared" si="52"/>
        <v>0</v>
      </c>
      <c r="H46" s="173">
        <f t="shared" si="52"/>
        <v>0</v>
      </c>
      <c r="I46" s="173">
        <f t="shared" si="52"/>
        <v>0</v>
      </c>
      <c r="J46" s="173">
        <f t="shared" si="52"/>
        <v>-3500</v>
      </c>
      <c r="K46" s="121">
        <f t="shared" ref="K46:R46" si="53">K47</f>
        <v>1576500</v>
      </c>
      <c r="L46" s="121">
        <f t="shared" si="53"/>
        <v>1576500</v>
      </c>
      <c r="M46" s="121">
        <f t="shared" si="53"/>
        <v>1576500</v>
      </c>
      <c r="N46" s="121">
        <f t="shared" si="53"/>
        <v>0</v>
      </c>
      <c r="O46" s="121">
        <f t="shared" si="53"/>
        <v>0</v>
      </c>
      <c r="P46" s="121">
        <f t="shared" si="53"/>
        <v>0</v>
      </c>
      <c r="Q46" s="121">
        <f t="shared" si="53"/>
        <v>0</v>
      </c>
      <c r="R46" s="121">
        <f t="shared" si="53"/>
        <v>0</v>
      </c>
    </row>
    <row r="47" spans="1:18" ht="16.5" customHeight="1">
      <c r="A47" s="115" t="s">
        <v>1327</v>
      </c>
      <c r="B47" s="115" t="s">
        <v>1343</v>
      </c>
      <c r="C47" s="115">
        <v>1580000</v>
      </c>
      <c r="D47" s="261"/>
      <c r="E47" s="261"/>
      <c r="F47" s="261">
        <v>-3500</v>
      </c>
      <c r="G47" s="261"/>
      <c r="H47" s="261"/>
      <c r="I47" s="261"/>
      <c r="J47" s="115">
        <f>SUM(F47:I47)</f>
        <v>-3500</v>
      </c>
      <c r="K47" s="115">
        <v>1576500</v>
      </c>
      <c r="L47" s="115">
        <v>1576500</v>
      </c>
      <c r="M47" s="115">
        <v>1576500</v>
      </c>
      <c r="N47" s="115">
        <f>L47-M47</f>
        <v>0</v>
      </c>
      <c r="O47" s="115"/>
      <c r="P47" s="115"/>
      <c r="Q47" s="115">
        <f>SUM(N47:P47)</f>
        <v>0</v>
      </c>
      <c r="R47" s="115">
        <f>K47-M47-Q47</f>
        <v>0</v>
      </c>
    </row>
    <row r="48" spans="1:18" ht="16.5" customHeight="1">
      <c r="A48" s="121" t="s">
        <v>16</v>
      </c>
      <c r="B48" s="121" t="s">
        <v>1333</v>
      </c>
      <c r="C48" s="121">
        <f>C49</f>
        <v>400000</v>
      </c>
      <c r="D48" s="173">
        <f t="shared" ref="D48:J48" si="54">SUM(D49)</f>
        <v>0</v>
      </c>
      <c r="E48" s="173">
        <f t="shared" si="54"/>
        <v>0</v>
      </c>
      <c r="F48" s="173">
        <f t="shared" si="54"/>
        <v>-6700</v>
      </c>
      <c r="G48" s="173">
        <f t="shared" si="54"/>
        <v>0</v>
      </c>
      <c r="H48" s="173">
        <f t="shared" si="54"/>
        <v>0</v>
      </c>
      <c r="I48" s="173">
        <f t="shared" si="54"/>
        <v>0</v>
      </c>
      <c r="J48" s="173">
        <f t="shared" si="54"/>
        <v>-6700</v>
      </c>
      <c r="K48" s="121">
        <f t="shared" ref="K48:R48" si="55">K49</f>
        <v>393300</v>
      </c>
      <c r="L48" s="121">
        <f t="shared" si="55"/>
        <v>393260</v>
      </c>
      <c r="M48" s="121">
        <f t="shared" si="55"/>
        <v>393260</v>
      </c>
      <c r="N48" s="121">
        <f t="shared" si="55"/>
        <v>0</v>
      </c>
      <c r="O48" s="121">
        <f t="shared" si="55"/>
        <v>0</v>
      </c>
      <c r="P48" s="121">
        <f t="shared" si="55"/>
        <v>0</v>
      </c>
      <c r="Q48" s="121">
        <f t="shared" si="55"/>
        <v>0</v>
      </c>
      <c r="R48" s="121">
        <f t="shared" si="55"/>
        <v>40</v>
      </c>
    </row>
    <row r="49" spans="1:18" ht="16.5" customHeight="1">
      <c r="A49" s="115" t="s">
        <v>1344</v>
      </c>
      <c r="B49" s="115" t="s">
        <v>1345</v>
      </c>
      <c r="C49" s="115">
        <v>400000</v>
      </c>
      <c r="D49" s="261"/>
      <c r="E49" s="261"/>
      <c r="F49" s="261">
        <v>-6700</v>
      </c>
      <c r="G49" s="261"/>
      <c r="H49" s="261"/>
      <c r="I49" s="261"/>
      <c r="J49" s="115">
        <f>SUM(F49:I49)</f>
        <v>-6700</v>
      </c>
      <c r="K49" s="115">
        <v>393300</v>
      </c>
      <c r="L49" s="115">
        <v>393260</v>
      </c>
      <c r="M49" s="115">
        <v>393260</v>
      </c>
      <c r="N49" s="115">
        <f>L49-M49</f>
        <v>0</v>
      </c>
      <c r="O49" s="115"/>
      <c r="P49" s="115"/>
      <c r="Q49" s="115">
        <f>SUM(N49:P49)</f>
        <v>0</v>
      </c>
      <c r="R49" s="115">
        <f>K49-M49-Q49</f>
        <v>40</v>
      </c>
    </row>
    <row r="50" spans="1:18" ht="16.5" customHeight="1">
      <c r="A50" s="120" t="s">
        <v>3</v>
      </c>
      <c r="B50" s="124" t="s">
        <v>1346</v>
      </c>
      <c r="C50" s="120">
        <f>SUM(C51,C53,C56,C59,C61,C63)</f>
        <v>3284000</v>
      </c>
      <c r="D50" s="120">
        <f t="shared" ref="D50:J50" si="56">SUM(D51,D53,D56,D59,D61,D63)</f>
        <v>0</v>
      </c>
      <c r="E50" s="120">
        <f t="shared" si="56"/>
        <v>0</v>
      </c>
      <c r="F50" s="120">
        <f t="shared" si="56"/>
        <v>0</v>
      </c>
      <c r="G50" s="120">
        <f t="shared" si="56"/>
        <v>0</v>
      </c>
      <c r="H50" s="120">
        <f t="shared" si="56"/>
        <v>0</v>
      </c>
      <c r="I50" s="120">
        <f t="shared" si="56"/>
        <v>0</v>
      </c>
      <c r="J50" s="120">
        <f t="shared" si="56"/>
        <v>0</v>
      </c>
      <c r="K50" s="120">
        <f t="shared" ref="K50:R50" si="57">SUM(K51,K53,K56,K59,K61,K63)</f>
        <v>3284000</v>
      </c>
      <c r="L50" s="120">
        <f t="shared" si="57"/>
        <v>3078980</v>
      </c>
      <c r="M50" s="120">
        <f t="shared" si="57"/>
        <v>3078980</v>
      </c>
      <c r="N50" s="120">
        <f t="shared" si="57"/>
        <v>0</v>
      </c>
      <c r="O50" s="120">
        <f t="shared" si="57"/>
        <v>0</v>
      </c>
      <c r="P50" s="120">
        <f t="shared" si="57"/>
        <v>0</v>
      </c>
      <c r="Q50" s="120">
        <f t="shared" si="57"/>
        <v>0</v>
      </c>
      <c r="R50" s="120">
        <f t="shared" si="57"/>
        <v>205020</v>
      </c>
    </row>
    <row r="51" spans="1:18" ht="16.5" customHeight="1">
      <c r="A51" s="121" t="s">
        <v>16</v>
      </c>
      <c r="B51" s="122" t="s">
        <v>1347</v>
      </c>
      <c r="C51" s="121">
        <f>C52</f>
        <v>100000</v>
      </c>
      <c r="D51" s="173">
        <f t="shared" ref="D51:J51" si="58">SUM(D52)</f>
        <v>0</v>
      </c>
      <c r="E51" s="173">
        <f t="shared" si="58"/>
        <v>0</v>
      </c>
      <c r="F51" s="173">
        <f t="shared" si="58"/>
        <v>0</v>
      </c>
      <c r="G51" s="173">
        <f t="shared" si="58"/>
        <v>0</v>
      </c>
      <c r="H51" s="173">
        <f t="shared" si="58"/>
        <v>0</v>
      </c>
      <c r="I51" s="173">
        <f t="shared" si="58"/>
        <v>0</v>
      </c>
      <c r="J51" s="173">
        <f t="shared" si="58"/>
        <v>0</v>
      </c>
      <c r="K51" s="121">
        <f t="shared" ref="K51:R51" si="59">K52</f>
        <v>100000</v>
      </c>
      <c r="L51" s="121">
        <f t="shared" si="59"/>
        <v>100000</v>
      </c>
      <c r="M51" s="121">
        <f t="shared" si="59"/>
        <v>100000</v>
      </c>
      <c r="N51" s="121">
        <f t="shared" si="59"/>
        <v>0</v>
      </c>
      <c r="O51" s="121">
        <f t="shared" si="59"/>
        <v>0</v>
      </c>
      <c r="P51" s="121">
        <f t="shared" si="59"/>
        <v>0</v>
      </c>
      <c r="Q51" s="121">
        <f t="shared" si="59"/>
        <v>0</v>
      </c>
      <c r="R51" s="121">
        <f t="shared" si="59"/>
        <v>0</v>
      </c>
    </row>
    <row r="52" spans="1:18" ht="16.5" customHeight="1">
      <c r="A52" s="115" t="s">
        <v>1327</v>
      </c>
      <c r="B52" s="123" t="s">
        <v>1348</v>
      </c>
      <c r="C52" s="115">
        <v>100000</v>
      </c>
      <c r="D52" s="261"/>
      <c r="E52" s="261"/>
      <c r="F52" s="261"/>
      <c r="G52" s="261"/>
      <c r="H52" s="261"/>
      <c r="I52" s="261"/>
      <c r="J52" s="115">
        <f>SUM(F52:I52)</f>
        <v>0</v>
      </c>
      <c r="K52" s="115">
        <v>100000</v>
      </c>
      <c r="L52" s="115">
        <v>100000</v>
      </c>
      <c r="M52" s="115">
        <v>100000</v>
      </c>
      <c r="N52" s="115">
        <f>L52-M52</f>
        <v>0</v>
      </c>
      <c r="O52" s="115"/>
      <c r="P52" s="115"/>
      <c r="Q52" s="115">
        <f>SUM(N52:P52)</f>
        <v>0</v>
      </c>
      <c r="R52" s="115">
        <f>K52-M52-Q52</f>
        <v>0</v>
      </c>
    </row>
    <row r="53" spans="1:18" ht="16.5" customHeight="1">
      <c r="A53" s="121" t="s">
        <v>16</v>
      </c>
      <c r="B53" s="122" t="s">
        <v>1335</v>
      </c>
      <c r="C53" s="121">
        <f t="shared" ref="C53:R53" si="60">SUM(C54:C55)</f>
        <v>1156000</v>
      </c>
      <c r="D53" s="173">
        <f t="shared" ref="D53:J53" si="61">SUM(D54:D55)</f>
        <v>0</v>
      </c>
      <c r="E53" s="173">
        <f t="shared" si="61"/>
        <v>0</v>
      </c>
      <c r="F53" s="173">
        <f t="shared" si="61"/>
        <v>879000</v>
      </c>
      <c r="G53" s="173">
        <f t="shared" si="61"/>
        <v>0</v>
      </c>
      <c r="H53" s="173">
        <f t="shared" si="61"/>
        <v>0</v>
      </c>
      <c r="I53" s="173">
        <f t="shared" si="61"/>
        <v>0</v>
      </c>
      <c r="J53" s="173">
        <f t="shared" si="61"/>
        <v>879000</v>
      </c>
      <c r="K53" s="121">
        <f t="shared" si="60"/>
        <v>2035000</v>
      </c>
      <c r="L53" s="121">
        <f t="shared" si="60"/>
        <v>2034000</v>
      </c>
      <c r="M53" s="121">
        <f t="shared" si="60"/>
        <v>2034000</v>
      </c>
      <c r="N53" s="121">
        <f t="shared" si="60"/>
        <v>0</v>
      </c>
      <c r="O53" s="121">
        <f t="shared" si="60"/>
        <v>0</v>
      </c>
      <c r="P53" s="121">
        <f t="shared" si="60"/>
        <v>0</v>
      </c>
      <c r="Q53" s="121">
        <f t="shared" si="60"/>
        <v>0</v>
      </c>
      <c r="R53" s="121">
        <f t="shared" si="60"/>
        <v>1000</v>
      </c>
    </row>
    <row r="54" spans="1:18" ht="16.5" customHeight="1">
      <c r="A54" s="115" t="s">
        <v>1327</v>
      </c>
      <c r="B54" s="123" t="s">
        <v>1336</v>
      </c>
      <c r="C54" s="115">
        <v>936000</v>
      </c>
      <c r="D54" s="261"/>
      <c r="E54" s="261"/>
      <c r="F54" s="261">
        <v>1099000</v>
      </c>
      <c r="G54" s="261"/>
      <c r="H54" s="261"/>
      <c r="I54" s="261"/>
      <c r="J54" s="115">
        <f t="shared" ref="J54:J55" si="62">SUM(F54:I54)</f>
        <v>1099000</v>
      </c>
      <c r="K54" s="115">
        <v>2035000</v>
      </c>
      <c r="L54" s="115">
        <v>2034000</v>
      </c>
      <c r="M54" s="115">
        <v>2034000</v>
      </c>
      <c r="N54" s="115">
        <f t="shared" ref="N54:N55" si="63">L54-M54</f>
        <v>0</v>
      </c>
      <c r="O54" s="115"/>
      <c r="P54" s="115"/>
      <c r="Q54" s="115">
        <f>SUM(N54:P54)</f>
        <v>0</v>
      </c>
      <c r="R54" s="115">
        <f t="shared" ref="R54:R55" si="64">K54-M54-Q54</f>
        <v>1000</v>
      </c>
    </row>
    <row r="55" spans="1:18" ht="16.5" customHeight="1">
      <c r="A55" s="115" t="s">
        <v>1327</v>
      </c>
      <c r="B55" s="123" t="s">
        <v>1337</v>
      </c>
      <c r="C55" s="115">
        <v>220000</v>
      </c>
      <c r="D55" s="261"/>
      <c r="E55" s="261"/>
      <c r="F55" s="261">
        <v>-220000</v>
      </c>
      <c r="G55" s="261"/>
      <c r="H55" s="261"/>
      <c r="I55" s="261"/>
      <c r="J55" s="115">
        <f t="shared" si="62"/>
        <v>-220000</v>
      </c>
      <c r="K55" s="115">
        <v>0</v>
      </c>
      <c r="L55" s="115"/>
      <c r="M55" s="115"/>
      <c r="N55" s="115">
        <f t="shared" si="63"/>
        <v>0</v>
      </c>
      <c r="O55" s="115"/>
      <c r="P55" s="115"/>
      <c r="Q55" s="115">
        <f>SUM(N55:P55)</f>
        <v>0</v>
      </c>
      <c r="R55" s="115">
        <f t="shared" si="64"/>
        <v>0</v>
      </c>
    </row>
    <row r="56" spans="1:18" ht="16.5" customHeight="1">
      <c r="A56" s="121" t="s">
        <v>16</v>
      </c>
      <c r="B56" s="122" t="s">
        <v>1338</v>
      </c>
      <c r="C56" s="121">
        <f t="shared" ref="C56:R56" si="65">SUM(C57:C58)</f>
        <v>272000</v>
      </c>
      <c r="D56" s="173">
        <f t="shared" si="65"/>
        <v>0</v>
      </c>
      <c r="E56" s="173">
        <f t="shared" si="65"/>
        <v>0</v>
      </c>
      <c r="F56" s="173">
        <f t="shared" si="65"/>
        <v>-2000</v>
      </c>
      <c r="G56" s="173">
        <f t="shared" si="65"/>
        <v>0</v>
      </c>
      <c r="H56" s="173">
        <f t="shared" si="65"/>
        <v>0</v>
      </c>
      <c r="I56" s="173">
        <f t="shared" si="65"/>
        <v>0</v>
      </c>
      <c r="J56" s="173">
        <f t="shared" si="65"/>
        <v>-2000</v>
      </c>
      <c r="K56" s="121">
        <f t="shared" si="65"/>
        <v>270000</v>
      </c>
      <c r="L56" s="121">
        <f t="shared" si="65"/>
        <v>68780</v>
      </c>
      <c r="M56" s="121">
        <f t="shared" si="65"/>
        <v>68780</v>
      </c>
      <c r="N56" s="121">
        <f t="shared" si="65"/>
        <v>0</v>
      </c>
      <c r="O56" s="121">
        <f t="shared" si="65"/>
        <v>0</v>
      </c>
      <c r="P56" s="121">
        <f t="shared" si="65"/>
        <v>0</v>
      </c>
      <c r="Q56" s="121">
        <f t="shared" si="65"/>
        <v>0</v>
      </c>
      <c r="R56" s="121">
        <f t="shared" si="65"/>
        <v>201220</v>
      </c>
    </row>
    <row r="57" spans="1:18" ht="16.5" customHeight="1">
      <c r="A57" s="115" t="s">
        <v>1327</v>
      </c>
      <c r="B57" s="123" t="s">
        <v>1349</v>
      </c>
      <c r="C57" s="115">
        <v>72000</v>
      </c>
      <c r="D57" s="261"/>
      <c r="E57" s="261"/>
      <c r="F57" s="261">
        <v>-2000</v>
      </c>
      <c r="G57" s="261"/>
      <c r="H57" s="261"/>
      <c r="I57" s="261"/>
      <c r="J57" s="115">
        <f t="shared" ref="J57:J58" si="66">SUM(F57:I57)</f>
        <v>-2000</v>
      </c>
      <c r="K57" s="115">
        <v>70000</v>
      </c>
      <c r="L57" s="115">
        <v>68780</v>
      </c>
      <c r="M57" s="115">
        <v>68780</v>
      </c>
      <c r="N57" s="115">
        <f t="shared" ref="N57:N58" si="67">L57-M57</f>
        <v>0</v>
      </c>
      <c r="O57" s="115"/>
      <c r="P57" s="115"/>
      <c r="Q57" s="115">
        <f>SUM(N57:P57)</f>
        <v>0</v>
      </c>
      <c r="R57" s="115">
        <f t="shared" ref="R57:R58" si="68">K57-M57-Q57</f>
        <v>1220</v>
      </c>
    </row>
    <row r="58" spans="1:18" ht="16.5" customHeight="1">
      <c r="A58" s="115" t="s">
        <v>1327</v>
      </c>
      <c r="B58" s="123" t="s">
        <v>1350</v>
      </c>
      <c r="C58" s="115">
        <v>200000</v>
      </c>
      <c r="D58" s="261"/>
      <c r="E58" s="261"/>
      <c r="F58" s="261"/>
      <c r="G58" s="261"/>
      <c r="H58" s="261"/>
      <c r="I58" s="261"/>
      <c r="J58" s="115">
        <f t="shared" si="66"/>
        <v>0</v>
      </c>
      <c r="K58" s="115">
        <v>200000</v>
      </c>
      <c r="L58" s="115"/>
      <c r="M58" s="115"/>
      <c r="N58" s="115">
        <f t="shared" si="67"/>
        <v>0</v>
      </c>
      <c r="O58" s="115"/>
      <c r="P58" s="115"/>
      <c r="Q58" s="115">
        <f>SUM(N58:P58)</f>
        <v>0</v>
      </c>
      <c r="R58" s="115">
        <f t="shared" si="68"/>
        <v>200000</v>
      </c>
    </row>
    <row r="59" spans="1:18" ht="16.5" customHeight="1">
      <c r="A59" s="121" t="s">
        <v>16</v>
      </c>
      <c r="B59" s="122" t="s">
        <v>1351</v>
      </c>
      <c r="C59" s="121">
        <f>C60</f>
        <v>306000</v>
      </c>
      <c r="D59" s="173">
        <f t="shared" ref="D59:J59" si="69">SUM(D60)</f>
        <v>0</v>
      </c>
      <c r="E59" s="173">
        <f t="shared" si="69"/>
        <v>0</v>
      </c>
      <c r="F59" s="173">
        <f t="shared" si="69"/>
        <v>-177000</v>
      </c>
      <c r="G59" s="173">
        <f t="shared" si="69"/>
        <v>0</v>
      </c>
      <c r="H59" s="173">
        <f t="shared" si="69"/>
        <v>0</v>
      </c>
      <c r="I59" s="173">
        <f t="shared" si="69"/>
        <v>0</v>
      </c>
      <c r="J59" s="173">
        <f t="shared" si="69"/>
        <v>-177000</v>
      </c>
      <c r="K59" s="121">
        <f t="shared" ref="K59:R59" si="70">K60</f>
        <v>129000</v>
      </c>
      <c r="L59" s="121">
        <f t="shared" si="70"/>
        <v>126200</v>
      </c>
      <c r="M59" s="121">
        <f t="shared" si="70"/>
        <v>126200</v>
      </c>
      <c r="N59" s="121">
        <f t="shared" si="70"/>
        <v>0</v>
      </c>
      <c r="O59" s="121">
        <f t="shared" si="70"/>
        <v>0</v>
      </c>
      <c r="P59" s="121">
        <f t="shared" si="70"/>
        <v>0</v>
      </c>
      <c r="Q59" s="121">
        <f t="shared" si="70"/>
        <v>0</v>
      </c>
      <c r="R59" s="121">
        <f t="shared" si="70"/>
        <v>2800</v>
      </c>
    </row>
    <row r="60" spans="1:18" ht="16.5" customHeight="1">
      <c r="A60" s="115" t="s">
        <v>779</v>
      </c>
      <c r="B60" s="123" t="s">
        <v>796</v>
      </c>
      <c r="C60" s="115">
        <v>306000</v>
      </c>
      <c r="D60" s="261"/>
      <c r="E60" s="261"/>
      <c r="F60" s="261">
        <v>-177000</v>
      </c>
      <c r="G60" s="261"/>
      <c r="H60" s="261"/>
      <c r="I60" s="261"/>
      <c r="J60" s="115">
        <f>SUM(F60:I60)</f>
        <v>-177000</v>
      </c>
      <c r="K60" s="115">
        <v>129000</v>
      </c>
      <c r="L60" s="115">
        <v>126200</v>
      </c>
      <c r="M60" s="115">
        <v>126200</v>
      </c>
      <c r="N60" s="115">
        <f>L60-M60</f>
        <v>0</v>
      </c>
      <c r="O60" s="115"/>
      <c r="P60" s="115"/>
      <c r="Q60" s="115">
        <f>SUM(N60:P60)</f>
        <v>0</v>
      </c>
      <c r="R60" s="115">
        <f>K60-M60-Q60</f>
        <v>2800</v>
      </c>
    </row>
    <row r="61" spans="1:18" ht="16.5" customHeight="1">
      <c r="A61" s="121" t="s">
        <v>16</v>
      </c>
      <c r="B61" s="122" t="s">
        <v>797</v>
      </c>
      <c r="C61" s="121">
        <f>C62</f>
        <v>450000</v>
      </c>
      <c r="D61" s="173">
        <f t="shared" ref="D61:J61" si="71">SUM(D62)</f>
        <v>0</v>
      </c>
      <c r="E61" s="173">
        <f t="shared" si="71"/>
        <v>0</v>
      </c>
      <c r="F61" s="173">
        <f t="shared" si="71"/>
        <v>-50000</v>
      </c>
      <c r="G61" s="173">
        <f t="shared" si="71"/>
        <v>0</v>
      </c>
      <c r="H61" s="173">
        <f t="shared" si="71"/>
        <v>0</v>
      </c>
      <c r="I61" s="173">
        <f t="shared" si="71"/>
        <v>0</v>
      </c>
      <c r="J61" s="173">
        <f t="shared" si="71"/>
        <v>-50000</v>
      </c>
      <c r="K61" s="121">
        <f t="shared" ref="K61:R61" si="72">K62</f>
        <v>400000</v>
      </c>
      <c r="L61" s="121">
        <f t="shared" si="72"/>
        <v>400000</v>
      </c>
      <c r="M61" s="121">
        <f t="shared" si="72"/>
        <v>400000</v>
      </c>
      <c r="N61" s="121">
        <f t="shared" si="72"/>
        <v>0</v>
      </c>
      <c r="O61" s="121">
        <f t="shared" si="72"/>
        <v>0</v>
      </c>
      <c r="P61" s="121">
        <f t="shared" si="72"/>
        <v>0</v>
      </c>
      <c r="Q61" s="121">
        <f t="shared" si="72"/>
        <v>0</v>
      </c>
      <c r="R61" s="121">
        <f t="shared" si="72"/>
        <v>0</v>
      </c>
    </row>
    <row r="62" spans="1:18" ht="16.5" customHeight="1">
      <c r="A62" s="115" t="s">
        <v>1352</v>
      </c>
      <c r="B62" s="123" t="s">
        <v>1353</v>
      </c>
      <c r="C62" s="115">
        <v>450000</v>
      </c>
      <c r="D62" s="261"/>
      <c r="E62" s="261"/>
      <c r="F62" s="261">
        <v>-50000</v>
      </c>
      <c r="G62" s="261"/>
      <c r="H62" s="261"/>
      <c r="I62" s="261"/>
      <c r="J62" s="115">
        <f>SUM(F62:I62)</f>
        <v>-50000</v>
      </c>
      <c r="K62" s="115">
        <v>400000</v>
      </c>
      <c r="L62" s="115">
        <v>400000</v>
      </c>
      <c r="M62" s="115">
        <v>400000</v>
      </c>
      <c r="N62" s="115">
        <f>L62-M62</f>
        <v>0</v>
      </c>
      <c r="O62" s="115"/>
      <c r="P62" s="115"/>
      <c r="Q62" s="115">
        <f>SUM(N62:P62)</f>
        <v>0</v>
      </c>
      <c r="R62" s="115">
        <f>K62-M62-Q62</f>
        <v>0</v>
      </c>
    </row>
    <row r="63" spans="1:18" ht="16.5" customHeight="1">
      <c r="A63" s="121" t="s">
        <v>16</v>
      </c>
      <c r="B63" s="122" t="s">
        <v>1354</v>
      </c>
      <c r="C63" s="121">
        <f>C64</f>
        <v>1000000</v>
      </c>
      <c r="D63" s="173">
        <f t="shared" ref="D63:J63" si="73">SUM(D64)</f>
        <v>0</v>
      </c>
      <c r="E63" s="173">
        <f t="shared" si="73"/>
        <v>0</v>
      </c>
      <c r="F63" s="173">
        <f t="shared" si="73"/>
        <v>-650000</v>
      </c>
      <c r="G63" s="173">
        <f t="shared" si="73"/>
        <v>0</v>
      </c>
      <c r="H63" s="173">
        <f t="shared" si="73"/>
        <v>0</v>
      </c>
      <c r="I63" s="173">
        <f t="shared" si="73"/>
        <v>0</v>
      </c>
      <c r="J63" s="173">
        <f t="shared" si="73"/>
        <v>-650000</v>
      </c>
      <c r="K63" s="121">
        <f t="shared" ref="K63:R63" si="74">K64</f>
        <v>350000</v>
      </c>
      <c r="L63" s="121">
        <f t="shared" si="74"/>
        <v>350000</v>
      </c>
      <c r="M63" s="121">
        <f t="shared" si="74"/>
        <v>350000</v>
      </c>
      <c r="N63" s="121">
        <f t="shared" si="74"/>
        <v>0</v>
      </c>
      <c r="O63" s="121">
        <f t="shared" si="74"/>
        <v>0</v>
      </c>
      <c r="P63" s="121">
        <f t="shared" si="74"/>
        <v>0</v>
      </c>
      <c r="Q63" s="121">
        <f t="shared" si="74"/>
        <v>0</v>
      </c>
      <c r="R63" s="121">
        <f t="shared" si="74"/>
        <v>0</v>
      </c>
    </row>
    <row r="64" spans="1:18" ht="16.5" customHeight="1">
      <c r="A64" s="115" t="s">
        <v>1352</v>
      </c>
      <c r="B64" s="123" t="s">
        <v>1354</v>
      </c>
      <c r="C64" s="115">
        <v>1000000</v>
      </c>
      <c r="D64" s="261"/>
      <c r="E64" s="261"/>
      <c r="F64" s="261">
        <v>-650000</v>
      </c>
      <c r="G64" s="261"/>
      <c r="H64" s="261"/>
      <c r="I64" s="261"/>
      <c r="J64" s="115">
        <f>SUM(F64:I64)</f>
        <v>-650000</v>
      </c>
      <c r="K64" s="115">
        <v>350000</v>
      </c>
      <c r="L64" s="115">
        <v>350000</v>
      </c>
      <c r="M64" s="115">
        <v>350000</v>
      </c>
      <c r="N64" s="115">
        <f>L64-M64</f>
        <v>0</v>
      </c>
      <c r="O64" s="115"/>
      <c r="P64" s="115"/>
      <c r="Q64" s="115">
        <f>SUM(N64:P64)</f>
        <v>0</v>
      </c>
      <c r="R64" s="115">
        <f>K64-M64-Q64</f>
        <v>0</v>
      </c>
    </row>
    <row r="65" spans="1:18" ht="16.5" customHeight="1">
      <c r="A65" s="120" t="s">
        <v>3</v>
      </c>
      <c r="B65" s="124" t="s">
        <v>1355</v>
      </c>
      <c r="C65" s="120">
        <f>SUM(C66,C68)</f>
        <v>2463000</v>
      </c>
      <c r="D65" s="120">
        <f t="shared" ref="D65:J65" si="75">SUM(D66,D68)</f>
        <v>0</v>
      </c>
      <c r="E65" s="120">
        <f t="shared" si="75"/>
        <v>0</v>
      </c>
      <c r="F65" s="120">
        <f t="shared" si="75"/>
        <v>0</v>
      </c>
      <c r="G65" s="120">
        <f t="shared" si="75"/>
        <v>0</v>
      </c>
      <c r="H65" s="120">
        <f t="shared" si="75"/>
        <v>0</v>
      </c>
      <c r="I65" s="120">
        <f t="shared" si="75"/>
        <v>0</v>
      </c>
      <c r="J65" s="120">
        <f t="shared" si="75"/>
        <v>0</v>
      </c>
      <c r="K65" s="120">
        <f t="shared" ref="K65:R65" si="76">SUM(K66,K68)</f>
        <v>2463000</v>
      </c>
      <c r="L65" s="120">
        <f t="shared" si="76"/>
        <v>2412500</v>
      </c>
      <c r="M65" s="120">
        <f t="shared" si="76"/>
        <v>2412500</v>
      </c>
      <c r="N65" s="120">
        <f t="shared" si="76"/>
        <v>0</v>
      </c>
      <c r="O65" s="120">
        <f t="shared" si="76"/>
        <v>0</v>
      </c>
      <c r="P65" s="120">
        <f t="shared" si="76"/>
        <v>0</v>
      </c>
      <c r="Q65" s="120">
        <f t="shared" si="76"/>
        <v>0</v>
      </c>
      <c r="R65" s="120">
        <f t="shared" si="76"/>
        <v>50500</v>
      </c>
    </row>
    <row r="66" spans="1:18" ht="16.5" customHeight="1">
      <c r="A66" s="121" t="s">
        <v>16</v>
      </c>
      <c r="B66" s="122" t="s">
        <v>1356</v>
      </c>
      <c r="C66" s="121">
        <f>C67</f>
        <v>2000000</v>
      </c>
      <c r="D66" s="173">
        <f t="shared" ref="D66:J66" si="77">SUM(D67)</f>
        <v>0</v>
      </c>
      <c r="E66" s="173">
        <f t="shared" si="77"/>
        <v>0</v>
      </c>
      <c r="F66" s="173">
        <f t="shared" si="77"/>
        <v>0</v>
      </c>
      <c r="G66" s="173">
        <f t="shared" si="77"/>
        <v>0</v>
      </c>
      <c r="H66" s="173">
        <f t="shared" si="77"/>
        <v>0</v>
      </c>
      <c r="I66" s="173">
        <f t="shared" si="77"/>
        <v>0</v>
      </c>
      <c r="J66" s="173">
        <f t="shared" si="77"/>
        <v>0</v>
      </c>
      <c r="K66" s="121">
        <f t="shared" ref="K66:R66" si="78">K67</f>
        <v>2000000</v>
      </c>
      <c r="L66" s="121">
        <f t="shared" si="78"/>
        <v>2000000</v>
      </c>
      <c r="M66" s="121">
        <f t="shared" si="78"/>
        <v>2000000</v>
      </c>
      <c r="N66" s="121">
        <f t="shared" si="78"/>
        <v>0</v>
      </c>
      <c r="O66" s="121">
        <f t="shared" si="78"/>
        <v>0</v>
      </c>
      <c r="P66" s="121">
        <f t="shared" si="78"/>
        <v>0</v>
      </c>
      <c r="Q66" s="121">
        <f t="shared" si="78"/>
        <v>0</v>
      </c>
      <c r="R66" s="121">
        <f t="shared" si="78"/>
        <v>0</v>
      </c>
    </row>
    <row r="67" spans="1:18" ht="16.5" customHeight="1">
      <c r="A67" s="115" t="s">
        <v>1352</v>
      </c>
      <c r="B67" s="123" t="s">
        <v>1357</v>
      </c>
      <c r="C67" s="115">
        <v>2000000</v>
      </c>
      <c r="D67" s="261"/>
      <c r="E67" s="261"/>
      <c r="F67" s="261"/>
      <c r="G67" s="261"/>
      <c r="H67" s="261"/>
      <c r="I67" s="261"/>
      <c r="J67" s="115">
        <f>SUM(F67:I67)</f>
        <v>0</v>
      </c>
      <c r="K67" s="115">
        <v>2000000</v>
      </c>
      <c r="L67" s="115">
        <v>2000000</v>
      </c>
      <c r="M67" s="115">
        <v>2000000</v>
      </c>
      <c r="N67" s="115">
        <f>L67-M67</f>
        <v>0</v>
      </c>
      <c r="O67" s="115"/>
      <c r="P67" s="115"/>
      <c r="Q67" s="115">
        <f>SUM(N67:P67)</f>
        <v>0</v>
      </c>
      <c r="R67" s="115">
        <f>K67-M67-Q67</f>
        <v>0</v>
      </c>
    </row>
    <row r="68" spans="1:18" ht="16.5" customHeight="1">
      <c r="A68" s="121" t="s">
        <v>16</v>
      </c>
      <c r="B68" s="122" t="s">
        <v>1358</v>
      </c>
      <c r="C68" s="121">
        <f>C69</f>
        <v>463000</v>
      </c>
      <c r="D68" s="173">
        <f t="shared" ref="D68:J68" si="79">SUM(D69)</f>
        <v>0</v>
      </c>
      <c r="E68" s="173">
        <f t="shared" si="79"/>
        <v>0</v>
      </c>
      <c r="F68" s="173">
        <f t="shared" si="79"/>
        <v>0</v>
      </c>
      <c r="G68" s="173">
        <f t="shared" si="79"/>
        <v>0</v>
      </c>
      <c r="H68" s="173">
        <f t="shared" si="79"/>
        <v>0</v>
      </c>
      <c r="I68" s="173">
        <f t="shared" si="79"/>
        <v>0</v>
      </c>
      <c r="J68" s="173">
        <f t="shared" si="79"/>
        <v>0</v>
      </c>
      <c r="K68" s="121">
        <f t="shared" ref="K68:R68" si="80">K69</f>
        <v>463000</v>
      </c>
      <c r="L68" s="121">
        <f t="shared" si="80"/>
        <v>412500</v>
      </c>
      <c r="M68" s="121">
        <f t="shared" si="80"/>
        <v>412500</v>
      </c>
      <c r="N68" s="121">
        <f t="shared" si="80"/>
        <v>0</v>
      </c>
      <c r="O68" s="121">
        <f t="shared" si="80"/>
        <v>0</v>
      </c>
      <c r="P68" s="121">
        <f t="shared" si="80"/>
        <v>0</v>
      </c>
      <c r="Q68" s="121">
        <f t="shared" si="80"/>
        <v>0</v>
      </c>
      <c r="R68" s="121">
        <f t="shared" si="80"/>
        <v>50500</v>
      </c>
    </row>
    <row r="69" spans="1:18" ht="16.5" customHeight="1">
      <c r="A69" s="115" t="s">
        <v>1352</v>
      </c>
      <c r="B69" s="123" t="s">
        <v>1358</v>
      </c>
      <c r="C69" s="115">
        <v>463000</v>
      </c>
      <c r="D69" s="261"/>
      <c r="E69" s="261"/>
      <c r="F69" s="261"/>
      <c r="G69" s="261"/>
      <c r="H69" s="261"/>
      <c r="I69" s="261"/>
      <c r="J69" s="115">
        <f>SUM(F69:I69)</f>
        <v>0</v>
      </c>
      <c r="K69" s="115">
        <v>463000</v>
      </c>
      <c r="L69" s="115">
        <v>412500</v>
      </c>
      <c r="M69" s="115">
        <v>412500</v>
      </c>
      <c r="N69" s="115">
        <f>L69-M69</f>
        <v>0</v>
      </c>
      <c r="O69" s="115"/>
      <c r="P69" s="115"/>
      <c r="Q69" s="115">
        <f>SUM(N69:P69)</f>
        <v>0</v>
      </c>
      <c r="R69" s="115">
        <f>K69-M69-Q69</f>
        <v>50500</v>
      </c>
    </row>
    <row r="70" spans="1:18" ht="16.5" customHeight="1">
      <c r="A70" s="120" t="s">
        <v>3</v>
      </c>
      <c r="B70" s="124" t="s">
        <v>1359</v>
      </c>
      <c r="C70" s="120">
        <f>SUM(C71,C73,C75,C77,C79,C81,C83,C85)</f>
        <v>4105000</v>
      </c>
      <c r="D70" s="120">
        <f t="shared" ref="D70:J70" si="81">SUM(D71,D73,D75,D77,D79,D81,D83,D85)</f>
        <v>0</v>
      </c>
      <c r="E70" s="120">
        <f t="shared" si="81"/>
        <v>0</v>
      </c>
      <c r="F70" s="120">
        <f t="shared" si="81"/>
        <v>0</v>
      </c>
      <c r="G70" s="120">
        <f t="shared" si="81"/>
        <v>0</v>
      </c>
      <c r="H70" s="120">
        <f t="shared" si="81"/>
        <v>0</v>
      </c>
      <c r="I70" s="120">
        <f t="shared" si="81"/>
        <v>0</v>
      </c>
      <c r="J70" s="120">
        <f t="shared" si="81"/>
        <v>0</v>
      </c>
      <c r="K70" s="120">
        <f t="shared" ref="K70:R70" si="82">SUM(K71,K73,K75,K77,K79,K81,K83,K85)</f>
        <v>4105000</v>
      </c>
      <c r="L70" s="120">
        <f t="shared" si="82"/>
        <v>3828650</v>
      </c>
      <c r="M70" s="120">
        <f t="shared" si="82"/>
        <v>3828650</v>
      </c>
      <c r="N70" s="120">
        <f t="shared" si="82"/>
        <v>0</v>
      </c>
      <c r="O70" s="120">
        <f t="shared" si="82"/>
        <v>0</v>
      </c>
      <c r="P70" s="120">
        <f t="shared" si="82"/>
        <v>0</v>
      </c>
      <c r="Q70" s="120">
        <f t="shared" si="82"/>
        <v>0</v>
      </c>
      <c r="R70" s="120">
        <f t="shared" si="82"/>
        <v>276350</v>
      </c>
    </row>
    <row r="71" spans="1:18" ht="16.5" customHeight="1">
      <c r="A71" s="121" t="s">
        <v>16</v>
      </c>
      <c r="B71" s="122" t="s">
        <v>1360</v>
      </c>
      <c r="C71" s="121">
        <f>C72</f>
        <v>500000</v>
      </c>
      <c r="D71" s="173">
        <f t="shared" ref="D71:J71" si="83">SUM(D72)</f>
        <v>0</v>
      </c>
      <c r="E71" s="173">
        <f t="shared" si="83"/>
        <v>0</v>
      </c>
      <c r="F71" s="173">
        <f t="shared" si="83"/>
        <v>0</v>
      </c>
      <c r="G71" s="173">
        <f t="shared" si="83"/>
        <v>0</v>
      </c>
      <c r="H71" s="173">
        <f t="shared" si="83"/>
        <v>0</v>
      </c>
      <c r="I71" s="173">
        <f t="shared" si="83"/>
        <v>0</v>
      </c>
      <c r="J71" s="173">
        <f t="shared" si="83"/>
        <v>0</v>
      </c>
      <c r="K71" s="121">
        <f t="shared" ref="K71:R71" si="84">K72</f>
        <v>500000</v>
      </c>
      <c r="L71" s="121">
        <f t="shared" si="84"/>
        <v>500000</v>
      </c>
      <c r="M71" s="121">
        <f t="shared" si="84"/>
        <v>500000</v>
      </c>
      <c r="N71" s="121">
        <f t="shared" si="84"/>
        <v>0</v>
      </c>
      <c r="O71" s="121">
        <f t="shared" si="84"/>
        <v>0</v>
      </c>
      <c r="P71" s="121">
        <f t="shared" si="84"/>
        <v>0</v>
      </c>
      <c r="Q71" s="121">
        <f t="shared" si="84"/>
        <v>0</v>
      </c>
      <c r="R71" s="121">
        <f t="shared" si="84"/>
        <v>0</v>
      </c>
    </row>
    <row r="72" spans="1:18" ht="16.5" customHeight="1">
      <c r="A72" s="115" t="s">
        <v>1352</v>
      </c>
      <c r="B72" s="123" t="s">
        <v>1360</v>
      </c>
      <c r="C72" s="115">
        <v>500000</v>
      </c>
      <c r="D72" s="261"/>
      <c r="E72" s="261"/>
      <c r="F72" s="261"/>
      <c r="G72" s="261"/>
      <c r="H72" s="261"/>
      <c r="I72" s="261"/>
      <c r="J72" s="115">
        <f>SUM(F72:I72)</f>
        <v>0</v>
      </c>
      <c r="K72" s="115">
        <v>500000</v>
      </c>
      <c r="L72" s="115">
        <v>500000</v>
      </c>
      <c r="M72" s="115">
        <v>500000</v>
      </c>
      <c r="N72" s="115">
        <f>L72-M72</f>
        <v>0</v>
      </c>
      <c r="O72" s="115"/>
      <c r="P72" s="115"/>
      <c r="Q72" s="115">
        <f>SUM(N72:P72)</f>
        <v>0</v>
      </c>
      <c r="R72" s="115">
        <f>K72-M72-Q72</f>
        <v>0</v>
      </c>
    </row>
    <row r="73" spans="1:18" ht="16.5" customHeight="1">
      <c r="A73" s="121" t="s">
        <v>16</v>
      </c>
      <c r="B73" s="122" t="s">
        <v>1356</v>
      </c>
      <c r="C73" s="121">
        <f>C74</f>
        <v>50000</v>
      </c>
      <c r="D73" s="173">
        <f t="shared" ref="D73:J73" si="85">SUM(D74)</f>
        <v>0</v>
      </c>
      <c r="E73" s="173">
        <f t="shared" si="85"/>
        <v>0</v>
      </c>
      <c r="F73" s="173">
        <f t="shared" si="85"/>
        <v>0</v>
      </c>
      <c r="G73" s="173">
        <f t="shared" si="85"/>
        <v>0</v>
      </c>
      <c r="H73" s="173">
        <f t="shared" si="85"/>
        <v>0</v>
      </c>
      <c r="I73" s="173">
        <f t="shared" si="85"/>
        <v>0</v>
      </c>
      <c r="J73" s="173">
        <f t="shared" si="85"/>
        <v>0</v>
      </c>
      <c r="K73" s="121">
        <f t="shared" ref="K73:R73" si="86">K74</f>
        <v>50000</v>
      </c>
      <c r="L73" s="121">
        <f t="shared" si="86"/>
        <v>49450</v>
      </c>
      <c r="M73" s="121">
        <f t="shared" si="86"/>
        <v>49450</v>
      </c>
      <c r="N73" s="121">
        <f t="shared" si="86"/>
        <v>0</v>
      </c>
      <c r="O73" s="121">
        <f t="shared" si="86"/>
        <v>0</v>
      </c>
      <c r="P73" s="121">
        <f t="shared" si="86"/>
        <v>0</v>
      </c>
      <c r="Q73" s="121">
        <f t="shared" si="86"/>
        <v>0</v>
      </c>
      <c r="R73" s="121">
        <f t="shared" si="86"/>
        <v>550</v>
      </c>
    </row>
    <row r="74" spans="1:18" ht="16.5" customHeight="1">
      <c r="A74" s="115" t="s">
        <v>1352</v>
      </c>
      <c r="B74" s="123" t="s">
        <v>1361</v>
      </c>
      <c r="C74" s="115">
        <v>50000</v>
      </c>
      <c r="D74" s="261"/>
      <c r="E74" s="261"/>
      <c r="F74" s="261"/>
      <c r="G74" s="261"/>
      <c r="H74" s="261"/>
      <c r="I74" s="261"/>
      <c r="J74" s="115">
        <f>SUM(F74:I74)</f>
        <v>0</v>
      </c>
      <c r="K74" s="115">
        <v>50000</v>
      </c>
      <c r="L74" s="115">
        <v>49450</v>
      </c>
      <c r="M74" s="115">
        <v>49450</v>
      </c>
      <c r="N74" s="115">
        <f>L74-M74</f>
        <v>0</v>
      </c>
      <c r="O74" s="115"/>
      <c r="P74" s="115"/>
      <c r="Q74" s="115">
        <f>SUM(N74:P74)</f>
        <v>0</v>
      </c>
      <c r="R74" s="115">
        <f>K74-M74-Q74</f>
        <v>550</v>
      </c>
    </row>
    <row r="75" spans="1:18" ht="16.5" customHeight="1">
      <c r="A75" s="121" t="s">
        <v>16</v>
      </c>
      <c r="B75" s="122" t="s">
        <v>1362</v>
      </c>
      <c r="C75" s="121">
        <f>C76</f>
        <v>50000</v>
      </c>
      <c r="D75" s="173">
        <f t="shared" ref="D75:J75" si="87">SUM(D76)</f>
        <v>0</v>
      </c>
      <c r="E75" s="173">
        <f t="shared" si="87"/>
        <v>0</v>
      </c>
      <c r="F75" s="173">
        <f t="shared" si="87"/>
        <v>0</v>
      </c>
      <c r="G75" s="173">
        <f t="shared" si="87"/>
        <v>0</v>
      </c>
      <c r="H75" s="173">
        <f t="shared" si="87"/>
        <v>0</v>
      </c>
      <c r="I75" s="173">
        <f t="shared" si="87"/>
        <v>0</v>
      </c>
      <c r="J75" s="173">
        <f t="shared" si="87"/>
        <v>0</v>
      </c>
      <c r="K75" s="121">
        <f t="shared" ref="K75:R75" si="88">K76</f>
        <v>50000</v>
      </c>
      <c r="L75" s="121">
        <f t="shared" si="88"/>
        <v>45000</v>
      </c>
      <c r="M75" s="121">
        <f t="shared" si="88"/>
        <v>45000</v>
      </c>
      <c r="N75" s="121">
        <f t="shared" si="88"/>
        <v>0</v>
      </c>
      <c r="O75" s="121">
        <f t="shared" si="88"/>
        <v>0</v>
      </c>
      <c r="P75" s="121">
        <f t="shared" si="88"/>
        <v>0</v>
      </c>
      <c r="Q75" s="121">
        <f t="shared" si="88"/>
        <v>0</v>
      </c>
      <c r="R75" s="121">
        <f t="shared" si="88"/>
        <v>5000</v>
      </c>
    </row>
    <row r="76" spans="1:18" ht="16.5" customHeight="1">
      <c r="A76" s="115" t="s">
        <v>1352</v>
      </c>
      <c r="B76" s="115" t="s">
        <v>1363</v>
      </c>
      <c r="C76" s="115">
        <v>50000</v>
      </c>
      <c r="D76" s="261"/>
      <c r="E76" s="261"/>
      <c r="F76" s="261"/>
      <c r="G76" s="261"/>
      <c r="H76" s="261"/>
      <c r="I76" s="261"/>
      <c r="J76" s="115">
        <f>SUM(F76:I76)</f>
        <v>0</v>
      </c>
      <c r="K76" s="115">
        <v>50000</v>
      </c>
      <c r="L76" s="115">
        <v>45000</v>
      </c>
      <c r="M76" s="115">
        <v>45000</v>
      </c>
      <c r="N76" s="115">
        <f>L76-M76</f>
        <v>0</v>
      </c>
      <c r="O76" s="115"/>
      <c r="P76" s="115"/>
      <c r="Q76" s="115">
        <f>SUM(N76:P76)</f>
        <v>0</v>
      </c>
      <c r="R76" s="115">
        <f>K76-M76-Q76</f>
        <v>5000</v>
      </c>
    </row>
    <row r="77" spans="1:18" ht="16.5" customHeight="1">
      <c r="A77" s="121" t="s">
        <v>16</v>
      </c>
      <c r="B77" s="122" t="s">
        <v>1364</v>
      </c>
      <c r="C77" s="121">
        <f>C78</f>
        <v>0</v>
      </c>
      <c r="D77" s="173">
        <f t="shared" ref="D77:J77" si="89">SUM(D78)</f>
        <v>0</v>
      </c>
      <c r="E77" s="173">
        <f t="shared" si="89"/>
        <v>0</v>
      </c>
      <c r="F77" s="173">
        <f t="shared" si="89"/>
        <v>800000</v>
      </c>
      <c r="G77" s="173">
        <f t="shared" si="89"/>
        <v>0</v>
      </c>
      <c r="H77" s="173">
        <f t="shared" si="89"/>
        <v>0</v>
      </c>
      <c r="I77" s="173">
        <f t="shared" si="89"/>
        <v>0</v>
      </c>
      <c r="J77" s="173">
        <f t="shared" si="89"/>
        <v>800000</v>
      </c>
      <c r="K77" s="121">
        <f t="shared" ref="K77:R77" si="90">K78</f>
        <v>800000</v>
      </c>
      <c r="L77" s="121">
        <f t="shared" si="90"/>
        <v>800000</v>
      </c>
      <c r="M77" s="121">
        <f t="shared" si="90"/>
        <v>800000</v>
      </c>
      <c r="N77" s="121">
        <f t="shared" si="90"/>
        <v>0</v>
      </c>
      <c r="O77" s="121">
        <f t="shared" si="90"/>
        <v>0</v>
      </c>
      <c r="P77" s="121">
        <f t="shared" si="90"/>
        <v>0</v>
      </c>
      <c r="Q77" s="121">
        <f t="shared" si="90"/>
        <v>0</v>
      </c>
      <c r="R77" s="121">
        <f t="shared" si="90"/>
        <v>0</v>
      </c>
    </row>
    <row r="78" spans="1:18" ht="16.5" customHeight="1">
      <c r="A78" s="115" t="s">
        <v>1352</v>
      </c>
      <c r="B78" s="123" t="s">
        <v>1364</v>
      </c>
      <c r="C78" s="115">
        <v>0</v>
      </c>
      <c r="D78" s="261"/>
      <c r="E78" s="261"/>
      <c r="F78" s="261">
        <v>800000</v>
      </c>
      <c r="G78" s="261"/>
      <c r="H78" s="261"/>
      <c r="I78" s="261"/>
      <c r="J78" s="115">
        <f>SUM(F78:I78)</f>
        <v>800000</v>
      </c>
      <c r="K78" s="115">
        <v>800000</v>
      </c>
      <c r="L78" s="115">
        <v>800000</v>
      </c>
      <c r="M78" s="115">
        <v>800000</v>
      </c>
      <c r="N78" s="115">
        <f>L78-M78</f>
        <v>0</v>
      </c>
      <c r="O78" s="115"/>
      <c r="P78" s="115"/>
      <c r="Q78" s="115">
        <f>SUM(N78:P78)</f>
        <v>0</v>
      </c>
      <c r="R78" s="115">
        <f>K78-M78-Q78</f>
        <v>0</v>
      </c>
    </row>
    <row r="79" spans="1:18" ht="16.5" customHeight="1">
      <c r="A79" s="121" t="s">
        <v>16</v>
      </c>
      <c r="B79" s="122" t="s">
        <v>1358</v>
      </c>
      <c r="C79" s="121">
        <f>C80</f>
        <v>540000</v>
      </c>
      <c r="D79" s="173">
        <f t="shared" ref="D79:J79" si="91">SUM(D80)</f>
        <v>0</v>
      </c>
      <c r="E79" s="173">
        <f t="shared" si="91"/>
        <v>0</v>
      </c>
      <c r="F79" s="173">
        <f t="shared" si="91"/>
        <v>0</v>
      </c>
      <c r="G79" s="173">
        <f t="shared" si="91"/>
        <v>0</v>
      </c>
      <c r="H79" s="173">
        <f t="shared" si="91"/>
        <v>0</v>
      </c>
      <c r="I79" s="173">
        <f t="shared" si="91"/>
        <v>0</v>
      </c>
      <c r="J79" s="173">
        <f t="shared" si="91"/>
        <v>0</v>
      </c>
      <c r="K79" s="121">
        <f t="shared" ref="K79:R79" si="92">K80</f>
        <v>540000</v>
      </c>
      <c r="L79" s="121">
        <f t="shared" si="92"/>
        <v>540000</v>
      </c>
      <c r="M79" s="121">
        <f t="shared" si="92"/>
        <v>540000</v>
      </c>
      <c r="N79" s="121">
        <f t="shared" si="92"/>
        <v>0</v>
      </c>
      <c r="O79" s="121">
        <f t="shared" si="92"/>
        <v>0</v>
      </c>
      <c r="P79" s="121">
        <f t="shared" si="92"/>
        <v>0</v>
      </c>
      <c r="Q79" s="121">
        <f t="shared" si="92"/>
        <v>0</v>
      </c>
      <c r="R79" s="121">
        <f t="shared" si="92"/>
        <v>0</v>
      </c>
    </row>
    <row r="80" spans="1:18" ht="16.5" customHeight="1">
      <c r="A80" s="115" t="s">
        <v>1352</v>
      </c>
      <c r="B80" s="123" t="s">
        <v>1358</v>
      </c>
      <c r="C80" s="115">
        <v>540000</v>
      </c>
      <c r="D80" s="261"/>
      <c r="E80" s="261"/>
      <c r="F80" s="261"/>
      <c r="G80" s="261"/>
      <c r="H80" s="261"/>
      <c r="I80" s="261"/>
      <c r="J80" s="115">
        <f>SUM(F80:I80)</f>
        <v>0</v>
      </c>
      <c r="K80" s="115">
        <v>540000</v>
      </c>
      <c r="L80" s="115">
        <v>540000</v>
      </c>
      <c r="M80" s="115">
        <v>540000</v>
      </c>
      <c r="N80" s="115">
        <f>L80-M80</f>
        <v>0</v>
      </c>
      <c r="O80" s="115"/>
      <c r="P80" s="115"/>
      <c r="Q80" s="115">
        <f>SUM(N80:P80)</f>
        <v>0</v>
      </c>
      <c r="R80" s="115">
        <f>K80-M80-Q80</f>
        <v>0</v>
      </c>
    </row>
    <row r="81" spans="1:18" ht="16.5" customHeight="1">
      <c r="A81" s="121" t="s">
        <v>16</v>
      </c>
      <c r="B81" s="122" t="s">
        <v>1365</v>
      </c>
      <c r="C81" s="121">
        <f>C82</f>
        <v>480000</v>
      </c>
      <c r="D81" s="173">
        <f t="shared" ref="D81:J81" si="93">SUM(D82)</f>
        <v>0</v>
      </c>
      <c r="E81" s="173">
        <f t="shared" si="93"/>
        <v>0</v>
      </c>
      <c r="F81" s="173">
        <f t="shared" si="93"/>
        <v>-125000</v>
      </c>
      <c r="G81" s="173">
        <f t="shared" si="93"/>
        <v>0</v>
      </c>
      <c r="H81" s="173">
        <f t="shared" si="93"/>
        <v>0</v>
      </c>
      <c r="I81" s="173">
        <f t="shared" si="93"/>
        <v>0</v>
      </c>
      <c r="J81" s="173">
        <f t="shared" si="93"/>
        <v>-125000</v>
      </c>
      <c r="K81" s="121">
        <f t="shared" ref="K81:R81" si="94">K82</f>
        <v>355000</v>
      </c>
      <c r="L81" s="121">
        <f t="shared" si="94"/>
        <v>179400</v>
      </c>
      <c r="M81" s="121">
        <f t="shared" si="94"/>
        <v>179400</v>
      </c>
      <c r="N81" s="121">
        <f t="shared" si="94"/>
        <v>0</v>
      </c>
      <c r="O81" s="121">
        <f t="shared" si="94"/>
        <v>0</v>
      </c>
      <c r="P81" s="121">
        <f t="shared" si="94"/>
        <v>0</v>
      </c>
      <c r="Q81" s="121">
        <f t="shared" si="94"/>
        <v>0</v>
      </c>
      <c r="R81" s="121">
        <f t="shared" si="94"/>
        <v>175600</v>
      </c>
    </row>
    <row r="82" spans="1:18" ht="16.5" customHeight="1">
      <c r="A82" s="115" t="s">
        <v>1352</v>
      </c>
      <c r="B82" s="123" t="s">
        <v>1366</v>
      </c>
      <c r="C82" s="115">
        <v>480000</v>
      </c>
      <c r="D82" s="261"/>
      <c r="E82" s="261"/>
      <c r="F82" s="261">
        <v>-125000</v>
      </c>
      <c r="G82" s="261"/>
      <c r="H82" s="261"/>
      <c r="I82" s="261"/>
      <c r="J82" s="115">
        <f>SUM(F82:I82)</f>
        <v>-125000</v>
      </c>
      <c r="K82" s="115">
        <v>355000</v>
      </c>
      <c r="L82" s="115">
        <v>179400</v>
      </c>
      <c r="M82" s="115">
        <v>179400</v>
      </c>
      <c r="N82" s="115">
        <f>L82-M82</f>
        <v>0</v>
      </c>
      <c r="O82" s="115"/>
      <c r="P82" s="115"/>
      <c r="Q82" s="115">
        <f>SUM(N82:P82)</f>
        <v>0</v>
      </c>
      <c r="R82" s="115">
        <f>K82-M82-Q82</f>
        <v>175600</v>
      </c>
    </row>
    <row r="83" spans="1:18" ht="16.5" customHeight="1">
      <c r="A83" s="121" t="s">
        <v>16</v>
      </c>
      <c r="B83" s="122" t="s">
        <v>1367</v>
      </c>
      <c r="C83" s="121">
        <f>C84</f>
        <v>1080000</v>
      </c>
      <c r="D83" s="173">
        <f t="shared" ref="D83:J83" si="95">SUM(D84)</f>
        <v>0</v>
      </c>
      <c r="E83" s="173">
        <f t="shared" si="95"/>
        <v>0</v>
      </c>
      <c r="F83" s="173">
        <f t="shared" si="95"/>
        <v>0</v>
      </c>
      <c r="G83" s="173">
        <f t="shared" si="95"/>
        <v>0</v>
      </c>
      <c r="H83" s="173">
        <f t="shared" si="95"/>
        <v>0</v>
      </c>
      <c r="I83" s="173">
        <f t="shared" si="95"/>
        <v>0</v>
      </c>
      <c r="J83" s="173">
        <f t="shared" si="95"/>
        <v>0</v>
      </c>
      <c r="K83" s="121">
        <f t="shared" ref="K83:R83" si="96">K84</f>
        <v>1080000</v>
      </c>
      <c r="L83" s="121">
        <f t="shared" si="96"/>
        <v>984800</v>
      </c>
      <c r="M83" s="121">
        <f t="shared" si="96"/>
        <v>984800</v>
      </c>
      <c r="N83" s="121">
        <f t="shared" si="96"/>
        <v>0</v>
      </c>
      <c r="O83" s="121">
        <f t="shared" si="96"/>
        <v>0</v>
      </c>
      <c r="P83" s="121">
        <f t="shared" si="96"/>
        <v>0</v>
      </c>
      <c r="Q83" s="121">
        <f t="shared" si="96"/>
        <v>0</v>
      </c>
      <c r="R83" s="121">
        <f t="shared" si="96"/>
        <v>95200</v>
      </c>
    </row>
    <row r="84" spans="1:18" ht="16.5" customHeight="1">
      <c r="A84" s="115" t="s">
        <v>1352</v>
      </c>
      <c r="B84" s="123" t="s">
        <v>1353</v>
      </c>
      <c r="C84" s="115">
        <v>1080000</v>
      </c>
      <c r="D84" s="261"/>
      <c r="E84" s="261"/>
      <c r="F84" s="261"/>
      <c r="G84" s="261"/>
      <c r="H84" s="261"/>
      <c r="I84" s="261"/>
      <c r="J84" s="115">
        <f>SUM(F84:I84)</f>
        <v>0</v>
      </c>
      <c r="K84" s="115">
        <v>1080000</v>
      </c>
      <c r="L84" s="115">
        <v>984800</v>
      </c>
      <c r="M84" s="115">
        <v>984800</v>
      </c>
      <c r="N84" s="115">
        <f>L84-M84</f>
        <v>0</v>
      </c>
      <c r="O84" s="115"/>
      <c r="P84" s="115"/>
      <c r="Q84" s="115">
        <f>SUM(N84:P84)</f>
        <v>0</v>
      </c>
      <c r="R84" s="115">
        <f>K84-M84-Q84</f>
        <v>95200</v>
      </c>
    </row>
    <row r="85" spans="1:18" ht="16.5" customHeight="1">
      <c r="A85" s="121" t="s">
        <v>16</v>
      </c>
      <c r="B85" s="122" t="s">
        <v>1368</v>
      </c>
      <c r="C85" s="121">
        <f>C86</f>
        <v>1405000</v>
      </c>
      <c r="D85" s="173">
        <f t="shared" ref="D85:J85" si="97">SUM(D86)</f>
        <v>0</v>
      </c>
      <c r="E85" s="173">
        <f t="shared" si="97"/>
        <v>0</v>
      </c>
      <c r="F85" s="173">
        <f t="shared" si="97"/>
        <v>-675000</v>
      </c>
      <c r="G85" s="173">
        <f t="shared" si="97"/>
        <v>0</v>
      </c>
      <c r="H85" s="173">
        <f t="shared" si="97"/>
        <v>0</v>
      </c>
      <c r="I85" s="173">
        <f t="shared" si="97"/>
        <v>0</v>
      </c>
      <c r="J85" s="173">
        <f t="shared" si="97"/>
        <v>-675000</v>
      </c>
      <c r="K85" s="121">
        <f t="shared" ref="K85:R85" si="98">K86</f>
        <v>730000</v>
      </c>
      <c r="L85" s="121">
        <f t="shared" si="98"/>
        <v>730000</v>
      </c>
      <c r="M85" s="121">
        <f t="shared" si="98"/>
        <v>730000</v>
      </c>
      <c r="N85" s="121">
        <f t="shared" si="98"/>
        <v>0</v>
      </c>
      <c r="O85" s="121">
        <f t="shared" si="98"/>
        <v>0</v>
      </c>
      <c r="P85" s="121">
        <f t="shared" si="98"/>
        <v>0</v>
      </c>
      <c r="Q85" s="121">
        <f t="shared" si="98"/>
        <v>0</v>
      </c>
      <c r="R85" s="121">
        <f t="shared" si="98"/>
        <v>0</v>
      </c>
    </row>
    <row r="86" spans="1:18" ht="16.5" customHeight="1">
      <c r="A86" s="115" t="s">
        <v>1352</v>
      </c>
      <c r="B86" s="123" t="s">
        <v>1369</v>
      </c>
      <c r="C86" s="115">
        <v>1405000</v>
      </c>
      <c r="D86" s="261"/>
      <c r="E86" s="261"/>
      <c r="F86" s="261">
        <v>-675000</v>
      </c>
      <c r="G86" s="261"/>
      <c r="H86" s="261"/>
      <c r="I86" s="261"/>
      <c r="J86" s="115">
        <f>SUM(F86:I86)</f>
        <v>-675000</v>
      </c>
      <c r="K86" s="115">
        <v>730000</v>
      </c>
      <c r="L86" s="115">
        <v>730000</v>
      </c>
      <c r="M86" s="115">
        <v>730000</v>
      </c>
      <c r="N86" s="115">
        <f>L86-M86</f>
        <v>0</v>
      </c>
      <c r="O86" s="115"/>
      <c r="P86" s="115"/>
      <c r="Q86" s="115">
        <f>SUM(N86:P86)</f>
        <v>0</v>
      </c>
      <c r="R86" s="115">
        <f>K86-M86-Q86</f>
        <v>0</v>
      </c>
    </row>
    <row r="87" spans="1:18" ht="16.5" customHeight="1">
      <c r="A87" s="117" t="s">
        <v>1</v>
      </c>
      <c r="B87" s="117" t="s">
        <v>1370</v>
      </c>
      <c r="C87" s="117">
        <f>SUM(C88)</f>
        <v>35478000</v>
      </c>
      <c r="D87" s="117">
        <f t="shared" ref="D87:J88" si="99">SUM(D88)</f>
        <v>0</v>
      </c>
      <c r="E87" s="117">
        <f t="shared" si="99"/>
        <v>0</v>
      </c>
      <c r="F87" s="117">
        <f t="shared" si="99"/>
        <v>0</v>
      </c>
      <c r="G87" s="117">
        <f t="shared" si="99"/>
        <v>0</v>
      </c>
      <c r="H87" s="117">
        <f t="shared" si="99"/>
        <v>0</v>
      </c>
      <c r="I87" s="117">
        <f t="shared" si="99"/>
        <v>0</v>
      </c>
      <c r="J87" s="117">
        <f t="shared" si="99"/>
        <v>0</v>
      </c>
      <c r="K87" s="117">
        <f t="shared" ref="K87:R88" si="100">SUM(K88)</f>
        <v>35478000</v>
      </c>
      <c r="L87" s="117">
        <f t="shared" si="100"/>
        <v>33533780</v>
      </c>
      <c r="M87" s="117">
        <f t="shared" si="100"/>
        <v>33533780</v>
      </c>
      <c r="N87" s="117">
        <f t="shared" si="100"/>
        <v>0</v>
      </c>
      <c r="O87" s="117">
        <f t="shared" si="100"/>
        <v>0</v>
      </c>
      <c r="P87" s="117">
        <f t="shared" si="100"/>
        <v>0</v>
      </c>
      <c r="Q87" s="117">
        <f t="shared" si="4"/>
        <v>0</v>
      </c>
      <c r="R87" s="117">
        <f t="shared" si="100"/>
        <v>1944220</v>
      </c>
    </row>
    <row r="88" spans="1:18" ht="16.5" customHeight="1">
      <c r="A88" s="119" t="s">
        <v>2</v>
      </c>
      <c r="B88" s="119" t="s">
        <v>175</v>
      </c>
      <c r="C88" s="119">
        <f>SUM(C89)</f>
        <v>35478000</v>
      </c>
      <c r="D88" s="119">
        <f t="shared" si="99"/>
        <v>0</v>
      </c>
      <c r="E88" s="119">
        <f t="shared" si="99"/>
        <v>0</v>
      </c>
      <c r="F88" s="119">
        <f t="shared" si="99"/>
        <v>0</v>
      </c>
      <c r="G88" s="119">
        <f t="shared" si="99"/>
        <v>0</v>
      </c>
      <c r="H88" s="119">
        <f t="shared" si="99"/>
        <v>0</v>
      </c>
      <c r="I88" s="119">
        <f t="shared" si="99"/>
        <v>0</v>
      </c>
      <c r="J88" s="119">
        <f t="shared" si="99"/>
        <v>0</v>
      </c>
      <c r="K88" s="119">
        <f t="shared" si="100"/>
        <v>35478000</v>
      </c>
      <c r="L88" s="119">
        <f t="shared" si="100"/>
        <v>33533780</v>
      </c>
      <c r="M88" s="119">
        <f t="shared" si="100"/>
        <v>33533780</v>
      </c>
      <c r="N88" s="119">
        <f t="shared" si="100"/>
        <v>0</v>
      </c>
      <c r="O88" s="119">
        <f t="shared" si="100"/>
        <v>0</v>
      </c>
      <c r="P88" s="119">
        <f t="shared" si="100"/>
        <v>0</v>
      </c>
      <c r="Q88" s="119">
        <f t="shared" si="4"/>
        <v>0</v>
      </c>
      <c r="R88" s="119">
        <f t="shared" si="100"/>
        <v>1944220</v>
      </c>
    </row>
    <row r="89" spans="1:18" ht="16.5" customHeight="1">
      <c r="A89" s="120" t="s">
        <v>3</v>
      </c>
      <c r="B89" s="120" t="s">
        <v>176</v>
      </c>
      <c r="C89" s="120">
        <f>SUM(C90,C92,C94,C96,C98,C100)</f>
        <v>35478000</v>
      </c>
      <c r="D89" s="120">
        <f t="shared" ref="D89:J89" si="101">SUM(D90,D92,D94,D96,D98,D100)</f>
        <v>0</v>
      </c>
      <c r="E89" s="120">
        <f t="shared" si="101"/>
        <v>0</v>
      </c>
      <c r="F89" s="120">
        <f t="shared" si="101"/>
        <v>0</v>
      </c>
      <c r="G89" s="120">
        <f t="shared" si="101"/>
        <v>0</v>
      </c>
      <c r="H89" s="120">
        <f t="shared" si="101"/>
        <v>0</v>
      </c>
      <c r="I89" s="120">
        <f t="shared" si="101"/>
        <v>0</v>
      </c>
      <c r="J89" s="120">
        <f t="shared" si="101"/>
        <v>0</v>
      </c>
      <c r="K89" s="120">
        <f t="shared" ref="K89:R89" si="102">SUM(K90,K92,K94,K96,K98,K100)</f>
        <v>35478000</v>
      </c>
      <c r="L89" s="120">
        <f t="shared" si="102"/>
        <v>33533780</v>
      </c>
      <c r="M89" s="120">
        <f t="shared" si="102"/>
        <v>33533780</v>
      </c>
      <c r="N89" s="120">
        <f t="shared" si="102"/>
        <v>0</v>
      </c>
      <c r="O89" s="120">
        <f t="shared" si="102"/>
        <v>0</v>
      </c>
      <c r="P89" s="120">
        <f t="shared" si="102"/>
        <v>0</v>
      </c>
      <c r="Q89" s="120">
        <f t="shared" si="4"/>
        <v>0</v>
      </c>
      <c r="R89" s="120">
        <f t="shared" si="102"/>
        <v>1944220</v>
      </c>
    </row>
    <row r="90" spans="1:18" ht="16.5" customHeight="1">
      <c r="A90" s="121" t="s">
        <v>16</v>
      </c>
      <c r="B90" s="121" t="s">
        <v>1371</v>
      </c>
      <c r="C90" s="121">
        <f>C91</f>
        <v>2000000</v>
      </c>
      <c r="D90" s="173">
        <f t="shared" ref="D90:J90" si="103">SUM(D91)</f>
        <v>0</v>
      </c>
      <c r="E90" s="173">
        <f t="shared" si="103"/>
        <v>0</v>
      </c>
      <c r="F90" s="173">
        <f t="shared" si="103"/>
        <v>0</v>
      </c>
      <c r="G90" s="173">
        <f t="shared" si="103"/>
        <v>0</v>
      </c>
      <c r="H90" s="173">
        <f t="shared" si="103"/>
        <v>0</v>
      </c>
      <c r="I90" s="173">
        <f t="shared" si="103"/>
        <v>0</v>
      </c>
      <c r="J90" s="173">
        <f t="shared" si="103"/>
        <v>0</v>
      </c>
      <c r="K90" s="121">
        <f t="shared" ref="K90:R90" si="104">K91</f>
        <v>2000000</v>
      </c>
      <c r="L90" s="121">
        <f t="shared" si="104"/>
        <v>1948300</v>
      </c>
      <c r="M90" s="121">
        <f t="shared" si="104"/>
        <v>1948300</v>
      </c>
      <c r="N90" s="121">
        <f t="shared" si="104"/>
        <v>0</v>
      </c>
      <c r="O90" s="121">
        <f t="shared" si="104"/>
        <v>0</v>
      </c>
      <c r="P90" s="121">
        <f t="shared" si="104"/>
        <v>0</v>
      </c>
      <c r="Q90" s="121">
        <f t="shared" si="104"/>
        <v>0</v>
      </c>
      <c r="R90" s="121">
        <f t="shared" si="104"/>
        <v>51700</v>
      </c>
    </row>
    <row r="91" spans="1:18" ht="16.5" customHeight="1">
      <c r="A91" s="115" t="s">
        <v>1352</v>
      </c>
      <c r="B91" s="115" t="s">
        <v>1372</v>
      </c>
      <c r="C91" s="115">
        <v>2000000</v>
      </c>
      <c r="D91" s="261"/>
      <c r="E91" s="261"/>
      <c r="F91" s="261"/>
      <c r="G91" s="261"/>
      <c r="H91" s="261"/>
      <c r="I91" s="261"/>
      <c r="J91" s="115">
        <f>SUM(F91:I91)</f>
        <v>0</v>
      </c>
      <c r="K91" s="115">
        <v>2000000</v>
      </c>
      <c r="L91" s="115">
        <v>1948300</v>
      </c>
      <c r="M91" s="115">
        <v>1948300</v>
      </c>
      <c r="N91" s="115">
        <f>L91-M91</f>
        <v>0</v>
      </c>
      <c r="O91" s="115"/>
      <c r="P91" s="115"/>
      <c r="Q91" s="115">
        <f>SUM(N91:P91)</f>
        <v>0</v>
      </c>
      <c r="R91" s="115">
        <f>K91-M91-Q91</f>
        <v>51700</v>
      </c>
    </row>
    <row r="92" spans="1:18" ht="16.5" customHeight="1">
      <c r="A92" s="121" t="s">
        <v>16</v>
      </c>
      <c r="B92" s="122" t="s">
        <v>1373</v>
      </c>
      <c r="C92" s="121">
        <f>C93</f>
        <v>2400000</v>
      </c>
      <c r="D92" s="173">
        <f t="shared" ref="D92:J92" si="105">SUM(D93)</f>
        <v>0</v>
      </c>
      <c r="E92" s="173">
        <f t="shared" si="105"/>
        <v>0</v>
      </c>
      <c r="F92" s="173">
        <f t="shared" si="105"/>
        <v>0</v>
      </c>
      <c r="G92" s="173">
        <f t="shared" si="105"/>
        <v>0</v>
      </c>
      <c r="H92" s="173">
        <f t="shared" si="105"/>
        <v>0</v>
      </c>
      <c r="I92" s="173">
        <f t="shared" si="105"/>
        <v>0</v>
      </c>
      <c r="J92" s="173">
        <f t="shared" si="105"/>
        <v>0</v>
      </c>
      <c r="K92" s="121">
        <f t="shared" ref="K92:R92" si="106">K93</f>
        <v>2400000</v>
      </c>
      <c r="L92" s="121">
        <f t="shared" si="106"/>
        <v>2185340</v>
      </c>
      <c r="M92" s="121">
        <f t="shared" si="106"/>
        <v>2185340</v>
      </c>
      <c r="N92" s="121">
        <f t="shared" si="106"/>
        <v>0</v>
      </c>
      <c r="O92" s="121">
        <f t="shared" si="106"/>
        <v>0</v>
      </c>
      <c r="P92" s="121">
        <f t="shared" si="106"/>
        <v>0</v>
      </c>
      <c r="Q92" s="121">
        <f t="shared" si="106"/>
        <v>0</v>
      </c>
      <c r="R92" s="121">
        <f t="shared" si="106"/>
        <v>214660</v>
      </c>
    </row>
    <row r="93" spans="1:18" ht="16.5" customHeight="1">
      <c r="A93" s="115" t="s">
        <v>1352</v>
      </c>
      <c r="B93" s="123" t="s">
        <v>1374</v>
      </c>
      <c r="C93" s="115">
        <v>2400000</v>
      </c>
      <c r="D93" s="261"/>
      <c r="E93" s="261"/>
      <c r="F93" s="261"/>
      <c r="G93" s="261"/>
      <c r="H93" s="261"/>
      <c r="I93" s="261"/>
      <c r="J93" s="115">
        <f>SUM(F93:I93)</f>
        <v>0</v>
      </c>
      <c r="K93" s="115">
        <v>2400000</v>
      </c>
      <c r="L93" s="115">
        <v>2185340</v>
      </c>
      <c r="M93" s="115">
        <v>2185340</v>
      </c>
      <c r="N93" s="115">
        <f>L93-M93</f>
        <v>0</v>
      </c>
      <c r="O93" s="115"/>
      <c r="P93" s="115"/>
      <c r="Q93" s="115">
        <f>SUM(N93:P93)</f>
        <v>0</v>
      </c>
      <c r="R93" s="115">
        <f>K93-M93-Q93</f>
        <v>214660</v>
      </c>
    </row>
    <row r="94" spans="1:18" ht="16.5" customHeight="1">
      <c r="A94" s="121" t="s">
        <v>16</v>
      </c>
      <c r="B94" s="121" t="s">
        <v>1365</v>
      </c>
      <c r="C94" s="121">
        <f>C95</f>
        <v>600000</v>
      </c>
      <c r="D94" s="173">
        <f t="shared" ref="D94:J94" si="107">SUM(D95)</f>
        <v>0</v>
      </c>
      <c r="E94" s="173">
        <f t="shared" si="107"/>
        <v>0</v>
      </c>
      <c r="F94" s="173">
        <f t="shared" si="107"/>
        <v>0</v>
      </c>
      <c r="G94" s="173">
        <f t="shared" si="107"/>
        <v>0</v>
      </c>
      <c r="H94" s="173">
        <f t="shared" si="107"/>
        <v>0</v>
      </c>
      <c r="I94" s="173">
        <f t="shared" si="107"/>
        <v>0</v>
      </c>
      <c r="J94" s="173">
        <f t="shared" si="107"/>
        <v>0</v>
      </c>
      <c r="K94" s="121">
        <f t="shared" ref="K94:R94" si="108">K95</f>
        <v>600000</v>
      </c>
      <c r="L94" s="121">
        <f t="shared" si="108"/>
        <v>502200</v>
      </c>
      <c r="M94" s="121">
        <f t="shared" si="108"/>
        <v>502200</v>
      </c>
      <c r="N94" s="121">
        <f t="shared" si="108"/>
        <v>0</v>
      </c>
      <c r="O94" s="121">
        <f t="shared" si="108"/>
        <v>0</v>
      </c>
      <c r="P94" s="121">
        <f t="shared" si="108"/>
        <v>0</v>
      </c>
      <c r="Q94" s="121">
        <f t="shared" si="108"/>
        <v>0</v>
      </c>
      <c r="R94" s="121">
        <f t="shared" si="108"/>
        <v>97800</v>
      </c>
    </row>
    <row r="95" spans="1:18" ht="16.5" customHeight="1">
      <c r="A95" s="115" t="s">
        <v>1352</v>
      </c>
      <c r="B95" s="115" t="s">
        <v>1366</v>
      </c>
      <c r="C95" s="115">
        <v>600000</v>
      </c>
      <c r="D95" s="261"/>
      <c r="E95" s="261"/>
      <c r="F95" s="261"/>
      <c r="G95" s="261"/>
      <c r="H95" s="261"/>
      <c r="I95" s="261"/>
      <c r="J95" s="115">
        <f>SUM(F95:I95)</f>
        <v>0</v>
      </c>
      <c r="K95" s="115">
        <v>600000</v>
      </c>
      <c r="L95" s="115">
        <v>502200</v>
      </c>
      <c r="M95" s="115">
        <v>502200</v>
      </c>
      <c r="N95" s="115">
        <f>L95-M95</f>
        <v>0</v>
      </c>
      <c r="O95" s="115"/>
      <c r="P95" s="115"/>
      <c r="Q95" s="115">
        <f>SUM(N95:P95)</f>
        <v>0</v>
      </c>
      <c r="R95" s="115">
        <f>K95-M95-Q95</f>
        <v>97800</v>
      </c>
    </row>
    <row r="96" spans="1:18" ht="16.5" customHeight="1">
      <c r="A96" s="121" t="s">
        <v>16</v>
      </c>
      <c r="B96" s="121" t="s">
        <v>1367</v>
      </c>
      <c r="C96" s="121">
        <f>C97</f>
        <v>3500000</v>
      </c>
      <c r="D96" s="173">
        <f t="shared" ref="D96:J96" si="109">SUM(D97)</f>
        <v>0</v>
      </c>
      <c r="E96" s="173">
        <f t="shared" si="109"/>
        <v>0</v>
      </c>
      <c r="F96" s="173">
        <f t="shared" si="109"/>
        <v>-300000</v>
      </c>
      <c r="G96" s="173">
        <f t="shared" si="109"/>
        <v>0</v>
      </c>
      <c r="H96" s="173">
        <f t="shared" si="109"/>
        <v>0</v>
      </c>
      <c r="I96" s="173">
        <f t="shared" si="109"/>
        <v>0</v>
      </c>
      <c r="J96" s="173">
        <f t="shared" si="109"/>
        <v>-300000</v>
      </c>
      <c r="K96" s="121">
        <f t="shared" ref="K96:R96" si="110">K97</f>
        <v>3200000</v>
      </c>
      <c r="L96" s="121">
        <f t="shared" si="110"/>
        <v>3022740</v>
      </c>
      <c r="M96" s="121">
        <f t="shared" si="110"/>
        <v>3022740</v>
      </c>
      <c r="N96" s="121">
        <f t="shared" si="110"/>
        <v>0</v>
      </c>
      <c r="O96" s="121">
        <f t="shared" si="110"/>
        <v>0</v>
      </c>
      <c r="P96" s="121">
        <f t="shared" si="110"/>
        <v>0</v>
      </c>
      <c r="Q96" s="121">
        <f t="shared" si="110"/>
        <v>0</v>
      </c>
      <c r="R96" s="121">
        <f t="shared" si="110"/>
        <v>177260</v>
      </c>
    </row>
    <row r="97" spans="1:18" ht="16.5" customHeight="1">
      <c r="A97" s="115" t="s">
        <v>1352</v>
      </c>
      <c r="B97" s="115" t="s">
        <v>1353</v>
      </c>
      <c r="C97" s="115">
        <v>3500000</v>
      </c>
      <c r="D97" s="261"/>
      <c r="E97" s="261"/>
      <c r="F97" s="261">
        <v>-300000</v>
      </c>
      <c r="G97" s="261"/>
      <c r="H97" s="261"/>
      <c r="I97" s="261"/>
      <c r="J97" s="115">
        <f>SUM(F97:I97)</f>
        <v>-300000</v>
      </c>
      <c r="K97" s="115">
        <v>3200000</v>
      </c>
      <c r="L97" s="115">
        <v>3022740</v>
      </c>
      <c r="M97" s="115">
        <v>3022740</v>
      </c>
      <c r="N97" s="115">
        <f>L97-M97</f>
        <v>0</v>
      </c>
      <c r="O97" s="115"/>
      <c r="P97" s="115"/>
      <c r="Q97" s="115">
        <f>SUM(N97:P97)</f>
        <v>0</v>
      </c>
      <c r="R97" s="115">
        <f>K97-M97-Q97</f>
        <v>177260</v>
      </c>
    </row>
    <row r="98" spans="1:18" ht="16.5" customHeight="1">
      <c r="A98" s="121" t="s">
        <v>16</v>
      </c>
      <c r="B98" s="121" t="s">
        <v>1354</v>
      </c>
      <c r="C98" s="121">
        <f>C99</f>
        <v>20278000</v>
      </c>
      <c r="D98" s="173">
        <f t="shared" ref="D98:J98" si="111">SUM(D99)</f>
        <v>0</v>
      </c>
      <c r="E98" s="173">
        <f t="shared" si="111"/>
        <v>0</v>
      </c>
      <c r="F98" s="173">
        <f t="shared" si="111"/>
        <v>0</v>
      </c>
      <c r="G98" s="173">
        <f t="shared" si="111"/>
        <v>0</v>
      </c>
      <c r="H98" s="173">
        <f t="shared" si="111"/>
        <v>0</v>
      </c>
      <c r="I98" s="173">
        <f t="shared" si="111"/>
        <v>0</v>
      </c>
      <c r="J98" s="173">
        <f t="shared" si="111"/>
        <v>0</v>
      </c>
      <c r="K98" s="121">
        <f t="shared" ref="K98:R98" si="112">K99</f>
        <v>20278000</v>
      </c>
      <c r="L98" s="121">
        <f t="shared" si="112"/>
        <v>19901740</v>
      </c>
      <c r="M98" s="121">
        <f t="shared" si="112"/>
        <v>19901740</v>
      </c>
      <c r="N98" s="121">
        <f t="shared" si="112"/>
        <v>0</v>
      </c>
      <c r="O98" s="121">
        <f t="shared" si="112"/>
        <v>0</v>
      </c>
      <c r="P98" s="121">
        <f t="shared" si="112"/>
        <v>0</v>
      </c>
      <c r="Q98" s="121">
        <f t="shared" si="112"/>
        <v>0</v>
      </c>
      <c r="R98" s="121">
        <f t="shared" si="112"/>
        <v>376260</v>
      </c>
    </row>
    <row r="99" spans="1:18" ht="16.5" customHeight="1">
      <c r="A99" s="115" t="s">
        <v>1352</v>
      </c>
      <c r="B99" s="115" t="s">
        <v>1354</v>
      </c>
      <c r="C99" s="115">
        <v>20278000</v>
      </c>
      <c r="D99" s="261"/>
      <c r="E99" s="261"/>
      <c r="F99" s="261"/>
      <c r="G99" s="261"/>
      <c r="H99" s="261"/>
      <c r="I99" s="261"/>
      <c r="J99" s="115">
        <f>SUM(F99:I99)</f>
        <v>0</v>
      </c>
      <c r="K99" s="115">
        <v>20278000</v>
      </c>
      <c r="L99" s="115">
        <v>19901740</v>
      </c>
      <c r="M99" s="115">
        <v>19901740</v>
      </c>
      <c r="N99" s="115">
        <f>L99-M99</f>
        <v>0</v>
      </c>
      <c r="O99" s="115"/>
      <c r="P99" s="115"/>
      <c r="Q99" s="115">
        <f>SUM(N99:P99)</f>
        <v>0</v>
      </c>
      <c r="R99" s="115">
        <f>K99-M99-Q99</f>
        <v>376260</v>
      </c>
    </row>
    <row r="100" spans="1:18" ht="16.5" customHeight="1">
      <c r="A100" s="121" t="s">
        <v>16</v>
      </c>
      <c r="B100" s="121" t="s">
        <v>1368</v>
      </c>
      <c r="C100" s="121">
        <f>C101</f>
        <v>6700000</v>
      </c>
      <c r="D100" s="173">
        <f t="shared" ref="D100:J100" si="113">SUM(D101)</f>
        <v>0</v>
      </c>
      <c r="E100" s="173">
        <f t="shared" si="113"/>
        <v>0</v>
      </c>
      <c r="F100" s="173">
        <f t="shared" si="113"/>
        <v>300000</v>
      </c>
      <c r="G100" s="173">
        <f t="shared" si="113"/>
        <v>0</v>
      </c>
      <c r="H100" s="173">
        <f t="shared" si="113"/>
        <v>0</v>
      </c>
      <c r="I100" s="173">
        <f t="shared" si="113"/>
        <v>0</v>
      </c>
      <c r="J100" s="173">
        <f t="shared" si="113"/>
        <v>300000</v>
      </c>
      <c r="K100" s="121">
        <f t="shared" ref="K100:R100" si="114">K101</f>
        <v>7000000</v>
      </c>
      <c r="L100" s="121">
        <f t="shared" si="114"/>
        <v>5973460</v>
      </c>
      <c r="M100" s="121">
        <f t="shared" si="114"/>
        <v>5973460</v>
      </c>
      <c r="N100" s="121">
        <f t="shared" si="114"/>
        <v>0</v>
      </c>
      <c r="O100" s="121">
        <f t="shared" si="114"/>
        <v>0</v>
      </c>
      <c r="P100" s="121">
        <f t="shared" si="114"/>
        <v>0</v>
      </c>
      <c r="Q100" s="121">
        <f t="shared" si="114"/>
        <v>0</v>
      </c>
      <c r="R100" s="121">
        <f t="shared" si="114"/>
        <v>1026540</v>
      </c>
    </row>
    <row r="101" spans="1:18" ht="16.5" customHeight="1">
      <c r="A101" s="115" t="s">
        <v>1352</v>
      </c>
      <c r="B101" s="115" t="s">
        <v>1369</v>
      </c>
      <c r="C101" s="115">
        <v>6700000</v>
      </c>
      <c r="D101" s="261"/>
      <c r="E101" s="261"/>
      <c r="F101" s="261">
        <v>300000</v>
      </c>
      <c r="G101" s="261"/>
      <c r="H101" s="261"/>
      <c r="I101" s="261"/>
      <c r="J101" s="115">
        <f>SUM(F101:I101)</f>
        <v>300000</v>
      </c>
      <c r="K101" s="115">
        <v>7000000</v>
      </c>
      <c r="L101" s="115">
        <v>5973460</v>
      </c>
      <c r="M101" s="115">
        <v>5973460</v>
      </c>
      <c r="N101" s="115">
        <f>L101-M101</f>
        <v>0</v>
      </c>
      <c r="O101" s="115"/>
      <c r="P101" s="115"/>
      <c r="Q101" s="115">
        <f>SUM(N101:P101)</f>
        <v>0</v>
      </c>
      <c r="R101" s="115">
        <f>K101-M101-Q101</f>
        <v>1026540</v>
      </c>
    </row>
    <row r="102" spans="1:18" ht="16.5" customHeight="1">
      <c r="A102" s="117" t="s">
        <v>1</v>
      </c>
      <c r="B102" s="117" t="s">
        <v>54</v>
      </c>
      <c r="C102" s="117">
        <f t="shared" ref="C102:P102" si="115">SUM(C103,C131,C159,C178)</f>
        <v>11944428000</v>
      </c>
      <c r="D102" s="117">
        <f t="shared" si="115"/>
        <v>0</v>
      </c>
      <c r="E102" s="117">
        <f t="shared" si="115"/>
        <v>0</v>
      </c>
      <c r="F102" s="117">
        <f t="shared" si="115"/>
        <v>56000000</v>
      </c>
      <c r="G102" s="117">
        <f t="shared" si="115"/>
        <v>-1635144000</v>
      </c>
      <c r="H102" s="117">
        <f t="shared" si="115"/>
        <v>1235144000</v>
      </c>
      <c r="I102" s="117">
        <f t="shared" si="115"/>
        <v>265700000</v>
      </c>
      <c r="J102" s="117">
        <f t="shared" si="115"/>
        <v>-78300000</v>
      </c>
      <c r="K102" s="117">
        <f t="shared" si="115"/>
        <v>11866128000</v>
      </c>
      <c r="L102" s="117">
        <f t="shared" si="115"/>
        <v>11789177970</v>
      </c>
      <c r="M102" s="117">
        <f t="shared" si="115"/>
        <v>11789177970</v>
      </c>
      <c r="N102" s="117">
        <f t="shared" si="115"/>
        <v>0</v>
      </c>
      <c r="O102" s="117">
        <f t="shared" si="115"/>
        <v>20736000</v>
      </c>
      <c r="P102" s="117">
        <f t="shared" si="115"/>
        <v>0</v>
      </c>
      <c r="Q102" s="117">
        <f t="shared" ref="Q102:Q135" si="116">SUM(N102:P102)</f>
        <v>20736000</v>
      </c>
      <c r="R102" s="117">
        <f>SUM(R103,R131,R159,R178)</f>
        <v>56214030</v>
      </c>
    </row>
    <row r="103" spans="1:18" ht="16.5" customHeight="1">
      <c r="A103" s="119" t="s">
        <v>2</v>
      </c>
      <c r="B103" s="119" t="s">
        <v>178</v>
      </c>
      <c r="C103" s="119">
        <f t="shared" ref="C103:P103" si="117">SUM(C104,C124)</f>
        <v>31056000</v>
      </c>
      <c r="D103" s="119">
        <f t="shared" si="117"/>
        <v>0</v>
      </c>
      <c r="E103" s="119">
        <f t="shared" si="117"/>
        <v>0</v>
      </c>
      <c r="F103" s="119">
        <f t="shared" si="117"/>
        <v>0</v>
      </c>
      <c r="G103" s="119">
        <f t="shared" si="117"/>
        <v>0</v>
      </c>
      <c r="H103" s="119">
        <f t="shared" si="117"/>
        <v>0</v>
      </c>
      <c r="I103" s="119">
        <f t="shared" si="117"/>
        <v>0</v>
      </c>
      <c r="J103" s="119">
        <f t="shared" si="117"/>
        <v>0</v>
      </c>
      <c r="K103" s="119">
        <f t="shared" si="117"/>
        <v>31056000</v>
      </c>
      <c r="L103" s="119">
        <f t="shared" si="117"/>
        <v>31020120</v>
      </c>
      <c r="M103" s="119">
        <f t="shared" si="117"/>
        <v>31020120</v>
      </c>
      <c r="N103" s="119">
        <f t="shared" si="117"/>
        <v>0</v>
      </c>
      <c r="O103" s="119">
        <f t="shared" si="117"/>
        <v>0</v>
      </c>
      <c r="P103" s="119">
        <f t="shared" si="117"/>
        <v>0</v>
      </c>
      <c r="Q103" s="119">
        <f t="shared" si="116"/>
        <v>0</v>
      </c>
      <c r="R103" s="119">
        <f>SUM(R104,R124)</f>
        <v>35880</v>
      </c>
    </row>
    <row r="104" spans="1:18" ht="16.5" customHeight="1">
      <c r="A104" s="120" t="s">
        <v>3</v>
      </c>
      <c r="B104" s="120" t="s">
        <v>179</v>
      </c>
      <c r="C104" s="120">
        <f>SUM(C105,C107,C112,C114,C116,C118,C120,C122)</f>
        <v>16394000</v>
      </c>
      <c r="D104" s="120">
        <f t="shared" ref="D104:J104" si="118">SUM(D105,D107,D112,D114,D116,D118,D120,D122)</f>
        <v>0</v>
      </c>
      <c r="E104" s="120">
        <f t="shared" si="118"/>
        <v>0</v>
      </c>
      <c r="F104" s="120">
        <f t="shared" si="118"/>
        <v>0</v>
      </c>
      <c r="G104" s="120">
        <f t="shared" si="118"/>
        <v>0</v>
      </c>
      <c r="H104" s="120">
        <f t="shared" si="118"/>
        <v>0</v>
      </c>
      <c r="I104" s="120">
        <f t="shared" si="118"/>
        <v>0</v>
      </c>
      <c r="J104" s="120">
        <f t="shared" si="118"/>
        <v>0</v>
      </c>
      <c r="K104" s="120">
        <f t="shared" ref="K104:R104" si="119">SUM(K105,K107,K112,K114,K116,K118,K120,K122)</f>
        <v>16394000</v>
      </c>
      <c r="L104" s="120">
        <f t="shared" si="119"/>
        <v>16364240</v>
      </c>
      <c r="M104" s="120">
        <f t="shared" si="119"/>
        <v>16364240</v>
      </c>
      <c r="N104" s="120">
        <f t="shared" si="119"/>
        <v>0</v>
      </c>
      <c r="O104" s="120">
        <f t="shared" si="119"/>
        <v>0</v>
      </c>
      <c r="P104" s="120">
        <f t="shared" si="119"/>
        <v>0</v>
      </c>
      <c r="Q104" s="120">
        <f t="shared" si="119"/>
        <v>0</v>
      </c>
      <c r="R104" s="120">
        <f t="shared" si="119"/>
        <v>29760</v>
      </c>
    </row>
    <row r="105" spans="1:18" ht="16.5" customHeight="1">
      <c r="A105" s="121" t="s">
        <v>16</v>
      </c>
      <c r="B105" s="121" t="s">
        <v>1375</v>
      </c>
      <c r="C105" s="121">
        <f>C106</f>
        <v>7700000</v>
      </c>
      <c r="D105" s="173">
        <f t="shared" ref="D105:J105" si="120">SUM(D106)</f>
        <v>0</v>
      </c>
      <c r="E105" s="173">
        <f t="shared" si="120"/>
        <v>0</v>
      </c>
      <c r="F105" s="173">
        <f t="shared" si="120"/>
        <v>-450000</v>
      </c>
      <c r="G105" s="173">
        <f t="shared" si="120"/>
        <v>0</v>
      </c>
      <c r="H105" s="173">
        <f t="shared" si="120"/>
        <v>0</v>
      </c>
      <c r="I105" s="173">
        <f t="shared" si="120"/>
        <v>0</v>
      </c>
      <c r="J105" s="173">
        <f t="shared" si="120"/>
        <v>-450000</v>
      </c>
      <c r="K105" s="121">
        <f t="shared" ref="K105:R105" si="121">K106</f>
        <v>7250000</v>
      </c>
      <c r="L105" s="121">
        <f t="shared" si="121"/>
        <v>7250000</v>
      </c>
      <c r="M105" s="121">
        <f t="shared" si="121"/>
        <v>7250000</v>
      </c>
      <c r="N105" s="121">
        <f t="shared" si="121"/>
        <v>0</v>
      </c>
      <c r="O105" s="121">
        <f t="shared" si="121"/>
        <v>0</v>
      </c>
      <c r="P105" s="121">
        <f t="shared" si="121"/>
        <v>0</v>
      </c>
      <c r="Q105" s="121">
        <f t="shared" si="121"/>
        <v>0</v>
      </c>
      <c r="R105" s="121">
        <f t="shared" si="121"/>
        <v>0</v>
      </c>
    </row>
    <row r="106" spans="1:18" ht="16.5" customHeight="1">
      <c r="A106" s="115" t="s">
        <v>1352</v>
      </c>
      <c r="B106" s="115" t="s">
        <v>1376</v>
      </c>
      <c r="C106" s="115">
        <v>7700000</v>
      </c>
      <c r="D106" s="261"/>
      <c r="E106" s="261"/>
      <c r="F106" s="261">
        <v>-450000</v>
      </c>
      <c r="G106" s="261"/>
      <c r="H106" s="261"/>
      <c r="I106" s="261"/>
      <c r="J106" s="115">
        <f>SUM(F106:I106)</f>
        <v>-450000</v>
      </c>
      <c r="K106" s="115">
        <v>7250000</v>
      </c>
      <c r="L106" s="115">
        <v>7250000</v>
      </c>
      <c r="M106" s="115">
        <v>7250000</v>
      </c>
      <c r="N106" s="115">
        <f>L106-M106</f>
        <v>0</v>
      </c>
      <c r="O106" s="115"/>
      <c r="P106" s="115"/>
      <c r="Q106" s="115">
        <f>SUM(N106:P106)</f>
        <v>0</v>
      </c>
      <c r="R106" s="115">
        <f>K106-M106-Q106</f>
        <v>0</v>
      </c>
    </row>
    <row r="107" spans="1:18" ht="16.5" customHeight="1">
      <c r="A107" s="121" t="s">
        <v>16</v>
      </c>
      <c r="B107" s="121" t="s">
        <v>1371</v>
      </c>
      <c r="C107" s="121">
        <f t="shared" ref="C107:R107" si="122">SUM(C108:C111)</f>
        <v>4230000</v>
      </c>
      <c r="D107" s="173">
        <f t="shared" ref="D107:J107" si="123">SUM(D108:D111)</f>
        <v>0</v>
      </c>
      <c r="E107" s="173">
        <f t="shared" si="123"/>
        <v>0</v>
      </c>
      <c r="F107" s="173">
        <f t="shared" si="123"/>
        <v>-1245000</v>
      </c>
      <c r="G107" s="173">
        <f t="shared" si="123"/>
        <v>0</v>
      </c>
      <c r="H107" s="173">
        <f t="shared" si="123"/>
        <v>0</v>
      </c>
      <c r="I107" s="173">
        <f t="shared" si="123"/>
        <v>0</v>
      </c>
      <c r="J107" s="173">
        <f t="shared" si="123"/>
        <v>-1245000</v>
      </c>
      <c r="K107" s="121">
        <f t="shared" si="122"/>
        <v>2985000</v>
      </c>
      <c r="L107" s="121">
        <f t="shared" si="122"/>
        <v>2985000</v>
      </c>
      <c r="M107" s="121">
        <f t="shared" si="122"/>
        <v>2985000</v>
      </c>
      <c r="N107" s="121">
        <f t="shared" si="122"/>
        <v>0</v>
      </c>
      <c r="O107" s="121">
        <f t="shared" si="122"/>
        <v>0</v>
      </c>
      <c r="P107" s="121">
        <f t="shared" si="122"/>
        <v>0</v>
      </c>
      <c r="Q107" s="121">
        <f t="shared" si="122"/>
        <v>0</v>
      </c>
      <c r="R107" s="121">
        <f t="shared" si="122"/>
        <v>0</v>
      </c>
    </row>
    <row r="108" spans="1:18" ht="16.5" customHeight="1">
      <c r="A108" s="115" t="s">
        <v>1352</v>
      </c>
      <c r="B108" s="115" t="s">
        <v>1372</v>
      </c>
      <c r="C108" s="115">
        <v>490000</v>
      </c>
      <c r="D108" s="261"/>
      <c r="E108" s="261"/>
      <c r="F108" s="261"/>
      <c r="G108" s="261"/>
      <c r="H108" s="261"/>
      <c r="I108" s="261"/>
      <c r="J108" s="115">
        <f t="shared" ref="J108:J111" si="124">SUM(F108:I108)</f>
        <v>0</v>
      </c>
      <c r="K108" s="115">
        <v>490000</v>
      </c>
      <c r="L108" s="115">
        <v>490000</v>
      </c>
      <c r="M108" s="115">
        <v>490000</v>
      </c>
      <c r="N108" s="115">
        <f t="shared" ref="N108:N111" si="125">L108-M108</f>
        <v>0</v>
      </c>
      <c r="O108" s="115"/>
      <c r="P108" s="115"/>
      <c r="Q108" s="115">
        <f>SUM(N108:P108)</f>
        <v>0</v>
      </c>
      <c r="R108" s="115">
        <f t="shared" ref="R108:R111" si="126">K108-M108-Q108</f>
        <v>0</v>
      </c>
    </row>
    <row r="109" spans="1:18" ht="16.5" customHeight="1">
      <c r="A109" s="115" t="s">
        <v>1352</v>
      </c>
      <c r="B109" s="115" t="s">
        <v>1377</v>
      </c>
      <c r="C109" s="115">
        <v>3300000</v>
      </c>
      <c r="D109" s="261"/>
      <c r="E109" s="261"/>
      <c r="F109" s="261">
        <v>-1073000</v>
      </c>
      <c r="G109" s="261"/>
      <c r="H109" s="261"/>
      <c r="I109" s="261"/>
      <c r="J109" s="115">
        <f t="shared" si="124"/>
        <v>-1073000</v>
      </c>
      <c r="K109" s="115">
        <v>2227000</v>
      </c>
      <c r="L109" s="115">
        <v>2227000</v>
      </c>
      <c r="M109" s="115">
        <v>2227000</v>
      </c>
      <c r="N109" s="115">
        <f t="shared" si="125"/>
        <v>0</v>
      </c>
      <c r="O109" s="115"/>
      <c r="P109" s="115"/>
      <c r="Q109" s="115">
        <f>SUM(N109:P109)</f>
        <v>0</v>
      </c>
      <c r="R109" s="115">
        <f t="shared" si="126"/>
        <v>0</v>
      </c>
    </row>
    <row r="110" spans="1:18" ht="16.5" customHeight="1">
      <c r="A110" s="115" t="s">
        <v>1352</v>
      </c>
      <c r="B110" s="115" t="s">
        <v>1378</v>
      </c>
      <c r="C110" s="115">
        <v>140000</v>
      </c>
      <c r="D110" s="261"/>
      <c r="E110" s="261"/>
      <c r="F110" s="261">
        <v>-72000</v>
      </c>
      <c r="G110" s="261"/>
      <c r="H110" s="261"/>
      <c r="I110" s="261"/>
      <c r="J110" s="115">
        <f t="shared" si="124"/>
        <v>-72000</v>
      </c>
      <c r="K110" s="115">
        <v>68000</v>
      </c>
      <c r="L110" s="115">
        <v>68000</v>
      </c>
      <c r="M110" s="115">
        <v>68000</v>
      </c>
      <c r="N110" s="115">
        <f t="shared" si="125"/>
        <v>0</v>
      </c>
      <c r="O110" s="115"/>
      <c r="P110" s="115"/>
      <c r="Q110" s="115">
        <f>SUM(N110:P110)</f>
        <v>0</v>
      </c>
      <c r="R110" s="115">
        <f t="shared" si="126"/>
        <v>0</v>
      </c>
    </row>
    <row r="111" spans="1:18" ht="16.5" customHeight="1">
      <c r="A111" s="115" t="s">
        <v>1352</v>
      </c>
      <c r="B111" s="115" t="s">
        <v>1379</v>
      </c>
      <c r="C111" s="115">
        <v>300000</v>
      </c>
      <c r="D111" s="261"/>
      <c r="E111" s="261"/>
      <c r="F111" s="261">
        <v>-100000</v>
      </c>
      <c r="G111" s="261"/>
      <c r="H111" s="261"/>
      <c r="I111" s="261"/>
      <c r="J111" s="115">
        <f t="shared" si="124"/>
        <v>-100000</v>
      </c>
      <c r="K111" s="115">
        <v>200000</v>
      </c>
      <c r="L111" s="115">
        <v>200000</v>
      </c>
      <c r="M111" s="115">
        <v>200000</v>
      </c>
      <c r="N111" s="115">
        <f t="shared" si="125"/>
        <v>0</v>
      </c>
      <c r="O111" s="115"/>
      <c r="P111" s="115"/>
      <c r="Q111" s="115">
        <f>SUM(N111:P111)</f>
        <v>0</v>
      </c>
      <c r="R111" s="115">
        <f t="shared" si="126"/>
        <v>0</v>
      </c>
    </row>
    <row r="112" spans="1:18" ht="16.5" customHeight="1">
      <c r="A112" s="121" t="s">
        <v>16</v>
      </c>
      <c r="B112" s="121" t="s">
        <v>1364</v>
      </c>
      <c r="C112" s="121">
        <f>C113</f>
        <v>530000</v>
      </c>
      <c r="D112" s="173">
        <f t="shared" ref="D112:J112" si="127">SUM(D113)</f>
        <v>0</v>
      </c>
      <c r="E112" s="173">
        <f t="shared" si="127"/>
        <v>0</v>
      </c>
      <c r="F112" s="173">
        <f t="shared" si="127"/>
        <v>-331000</v>
      </c>
      <c r="G112" s="173">
        <f t="shared" si="127"/>
        <v>0</v>
      </c>
      <c r="H112" s="173">
        <f t="shared" si="127"/>
        <v>0</v>
      </c>
      <c r="I112" s="173">
        <f t="shared" si="127"/>
        <v>0</v>
      </c>
      <c r="J112" s="173">
        <f t="shared" si="127"/>
        <v>-331000</v>
      </c>
      <c r="K112" s="121">
        <f t="shared" ref="K112:R112" si="128">K113</f>
        <v>199000</v>
      </c>
      <c r="L112" s="121">
        <f t="shared" si="128"/>
        <v>199000</v>
      </c>
      <c r="M112" s="121">
        <f t="shared" si="128"/>
        <v>199000</v>
      </c>
      <c r="N112" s="121">
        <f t="shared" si="128"/>
        <v>0</v>
      </c>
      <c r="O112" s="121">
        <f t="shared" si="128"/>
        <v>0</v>
      </c>
      <c r="P112" s="121">
        <f t="shared" si="128"/>
        <v>0</v>
      </c>
      <c r="Q112" s="121">
        <f t="shared" si="128"/>
        <v>0</v>
      </c>
      <c r="R112" s="121">
        <f t="shared" si="128"/>
        <v>0</v>
      </c>
    </row>
    <row r="113" spans="1:18" ht="16.5" customHeight="1">
      <c r="A113" s="115" t="s">
        <v>1352</v>
      </c>
      <c r="B113" s="115" t="s">
        <v>1364</v>
      </c>
      <c r="C113" s="115">
        <v>530000</v>
      </c>
      <c r="D113" s="261"/>
      <c r="E113" s="261"/>
      <c r="F113" s="261">
        <v>-331000</v>
      </c>
      <c r="G113" s="261"/>
      <c r="H113" s="261"/>
      <c r="I113" s="261"/>
      <c r="J113" s="115">
        <f>SUM(F113:I113)</f>
        <v>-331000</v>
      </c>
      <c r="K113" s="115">
        <v>199000</v>
      </c>
      <c r="L113" s="115">
        <v>199000</v>
      </c>
      <c r="M113" s="115">
        <v>199000</v>
      </c>
      <c r="N113" s="115">
        <f>L113-M113</f>
        <v>0</v>
      </c>
      <c r="O113" s="115"/>
      <c r="P113" s="115"/>
      <c r="Q113" s="115">
        <f>SUM(N113:P113)</f>
        <v>0</v>
      </c>
      <c r="R113" s="115">
        <f>K113-M113-Q113</f>
        <v>0</v>
      </c>
    </row>
    <row r="114" spans="1:18" ht="16.5" customHeight="1">
      <c r="A114" s="121" t="s">
        <v>16</v>
      </c>
      <c r="B114" s="121" t="s">
        <v>1380</v>
      </c>
      <c r="C114" s="121">
        <f>C115</f>
        <v>800000</v>
      </c>
      <c r="D114" s="173">
        <f t="shared" ref="D114:J114" si="129">SUM(D115)</f>
        <v>0</v>
      </c>
      <c r="E114" s="173">
        <f t="shared" si="129"/>
        <v>0</v>
      </c>
      <c r="F114" s="173">
        <f t="shared" si="129"/>
        <v>0</v>
      </c>
      <c r="G114" s="173">
        <f t="shared" si="129"/>
        <v>0</v>
      </c>
      <c r="H114" s="173">
        <f t="shared" si="129"/>
        <v>0</v>
      </c>
      <c r="I114" s="173">
        <f t="shared" si="129"/>
        <v>0</v>
      </c>
      <c r="J114" s="173">
        <f t="shared" si="129"/>
        <v>0</v>
      </c>
      <c r="K114" s="121">
        <f t="shared" ref="K114:R114" si="130">K115</f>
        <v>800000</v>
      </c>
      <c r="L114" s="121">
        <f t="shared" si="130"/>
        <v>800000</v>
      </c>
      <c r="M114" s="121">
        <f t="shared" si="130"/>
        <v>800000</v>
      </c>
      <c r="N114" s="121">
        <f t="shared" si="130"/>
        <v>0</v>
      </c>
      <c r="O114" s="121">
        <f t="shared" si="130"/>
        <v>0</v>
      </c>
      <c r="P114" s="121">
        <f t="shared" si="130"/>
        <v>0</v>
      </c>
      <c r="Q114" s="121">
        <f t="shared" si="130"/>
        <v>0</v>
      </c>
      <c r="R114" s="121">
        <f t="shared" si="130"/>
        <v>0</v>
      </c>
    </row>
    <row r="115" spans="1:18" ht="16.5" customHeight="1">
      <c r="A115" s="115" t="s">
        <v>1352</v>
      </c>
      <c r="B115" s="115" t="s">
        <v>1381</v>
      </c>
      <c r="C115" s="115">
        <v>800000</v>
      </c>
      <c r="D115" s="261"/>
      <c r="E115" s="261"/>
      <c r="F115" s="261"/>
      <c r="G115" s="261"/>
      <c r="H115" s="261"/>
      <c r="I115" s="261"/>
      <c r="J115" s="115">
        <f>SUM(F115:I115)</f>
        <v>0</v>
      </c>
      <c r="K115" s="115">
        <v>800000</v>
      </c>
      <c r="L115" s="115">
        <v>800000</v>
      </c>
      <c r="M115" s="115">
        <v>800000</v>
      </c>
      <c r="N115" s="115">
        <f>L115-M115</f>
        <v>0</v>
      </c>
      <c r="O115" s="115"/>
      <c r="P115" s="115"/>
      <c r="Q115" s="115">
        <f>SUM(N115:P115)</f>
        <v>0</v>
      </c>
      <c r="R115" s="115">
        <f>K115-M115-Q115</f>
        <v>0</v>
      </c>
    </row>
    <row r="116" spans="1:18" ht="16.5" customHeight="1">
      <c r="A116" s="121" t="s">
        <v>16</v>
      </c>
      <c r="B116" s="121" t="s">
        <v>1365</v>
      </c>
      <c r="C116" s="121">
        <f>C117</f>
        <v>400000</v>
      </c>
      <c r="D116" s="173">
        <f t="shared" ref="D116:J116" si="131">SUM(D117)</f>
        <v>0</v>
      </c>
      <c r="E116" s="173">
        <f t="shared" si="131"/>
        <v>0</v>
      </c>
      <c r="F116" s="173">
        <f t="shared" si="131"/>
        <v>-292000</v>
      </c>
      <c r="G116" s="173">
        <f t="shared" si="131"/>
        <v>0</v>
      </c>
      <c r="H116" s="173">
        <f t="shared" si="131"/>
        <v>0</v>
      </c>
      <c r="I116" s="173">
        <f t="shared" si="131"/>
        <v>0</v>
      </c>
      <c r="J116" s="173">
        <f t="shared" si="131"/>
        <v>-292000</v>
      </c>
      <c r="K116" s="121">
        <f t="shared" ref="K116:R116" si="132">K117</f>
        <v>108000</v>
      </c>
      <c r="L116" s="121">
        <f t="shared" si="132"/>
        <v>107900</v>
      </c>
      <c r="M116" s="121">
        <f t="shared" si="132"/>
        <v>107900</v>
      </c>
      <c r="N116" s="121">
        <f t="shared" si="132"/>
        <v>0</v>
      </c>
      <c r="O116" s="121">
        <f t="shared" si="132"/>
        <v>0</v>
      </c>
      <c r="P116" s="121">
        <f t="shared" si="132"/>
        <v>0</v>
      </c>
      <c r="Q116" s="121">
        <f t="shared" si="132"/>
        <v>0</v>
      </c>
      <c r="R116" s="121">
        <f t="shared" si="132"/>
        <v>100</v>
      </c>
    </row>
    <row r="117" spans="1:18" ht="16.5" customHeight="1">
      <c r="A117" s="115" t="s">
        <v>1352</v>
      </c>
      <c r="B117" s="115" t="s">
        <v>1366</v>
      </c>
      <c r="C117" s="115">
        <v>400000</v>
      </c>
      <c r="D117" s="261"/>
      <c r="E117" s="261"/>
      <c r="F117" s="261">
        <v>-292000</v>
      </c>
      <c r="G117" s="261"/>
      <c r="H117" s="261"/>
      <c r="I117" s="261"/>
      <c r="J117" s="115">
        <f>SUM(F117:I117)</f>
        <v>-292000</v>
      </c>
      <c r="K117" s="115">
        <v>108000</v>
      </c>
      <c r="L117" s="115">
        <v>107900</v>
      </c>
      <c r="M117" s="115">
        <v>107900</v>
      </c>
      <c r="N117" s="115">
        <f>L117-M117</f>
        <v>0</v>
      </c>
      <c r="O117" s="115"/>
      <c r="P117" s="115"/>
      <c r="Q117" s="115">
        <f>SUM(N117:P117)</f>
        <v>0</v>
      </c>
      <c r="R117" s="115">
        <f>K117-M117-Q117</f>
        <v>100</v>
      </c>
    </row>
    <row r="118" spans="1:18" ht="16.5" customHeight="1">
      <c r="A118" s="121" t="s">
        <v>16</v>
      </c>
      <c r="B118" s="121" t="s">
        <v>1367</v>
      </c>
      <c r="C118" s="121">
        <f>C119</f>
        <v>780000</v>
      </c>
      <c r="D118" s="173">
        <f t="shared" ref="D118:J118" si="133">SUM(D119)</f>
        <v>0</v>
      </c>
      <c r="E118" s="173">
        <f t="shared" si="133"/>
        <v>0</v>
      </c>
      <c r="F118" s="173">
        <f t="shared" si="133"/>
        <v>-181000</v>
      </c>
      <c r="G118" s="173">
        <f t="shared" si="133"/>
        <v>0</v>
      </c>
      <c r="H118" s="173">
        <f t="shared" si="133"/>
        <v>0</v>
      </c>
      <c r="I118" s="173">
        <f t="shared" si="133"/>
        <v>0</v>
      </c>
      <c r="J118" s="173">
        <f t="shared" si="133"/>
        <v>-181000</v>
      </c>
      <c r="K118" s="121">
        <f t="shared" ref="K118:R118" si="134">K119</f>
        <v>599000</v>
      </c>
      <c r="L118" s="121">
        <f t="shared" si="134"/>
        <v>598900</v>
      </c>
      <c r="M118" s="121">
        <f t="shared" si="134"/>
        <v>598900</v>
      </c>
      <c r="N118" s="121">
        <f t="shared" si="134"/>
        <v>0</v>
      </c>
      <c r="O118" s="121">
        <f t="shared" si="134"/>
        <v>0</v>
      </c>
      <c r="P118" s="121">
        <f t="shared" si="134"/>
        <v>0</v>
      </c>
      <c r="Q118" s="121">
        <f t="shared" si="134"/>
        <v>0</v>
      </c>
      <c r="R118" s="121">
        <f t="shared" si="134"/>
        <v>100</v>
      </c>
    </row>
    <row r="119" spans="1:18" ht="16.5" customHeight="1">
      <c r="A119" s="115" t="s">
        <v>1352</v>
      </c>
      <c r="B119" s="115" t="s">
        <v>1353</v>
      </c>
      <c r="C119" s="115">
        <v>780000</v>
      </c>
      <c r="D119" s="261"/>
      <c r="E119" s="261"/>
      <c r="F119" s="261">
        <v>-181000</v>
      </c>
      <c r="G119" s="261"/>
      <c r="H119" s="261"/>
      <c r="I119" s="261"/>
      <c r="J119" s="115">
        <f>SUM(F119:I119)</f>
        <v>-181000</v>
      </c>
      <c r="K119" s="115">
        <v>599000</v>
      </c>
      <c r="L119" s="115">
        <v>598900</v>
      </c>
      <c r="M119" s="115">
        <v>598900</v>
      </c>
      <c r="N119" s="115">
        <f>L119-M119</f>
        <v>0</v>
      </c>
      <c r="O119" s="115"/>
      <c r="P119" s="115"/>
      <c r="Q119" s="115">
        <f>SUM(N119:P119)</f>
        <v>0</v>
      </c>
      <c r="R119" s="115">
        <f>K119-M119-Q119</f>
        <v>100</v>
      </c>
    </row>
    <row r="120" spans="1:18" ht="16.5" customHeight="1">
      <c r="A120" s="121" t="s">
        <v>16</v>
      </c>
      <c r="B120" s="121" t="s">
        <v>1382</v>
      </c>
      <c r="C120" s="121">
        <f>C121</f>
        <v>500000</v>
      </c>
      <c r="D120" s="173">
        <f t="shared" ref="D120:J120" si="135">SUM(D121)</f>
        <v>0</v>
      </c>
      <c r="E120" s="173">
        <f t="shared" si="135"/>
        <v>0</v>
      </c>
      <c r="F120" s="173">
        <f t="shared" si="135"/>
        <v>0</v>
      </c>
      <c r="G120" s="173">
        <f t="shared" si="135"/>
        <v>0</v>
      </c>
      <c r="H120" s="173">
        <f t="shared" si="135"/>
        <v>0</v>
      </c>
      <c r="I120" s="173">
        <f t="shared" si="135"/>
        <v>0</v>
      </c>
      <c r="J120" s="173">
        <f t="shared" si="135"/>
        <v>0</v>
      </c>
      <c r="K120" s="121">
        <f t="shared" ref="K120:R120" si="136">K121</f>
        <v>500000</v>
      </c>
      <c r="L120" s="121">
        <f t="shared" si="136"/>
        <v>500000</v>
      </c>
      <c r="M120" s="121">
        <f t="shared" si="136"/>
        <v>500000</v>
      </c>
      <c r="N120" s="121">
        <f t="shared" si="136"/>
        <v>0</v>
      </c>
      <c r="O120" s="121">
        <f t="shared" si="136"/>
        <v>0</v>
      </c>
      <c r="P120" s="121">
        <f t="shared" si="136"/>
        <v>0</v>
      </c>
      <c r="Q120" s="121">
        <f t="shared" si="136"/>
        <v>0</v>
      </c>
      <c r="R120" s="121">
        <f t="shared" si="136"/>
        <v>0</v>
      </c>
    </row>
    <row r="121" spans="1:18" ht="16.5" customHeight="1">
      <c r="A121" s="115" t="s">
        <v>1352</v>
      </c>
      <c r="B121" s="115" t="s">
        <v>1382</v>
      </c>
      <c r="C121" s="115">
        <v>500000</v>
      </c>
      <c r="D121" s="261"/>
      <c r="E121" s="261"/>
      <c r="F121" s="261"/>
      <c r="G121" s="261"/>
      <c r="H121" s="261"/>
      <c r="I121" s="261"/>
      <c r="J121" s="115">
        <f>SUM(F121:I121)</f>
        <v>0</v>
      </c>
      <c r="K121" s="115">
        <v>500000</v>
      </c>
      <c r="L121" s="115">
        <v>500000</v>
      </c>
      <c r="M121" s="115">
        <v>500000</v>
      </c>
      <c r="N121" s="115">
        <f>L121-M121</f>
        <v>0</v>
      </c>
      <c r="O121" s="115"/>
      <c r="P121" s="115"/>
      <c r="Q121" s="115">
        <f>SUM(N121:P121)</f>
        <v>0</v>
      </c>
      <c r="R121" s="115">
        <f>K121-M121-Q121</f>
        <v>0</v>
      </c>
    </row>
    <row r="122" spans="1:18" ht="16.5" customHeight="1">
      <c r="A122" s="121" t="s">
        <v>16</v>
      </c>
      <c r="B122" s="121" t="s">
        <v>1354</v>
      </c>
      <c r="C122" s="121">
        <f>C123</f>
        <v>1454000</v>
      </c>
      <c r="D122" s="173">
        <f t="shared" ref="D122:J122" si="137">SUM(D123)</f>
        <v>0</v>
      </c>
      <c r="E122" s="173">
        <f t="shared" si="137"/>
        <v>0</v>
      </c>
      <c r="F122" s="173">
        <f t="shared" si="137"/>
        <v>2499000</v>
      </c>
      <c r="G122" s="173">
        <f t="shared" si="137"/>
        <v>0</v>
      </c>
      <c r="H122" s="173">
        <f t="shared" si="137"/>
        <v>0</v>
      </c>
      <c r="I122" s="173">
        <f t="shared" si="137"/>
        <v>0</v>
      </c>
      <c r="J122" s="173">
        <f t="shared" si="137"/>
        <v>2499000</v>
      </c>
      <c r="K122" s="121">
        <f t="shared" ref="K122:R122" si="138">K123</f>
        <v>3953000</v>
      </c>
      <c r="L122" s="121">
        <f t="shared" si="138"/>
        <v>3923440</v>
      </c>
      <c r="M122" s="121">
        <f t="shared" si="138"/>
        <v>3923440</v>
      </c>
      <c r="N122" s="121">
        <f t="shared" si="138"/>
        <v>0</v>
      </c>
      <c r="O122" s="121">
        <f t="shared" si="138"/>
        <v>0</v>
      </c>
      <c r="P122" s="121">
        <f t="shared" si="138"/>
        <v>0</v>
      </c>
      <c r="Q122" s="121">
        <f t="shared" si="138"/>
        <v>0</v>
      </c>
      <c r="R122" s="121">
        <f t="shared" si="138"/>
        <v>29560</v>
      </c>
    </row>
    <row r="123" spans="1:18" ht="16.5" customHeight="1">
      <c r="A123" s="115" t="s">
        <v>1352</v>
      </c>
      <c r="B123" s="115" t="s">
        <v>1354</v>
      </c>
      <c r="C123" s="115">
        <v>1454000</v>
      </c>
      <c r="D123" s="261"/>
      <c r="E123" s="261"/>
      <c r="F123" s="261">
        <v>2499000</v>
      </c>
      <c r="G123" s="261"/>
      <c r="H123" s="261"/>
      <c r="I123" s="261"/>
      <c r="J123" s="115">
        <f>SUM(F123:I123)</f>
        <v>2499000</v>
      </c>
      <c r="K123" s="115">
        <v>3953000</v>
      </c>
      <c r="L123" s="115">
        <v>3923440</v>
      </c>
      <c r="M123" s="115">
        <v>3923440</v>
      </c>
      <c r="N123" s="115">
        <f>L123-M123</f>
        <v>0</v>
      </c>
      <c r="O123" s="115"/>
      <c r="P123" s="115"/>
      <c r="Q123" s="115">
        <f>SUM(N123:P123)</f>
        <v>0</v>
      </c>
      <c r="R123" s="115">
        <f>K123-M123-Q123</f>
        <v>29560</v>
      </c>
    </row>
    <row r="124" spans="1:18" ht="16.5" customHeight="1">
      <c r="A124" s="120" t="s">
        <v>3</v>
      </c>
      <c r="B124" s="120" t="s">
        <v>182</v>
      </c>
      <c r="C124" s="120">
        <f>SUM(C125,C129)</f>
        <v>14662000</v>
      </c>
      <c r="D124" s="120">
        <f t="shared" ref="D124:J124" si="139">SUM(D125,D129)</f>
        <v>0</v>
      </c>
      <c r="E124" s="120">
        <f t="shared" si="139"/>
        <v>0</v>
      </c>
      <c r="F124" s="120">
        <f t="shared" si="139"/>
        <v>0</v>
      </c>
      <c r="G124" s="120">
        <f t="shared" si="139"/>
        <v>0</v>
      </c>
      <c r="H124" s="120">
        <f t="shared" si="139"/>
        <v>0</v>
      </c>
      <c r="I124" s="120">
        <f t="shared" si="139"/>
        <v>0</v>
      </c>
      <c r="J124" s="120">
        <f t="shared" si="139"/>
        <v>0</v>
      </c>
      <c r="K124" s="120">
        <f t="shared" ref="K124:R124" si="140">SUM(K125,K129)</f>
        <v>14662000</v>
      </c>
      <c r="L124" s="120">
        <f t="shared" si="140"/>
        <v>14655880</v>
      </c>
      <c r="M124" s="120">
        <f t="shared" si="140"/>
        <v>14655880</v>
      </c>
      <c r="N124" s="120">
        <f t="shared" si="140"/>
        <v>0</v>
      </c>
      <c r="O124" s="120">
        <f t="shared" si="140"/>
        <v>0</v>
      </c>
      <c r="P124" s="120">
        <f t="shared" si="140"/>
        <v>0</v>
      </c>
      <c r="Q124" s="120">
        <f t="shared" si="140"/>
        <v>0</v>
      </c>
      <c r="R124" s="120">
        <f t="shared" si="140"/>
        <v>6120</v>
      </c>
    </row>
    <row r="125" spans="1:18" ht="16.5" customHeight="1">
      <c r="A125" s="121" t="s">
        <v>16</v>
      </c>
      <c r="B125" s="121" t="s">
        <v>1371</v>
      </c>
      <c r="C125" s="121">
        <f>SUM(C126:C128)</f>
        <v>14262000</v>
      </c>
      <c r="D125" s="173">
        <f t="shared" ref="D125:J125" si="141">SUM(D126:D128)</f>
        <v>0</v>
      </c>
      <c r="E125" s="173">
        <f t="shared" si="141"/>
        <v>0</v>
      </c>
      <c r="F125" s="173">
        <f t="shared" si="141"/>
        <v>0</v>
      </c>
      <c r="G125" s="173">
        <f t="shared" si="141"/>
        <v>0</v>
      </c>
      <c r="H125" s="173">
        <f t="shared" si="141"/>
        <v>0</v>
      </c>
      <c r="I125" s="173">
        <f t="shared" si="141"/>
        <v>0</v>
      </c>
      <c r="J125" s="173">
        <f t="shared" si="141"/>
        <v>0</v>
      </c>
      <c r="K125" s="121">
        <f t="shared" ref="K125:R125" si="142">SUM(K126:K128)</f>
        <v>14262000</v>
      </c>
      <c r="L125" s="121">
        <f t="shared" si="142"/>
        <v>14257000</v>
      </c>
      <c r="M125" s="121">
        <f t="shared" si="142"/>
        <v>14257000</v>
      </c>
      <c r="N125" s="121">
        <f t="shared" si="142"/>
        <v>0</v>
      </c>
      <c r="O125" s="121">
        <f t="shared" si="142"/>
        <v>0</v>
      </c>
      <c r="P125" s="121">
        <f t="shared" si="142"/>
        <v>0</v>
      </c>
      <c r="Q125" s="121">
        <f t="shared" si="142"/>
        <v>0</v>
      </c>
      <c r="R125" s="121">
        <f t="shared" si="142"/>
        <v>5000</v>
      </c>
    </row>
    <row r="126" spans="1:18" ht="16.5" customHeight="1">
      <c r="A126" s="115" t="s">
        <v>1352</v>
      </c>
      <c r="B126" s="115" t="s">
        <v>1372</v>
      </c>
      <c r="C126" s="115">
        <v>13702000</v>
      </c>
      <c r="D126" s="261"/>
      <c r="E126" s="261"/>
      <c r="F126" s="261"/>
      <c r="G126" s="261"/>
      <c r="H126" s="261"/>
      <c r="I126" s="261"/>
      <c r="J126" s="115">
        <f t="shared" ref="J126:J128" si="143">SUM(F126:I126)</f>
        <v>0</v>
      </c>
      <c r="K126" s="115">
        <v>13702000</v>
      </c>
      <c r="L126" s="115">
        <v>13702000</v>
      </c>
      <c r="M126" s="115">
        <v>13702000</v>
      </c>
      <c r="N126" s="115">
        <f t="shared" ref="N126:N128" si="144">L126-M126</f>
        <v>0</v>
      </c>
      <c r="O126" s="115"/>
      <c r="P126" s="115"/>
      <c r="Q126" s="115">
        <f>SUM(N126:P126)</f>
        <v>0</v>
      </c>
      <c r="R126" s="115">
        <f t="shared" ref="R126:R128" si="145">K126-M126-Q126</f>
        <v>0</v>
      </c>
    </row>
    <row r="127" spans="1:18" ht="16.5" customHeight="1">
      <c r="A127" s="115" t="s">
        <v>1352</v>
      </c>
      <c r="B127" s="115" t="s">
        <v>1377</v>
      </c>
      <c r="C127" s="115">
        <v>60000</v>
      </c>
      <c r="D127" s="261"/>
      <c r="E127" s="261"/>
      <c r="F127" s="261"/>
      <c r="G127" s="261"/>
      <c r="H127" s="261"/>
      <c r="I127" s="261"/>
      <c r="J127" s="115">
        <f t="shared" si="143"/>
        <v>0</v>
      </c>
      <c r="K127" s="115">
        <v>60000</v>
      </c>
      <c r="L127" s="115">
        <v>60000</v>
      </c>
      <c r="M127" s="115">
        <v>60000</v>
      </c>
      <c r="N127" s="115">
        <f t="shared" si="144"/>
        <v>0</v>
      </c>
      <c r="O127" s="115"/>
      <c r="P127" s="115"/>
      <c r="Q127" s="115">
        <f>SUM(N127:P127)</f>
        <v>0</v>
      </c>
      <c r="R127" s="115">
        <f t="shared" si="145"/>
        <v>0</v>
      </c>
    </row>
    <row r="128" spans="1:18" ht="16.5" customHeight="1">
      <c r="A128" s="115" t="s">
        <v>1352</v>
      </c>
      <c r="B128" s="115" t="s">
        <v>1378</v>
      </c>
      <c r="C128" s="115">
        <v>500000</v>
      </c>
      <c r="D128" s="261"/>
      <c r="E128" s="261"/>
      <c r="F128" s="261"/>
      <c r="G128" s="261"/>
      <c r="H128" s="261"/>
      <c r="I128" s="261"/>
      <c r="J128" s="115">
        <f t="shared" si="143"/>
        <v>0</v>
      </c>
      <c r="K128" s="115">
        <v>500000</v>
      </c>
      <c r="L128" s="115">
        <v>495000</v>
      </c>
      <c r="M128" s="115">
        <v>495000</v>
      </c>
      <c r="N128" s="115">
        <f t="shared" si="144"/>
        <v>0</v>
      </c>
      <c r="O128" s="115"/>
      <c r="P128" s="115"/>
      <c r="Q128" s="115">
        <f>SUM(N128:P128)</f>
        <v>0</v>
      </c>
      <c r="R128" s="115">
        <f t="shared" si="145"/>
        <v>5000</v>
      </c>
    </row>
    <row r="129" spans="1:19" ht="16.5" customHeight="1">
      <c r="A129" s="121" t="s">
        <v>16</v>
      </c>
      <c r="B129" s="121" t="s">
        <v>1354</v>
      </c>
      <c r="C129" s="121">
        <f>C130</f>
        <v>400000</v>
      </c>
      <c r="D129" s="173">
        <f t="shared" ref="D129:J129" si="146">SUM(D130)</f>
        <v>0</v>
      </c>
      <c r="E129" s="173">
        <f t="shared" si="146"/>
        <v>0</v>
      </c>
      <c r="F129" s="173">
        <f t="shared" si="146"/>
        <v>0</v>
      </c>
      <c r="G129" s="173">
        <f t="shared" si="146"/>
        <v>0</v>
      </c>
      <c r="H129" s="173">
        <f t="shared" si="146"/>
        <v>0</v>
      </c>
      <c r="I129" s="173">
        <f t="shared" si="146"/>
        <v>0</v>
      </c>
      <c r="J129" s="173">
        <f t="shared" si="146"/>
        <v>0</v>
      </c>
      <c r="K129" s="121">
        <f t="shared" ref="K129:R129" si="147">K130</f>
        <v>400000</v>
      </c>
      <c r="L129" s="121">
        <f t="shared" si="147"/>
        <v>398880</v>
      </c>
      <c r="M129" s="121">
        <f t="shared" si="147"/>
        <v>398880</v>
      </c>
      <c r="N129" s="121">
        <f t="shared" si="147"/>
        <v>0</v>
      </c>
      <c r="O129" s="121">
        <f t="shared" si="147"/>
        <v>0</v>
      </c>
      <c r="P129" s="121">
        <f t="shared" si="147"/>
        <v>0</v>
      </c>
      <c r="Q129" s="121">
        <f t="shared" si="147"/>
        <v>0</v>
      </c>
      <c r="R129" s="121">
        <f t="shared" si="147"/>
        <v>1120</v>
      </c>
    </row>
    <row r="130" spans="1:19" ht="16.5" customHeight="1">
      <c r="A130" s="115" t="s">
        <v>1352</v>
      </c>
      <c r="B130" s="115" t="s">
        <v>1354</v>
      </c>
      <c r="C130" s="115">
        <v>400000</v>
      </c>
      <c r="D130" s="261"/>
      <c r="E130" s="261"/>
      <c r="F130" s="261"/>
      <c r="G130" s="261"/>
      <c r="H130" s="261"/>
      <c r="I130" s="261"/>
      <c r="J130" s="115">
        <f>SUM(F130:I130)</f>
        <v>0</v>
      </c>
      <c r="K130" s="115">
        <v>400000</v>
      </c>
      <c r="L130" s="115">
        <v>398880</v>
      </c>
      <c r="M130" s="115">
        <v>398880</v>
      </c>
      <c r="N130" s="115">
        <f>L130-M130</f>
        <v>0</v>
      </c>
      <c r="O130" s="115"/>
      <c r="P130" s="115"/>
      <c r="Q130" s="115">
        <f>SUM(N130:P130)</f>
        <v>0</v>
      </c>
      <c r="R130" s="115">
        <f>K130-M130-Q130</f>
        <v>1120</v>
      </c>
    </row>
    <row r="131" spans="1:19" ht="16.5" customHeight="1">
      <c r="A131" s="119" t="s">
        <v>2</v>
      </c>
      <c r="B131" s="119" t="s">
        <v>55</v>
      </c>
      <c r="C131" s="119">
        <f>SUM(C132,C135,C138,C147,C153,C156,C150)</f>
        <v>11222619000</v>
      </c>
      <c r="D131" s="119">
        <f t="shared" ref="D131:J131" si="148">SUM(D132,D135,D138,D147,D153,D156,D150)</f>
        <v>0</v>
      </c>
      <c r="E131" s="119">
        <f t="shared" si="148"/>
        <v>0</v>
      </c>
      <c r="F131" s="119">
        <f t="shared" si="148"/>
        <v>56000000</v>
      </c>
      <c r="G131" s="119">
        <f t="shared" si="148"/>
        <v>-1535144000</v>
      </c>
      <c r="H131" s="119">
        <f t="shared" si="148"/>
        <v>1235144000</v>
      </c>
      <c r="I131" s="119">
        <f t="shared" si="148"/>
        <v>319000000</v>
      </c>
      <c r="J131" s="119">
        <f t="shared" si="148"/>
        <v>75000000</v>
      </c>
      <c r="K131" s="119">
        <f t="shared" ref="K131:R131" si="149">SUM(K132,K135,K138,K147,K153,K156,K150)</f>
        <v>11297619000</v>
      </c>
      <c r="L131" s="119">
        <f t="shared" si="149"/>
        <v>11253701520</v>
      </c>
      <c r="M131" s="119">
        <f t="shared" si="149"/>
        <v>11253701520</v>
      </c>
      <c r="N131" s="119">
        <f t="shared" si="149"/>
        <v>0</v>
      </c>
      <c r="O131" s="119">
        <f t="shared" si="149"/>
        <v>20736000</v>
      </c>
      <c r="P131" s="119">
        <f t="shared" si="149"/>
        <v>0</v>
      </c>
      <c r="Q131" s="119">
        <f t="shared" si="149"/>
        <v>20736000</v>
      </c>
      <c r="R131" s="119">
        <f t="shared" si="149"/>
        <v>23181480</v>
      </c>
    </row>
    <row r="132" spans="1:19" ht="16.5" customHeight="1">
      <c r="A132" s="120" t="s">
        <v>3</v>
      </c>
      <c r="B132" s="120" t="s">
        <v>151</v>
      </c>
      <c r="C132" s="120">
        <f t="shared" ref="C132:R133" si="150">C133</f>
        <v>0</v>
      </c>
      <c r="D132" s="120">
        <f t="shared" si="150"/>
        <v>0</v>
      </c>
      <c r="E132" s="120">
        <f t="shared" si="150"/>
        <v>0</v>
      </c>
      <c r="F132" s="120">
        <f t="shared" si="150"/>
        <v>0</v>
      </c>
      <c r="G132" s="120">
        <f t="shared" si="150"/>
        <v>0</v>
      </c>
      <c r="H132" s="120">
        <f t="shared" si="150"/>
        <v>0</v>
      </c>
      <c r="I132" s="120">
        <f t="shared" si="150"/>
        <v>11000000</v>
      </c>
      <c r="J132" s="120">
        <f t="shared" si="150"/>
        <v>11000000</v>
      </c>
      <c r="K132" s="120">
        <f t="shared" si="150"/>
        <v>11000000</v>
      </c>
      <c r="L132" s="120">
        <f t="shared" si="150"/>
        <v>10990680</v>
      </c>
      <c r="M132" s="120">
        <f t="shared" si="150"/>
        <v>10990680</v>
      </c>
      <c r="N132" s="120">
        <f t="shared" si="150"/>
        <v>0</v>
      </c>
      <c r="O132" s="120">
        <f t="shared" si="150"/>
        <v>0</v>
      </c>
      <c r="P132" s="120">
        <f t="shared" si="150"/>
        <v>0</v>
      </c>
      <c r="Q132" s="120">
        <f t="shared" si="116"/>
        <v>0</v>
      </c>
      <c r="R132" s="120">
        <f t="shared" si="150"/>
        <v>9320</v>
      </c>
    </row>
    <row r="133" spans="1:19" ht="16.5" customHeight="1">
      <c r="A133" s="121" t="s">
        <v>16</v>
      </c>
      <c r="B133" s="122" t="s">
        <v>1383</v>
      </c>
      <c r="C133" s="121">
        <f>C134</f>
        <v>0</v>
      </c>
      <c r="D133" s="173">
        <f t="shared" ref="D133:J133" si="151">SUM(D134)</f>
        <v>0</v>
      </c>
      <c r="E133" s="173">
        <f t="shared" si="151"/>
        <v>0</v>
      </c>
      <c r="F133" s="173">
        <f t="shared" si="151"/>
        <v>0</v>
      </c>
      <c r="G133" s="173">
        <f t="shared" si="151"/>
        <v>0</v>
      </c>
      <c r="H133" s="173">
        <f t="shared" si="151"/>
        <v>0</v>
      </c>
      <c r="I133" s="173">
        <f t="shared" si="151"/>
        <v>11000000</v>
      </c>
      <c r="J133" s="173">
        <f t="shared" si="151"/>
        <v>11000000</v>
      </c>
      <c r="K133" s="121">
        <f t="shared" si="150"/>
        <v>11000000</v>
      </c>
      <c r="L133" s="121">
        <f t="shared" si="150"/>
        <v>10990680</v>
      </c>
      <c r="M133" s="121">
        <f t="shared" si="150"/>
        <v>10990680</v>
      </c>
      <c r="N133" s="121">
        <f t="shared" si="150"/>
        <v>0</v>
      </c>
      <c r="O133" s="121">
        <f t="shared" si="150"/>
        <v>0</v>
      </c>
      <c r="P133" s="121">
        <f t="shared" si="150"/>
        <v>0</v>
      </c>
      <c r="Q133" s="121">
        <f t="shared" si="150"/>
        <v>0</v>
      </c>
      <c r="R133" s="121">
        <f t="shared" si="150"/>
        <v>9320</v>
      </c>
    </row>
    <row r="134" spans="1:19" ht="16.5" customHeight="1">
      <c r="A134" s="115" t="s">
        <v>1352</v>
      </c>
      <c r="B134" s="123" t="s">
        <v>1383</v>
      </c>
      <c r="C134" s="115">
        <v>0</v>
      </c>
      <c r="D134" s="261"/>
      <c r="E134" s="261"/>
      <c r="F134" s="261"/>
      <c r="G134" s="261"/>
      <c r="H134" s="261"/>
      <c r="I134" s="261">
        <v>11000000</v>
      </c>
      <c r="J134" s="115">
        <f>SUM(F134:I134)</f>
        <v>11000000</v>
      </c>
      <c r="K134" s="115">
        <v>11000000</v>
      </c>
      <c r="L134" s="115">
        <v>10990680</v>
      </c>
      <c r="M134" s="115">
        <v>10990680</v>
      </c>
      <c r="N134" s="115">
        <f>L134-M134</f>
        <v>0</v>
      </c>
      <c r="O134" s="115"/>
      <c r="P134" s="115"/>
      <c r="Q134" s="115">
        <f>SUM(N134:P134)</f>
        <v>0</v>
      </c>
      <c r="R134" s="115">
        <f>K134-M134-Q134</f>
        <v>9320</v>
      </c>
    </row>
    <row r="135" spans="1:19" ht="16.5" customHeight="1">
      <c r="A135" s="120" t="s">
        <v>3</v>
      </c>
      <c r="B135" s="120" t="s">
        <v>183</v>
      </c>
      <c r="C135" s="120">
        <f t="shared" ref="C135:R136" si="152">C136</f>
        <v>159400000</v>
      </c>
      <c r="D135" s="120">
        <f t="shared" si="152"/>
        <v>0</v>
      </c>
      <c r="E135" s="120">
        <f t="shared" si="152"/>
        <v>0</v>
      </c>
      <c r="F135" s="120">
        <f t="shared" si="152"/>
        <v>-34000000</v>
      </c>
      <c r="G135" s="120">
        <f t="shared" si="152"/>
        <v>0</v>
      </c>
      <c r="H135" s="120">
        <f t="shared" si="152"/>
        <v>0</v>
      </c>
      <c r="I135" s="120">
        <f t="shared" si="152"/>
        <v>0</v>
      </c>
      <c r="J135" s="120">
        <f t="shared" si="152"/>
        <v>-34000000</v>
      </c>
      <c r="K135" s="120">
        <f t="shared" si="152"/>
        <v>125400000</v>
      </c>
      <c r="L135" s="120">
        <f t="shared" si="152"/>
        <v>124534000</v>
      </c>
      <c r="M135" s="120">
        <f t="shared" si="152"/>
        <v>124534000</v>
      </c>
      <c r="N135" s="120">
        <f t="shared" si="152"/>
        <v>0</v>
      </c>
      <c r="O135" s="120">
        <f t="shared" si="152"/>
        <v>0</v>
      </c>
      <c r="P135" s="120">
        <f t="shared" si="152"/>
        <v>0</v>
      </c>
      <c r="Q135" s="120">
        <f t="shared" si="116"/>
        <v>0</v>
      </c>
      <c r="R135" s="120">
        <f t="shared" si="152"/>
        <v>866000</v>
      </c>
    </row>
    <row r="136" spans="1:19" ht="16.5" customHeight="1">
      <c r="A136" s="121" t="s">
        <v>16</v>
      </c>
      <c r="B136" s="121" t="s">
        <v>1384</v>
      </c>
      <c r="C136" s="121">
        <f>C137</f>
        <v>159400000</v>
      </c>
      <c r="D136" s="173">
        <f t="shared" ref="D136:J136" si="153">SUM(D137)</f>
        <v>0</v>
      </c>
      <c r="E136" s="173">
        <f t="shared" si="153"/>
        <v>0</v>
      </c>
      <c r="F136" s="173">
        <f t="shared" si="153"/>
        <v>-34000000</v>
      </c>
      <c r="G136" s="173">
        <f t="shared" si="153"/>
        <v>0</v>
      </c>
      <c r="H136" s="173">
        <f t="shared" si="153"/>
        <v>0</v>
      </c>
      <c r="I136" s="173">
        <f t="shared" si="153"/>
        <v>0</v>
      </c>
      <c r="J136" s="173">
        <f t="shared" si="153"/>
        <v>-34000000</v>
      </c>
      <c r="K136" s="121">
        <f t="shared" si="152"/>
        <v>125400000</v>
      </c>
      <c r="L136" s="121">
        <f t="shared" si="152"/>
        <v>124534000</v>
      </c>
      <c r="M136" s="121">
        <f t="shared" si="152"/>
        <v>124534000</v>
      </c>
      <c r="N136" s="121">
        <f t="shared" si="152"/>
        <v>0</v>
      </c>
      <c r="O136" s="121">
        <f t="shared" si="152"/>
        <v>0</v>
      </c>
      <c r="P136" s="121">
        <f t="shared" si="152"/>
        <v>0</v>
      </c>
      <c r="Q136" s="121">
        <f t="shared" si="152"/>
        <v>0</v>
      </c>
      <c r="R136" s="121">
        <f t="shared" si="152"/>
        <v>866000</v>
      </c>
    </row>
    <row r="137" spans="1:19" ht="16.5" customHeight="1">
      <c r="A137" s="115" t="s">
        <v>1352</v>
      </c>
      <c r="B137" s="115" t="s">
        <v>1385</v>
      </c>
      <c r="C137" s="115">
        <v>159400000</v>
      </c>
      <c r="D137" s="261"/>
      <c r="E137" s="261"/>
      <c r="F137" s="261">
        <v>-34000000</v>
      </c>
      <c r="G137" s="261"/>
      <c r="H137" s="261"/>
      <c r="I137" s="261"/>
      <c r="J137" s="115">
        <f>SUM(F137:I137)</f>
        <v>-34000000</v>
      </c>
      <c r="K137" s="115">
        <v>125400000</v>
      </c>
      <c r="L137" s="115">
        <v>124534000</v>
      </c>
      <c r="M137" s="115">
        <v>124534000</v>
      </c>
      <c r="N137" s="115">
        <f>L137-M137</f>
        <v>0</v>
      </c>
      <c r="O137" s="115"/>
      <c r="P137" s="115"/>
      <c r="Q137" s="115">
        <f>SUM(N137:P137)</f>
        <v>0</v>
      </c>
      <c r="R137" s="115">
        <f>K137-M137-Q137</f>
        <v>866000</v>
      </c>
    </row>
    <row r="138" spans="1:19" ht="16.5" customHeight="1">
      <c r="A138" s="120" t="s">
        <v>3</v>
      </c>
      <c r="B138" s="120" t="s">
        <v>184</v>
      </c>
      <c r="C138" s="120">
        <f>C139+C145</f>
        <v>10698447000</v>
      </c>
      <c r="D138" s="120">
        <f t="shared" ref="D138:J138" si="154">D139+D145</f>
        <v>0</v>
      </c>
      <c r="E138" s="120">
        <f t="shared" si="154"/>
        <v>0</v>
      </c>
      <c r="F138" s="120">
        <f t="shared" si="154"/>
        <v>86000000</v>
      </c>
      <c r="G138" s="120">
        <f t="shared" si="154"/>
        <v>-1535144000</v>
      </c>
      <c r="H138" s="120">
        <f t="shared" si="154"/>
        <v>1235144000</v>
      </c>
      <c r="I138" s="120">
        <f t="shared" si="154"/>
        <v>308000000</v>
      </c>
      <c r="J138" s="120">
        <f t="shared" si="154"/>
        <v>94000000</v>
      </c>
      <c r="K138" s="120">
        <f t="shared" ref="K138:R138" si="155">K139+K145</f>
        <v>10792447000</v>
      </c>
      <c r="L138" s="120">
        <f t="shared" si="155"/>
        <v>10770334440</v>
      </c>
      <c r="M138" s="120">
        <f t="shared" si="155"/>
        <v>10770334440</v>
      </c>
      <c r="N138" s="120">
        <f t="shared" si="155"/>
        <v>0</v>
      </c>
      <c r="O138" s="120">
        <f t="shared" si="155"/>
        <v>0</v>
      </c>
      <c r="P138" s="120">
        <f t="shared" si="155"/>
        <v>0</v>
      </c>
      <c r="Q138" s="120">
        <f t="shared" si="155"/>
        <v>0</v>
      </c>
      <c r="R138" s="120">
        <f t="shared" si="155"/>
        <v>22112560</v>
      </c>
    </row>
    <row r="139" spans="1:19" ht="16.5" customHeight="1">
      <c r="A139" s="121" t="s">
        <v>16</v>
      </c>
      <c r="B139" s="121" t="s">
        <v>1384</v>
      </c>
      <c r="C139" s="121">
        <f>SUM(C140:C144)</f>
        <v>10698447000</v>
      </c>
      <c r="D139" s="173">
        <f t="shared" ref="D139:J139" si="156">SUM(D140:D144)</f>
        <v>0</v>
      </c>
      <c r="E139" s="173">
        <f t="shared" si="156"/>
        <v>0</v>
      </c>
      <c r="F139" s="173">
        <f t="shared" si="156"/>
        <v>38000000</v>
      </c>
      <c r="G139" s="173">
        <f t="shared" si="156"/>
        <v>-1535144000</v>
      </c>
      <c r="H139" s="173">
        <f t="shared" si="156"/>
        <v>1235144000</v>
      </c>
      <c r="I139" s="173">
        <f t="shared" si="156"/>
        <v>308000000</v>
      </c>
      <c r="J139" s="173">
        <f t="shared" si="156"/>
        <v>46000000</v>
      </c>
      <c r="K139" s="121">
        <f t="shared" ref="K139:R139" si="157">SUM(K140:K144)</f>
        <v>10744447000</v>
      </c>
      <c r="L139" s="121">
        <f t="shared" si="157"/>
        <v>10722791940</v>
      </c>
      <c r="M139" s="121">
        <f t="shared" si="157"/>
        <v>10722791940</v>
      </c>
      <c r="N139" s="121">
        <f t="shared" si="157"/>
        <v>0</v>
      </c>
      <c r="O139" s="121">
        <f t="shared" si="157"/>
        <v>0</v>
      </c>
      <c r="P139" s="121">
        <f t="shared" si="157"/>
        <v>0</v>
      </c>
      <c r="Q139" s="121">
        <f t="shared" si="157"/>
        <v>0</v>
      </c>
      <c r="R139" s="121">
        <f t="shared" si="157"/>
        <v>21655060</v>
      </c>
    </row>
    <row r="140" spans="1:19" ht="16.5" customHeight="1">
      <c r="A140" s="115" t="s">
        <v>1352</v>
      </c>
      <c r="B140" s="115" t="s">
        <v>1386</v>
      </c>
      <c r="C140" s="115">
        <v>6728447000</v>
      </c>
      <c r="D140" s="261"/>
      <c r="E140" s="261"/>
      <c r="F140" s="261">
        <f>-1825144000+1535144000</f>
        <v>-290000000</v>
      </c>
      <c r="G140" s="261">
        <v>-1535144000</v>
      </c>
      <c r="H140" s="261">
        <v>1235144000</v>
      </c>
      <c r="I140" s="261"/>
      <c r="J140" s="115">
        <f t="shared" ref="J140:J144" si="158">SUM(F140:I140)</f>
        <v>-590000000</v>
      </c>
      <c r="K140" s="115">
        <v>6138447000</v>
      </c>
      <c r="L140" s="115">
        <v>6122164500</v>
      </c>
      <c r="M140" s="115">
        <v>6122164500</v>
      </c>
      <c r="N140" s="115">
        <f t="shared" ref="N140:N144" si="159">L140-M140</f>
        <v>0</v>
      </c>
      <c r="O140" s="115"/>
      <c r="P140" s="115"/>
      <c r="Q140" s="115">
        <f>SUM(N140:P140)</f>
        <v>0</v>
      </c>
      <c r="R140" s="115">
        <f t="shared" ref="R140:R144" si="160">K140-M140-Q140</f>
        <v>16282500</v>
      </c>
      <c r="S140" s="126"/>
    </row>
    <row r="141" spans="1:19" ht="16.5" customHeight="1">
      <c r="A141" s="115" t="s">
        <v>1352</v>
      </c>
      <c r="B141" s="115" t="s">
        <v>1387</v>
      </c>
      <c r="C141" s="115">
        <v>2500000000</v>
      </c>
      <c r="D141" s="261"/>
      <c r="E141" s="261"/>
      <c r="F141" s="261">
        <f>361000000-43000000</f>
        <v>318000000</v>
      </c>
      <c r="G141" s="261"/>
      <c r="H141" s="266"/>
      <c r="I141" s="266">
        <f>43000000</f>
        <v>43000000</v>
      </c>
      <c r="J141" s="115">
        <f t="shared" si="158"/>
        <v>361000000</v>
      </c>
      <c r="K141" s="115">
        <v>2861000000</v>
      </c>
      <c r="L141" s="115">
        <v>2860059700</v>
      </c>
      <c r="M141" s="115">
        <v>2860059700</v>
      </c>
      <c r="N141" s="115">
        <f t="shared" si="159"/>
        <v>0</v>
      </c>
      <c r="O141" s="115"/>
      <c r="P141" s="115"/>
      <c r="Q141" s="115">
        <f>SUM(N141:P141)</f>
        <v>0</v>
      </c>
      <c r="R141" s="115">
        <f t="shared" si="160"/>
        <v>940300</v>
      </c>
    </row>
    <row r="142" spans="1:19" ht="16.5" customHeight="1">
      <c r="A142" s="115" t="s">
        <v>1352</v>
      </c>
      <c r="B142" s="115" t="s">
        <v>1388</v>
      </c>
      <c r="C142" s="115">
        <v>820000000</v>
      </c>
      <c r="D142" s="261"/>
      <c r="E142" s="261"/>
      <c r="F142" s="261">
        <f>30000000-135000000-130000000</f>
        <v>-235000000</v>
      </c>
      <c r="G142" s="261"/>
      <c r="H142" s="266"/>
      <c r="I142" s="266">
        <f>135000000+130000000</f>
        <v>265000000</v>
      </c>
      <c r="J142" s="115">
        <f t="shared" si="158"/>
        <v>30000000</v>
      </c>
      <c r="K142" s="115">
        <v>850000000</v>
      </c>
      <c r="L142" s="115">
        <v>848333840</v>
      </c>
      <c r="M142" s="115">
        <v>848333840</v>
      </c>
      <c r="N142" s="115">
        <f t="shared" si="159"/>
        <v>0</v>
      </c>
      <c r="O142" s="115"/>
      <c r="P142" s="115"/>
      <c r="Q142" s="115">
        <f>SUM(N142:P142)</f>
        <v>0</v>
      </c>
      <c r="R142" s="115">
        <f t="shared" si="160"/>
        <v>1666160</v>
      </c>
    </row>
    <row r="143" spans="1:19" ht="16.5" customHeight="1">
      <c r="A143" s="115" t="s">
        <v>1389</v>
      </c>
      <c r="B143" s="115" t="s">
        <v>1390</v>
      </c>
      <c r="C143" s="115">
        <v>350000000</v>
      </c>
      <c r="D143" s="261"/>
      <c r="E143" s="261"/>
      <c r="F143" s="261">
        <v>145000000</v>
      </c>
      <c r="G143" s="261"/>
      <c r="H143" s="266"/>
      <c r="I143" s="266"/>
      <c r="J143" s="115">
        <f t="shared" si="158"/>
        <v>145000000</v>
      </c>
      <c r="K143" s="115">
        <v>495000000</v>
      </c>
      <c r="L143" s="115">
        <v>493337500</v>
      </c>
      <c r="M143" s="115">
        <v>493337500</v>
      </c>
      <c r="N143" s="115">
        <f t="shared" si="159"/>
        <v>0</v>
      </c>
      <c r="O143" s="115"/>
      <c r="P143" s="115"/>
      <c r="Q143" s="115">
        <f>SUM(N143:P143)</f>
        <v>0</v>
      </c>
      <c r="R143" s="115">
        <f t="shared" si="160"/>
        <v>1662500</v>
      </c>
    </row>
    <row r="144" spans="1:19" ht="16.5" customHeight="1">
      <c r="A144" s="115" t="s">
        <v>1389</v>
      </c>
      <c r="B144" s="115" t="s">
        <v>1391</v>
      </c>
      <c r="C144" s="115">
        <v>300000000</v>
      </c>
      <c r="D144" s="261"/>
      <c r="E144" s="261"/>
      <c r="F144" s="261">
        <v>100000000</v>
      </c>
      <c r="G144" s="261"/>
      <c r="H144" s="266"/>
      <c r="I144" s="266"/>
      <c r="J144" s="115">
        <f t="shared" si="158"/>
        <v>100000000</v>
      </c>
      <c r="K144" s="115">
        <v>400000000</v>
      </c>
      <c r="L144" s="115">
        <v>398896400</v>
      </c>
      <c r="M144" s="115">
        <v>398896400</v>
      </c>
      <c r="N144" s="115">
        <f t="shared" si="159"/>
        <v>0</v>
      </c>
      <c r="O144" s="115"/>
      <c r="P144" s="115"/>
      <c r="Q144" s="115">
        <f>SUM(N144:P144)</f>
        <v>0</v>
      </c>
      <c r="R144" s="115">
        <f t="shared" si="160"/>
        <v>1103600</v>
      </c>
    </row>
    <row r="145" spans="1:19" ht="16.5" customHeight="1">
      <c r="A145" s="121" t="s">
        <v>16</v>
      </c>
      <c r="B145" s="122" t="s">
        <v>1392</v>
      </c>
      <c r="C145" s="121">
        <f>C146</f>
        <v>0</v>
      </c>
      <c r="D145" s="173">
        <f t="shared" ref="D145:J145" si="161">SUM(D146)</f>
        <v>0</v>
      </c>
      <c r="E145" s="173">
        <f t="shared" si="161"/>
        <v>0</v>
      </c>
      <c r="F145" s="173">
        <f t="shared" si="161"/>
        <v>48000000</v>
      </c>
      <c r="G145" s="173">
        <f t="shared" si="161"/>
        <v>0</v>
      </c>
      <c r="H145" s="173">
        <f t="shared" si="161"/>
        <v>0</v>
      </c>
      <c r="I145" s="173">
        <f t="shared" si="161"/>
        <v>0</v>
      </c>
      <c r="J145" s="173">
        <f t="shared" si="161"/>
        <v>48000000</v>
      </c>
      <c r="K145" s="121">
        <f t="shared" ref="K145:R145" si="162">K146</f>
        <v>48000000</v>
      </c>
      <c r="L145" s="121">
        <f t="shared" si="162"/>
        <v>47542500</v>
      </c>
      <c r="M145" s="121">
        <f t="shared" si="162"/>
        <v>47542500</v>
      </c>
      <c r="N145" s="121">
        <f t="shared" si="162"/>
        <v>0</v>
      </c>
      <c r="O145" s="121">
        <f t="shared" si="162"/>
        <v>0</v>
      </c>
      <c r="P145" s="121">
        <f t="shared" si="162"/>
        <v>0</v>
      </c>
      <c r="Q145" s="121">
        <f t="shared" si="162"/>
        <v>0</v>
      </c>
      <c r="R145" s="121">
        <f t="shared" si="162"/>
        <v>457500</v>
      </c>
    </row>
    <row r="146" spans="1:19" ht="16.5" customHeight="1">
      <c r="A146" s="115" t="s">
        <v>1352</v>
      </c>
      <c r="B146" s="123" t="s">
        <v>1393</v>
      </c>
      <c r="C146" s="115">
        <v>0</v>
      </c>
      <c r="D146" s="261"/>
      <c r="E146" s="261"/>
      <c r="F146" s="261">
        <v>48000000</v>
      </c>
      <c r="G146" s="261"/>
      <c r="H146" s="266"/>
      <c r="I146" s="266"/>
      <c r="J146" s="115">
        <f>SUM(F146:I146)</f>
        <v>48000000</v>
      </c>
      <c r="K146" s="115">
        <v>48000000</v>
      </c>
      <c r="L146" s="115">
        <v>47542500</v>
      </c>
      <c r="M146" s="115">
        <v>47542500</v>
      </c>
      <c r="N146" s="115">
        <f>L146-M146</f>
        <v>0</v>
      </c>
      <c r="O146" s="115"/>
      <c r="P146" s="115"/>
      <c r="Q146" s="115">
        <f>SUM(N146:P146)</f>
        <v>0</v>
      </c>
      <c r="R146" s="115">
        <f>K146-M146-Q146</f>
        <v>457500</v>
      </c>
    </row>
    <row r="147" spans="1:19" ht="16.5" customHeight="1">
      <c r="A147" s="120" t="s">
        <v>3</v>
      </c>
      <c r="B147" s="120" t="s">
        <v>1394</v>
      </c>
      <c r="C147" s="120">
        <f>C148</f>
        <v>0</v>
      </c>
      <c r="D147" s="120">
        <f t="shared" ref="D147:J147" si="163">D148</f>
        <v>0</v>
      </c>
      <c r="E147" s="120">
        <f t="shared" si="163"/>
        <v>0</v>
      </c>
      <c r="F147" s="120">
        <f t="shared" si="163"/>
        <v>0</v>
      </c>
      <c r="G147" s="120">
        <f t="shared" si="163"/>
        <v>0</v>
      </c>
      <c r="H147" s="120">
        <f t="shared" si="163"/>
        <v>0</v>
      </c>
      <c r="I147" s="120">
        <f t="shared" si="163"/>
        <v>0</v>
      </c>
      <c r="J147" s="120">
        <f t="shared" si="163"/>
        <v>0</v>
      </c>
      <c r="K147" s="120">
        <f t="shared" ref="K147:R148" si="164">K148</f>
        <v>0</v>
      </c>
      <c r="L147" s="120">
        <f t="shared" si="164"/>
        <v>0</v>
      </c>
      <c r="M147" s="120">
        <f t="shared" si="164"/>
        <v>0</v>
      </c>
      <c r="N147" s="120">
        <f t="shared" si="164"/>
        <v>0</v>
      </c>
      <c r="O147" s="120">
        <f t="shared" si="164"/>
        <v>0</v>
      </c>
      <c r="P147" s="120">
        <f t="shared" si="164"/>
        <v>0</v>
      </c>
      <c r="Q147" s="120">
        <f t="shared" ref="Q147:Q190" si="165">SUM(N147:P147)</f>
        <v>0</v>
      </c>
      <c r="R147" s="120">
        <f t="shared" si="164"/>
        <v>0</v>
      </c>
    </row>
    <row r="148" spans="1:19" ht="16.5" customHeight="1">
      <c r="A148" s="121" t="s">
        <v>16</v>
      </c>
      <c r="B148" s="121" t="s">
        <v>1384</v>
      </c>
      <c r="C148" s="121">
        <f>C149</f>
        <v>0</v>
      </c>
      <c r="D148" s="173">
        <f t="shared" ref="D148:J148" si="166">SUM(D149)</f>
        <v>0</v>
      </c>
      <c r="E148" s="173">
        <f t="shared" si="166"/>
        <v>0</v>
      </c>
      <c r="F148" s="173">
        <f t="shared" si="166"/>
        <v>0</v>
      </c>
      <c r="G148" s="173">
        <f t="shared" si="166"/>
        <v>0</v>
      </c>
      <c r="H148" s="173">
        <f t="shared" si="166"/>
        <v>0</v>
      </c>
      <c r="I148" s="173">
        <f t="shared" si="166"/>
        <v>0</v>
      </c>
      <c r="J148" s="173">
        <f t="shared" si="166"/>
        <v>0</v>
      </c>
      <c r="K148" s="121">
        <f t="shared" si="164"/>
        <v>0</v>
      </c>
      <c r="L148" s="121">
        <f t="shared" si="164"/>
        <v>0</v>
      </c>
      <c r="M148" s="121">
        <f t="shared" si="164"/>
        <v>0</v>
      </c>
      <c r="N148" s="121">
        <f t="shared" si="164"/>
        <v>0</v>
      </c>
      <c r="O148" s="121">
        <f t="shared" si="164"/>
        <v>0</v>
      </c>
      <c r="P148" s="121">
        <f t="shared" si="164"/>
        <v>0</v>
      </c>
      <c r="Q148" s="121">
        <f t="shared" si="164"/>
        <v>0</v>
      </c>
      <c r="R148" s="121">
        <f t="shared" si="164"/>
        <v>0</v>
      </c>
    </row>
    <row r="149" spans="1:19" ht="16.5" customHeight="1">
      <c r="A149" s="115" t="s">
        <v>1352</v>
      </c>
      <c r="B149" s="115" t="s">
        <v>1395</v>
      </c>
      <c r="C149" s="115"/>
      <c r="D149" s="261"/>
      <c r="E149" s="261"/>
      <c r="F149" s="261"/>
      <c r="G149" s="261"/>
      <c r="H149" s="261"/>
      <c r="I149" s="261"/>
      <c r="J149" s="115">
        <f>SUM(F149:I149)</f>
        <v>0</v>
      </c>
      <c r="K149" s="115"/>
      <c r="L149" s="115"/>
      <c r="M149" s="115"/>
      <c r="N149" s="115">
        <f>L149-M149</f>
        <v>0</v>
      </c>
      <c r="O149" s="115"/>
      <c r="P149" s="115"/>
      <c r="Q149" s="115">
        <f>SUM(N149:P149)</f>
        <v>0</v>
      </c>
      <c r="R149" s="115">
        <f>K149-M149-Q149</f>
        <v>0</v>
      </c>
    </row>
    <row r="150" spans="1:19" ht="16.5" customHeight="1">
      <c r="A150" s="120" t="s">
        <v>3</v>
      </c>
      <c r="B150" s="124" t="s">
        <v>880</v>
      </c>
      <c r="C150" s="120">
        <f>C151</f>
        <v>220592000</v>
      </c>
      <c r="D150" s="120">
        <f t="shared" ref="D150:J150" si="167">D151</f>
        <v>0</v>
      </c>
      <c r="E150" s="120">
        <f t="shared" si="167"/>
        <v>0</v>
      </c>
      <c r="F150" s="120">
        <f t="shared" si="167"/>
        <v>4000000</v>
      </c>
      <c r="G150" s="120">
        <f t="shared" si="167"/>
        <v>0</v>
      </c>
      <c r="H150" s="120">
        <f t="shared" si="167"/>
        <v>0</v>
      </c>
      <c r="I150" s="120">
        <f t="shared" si="167"/>
        <v>0</v>
      </c>
      <c r="J150" s="120">
        <f t="shared" si="167"/>
        <v>4000000</v>
      </c>
      <c r="K150" s="120">
        <f t="shared" ref="K150:R151" si="168">K151</f>
        <v>224592000</v>
      </c>
      <c r="L150" s="120">
        <f t="shared" si="168"/>
        <v>203856000</v>
      </c>
      <c r="M150" s="120">
        <f t="shared" si="168"/>
        <v>203856000</v>
      </c>
      <c r="N150" s="120">
        <f t="shared" si="168"/>
        <v>0</v>
      </c>
      <c r="O150" s="120">
        <f t="shared" si="168"/>
        <v>20736000</v>
      </c>
      <c r="P150" s="120">
        <f t="shared" si="168"/>
        <v>0</v>
      </c>
      <c r="Q150" s="120">
        <f t="shared" ref="Q150" si="169">SUM(N150:P150)</f>
        <v>20736000</v>
      </c>
      <c r="R150" s="120">
        <f t="shared" si="168"/>
        <v>0</v>
      </c>
    </row>
    <row r="151" spans="1:19" ht="16.5" customHeight="1">
      <c r="A151" s="121" t="s">
        <v>16</v>
      </c>
      <c r="B151" s="121" t="s">
        <v>1384</v>
      </c>
      <c r="C151" s="121">
        <f>C152</f>
        <v>220592000</v>
      </c>
      <c r="D151" s="173">
        <f t="shared" ref="D151:J151" si="170">SUM(D152)</f>
        <v>0</v>
      </c>
      <c r="E151" s="173">
        <f t="shared" si="170"/>
        <v>0</v>
      </c>
      <c r="F151" s="173">
        <f t="shared" si="170"/>
        <v>4000000</v>
      </c>
      <c r="G151" s="173">
        <f t="shared" si="170"/>
        <v>0</v>
      </c>
      <c r="H151" s="173">
        <f t="shared" si="170"/>
        <v>0</v>
      </c>
      <c r="I151" s="173">
        <f t="shared" si="170"/>
        <v>0</v>
      </c>
      <c r="J151" s="173">
        <f t="shared" si="170"/>
        <v>4000000</v>
      </c>
      <c r="K151" s="121">
        <f t="shared" si="168"/>
        <v>224592000</v>
      </c>
      <c r="L151" s="121">
        <f t="shared" si="168"/>
        <v>203856000</v>
      </c>
      <c r="M151" s="121">
        <f t="shared" si="168"/>
        <v>203856000</v>
      </c>
      <c r="N151" s="121">
        <f t="shared" si="168"/>
        <v>0</v>
      </c>
      <c r="O151" s="121">
        <f t="shared" si="168"/>
        <v>20736000</v>
      </c>
      <c r="P151" s="121">
        <f t="shared" si="168"/>
        <v>0</v>
      </c>
      <c r="Q151" s="121">
        <f t="shared" si="168"/>
        <v>20736000</v>
      </c>
      <c r="R151" s="121">
        <f t="shared" si="168"/>
        <v>0</v>
      </c>
    </row>
    <row r="152" spans="1:19" ht="16.5" customHeight="1">
      <c r="A152" s="115" t="s">
        <v>1352</v>
      </c>
      <c r="B152" s="115" t="s">
        <v>1396</v>
      </c>
      <c r="C152" s="115">
        <v>220592000</v>
      </c>
      <c r="D152" s="261"/>
      <c r="E152" s="261"/>
      <c r="F152" s="261">
        <v>4000000</v>
      </c>
      <c r="G152" s="261"/>
      <c r="H152" s="261"/>
      <c r="I152" s="261"/>
      <c r="J152" s="115">
        <f>SUM(F152:I152)</f>
        <v>4000000</v>
      </c>
      <c r="K152" s="115">
        <v>224592000</v>
      </c>
      <c r="L152" s="115">
        <v>203856000</v>
      </c>
      <c r="M152" s="115">
        <v>203856000</v>
      </c>
      <c r="N152" s="115">
        <f>L152-M152</f>
        <v>0</v>
      </c>
      <c r="O152" s="240">
        <v>20736000</v>
      </c>
      <c r="P152" s="240"/>
      <c r="Q152" s="240">
        <f>SUM(N152:P152)</f>
        <v>20736000</v>
      </c>
      <c r="R152" s="115">
        <f>K152-M152-Q152</f>
        <v>0</v>
      </c>
      <c r="S152" s="126" t="s">
        <v>1397</v>
      </c>
    </row>
    <row r="153" spans="1:19" ht="16.5" customHeight="1">
      <c r="A153" s="120" t="s">
        <v>3</v>
      </c>
      <c r="B153" s="120" t="s">
        <v>1398</v>
      </c>
      <c r="C153" s="120">
        <f t="shared" ref="C153:R154" si="171">C154</f>
        <v>91800000</v>
      </c>
      <c r="D153" s="120">
        <f t="shared" si="171"/>
        <v>0</v>
      </c>
      <c r="E153" s="120">
        <f t="shared" si="171"/>
        <v>0</v>
      </c>
      <c r="F153" s="120">
        <f t="shared" si="171"/>
        <v>0</v>
      </c>
      <c r="G153" s="120">
        <f t="shared" si="171"/>
        <v>0</v>
      </c>
      <c r="H153" s="120">
        <f t="shared" si="171"/>
        <v>0</v>
      </c>
      <c r="I153" s="120">
        <f t="shared" si="171"/>
        <v>0</v>
      </c>
      <c r="J153" s="120">
        <f t="shared" si="171"/>
        <v>0</v>
      </c>
      <c r="K153" s="120">
        <f t="shared" si="171"/>
        <v>91800000</v>
      </c>
      <c r="L153" s="120">
        <f t="shared" si="171"/>
        <v>91789400</v>
      </c>
      <c r="M153" s="120">
        <f t="shared" si="171"/>
        <v>91789400</v>
      </c>
      <c r="N153" s="120">
        <f t="shared" si="171"/>
        <v>0</v>
      </c>
      <c r="O153" s="120">
        <f t="shared" si="171"/>
        <v>0</v>
      </c>
      <c r="P153" s="120">
        <f t="shared" si="171"/>
        <v>0</v>
      </c>
      <c r="Q153" s="120">
        <f t="shared" si="165"/>
        <v>0</v>
      </c>
      <c r="R153" s="120">
        <f t="shared" si="171"/>
        <v>10600</v>
      </c>
    </row>
    <row r="154" spans="1:19" ht="16.5" customHeight="1">
      <c r="A154" s="121" t="s">
        <v>16</v>
      </c>
      <c r="B154" s="121" t="s">
        <v>1384</v>
      </c>
      <c r="C154" s="121">
        <f>C155</f>
        <v>91800000</v>
      </c>
      <c r="D154" s="173">
        <f t="shared" ref="D154:J154" si="172">SUM(D155)</f>
        <v>0</v>
      </c>
      <c r="E154" s="173">
        <f t="shared" si="172"/>
        <v>0</v>
      </c>
      <c r="F154" s="173">
        <f t="shared" si="172"/>
        <v>0</v>
      </c>
      <c r="G154" s="173">
        <f t="shared" si="172"/>
        <v>0</v>
      </c>
      <c r="H154" s="173">
        <f t="shared" si="172"/>
        <v>0</v>
      </c>
      <c r="I154" s="173">
        <f t="shared" si="172"/>
        <v>0</v>
      </c>
      <c r="J154" s="173">
        <f t="shared" si="172"/>
        <v>0</v>
      </c>
      <c r="K154" s="121">
        <f t="shared" si="171"/>
        <v>91800000</v>
      </c>
      <c r="L154" s="121">
        <f t="shared" si="171"/>
        <v>91789400</v>
      </c>
      <c r="M154" s="121">
        <f t="shared" si="171"/>
        <v>91789400</v>
      </c>
      <c r="N154" s="121">
        <f t="shared" si="171"/>
        <v>0</v>
      </c>
      <c r="O154" s="121">
        <f t="shared" si="171"/>
        <v>0</v>
      </c>
      <c r="P154" s="121">
        <f t="shared" si="171"/>
        <v>0</v>
      </c>
      <c r="Q154" s="121">
        <f t="shared" si="171"/>
        <v>0</v>
      </c>
      <c r="R154" s="121">
        <f t="shared" si="171"/>
        <v>10600</v>
      </c>
    </row>
    <row r="155" spans="1:19" ht="16.5" customHeight="1">
      <c r="A155" s="115" t="s">
        <v>1352</v>
      </c>
      <c r="B155" s="115" t="s">
        <v>1399</v>
      </c>
      <c r="C155" s="115">
        <v>91800000</v>
      </c>
      <c r="D155" s="261"/>
      <c r="E155" s="261"/>
      <c r="F155" s="261"/>
      <c r="G155" s="261"/>
      <c r="H155" s="261"/>
      <c r="I155" s="261"/>
      <c r="J155" s="115">
        <f>SUM(F155:I155)</f>
        <v>0</v>
      </c>
      <c r="K155" s="115">
        <v>91800000</v>
      </c>
      <c r="L155" s="115">
        <v>91789400</v>
      </c>
      <c r="M155" s="115">
        <v>91789400</v>
      </c>
      <c r="N155" s="115">
        <f>L155-M155</f>
        <v>0</v>
      </c>
      <c r="O155" s="115"/>
      <c r="P155" s="115"/>
      <c r="Q155" s="115">
        <f>SUM(N155:P155)</f>
        <v>0</v>
      </c>
      <c r="R155" s="115">
        <f>K155-M155-Q155</f>
        <v>10600</v>
      </c>
    </row>
    <row r="156" spans="1:19" ht="16.5" customHeight="1">
      <c r="A156" s="120" t="s">
        <v>3</v>
      </c>
      <c r="B156" s="120" t="s">
        <v>188</v>
      </c>
      <c r="C156" s="120">
        <f>C157</f>
        <v>52380000</v>
      </c>
      <c r="D156" s="120">
        <f t="shared" ref="D156:J156" si="173">D157</f>
        <v>0</v>
      </c>
      <c r="E156" s="120">
        <f t="shared" si="173"/>
        <v>0</v>
      </c>
      <c r="F156" s="120">
        <f t="shared" si="173"/>
        <v>0</v>
      </c>
      <c r="G156" s="120">
        <f t="shared" si="173"/>
        <v>0</v>
      </c>
      <c r="H156" s="120">
        <f t="shared" si="173"/>
        <v>0</v>
      </c>
      <c r="I156" s="120">
        <f t="shared" si="173"/>
        <v>0</v>
      </c>
      <c r="J156" s="120">
        <f t="shared" si="173"/>
        <v>0</v>
      </c>
      <c r="K156" s="120">
        <f t="shared" ref="K156:R157" si="174">K157</f>
        <v>52380000</v>
      </c>
      <c r="L156" s="120">
        <f t="shared" si="174"/>
        <v>52197000</v>
      </c>
      <c r="M156" s="120">
        <f t="shared" si="174"/>
        <v>52197000</v>
      </c>
      <c r="N156" s="120">
        <f t="shared" si="174"/>
        <v>0</v>
      </c>
      <c r="O156" s="120">
        <f t="shared" si="174"/>
        <v>0</v>
      </c>
      <c r="P156" s="120">
        <f t="shared" si="174"/>
        <v>0</v>
      </c>
      <c r="Q156" s="120">
        <f t="shared" si="165"/>
        <v>0</v>
      </c>
      <c r="R156" s="120">
        <f t="shared" si="174"/>
        <v>183000</v>
      </c>
    </row>
    <row r="157" spans="1:19" ht="16.5" customHeight="1">
      <c r="A157" s="121" t="s">
        <v>16</v>
      </c>
      <c r="B157" s="121" t="s">
        <v>1384</v>
      </c>
      <c r="C157" s="121">
        <f>C158</f>
        <v>52380000</v>
      </c>
      <c r="D157" s="173">
        <f t="shared" ref="D157:J157" si="175">SUM(D158)</f>
        <v>0</v>
      </c>
      <c r="E157" s="173">
        <f t="shared" si="175"/>
        <v>0</v>
      </c>
      <c r="F157" s="173">
        <f t="shared" si="175"/>
        <v>0</v>
      </c>
      <c r="G157" s="173">
        <f t="shared" si="175"/>
        <v>0</v>
      </c>
      <c r="H157" s="173">
        <f t="shared" si="175"/>
        <v>0</v>
      </c>
      <c r="I157" s="173">
        <f t="shared" si="175"/>
        <v>0</v>
      </c>
      <c r="J157" s="173">
        <f t="shared" si="175"/>
        <v>0</v>
      </c>
      <c r="K157" s="121">
        <f t="shared" si="174"/>
        <v>52380000</v>
      </c>
      <c r="L157" s="121">
        <f t="shared" si="174"/>
        <v>52197000</v>
      </c>
      <c r="M157" s="121">
        <f t="shared" si="174"/>
        <v>52197000</v>
      </c>
      <c r="N157" s="121">
        <f t="shared" si="174"/>
        <v>0</v>
      </c>
      <c r="O157" s="121">
        <f t="shared" si="174"/>
        <v>0</v>
      </c>
      <c r="P157" s="121">
        <f t="shared" si="174"/>
        <v>0</v>
      </c>
      <c r="Q157" s="121">
        <f t="shared" si="174"/>
        <v>0</v>
      </c>
      <c r="R157" s="121">
        <f t="shared" si="174"/>
        <v>183000</v>
      </c>
    </row>
    <row r="158" spans="1:19" ht="16.5" customHeight="1">
      <c r="A158" s="115" t="s">
        <v>1352</v>
      </c>
      <c r="B158" s="115" t="s">
        <v>1399</v>
      </c>
      <c r="C158" s="115">
        <v>52380000</v>
      </c>
      <c r="D158" s="261"/>
      <c r="E158" s="261"/>
      <c r="F158" s="261"/>
      <c r="G158" s="261"/>
      <c r="H158" s="261"/>
      <c r="I158" s="261"/>
      <c r="J158" s="115">
        <f>SUM(F158:I158)</f>
        <v>0</v>
      </c>
      <c r="K158" s="115">
        <v>52380000</v>
      </c>
      <c r="L158" s="115">
        <v>52197000</v>
      </c>
      <c r="M158" s="115">
        <v>52197000</v>
      </c>
      <c r="N158" s="115">
        <f>L158-M158</f>
        <v>0</v>
      </c>
      <c r="O158" s="115"/>
      <c r="P158" s="115"/>
      <c r="Q158" s="115">
        <f>SUM(N158:P158)</f>
        <v>0</v>
      </c>
      <c r="R158" s="115">
        <f>K158-M158-Q158</f>
        <v>183000</v>
      </c>
    </row>
    <row r="159" spans="1:19" ht="16.5" customHeight="1">
      <c r="A159" s="119" t="s">
        <v>2</v>
      </c>
      <c r="B159" s="119" t="s">
        <v>189</v>
      </c>
      <c r="C159" s="119">
        <f t="shared" ref="C159:P159" si="176">SUM(C160,C163,C166,C175)</f>
        <v>432107000</v>
      </c>
      <c r="D159" s="119">
        <f t="shared" si="176"/>
        <v>0</v>
      </c>
      <c r="E159" s="119">
        <f t="shared" si="176"/>
        <v>0</v>
      </c>
      <c r="F159" s="119">
        <f t="shared" si="176"/>
        <v>0</v>
      </c>
      <c r="G159" s="119">
        <f t="shared" si="176"/>
        <v>0</v>
      </c>
      <c r="H159" s="119">
        <f t="shared" si="176"/>
        <v>0</v>
      </c>
      <c r="I159" s="119">
        <f t="shared" si="176"/>
        <v>-53300000</v>
      </c>
      <c r="J159" s="119">
        <f t="shared" si="176"/>
        <v>-53300000</v>
      </c>
      <c r="K159" s="119">
        <f t="shared" si="176"/>
        <v>378807000</v>
      </c>
      <c r="L159" s="119">
        <f t="shared" si="176"/>
        <v>364006680</v>
      </c>
      <c r="M159" s="119">
        <f t="shared" si="176"/>
        <v>364006680</v>
      </c>
      <c r="N159" s="119">
        <f t="shared" si="176"/>
        <v>0</v>
      </c>
      <c r="O159" s="119">
        <f t="shared" si="176"/>
        <v>0</v>
      </c>
      <c r="P159" s="119">
        <f t="shared" si="176"/>
        <v>0</v>
      </c>
      <c r="Q159" s="119">
        <f t="shared" si="165"/>
        <v>0</v>
      </c>
      <c r="R159" s="119">
        <f>SUM(R160,R163,R166,R175)</f>
        <v>14800320</v>
      </c>
    </row>
    <row r="160" spans="1:19" ht="16.5" customHeight="1">
      <c r="A160" s="120" t="s">
        <v>3</v>
      </c>
      <c r="B160" s="120" t="s">
        <v>190</v>
      </c>
      <c r="C160" s="120">
        <f>C161</f>
        <v>142852000</v>
      </c>
      <c r="D160" s="120">
        <f t="shared" ref="D160:J160" si="177">D161</f>
        <v>0</v>
      </c>
      <c r="E160" s="120">
        <f t="shared" si="177"/>
        <v>0</v>
      </c>
      <c r="F160" s="120">
        <f t="shared" si="177"/>
        <v>0</v>
      </c>
      <c r="G160" s="120">
        <f t="shared" si="177"/>
        <v>0</v>
      </c>
      <c r="H160" s="120">
        <f t="shared" si="177"/>
        <v>0</v>
      </c>
      <c r="I160" s="120">
        <f t="shared" si="177"/>
        <v>-34580000</v>
      </c>
      <c r="J160" s="120">
        <f t="shared" si="177"/>
        <v>-34580000</v>
      </c>
      <c r="K160" s="120">
        <f t="shared" ref="K160:R161" si="178">K161</f>
        <v>108272000</v>
      </c>
      <c r="L160" s="120">
        <f t="shared" si="178"/>
        <v>106590750</v>
      </c>
      <c r="M160" s="120">
        <f t="shared" si="178"/>
        <v>106590750</v>
      </c>
      <c r="N160" s="120">
        <f t="shared" si="178"/>
        <v>0</v>
      </c>
      <c r="O160" s="120">
        <f t="shared" si="178"/>
        <v>0</v>
      </c>
      <c r="P160" s="120">
        <f t="shared" si="178"/>
        <v>0</v>
      </c>
      <c r="Q160" s="120">
        <f t="shared" si="165"/>
        <v>0</v>
      </c>
      <c r="R160" s="120">
        <f t="shared" si="178"/>
        <v>1681250</v>
      </c>
    </row>
    <row r="161" spans="1:18" ht="16.5" customHeight="1">
      <c r="A161" s="121" t="s">
        <v>16</v>
      </c>
      <c r="B161" s="121" t="s">
        <v>1383</v>
      </c>
      <c r="C161" s="121">
        <f>C162</f>
        <v>142852000</v>
      </c>
      <c r="D161" s="173">
        <f t="shared" ref="D161:J161" si="179">SUM(D162)</f>
        <v>0</v>
      </c>
      <c r="E161" s="173">
        <f t="shared" si="179"/>
        <v>0</v>
      </c>
      <c r="F161" s="173">
        <f t="shared" si="179"/>
        <v>0</v>
      </c>
      <c r="G161" s="173">
        <f t="shared" si="179"/>
        <v>0</v>
      </c>
      <c r="H161" s="173">
        <f t="shared" si="179"/>
        <v>0</v>
      </c>
      <c r="I161" s="173">
        <f t="shared" si="179"/>
        <v>-34580000</v>
      </c>
      <c r="J161" s="173">
        <f t="shared" si="179"/>
        <v>-34580000</v>
      </c>
      <c r="K161" s="121">
        <f t="shared" si="178"/>
        <v>108272000</v>
      </c>
      <c r="L161" s="121">
        <f t="shared" si="178"/>
        <v>106590750</v>
      </c>
      <c r="M161" s="121">
        <f t="shared" si="178"/>
        <v>106590750</v>
      </c>
      <c r="N161" s="121">
        <f t="shared" si="178"/>
        <v>0</v>
      </c>
      <c r="O161" s="121">
        <f t="shared" si="178"/>
        <v>0</v>
      </c>
      <c r="P161" s="121">
        <f t="shared" si="178"/>
        <v>0</v>
      </c>
      <c r="Q161" s="121">
        <f t="shared" si="178"/>
        <v>0</v>
      </c>
      <c r="R161" s="121">
        <f t="shared" si="178"/>
        <v>1681250</v>
      </c>
    </row>
    <row r="162" spans="1:18" ht="16.5" customHeight="1">
      <c r="A162" s="115" t="s">
        <v>1352</v>
      </c>
      <c r="B162" s="115" t="s">
        <v>1383</v>
      </c>
      <c r="C162" s="115">
        <v>142852000</v>
      </c>
      <c r="D162" s="261"/>
      <c r="E162" s="261"/>
      <c r="F162" s="261"/>
      <c r="G162" s="261"/>
      <c r="H162" s="261"/>
      <c r="I162" s="261">
        <v>-34580000</v>
      </c>
      <c r="J162" s="115">
        <f>SUM(F162:I162)</f>
        <v>-34580000</v>
      </c>
      <c r="K162" s="115">
        <v>108272000</v>
      </c>
      <c r="L162" s="115">
        <v>106590750</v>
      </c>
      <c r="M162" s="115">
        <v>106590750</v>
      </c>
      <c r="N162" s="115">
        <f>L162-M162</f>
        <v>0</v>
      </c>
      <c r="O162" s="115"/>
      <c r="P162" s="115"/>
      <c r="Q162" s="115">
        <f>SUM(N162:P162)</f>
        <v>0</v>
      </c>
      <c r="R162" s="115">
        <f>K162-M162-Q162</f>
        <v>1681250</v>
      </c>
    </row>
    <row r="163" spans="1:18" ht="16.5" customHeight="1">
      <c r="A163" s="120" t="s">
        <v>3</v>
      </c>
      <c r="B163" s="120" t="s">
        <v>191</v>
      </c>
      <c r="C163" s="120">
        <f>SUM(C164)</f>
        <v>225844000</v>
      </c>
      <c r="D163" s="120">
        <f t="shared" ref="D163:J164" si="180">SUM(D164)</f>
        <v>0</v>
      </c>
      <c r="E163" s="120">
        <f t="shared" si="180"/>
        <v>0</v>
      </c>
      <c r="F163" s="120">
        <f t="shared" si="180"/>
        <v>0</v>
      </c>
      <c r="G163" s="120">
        <f t="shared" si="180"/>
        <v>0</v>
      </c>
      <c r="H163" s="120">
        <f t="shared" si="180"/>
        <v>0</v>
      </c>
      <c r="I163" s="120">
        <f t="shared" si="180"/>
        <v>-18720000</v>
      </c>
      <c r="J163" s="120">
        <f t="shared" si="180"/>
        <v>-18720000</v>
      </c>
      <c r="K163" s="120">
        <f t="shared" ref="K163:R163" si="181">SUM(K164)</f>
        <v>207124000</v>
      </c>
      <c r="L163" s="120">
        <f t="shared" si="181"/>
        <v>195392830</v>
      </c>
      <c r="M163" s="120">
        <f t="shared" si="181"/>
        <v>195392830</v>
      </c>
      <c r="N163" s="120">
        <f t="shared" si="181"/>
        <v>0</v>
      </c>
      <c r="O163" s="120">
        <f t="shared" si="181"/>
        <v>0</v>
      </c>
      <c r="P163" s="120">
        <f t="shared" si="181"/>
        <v>0</v>
      </c>
      <c r="Q163" s="120">
        <f t="shared" si="181"/>
        <v>0</v>
      </c>
      <c r="R163" s="120">
        <f t="shared" si="181"/>
        <v>11731170</v>
      </c>
    </row>
    <row r="164" spans="1:18" ht="16.5" customHeight="1">
      <c r="A164" s="121" t="s">
        <v>16</v>
      </c>
      <c r="B164" s="121" t="s">
        <v>1383</v>
      </c>
      <c r="C164" s="121">
        <f>C165</f>
        <v>225844000</v>
      </c>
      <c r="D164" s="173">
        <f t="shared" si="180"/>
        <v>0</v>
      </c>
      <c r="E164" s="173">
        <f t="shared" si="180"/>
        <v>0</v>
      </c>
      <c r="F164" s="173">
        <f t="shared" si="180"/>
        <v>0</v>
      </c>
      <c r="G164" s="173">
        <f t="shared" si="180"/>
        <v>0</v>
      </c>
      <c r="H164" s="173">
        <f t="shared" si="180"/>
        <v>0</v>
      </c>
      <c r="I164" s="173">
        <f t="shared" si="180"/>
        <v>-18720000</v>
      </c>
      <c r="J164" s="173">
        <f t="shared" si="180"/>
        <v>-18720000</v>
      </c>
      <c r="K164" s="121">
        <f t="shared" ref="K164:R164" si="182">K165</f>
        <v>207124000</v>
      </c>
      <c r="L164" s="121">
        <f t="shared" si="182"/>
        <v>195392830</v>
      </c>
      <c r="M164" s="121">
        <f t="shared" si="182"/>
        <v>195392830</v>
      </c>
      <c r="N164" s="121">
        <f t="shared" si="182"/>
        <v>0</v>
      </c>
      <c r="O164" s="121">
        <f t="shared" si="182"/>
        <v>0</v>
      </c>
      <c r="P164" s="121">
        <f t="shared" si="182"/>
        <v>0</v>
      </c>
      <c r="Q164" s="121">
        <f t="shared" si="182"/>
        <v>0</v>
      </c>
      <c r="R164" s="121">
        <f t="shared" si="182"/>
        <v>11731170</v>
      </c>
    </row>
    <row r="165" spans="1:18" ht="16.5" customHeight="1">
      <c r="A165" s="115" t="s">
        <v>1352</v>
      </c>
      <c r="B165" s="115" t="s">
        <v>1383</v>
      </c>
      <c r="C165" s="115">
        <v>225844000</v>
      </c>
      <c r="D165" s="261"/>
      <c r="E165" s="261"/>
      <c r="F165" s="261"/>
      <c r="G165" s="261"/>
      <c r="H165" s="261"/>
      <c r="I165" s="261">
        <v>-18720000</v>
      </c>
      <c r="J165" s="115">
        <f>SUM(F165:I165)</f>
        <v>-18720000</v>
      </c>
      <c r="K165" s="115">
        <f>C165+J165</f>
        <v>207124000</v>
      </c>
      <c r="L165" s="33">
        <v>195392830</v>
      </c>
      <c r="M165" s="33">
        <v>195392830</v>
      </c>
      <c r="N165" s="115">
        <f>L165-M165</f>
        <v>0</v>
      </c>
      <c r="O165" s="115"/>
      <c r="P165" s="115"/>
      <c r="Q165" s="115">
        <f>SUM(N165:P165)</f>
        <v>0</v>
      </c>
      <c r="R165" s="115">
        <f>K165-M165-Q165</f>
        <v>11731170</v>
      </c>
    </row>
    <row r="166" spans="1:18" ht="16.5" customHeight="1">
      <c r="A166" s="120" t="s">
        <v>3</v>
      </c>
      <c r="B166" s="120" t="s">
        <v>1400</v>
      </c>
      <c r="C166" s="120">
        <f>SUM(C167,C169,C171,C173)</f>
        <v>49884000</v>
      </c>
      <c r="D166" s="120">
        <f t="shared" ref="D166:J166" si="183">SUM(D167,D169,D171,D173)</f>
        <v>0</v>
      </c>
      <c r="E166" s="120">
        <f t="shared" si="183"/>
        <v>0</v>
      </c>
      <c r="F166" s="120">
        <f t="shared" si="183"/>
        <v>0</v>
      </c>
      <c r="G166" s="120">
        <f t="shared" si="183"/>
        <v>0</v>
      </c>
      <c r="H166" s="120">
        <f t="shared" si="183"/>
        <v>0</v>
      </c>
      <c r="I166" s="120">
        <f t="shared" si="183"/>
        <v>0</v>
      </c>
      <c r="J166" s="120">
        <f t="shared" si="183"/>
        <v>0</v>
      </c>
      <c r="K166" s="120">
        <f t="shared" ref="K166:R166" si="184">SUM(K167,K169,K171,K173)</f>
        <v>49884000</v>
      </c>
      <c r="L166" s="120">
        <f t="shared" si="184"/>
        <v>48554000</v>
      </c>
      <c r="M166" s="120">
        <f t="shared" si="184"/>
        <v>48554000</v>
      </c>
      <c r="N166" s="120">
        <f t="shared" si="184"/>
        <v>0</v>
      </c>
      <c r="O166" s="120">
        <f t="shared" si="184"/>
        <v>0</v>
      </c>
      <c r="P166" s="120">
        <f t="shared" si="184"/>
        <v>0</v>
      </c>
      <c r="Q166" s="120">
        <f t="shared" si="184"/>
        <v>0</v>
      </c>
      <c r="R166" s="120">
        <f t="shared" si="184"/>
        <v>1330000</v>
      </c>
    </row>
    <row r="167" spans="1:18" ht="16.5" customHeight="1">
      <c r="A167" s="121" t="s">
        <v>16</v>
      </c>
      <c r="B167" s="121" t="s">
        <v>1371</v>
      </c>
      <c r="C167" s="121">
        <f>C168</f>
        <v>1304000</v>
      </c>
      <c r="D167" s="173">
        <f t="shared" ref="D167:J167" si="185">SUM(D168)</f>
        <v>0</v>
      </c>
      <c r="E167" s="173">
        <f t="shared" si="185"/>
        <v>0</v>
      </c>
      <c r="F167" s="173">
        <f t="shared" si="185"/>
        <v>0</v>
      </c>
      <c r="G167" s="173">
        <f t="shared" si="185"/>
        <v>0</v>
      </c>
      <c r="H167" s="173">
        <f t="shared" si="185"/>
        <v>0</v>
      </c>
      <c r="I167" s="173">
        <f t="shared" si="185"/>
        <v>0</v>
      </c>
      <c r="J167" s="173">
        <f t="shared" si="185"/>
        <v>0</v>
      </c>
      <c r="K167" s="121">
        <f t="shared" ref="K167:R167" si="186">K168</f>
        <v>1304000</v>
      </c>
      <c r="L167" s="121">
        <f t="shared" si="186"/>
        <v>1302000</v>
      </c>
      <c r="M167" s="121">
        <f t="shared" si="186"/>
        <v>1302000</v>
      </c>
      <c r="N167" s="121">
        <f t="shared" si="186"/>
        <v>0</v>
      </c>
      <c r="O167" s="121">
        <f t="shared" si="186"/>
        <v>0</v>
      </c>
      <c r="P167" s="121">
        <f t="shared" si="186"/>
        <v>0</v>
      </c>
      <c r="Q167" s="121">
        <f t="shared" si="186"/>
        <v>0</v>
      </c>
      <c r="R167" s="121">
        <f t="shared" si="186"/>
        <v>2000</v>
      </c>
    </row>
    <row r="168" spans="1:18" ht="16.5" customHeight="1">
      <c r="A168" s="115" t="s">
        <v>64</v>
      </c>
      <c r="B168" s="115" t="s">
        <v>144</v>
      </c>
      <c r="C168" s="115">
        <v>1304000</v>
      </c>
      <c r="D168" s="261"/>
      <c r="E168" s="261"/>
      <c r="F168" s="261"/>
      <c r="G168" s="261"/>
      <c r="H168" s="261"/>
      <c r="I168" s="261"/>
      <c r="J168" s="115">
        <f>SUM(F168:I168)</f>
        <v>0</v>
      </c>
      <c r="K168" s="115">
        <f>C168+J168</f>
        <v>1304000</v>
      </c>
      <c r="L168" s="115">
        <v>1302000</v>
      </c>
      <c r="M168" s="115">
        <v>1302000</v>
      </c>
      <c r="N168" s="115">
        <f>L168-M168</f>
        <v>0</v>
      </c>
      <c r="O168" s="115"/>
      <c r="P168" s="115"/>
      <c r="Q168" s="115">
        <f>SUM(N168:P168)</f>
        <v>0</v>
      </c>
      <c r="R168" s="115">
        <f>K168-M168-Q168</f>
        <v>2000</v>
      </c>
    </row>
    <row r="169" spans="1:18" ht="16.5" customHeight="1">
      <c r="A169" s="121" t="s">
        <v>16</v>
      </c>
      <c r="B169" s="121" t="s">
        <v>192</v>
      </c>
      <c r="C169" s="121">
        <f>C170</f>
        <v>2980000</v>
      </c>
      <c r="D169" s="173">
        <f t="shared" ref="D169:J169" si="187">SUM(D170)</f>
        <v>0</v>
      </c>
      <c r="E169" s="173">
        <f t="shared" si="187"/>
        <v>0</v>
      </c>
      <c r="F169" s="173">
        <f t="shared" si="187"/>
        <v>0</v>
      </c>
      <c r="G169" s="173">
        <f t="shared" si="187"/>
        <v>0</v>
      </c>
      <c r="H169" s="173">
        <f t="shared" si="187"/>
        <v>0</v>
      </c>
      <c r="I169" s="173">
        <f t="shared" si="187"/>
        <v>0</v>
      </c>
      <c r="J169" s="173">
        <f t="shared" si="187"/>
        <v>0</v>
      </c>
      <c r="K169" s="121">
        <f t="shared" ref="K169:R169" si="188">K170</f>
        <v>2980000</v>
      </c>
      <c r="L169" s="121">
        <f t="shared" si="188"/>
        <v>2770000</v>
      </c>
      <c r="M169" s="121">
        <f t="shared" si="188"/>
        <v>2770000</v>
      </c>
      <c r="N169" s="121">
        <f t="shared" si="188"/>
        <v>0</v>
      </c>
      <c r="O169" s="121">
        <f t="shared" si="188"/>
        <v>0</v>
      </c>
      <c r="P169" s="121">
        <f t="shared" si="188"/>
        <v>0</v>
      </c>
      <c r="Q169" s="121">
        <f t="shared" si="188"/>
        <v>0</v>
      </c>
      <c r="R169" s="121">
        <f t="shared" si="188"/>
        <v>210000</v>
      </c>
    </row>
    <row r="170" spans="1:18" ht="16.5" customHeight="1">
      <c r="A170" s="115" t="s">
        <v>64</v>
      </c>
      <c r="B170" s="115" t="s">
        <v>1357</v>
      </c>
      <c r="C170" s="115">
        <v>2980000</v>
      </c>
      <c r="D170" s="261"/>
      <c r="E170" s="261"/>
      <c r="F170" s="261"/>
      <c r="G170" s="261"/>
      <c r="H170" s="261"/>
      <c r="I170" s="261"/>
      <c r="J170" s="115">
        <f>SUM(F170:I170)</f>
        <v>0</v>
      </c>
      <c r="K170" s="115">
        <f>C170+J170</f>
        <v>2980000</v>
      </c>
      <c r="L170" s="115">
        <v>2770000</v>
      </c>
      <c r="M170" s="115">
        <v>2770000</v>
      </c>
      <c r="N170" s="115">
        <f>L170-M170</f>
        <v>0</v>
      </c>
      <c r="O170" s="115"/>
      <c r="P170" s="115"/>
      <c r="Q170" s="115">
        <f>SUM(N170:P170)</f>
        <v>0</v>
      </c>
      <c r="R170" s="115">
        <f>K170-M170-Q170</f>
        <v>210000</v>
      </c>
    </row>
    <row r="171" spans="1:18" ht="16.5" customHeight="1">
      <c r="A171" s="121" t="s">
        <v>16</v>
      </c>
      <c r="B171" s="122" t="s">
        <v>1358</v>
      </c>
      <c r="C171" s="121">
        <f>C172</f>
        <v>28800000</v>
      </c>
      <c r="D171" s="173">
        <f t="shared" ref="D171:J171" si="189">SUM(D172)</f>
        <v>0</v>
      </c>
      <c r="E171" s="173">
        <f t="shared" si="189"/>
        <v>0</v>
      </c>
      <c r="F171" s="173">
        <f t="shared" si="189"/>
        <v>0</v>
      </c>
      <c r="G171" s="173">
        <f t="shared" si="189"/>
        <v>0</v>
      </c>
      <c r="H171" s="173">
        <f t="shared" si="189"/>
        <v>0</v>
      </c>
      <c r="I171" s="173">
        <f t="shared" si="189"/>
        <v>0</v>
      </c>
      <c r="J171" s="173">
        <f t="shared" si="189"/>
        <v>0</v>
      </c>
      <c r="K171" s="121">
        <f t="shared" ref="K171:R171" si="190">K172</f>
        <v>28800000</v>
      </c>
      <c r="L171" s="121">
        <f t="shared" si="190"/>
        <v>28800000</v>
      </c>
      <c r="M171" s="121">
        <f t="shared" si="190"/>
        <v>28800000</v>
      </c>
      <c r="N171" s="121">
        <f t="shared" si="190"/>
        <v>0</v>
      </c>
      <c r="O171" s="121">
        <f t="shared" si="190"/>
        <v>0</v>
      </c>
      <c r="P171" s="121">
        <f t="shared" si="190"/>
        <v>0</v>
      </c>
      <c r="Q171" s="121">
        <f t="shared" si="190"/>
        <v>0</v>
      </c>
      <c r="R171" s="121">
        <f t="shared" si="190"/>
        <v>0</v>
      </c>
    </row>
    <row r="172" spans="1:18" ht="16.5" customHeight="1">
      <c r="A172" s="115" t="s">
        <v>64</v>
      </c>
      <c r="B172" s="123" t="s">
        <v>1358</v>
      </c>
      <c r="C172" s="115">
        <v>28800000</v>
      </c>
      <c r="D172" s="261"/>
      <c r="E172" s="261"/>
      <c r="F172" s="261"/>
      <c r="G172" s="261"/>
      <c r="H172" s="261"/>
      <c r="I172" s="261"/>
      <c r="J172" s="115">
        <f>SUM(F172:I172)</f>
        <v>0</v>
      </c>
      <c r="K172" s="115">
        <f>C172+J172</f>
        <v>28800000</v>
      </c>
      <c r="L172" s="115">
        <v>28800000</v>
      </c>
      <c r="M172" s="115">
        <v>28800000</v>
      </c>
      <c r="N172" s="115">
        <f>L172-M172</f>
        <v>0</v>
      </c>
      <c r="O172" s="115"/>
      <c r="P172" s="115"/>
      <c r="Q172" s="115">
        <f>SUM(N172:P172)</f>
        <v>0</v>
      </c>
      <c r="R172" s="115">
        <f>K172-M172-Q172</f>
        <v>0</v>
      </c>
    </row>
    <row r="173" spans="1:18" ht="16.5" customHeight="1">
      <c r="A173" s="121" t="s">
        <v>16</v>
      </c>
      <c r="B173" s="122" t="s">
        <v>1365</v>
      </c>
      <c r="C173" s="121">
        <f>C174</f>
        <v>16800000</v>
      </c>
      <c r="D173" s="173">
        <f t="shared" ref="D173:J173" si="191">SUM(D174)</f>
        <v>0</v>
      </c>
      <c r="E173" s="173">
        <f t="shared" si="191"/>
        <v>0</v>
      </c>
      <c r="F173" s="173">
        <f t="shared" si="191"/>
        <v>0</v>
      </c>
      <c r="G173" s="173">
        <f t="shared" si="191"/>
        <v>0</v>
      </c>
      <c r="H173" s="173">
        <f t="shared" si="191"/>
        <v>0</v>
      </c>
      <c r="I173" s="173">
        <f t="shared" si="191"/>
        <v>0</v>
      </c>
      <c r="J173" s="173">
        <f t="shared" si="191"/>
        <v>0</v>
      </c>
      <c r="K173" s="121">
        <f t="shared" ref="K173:R173" si="192">K174</f>
        <v>16800000</v>
      </c>
      <c r="L173" s="121">
        <f t="shared" si="192"/>
        <v>15682000</v>
      </c>
      <c r="M173" s="121">
        <f t="shared" si="192"/>
        <v>15682000</v>
      </c>
      <c r="N173" s="121">
        <f t="shared" si="192"/>
        <v>0</v>
      </c>
      <c r="O173" s="121">
        <f t="shared" si="192"/>
        <v>0</v>
      </c>
      <c r="P173" s="121">
        <f t="shared" si="192"/>
        <v>0</v>
      </c>
      <c r="Q173" s="121">
        <f t="shared" si="192"/>
        <v>0</v>
      </c>
      <c r="R173" s="121">
        <f t="shared" si="192"/>
        <v>1118000</v>
      </c>
    </row>
    <row r="174" spans="1:18" ht="16.5" customHeight="1">
      <c r="A174" s="115" t="s">
        <v>64</v>
      </c>
      <c r="B174" s="123" t="s">
        <v>1366</v>
      </c>
      <c r="C174" s="115">
        <v>16800000</v>
      </c>
      <c r="D174" s="261"/>
      <c r="E174" s="261"/>
      <c r="F174" s="261"/>
      <c r="G174" s="261"/>
      <c r="H174" s="261"/>
      <c r="I174" s="261"/>
      <c r="J174" s="115">
        <f>SUM(F174:I174)</f>
        <v>0</v>
      </c>
      <c r="K174" s="115">
        <f>C174+J174</f>
        <v>16800000</v>
      </c>
      <c r="L174" s="115">
        <v>15682000</v>
      </c>
      <c r="M174" s="115">
        <v>15682000</v>
      </c>
      <c r="N174" s="115">
        <f>L174-M174</f>
        <v>0</v>
      </c>
      <c r="O174" s="115"/>
      <c r="P174" s="115"/>
      <c r="Q174" s="115">
        <f>SUM(N174:P174)</f>
        <v>0</v>
      </c>
      <c r="R174" s="115">
        <f>K174-M174-Q174</f>
        <v>1118000</v>
      </c>
    </row>
    <row r="175" spans="1:18" ht="16.5" customHeight="1">
      <c r="A175" s="120" t="s">
        <v>3</v>
      </c>
      <c r="B175" s="120" t="s">
        <v>1401</v>
      </c>
      <c r="C175" s="120">
        <f>SUM(C176)</f>
        <v>13527000</v>
      </c>
      <c r="D175" s="120">
        <f t="shared" ref="D175:J176" si="193">SUM(D176)</f>
        <v>0</v>
      </c>
      <c r="E175" s="120">
        <f t="shared" si="193"/>
        <v>0</v>
      </c>
      <c r="F175" s="120">
        <f t="shared" si="193"/>
        <v>0</v>
      </c>
      <c r="G175" s="120">
        <f t="shared" si="193"/>
        <v>0</v>
      </c>
      <c r="H175" s="120">
        <f t="shared" si="193"/>
        <v>0</v>
      </c>
      <c r="I175" s="120">
        <f t="shared" si="193"/>
        <v>0</v>
      </c>
      <c r="J175" s="120">
        <f t="shared" si="193"/>
        <v>0</v>
      </c>
      <c r="K175" s="120">
        <f t="shared" ref="K175:R175" si="194">SUM(K176)</f>
        <v>13527000</v>
      </c>
      <c r="L175" s="120">
        <f t="shared" si="194"/>
        <v>13469100</v>
      </c>
      <c r="M175" s="120">
        <f t="shared" si="194"/>
        <v>13469100</v>
      </c>
      <c r="N175" s="120">
        <f t="shared" si="194"/>
        <v>0</v>
      </c>
      <c r="O175" s="120">
        <f t="shared" si="194"/>
        <v>0</v>
      </c>
      <c r="P175" s="120">
        <f t="shared" si="194"/>
        <v>0</v>
      </c>
      <c r="Q175" s="120">
        <f t="shared" si="194"/>
        <v>0</v>
      </c>
      <c r="R175" s="120">
        <f t="shared" si="194"/>
        <v>57900</v>
      </c>
    </row>
    <row r="176" spans="1:18" ht="16.5" customHeight="1">
      <c r="A176" s="121" t="s">
        <v>16</v>
      </c>
      <c r="B176" s="121" t="s">
        <v>1354</v>
      </c>
      <c r="C176" s="121">
        <f>C177</f>
        <v>13527000</v>
      </c>
      <c r="D176" s="173">
        <f t="shared" si="193"/>
        <v>0</v>
      </c>
      <c r="E176" s="173">
        <f t="shared" si="193"/>
        <v>0</v>
      </c>
      <c r="F176" s="173">
        <f t="shared" si="193"/>
        <v>0</v>
      </c>
      <c r="G176" s="173">
        <f t="shared" si="193"/>
        <v>0</v>
      </c>
      <c r="H176" s="173">
        <f t="shared" si="193"/>
        <v>0</v>
      </c>
      <c r="I176" s="173">
        <f t="shared" si="193"/>
        <v>0</v>
      </c>
      <c r="J176" s="173">
        <f t="shared" si="193"/>
        <v>0</v>
      </c>
      <c r="K176" s="121">
        <f t="shared" ref="K176:R176" si="195">K177</f>
        <v>13527000</v>
      </c>
      <c r="L176" s="121">
        <f t="shared" si="195"/>
        <v>13469100</v>
      </c>
      <c r="M176" s="121">
        <f t="shared" si="195"/>
        <v>13469100</v>
      </c>
      <c r="N176" s="121">
        <f t="shared" si="195"/>
        <v>0</v>
      </c>
      <c r="O176" s="121">
        <f t="shared" si="195"/>
        <v>0</v>
      </c>
      <c r="P176" s="121">
        <f t="shared" si="195"/>
        <v>0</v>
      </c>
      <c r="Q176" s="121">
        <f t="shared" si="195"/>
        <v>0</v>
      </c>
      <c r="R176" s="121">
        <f t="shared" si="195"/>
        <v>57900</v>
      </c>
    </row>
    <row r="177" spans="1:18" ht="16.5" customHeight="1">
      <c r="A177" s="115" t="s">
        <v>64</v>
      </c>
      <c r="B177" s="115" t="s">
        <v>1354</v>
      </c>
      <c r="C177" s="115">
        <v>13527000</v>
      </c>
      <c r="D177" s="261"/>
      <c r="E177" s="261"/>
      <c r="F177" s="261"/>
      <c r="G177" s="261"/>
      <c r="H177" s="261"/>
      <c r="I177" s="261"/>
      <c r="J177" s="115">
        <f>SUM(F177:I177)</f>
        <v>0</v>
      </c>
      <c r="K177" s="115">
        <f>C177+J177</f>
        <v>13527000</v>
      </c>
      <c r="L177" s="115">
        <v>13469100</v>
      </c>
      <c r="M177" s="115">
        <v>13469100</v>
      </c>
      <c r="N177" s="115">
        <f>L177-M177</f>
        <v>0</v>
      </c>
      <c r="O177" s="115"/>
      <c r="P177" s="115"/>
      <c r="Q177" s="115">
        <f>SUM(N177:P177)</f>
        <v>0</v>
      </c>
      <c r="R177" s="115">
        <f>K177-M177-Q177</f>
        <v>57900</v>
      </c>
    </row>
    <row r="178" spans="1:18" ht="16.5" customHeight="1">
      <c r="A178" s="119" t="s">
        <v>2</v>
      </c>
      <c r="B178" s="119" t="s">
        <v>1402</v>
      </c>
      <c r="C178" s="119">
        <f>SUM(C179,C190)</f>
        <v>258646000</v>
      </c>
      <c r="D178" s="119">
        <f t="shared" ref="D178:J178" si="196">SUM(D179,D190)</f>
        <v>0</v>
      </c>
      <c r="E178" s="119">
        <f t="shared" si="196"/>
        <v>0</v>
      </c>
      <c r="F178" s="119">
        <f t="shared" si="196"/>
        <v>0</v>
      </c>
      <c r="G178" s="119">
        <f t="shared" si="196"/>
        <v>-100000000</v>
      </c>
      <c r="H178" s="119">
        <f t="shared" si="196"/>
        <v>0</v>
      </c>
      <c r="I178" s="119">
        <f t="shared" si="196"/>
        <v>0</v>
      </c>
      <c r="J178" s="119">
        <f t="shared" si="196"/>
        <v>-100000000</v>
      </c>
      <c r="K178" s="119">
        <f t="shared" ref="K178:R178" si="197">SUM(K179,K190)</f>
        <v>158646000</v>
      </c>
      <c r="L178" s="119">
        <f t="shared" si="197"/>
        <v>140449650</v>
      </c>
      <c r="M178" s="119">
        <f t="shared" si="197"/>
        <v>140449650</v>
      </c>
      <c r="N178" s="119">
        <f t="shared" si="197"/>
        <v>0</v>
      </c>
      <c r="O178" s="119">
        <f t="shared" si="197"/>
        <v>0</v>
      </c>
      <c r="P178" s="119">
        <f t="shared" si="197"/>
        <v>0</v>
      </c>
      <c r="Q178" s="119">
        <f t="shared" si="165"/>
        <v>0</v>
      </c>
      <c r="R178" s="119">
        <f t="shared" si="197"/>
        <v>18196350</v>
      </c>
    </row>
    <row r="179" spans="1:18" ht="16.5" customHeight="1">
      <c r="A179" s="120" t="s">
        <v>3</v>
      </c>
      <c r="B179" s="120" t="s">
        <v>1403</v>
      </c>
      <c r="C179" s="120">
        <f>SUM(C180,C182,C184,C186,C188)</f>
        <v>228838000</v>
      </c>
      <c r="D179" s="120">
        <f t="shared" ref="D179:J179" si="198">SUM(D180,D182,D184,D186,D188)</f>
        <v>0</v>
      </c>
      <c r="E179" s="120">
        <f t="shared" si="198"/>
        <v>0</v>
      </c>
      <c r="F179" s="120">
        <f t="shared" si="198"/>
        <v>0</v>
      </c>
      <c r="G179" s="120">
        <f t="shared" si="198"/>
        <v>-100000000</v>
      </c>
      <c r="H179" s="120">
        <f t="shared" si="198"/>
        <v>0</v>
      </c>
      <c r="I179" s="120">
        <f t="shared" si="198"/>
        <v>0</v>
      </c>
      <c r="J179" s="120">
        <f t="shared" si="198"/>
        <v>-100000000</v>
      </c>
      <c r="K179" s="120">
        <f t="shared" ref="K179:R179" si="199">SUM(K180,K182,K184,K186,K188)</f>
        <v>128838000</v>
      </c>
      <c r="L179" s="120">
        <f t="shared" si="199"/>
        <v>111101900</v>
      </c>
      <c r="M179" s="120">
        <f t="shared" si="199"/>
        <v>111101900</v>
      </c>
      <c r="N179" s="120">
        <f t="shared" si="199"/>
        <v>0</v>
      </c>
      <c r="O179" s="120">
        <f t="shared" si="199"/>
        <v>0</v>
      </c>
      <c r="P179" s="120">
        <f t="shared" si="199"/>
        <v>0</v>
      </c>
      <c r="Q179" s="120">
        <f t="shared" si="165"/>
        <v>0</v>
      </c>
      <c r="R179" s="120">
        <f t="shared" si="199"/>
        <v>17736100</v>
      </c>
    </row>
    <row r="180" spans="1:18" ht="16.5" customHeight="1">
      <c r="A180" s="121" t="s">
        <v>16</v>
      </c>
      <c r="B180" s="121" t="s">
        <v>1383</v>
      </c>
      <c r="C180" s="121">
        <f>C181</f>
        <v>17122000</v>
      </c>
      <c r="D180" s="173">
        <f t="shared" ref="D180:J180" si="200">SUM(D181)</f>
        <v>0</v>
      </c>
      <c r="E180" s="173">
        <f t="shared" si="200"/>
        <v>0</v>
      </c>
      <c r="F180" s="173">
        <f t="shared" si="200"/>
        <v>-4554000</v>
      </c>
      <c r="G180" s="173">
        <f t="shared" si="200"/>
        <v>0</v>
      </c>
      <c r="H180" s="173">
        <f t="shared" si="200"/>
        <v>0</v>
      </c>
      <c r="I180" s="173">
        <f t="shared" si="200"/>
        <v>0</v>
      </c>
      <c r="J180" s="173">
        <f t="shared" si="200"/>
        <v>-4554000</v>
      </c>
      <c r="K180" s="121">
        <f t="shared" ref="K180:R180" si="201">K181</f>
        <v>12568000</v>
      </c>
      <c r="L180" s="121">
        <f t="shared" si="201"/>
        <v>12416900</v>
      </c>
      <c r="M180" s="121">
        <f t="shared" si="201"/>
        <v>12416900</v>
      </c>
      <c r="N180" s="121">
        <f t="shared" si="201"/>
        <v>0</v>
      </c>
      <c r="O180" s="121">
        <f t="shared" si="201"/>
        <v>0</v>
      </c>
      <c r="P180" s="121">
        <f t="shared" si="201"/>
        <v>0</v>
      </c>
      <c r="Q180" s="121">
        <f t="shared" si="201"/>
        <v>0</v>
      </c>
      <c r="R180" s="121">
        <f t="shared" si="201"/>
        <v>151100</v>
      </c>
    </row>
    <row r="181" spans="1:18" ht="16.5" customHeight="1">
      <c r="A181" s="115" t="s">
        <v>64</v>
      </c>
      <c r="B181" s="115" t="s">
        <v>1383</v>
      </c>
      <c r="C181" s="115">
        <v>17122000</v>
      </c>
      <c r="D181" s="261"/>
      <c r="E181" s="261"/>
      <c r="F181" s="261">
        <v>-4554000</v>
      </c>
      <c r="G181" s="261"/>
      <c r="H181" s="261"/>
      <c r="I181" s="261"/>
      <c r="J181" s="115">
        <f>SUM(F181:I181)</f>
        <v>-4554000</v>
      </c>
      <c r="K181" s="115">
        <f>C181+J181</f>
        <v>12568000</v>
      </c>
      <c r="L181" s="115">
        <v>12416900</v>
      </c>
      <c r="M181" s="115">
        <v>12416900</v>
      </c>
      <c r="N181" s="115">
        <f>L181-M181</f>
        <v>0</v>
      </c>
      <c r="O181" s="115"/>
      <c r="P181" s="115"/>
      <c r="Q181" s="115">
        <f>SUM(N181:P181)</f>
        <v>0</v>
      </c>
      <c r="R181" s="115">
        <f>K181-M181-Q181</f>
        <v>151100</v>
      </c>
    </row>
    <row r="182" spans="1:18" ht="16.5" customHeight="1">
      <c r="A182" s="121" t="s">
        <v>16</v>
      </c>
      <c r="B182" s="121" t="s">
        <v>1404</v>
      </c>
      <c r="C182" s="121">
        <f>C183</f>
        <v>50000000</v>
      </c>
      <c r="D182" s="173">
        <f t="shared" ref="D182:J182" si="202">SUM(D183)</f>
        <v>0</v>
      </c>
      <c r="E182" s="173">
        <f t="shared" si="202"/>
        <v>0</v>
      </c>
      <c r="F182" s="173">
        <f t="shared" si="202"/>
        <v>4554000</v>
      </c>
      <c r="G182" s="173">
        <f t="shared" si="202"/>
        <v>0</v>
      </c>
      <c r="H182" s="173">
        <f t="shared" si="202"/>
        <v>0</v>
      </c>
      <c r="I182" s="173">
        <f t="shared" si="202"/>
        <v>0</v>
      </c>
      <c r="J182" s="173">
        <f t="shared" si="202"/>
        <v>4554000</v>
      </c>
      <c r="K182" s="121">
        <f t="shared" ref="K182:R182" si="203">K183</f>
        <v>54554000</v>
      </c>
      <c r="L182" s="121">
        <f t="shared" si="203"/>
        <v>54553500</v>
      </c>
      <c r="M182" s="121">
        <f t="shared" si="203"/>
        <v>54553500</v>
      </c>
      <c r="N182" s="121">
        <f t="shared" si="203"/>
        <v>0</v>
      </c>
      <c r="O182" s="121">
        <f t="shared" si="203"/>
        <v>0</v>
      </c>
      <c r="P182" s="121">
        <f t="shared" si="203"/>
        <v>0</v>
      </c>
      <c r="Q182" s="121">
        <f t="shared" si="203"/>
        <v>0</v>
      </c>
      <c r="R182" s="121">
        <f t="shared" si="203"/>
        <v>500</v>
      </c>
    </row>
    <row r="183" spans="1:18" ht="16.5" customHeight="1">
      <c r="A183" s="115" t="s">
        <v>64</v>
      </c>
      <c r="B183" s="115" t="s">
        <v>1404</v>
      </c>
      <c r="C183" s="115">
        <v>50000000</v>
      </c>
      <c r="D183" s="261"/>
      <c r="E183" s="261"/>
      <c r="F183" s="261">
        <v>4554000</v>
      </c>
      <c r="G183" s="261"/>
      <c r="H183" s="261"/>
      <c r="I183" s="261"/>
      <c r="J183" s="115">
        <f>SUM(F183:I183)</f>
        <v>4554000</v>
      </c>
      <c r="K183" s="115">
        <f>C183+J183</f>
        <v>54554000</v>
      </c>
      <c r="L183" s="115">
        <v>54553500</v>
      </c>
      <c r="M183" s="115">
        <v>54553500</v>
      </c>
      <c r="N183" s="115">
        <f>L183-M183</f>
        <v>0</v>
      </c>
      <c r="O183" s="115"/>
      <c r="P183" s="115"/>
      <c r="Q183" s="115">
        <f>SUM(N183:P183)</f>
        <v>0</v>
      </c>
      <c r="R183" s="115">
        <f>K183-M183-Q183</f>
        <v>500</v>
      </c>
    </row>
    <row r="184" spans="1:18" ht="16.5" customHeight="1">
      <c r="A184" s="121" t="s">
        <v>16</v>
      </c>
      <c r="B184" s="121" t="s">
        <v>1373</v>
      </c>
      <c r="C184" s="121">
        <f>C185</f>
        <v>1716000</v>
      </c>
      <c r="D184" s="173">
        <f t="shared" ref="D184:J184" si="204">SUM(D185)</f>
        <v>0</v>
      </c>
      <c r="E184" s="173">
        <f t="shared" si="204"/>
        <v>0</v>
      </c>
      <c r="F184" s="173">
        <f t="shared" si="204"/>
        <v>0</v>
      </c>
      <c r="G184" s="173">
        <f t="shared" si="204"/>
        <v>0</v>
      </c>
      <c r="H184" s="173">
        <f t="shared" si="204"/>
        <v>0</v>
      </c>
      <c r="I184" s="173">
        <f t="shared" si="204"/>
        <v>0</v>
      </c>
      <c r="J184" s="173">
        <f t="shared" si="204"/>
        <v>0</v>
      </c>
      <c r="K184" s="121">
        <f t="shared" ref="K184:R184" si="205">K185</f>
        <v>1716000</v>
      </c>
      <c r="L184" s="121">
        <f t="shared" si="205"/>
        <v>1475700</v>
      </c>
      <c r="M184" s="121">
        <f t="shared" si="205"/>
        <v>1475700</v>
      </c>
      <c r="N184" s="121">
        <f t="shared" si="205"/>
        <v>0</v>
      </c>
      <c r="O184" s="121">
        <f t="shared" si="205"/>
        <v>0</v>
      </c>
      <c r="P184" s="121">
        <f t="shared" si="205"/>
        <v>0</v>
      </c>
      <c r="Q184" s="121">
        <f t="shared" si="205"/>
        <v>0</v>
      </c>
      <c r="R184" s="121">
        <f t="shared" si="205"/>
        <v>240300</v>
      </c>
    </row>
    <row r="185" spans="1:18" ht="16.5" customHeight="1">
      <c r="A185" s="115" t="s">
        <v>64</v>
      </c>
      <c r="B185" s="115" t="s">
        <v>1405</v>
      </c>
      <c r="C185" s="115">
        <v>1716000</v>
      </c>
      <c r="D185" s="261"/>
      <c r="E185" s="261"/>
      <c r="F185" s="261"/>
      <c r="G185" s="261"/>
      <c r="H185" s="261"/>
      <c r="I185" s="261"/>
      <c r="J185" s="115">
        <f>SUM(F185:I185)</f>
        <v>0</v>
      </c>
      <c r="K185" s="115">
        <f>C185+J185</f>
        <v>1716000</v>
      </c>
      <c r="L185" s="115">
        <v>1475700</v>
      </c>
      <c r="M185" s="115">
        <v>1475700</v>
      </c>
      <c r="N185" s="115">
        <f>L185-M185</f>
        <v>0</v>
      </c>
      <c r="O185" s="115"/>
      <c r="P185" s="115"/>
      <c r="Q185" s="115">
        <f>SUM(N185:P185)</f>
        <v>0</v>
      </c>
      <c r="R185" s="115">
        <f>K185-M185-Q185</f>
        <v>240300</v>
      </c>
    </row>
    <row r="186" spans="1:18" ht="16.5" customHeight="1">
      <c r="A186" s="121" t="s">
        <v>16</v>
      </c>
      <c r="B186" s="121" t="s">
        <v>1362</v>
      </c>
      <c r="C186" s="121">
        <f>C187</f>
        <v>100000000</v>
      </c>
      <c r="D186" s="173">
        <f t="shared" ref="D186:J186" si="206">SUM(D187)</f>
        <v>0</v>
      </c>
      <c r="E186" s="173">
        <f t="shared" si="206"/>
        <v>0</v>
      </c>
      <c r="F186" s="173">
        <f t="shared" si="206"/>
        <v>0</v>
      </c>
      <c r="G186" s="173">
        <f t="shared" si="206"/>
        <v>-100000000</v>
      </c>
      <c r="H186" s="173">
        <f t="shared" si="206"/>
        <v>0</v>
      </c>
      <c r="I186" s="173">
        <f t="shared" si="206"/>
        <v>0</v>
      </c>
      <c r="J186" s="173">
        <f t="shared" si="206"/>
        <v>-100000000</v>
      </c>
      <c r="K186" s="121">
        <f t="shared" ref="K186:R186" si="207">K187</f>
        <v>0</v>
      </c>
      <c r="L186" s="121">
        <f t="shared" si="207"/>
        <v>0</v>
      </c>
      <c r="M186" s="121">
        <f t="shared" si="207"/>
        <v>0</v>
      </c>
      <c r="N186" s="121">
        <f t="shared" si="207"/>
        <v>0</v>
      </c>
      <c r="O186" s="121">
        <f t="shared" si="207"/>
        <v>0</v>
      </c>
      <c r="P186" s="121">
        <f t="shared" si="207"/>
        <v>0</v>
      </c>
      <c r="Q186" s="121">
        <f t="shared" si="207"/>
        <v>0</v>
      </c>
      <c r="R186" s="121">
        <f t="shared" si="207"/>
        <v>0</v>
      </c>
    </row>
    <row r="187" spans="1:18" ht="16.5" customHeight="1">
      <c r="A187" s="115" t="s">
        <v>64</v>
      </c>
      <c r="B187" s="115" t="s">
        <v>1406</v>
      </c>
      <c r="C187" s="115">
        <v>100000000</v>
      </c>
      <c r="D187" s="261"/>
      <c r="E187" s="261"/>
      <c r="F187" s="261"/>
      <c r="G187" s="261">
        <v>-100000000</v>
      </c>
      <c r="H187" s="261"/>
      <c r="I187" s="261"/>
      <c r="J187" s="115">
        <f>SUM(F187:I187)</f>
        <v>-100000000</v>
      </c>
      <c r="K187" s="115">
        <f>C187+J187</f>
        <v>0</v>
      </c>
      <c r="L187" s="115"/>
      <c r="M187" s="115"/>
      <c r="N187" s="115">
        <f>L187-M187</f>
        <v>0</v>
      </c>
      <c r="O187" s="115"/>
      <c r="P187" s="115"/>
      <c r="Q187" s="115">
        <f>SUM(N187:P187)</f>
        <v>0</v>
      </c>
      <c r="R187" s="115">
        <f>K187-M187-Q187</f>
        <v>0</v>
      </c>
    </row>
    <row r="188" spans="1:18" ht="16.5" customHeight="1">
      <c r="A188" s="121" t="s">
        <v>16</v>
      </c>
      <c r="B188" s="121" t="s">
        <v>1368</v>
      </c>
      <c r="C188" s="121">
        <f>C189</f>
        <v>60000000</v>
      </c>
      <c r="D188" s="173">
        <f t="shared" ref="D188:J188" si="208">SUM(D189)</f>
        <v>0</v>
      </c>
      <c r="E188" s="173">
        <f t="shared" si="208"/>
        <v>0</v>
      </c>
      <c r="F188" s="173">
        <f t="shared" si="208"/>
        <v>0</v>
      </c>
      <c r="G188" s="173">
        <f t="shared" si="208"/>
        <v>0</v>
      </c>
      <c r="H188" s="173">
        <f t="shared" si="208"/>
        <v>0</v>
      </c>
      <c r="I188" s="173">
        <f t="shared" si="208"/>
        <v>0</v>
      </c>
      <c r="J188" s="173">
        <f t="shared" si="208"/>
        <v>0</v>
      </c>
      <c r="K188" s="121">
        <f t="shared" ref="K188:R188" si="209">K189</f>
        <v>60000000</v>
      </c>
      <c r="L188" s="121">
        <f t="shared" si="209"/>
        <v>42655800</v>
      </c>
      <c r="M188" s="121">
        <f t="shared" si="209"/>
        <v>42655800</v>
      </c>
      <c r="N188" s="121">
        <f t="shared" si="209"/>
        <v>0</v>
      </c>
      <c r="O188" s="121">
        <f t="shared" si="209"/>
        <v>0</v>
      </c>
      <c r="P188" s="121">
        <f t="shared" si="209"/>
        <v>0</v>
      </c>
      <c r="Q188" s="121">
        <f t="shared" si="209"/>
        <v>0</v>
      </c>
      <c r="R188" s="121">
        <f t="shared" si="209"/>
        <v>17344200</v>
      </c>
    </row>
    <row r="189" spans="1:18" ht="16.5" customHeight="1">
      <c r="A189" s="115" t="s">
        <v>64</v>
      </c>
      <c r="B189" s="115" t="s">
        <v>1407</v>
      </c>
      <c r="C189" s="115">
        <v>60000000</v>
      </c>
      <c r="D189" s="261"/>
      <c r="E189" s="261"/>
      <c r="F189" s="261"/>
      <c r="G189" s="261"/>
      <c r="H189" s="261"/>
      <c r="I189" s="261"/>
      <c r="J189" s="115">
        <f>SUM(F189:I189)</f>
        <v>0</v>
      </c>
      <c r="K189" s="115">
        <f>C189+J189</f>
        <v>60000000</v>
      </c>
      <c r="L189" s="115">
        <v>42655800</v>
      </c>
      <c r="M189" s="115">
        <v>42655800</v>
      </c>
      <c r="N189" s="115">
        <f>L189-M189</f>
        <v>0</v>
      </c>
      <c r="O189" s="115"/>
      <c r="P189" s="115"/>
      <c r="Q189" s="115">
        <f>SUM(N189:P189)</f>
        <v>0</v>
      </c>
      <c r="R189" s="115">
        <f>K189-M189-Q189</f>
        <v>17344200</v>
      </c>
    </row>
    <row r="190" spans="1:18" ht="16.5" customHeight="1">
      <c r="A190" s="120" t="s">
        <v>3</v>
      </c>
      <c r="B190" s="120" t="s">
        <v>194</v>
      </c>
      <c r="C190" s="120">
        <f t="shared" ref="C190:P190" si="210">SUM(C191,C193,C195,C197,C199,C201)</f>
        <v>29808000</v>
      </c>
      <c r="D190" s="120">
        <f t="shared" si="210"/>
        <v>0</v>
      </c>
      <c r="E190" s="120">
        <f t="shared" si="210"/>
        <v>0</v>
      </c>
      <c r="F190" s="120">
        <f t="shared" si="210"/>
        <v>0</v>
      </c>
      <c r="G190" s="120">
        <f t="shared" si="210"/>
        <v>0</v>
      </c>
      <c r="H190" s="120">
        <f t="shared" si="210"/>
        <v>0</v>
      </c>
      <c r="I190" s="120">
        <f t="shared" si="210"/>
        <v>0</v>
      </c>
      <c r="J190" s="120">
        <f t="shared" si="210"/>
        <v>0</v>
      </c>
      <c r="K190" s="120">
        <f t="shared" si="210"/>
        <v>29808000</v>
      </c>
      <c r="L190" s="120">
        <f t="shared" si="210"/>
        <v>29347750</v>
      </c>
      <c r="M190" s="120">
        <f t="shared" si="210"/>
        <v>29347750</v>
      </c>
      <c r="N190" s="120">
        <f t="shared" si="210"/>
        <v>0</v>
      </c>
      <c r="O190" s="120">
        <f t="shared" si="210"/>
        <v>0</v>
      </c>
      <c r="P190" s="120">
        <f t="shared" si="210"/>
        <v>0</v>
      </c>
      <c r="Q190" s="120">
        <f t="shared" si="165"/>
        <v>0</v>
      </c>
      <c r="R190" s="120">
        <f>SUM(R191,R193,R195,R197,R199,R201)</f>
        <v>460250</v>
      </c>
    </row>
    <row r="191" spans="1:18" ht="16.5" customHeight="1">
      <c r="A191" s="121" t="s">
        <v>16</v>
      </c>
      <c r="B191" s="121" t="s">
        <v>1360</v>
      </c>
      <c r="C191" s="121">
        <f>C192</f>
        <v>6165500</v>
      </c>
      <c r="D191" s="173">
        <f t="shared" ref="D191:J191" si="211">SUM(D192)</f>
        <v>0</v>
      </c>
      <c r="E191" s="173">
        <f t="shared" si="211"/>
        <v>0</v>
      </c>
      <c r="F191" s="173">
        <f t="shared" si="211"/>
        <v>0</v>
      </c>
      <c r="G191" s="173">
        <f t="shared" si="211"/>
        <v>0</v>
      </c>
      <c r="H191" s="173">
        <f t="shared" si="211"/>
        <v>0</v>
      </c>
      <c r="I191" s="173">
        <f t="shared" si="211"/>
        <v>0</v>
      </c>
      <c r="J191" s="173">
        <f t="shared" si="211"/>
        <v>0</v>
      </c>
      <c r="K191" s="121">
        <f t="shared" ref="K191:R191" si="212">K192</f>
        <v>6165500</v>
      </c>
      <c r="L191" s="121">
        <f t="shared" si="212"/>
        <v>5796600</v>
      </c>
      <c r="M191" s="121">
        <f t="shared" si="212"/>
        <v>5796600</v>
      </c>
      <c r="N191" s="121">
        <f t="shared" si="212"/>
        <v>0</v>
      </c>
      <c r="O191" s="121">
        <f t="shared" si="212"/>
        <v>0</v>
      </c>
      <c r="P191" s="121">
        <f t="shared" si="212"/>
        <v>0</v>
      </c>
      <c r="Q191" s="121">
        <f t="shared" si="212"/>
        <v>0</v>
      </c>
      <c r="R191" s="121">
        <f t="shared" si="212"/>
        <v>368900</v>
      </c>
    </row>
    <row r="192" spans="1:18" ht="16.5" customHeight="1">
      <c r="A192" s="115" t="s">
        <v>64</v>
      </c>
      <c r="B192" s="115" t="s">
        <v>1360</v>
      </c>
      <c r="C192" s="115">
        <v>6165500</v>
      </c>
      <c r="D192" s="261"/>
      <c r="E192" s="261"/>
      <c r="F192" s="261"/>
      <c r="G192" s="261"/>
      <c r="H192" s="261"/>
      <c r="I192" s="261"/>
      <c r="J192" s="115">
        <f>SUM(F192:I192)</f>
        <v>0</v>
      </c>
      <c r="K192" s="115">
        <f>C192+J192</f>
        <v>6165500</v>
      </c>
      <c r="L192" s="115">
        <v>5796600</v>
      </c>
      <c r="M192" s="115">
        <v>5796600</v>
      </c>
      <c r="N192" s="115">
        <f>L192-M192</f>
        <v>0</v>
      </c>
      <c r="O192" s="115"/>
      <c r="P192" s="115"/>
      <c r="Q192" s="115">
        <f>SUM(N192:P192)</f>
        <v>0</v>
      </c>
      <c r="R192" s="115">
        <f>K192-M192-Q192</f>
        <v>368900</v>
      </c>
    </row>
    <row r="193" spans="1:19" ht="16.5" customHeight="1">
      <c r="A193" s="121" t="s">
        <v>16</v>
      </c>
      <c r="B193" s="121" t="s">
        <v>1371</v>
      </c>
      <c r="C193" s="121">
        <f>C194</f>
        <v>1542500</v>
      </c>
      <c r="D193" s="173">
        <f t="shared" ref="D193:J193" si="213">SUM(D194)</f>
        <v>0</v>
      </c>
      <c r="E193" s="173">
        <f t="shared" si="213"/>
        <v>0</v>
      </c>
      <c r="F193" s="173">
        <f t="shared" si="213"/>
        <v>0</v>
      </c>
      <c r="G193" s="173">
        <f t="shared" si="213"/>
        <v>0</v>
      </c>
      <c r="H193" s="173">
        <f t="shared" si="213"/>
        <v>0</v>
      </c>
      <c r="I193" s="173">
        <f t="shared" si="213"/>
        <v>0</v>
      </c>
      <c r="J193" s="173">
        <f t="shared" si="213"/>
        <v>0</v>
      </c>
      <c r="K193" s="121">
        <f t="shared" ref="K193:R193" si="214">K194</f>
        <v>1542500</v>
      </c>
      <c r="L193" s="121">
        <f t="shared" si="214"/>
        <v>1460200</v>
      </c>
      <c r="M193" s="121">
        <f t="shared" si="214"/>
        <v>1460200</v>
      </c>
      <c r="N193" s="121">
        <f t="shared" si="214"/>
        <v>0</v>
      </c>
      <c r="O193" s="121">
        <f t="shared" si="214"/>
        <v>0</v>
      </c>
      <c r="P193" s="121">
        <f t="shared" si="214"/>
        <v>0</v>
      </c>
      <c r="Q193" s="121">
        <f t="shared" si="214"/>
        <v>0</v>
      </c>
      <c r="R193" s="121">
        <f t="shared" si="214"/>
        <v>82300</v>
      </c>
    </row>
    <row r="194" spans="1:19" ht="16.5" customHeight="1">
      <c r="A194" s="115" t="s">
        <v>64</v>
      </c>
      <c r="B194" s="115" t="s">
        <v>1372</v>
      </c>
      <c r="C194" s="115">
        <v>1542500</v>
      </c>
      <c r="D194" s="261"/>
      <c r="E194" s="261"/>
      <c r="F194" s="261"/>
      <c r="G194" s="261"/>
      <c r="H194" s="261"/>
      <c r="I194" s="261"/>
      <c r="J194" s="115">
        <f>SUM(F194:I194)</f>
        <v>0</v>
      </c>
      <c r="K194" s="115">
        <f>C194+J194</f>
        <v>1542500</v>
      </c>
      <c r="L194" s="115">
        <v>1460200</v>
      </c>
      <c r="M194" s="115">
        <v>1460200</v>
      </c>
      <c r="N194" s="115">
        <f>L194-M194</f>
        <v>0</v>
      </c>
      <c r="O194" s="115"/>
      <c r="P194" s="115"/>
      <c r="Q194" s="115">
        <f>SUM(N194:P194)</f>
        <v>0</v>
      </c>
      <c r="R194" s="115">
        <f>K194-M194-Q194</f>
        <v>82300</v>
      </c>
    </row>
    <row r="195" spans="1:19" ht="16.5" customHeight="1">
      <c r="A195" s="121" t="s">
        <v>16</v>
      </c>
      <c r="B195" s="121" t="s">
        <v>1356</v>
      </c>
      <c r="C195" s="121">
        <f>C196</f>
        <v>300000</v>
      </c>
      <c r="D195" s="173">
        <f t="shared" ref="D195:J195" si="215">SUM(D196)</f>
        <v>0</v>
      </c>
      <c r="E195" s="173">
        <f t="shared" si="215"/>
        <v>0</v>
      </c>
      <c r="F195" s="173">
        <f t="shared" si="215"/>
        <v>127000</v>
      </c>
      <c r="G195" s="173">
        <f t="shared" si="215"/>
        <v>0</v>
      </c>
      <c r="H195" s="173">
        <f t="shared" si="215"/>
        <v>0</v>
      </c>
      <c r="I195" s="173">
        <f t="shared" si="215"/>
        <v>0</v>
      </c>
      <c r="J195" s="173">
        <f t="shared" si="215"/>
        <v>127000</v>
      </c>
      <c r="K195" s="121">
        <f t="shared" ref="K195:R195" si="216">K196</f>
        <v>427000</v>
      </c>
      <c r="L195" s="121">
        <f t="shared" si="216"/>
        <v>418130</v>
      </c>
      <c r="M195" s="121">
        <f t="shared" si="216"/>
        <v>418130</v>
      </c>
      <c r="N195" s="121">
        <f t="shared" si="216"/>
        <v>0</v>
      </c>
      <c r="O195" s="121">
        <f t="shared" si="216"/>
        <v>0</v>
      </c>
      <c r="P195" s="121">
        <f t="shared" si="216"/>
        <v>0</v>
      </c>
      <c r="Q195" s="121">
        <f t="shared" si="216"/>
        <v>0</v>
      </c>
      <c r="R195" s="121">
        <f t="shared" si="216"/>
        <v>8870</v>
      </c>
    </row>
    <row r="196" spans="1:19" ht="16.5" customHeight="1">
      <c r="A196" s="115" t="s">
        <v>64</v>
      </c>
      <c r="B196" s="115" t="s">
        <v>1361</v>
      </c>
      <c r="C196" s="115">
        <v>300000</v>
      </c>
      <c r="D196" s="261"/>
      <c r="E196" s="261"/>
      <c r="F196" s="261">
        <v>127000</v>
      </c>
      <c r="G196" s="261"/>
      <c r="H196" s="261"/>
      <c r="I196" s="261"/>
      <c r="J196" s="115">
        <f>SUM(F196:I196)</f>
        <v>127000</v>
      </c>
      <c r="K196" s="115">
        <f>C196+J196</f>
        <v>427000</v>
      </c>
      <c r="L196" s="115">
        <v>418130</v>
      </c>
      <c r="M196" s="115">
        <v>418130</v>
      </c>
      <c r="N196" s="115">
        <f>L196-M196</f>
        <v>0</v>
      </c>
      <c r="O196" s="115"/>
      <c r="P196" s="115"/>
      <c r="Q196" s="115">
        <f>SUM(N196:P196)</f>
        <v>0</v>
      </c>
      <c r="R196" s="115">
        <f>K196-M196-Q196</f>
        <v>8870</v>
      </c>
    </row>
    <row r="197" spans="1:19" ht="16.5" customHeight="1">
      <c r="A197" s="121" t="s">
        <v>16</v>
      </c>
      <c r="B197" s="121" t="s">
        <v>1380</v>
      </c>
      <c r="C197" s="121">
        <f>C198</f>
        <v>13500000</v>
      </c>
      <c r="D197" s="173">
        <f t="shared" ref="D197:J197" si="217">SUM(D198)</f>
        <v>0</v>
      </c>
      <c r="E197" s="173">
        <f t="shared" si="217"/>
        <v>0</v>
      </c>
      <c r="F197" s="173">
        <f t="shared" si="217"/>
        <v>0</v>
      </c>
      <c r="G197" s="173">
        <f t="shared" si="217"/>
        <v>0</v>
      </c>
      <c r="H197" s="173">
        <f t="shared" si="217"/>
        <v>0</v>
      </c>
      <c r="I197" s="173">
        <f t="shared" si="217"/>
        <v>0</v>
      </c>
      <c r="J197" s="173">
        <f t="shared" si="217"/>
        <v>0</v>
      </c>
      <c r="K197" s="121">
        <f t="shared" ref="K197:R197" si="218">K198</f>
        <v>13500000</v>
      </c>
      <c r="L197" s="121">
        <f t="shared" si="218"/>
        <v>13500000</v>
      </c>
      <c r="M197" s="121">
        <f t="shared" si="218"/>
        <v>13500000</v>
      </c>
      <c r="N197" s="121">
        <f t="shared" si="218"/>
        <v>0</v>
      </c>
      <c r="O197" s="121">
        <f t="shared" si="218"/>
        <v>0</v>
      </c>
      <c r="P197" s="121">
        <f t="shared" si="218"/>
        <v>0</v>
      </c>
      <c r="Q197" s="121">
        <f t="shared" si="218"/>
        <v>0</v>
      </c>
      <c r="R197" s="121">
        <f t="shared" si="218"/>
        <v>0</v>
      </c>
    </row>
    <row r="198" spans="1:19" ht="16.5" customHeight="1">
      <c r="A198" s="115" t="s">
        <v>64</v>
      </c>
      <c r="B198" s="115" t="s">
        <v>1381</v>
      </c>
      <c r="C198" s="115">
        <v>13500000</v>
      </c>
      <c r="D198" s="261"/>
      <c r="E198" s="261"/>
      <c r="F198" s="261"/>
      <c r="G198" s="261"/>
      <c r="H198" s="261"/>
      <c r="I198" s="261"/>
      <c r="J198" s="115">
        <f>SUM(F198:I198)</f>
        <v>0</v>
      </c>
      <c r="K198" s="115">
        <f>C198+J198</f>
        <v>13500000</v>
      </c>
      <c r="L198" s="115">
        <v>13500000</v>
      </c>
      <c r="M198" s="115">
        <v>13500000</v>
      </c>
      <c r="N198" s="115">
        <f>L198-M198</f>
        <v>0</v>
      </c>
      <c r="O198" s="115"/>
      <c r="P198" s="115"/>
      <c r="Q198" s="115">
        <f>SUM(N198:P198)</f>
        <v>0</v>
      </c>
      <c r="R198" s="115">
        <f>K198-M198-Q198</f>
        <v>0</v>
      </c>
    </row>
    <row r="199" spans="1:19" ht="16.5" customHeight="1">
      <c r="A199" s="121" t="s">
        <v>16</v>
      </c>
      <c r="B199" s="121" t="s">
        <v>1367</v>
      </c>
      <c r="C199" s="121">
        <f>C200</f>
        <v>500000</v>
      </c>
      <c r="D199" s="173">
        <f t="shared" ref="D199:J199" si="219">SUM(D200)</f>
        <v>0</v>
      </c>
      <c r="E199" s="173">
        <f t="shared" si="219"/>
        <v>0</v>
      </c>
      <c r="F199" s="173">
        <f t="shared" si="219"/>
        <v>0</v>
      </c>
      <c r="G199" s="173">
        <f t="shared" si="219"/>
        <v>0</v>
      </c>
      <c r="H199" s="173">
        <f t="shared" si="219"/>
        <v>0</v>
      </c>
      <c r="I199" s="173">
        <f t="shared" si="219"/>
        <v>0</v>
      </c>
      <c r="J199" s="173">
        <f t="shared" si="219"/>
        <v>0</v>
      </c>
      <c r="K199" s="121">
        <f t="shared" ref="K199:R199" si="220">K200</f>
        <v>500000</v>
      </c>
      <c r="L199" s="121">
        <f t="shared" si="220"/>
        <v>500000</v>
      </c>
      <c r="M199" s="121">
        <f t="shared" si="220"/>
        <v>500000</v>
      </c>
      <c r="N199" s="121">
        <f t="shared" si="220"/>
        <v>0</v>
      </c>
      <c r="O199" s="121">
        <f t="shared" si="220"/>
        <v>0</v>
      </c>
      <c r="P199" s="121">
        <f t="shared" si="220"/>
        <v>0</v>
      </c>
      <c r="Q199" s="121">
        <f t="shared" si="220"/>
        <v>0</v>
      </c>
      <c r="R199" s="121">
        <f t="shared" si="220"/>
        <v>0</v>
      </c>
    </row>
    <row r="200" spans="1:19" ht="16.5" customHeight="1">
      <c r="A200" s="115" t="s">
        <v>64</v>
      </c>
      <c r="B200" s="115" t="s">
        <v>1353</v>
      </c>
      <c r="C200" s="115">
        <v>500000</v>
      </c>
      <c r="D200" s="261"/>
      <c r="E200" s="261"/>
      <c r="F200" s="261"/>
      <c r="G200" s="261"/>
      <c r="H200" s="261"/>
      <c r="I200" s="261"/>
      <c r="J200" s="115">
        <f>SUM(F200:I200)</f>
        <v>0</v>
      </c>
      <c r="K200" s="115">
        <f>C200+J200</f>
        <v>500000</v>
      </c>
      <c r="L200" s="115">
        <v>500000</v>
      </c>
      <c r="M200" s="115">
        <v>500000</v>
      </c>
      <c r="N200" s="115">
        <f>L200-M200</f>
        <v>0</v>
      </c>
      <c r="O200" s="115"/>
      <c r="P200" s="115"/>
      <c r="Q200" s="115">
        <f>SUM(N200:P200)</f>
        <v>0</v>
      </c>
      <c r="R200" s="115">
        <f>K200-M200-Q200</f>
        <v>0</v>
      </c>
    </row>
    <row r="201" spans="1:19" ht="16.5" customHeight="1">
      <c r="A201" s="121" t="s">
        <v>16</v>
      </c>
      <c r="B201" s="121" t="s">
        <v>1354</v>
      </c>
      <c r="C201" s="121">
        <f>C202</f>
        <v>7800000</v>
      </c>
      <c r="D201" s="173">
        <f t="shared" ref="D201:J201" si="221">SUM(D202)</f>
        <v>0</v>
      </c>
      <c r="E201" s="173">
        <f t="shared" si="221"/>
        <v>0</v>
      </c>
      <c r="F201" s="173">
        <f t="shared" si="221"/>
        <v>-127000</v>
      </c>
      <c r="G201" s="173">
        <f t="shared" si="221"/>
        <v>0</v>
      </c>
      <c r="H201" s="173">
        <f t="shared" si="221"/>
        <v>0</v>
      </c>
      <c r="I201" s="173">
        <f t="shared" si="221"/>
        <v>0</v>
      </c>
      <c r="J201" s="173">
        <f t="shared" si="221"/>
        <v>-127000</v>
      </c>
      <c r="K201" s="121">
        <f t="shared" ref="K201:R201" si="222">K202</f>
        <v>7673000</v>
      </c>
      <c r="L201" s="121">
        <f t="shared" si="222"/>
        <v>7672820</v>
      </c>
      <c r="M201" s="121">
        <f t="shared" si="222"/>
        <v>7672820</v>
      </c>
      <c r="N201" s="121">
        <f t="shared" si="222"/>
        <v>0</v>
      </c>
      <c r="O201" s="121">
        <f t="shared" si="222"/>
        <v>0</v>
      </c>
      <c r="P201" s="121">
        <f t="shared" si="222"/>
        <v>0</v>
      </c>
      <c r="Q201" s="121">
        <f t="shared" si="222"/>
        <v>0</v>
      </c>
      <c r="R201" s="121">
        <f t="shared" si="222"/>
        <v>180</v>
      </c>
    </row>
    <row r="202" spans="1:19" ht="16.5" customHeight="1">
      <c r="A202" s="115" t="s">
        <v>64</v>
      </c>
      <c r="B202" s="115" t="s">
        <v>1354</v>
      </c>
      <c r="C202" s="115">
        <v>7800000</v>
      </c>
      <c r="D202" s="261"/>
      <c r="E202" s="261"/>
      <c r="F202" s="261">
        <v>-127000</v>
      </c>
      <c r="G202" s="261"/>
      <c r="H202" s="261"/>
      <c r="I202" s="261"/>
      <c r="J202" s="115">
        <f>SUM(F202:I202)</f>
        <v>-127000</v>
      </c>
      <c r="K202" s="115">
        <f>C202+J202</f>
        <v>7673000</v>
      </c>
      <c r="L202" s="115">
        <v>7672820</v>
      </c>
      <c r="M202" s="115">
        <v>7672820</v>
      </c>
      <c r="N202" s="115">
        <f>L202-M202</f>
        <v>0</v>
      </c>
      <c r="O202" s="115"/>
      <c r="P202" s="115"/>
      <c r="Q202" s="115">
        <f>SUM(N202:P202)</f>
        <v>0</v>
      </c>
      <c r="R202" s="115">
        <f>K202-M202-Q202</f>
        <v>180</v>
      </c>
    </row>
    <row r="203" spans="1:19" ht="16.5" customHeight="1">
      <c r="A203" s="117" t="s">
        <v>1</v>
      </c>
      <c r="B203" s="128" t="s">
        <v>1408</v>
      </c>
      <c r="C203" s="117">
        <f>C204</f>
        <v>0</v>
      </c>
      <c r="D203" s="117">
        <f t="shared" ref="D203:J205" si="223">D204</f>
        <v>0</v>
      </c>
      <c r="E203" s="117">
        <f t="shared" si="223"/>
        <v>0</v>
      </c>
      <c r="F203" s="117">
        <f t="shared" si="223"/>
        <v>0</v>
      </c>
      <c r="G203" s="117">
        <f t="shared" si="223"/>
        <v>0</v>
      </c>
      <c r="H203" s="117">
        <f t="shared" si="223"/>
        <v>0</v>
      </c>
      <c r="I203" s="117">
        <f t="shared" si="223"/>
        <v>5000000</v>
      </c>
      <c r="J203" s="117">
        <f t="shared" si="223"/>
        <v>5000000</v>
      </c>
      <c r="K203" s="117">
        <f t="shared" ref="K203:R206" si="224">K204</f>
        <v>5000000</v>
      </c>
      <c r="L203" s="117">
        <f t="shared" si="224"/>
        <v>4891210</v>
      </c>
      <c r="M203" s="117">
        <f t="shared" si="224"/>
        <v>4891210</v>
      </c>
      <c r="N203" s="117">
        <f t="shared" si="224"/>
        <v>0</v>
      </c>
      <c r="O203" s="117">
        <f t="shared" si="224"/>
        <v>0</v>
      </c>
      <c r="P203" s="117">
        <f t="shared" si="224"/>
        <v>0</v>
      </c>
      <c r="Q203" s="117">
        <f t="shared" ref="Q203" si="225">SUM(N203:P203)</f>
        <v>0</v>
      </c>
      <c r="R203" s="117">
        <f t="shared" si="224"/>
        <v>108790</v>
      </c>
    </row>
    <row r="204" spans="1:19" ht="16.5" customHeight="1">
      <c r="A204" s="119" t="s">
        <v>2</v>
      </c>
      <c r="B204" s="129" t="s">
        <v>1409</v>
      </c>
      <c r="C204" s="119">
        <f>C205</f>
        <v>0</v>
      </c>
      <c r="D204" s="119">
        <f t="shared" si="223"/>
        <v>0</v>
      </c>
      <c r="E204" s="119">
        <f t="shared" si="223"/>
        <v>0</v>
      </c>
      <c r="F204" s="119">
        <f t="shared" si="223"/>
        <v>0</v>
      </c>
      <c r="G204" s="119">
        <f t="shared" si="223"/>
        <v>0</v>
      </c>
      <c r="H204" s="119">
        <f t="shared" si="223"/>
        <v>0</v>
      </c>
      <c r="I204" s="119">
        <f t="shared" si="223"/>
        <v>5000000</v>
      </c>
      <c r="J204" s="119">
        <f t="shared" si="223"/>
        <v>5000000</v>
      </c>
      <c r="K204" s="119">
        <f t="shared" si="224"/>
        <v>5000000</v>
      </c>
      <c r="L204" s="119">
        <f t="shared" si="224"/>
        <v>4891210</v>
      </c>
      <c r="M204" s="119">
        <f t="shared" si="224"/>
        <v>4891210</v>
      </c>
      <c r="N204" s="119">
        <f t="shared" si="224"/>
        <v>0</v>
      </c>
      <c r="O204" s="119">
        <f t="shared" si="224"/>
        <v>0</v>
      </c>
      <c r="P204" s="119">
        <f t="shared" si="224"/>
        <v>0</v>
      </c>
      <c r="Q204" s="119">
        <f t="shared" si="224"/>
        <v>0</v>
      </c>
      <c r="R204" s="119">
        <f t="shared" si="224"/>
        <v>108790</v>
      </c>
    </row>
    <row r="205" spans="1:19" ht="16.5" customHeight="1">
      <c r="A205" s="120" t="s">
        <v>3</v>
      </c>
      <c r="B205" s="124" t="s">
        <v>195</v>
      </c>
      <c r="C205" s="120">
        <f>C206</f>
        <v>0</v>
      </c>
      <c r="D205" s="120">
        <f t="shared" si="223"/>
        <v>0</v>
      </c>
      <c r="E205" s="120">
        <f t="shared" si="223"/>
        <v>0</v>
      </c>
      <c r="F205" s="120">
        <f t="shared" si="223"/>
        <v>0</v>
      </c>
      <c r="G205" s="120">
        <f t="shared" si="223"/>
        <v>0</v>
      </c>
      <c r="H205" s="120">
        <f t="shared" si="223"/>
        <v>0</v>
      </c>
      <c r="I205" s="120">
        <f t="shared" si="223"/>
        <v>5000000</v>
      </c>
      <c r="J205" s="120">
        <f t="shared" si="223"/>
        <v>5000000</v>
      </c>
      <c r="K205" s="120">
        <f t="shared" si="224"/>
        <v>5000000</v>
      </c>
      <c r="L205" s="120">
        <f t="shared" si="224"/>
        <v>4891210</v>
      </c>
      <c r="M205" s="120">
        <f t="shared" si="224"/>
        <v>4891210</v>
      </c>
      <c r="N205" s="120">
        <f t="shared" si="224"/>
        <v>0</v>
      </c>
      <c r="O205" s="120">
        <f t="shared" si="224"/>
        <v>0</v>
      </c>
      <c r="P205" s="120">
        <f t="shared" si="224"/>
        <v>0</v>
      </c>
      <c r="Q205" s="120">
        <f t="shared" si="224"/>
        <v>0</v>
      </c>
      <c r="R205" s="120">
        <f t="shared" si="224"/>
        <v>108790</v>
      </c>
    </row>
    <row r="206" spans="1:19" ht="16.5" customHeight="1">
      <c r="A206" s="121" t="s">
        <v>16</v>
      </c>
      <c r="B206" s="122" t="s">
        <v>1383</v>
      </c>
      <c r="C206" s="121">
        <f>C207</f>
        <v>0</v>
      </c>
      <c r="D206" s="173">
        <f t="shared" ref="D206:J206" si="226">SUM(D207)</f>
        <v>0</v>
      </c>
      <c r="E206" s="173">
        <f t="shared" si="226"/>
        <v>0</v>
      </c>
      <c r="F206" s="173">
        <f t="shared" si="226"/>
        <v>0</v>
      </c>
      <c r="G206" s="173">
        <f t="shared" si="226"/>
        <v>0</v>
      </c>
      <c r="H206" s="173">
        <f t="shared" si="226"/>
        <v>0</v>
      </c>
      <c r="I206" s="173">
        <f t="shared" si="226"/>
        <v>5000000</v>
      </c>
      <c r="J206" s="173">
        <f t="shared" si="226"/>
        <v>5000000</v>
      </c>
      <c r="K206" s="121">
        <f t="shared" si="224"/>
        <v>5000000</v>
      </c>
      <c r="L206" s="121">
        <f t="shared" si="224"/>
        <v>4891210</v>
      </c>
      <c r="M206" s="121">
        <f t="shared" si="224"/>
        <v>4891210</v>
      </c>
      <c r="N206" s="121">
        <f t="shared" si="224"/>
        <v>0</v>
      </c>
      <c r="O206" s="121">
        <f t="shared" si="224"/>
        <v>0</v>
      </c>
      <c r="P206" s="121">
        <f t="shared" si="224"/>
        <v>0</v>
      </c>
      <c r="Q206" s="121">
        <f t="shared" si="224"/>
        <v>0</v>
      </c>
      <c r="R206" s="121">
        <f t="shared" si="224"/>
        <v>108790</v>
      </c>
    </row>
    <row r="207" spans="1:19" ht="16.5" customHeight="1">
      <c r="A207" s="115" t="s">
        <v>1352</v>
      </c>
      <c r="B207" s="123" t="s">
        <v>1383</v>
      </c>
      <c r="C207" s="115">
        <v>0</v>
      </c>
      <c r="D207" s="261"/>
      <c r="E207" s="261"/>
      <c r="F207" s="261"/>
      <c r="G207" s="261"/>
      <c r="H207" s="261"/>
      <c r="I207" s="261">
        <v>5000000</v>
      </c>
      <c r="J207" s="115">
        <f>SUM(F207:I207)</f>
        <v>5000000</v>
      </c>
      <c r="K207" s="115">
        <f>C207+J207</f>
        <v>5000000</v>
      </c>
      <c r="L207" s="115">
        <v>4891210</v>
      </c>
      <c r="M207" s="115">
        <v>4891210</v>
      </c>
      <c r="N207" s="115">
        <f>L207-M207</f>
        <v>0</v>
      </c>
      <c r="O207" s="115"/>
      <c r="P207" s="115"/>
      <c r="Q207" s="115">
        <f>SUM(N207:P207)</f>
        <v>0</v>
      </c>
      <c r="R207" s="115">
        <f>K207-M207-Q207</f>
        <v>108790</v>
      </c>
    </row>
    <row r="208" spans="1:19" ht="16.5" customHeight="1">
      <c r="A208" s="117" t="s">
        <v>1</v>
      </c>
      <c r="B208" s="117" t="s">
        <v>1410</v>
      </c>
      <c r="C208" s="117">
        <f>C209</f>
        <v>98254620</v>
      </c>
      <c r="D208" s="117">
        <f t="shared" ref="D208:J208" si="227">D209</f>
        <v>0</v>
      </c>
      <c r="E208" s="117">
        <f t="shared" si="227"/>
        <v>0</v>
      </c>
      <c r="F208" s="117">
        <f t="shared" si="227"/>
        <v>0</v>
      </c>
      <c r="G208" s="117">
        <f t="shared" si="227"/>
        <v>0</v>
      </c>
      <c r="H208" s="117">
        <f t="shared" si="227"/>
        <v>304301000</v>
      </c>
      <c r="I208" s="117">
        <f t="shared" si="227"/>
        <v>0</v>
      </c>
      <c r="J208" s="117">
        <f t="shared" si="227"/>
        <v>304301000</v>
      </c>
      <c r="K208" s="117">
        <f t="shared" ref="K208:R208" si="228">K209</f>
        <v>402555620</v>
      </c>
      <c r="L208" s="117">
        <f t="shared" si="228"/>
        <v>346371690</v>
      </c>
      <c r="M208" s="117">
        <f t="shared" si="228"/>
        <v>346371690</v>
      </c>
      <c r="N208" s="117">
        <f t="shared" si="228"/>
        <v>0</v>
      </c>
      <c r="O208" s="117">
        <f t="shared" si="228"/>
        <v>41017540</v>
      </c>
      <c r="P208" s="117">
        <f t="shared" si="228"/>
        <v>0</v>
      </c>
      <c r="Q208" s="117">
        <f t="shared" ref="Q208:Q237" si="229">SUM(N208:P208)</f>
        <v>41017540</v>
      </c>
      <c r="R208" s="117">
        <f t="shared" si="228"/>
        <v>15166390</v>
      </c>
      <c r="S208" s="130"/>
    </row>
    <row r="209" spans="1:19" ht="16.5" customHeight="1">
      <c r="A209" s="119" t="s">
        <v>2</v>
      </c>
      <c r="B209" s="119" t="s">
        <v>1411</v>
      </c>
      <c r="C209" s="119">
        <f t="shared" ref="C209:R209" si="230">SUM(C210,C219,C222,C237,C246,C254)</f>
        <v>98254620</v>
      </c>
      <c r="D209" s="119">
        <f t="shared" si="230"/>
        <v>0</v>
      </c>
      <c r="E209" s="119">
        <f t="shared" si="230"/>
        <v>0</v>
      </c>
      <c r="F209" s="119">
        <f t="shared" si="230"/>
        <v>0</v>
      </c>
      <c r="G209" s="119">
        <f t="shared" si="230"/>
        <v>0</v>
      </c>
      <c r="H209" s="119">
        <f t="shared" si="230"/>
        <v>304301000</v>
      </c>
      <c r="I209" s="119">
        <f t="shared" si="230"/>
        <v>0</v>
      </c>
      <c r="J209" s="119">
        <f t="shared" si="230"/>
        <v>304301000</v>
      </c>
      <c r="K209" s="119">
        <f t="shared" si="230"/>
        <v>402555620</v>
      </c>
      <c r="L209" s="119">
        <f t="shared" si="230"/>
        <v>346371690</v>
      </c>
      <c r="M209" s="119">
        <f t="shared" si="230"/>
        <v>346371690</v>
      </c>
      <c r="N209" s="119">
        <f t="shared" si="230"/>
        <v>0</v>
      </c>
      <c r="O209" s="119">
        <f t="shared" si="230"/>
        <v>41017540</v>
      </c>
      <c r="P209" s="119">
        <f t="shared" si="230"/>
        <v>0</v>
      </c>
      <c r="Q209" s="119">
        <f t="shared" si="230"/>
        <v>41017540</v>
      </c>
      <c r="R209" s="119">
        <f t="shared" si="230"/>
        <v>15166390</v>
      </c>
    </row>
    <row r="210" spans="1:19" ht="16.5" customHeight="1">
      <c r="A210" s="120" t="s">
        <v>3</v>
      </c>
      <c r="B210" s="124" t="s">
        <v>882</v>
      </c>
      <c r="C210" s="120">
        <f>SUM(C211,C215,C217)</f>
        <v>2000000</v>
      </c>
      <c r="D210" s="120">
        <f t="shared" ref="D210:J210" si="231">SUM(D211,D215,D217)</f>
        <v>0</v>
      </c>
      <c r="E210" s="120">
        <f t="shared" si="231"/>
        <v>0</v>
      </c>
      <c r="F210" s="120">
        <f t="shared" si="231"/>
        <v>0</v>
      </c>
      <c r="G210" s="120">
        <f t="shared" si="231"/>
        <v>0</v>
      </c>
      <c r="H210" s="120">
        <f t="shared" si="231"/>
        <v>25000000</v>
      </c>
      <c r="I210" s="120">
        <f t="shared" si="231"/>
        <v>0</v>
      </c>
      <c r="J210" s="120">
        <f t="shared" si="231"/>
        <v>25000000</v>
      </c>
      <c r="K210" s="120">
        <f t="shared" ref="K210:R210" si="232">SUM(K211,K215,K217)</f>
        <v>27000000</v>
      </c>
      <c r="L210" s="120">
        <f t="shared" si="232"/>
        <v>20555690</v>
      </c>
      <c r="M210" s="120">
        <f t="shared" si="232"/>
        <v>20555690</v>
      </c>
      <c r="N210" s="120">
        <f t="shared" si="232"/>
        <v>0</v>
      </c>
      <c r="O210" s="120">
        <f t="shared" si="232"/>
        <v>0</v>
      </c>
      <c r="P210" s="120">
        <f t="shared" si="232"/>
        <v>0</v>
      </c>
      <c r="Q210" s="120">
        <f t="shared" si="232"/>
        <v>0</v>
      </c>
      <c r="R210" s="120">
        <f t="shared" si="232"/>
        <v>6444310</v>
      </c>
    </row>
    <row r="211" spans="1:19" ht="16.5" customHeight="1">
      <c r="A211" s="121" t="s">
        <v>16</v>
      </c>
      <c r="B211" s="121" t="s">
        <v>1371</v>
      </c>
      <c r="C211" s="121">
        <f t="shared" ref="C211:P211" si="233">SUM(C212:C214)</f>
        <v>2000000</v>
      </c>
      <c r="D211" s="173">
        <f t="shared" ref="D211:J211" si="234">SUM(D212:D214)</f>
        <v>0</v>
      </c>
      <c r="E211" s="173">
        <f t="shared" si="234"/>
        <v>0</v>
      </c>
      <c r="F211" s="173">
        <f t="shared" si="234"/>
        <v>0</v>
      </c>
      <c r="G211" s="173">
        <f t="shared" si="234"/>
        <v>0</v>
      </c>
      <c r="H211" s="173">
        <f t="shared" si="234"/>
        <v>13575000</v>
      </c>
      <c r="I211" s="173">
        <f t="shared" si="234"/>
        <v>0</v>
      </c>
      <c r="J211" s="173">
        <f t="shared" si="234"/>
        <v>13575000</v>
      </c>
      <c r="K211" s="121">
        <f t="shared" si="233"/>
        <v>15575000</v>
      </c>
      <c r="L211" s="121">
        <f t="shared" si="233"/>
        <v>14229890</v>
      </c>
      <c r="M211" s="121">
        <f t="shared" si="233"/>
        <v>14229890</v>
      </c>
      <c r="N211" s="121">
        <f t="shared" si="233"/>
        <v>0</v>
      </c>
      <c r="O211" s="121">
        <f t="shared" si="233"/>
        <v>0</v>
      </c>
      <c r="P211" s="121">
        <f t="shared" si="233"/>
        <v>0</v>
      </c>
      <c r="Q211" s="121">
        <f t="shared" ref="Q211" si="235">SUM(N211:P211)</f>
        <v>0</v>
      </c>
      <c r="R211" s="121">
        <f>SUM(R212:R214)</f>
        <v>1345110</v>
      </c>
    </row>
    <row r="212" spans="1:19" ht="16.5" customHeight="1">
      <c r="A212" s="115" t="s">
        <v>1352</v>
      </c>
      <c r="B212" s="115" t="s">
        <v>1372</v>
      </c>
      <c r="C212" s="115">
        <v>0</v>
      </c>
      <c r="D212" s="261"/>
      <c r="E212" s="261"/>
      <c r="F212" s="261"/>
      <c r="G212" s="261"/>
      <c r="H212" s="261">
        <v>13515000</v>
      </c>
      <c r="I212" s="261"/>
      <c r="J212" s="115">
        <f t="shared" ref="J212:J214" si="236">SUM(F212:I212)</f>
        <v>13515000</v>
      </c>
      <c r="K212" s="115">
        <f t="shared" ref="K212:K214" si="237">C212+J212</f>
        <v>13515000</v>
      </c>
      <c r="L212" s="115">
        <v>12175890</v>
      </c>
      <c r="M212" s="115">
        <v>12175890</v>
      </c>
      <c r="N212" s="115">
        <f t="shared" ref="N212:N214" si="238">L212-M212</f>
        <v>0</v>
      </c>
      <c r="O212" s="115"/>
      <c r="P212" s="115"/>
      <c r="Q212" s="115">
        <f>SUM(N212:P212)</f>
        <v>0</v>
      </c>
      <c r="R212" s="115">
        <f t="shared" ref="R212:R214" si="239">K212-M212-Q212</f>
        <v>1339110</v>
      </c>
    </row>
    <row r="213" spans="1:19" ht="16.5" customHeight="1">
      <c r="A213" s="115" t="s">
        <v>1352</v>
      </c>
      <c r="B213" s="115" t="s">
        <v>1378</v>
      </c>
      <c r="C213" s="115">
        <v>0</v>
      </c>
      <c r="D213" s="261"/>
      <c r="E213" s="261"/>
      <c r="F213" s="261"/>
      <c r="G213" s="261"/>
      <c r="H213" s="261">
        <v>60000</v>
      </c>
      <c r="I213" s="261"/>
      <c r="J213" s="115">
        <f t="shared" si="236"/>
        <v>60000</v>
      </c>
      <c r="K213" s="115">
        <f t="shared" si="237"/>
        <v>60000</v>
      </c>
      <c r="L213" s="115">
        <v>54000</v>
      </c>
      <c r="M213" s="115">
        <v>54000</v>
      </c>
      <c r="N213" s="115">
        <f t="shared" si="238"/>
        <v>0</v>
      </c>
      <c r="O213" s="115"/>
      <c r="P213" s="115"/>
      <c r="Q213" s="115">
        <f>SUM(N213:P213)</f>
        <v>0</v>
      </c>
      <c r="R213" s="115">
        <f t="shared" si="239"/>
        <v>6000</v>
      </c>
    </row>
    <row r="214" spans="1:19" ht="16.5" customHeight="1">
      <c r="A214" s="115" t="s">
        <v>1352</v>
      </c>
      <c r="B214" s="115" t="s">
        <v>1379</v>
      </c>
      <c r="C214" s="115">
        <v>2000000</v>
      </c>
      <c r="D214" s="261"/>
      <c r="E214" s="261"/>
      <c r="F214" s="261"/>
      <c r="G214" s="261"/>
      <c r="H214" s="261"/>
      <c r="I214" s="261"/>
      <c r="J214" s="115">
        <f t="shared" si="236"/>
        <v>0</v>
      </c>
      <c r="K214" s="115">
        <f t="shared" si="237"/>
        <v>2000000</v>
      </c>
      <c r="L214" s="115">
        <v>2000000</v>
      </c>
      <c r="M214" s="115">
        <v>2000000</v>
      </c>
      <c r="N214" s="115">
        <f t="shared" si="238"/>
        <v>0</v>
      </c>
      <c r="O214" s="115"/>
      <c r="P214" s="115"/>
      <c r="Q214" s="115">
        <f>SUM(N214:P214)</f>
        <v>0</v>
      </c>
      <c r="R214" s="115">
        <f t="shared" si="239"/>
        <v>0</v>
      </c>
      <c r="S214" s="131"/>
    </row>
    <row r="215" spans="1:19" ht="16.5" customHeight="1">
      <c r="A215" s="121" t="s">
        <v>16</v>
      </c>
      <c r="B215" s="122" t="s">
        <v>1365</v>
      </c>
      <c r="C215" s="121">
        <f>C216</f>
        <v>0</v>
      </c>
      <c r="D215" s="173">
        <f t="shared" ref="D215:J215" si="240">SUM(D216)</f>
        <v>0</v>
      </c>
      <c r="E215" s="173">
        <f t="shared" si="240"/>
        <v>0</v>
      </c>
      <c r="F215" s="173">
        <f t="shared" si="240"/>
        <v>0</v>
      </c>
      <c r="G215" s="173">
        <f t="shared" si="240"/>
        <v>0</v>
      </c>
      <c r="H215" s="173">
        <f t="shared" si="240"/>
        <v>6625000</v>
      </c>
      <c r="I215" s="173">
        <f t="shared" si="240"/>
        <v>0</v>
      </c>
      <c r="J215" s="173">
        <f t="shared" si="240"/>
        <v>6625000</v>
      </c>
      <c r="K215" s="121">
        <f t="shared" ref="K215:R215" si="241">K216</f>
        <v>6625000</v>
      </c>
      <c r="L215" s="121">
        <f t="shared" si="241"/>
        <v>3240000</v>
      </c>
      <c r="M215" s="121">
        <f t="shared" si="241"/>
        <v>3240000</v>
      </c>
      <c r="N215" s="121">
        <f t="shared" si="241"/>
        <v>0</v>
      </c>
      <c r="O215" s="121">
        <f t="shared" si="241"/>
        <v>0</v>
      </c>
      <c r="P215" s="121">
        <f t="shared" si="241"/>
        <v>0</v>
      </c>
      <c r="Q215" s="121">
        <f t="shared" si="241"/>
        <v>0</v>
      </c>
      <c r="R215" s="121">
        <f t="shared" si="241"/>
        <v>3385000</v>
      </c>
    </row>
    <row r="216" spans="1:19" ht="16.5" customHeight="1">
      <c r="A216" s="115" t="s">
        <v>1352</v>
      </c>
      <c r="B216" s="123" t="s">
        <v>1366</v>
      </c>
      <c r="C216" s="115">
        <v>0</v>
      </c>
      <c r="D216" s="261"/>
      <c r="E216" s="261"/>
      <c r="F216" s="261"/>
      <c r="G216" s="261"/>
      <c r="H216" s="261">
        <v>6625000</v>
      </c>
      <c r="I216" s="261"/>
      <c r="J216" s="115">
        <f>SUM(F216:I216)</f>
        <v>6625000</v>
      </c>
      <c r="K216" s="115">
        <f>C216+J216</f>
        <v>6625000</v>
      </c>
      <c r="L216" s="115">
        <v>3240000</v>
      </c>
      <c r="M216" s="115">
        <v>3240000</v>
      </c>
      <c r="N216" s="115">
        <f>L216-M216</f>
        <v>0</v>
      </c>
      <c r="O216" s="115"/>
      <c r="P216" s="115"/>
      <c r="Q216" s="115">
        <f>SUM(N216:P216)</f>
        <v>0</v>
      </c>
      <c r="R216" s="115">
        <f>K216-M216-Q216</f>
        <v>3385000</v>
      </c>
    </row>
    <row r="217" spans="1:19" ht="16.5" customHeight="1">
      <c r="A217" s="121" t="s">
        <v>16</v>
      </c>
      <c r="B217" s="122" t="s">
        <v>1367</v>
      </c>
      <c r="C217" s="121">
        <f>C218</f>
        <v>0</v>
      </c>
      <c r="D217" s="173">
        <f t="shared" ref="D217:J217" si="242">SUM(D218)</f>
        <v>0</v>
      </c>
      <c r="E217" s="173">
        <f t="shared" si="242"/>
        <v>0</v>
      </c>
      <c r="F217" s="173">
        <f t="shared" si="242"/>
        <v>0</v>
      </c>
      <c r="G217" s="173">
        <f t="shared" si="242"/>
        <v>0</v>
      </c>
      <c r="H217" s="173">
        <f t="shared" si="242"/>
        <v>4800000</v>
      </c>
      <c r="I217" s="173">
        <f t="shared" si="242"/>
        <v>0</v>
      </c>
      <c r="J217" s="173">
        <f t="shared" si="242"/>
        <v>4800000</v>
      </c>
      <c r="K217" s="121">
        <f t="shared" ref="K217:R217" si="243">K218</f>
        <v>4800000</v>
      </c>
      <c r="L217" s="121">
        <f t="shared" si="243"/>
        <v>3085800</v>
      </c>
      <c r="M217" s="121">
        <f t="shared" si="243"/>
        <v>3085800</v>
      </c>
      <c r="N217" s="121">
        <f t="shared" si="243"/>
        <v>0</v>
      </c>
      <c r="O217" s="121">
        <f t="shared" si="243"/>
        <v>0</v>
      </c>
      <c r="P217" s="121">
        <f t="shared" si="243"/>
        <v>0</v>
      </c>
      <c r="Q217" s="121">
        <f t="shared" si="243"/>
        <v>0</v>
      </c>
      <c r="R217" s="121">
        <f t="shared" si="243"/>
        <v>1714200</v>
      </c>
    </row>
    <row r="218" spans="1:19" ht="16.5" customHeight="1">
      <c r="A218" s="115" t="s">
        <v>779</v>
      </c>
      <c r="B218" s="123" t="s">
        <v>851</v>
      </c>
      <c r="C218" s="115">
        <f>C220</f>
        <v>0</v>
      </c>
      <c r="D218" s="261"/>
      <c r="E218" s="261"/>
      <c r="F218" s="261"/>
      <c r="G218" s="261"/>
      <c r="H218" s="261">
        <v>4800000</v>
      </c>
      <c r="I218" s="261"/>
      <c r="J218" s="115">
        <f>SUM(F218:I218)</f>
        <v>4800000</v>
      </c>
      <c r="K218" s="115">
        <f>C218+J218</f>
        <v>4800000</v>
      </c>
      <c r="L218" s="115">
        <v>3085800</v>
      </c>
      <c r="M218" s="115">
        <v>3085800</v>
      </c>
      <c r="N218" s="115">
        <f>L218-M218</f>
        <v>0</v>
      </c>
      <c r="O218" s="115"/>
      <c r="P218" s="115"/>
      <c r="Q218" s="115">
        <f>SUM(N218:P218)</f>
        <v>0</v>
      </c>
      <c r="R218" s="115">
        <f>K218-M218-Q218</f>
        <v>1714200</v>
      </c>
    </row>
    <row r="219" spans="1:19" ht="16.5" customHeight="1">
      <c r="A219" s="120" t="s">
        <v>3</v>
      </c>
      <c r="B219" s="124" t="s">
        <v>196</v>
      </c>
      <c r="C219" s="120">
        <f>C220</f>
        <v>0</v>
      </c>
      <c r="D219" s="120">
        <f t="shared" ref="D219:J219" si="244">D220</f>
        <v>0</v>
      </c>
      <c r="E219" s="120">
        <f t="shared" si="244"/>
        <v>0</v>
      </c>
      <c r="F219" s="120">
        <f t="shared" si="244"/>
        <v>0</v>
      </c>
      <c r="G219" s="120">
        <f t="shared" si="244"/>
        <v>0</v>
      </c>
      <c r="H219" s="120">
        <f t="shared" si="244"/>
        <v>70000000</v>
      </c>
      <c r="I219" s="120">
        <f t="shared" si="244"/>
        <v>0</v>
      </c>
      <c r="J219" s="120">
        <f t="shared" si="244"/>
        <v>70000000</v>
      </c>
      <c r="K219" s="120">
        <f t="shared" ref="K219:R220" si="245">K220</f>
        <v>70000000</v>
      </c>
      <c r="L219" s="120">
        <f t="shared" si="245"/>
        <v>61569320</v>
      </c>
      <c r="M219" s="120">
        <f t="shared" si="245"/>
        <v>61569320</v>
      </c>
      <c r="N219" s="120">
        <f t="shared" si="245"/>
        <v>0</v>
      </c>
      <c r="O219" s="120">
        <f t="shared" si="245"/>
        <v>0</v>
      </c>
      <c r="P219" s="120">
        <f t="shared" si="245"/>
        <v>0</v>
      </c>
      <c r="Q219" s="120">
        <f t="shared" si="245"/>
        <v>0</v>
      </c>
      <c r="R219" s="120">
        <f t="shared" si="245"/>
        <v>8430680</v>
      </c>
    </row>
    <row r="220" spans="1:19" ht="16.5" customHeight="1">
      <c r="A220" s="121" t="s">
        <v>16</v>
      </c>
      <c r="B220" s="122" t="s">
        <v>783</v>
      </c>
      <c r="C220" s="121">
        <f>C221</f>
        <v>0</v>
      </c>
      <c r="D220" s="173">
        <f t="shared" ref="D220:J220" si="246">SUM(D221)</f>
        <v>0</v>
      </c>
      <c r="E220" s="173">
        <f t="shared" si="246"/>
        <v>0</v>
      </c>
      <c r="F220" s="173">
        <f t="shared" si="246"/>
        <v>0</v>
      </c>
      <c r="G220" s="173">
        <f t="shared" si="246"/>
        <v>0</v>
      </c>
      <c r="H220" s="173">
        <f t="shared" si="246"/>
        <v>70000000</v>
      </c>
      <c r="I220" s="173">
        <f t="shared" si="246"/>
        <v>0</v>
      </c>
      <c r="J220" s="173">
        <f t="shared" si="246"/>
        <v>70000000</v>
      </c>
      <c r="K220" s="121">
        <f t="shared" si="245"/>
        <v>70000000</v>
      </c>
      <c r="L220" s="121">
        <f t="shared" si="245"/>
        <v>61569320</v>
      </c>
      <c r="M220" s="121">
        <f t="shared" si="245"/>
        <v>61569320</v>
      </c>
      <c r="N220" s="121">
        <f t="shared" si="245"/>
        <v>0</v>
      </c>
      <c r="O220" s="121">
        <f t="shared" si="245"/>
        <v>0</v>
      </c>
      <c r="P220" s="121">
        <f t="shared" si="245"/>
        <v>0</v>
      </c>
      <c r="Q220" s="121">
        <f t="shared" si="245"/>
        <v>0</v>
      </c>
      <c r="R220" s="121">
        <f t="shared" si="245"/>
        <v>8430680</v>
      </c>
    </row>
    <row r="221" spans="1:19" ht="16.5" customHeight="1">
      <c r="A221" s="115" t="s">
        <v>1412</v>
      </c>
      <c r="B221" s="123" t="s">
        <v>1413</v>
      </c>
      <c r="C221" s="115">
        <v>0</v>
      </c>
      <c r="D221" s="261"/>
      <c r="E221" s="261"/>
      <c r="F221" s="261"/>
      <c r="G221" s="261"/>
      <c r="H221" s="261">
        <v>70000000</v>
      </c>
      <c r="I221" s="261"/>
      <c r="J221" s="115">
        <f>SUM(F221:I221)</f>
        <v>70000000</v>
      </c>
      <c r="K221" s="115">
        <f>C221+J221</f>
        <v>70000000</v>
      </c>
      <c r="L221" s="115">
        <v>61569320</v>
      </c>
      <c r="M221" s="115">
        <v>61569320</v>
      </c>
      <c r="N221" s="115">
        <f>L221-M221</f>
        <v>0</v>
      </c>
      <c r="O221" s="115"/>
      <c r="P221" s="115"/>
      <c r="Q221" s="115">
        <f>SUM(N221:P221)</f>
        <v>0</v>
      </c>
      <c r="R221" s="115">
        <f>K221-M221-Q221</f>
        <v>8430680</v>
      </c>
    </row>
    <row r="222" spans="1:19" ht="16.5" customHeight="1">
      <c r="A222" s="120" t="s">
        <v>3</v>
      </c>
      <c r="B222" s="120" t="s">
        <v>197</v>
      </c>
      <c r="C222" s="120">
        <f>SUM(C223,C225,C227,C231,C233,C235)</f>
        <v>41854620</v>
      </c>
      <c r="D222" s="120">
        <f t="shared" ref="D222:J222" si="247">SUM(D223,D225,D227,D231,D233,D235)</f>
        <v>0</v>
      </c>
      <c r="E222" s="120">
        <f t="shared" si="247"/>
        <v>0</v>
      </c>
      <c r="F222" s="120">
        <f t="shared" si="247"/>
        <v>0</v>
      </c>
      <c r="G222" s="120">
        <f t="shared" si="247"/>
        <v>0</v>
      </c>
      <c r="H222" s="120">
        <f t="shared" si="247"/>
        <v>0</v>
      </c>
      <c r="I222" s="120">
        <f t="shared" si="247"/>
        <v>0</v>
      </c>
      <c r="J222" s="120">
        <f t="shared" si="247"/>
        <v>0</v>
      </c>
      <c r="K222" s="120">
        <f t="shared" ref="K222:R222" si="248">SUM(K223,K225,K227,K231,K233,K235)</f>
        <v>41854620</v>
      </c>
      <c r="L222" s="120">
        <f t="shared" si="248"/>
        <v>41854620</v>
      </c>
      <c r="M222" s="120">
        <f t="shared" si="248"/>
        <v>41854620</v>
      </c>
      <c r="N222" s="120">
        <f t="shared" si="248"/>
        <v>0</v>
      </c>
      <c r="O222" s="120">
        <f t="shared" si="248"/>
        <v>0</v>
      </c>
      <c r="P222" s="120">
        <f t="shared" si="248"/>
        <v>0</v>
      </c>
      <c r="Q222" s="120">
        <f t="shared" si="248"/>
        <v>0</v>
      </c>
      <c r="R222" s="120">
        <f t="shared" si="248"/>
        <v>0</v>
      </c>
    </row>
    <row r="223" spans="1:19" ht="16.5" customHeight="1">
      <c r="A223" s="121" t="s">
        <v>16</v>
      </c>
      <c r="B223" s="121" t="s">
        <v>1414</v>
      </c>
      <c r="C223" s="121">
        <f>C224</f>
        <v>3000000</v>
      </c>
      <c r="D223" s="173">
        <f t="shared" ref="D223:J223" si="249">SUM(D224)</f>
        <v>0</v>
      </c>
      <c r="E223" s="173">
        <f t="shared" si="249"/>
        <v>0</v>
      </c>
      <c r="F223" s="173">
        <f t="shared" si="249"/>
        <v>0</v>
      </c>
      <c r="G223" s="173">
        <f t="shared" si="249"/>
        <v>0</v>
      </c>
      <c r="H223" s="173">
        <f t="shared" si="249"/>
        <v>0</v>
      </c>
      <c r="I223" s="173">
        <f t="shared" si="249"/>
        <v>0</v>
      </c>
      <c r="J223" s="173">
        <f t="shared" si="249"/>
        <v>0</v>
      </c>
      <c r="K223" s="121">
        <f t="shared" ref="K223:R223" si="250">K224</f>
        <v>3000000</v>
      </c>
      <c r="L223" s="121">
        <f t="shared" si="250"/>
        <v>3000000</v>
      </c>
      <c r="M223" s="121">
        <f t="shared" si="250"/>
        <v>3000000</v>
      </c>
      <c r="N223" s="121">
        <f t="shared" si="250"/>
        <v>0</v>
      </c>
      <c r="O223" s="121">
        <f t="shared" si="250"/>
        <v>0</v>
      </c>
      <c r="P223" s="121">
        <f t="shared" si="250"/>
        <v>0</v>
      </c>
      <c r="Q223" s="121">
        <f t="shared" si="250"/>
        <v>0</v>
      </c>
      <c r="R223" s="121">
        <f t="shared" si="250"/>
        <v>0</v>
      </c>
    </row>
    <row r="224" spans="1:19" ht="16.5" customHeight="1">
      <c r="A224" s="115" t="s">
        <v>779</v>
      </c>
      <c r="B224" s="115" t="s">
        <v>827</v>
      </c>
      <c r="C224" s="115">
        <v>3000000</v>
      </c>
      <c r="D224" s="261"/>
      <c r="E224" s="261"/>
      <c r="F224" s="261"/>
      <c r="G224" s="261"/>
      <c r="H224" s="261"/>
      <c r="I224" s="261"/>
      <c r="J224" s="115">
        <f>SUM(F224:I224)</f>
        <v>0</v>
      </c>
      <c r="K224" s="115">
        <f>C224+J224</f>
        <v>3000000</v>
      </c>
      <c r="L224" s="115">
        <v>3000000</v>
      </c>
      <c r="M224" s="115">
        <v>3000000</v>
      </c>
      <c r="N224" s="115">
        <f>L224-M224</f>
        <v>0</v>
      </c>
      <c r="O224" s="115"/>
      <c r="P224" s="115"/>
      <c r="Q224" s="115">
        <f>SUM(N224:P224)</f>
        <v>0</v>
      </c>
      <c r="R224" s="115">
        <f>K224-M224-Q224</f>
        <v>0</v>
      </c>
    </row>
    <row r="225" spans="1:19" ht="16.5" customHeight="1">
      <c r="A225" s="121" t="s">
        <v>16</v>
      </c>
      <c r="B225" s="121" t="s">
        <v>781</v>
      </c>
      <c r="C225" s="121">
        <f>C226</f>
        <v>26303655</v>
      </c>
      <c r="D225" s="173">
        <f t="shared" ref="D225:J225" si="251">SUM(D226)</f>
        <v>0</v>
      </c>
      <c r="E225" s="173">
        <f t="shared" si="251"/>
        <v>0</v>
      </c>
      <c r="F225" s="173">
        <f t="shared" si="251"/>
        <v>-263655</v>
      </c>
      <c r="G225" s="173">
        <f t="shared" si="251"/>
        <v>0</v>
      </c>
      <c r="H225" s="173">
        <f t="shared" si="251"/>
        <v>0</v>
      </c>
      <c r="I225" s="173">
        <f t="shared" si="251"/>
        <v>0</v>
      </c>
      <c r="J225" s="173">
        <f t="shared" si="251"/>
        <v>-263655</v>
      </c>
      <c r="K225" s="121">
        <f t="shared" ref="K225:R225" si="252">K226</f>
        <v>26040000</v>
      </c>
      <c r="L225" s="121">
        <f t="shared" si="252"/>
        <v>26040000</v>
      </c>
      <c r="M225" s="121">
        <f t="shared" si="252"/>
        <v>26040000</v>
      </c>
      <c r="N225" s="121">
        <f t="shared" si="252"/>
        <v>0</v>
      </c>
      <c r="O225" s="121">
        <f t="shared" si="252"/>
        <v>0</v>
      </c>
      <c r="P225" s="121">
        <f t="shared" si="252"/>
        <v>0</v>
      </c>
      <c r="Q225" s="121">
        <f t="shared" si="252"/>
        <v>0</v>
      </c>
      <c r="R225" s="121">
        <f t="shared" si="252"/>
        <v>0</v>
      </c>
    </row>
    <row r="226" spans="1:19" ht="16.5" customHeight="1">
      <c r="A226" s="115" t="s">
        <v>1412</v>
      </c>
      <c r="B226" s="115" t="s">
        <v>1415</v>
      </c>
      <c r="C226" s="115">
        <v>26303655</v>
      </c>
      <c r="D226" s="261"/>
      <c r="E226" s="261"/>
      <c r="F226" s="261">
        <v>-263655</v>
      </c>
      <c r="G226" s="261"/>
      <c r="H226" s="261"/>
      <c r="I226" s="261"/>
      <c r="J226" s="115">
        <f>SUM(F226:I226)</f>
        <v>-263655</v>
      </c>
      <c r="K226" s="115">
        <f>C226+J226</f>
        <v>26040000</v>
      </c>
      <c r="L226" s="115">
        <v>26040000</v>
      </c>
      <c r="M226" s="115">
        <v>26040000</v>
      </c>
      <c r="N226" s="115">
        <f>L226-M226</f>
        <v>0</v>
      </c>
      <c r="O226" s="115"/>
      <c r="P226" s="115"/>
      <c r="Q226" s="115">
        <f>SUM(N226:P226)</f>
        <v>0</v>
      </c>
      <c r="R226" s="115">
        <f>K226-M226-Q226</f>
        <v>0</v>
      </c>
    </row>
    <row r="227" spans="1:19" ht="16.5" customHeight="1">
      <c r="A227" s="121" t="s">
        <v>16</v>
      </c>
      <c r="B227" s="121" t="s">
        <v>1416</v>
      </c>
      <c r="C227" s="121">
        <f>SUM(C228:C230)</f>
        <v>6150965</v>
      </c>
      <c r="D227" s="173">
        <f t="shared" ref="D227:J227" si="253">SUM(D228:D230)</f>
        <v>0</v>
      </c>
      <c r="E227" s="173">
        <f t="shared" si="253"/>
        <v>0</v>
      </c>
      <c r="F227" s="173">
        <f t="shared" si="253"/>
        <v>-13712</v>
      </c>
      <c r="G227" s="173">
        <f t="shared" si="253"/>
        <v>0</v>
      </c>
      <c r="H227" s="173">
        <f t="shared" si="253"/>
        <v>0</v>
      </c>
      <c r="I227" s="173">
        <f t="shared" si="253"/>
        <v>0</v>
      </c>
      <c r="J227" s="173">
        <f t="shared" si="253"/>
        <v>-13712</v>
      </c>
      <c r="K227" s="121">
        <f t="shared" ref="K227:R227" si="254">SUM(K228:K230)</f>
        <v>6137253</v>
      </c>
      <c r="L227" s="121">
        <f t="shared" si="254"/>
        <v>6137253</v>
      </c>
      <c r="M227" s="121">
        <f t="shared" si="254"/>
        <v>6137253</v>
      </c>
      <c r="N227" s="121">
        <f t="shared" si="254"/>
        <v>0</v>
      </c>
      <c r="O227" s="121">
        <f t="shared" si="254"/>
        <v>0</v>
      </c>
      <c r="P227" s="121">
        <f t="shared" si="254"/>
        <v>0</v>
      </c>
      <c r="Q227" s="121">
        <f t="shared" si="254"/>
        <v>0</v>
      </c>
      <c r="R227" s="121">
        <f t="shared" si="254"/>
        <v>0</v>
      </c>
    </row>
    <row r="228" spans="1:19" ht="16.5" customHeight="1">
      <c r="A228" s="115" t="s">
        <v>1412</v>
      </c>
      <c r="B228" s="115" t="s">
        <v>1417</v>
      </c>
      <c r="C228" s="115">
        <v>3573965</v>
      </c>
      <c r="D228" s="261"/>
      <c r="E228" s="261"/>
      <c r="F228" s="261">
        <v>-13712</v>
      </c>
      <c r="G228" s="261"/>
      <c r="H228" s="261"/>
      <c r="I228" s="261"/>
      <c r="J228" s="115">
        <f t="shared" ref="J228:J230" si="255">SUM(F228:I228)</f>
        <v>-13712</v>
      </c>
      <c r="K228" s="115">
        <f t="shared" ref="K228:K230" si="256">C228+J228</f>
        <v>3560253</v>
      </c>
      <c r="L228" s="115">
        <v>3560253</v>
      </c>
      <c r="M228" s="115">
        <v>3560253</v>
      </c>
      <c r="N228" s="115">
        <f t="shared" ref="N228:N230" si="257">L228-M228</f>
        <v>0</v>
      </c>
      <c r="O228" s="115"/>
      <c r="P228" s="115"/>
      <c r="Q228" s="115">
        <f>SUM(N228:P228)</f>
        <v>0</v>
      </c>
      <c r="R228" s="115">
        <f t="shared" ref="R228:R230" si="258">K228-M228-Q228</f>
        <v>0</v>
      </c>
    </row>
    <row r="229" spans="1:19" ht="16.5" customHeight="1">
      <c r="A229" s="115" t="s">
        <v>1412</v>
      </c>
      <c r="B229" s="115" t="s">
        <v>1418</v>
      </c>
      <c r="C229" s="115">
        <v>2277000</v>
      </c>
      <c r="D229" s="261"/>
      <c r="E229" s="261"/>
      <c r="F229" s="261"/>
      <c r="G229" s="261"/>
      <c r="H229" s="261"/>
      <c r="I229" s="261"/>
      <c r="J229" s="115">
        <f t="shared" si="255"/>
        <v>0</v>
      </c>
      <c r="K229" s="115">
        <f t="shared" si="256"/>
        <v>2277000</v>
      </c>
      <c r="L229" s="115">
        <v>2277000</v>
      </c>
      <c r="M229" s="115">
        <v>2277000</v>
      </c>
      <c r="N229" s="115">
        <f t="shared" si="257"/>
        <v>0</v>
      </c>
      <c r="O229" s="115"/>
      <c r="P229" s="115"/>
      <c r="Q229" s="115">
        <f>SUM(N229:P229)</f>
        <v>0</v>
      </c>
      <c r="R229" s="115">
        <f t="shared" si="258"/>
        <v>0</v>
      </c>
    </row>
    <row r="230" spans="1:19" ht="16.5" customHeight="1">
      <c r="A230" s="115" t="s">
        <v>1412</v>
      </c>
      <c r="B230" s="115" t="s">
        <v>1419</v>
      </c>
      <c r="C230" s="115">
        <v>300000</v>
      </c>
      <c r="D230" s="261"/>
      <c r="E230" s="261"/>
      <c r="F230" s="261"/>
      <c r="G230" s="261"/>
      <c r="H230" s="261"/>
      <c r="I230" s="261"/>
      <c r="J230" s="115">
        <f t="shared" si="255"/>
        <v>0</v>
      </c>
      <c r="K230" s="115">
        <f t="shared" si="256"/>
        <v>300000</v>
      </c>
      <c r="L230" s="115">
        <v>300000</v>
      </c>
      <c r="M230" s="115">
        <v>300000</v>
      </c>
      <c r="N230" s="115">
        <f t="shared" si="257"/>
        <v>0</v>
      </c>
      <c r="O230" s="115"/>
      <c r="P230" s="115"/>
      <c r="Q230" s="115">
        <f>SUM(N230:P230)</f>
        <v>0</v>
      </c>
      <c r="R230" s="115">
        <f t="shared" si="258"/>
        <v>0</v>
      </c>
    </row>
    <row r="231" spans="1:19" ht="16.5" customHeight="1">
      <c r="A231" s="121" t="s">
        <v>16</v>
      </c>
      <c r="B231" s="121" t="s">
        <v>1420</v>
      </c>
      <c r="C231" s="121">
        <f>C232</f>
        <v>2400000</v>
      </c>
      <c r="D231" s="173">
        <f t="shared" ref="D231:J231" si="259">SUM(D232)</f>
        <v>0</v>
      </c>
      <c r="E231" s="173">
        <f t="shared" si="259"/>
        <v>0</v>
      </c>
      <c r="F231" s="173">
        <f t="shared" si="259"/>
        <v>0</v>
      </c>
      <c r="G231" s="173">
        <f t="shared" si="259"/>
        <v>0</v>
      </c>
      <c r="H231" s="173">
        <f t="shared" si="259"/>
        <v>0</v>
      </c>
      <c r="I231" s="173">
        <f t="shared" si="259"/>
        <v>0</v>
      </c>
      <c r="J231" s="173">
        <f t="shared" si="259"/>
        <v>0</v>
      </c>
      <c r="K231" s="121">
        <f t="shared" ref="K231:R231" si="260">K232</f>
        <v>2400000</v>
      </c>
      <c r="L231" s="121">
        <f t="shared" si="260"/>
        <v>2400000</v>
      </c>
      <c r="M231" s="121">
        <f t="shared" si="260"/>
        <v>2400000</v>
      </c>
      <c r="N231" s="121">
        <f t="shared" si="260"/>
        <v>0</v>
      </c>
      <c r="O231" s="121">
        <f t="shared" si="260"/>
        <v>0</v>
      </c>
      <c r="P231" s="121">
        <f t="shared" si="260"/>
        <v>0</v>
      </c>
      <c r="Q231" s="121">
        <f t="shared" si="260"/>
        <v>0</v>
      </c>
      <c r="R231" s="121">
        <f t="shared" si="260"/>
        <v>0</v>
      </c>
    </row>
    <row r="232" spans="1:19" ht="16.5" customHeight="1">
      <c r="A232" s="115" t="s">
        <v>779</v>
      </c>
      <c r="B232" s="115" t="s">
        <v>806</v>
      </c>
      <c r="C232" s="115">
        <v>2400000</v>
      </c>
      <c r="D232" s="261"/>
      <c r="E232" s="261"/>
      <c r="F232" s="261"/>
      <c r="G232" s="261"/>
      <c r="H232" s="261"/>
      <c r="I232" s="261"/>
      <c r="J232" s="115">
        <f>SUM(F232:I232)</f>
        <v>0</v>
      </c>
      <c r="K232" s="115">
        <f>C232+J232</f>
        <v>2400000</v>
      </c>
      <c r="L232" s="115">
        <v>2400000</v>
      </c>
      <c r="M232" s="115">
        <v>2400000</v>
      </c>
      <c r="N232" s="115">
        <f>L232-M232</f>
        <v>0</v>
      </c>
      <c r="O232" s="115"/>
      <c r="P232" s="115"/>
      <c r="Q232" s="115">
        <f>SUM(N232:P232)</f>
        <v>0</v>
      </c>
      <c r="R232" s="115">
        <f>K232-M232-Q232</f>
        <v>0</v>
      </c>
    </row>
    <row r="233" spans="1:19" ht="16.5" customHeight="1">
      <c r="A233" s="121" t="s">
        <v>16</v>
      </c>
      <c r="B233" s="122" t="s">
        <v>798</v>
      </c>
      <c r="C233" s="121">
        <f>C234</f>
        <v>3000000</v>
      </c>
      <c r="D233" s="173">
        <f t="shared" ref="D233:J233" si="261">SUM(D234)</f>
        <v>0</v>
      </c>
      <c r="E233" s="173">
        <f t="shared" si="261"/>
        <v>0</v>
      </c>
      <c r="F233" s="173">
        <f t="shared" si="261"/>
        <v>0</v>
      </c>
      <c r="G233" s="173">
        <f t="shared" si="261"/>
        <v>0</v>
      </c>
      <c r="H233" s="173">
        <f t="shared" si="261"/>
        <v>0</v>
      </c>
      <c r="I233" s="173">
        <f t="shared" si="261"/>
        <v>0</v>
      </c>
      <c r="J233" s="173">
        <f t="shared" si="261"/>
        <v>0</v>
      </c>
      <c r="K233" s="121">
        <f t="shared" ref="K233:R233" si="262">K234</f>
        <v>3000000</v>
      </c>
      <c r="L233" s="121">
        <f t="shared" si="262"/>
        <v>3000000</v>
      </c>
      <c r="M233" s="121">
        <f t="shared" si="262"/>
        <v>3000000</v>
      </c>
      <c r="N233" s="121">
        <f t="shared" si="262"/>
        <v>0</v>
      </c>
      <c r="O233" s="121">
        <f t="shared" si="262"/>
        <v>0</v>
      </c>
      <c r="P233" s="121">
        <f t="shared" si="262"/>
        <v>0</v>
      </c>
      <c r="Q233" s="121">
        <f t="shared" si="262"/>
        <v>0</v>
      </c>
      <c r="R233" s="121">
        <f t="shared" si="262"/>
        <v>0</v>
      </c>
    </row>
    <row r="234" spans="1:19" ht="16.5" customHeight="1">
      <c r="A234" s="115" t="s">
        <v>1421</v>
      </c>
      <c r="B234" s="123" t="s">
        <v>1422</v>
      </c>
      <c r="C234" s="115">
        <v>3000000</v>
      </c>
      <c r="D234" s="261"/>
      <c r="E234" s="261"/>
      <c r="F234" s="261"/>
      <c r="G234" s="261"/>
      <c r="H234" s="261"/>
      <c r="I234" s="261"/>
      <c r="J234" s="115">
        <f>SUM(F234:I234)</f>
        <v>0</v>
      </c>
      <c r="K234" s="115">
        <f>C234+J234</f>
        <v>3000000</v>
      </c>
      <c r="L234" s="115">
        <v>3000000</v>
      </c>
      <c r="M234" s="115">
        <v>3000000</v>
      </c>
      <c r="N234" s="115">
        <f>L234-M234</f>
        <v>0</v>
      </c>
      <c r="O234" s="115"/>
      <c r="P234" s="115"/>
      <c r="Q234" s="115">
        <f>SUM(N234:P234)</f>
        <v>0</v>
      </c>
      <c r="R234" s="115">
        <f>K234-M234-Q234</f>
        <v>0</v>
      </c>
    </row>
    <row r="235" spans="1:19" ht="16.5" customHeight="1">
      <c r="A235" s="121" t="s">
        <v>16</v>
      </c>
      <c r="B235" s="122" t="s">
        <v>1423</v>
      </c>
      <c r="C235" s="121">
        <f>C236</f>
        <v>1000000</v>
      </c>
      <c r="D235" s="173">
        <f t="shared" ref="D235:J235" si="263">SUM(D236)</f>
        <v>0</v>
      </c>
      <c r="E235" s="173">
        <f t="shared" si="263"/>
        <v>0</v>
      </c>
      <c r="F235" s="173">
        <f t="shared" si="263"/>
        <v>277367</v>
      </c>
      <c r="G235" s="173">
        <f t="shared" si="263"/>
        <v>0</v>
      </c>
      <c r="H235" s="173">
        <f t="shared" si="263"/>
        <v>0</v>
      </c>
      <c r="I235" s="173">
        <f t="shared" si="263"/>
        <v>0</v>
      </c>
      <c r="J235" s="173">
        <f t="shared" si="263"/>
        <v>277367</v>
      </c>
      <c r="K235" s="121">
        <f t="shared" ref="K235:R235" si="264">K236</f>
        <v>1277367</v>
      </c>
      <c r="L235" s="121">
        <f t="shared" si="264"/>
        <v>1277367</v>
      </c>
      <c r="M235" s="121">
        <f t="shared" si="264"/>
        <v>1277367</v>
      </c>
      <c r="N235" s="121">
        <f t="shared" si="264"/>
        <v>0</v>
      </c>
      <c r="O235" s="121">
        <f t="shared" si="264"/>
        <v>0</v>
      </c>
      <c r="P235" s="121">
        <f t="shared" si="264"/>
        <v>0</v>
      </c>
      <c r="Q235" s="121">
        <f t="shared" si="264"/>
        <v>0</v>
      </c>
      <c r="R235" s="121">
        <f t="shared" si="264"/>
        <v>0</v>
      </c>
    </row>
    <row r="236" spans="1:19" ht="16.5" customHeight="1">
      <c r="A236" s="115" t="s">
        <v>779</v>
      </c>
      <c r="B236" s="123" t="s">
        <v>855</v>
      </c>
      <c r="C236" s="115">
        <v>1000000</v>
      </c>
      <c r="D236" s="261"/>
      <c r="E236" s="261"/>
      <c r="F236" s="261">
        <v>277367</v>
      </c>
      <c r="G236" s="261"/>
      <c r="H236" s="261"/>
      <c r="I236" s="261"/>
      <c r="J236" s="115">
        <f>SUM(F236:I236)</f>
        <v>277367</v>
      </c>
      <c r="K236" s="115">
        <f>C236+J236</f>
        <v>1277367</v>
      </c>
      <c r="L236" s="115">
        <v>1277367</v>
      </c>
      <c r="M236" s="115">
        <v>1277367</v>
      </c>
      <c r="N236" s="115">
        <f>L236-M236</f>
        <v>0</v>
      </c>
      <c r="O236" s="115"/>
      <c r="P236" s="115"/>
      <c r="Q236" s="115">
        <f>SUM(N236:P236)</f>
        <v>0</v>
      </c>
      <c r="R236" s="115">
        <f>K236-M236-Q236</f>
        <v>0</v>
      </c>
    </row>
    <row r="237" spans="1:19" ht="16.5" customHeight="1">
      <c r="A237" s="120" t="s">
        <v>3</v>
      </c>
      <c r="B237" s="120" t="s">
        <v>198</v>
      </c>
      <c r="C237" s="120">
        <f t="shared" ref="C237:P237" si="265">SUM(C238,C241,C244)</f>
        <v>54400000</v>
      </c>
      <c r="D237" s="120">
        <f t="shared" si="265"/>
        <v>0</v>
      </c>
      <c r="E237" s="120">
        <f t="shared" si="265"/>
        <v>0</v>
      </c>
      <c r="F237" s="120">
        <f t="shared" si="265"/>
        <v>0</v>
      </c>
      <c r="G237" s="120">
        <f t="shared" si="265"/>
        <v>0</v>
      </c>
      <c r="H237" s="120">
        <f t="shared" si="265"/>
        <v>0</v>
      </c>
      <c r="I237" s="120">
        <f t="shared" si="265"/>
        <v>0</v>
      </c>
      <c r="J237" s="120">
        <f t="shared" si="265"/>
        <v>0</v>
      </c>
      <c r="K237" s="120">
        <f t="shared" si="265"/>
        <v>54400000</v>
      </c>
      <c r="L237" s="120">
        <f t="shared" si="265"/>
        <v>54253600</v>
      </c>
      <c r="M237" s="120">
        <f t="shared" si="265"/>
        <v>54253600</v>
      </c>
      <c r="N237" s="120">
        <f t="shared" si="265"/>
        <v>0</v>
      </c>
      <c r="O237" s="120">
        <f t="shared" si="265"/>
        <v>0</v>
      </c>
      <c r="P237" s="120">
        <f t="shared" si="265"/>
        <v>0</v>
      </c>
      <c r="Q237" s="120">
        <f t="shared" si="229"/>
        <v>0</v>
      </c>
      <c r="R237" s="120">
        <f>SUM(R238,R241,R244)</f>
        <v>146400</v>
      </c>
      <c r="S237" s="132"/>
    </row>
    <row r="238" spans="1:19" ht="16.5" customHeight="1">
      <c r="A238" s="121" t="s">
        <v>16</v>
      </c>
      <c r="B238" s="121" t="s">
        <v>786</v>
      </c>
      <c r="C238" s="121">
        <f t="shared" ref="C238:R238" si="266">SUM(C239:C240)</f>
        <v>34142000</v>
      </c>
      <c r="D238" s="173">
        <f t="shared" si="266"/>
        <v>0</v>
      </c>
      <c r="E238" s="173">
        <f t="shared" si="266"/>
        <v>0</v>
      </c>
      <c r="F238" s="173">
        <f t="shared" si="266"/>
        <v>950000</v>
      </c>
      <c r="G238" s="173">
        <f t="shared" si="266"/>
        <v>0</v>
      </c>
      <c r="H238" s="173">
        <f t="shared" si="266"/>
        <v>0</v>
      </c>
      <c r="I238" s="173">
        <f t="shared" si="266"/>
        <v>0</v>
      </c>
      <c r="J238" s="173">
        <f t="shared" si="266"/>
        <v>950000</v>
      </c>
      <c r="K238" s="121">
        <f t="shared" si="266"/>
        <v>35092000</v>
      </c>
      <c r="L238" s="121">
        <f t="shared" si="266"/>
        <v>34945600</v>
      </c>
      <c r="M238" s="121">
        <f t="shared" si="266"/>
        <v>34945600</v>
      </c>
      <c r="N238" s="121">
        <f t="shared" si="266"/>
        <v>0</v>
      </c>
      <c r="O238" s="121">
        <f t="shared" si="266"/>
        <v>0</v>
      </c>
      <c r="P238" s="121">
        <f t="shared" si="266"/>
        <v>0</v>
      </c>
      <c r="Q238" s="121">
        <f t="shared" si="266"/>
        <v>0</v>
      </c>
      <c r="R238" s="121">
        <f t="shared" si="266"/>
        <v>146400</v>
      </c>
    </row>
    <row r="239" spans="1:19" ht="16.5" customHeight="1">
      <c r="A239" s="115" t="s">
        <v>779</v>
      </c>
      <c r="B239" s="115" t="s">
        <v>861</v>
      </c>
      <c r="C239" s="115">
        <v>33637000</v>
      </c>
      <c r="D239" s="261"/>
      <c r="E239" s="261"/>
      <c r="F239" s="261">
        <v>950000</v>
      </c>
      <c r="G239" s="261"/>
      <c r="H239" s="261"/>
      <c r="I239" s="261"/>
      <c r="J239" s="115">
        <f t="shared" ref="J239:J240" si="267">SUM(F239:I239)</f>
        <v>950000</v>
      </c>
      <c r="K239" s="115">
        <f t="shared" ref="K239:K240" si="268">C239+J239</f>
        <v>34587000</v>
      </c>
      <c r="L239" s="115">
        <v>34440600</v>
      </c>
      <c r="M239" s="115">
        <v>34440600</v>
      </c>
      <c r="N239" s="115">
        <f t="shared" ref="N239:N240" si="269">L239-M239</f>
        <v>0</v>
      </c>
      <c r="O239" s="115"/>
      <c r="P239" s="115"/>
      <c r="Q239" s="115">
        <f>SUM(N239:P239)</f>
        <v>0</v>
      </c>
      <c r="R239" s="115">
        <f t="shared" ref="R239:R240" si="270">K239-M239-Q239</f>
        <v>146400</v>
      </c>
    </row>
    <row r="240" spans="1:19" ht="16.5" customHeight="1">
      <c r="A240" s="115" t="s">
        <v>779</v>
      </c>
      <c r="B240" s="115" t="s">
        <v>1203</v>
      </c>
      <c r="C240" s="115">
        <v>505000</v>
      </c>
      <c r="D240" s="261"/>
      <c r="E240" s="261"/>
      <c r="F240" s="261"/>
      <c r="G240" s="261"/>
      <c r="H240" s="261"/>
      <c r="I240" s="261"/>
      <c r="J240" s="115">
        <f t="shared" si="267"/>
        <v>0</v>
      </c>
      <c r="K240" s="115">
        <f t="shared" si="268"/>
        <v>505000</v>
      </c>
      <c r="L240" s="115">
        <v>505000</v>
      </c>
      <c r="M240" s="115">
        <v>505000</v>
      </c>
      <c r="N240" s="115">
        <f t="shared" si="269"/>
        <v>0</v>
      </c>
      <c r="O240" s="115"/>
      <c r="P240" s="115"/>
      <c r="Q240" s="115">
        <f>SUM(N240:P240)</f>
        <v>0</v>
      </c>
      <c r="R240" s="115">
        <f t="shared" si="270"/>
        <v>0</v>
      </c>
    </row>
    <row r="241" spans="1:19" ht="16.5" customHeight="1">
      <c r="A241" s="121" t="s">
        <v>16</v>
      </c>
      <c r="B241" s="121" t="s">
        <v>795</v>
      </c>
      <c r="C241" s="121">
        <v>10762000</v>
      </c>
      <c r="D241" s="173">
        <f t="shared" ref="D241:J241" si="271">SUM(D242:D243)</f>
        <v>0</v>
      </c>
      <c r="E241" s="173">
        <f t="shared" si="271"/>
        <v>0</v>
      </c>
      <c r="F241" s="173">
        <f t="shared" si="271"/>
        <v>0</v>
      </c>
      <c r="G241" s="173">
        <f t="shared" si="271"/>
        <v>0</v>
      </c>
      <c r="H241" s="173">
        <f t="shared" si="271"/>
        <v>0</v>
      </c>
      <c r="I241" s="173">
        <f t="shared" si="271"/>
        <v>0</v>
      </c>
      <c r="J241" s="173">
        <f t="shared" si="271"/>
        <v>0</v>
      </c>
      <c r="K241" s="121">
        <v>10762000</v>
      </c>
      <c r="L241" s="121">
        <f t="shared" ref="L241:R241" si="272">SUM(L242:L243)</f>
        <v>10762000</v>
      </c>
      <c r="M241" s="121">
        <f t="shared" si="272"/>
        <v>10762000</v>
      </c>
      <c r="N241" s="121">
        <f t="shared" si="272"/>
        <v>0</v>
      </c>
      <c r="O241" s="121">
        <f t="shared" si="272"/>
        <v>0</v>
      </c>
      <c r="P241" s="121">
        <f t="shared" si="272"/>
        <v>0</v>
      </c>
      <c r="Q241" s="121">
        <f t="shared" si="272"/>
        <v>0</v>
      </c>
      <c r="R241" s="121">
        <f t="shared" si="272"/>
        <v>0</v>
      </c>
    </row>
    <row r="242" spans="1:19" ht="16.5" customHeight="1">
      <c r="A242" s="115" t="s">
        <v>64</v>
      </c>
      <c r="B242" s="115" t="s">
        <v>796</v>
      </c>
      <c r="C242" s="115">
        <v>10762000</v>
      </c>
      <c r="D242" s="261"/>
      <c r="E242" s="261"/>
      <c r="F242" s="261">
        <v>-1808000</v>
      </c>
      <c r="G242" s="261"/>
      <c r="H242" s="261"/>
      <c r="I242" s="261"/>
      <c r="J242" s="115">
        <f t="shared" ref="J242:J243" si="273">SUM(F242:I242)</f>
        <v>-1808000</v>
      </c>
      <c r="K242" s="115">
        <f t="shared" ref="K242:K243" si="274">C242+J242</f>
        <v>8954000</v>
      </c>
      <c r="L242" s="115">
        <v>8954000</v>
      </c>
      <c r="M242" s="115">
        <v>8954000</v>
      </c>
      <c r="N242" s="115">
        <f t="shared" ref="N242:N243" si="275">L242-M242</f>
        <v>0</v>
      </c>
      <c r="O242" s="115"/>
      <c r="P242" s="115"/>
      <c r="Q242" s="115">
        <f>SUM(N242:P242)</f>
        <v>0</v>
      </c>
      <c r="R242" s="115">
        <f t="shared" ref="R242:R243" si="276">K242-M242-Q242</f>
        <v>0</v>
      </c>
    </row>
    <row r="243" spans="1:19" ht="16.5" customHeight="1">
      <c r="A243" s="115" t="s">
        <v>64</v>
      </c>
      <c r="B243" s="123" t="s">
        <v>1037</v>
      </c>
      <c r="C243" s="115">
        <v>0</v>
      </c>
      <c r="D243" s="261"/>
      <c r="E243" s="261"/>
      <c r="F243" s="261">
        <v>1808000</v>
      </c>
      <c r="G243" s="261"/>
      <c r="H243" s="261"/>
      <c r="I243" s="261"/>
      <c r="J243" s="115">
        <f t="shared" si="273"/>
        <v>1808000</v>
      </c>
      <c r="K243" s="115">
        <f t="shared" si="274"/>
        <v>1808000</v>
      </c>
      <c r="L243" s="115">
        <v>1808000</v>
      </c>
      <c r="M243" s="115">
        <v>1808000</v>
      </c>
      <c r="N243" s="115">
        <f t="shared" si="275"/>
        <v>0</v>
      </c>
      <c r="O243" s="115"/>
      <c r="P243" s="115"/>
      <c r="Q243" s="115">
        <f>SUM(N243:P243)</f>
        <v>0</v>
      </c>
      <c r="R243" s="115">
        <f t="shared" si="276"/>
        <v>0</v>
      </c>
    </row>
    <row r="244" spans="1:19" ht="16.5" customHeight="1">
      <c r="A244" s="121" t="s">
        <v>16</v>
      </c>
      <c r="B244" s="121" t="s">
        <v>852</v>
      </c>
      <c r="C244" s="121">
        <f>C245</f>
        <v>9496000</v>
      </c>
      <c r="D244" s="173">
        <f t="shared" ref="D244:J244" si="277">SUM(D245)</f>
        <v>0</v>
      </c>
      <c r="E244" s="173">
        <f t="shared" si="277"/>
        <v>0</v>
      </c>
      <c r="F244" s="173">
        <f t="shared" si="277"/>
        <v>-950000</v>
      </c>
      <c r="G244" s="173">
        <f t="shared" si="277"/>
        <v>0</v>
      </c>
      <c r="H244" s="173">
        <f t="shared" si="277"/>
        <v>0</v>
      </c>
      <c r="I244" s="173">
        <f t="shared" si="277"/>
        <v>0</v>
      </c>
      <c r="J244" s="173">
        <f t="shared" si="277"/>
        <v>-950000</v>
      </c>
      <c r="K244" s="121">
        <f t="shared" ref="K244:R244" si="278">K245</f>
        <v>8546000</v>
      </c>
      <c r="L244" s="121">
        <f t="shared" si="278"/>
        <v>8546000</v>
      </c>
      <c r="M244" s="121">
        <f t="shared" si="278"/>
        <v>8546000</v>
      </c>
      <c r="N244" s="121">
        <f t="shared" si="278"/>
        <v>0</v>
      </c>
      <c r="O244" s="121">
        <f t="shared" si="278"/>
        <v>0</v>
      </c>
      <c r="P244" s="121">
        <f t="shared" si="278"/>
        <v>0</v>
      </c>
      <c r="Q244" s="121">
        <f t="shared" si="278"/>
        <v>0</v>
      </c>
      <c r="R244" s="121">
        <f t="shared" si="278"/>
        <v>0</v>
      </c>
    </row>
    <row r="245" spans="1:19" ht="16.5" customHeight="1">
      <c r="A245" s="115" t="s">
        <v>64</v>
      </c>
      <c r="B245" s="115" t="s">
        <v>1424</v>
      </c>
      <c r="C245" s="115">
        <v>9496000</v>
      </c>
      <c r="D245" s="261"/>
      <c r="E245" s="261"/>
      <c r="F245" s="261">
        <v>-950000</v>
      </c>
      <c r="G245" s="261"/>
      <c r="H245" s="261"/>
      <c r="I245" s="261"/>
      <c r="J245" s="115">
        <f>SUM(F245:I245)</f>
        <v>-950000</v>
      </c>
      <c r="K245" s="115">
        <f>C245+J245</f>
        <v>8546000</v>
      </c>
      <c r="L245" s="115">
        <v>8546000</v>
      </c>
      <c r="M245" s="115">
        <v>8546000</v>
      </c>
      <c r="N245" s="115">
        <f>L245-M245</f>
        <v>0</v>
      </c>
      <c r="O245" s="115"/>
      <c r="P245" s="115"/>
      <c r="Q245" s="115">
        <f>SUM(N245:P245)</f>
        <v>0</v>
      </c>
      <c r="R245" s="115">
        <f>K245-M245-Q245</f>
        <v>0</v>
      </c>
    </row>
    <row r="246" spans="1:19" ht="16.5" customHeight="1">
      <c r="A246" s="120" t="s">
        <v>3</v>
      </c>
      <c r="B246" s="124" t="s">
        <v>1425</v>
      </c>
      <c r="C246" s="120">
        <f t="shared" ref="C246:P246" si="279">SUM(C247,C249,C251)</f>
        <v>0</v>
      </c>
      <c r="D246" s="120">
        <f t="shared" si="279"/>
        <v>0</v>
      </c>
      <c r="E246" s="120">
        <f t="shared" si="279"/>
        <v>0</v>
      </c>
      <c r="F246" s="120">
        <f t="shared" si="279"/>
        <v>0</v>
      </c>
      <c r="G246" s="120">
        <f t="shared" si="279"/>
        <v>0</v>
      </c>
      <c r="H246" s="120">
        <f t="shared" si="279"/>
        <v>22600000</v>
      </c>
      <c r="I246" s="120">
        <f t="shared" si="279"/>
        <v>0</v>
      </c>
      <c r="J246" s="120">
        <f t="shared" si="279"/>
        <v>22600000</v>
      </c>
      <c r="K246" s="120">
        <f t="shared" si="279"/>
        <v>22600000</v>
      </c>
      <c r="L246" s="120">
        <f t="shared" si="279"/>
        <v>22455000</v>
      </c>
      <c r="M246" s="120">
        <f t="shared" si="279"/>
        <v>22455000</v>
      </c>
      <c r="N246" s="120">
        <f t="shared" si="279"/>
        <v>0</v>
      </c>
      <c r="O246" s="120">
        <f t="shared" si="279"/>
        <v>0</v>
      </c>
      <c r="P246" s="120">
        <f t="shared" si="279"/>
        <v>0</v>
      </c>
      <c r="Q246" s="120">
        <f t="shared" ref="Q246:Q247" si="280">SUM(N246:P246)</f>
        <v>0</v>
      </c>
      <c r="R246" s="120">
        <f>SUM(R247,R249,R251)</f>
        <v>145000</v>
      </c>
    </row>
    <row r="247" spans="1:19" ht="16.5" customHeight="1">
      <c r="A247" s="121" t="s">
        <v>16</v>
      </c>
      <c r="B247" s="122" t="s">
        <v>871</v>
      </c>
      <c r="C247" s="121">
        <f t="shared" ref="C247:P247" si="281">SUM(C248:C248)</f>
        <v>0</v>
      </c>
      <c r="D247" s="173">
        <f t="shared" ref="D247:J247" si="282">SUM(D248)</f>
        <v>0</v>
      </c>
      <c r="E247" s="173">
        <f t="shared" si="282"/>
        <v>0</v>
      </c>
      <c r="F247" s="173">
        <f t="shared" si="282"/>
        <v>0</v>
      </c>
      <c r="G247" s="173">
        <f t="shared" si="282"/>
        <v>0</v>
      </c>
      <c r="H247" s="173">
        <f t="shared" si="282"/>
        <v>14400000</v>
      </c>
      <c r="I247" s="173">
        <f t="shared" si="282"/>
        <v>0</v>
      </c>
      <c r="J247" s="173">
        <f t="shared" si="282"/>
        <v>14400000</v>
      </c>
      <c r="K247" s="121">
        <f t="shared" si="281"/>
        <v>14400000</v>
      </c>
      <c r="L247" s="121">
        <f t="shared" si="281"/>
        <v>14400000</v>
      </c>
      <c r="M247" s="121">
        <f t="shared" si="281"/>
        <v>14400000</v>
      </c>
      <c r="N247" s="121">
        <f t="shared" si="281"/>
        <v>0</v>
      </c>
      <c r="O247" s="121">
        <f t="shared" si="281"/>
        <v>0</v>
      </c>
      <c r="P247" s="121">
        <f t="shared" si="281"/>
        <v>0</v>
      </c>
      <c r="Q247" s="121">
        <f t="shared" si="280"/>
        <v>0</v>
      </c>
      <c r="R247" s="121">
        <f>SUM(R248:R248)</f>
        <v>0</v>
      </c>
    </row>
    <row r="248" spans="1:19" ht="16.5" customHeight="1">
      <c r="A248" s="115" t="s">
        <v>779</v>
      </c>
      <c r="B248" s="123" t="s">
        <v>996</v>
      </c>
      <c r="C248" s="115">
        <v>0</v>
      </c>
      <c r="D248" s="261"/>
      <c r="E248" s="261"/>
      <c r="F248" s="261"/>
      <c r="G248" s="261"/>
      <c r="H248" s="261">
        <v>14400000</v>
      </c>
      <c r="I248" s="261"/>
      <c r="J248" s="115">
        <f>SUM(F248:I248)</f>
        <v>14400000</v>
      </c>
      <c r="K248" s="115">
        <f>C248+J248</f>
        <v>14400000</v>
      </c>
      <c r="L248" s="115">
        <v>14400000</v>
      </c>
      <c r="M248" s="115">
        <v>14400000</v>
      </c>
      <c r="N248" s="115">
        <f>L248-M248</f>
        <v>0</v>
      </c>
      <c r="O248" s="115"/>
      <c r="P248" s="115"/>
      <c r="Q248" s="115">
        <f>SUM(N248:P248)</f>
        <v>0</v>
      </c>
      <c r="R248" s="115">
        <f>K248-M248-Q248</f>
        <v>0</v>
      </c>
    </row>
    <row r="249" spans="1:19" ht="16.5" customHeight="1">
      <c r="A249" s="121" t="s">
        <v>16</v>
      </c>
      <c r="B249" s="121" t="s">
        <v>795</v>
      </c>
      <c r="C249" s="121">
        <f>C250</f>
        <v>0</v>
      </c>
      <c r="D249" s="173">
        <f t="shared" ref="D249:J249" si="283">SUM(D250)</f>
        <v>0</v>
      </c>
      <c r="E249" s="173">
        <f t="shared" si="283"/>
        <v>0</v>
      </c>
      <c r="F249" s="173">
        <f t="shared" si="283"/>
        <v>0</v>
      </c>
      <c r="G249" s="173">
        <f t="shared" si="283"/>
        <v>0</v>
      </c>
      <c r="H249" s="173">
        <f t="shared" si="283"/>
        <v>4200000</v>
      </c>
      <c r="I249" s="173">
        <f t="shared" si="283"/>
        <v>0</v>
      </c>
      <c r="J249" s="173">
        <f t="shared" si="283"/>
        <v>4200000</v>
      </c>
      <c r="K249" s="121">
        <f t="shared" ref="K249:R249" si="284">K250</f>
        <v>4200000</v>
      </c>
      <c r="L249" s="121">
        <f t="shared" si="284"/>
        <v>4095000</v>
      </c>
      <c r="M249" s="121">
        <f t="shared" si="284"/>
        <v>4095000</v>
      </c>
      <c r="N249" s="121">
        <f t="shared" si="284"/>
        <v>0</v>
      </c>
      <c r="O249" s="121">
        <f t="shared" si="284"/>
        <v>0</v>
      </c>
      <c r="P249" s="121">
        <f t="shared" si="284"/>
        <v>0</v>
      </c>
      <c r="Q249" s="121">
        <f t="shared" si="284"/>
        <v>0</v>
      </c>
      <c r="R249" s="121">
        <f t="shared" si="284"/>
        <v>105000</v>
      </c>
    </row>
    <row r="250" spans="1:19" ht="16.5" customHeight="1">
      <c r="A250" s="115" t="s">
        <v>64</v>
      </c>
      <c r="B250" s="115" t="s">
        <v>796</v>
      </c>
      <c r="C250" s="115">
        <v>0</v>
      </c>
      <c r="D250" s="261"/>
      <c r="E250" s="261"/>
      <c r="F250" s="261"/>
      <c r="G250" s="261"/>
      <c r="H250" s="261">
        <v>4200000</v>
      </c>
      <c r="I250" s="261"/>
      <c r="J250" s="115">
        <f>SUM(F250:I250)</f>
        <v>4200000</v>
      </c>
      <c r="K250" s="115">
        <f>C250+J250</f>
        <v>4200000</v>
      </c>
      <c r="L250" s="115">
        <v>4095000</v>
      </c>
      <c r="M250" s="115">
        <v>4095000</v>
      </c>
      <c r="N250" s="115">
        <f>L250-M250</f>
        <v>0</v>
      </c>
      <c r="O250" s="115"/>
      <c r="P250" s="115"/>
      <c r="Q250" s="115">
        <f>SUM(N250:P250)</f>
        <v>0</v>
      </c>
      <c r="R250" s="115">
        <f>K250-M250-Q250</f>
        <v>105000</v>
      </c>
    </row>
    <row r="251" spans="1:19" ht="16.5" customHeight="1">
      <c r="A251" s="121" t="s">
        <v>16</v>
      </c>
      <c r="B251" s="122" t="s">
        <v>797</v>
      </c>
      <c r="C251" s="121">
        <f>SUM(C252:C253)</f>
        <v>0</v>
      </c>
      <c r="D251" s="173">
        <f t="shared" ref="D251:J251" si="285">SUM(D252:D253)</f>
        <v>0</v>
      </c>
      <c r="E251" s="173">
        <f t="shared" si="285"/>
        <v>0</v>
      </c>
      <c r="F251" s="173">
        <f t="shared" si="285"/>
        <v>0</v>
      </c>
      <c r="G251" s="173">
        <f t="shared" si="285"/>
        <v>0</v>
      </c>
      <c r="H251" s="173">
        <f t="shared" si="285"/>
        <v>4000000</v>
      </c>
      <c r="I251" s="173">
        <f t="shared" si="285"/>
        <v>0</v>
      </c>
      <c r="J251" s="173">
        <f t="shared" si="285"/>
        <v>4000000</v>
      </c>
      <c r="K251" s="121">
        <v>4000000</v>
      </c>
      <c r="L251" s="121">
        <f t="shared" ref="L251:R251" si="286">SUM(L252:L253)</f>
        <v>3960000</v>
      </c>
      <c r="M251" s="121">
        <f t="shared" si="286"/>
        <v>3960000</v>
      </c>
      <c r="N251" s="121">
        <f t="shared" si="286"/>
        <v>0</v>
      </c>
      <c r="O251" s="121">
        <f t="shared" si="286"/>
        <v>0</v>
      </c>
      <c r="P251" s="121">
        <f t="shared" si="286"/>
        <v>0</v>
      </c>
      <c r="Q251" s="121">
        <f t="shared" si="286"/>
        <v>0</v>
      </c>
      <c r="R251" s="121">
        <f t="shared" si="286"/>
        <v>40000</v>
      </c>
    </row>
    <row r="252" spans="1:19" ht="16.5" customHeight="1">
      <c r="A252" s="115" t="s">
        <v>64</v>
      </c>
      <c r="B252" s="123" t="s">
        <v>806</v>
      </c>
      <c r="C252" s="115">
        <v>0</v>
      </c>
      <c r="D252" s="261"/>
      <c r="E252" s="261"/>
      <c r="F252" s="261"/>
      <c r="G252" s="261"/>
      <c r="H252" s="261">
        <v>400000</v>
      </c>
      <c r="I252" s="261"/>
      <c r="J252" s="115">
        <f t="shared" ref="J252:J253" si="287">SUM(F252:I252)</f>
        <v>400000</v>
      </c>
      <c r="K252" s="115">
        <f t="shared" ref="K252:K253" si="288">C252+J252</f>
        <v>400000</v>
      </c>
      <c r="L252" s="115">
        <v>360000</v>
      </c>
      <c r="M252" s="115">
        <v>360000</v>
      </c>
      <c r="N252" s="115">
        <f t="shared" ref="N252:N253" si="289">L252-M252</f>
        <v>0</v>
      </c>
      <c r="O252" s="115"/>
      <c r="P252" s="115"/>
      <c r="Q252" s="115">
        <f>SUM(N252:P252)</f>
        <v>0</v>
      </c>
      <c r="R252" s="115">
        <f t="shared" ref="R252:R253" si="290">K252-M252-Q252</f>
        <v>40000</v>
      </c>
    </row>
    <row r="253" spans="1:19" ht="16.5" customHeight="1">
      <c r="A253" s="115" t="s">
        <v>64</v>
      </c>
      <c r="B253" s="123" t="s">
        <v>851</v>
      </c>
      <c r="C253" s="115">
        <v>0</v>
      </c>
      <c r="D253" s="261"/>
      <c r="E253" s="261"/>
      <c r="F253" s="261"/>
      <c r="G253" s="261"/>
      <c r="H253" s="261">
        <v>3600000</v>
      </c>
      <c r="I253" s="261"/>
      <c r="J253" s="115">
        <f t="shared" si="287"/>
        <v>3600000</v>
      </c>
      <c r="K253" s="115">
        <f t="shared" si="288"/>
        <v>3600000</v>
      </c>
      <c r="L253" s="115">
        <v>3600000</v>
      </c>
      <c r="M253" s="115">
        <v>3600000</v>
      </c>
      <c r="N253" s="115">
        <f t="shared" si="289"/>
        <v>0</v>
      </c>
      <c r="O253" s="115"/>
      <c r="P253" s="115"/>
      <c r="Q253" s="115">
        <f>SUM(N253:P253)</f>
        <v>0</v>
      </c>
      <c r="R253" s="115">
        <f t="shared" si="290"/>
        <v>0</v>
      </c>
    </row>
    <row r="254" spans="1:19" ht="16.5" customHeight="1">
      <c r="A254" s="120" t="s">
        <v>3</v>
      </c>
      <c r="B254" s="120" t="s">
        <v>900</v>
      </c>
      <c r="C254" s="120">
        <f>SUM(C255,C257,C261,C271,C267,C273,C276,C278,C259,C280,C282,C284)</f>
        <v>0</v>
      </c>
      <c r="D254" s="120">
        <f t="shared" ref="D254:J254" si="291">SUM(D255,D257,D261,D271,D267,D273,D276,D278,D259,D280,D282,D284)</f>
        <v>0</v>
      </c>
      <c r="E254" s="120">
        <f t="shared" si="291"/>
        <v>0</v>
      </c>
      <c r="F254" s="120">
        <f t="shared" si="291"/>
        <v>0</v>
      </c>
      <c r="G254" s="120">
        <f t="shared" si="291"/>
        <v>0</v>
      </c>
      <c r="H254" s="120">
        <f t="shared" si="291"/>
        <v>186701000</v>
      </c>
      <c r="I254" s="120">
        <f t="shared" si="291"/>
        <v>0</v>
      </c>
      <c r="J254" s="120">
        <f t="shared" si="291"/>
        <v>186701000</v>
      </c>
      <c r="K254" s="120">
        <f t="shared" ref="K254:R254" si="292">SUM(K255,K257,K261,K271,K267,K273,K276,K278,K259,K280,K282,K284)</f>
        <v>186701000</v>
      </c>
      <c r="L254" s="120">
        <f t="shared" si="292"/>
        <v>145683460</v>
      </c>
      <c r="M254" s="120">
        <f t="shared" si="292"/>
        <v>145683460</v>
      </c>
      <c r="N254" s="120">
        <f t="shared" si="292"/>
        <v>0</v>
      </c>
      <c r="O254" s="120">
        <f t="shared" si="292"/>
        <v>41017540</v>
      </c>
      <c r="P254" s="120">
        <f t="shared" si="292"/>
        <v>0</v>
      </c>
      <c r="Q254" s="120">
        <f t="shared" si="292"/>
        <v>41017540</v>
      </c>
      <c r="R254" s="120">
        <f t="shared" si="292"/>
        <v>0</v>
      </c>
      <c r="S254" s="116"/>
    </row>
    <row r="255" spans="1:19" ht="16.5" customHeight="1">
      <c r="A255" s="121" t="s">
        <v>16</v>
      </c>
      <c r="B255" s="122" t="s">
        <v>833</v>
      </c>
      <c r="C255" s="121">
        <f>C256</f>
        <v>0</v>
      </c>
      <c r="D255" s="173">
        <f t="shared" ref="D255:J255" si="293">SUM(D256)</f>
        <v>0</v>
      </c>
      <c r="E255" s="173">
        <f t="shared" si="293"/>
        <v>0</v>
      </c>
      <c r="F255" s="173">
        <f t="shared" si="293"/>
        <v>0</v>
      </c>
      <c r="G255" s="173">
        <f t="shared" si="293"/>
        <v>0</v>
      </c>
      <c r="H255" s="173">
        <f t="shared" si="293"/>
        <v>19580000</v>
      </c>
      <c r="I255" s="173">
        <f t="shared" si="293"/>
        <v>0</v>
      </c>
      <c r="J255" s="173">
        <f t="shared" si="293"/>
        <v>19580000</v>
      </c>
      <c r="K255" s="121">
        <f t="shared" ref="K255:R255" si="294">K256</f>
        <v>19580000</v>
      </c>
      <c r="L255" s="121">
        <f t="shared" si="294"/>
        <v>10680000</v>
      </c>
      <c r="M255" s="121">
        <f t="shared" si="294"/>
        <v>10680000</v>
      </c>
      <c r="N255" s="121">
        <f t="shared" si="294"/>
        <v>0</v>
      </c>
      <c r="O255" s="121">
        <f t="shared" si="294"/>
        <v>8900000</v>
      </c>
      <c r="P255" s="121">
        <f t="shared" si="294"/>
        <v>0</v>
      </c>
      <c r="Q255" s="121">
        <f t="shared" si="294"/>
        <v>8900000</v>
      </c>
      <c r="R255" s="121">
        <f t="shared" si="294"/>
        <v>0</v>
      </c>
    </row>
    <row r="256" spans="1:19" ht="16.5" customHeight="1">
      <c r="A256" s="115" t="s">
        <v>64</v>
      </c>
      <c r="B256" s="123" t="s">
        <v>1017</v>
      </c>
      <c r="C256" s="133"/>
      <c r="D256" s="133"/>
      <c r="E256" s="133"/>
      <c r="F256" s="134"/>
      <c r="G256" s="134"/>
      <c r="H256" s="134">
        <v>19580000</v>
      </c>
      <c r="I256" s="134"/>
      <c r="J256" s="115">
        <f>SUM(F256:I256)</f>
        <v>19580000</v>
      </c>
      <c r="K256" s="115">
        <f>C256+J256</f>
        <v>19580000</v>
      </c>
      <c r="L256" s="133">
        <v>10680000</v>
      </c>
      <c r="M256" s="115">
        <v>10680000</v>
      </c>
      <c r="N256" s="115">
        <f>L256-M256</f>
        <v>0</v>
      </c>
      <c r="O256" s="115">
        <f>K256-M256</f>
        <v>8900000</v>
      </c>
      <c r="P256" s="115"/>
      <c r="Q256" s="115">
        <f>SUM(N256:P256)</f>
        <v>8900000</v>
      </c>
      <c r="R256" s="115">
        <f>K256-M256-Q256</f>
        <v>0</v>
      </c>
      <c r="S256" s="118"/>
    </row>
    <row r="257" spans="1:19" ht="16.5" customHeight="1">
      <c r="A257" s="121" t="s">
        <v>16</v>
      </c>
      <c r="B257" s="122" t="s">
        <v>827</v>
      </c>
      <c r="C257" s="121">
        <f>C258</f>
        <v>0</v>
      </c>
      <c r="D257" s="173">
        <f t="shared" ref="D257:J257" si="295">SUM(D258)</f>
        <v>0</v>
      </c>
      <c r="E257" s="173">
        <f t="shared" si="295"/>
        <v>0</v>
      </c>
      <c r="F257" s="173">
        <f t="shared" si="295"/>
        <v>0</v>
      </c>
      <c r="G257" s="173">
        <f t="shared" si="295"/>
        <v>0</v>
      </c>
      <c r="H257" s="173">
        <f t="shared" si="295"/>
        <v>855000</v>
      </c>
      <c r="I257" s="173">
        <f t="shared" si="295"/>
        <v>0</v>
      </c>
      <c r="J257" s="173">
        <f t="shared" si="295"/>
        <v>855000</v>
      </c>
      <c r="K257" s="121">
        <f t="shared" ref="K257:R257" si="296">K258</f>
        <v>855000</v>
      </c>
      <c r="L257" s="121">
        <f t="shared" si="296"/>
        <v>855000</v>
      </c>
      <c r="M257" s="121">
        <f t="shared" si="296"/>
        <v>855000</v>
      </c>
      <c r="N257" s="121">
        <f t="shared" si="296"/>
        <v>0</v>
      </c>
      <c r="O257" s="121">
        <f t="shared" si="296"/>
        <v>0</v>
      </c>
      <c r="P257" s="121">
        <f t="shared" si="296"/>
        <v>0</v>
      </c>
      <c r="Q257" s="121">
        <f t="shared" si="296"/>
        <v>0</v>
      </c>
      <c r="R257" s="121">
        <f t="shared" si="296"/>
        <v>0</v>
      </c>
      <c r="S257" s="118"/>
    </row>
    <row r="258" spans="1:19" ht="16.5" customHeight="1">
      <c r="A258" s="115" t="s">
        <v>779</v>
      </c>
      <c r="B258" s="123" t="s">
        <v>827</v>
      </c>
      <c r="C258" s="133"/>
      <c r="D258" s="133"/>
      <c r="E258" s="133"/>
      <c r="F258" s="134"/>
      <c r="G258" s="134"/>
      <c r="H258" s="134">
        <v>855000</v>
      </c>
      <c r="I258" s="134"/>
      <c r="J258" s="115">
        <f>SUM(F258:I258)</f>
        <v>855000</v>
      </c>
      <c r="K258" s="115">
        <f>C258+J258</f>
        <v>855000</v>
      </c>
      <c r="L258" s="133">
        <v>855000</v>
      </c>
      <c r="M258" s="115">
        <v>855000</v>
      </c>
      <c r="N258" s="115">
        <f>L258-M258</f>
        <v>0</v>
      </c>
      <c r="O258" s="115">
        <v>0</v>
      </c>
      <c r="P258" s="115"/>
      <c r="Q258" s="115">
        <f>SUM(N258:P258)</f>
        <v>0</v>
      </c>
      <c r="R258" s="115">
        <f>K258-M258-Q258</f>
        <v>0</v>
      </c>
      <c r="S258" s="118"/>
    </row>
    <row r="259" spans="1:19" ht="16.5" customHeight="1">
      <c r="A259" s="121" t="s">
        <v>16</v>
      </c>
      <c r="B259" s="121" t="s">
        <v>871</v>
      </c>
      <c r="C259" s="121">
        <f>C260</f>
        <v>0</v>
      </c>
      <c r="D259" s="173">
        <f t="shared" ref="D259:J259" si="297">SUM(D260)</f>
        <v>0</v>
      </c>
      <c r="E259" s="173">
        <f t="shared" si="297"/>
        <v>0</v>
      </c>
      <c r="F259" s="173">
        <f t="shared" si="297"/>
        <v>0</v>
      </c>
      <c r="G259" s="173">
        <f t="shared" si="297"/>
        <v>0</v>
      </c>
      <c r="H259" s="173">
        <f t="shared" si="297"/>
        <v>0</v>
      </c>
      <c r="I259" s="173">
        <f t="shared" si="297"/>
        <v>0</v>
      </c>
      <c r="J259" s="173">
        <f t="shared" si="297"/>
        <v>0</v>
      </c>
      <c r="K259" s="121">
        <f t="shared" ref="K259:R259" si="298">K260</f>
        <v>0</v>
      </c>
      <c r="L259" s="121">
        <f t="shared" si="298"/>
        <v>0</v>
      </c>
      <c r="M259" s="121">
        <f t="shared" si="298"/>
        <v>0</v>
      </c>
      <c r="N259" s="121">
        <f t="shared" si="298"/>
        <v>0</v>
      </c>
      <c r="O259" s="121">
        <f t="shared" si="298"/>
        <v>0</v>
      </c>
      <c r="P259" s="121">
        <f t="shared" si="298"/>
        <v>0</v>
      </c>
      <c r="Q259" s="121">
        <f t="shared" si="298"/>
        <v>0</v>
      </c>
      <c r="R259" s="121">
        <f t="shared" si="298"/>
        <v>0</v>
      </c>
      <c r="S259" s="118"/>
    </row>
    <row r="260" spans="1:19" ht="16.5" customHeight="1">
      <c r="A260" s="115" t="s">
        <v>64</v>
      </c>
      <c r="B260" s="115" t="s">
        <v>872</v>
      </c>
      <c r="C260" s="133"/>
      <c r="D260" s="133"/>
      <c r="E260" s="133"/>
      <c r="F260" s="134"/>
      <c r="G260" s="134"/>
      <c r="H260" s="134"/>
      <c r="I260" s="134"/>
      <c r="J260" s="115">
        <f>SUM(F260:I260)</f>
        <v>0</v>
      </c>
      <c r="K260" s="115">
        <f>C260+J260</f>
        <v>0</v>
      </c>
      <c r="L260" s="115">
        <v>0</v>
      </c>
      <c r="M260" s="115">
        <v>0</v>
      </c>
      <c r="N260" s="115">
        <f>L260-M260</f>
        <v>0</v>
      </c>
      <c r="O260" s="115"/>
      <c r="P260" s="115"/>
      <c r="Q260" s="115">
        <f>SUM(N260:P260)</f>
        <v>0</v>
      </c>
      <c r="R260" s="115">
        <f>K260-M260-Q260</f>
        <v>0</v>
      </c>
      <c r="S260" s="118"/>
    </row>
    <row r="261" spans="1:19" ht="16.5" customHeight="1">
      <c r="A261" s="121" t="s">
        <v>16</v>
      </c>
      <c r="B261" s="121" t="s">
        <v>841</v>
      </c>
      <c r="C261" s="121">
        <f t="shared" ref="C261:R261" si="299">SUM(C262:C266)</f>
        <v>0</v>
      </c>
      <c r="D261" s="173">
        <f t="shared" ref="D261:J261" si="300">SUM(D262:D266)</f>
        <v>0</v>
      </c>
      <c r="E261" s="173">
        <f t="shared" si="300"/>
        <v>0</v>
      </c>
      <c r="F261" s="173">
        <f t="shared" si="300"/>
        <v>0</v>
      </c>
      <c r="G261" s="173">
        <f t="shared" si="300"/>
        <v>0</v>
      </c>
      <c r="H261" s="173">
        <f t="shared" si="300"/>
        <v>1959000</v>
      </c>
      <c r="I261" s="173">
        <f t="shared" si="300"/>
        <v>0</v>
      </c>
      <c r="J261" s="173">
        <f t="shared" si="300"/>
        <v>1959000</v>
      </c>
      <c r="K261" s="121">
        <f t="shared" si="299"/>
        <v>1959000</v>
      </c>
      <c r="L261" s="121">
        <f t="shared" si="299"/>
        <v>1031340</v>
      </c>
      <c r="M261" s="121">
        <f t="shared" si="299"/>
        <v>1031340</v>
      </c>
      <c r="N261" s="121">
        <f t="shared" si="299"/>
        <v>0</v>
      </c>
      <c r="O261" s="121">
        <f t="shared" si="299"/>
        <v>927660</v>
      </c>
      <c r="P261" s="121">
        <f t="shared" si="299"/>
        <v>0</v>
      </c>
      <c r="Q261" s="121">
        <f t="shared" si="299"/>
        <v>927660</v>
      </c>
      <c r="R261" s="121">
        <f t="shared" si="299"/>
        <v>0</v>
      </c>
      <c r="S261" s="118"/>
    </row>
    <row r="262" spans="1:19" ht="16.5" customHeight="1">
      <c r="A262" s="115" t="s">
        <v>779</v>
      </c>
      <c r="B262" s="115" t="s">
        <v>842</v>
      </c>
      <c r="C262" s="133"/>
      <c r="D262" s="133"/>
      <c r="E262" s="133"/>
      <c r="F262" s="134"/>
      <c r="G262" s="134"/>
      <c r="H262" s="134">
        <v>895000</v>
      </c>
      <c r="I262" s="134"/>
      <c r="J262" s="115">
        <f t="shared" ref="J262:J266" si="301">SUM(F262:I262)</f>
        <v>895000</v>
      </c>
      <c r="K262" s="115">
        <f t="shared" ref="K262:K266" si="302">C262+J262</f>
        <v>895000</v>
      </c>
      <c r="L262" s="133">
        <v>480600</v>
      </c>
      <c r="M262" s="115">
        <v>480600</v>
      </c>
      <c r="N262" s="115">
        <f t="shared" ref="N262:N266" si="303">L262-M262</f>
        <v>0</v>
      </c>
      <c r="O262" s="115">
        <f>K262-M262</f>
        <v>414400</v>
      </c>
      <c r="P262" s="115"/>
      <c r="Q262" s="115">
        <f>SUM(N262:P262)</f>
        <v>414400</v>
      </c>
      <c r="R262" s="115">
        <f t="shared" ref="R262:R266" si="304">K262-M262-Q262</f>
        <v>0</v>
      </c>
      <c r="S262" s="118"/>
    </row>
    <row r="263" spans="1:19" ht="16.5" customHeight="1">
      <c r="A263" s="115" t="s">
        <v>779</v>
      </c>
      <c r="B263" s="115" t="s">
        <v>843</v>
      </c>
      <c r="C263" s="133"/>
      <c r="D263" s="133"/>
      <c r="E263" s="133"/>
      <c r="F263" s="134"/>
      <c r="G263" s="134"/>
      <c r="H263" s="134">
        <v>608000</v>
      </c>
      <c r="I263" s="134"/>
      <c r="J263" s="115">
        <f t="shared" si="301"/>
        <v>608000</v>
      </c>
      <c r="K263" s="115">
        <f t="shared" si="302"/>
        <v>608000</v>
      </c>
      <c r="L263" s="133">
        <v>324120</v>
      </c>
      <c r="M263" s="115">
        <v>324120</v>
      </c>
      <c r="N263" s="115">
        <f t="shared" si="303"/>
        <v>0</v>
      </c>
      <c r="O263" s="115">
        <f>K263-M263</f>
        <v>283880</v>
      </c>
      <c r="P263" s="115"/>
      <c r="Q263" s="115">
        <f>SUM(N263:P263)</f>
        <v>283880</v>
      </c>
      <c r="R263" s="115">
        <f t="shared" si="304"/>
        <v>0</v>
      </c>
      <c r="S263" s="118"/>
    </row>
    <row r="264" spans="1:19" ht="16.5" customHeight="1">
      <c r="A264" s="115" t="s">
        <v>779</v>
      </c>
      <c r="B264" s="115" t="s">
        <v>844</v>
      </c>
      <c r="C264" s="133"/>
      <c r="D264" s="133"/>
      <c r="E264" s="133"/>
      <c r="F264" s="134"/>
      <c r="G264" s="134"/>
      <c r="H264" s="134">
        <v>308000</v>
      </c>
      <c r="I264" s="134"/>
      <c r="J264" s="115">
        <f t="shared" si="301"/>
        <v>308000</v>
      </c>
      <c r="K264" s="115">
        <f t="shared" si="302"/>
        <v>308000</v>
      </c>
      <c r="L264" s="133">
        <v>160200</v>
      </c>
      <c r="M264" s="115">
        <v>160200</v>
      </c>
      <c r="N264" s="115">
        <f t="shared" si="303"/>
        <v>0</v>
      </c>
      <c r="O264" s="115">
        <f>K264-M264</f>
        <v>147800</v>
      </c>
      <c r="P264" s="115"/>
      <c r="Q264" s="115">
        <f>SUM(N264:P264)</f>
        <v>147800</v>
      </c>
      <c r="R264" s="115">
        <f t="shared" si="304"/>
        <v>0</v>
      </c>
      <c r="S264" s="118"/>
    </row>
    <row r="265" spans="1:19" ht="16.5" customHeight="1">
      <c r="A265" s="115" t="s">
        <v>779</v>
      </c>
      <c r="B265" s="115" t="s">
        <v>845</v>
      </c>
      <c r="C265" s="133"/>
      <c r="D265" s="133"/>
      <c r="E265" s="133"/>
      <c r="F265" s="134"/>
      <c r="G265" s="134"/>
      <c r="H265" s="134">
        <v>96000</v>
      </c>
      <c r="I265" s="134"/>
      <c r="J265" s="115">
        <f t="shared" si="301"/>
        <v>96000</v>
      </c>
      <c r="K265" s="115">
        <f t="shared" si="302"/>
        <v>96000</v>
      </c>
      <c r="L265" s="133">
        <v>45240</v>
      </c>
      <c r="M265" s="115">
        <v>45240</v>
      </c>
      <c r="N265" s="115">
        <f t="shared" si="303"/>
        <v>0</v>
      </c>
      <c r="O265" s="115">
        <f>K265-M265</f>
        <v>50760</v>
      </c>
      <c r="P265" s="115"/>
      <c r="Q265" s="115">
        <f>SUM(N265:P265)</f>
        <v>50760</v>
      </c>
      <c r="R265" s="115">
        <f t="shared" si="304"/>
        <v>0</v>
      </c>
      <c r="S265" s="118"/>
    </row>
    <row r="266" spans="1:19" ht="16.5" customHeight="1">
      <c r="A266" s="115" t="s">
        <v>779</v>
      </c>
      <c r="B266" s="115" t="s">
        <v>1426</v>
      </c>
      <c r="C266" s="133"/>
      <c r="D266" s="133"/>
      <c r="E266" s="133"/>
      <c r="F266" s="134"/>
      <c r="G266" s="134"/>
      <c r="H266" s="134">
        <v>52000</v>
      </c>
      <c r="I266" s="134"/>
      <c r="J266" s="115">
        <f t="shared" si="301"/>
        <v>52000</v>
      </c>
      <c r="K266" s="115">
        <f t="shared" si="302"/>
        <v>52000</v>
      </c>
      <c r="L266" s="133">
        <v>21180</v>
      </c>
      <c r="M266" s="115">
        <v>21180</v>
      </c>
      <c r="N266" s="115">
        <f t="shared" si="303"/>
        <v>0</v>
      </c>
      <c r="O266" s="115">
        <f>K266-M266</f>
        <v>30820</v>
      </c>
      <c r="P266" s="115"/>
      <c r="Q266" s="115">
        <f>SUM(N266:P266)</f>
        <v>30820</v>
      </c>
      <c r="R266" s="115">
        <f t="shared" si="304"/>
        <v>0</v>
      </c>
      <c r="S266" s="118"/>
    </row>
    <row r="267" spans="1:19" ht="16.5" customHeight="1">
      <c r="A267" s="121" t="s">
        <v>16</v>
      </c>
      <c r="B267" s="121" t="s">
        <v>813</v>
      </c>
      <c r="C267" s="121">
        <f t="shared" ref="C267:R267" si="305">SUM(C268:C270)</f>
        <v>0</v>
      </c>
      <c r="D267" s="173">
        <f t="shared" ref="D267:J267" si="306">SUM(D268:D270)</f>
        <v>0</v>
      </c>
      <c r="E267" s="173">
        <f t="shared" si="306"/>
        <v>0</v>
      </c>
      <c r="F267" s="173">
        <f t="shared" si="306"/>
        <v>0</v>
      </c>
      <c r="G267" s="173">
        <f t="shared" si="306"/>
        <v>0</v>
      </c>
      <c r="H267" s="173">
        <f t="shared" si="306"/>
        <v>146760000</v>
      </c>
      <c r="I267" s="173">
        <f t="shared" si="306"/>
        <v>0</v>
      </c>
      <c r="J267" s="173">
        <f t="shared" si="306"/>
        <v>146760000</v>
      </c>
      <c r="K267" s="121">
        <f t="shared" si="305"/>
        <v>146760000</v>
      </c>
      <c r="L267" s="121">
        <f t="shared" si="305"/>
        <v>121704000</v>
      </c>
      <c r="M267" s="121">
        <f t="shared" si="305"/>
        <v>121704000</v>
      </c>
      <c r="N267" s="121">
        <f t="shared" si="305"/>
        <v>0</v>
      </c>
      <c r="O267" s="121">
        <f t="shared" si="305"/>
        <v>25056000</v>
      </c>
      <c r="P267" s="121">
        <f t="shared" si="305"/>
        <v>0</v>
      </c>
      <c r="Q267" s="121">
        <f t="shared" si="305"/>
        <v>25056000</v>
      </c>
      <c r="R267" s="121">
        <f t="shared" si="305"/>
        <v>0</v>
      </c>
      <c r="S267" s="118"/>
    </row>
    <row r="268" spans="1:19" ht="16.5" customHeight="1">
      <c r="A268" s="115" t="s">
        <v>779</v>
      </c>
      <c r="B268" s="115" t="s">
        <v>878</v>
      </c>
      <c r="C268" s="133"/>
      <c r="D268" s="133"/>
      <c r="E268" s="133"/>
      <c r="F268" s="134"/>
      <c r="G268" s="134"/>
      <c r="H268" s="134">
        <v>131760000</v>
      </c>
      <c r="I268" s="134"/>
      <c r="J268" s="115">
        <f t="shared" ref="J268:J270" si="307">SUM(F268:I268)</f>
        <v>131760000</v>
      </c>
      <c r="K268" s="115">
        <f t="shared" ref="K268:K270" si="308">C268+J268</f>
        <v>131760000</v>
      </c>
      <c r="L268" s="133">
        <v>106704000</v>
      </c>
      <c r="M268" s="115">
        <v>106704000</v>
      </c>
      <c r="N268" s="115">
        <f t="shared" ref="N268:N270" si="309">L268-M268</f>
        <v>0</v>
      </c>
      <c r="O268" s="115">
        <v>25056000</v>
      </c>
      <c r="P268" s="115"/>
      <c r="Q268" s="115">
        <f>SUM(N268:P268)</f>
        <v>25056000</v>
      </c>
      <c r="R268" s="115">
        <f t="shared" ref="R268:R270" si="310">K268-M268-Q268</f>
        <v>0</v>
      </c>
      <c r="S268" s="118"/>
    </row>
    <row r="269" spans="1:19" ht="16.5" customHeight="1">
      <c r="A269" s="115" t="s">
        <v>779</v>
      </c>
      <c r="B269" s="115" t="s">
        <v>879</v>
      </c>
      <c r="C269" s="133"/>
      <c r="D269" s="133"/>
      <c r="E269" s="133"/>
      <c r="F269" s="134"/>
      <c r="G269" s="134"/>
      <c r="H269" s="134"/>
      <c r="I269" s="134"/>
      <c r="J269" s="115">
        <f t="shared" si="307"/>
        <v>0</v>
      </c>
      <c r="K269" s="115">
        <f t="shared" si="308"/>
        <v>0</v>
      </c>
      <c r="L269" s="133">
        <v>0</v>
      </c>
      <c r="M269" s="115">
        <v>0</v>
      </c>
      <c r="N269" s="115">
        <f t="shared" si="309"/>
        <v>0</v>
      </c>
      <c r="O269" s="115"/>
      <c r="P269" s="115"/>
      <c r="Q269" s="115">
        <f>SUM(N269:P269)</f>
        <v>0</v>
      </c>
      <c r="R269" s="115">
        <f t="shared" si="310"/>
        <v>0</v>
      </c>
      <c r="S269" s="118"/>
    </row>
    <row r="270" spans="1:19" ht="16.5" customHeight="1">
      <c r="A270" s="115" t="s">
        <v>779</v>
      </c>
      <c r="B270" s="115" t="s">
        <v>877</v>
      </c>
      <c r="C270" s="133"/>
      <c r="D270" s="133"/>
      <c r="E270" s="133"/>
      <c r="F270" s="134"/>
      <c r="G270" s="134"/>
      <c r="H270" s="134">
        <v>15000000</v>
      </c>
      <c r="I270" s="134"/>
      <c r="J270" s="115">
        <f t="shared" si="307"/>
        <v>15000000</v>
      </c>
      <c r="K270" s="115">
        <f t="shared" si="308"/>
        <v>15000000</v>
      </c>
      <c r="L270" s="133">
        <v>15000000</v>
      </c>
      <c r="M270" s="115">
        <v>15000000</v>
      </c>
      <c r="N270" s="115">
        <f t="shared" si="309"/>
        <v>0</v>
      </c>
      <c r="O270" s="115"/>
      <c r="P270" s="115"/>
      <c r="Q270" s="115">
        <f>SUM(N270:P270)</f>
        <v>0</v>
      </c>
      <c r="R270" s="115">
        <f t="shared" si="310"/>
        <v>0</v>
      </c>
      <c r="S270" s="118"/>
    </row>
    <row r="271" spans="1:19" ht="16.5" customHeight="1">
      <c r="A271" s="121" t="s">
        <v>16</v>
      </c>
      <c r="B271" s="121" t="s">
        <v>783</v>
      </c>
      <c r="C271" s="121">
        <f>C272</f>
        <v>0</v>
      </c>
      <c r="D271" s="173">
        <f t="shared" ref="D271:J271" si="311">SUM(D272)</f>
        <v>0</v>
      </c>
      <c r="E271" s="173">
        <f t="shared" si="311"/>
        <v>0</v>
      </c>
      <c r="F271" s="173">
        <f t="shared" si="311"/>
        <v>0</v>
      </c>
      <c r="G271" s="173">
        <f t="shared" si="311"/>
        <v>0</v>
      </c>
      <c r="H271" s="173">
        <f t="shared" si="311"/>
        <v>6901000</v>
      </c>
      <c r="I271" s="173">
        <f t="shared" si="311"/>
        <v>0</v>
      </c>
      <c r="J271" s="173">
        <f t="shared" si="311"/>
        <v>6901000</v>
      </c>
      <c r="K271" s="121">
        <f t="shared" ref="K271:R271" si="312">K272</f>
        <v>6901000</v>
      </c>
      <c r="L271" s="121">
        <f t="shared" si="312"/>
        <v>3301380</v>
      </c>
      <c r="M271" s="121">
        <f t="shared" si="312"/>
        <v>3301380</v>
      </c>
      <c r="N271" s="121">
        <f t="shared" si="312"/>
        <v>0</v>
      </c>
      <c r="O271" s="121">
        <f t="shared" si="312"/>
        <v>3599620</v>
      </c>
      <c r="P271" s="121">
        <f t="shared" si="312"/>
        <v>0</v>
      </c>
      <c r="Q271" s="121">
        <f t="shared" si="312"/>
        <v>3599620</v>
      </c>
      <c r="R271" s="121">
        <f t="shared" si="312"/>
        <v>0</v>
      </c>
      <c r="S271" s="118"/>
    </row>
    <row r="272" spans="1:19" ht="16.5" customHeight="1">
      <c r="A272" s="115" t="s">
        <v>779</v>
      </c>
      <c r="B272" s="115" t="s">
        <v>783</v>
      </c>
      <c r="C272" s="133"/>
      <c r="D272" s="133"/>
      <c r="E272" s="133"/>
      <c r="F272" s="134"/>
      <c r="G272" s="134"/>
      <c r="H272" s="134">
        <v>6901000</v>
      </c>
      <c r="I272" s="134"/>
      <c r="J272" s="115">
        <f>SUM(F272:I272)</f>
        <v>6901000</v>
      </c>
      <c r="K272" s="115">
        <f>C272+J272</f>
        <v>6901000</v>
      </c>
      <c r="L272" s="133">
        <v>3301380</v>
      </c>
      <c r="M272" s="115">
        <v>3301380</v>
      </c>
      <c r="N272" s="115">
        <f>L272-M272</f>
        <v>0</v>
      </c>
      <c r="O272" s="115">
        <f>K272-M272</f>
        <v>3599620</v>
      </c>
      <c r="P272" s="115"/>
      <c r="Q272" s="115">
        <f>SUM(N272:P272)</f>
        <v>3599620</v>
      </c>
      <c r="R272" s="115">
        <f>K272-M272-Q272</f>
        <v>0</v>
      </c>
      <c r="S272" s="118"/>
    </row>
    <row r="273" spans="1:19" ht="16.5" customHeight="1">
      <c r="A273" s="121" t="s">
        <v>16</v>
      </c>
      <c r="B273" s="121" t="s">
        <v>786</v>
      </c>
      <c r="C273" s="135">
        <f>SUM(C274:C275)</f>
        <v>0</v>
      </c>
      <c r="D273" s="173">
        <f t="shared" ref="D273:J273" si="313">SUM(D274:D275)</f>
        <v>0</v>
      </c>
      <c r="E273" s="173">
        <f t="shared" si="313"/>
        <v>0</v>
      </c>
      <c r="F273" s="173">
        <f t="shared" si="313"/>
        <v>0</v>
      </c>
      <c r="G273" s="173">
        <f t="shared" si="313"/>
        <v>0</v>
      </c>
      <c r="H273" s="173">
        <f t="shared" si="313"/>
        <v>2887000</v>
      </c>
      <c r="I273" s="173">
        <f t="shared" si="313"/>
        <v>0</v>
      </c>
      <c r="J273" s="173">
        <f t="shared" si="313"/>
        <v>2887000</v>
      </c>
      <c r="K273" s="135">
        <f t="shared" ref="K273:R273" si="314">SUM(K274:K275)</f>
        <v>2887000</v>
      </c>
      <c r="L273" s="135">
        <f>SUM(L274:L275)</f>
        <v>951740</v>
      </c>
      <c r="M273" s="121">
        <f t="shared" si="314"/>
        <v>951740</v>
      </c>
      <c r="N273" s="121">
        <f t="shared" si="314"/>
        <v>0</v>
      </c>
      <c r="O273" s="121">
        <f>SUM(O274:O275)</f>
        <v>1935260</v>
      </c>
      <c r="P273" s="121">
        <f t="shared" si="314"/>
        <v>0</v>
      </c>
      <c r="Q273" s="121">
        <f>SUM(N273:P273)</f>
        <v>1935260</v>
      </c>
      <c r="R273" s="121">
        <f t="shared" si="314"/>
        <v>0</v>
      </c>
      <c r="S273" s="118"/>
    </row>
    <row r="274" spans="1:19" ht="16.5" customHeight="1">
      <c r="A274" s="115" t="s">
        <v>779</v>
      </c>
      <c r="B274" s="115" t="s">
        <v>861</v>
      </c>
      <c r="C274" s="133"/>
      <c r="D274" s="133"/>
      <c r="E274" s="133"/>
      <c r="F274" s="134"/>
      <c r="G274" s="134"/>
      <c r="H274" s="134">
        <v>2697000</v>
      </c>
      <c r="I274" s="134"/>
      <c r="J274" s="115">
        <f t="shared" ref="J274:J275" si="315">SUM(F274:I274)</f>
        <v>2697000</v>
      </c>
      <c r="K274" s="115">
        <f t="shared" ref="K274:K275" si="316">C274+J274</f>
        <v>2697000</v>
      </c>
      <c r="L274" s="133">
        <v>896740</v>
      </c>
      <c r="M274" s="115">
        <v>896740</v>
      </c>
      <c r="N274" s="115">
        <f t="shared" ref="N274:N275" si="317">L274-M274</f>
        <v>0</v>
      </c>
      <c r="O274" s="115">
        <f>K274-M274</f>
        <v>1800260</v>
      </c>
      <c r="P274" s="115"/>
      <c r="Q274" s="115">
        <f>SUM(N274:P274)</f>
        <v>1800260</v>
      </c>
      <c r="R274" s="115">
        <f t="shared" ref="R274:R275" si="318">K274-M274-Q274</f>
        <v>0</v>
      </c>
      <c r="S274" s="118"/>
    </row>
    <row r="275" spans="1:19" ht="16.5" customHeight="1">
      <c r="A275" s="115" t="s">
        <v>779</v>
      </c>
      <c r="B275" s="115" t="s">
        <v>873</v>
      </c>
      <c r="C275" s="133"/>
      <c r="D275" s="133"/>
      <c r="E275" s="133"/>
      <c r="F275" s="134"/>
      <c r="G275" s="134"/>
      <c r="H275" s="134">
        <v>190000</v>
      </c>
      <c r="I275" s="134"/>
      <c r="J275" s="115">
        <f t="shared" si="315"/>
        <v>190000</v>
      </c>
      <c r="K275" s="115">
        <f t="shared" si="316"/>
        <v>190000</v>
      </c>
      <c r="L275" s="133">
        <v>55000</v>
      </c>
      <c r="M275" s="115">
        <v>55000</v>
      </c>
      <c r="N275" s="115">
        <f t="shared" si="317"/>
        <v>0</v>
      </c>
      <c r="O275" s="115">
        <v>135000</v>
      </c>
      <c r="P275" s="115"/>
      <c r="Q275" s="115">
        <f>SUM(N275:P275)</f>
        <v>135000</v>
      </c>
      <c r="R275" s="115">
        <f t="shared" si="318"/>
        <v>0</v>
      </c>
      <c r="S275" s="118"/>
    </row>
    <row r="276" spans="1:19" ht="16.5" customHeight="1">
      <c r="A276" s="121" t="s">
        <v>16</v>
      </c>
      <c r="B276" s="122" t="s">
        <v>869</v>
      </c>
      <c r="C276" s="121">
        <f>C277</f>
        <v>0</v>
      </c>
      <c r="D276" s="173">
        <f t="shared" ref="D276:J276" si="319">SUM(D277)</f>
        <v>0</v>
      </c>
      <c r="E276" s="173">
        <f t="shared" si="319"/>
        <v>0</v>
      </c>
      <c r="F276" s="173">
        <f t="shared" si="319"/>
        <v>0</v>
      </c>
      <c r="G276" s="173">
        <f t="shared" si="319"/>
        <v>0</v>
      </c>
      <c r="H276" s="173">
        <f t="shared" si="319"/>
        <v>1000000</v>
      </c>
      <c r="I276" s="173">
        <f t="shared" si="319"/>
        <v>0</v>
      </c>
      <c r="J276" s="173">
        <f t="shared" si="319"/>
        <v>1000000</v>
      </c>
      <c r="K276" s="121">
        <f t="shared" ref="K276:R276" si="320">K277</f>
        <v>1000000</v>
      </c>
      <c r="L276" s="121">
        <f t="shared" si="320"/>
        <v>1000000</v>
      </c>
      <c r="M276" s="121">
        <f t="shared" si="320"/>
        <v>1000000</v>
      </c>
      <c r="N276" s="121">
        <f t="shared" si="320"/>
        <v>0</v>
      </c>
      <c r="O276" s="121">
        <f t="shared" si="320"/>
        <v>0</v>
      </c>
      <c r="P276" s="121">
        <f t="shared" si="320"/>
        <v>0</v>
      </c>
      <c r="Q276" s="121">
        <f t="shared" si="320"/>
        <v>0</v>
      </c>
      <c r="R276" s="121">
        <f t="shared" si="320"/>
        <v>0</v>
      </c>
      <c r="S276" s="118"/>
    </row>
    <row r="277" spans="1:19" ht="16.5" customHeight="1">
      <c r="A277" s="115" t="s">
        <v>779</v>
      </c>
      <c r="B277" s="123" t="s">
        <v>903</v>
      </c>
      <c r="C277" s="133"/>
      <c r="D277" s="133"/>
      <c r="E277" s="133"/>
      <c r="F277" s="134"/>
      <c r="G277" s="134"/>
      <c r="H277" s="134">
        <v>1000000</v>
      </c>
      <c r="I277" s="134"/>
      <c r="J277" s="115">
        <f>SUM(F277:I277)</f>
        <v>1000000</v>
      </c>
      <c r="K277" s="115">
        <f>C277+J277</f>
        <v>1000000</v>
      </c>
      <c r="L277" s="133">
        <v>1000000</v>
      </c>
      <c r="M277" s="115">
        <v>1000000</v>
      </c>
      <c r="N277" s="115">
        <f>L277-M277</f>
        <v>0</v>
      </c>
      <c r="O277" s="115"/>
      <c r="P277" s="115"/>
      <c r="Q277" s="115">
        <f>SUM(N277:P277)</f>
        <v>0</v>
      </c>
      <c r="R277" s="115">
        <f>K277-M277-Q277</f>
        <v>0</v>
      </c>
      <c r="S277" s="118"/>
    </row>
    <row r="278" spans="1:19" ht="16.5" customHeight="1">
      <c r="A278" s="121" t="s">
        <v>16</v>
      </c>
      <c r="B278" s="121" t="s">
        <v>795</v>
      </c>
      <c r="C278" s="121">
        <f>C279</f>
        <v>0</v>
      </c>
      <c r="D278" s="173">
        <f t="shared" ref="D278:J278" si="321">SUM(D279)</f>
        <v>0</v>
      </c>
      <c r="E278" s="173">
        <f t="shared" si="321"/>
        <v>0</v>
      </c>
      <c r="F278" s="173">
        <f t="shared" si="321"/>
        <v>0</v>
      </c>
      <c r="G278" s="173">
        <f t="shared" si="321"/>
        <v>0</v>
      </c>
      <c r="H278" s="173">
        <f t="shared" si="321"/>
        <v>240000</v>
      </c>
      <c r="I278" s="173">
        <f t="shared" si="321"/>
        <v>0</v>
      </c>
      <c r="J278" s="173">
        <f t="shared" si="321"/>
        <v>240000</v>
      </c>
      <c r="K278" s="121">
        <f t="shared" ref="K278:R278" si="322">K279</f>
        <v>240000</v>
      </c>
      <c r="L278" s="121">
        <f t="shared" si="322"/>
        <v>0</v>
      </c>
      <c r="M278" s="121">
        <f t="shared" si="322"/>
        <v>0</v>
      </c>
      <c r="N278" s="121">
        <f t="shared" si="322"/>
        <v>0</v>
      </c>
      <c r="O278" s="121">
        <f t="shared" si="322"/>
        <v>240000</v>
      </c>
      <c r="P278" s="121">
        <f t="shared" si="322"/>
        <v>0</v>
      </c>
      <c r="Q278" s="121">
        <f t="shared" si="322"/>
        <v>240000</v>
      </c>
      <c r="R278" s="121">
        <f t="shared" si="322"/>
        <v>0</v>
      </c>
      <c r="S278" s="118"/>
    </row>
    <row r="279" spans="1:19" ht="16.5" customHeight="1">
      <c r="A279" s="115" t="s">
        <v>779</v>
      </c>
      <c r="B279" s="115" t="s">
        <v>796</v>
      </c>
      <c r="C279" s="133"/>
      <c r="D279" s="133"/>
      <c r="E279" s="133"/>
      <c r="F279" s="134"/>
      <c r="G279" s="134"/>
      <c r="H279" s="134">
        <v>240000</v>
      </c>
      <c r="I279" s="134"/>
      <c r="J279" s="115">
        <f>SUM(F279:I279)</f>
        <v>240000</v>
      </c>
      <c r="K279" s="115">
        <f>C279+J279</f>
        <v>240000</v>
      </c>
      <c r="L279" s="133">
        <v>0</v>
      </c>
      <c r="M279" s="115">
        <v>0</v>
      </c>
      <c r="N279" s="115">
        <f>L279-M279</f>
        <v>0</v>
      </c>
      <c r="O279" s="115">
        <v>240000</v>
      </c>
      <c r="P279" s="115"/>
      <c r="Q279" s="115">
        <f>SUM(N279:P279)</f>
        <v>240000</v>
      </c>
      <c r="R279" s="115">
        <f>K279-M279-Q279</f>
        <v>0</v>
      </c>
      <c r="S279" s="118"/>
    </row>
    <row r="280" spans="1:19" ht="16.5" customHeight="1">
      <c r="A280" s="121" t="s">
        <v>16</v>
      </c>
      <c r="B280" s="121" t="s">
        <v>797</v>
      </c>
      <c r="C280" s="121">
        <f>C281</f>
        <v>0</v>
      </c>
      <c r="D280" s="173">
        <f t="shared" ref="D280:J280" si="323">SUM(D281)</f>
        <v>0</v>
      </c>
      <c r="E280" s="173">
        <f t="shared" si="323"/>
        <v>0</v>
      </c>
      <c r="F280" s="173">
        <f t="shared" si="323"/>
        <v>0</v>
      </c>
      <c r="G280" s="173">
        <f t="shared" si="323"/>
        <v>0</v>
      </c>
      <c r="H280" s="173">
        <f t="shared" si="323"/>
        <v>544000</v>
      </c>
      <c r="I280" s="173">
        <f t="shared" si="323"/>
        <v>0</v>
      </c>
      <c r="J280" s="173">
        <f t="shared" si="323"/>
        <v>544000</v>
      </c>
      <c r="K280" s="121">
        <f t="shared" ref="K280:R280" si="324">K281</f>
        <v>544000</v>
      </c>
      <c r="L280" s="121">
        <f t="shared" si="324"/>
        <v>185000</v>
      </c>
      <c r="M280" s="121">
        <f t="shared" si="324"/>
        <v>185000</v>
      </c>
      <c r="N280" s="121">
        <f t="shared" si="324"/>
        <v>0</v>
      </c>
      <c r="O280" s="121">
        <f t="shared" si="324"/>
        <v>359000</v>
      </c>
      <c r="P280" s="121">
        <f t="shared" si="324"/>
        <v>0</v>
      </c>
      <c r="Q280" s="121">
        <f t="shared" si="324"/>
        <v>359000</v>
      </c>
      <c r="R280" s="121">
        <f t="shared" si="324"/>
        <v>0</v>
      </c>
      <c r="S280" s="118"/>
    </row>
    <row r="281" spans="1:19" ht="16.5" customHeight="1">
      <c r="A281" s="115" t="s">
        <v>1352</v>
      </c>
      <c r="B281" s="115" t="s">
        <v>1353</v>
      </c>
      <c r="C281" s="133"/>
      <c r="D281" s="133"/>
      <c r="E281" s="133"/>
      <c r="F281" s="134"/>
      <c r="G281" s="134"/>
      <c r="H281" s="134">
        <v>544000</v>
      </c>
      <c r="I281" s="134"/>
      <c r="J281" s="115">
        <f>SUM(F281:I281)</f>
        <v>544000</v>
      </c>
      <c r="K281" s="115">
        <f>C281+J281</f>
        <v>544000</v>
      </c>
      <c r="L281" s="133">
        <v>185000</v>
      </c>
      <c r="M281" s="115">
        <v>185000</v>
      </c>
      <c r="N281" s="115">
        <f>L281-M281</f>
        <v>0</v>
      </c>
      <c r="O281" s="115">
        <v>359000</v>
      </c>
      <c r="P281" s="115"/>
      <c r="Q281" s="115">
        <f>SUM(N281:P281)</f>
        <v>359000</v>
      </c>
      <c r="R281" s="115">
        <f>K281-M281-Q281</f>
        <v>0</v>
      </c>
      <c r="S281" s="118"/>
    </row>
    <row r="282" spans="1:19" ht="16.5" customHeight="1">
      <c r="A282" s="121" t="s">
        <v>16</v>
      </c>
      <c r="B282" s="121" t="s">
        <v>1368</v>
      </c>
      <c r="C282" s="121">
        <f>C283</f>
        <v>0</v>
      </c>
      <c r="D282" s="173">
        <f t="shared" ref="D282:J282" si="325">SUM(D283)</f>
        <v>0</v>
      </c>
      <c r="E282" s="173">
        <f t="shared" si="325"/>
        <v>0</v>
      </c>
      <c r="F282" s="173">
        <f t="shared" si="325"/>
        <v>0</v>
      </c>
      <c r="G282" s="173">
        <f t="shared" si="325"/>
        <v>0</v>
      </c>
      <c r="H282" s="173">
        <f t="shared" si="325"/>
        <v>1475000</v>
      </c>
      <c r="I282" s="173">
        <f t="shared" si="325"/>
        <v>0</v>
      </c>
      <c r="J282" s="173">
        <f t="shared" si="325"/>
        <v>1475000</v>
      </c>
      <c r="K282" s="121">
        <f t="shared" ref="K282:R282" si="326">K283</f>
        <v>1475000</v>
      </c>
      <c r="L282" s="121">
        <f t="shared" si="326"/>
        <v>1475000</v>
      </c>
      <c r="M282" s="121">
        <f t="shared" si="326"/>
        <v>1475000</v>
      </c>
      <c r="N282" s="121">
        <f t="shared" si="326"/>
        <v>0</v>
      </c>
      <c r="O282" s="121">
        <f t="shared" si="326"/>
        <v>0</v>
      </c>
      <c r="P282" s="121">
        <f t="shared" si="326"/>
        <v>0</v>
      </c>
      <c r="Q282" s="121">
        <f t="shared" si="326"/>
        <v>0</v>
      </c>
      <c r="R282" s="121">
        <f t="shared" si="326"/>
        <v>0</v>
      </c>
      <c r="S282" s="118"/>
    </row>
    <row r="283" spans="1:19" ht="16.5" customHeight="1">
      <c r="A283" s="115" t="s">
        <v>1352</v>
      </c>
      <c r="B283" s="115" t="s">
        <v>1427</v>
      </c>
      <c r="C283" s="133"/>
      <c r="D283" s="133"/>
      <c r="E283" s="133"/>
      <c r="F283" s="134"/>
      <c r="G283" s="134"/>
      <c r="H283" s="134">
        <v>1475000</v>
      </c>
      <c r="I283" s="134"/>
      <c r="J283" s="115">
        <f>SUM(F283:I283)</f>
        <v>1475000</v>
      </c>
      <c r="K283" s="115">
        <f>C283+J283</f>
        <v>1475000</v>
      </c>
      <c r="L283" s="133">
        <v>1475000</v>
      </c>
      <c r="M283" s="115">
        <v>1475000</v>
      </c>
      <c r="N283" s="115">
        <f>L283-M283</f>
        <v>0</v>
      </c>
      <c r="O283" s="115">
        <v>0</v>
      </c>
      <c r="P283" s="115"/>
      <c r="Q283" s="115">
        <f>SUM(N283:P283)</f>
        <v>0</v>
      </c>
      <c r="R283" s="115">
        <f>K283-M283-Q283</f>
        <v>0</v>
      </c>
      <c r="S283" s="118"/>
    </row>
    <row r="284" spans="1:19" ht="16.5" customHeight="1">
      <c r="A284" s="121" t="s">
        <v>16</v>
      </c>
      <c r="B284" s="122" t="s">
        <v>1371</v>
      </c>
      <c r="C284" s="121">
        <f>C285</f>
        <v>0</v>
      </c>
      <c r="D284" s="173">
        <f t="shared" ref="D284:J284" si="327">SUM(D285)</f>
        <v>0</v>
      </c>
      <c r="E284" s="173">
        <f t="shared" si="327"/>
        <v>0</v>
      </c>
      <c r="F284" s="173">
        <f t="shared" si="327"/>
        <v>0</v>
      </c>
      <c r="G284" s="173">
        <f t="shared" si="327"/>
        <v>0</v>
      </c>
      <c r="H284" s="173">
        <f t="shared" si="327"/>
        <v>4500000</v>
      </c>
      <c r="I284" s="173">
        <f t="shared" si="327"/>
        <v>0</v>
      </c>
      <c r="J284" s="173">
        <f t="shared" si="327"/>
        <v>4500000</v>
      </c>
      <c r="K284" s="121">
        <f t="shared" ref="K284:R284" si="328">K285</f>
        <v>4500000</v>
      </c>
      <c r="L284" s="121">
        <f t="shared" si="328"/>
        <v>4500000</v>
      </c>
      <c r="M284" s="121">
        <f t="shared" si="328"/>
        <v>4500000</v>
      </c>
      <c r="N284" s="121">
        <f t="shared" si="328"/>
        <v>0</v>
      </c>
      <c r="O284" s="121">
        <f t="shared" si="328"/>
        <v>0</v>
      </c>
      <c r="P284" s="121">
        <f t="shared" si="328"/>
        <v>0</v>
      </c>
      <c r="Q284" s="121">
        <f t="shared" si="328"/>
        <v>0</v>
      </c>
      <c r="R284" s="121">
        <f t="shared" si="328"/>
        <v>0</v>
      </c>
      <c r="S284" s="118"/>
    </row>
    <row r="285" spans="1:19" ht="16.5" customHeight="1">
      <c r="A285" s="115" t="s">
        <v>1352</v>
      </c>
      <c r="B285" s="123" t="s">
        <v>1372</v>
      </c>
      <c r="C285" s="133"/>
      <c r="D285" s="133"/>
      <c r="E285" s="133"/>
      <c r="F285" s="134"/>
      <c r="G285" s="134"/>
      <c r="H285" s="134">
        <v>4500000</v>
      </c>
      <c r="I285" s="134"/>
      <c r="J285" s="115">
        <f>SUM(F285:I285)</f>
        <v>4500000</v>
      </c>
      <c r="K285" s="115">
        <f>C285+J285</f>
        <v>4500000</v>
      </c>
      <c r="L285" s="133">
        <v>4500000</v>
      </c>
      <c r="M285" s="115">
        <v>4500000</v>
      </c>
      <c r="N285" s="115">
        <f>L285-M285</f>
        <v>0</v>
      </c>
      <c r="O285" s="115">
        <v>0</v>
      </c>
      <c r="P285" s="115"/>
      <c r="Q285" s="115">
        <f>SUM(N285:P285)</f>
        <v>0</v>
      </c>
      <c r="R285" s="115">
        <f>K285-M285-Q285</f>
        <v>0</v>
      </c>
      <c r="S285" s="118"/>
    </row>
    <row r="286" spans="1:19" ht="16.5" customHeight="1">
      <c r="A286" s="117" t="s">
        <v>1</v>
      </c>
      <c r="B286" s="117" t="s">
        <v>1428</v>
      </c>
      <c r="C286" s="117">
        <f>C287</f>
        <v>320600000</v>
      </c>
      <c r="D286" s="117">
        <f t="shared" ref="D286:J286" si="329">D287</f>
        <v>0</v>
      </c>
      <c r="E286" s="117">
        <f t="shared" si="329"/>
        <v>0</v>
      </c>
      <c r="F286" s="117">
        <f t="shared" si="329"/>
        <v>0</v>
      </c>
      <c r="G286" s="117">
        <f t="shared" si="329"/>
        <v>0</v>
      </c>
      <c r="H286" s="117">
        <f t="shared" si="329"/>
        <v>52430000</v>
      </c>
      <c r="I286" s="117">
        <f t="shared" si="329"/>
        <v>0</v>
      </c>
      <c r="J286" s="117">
        <f t="shared" si="329"/>
        <v>52430000</v>
      </c>
      <c r="K286" s="117">
        <f t="shared" ref="K286:R286" si="330">K287</f>
        <v>373030000</v>
      </c>
      <c r="L286" s="117">
        <f t="shared" si="330"/>
        <v>359519240</v>
      </c>
      <c r="M286" s="117">
        <f t="shared" si="330"/>
        <v>359519240</v>
      </c>
      <c r="N286" s="117">
        <f t="shared" si="330"/>
        <v>0</v>
      </c>
      <c r="O286" s="117">
        <f t="shared" si="330"/>
        <v>10089000</v>
      </c>
      <c r="P286" s="117">
        <f t="shared" si="330"/>
        <v>0</v>
      </c>
      <c r="Q286" s="117">
        <f t="shared" ref="Q286" si="331">SUM(N286:P286)</f>
        <v>10089000</v>
      </c>
      <c r="R286" s="117">
        <f t="shared" si="330"/>
        <v>3421760</v>
      </c>
      <c r="S286" s="118"/>
    </row>
    <row r="287" spans="1:19" ht="16.5" customHeight="1">
      <c r="A287" s="119" t="s">
        <v>2</v>
      </c>
      <c r="B287" s="119" t="s">
        <v>1429</v>
      </c>
      <c r="C287" s="119">
        <f t="shared" ref="C287:R287" si="332">SUM(C288,C322)</f>
        <v>320600000</v>
      </c>
      <c r="D287" s="119">
        <f t="shared" si="332"/>
        <v>0</v>
      </c>
      <c r="E287" s="119">
        <f t="shared" si="332"/>
        <v>0</v>
      </c>
      <c r="F287" s="119">
        <f t="shared" si="332"/>
        <v>0</v>
      </c>
      <c r="G287" s="119">
        <f t="shared" si="332"/>
        <v>0</v>
      </c>
      <c r="H287" s="119">
        <f t="shared" si="332"/>
        <v>52430000</v>
      </c>
      <c r="I287" s="119">
        <f t="shared" si="332"/>
        <v>0</v>
      </c>
      <c r="J287" s="119">
        <f t="shared" si="332"/>
        <v>52430000</v>
      </c>
      <c r="K287" s="119">
        <f t="shared" si="332"/>
        <v>373030000</v>
      </c>
      <c r="L287" s="119">
        <f t="shared" si="332"/>
        <v>359519240</v>
      </c>
      <c r="M287" s="119">
        <f t="shared" si="332"/>
        <v>359519240</v>
      </c>
      <c r="N287" s="119">
        <f t="shared" si="332"/>
        <v>0</v>
      </c>
      <c r="O287" s="119">
        <f t="shared" si="332"/>
        <v>10089000</v>
      </c>
      <c r="P287" s="119">
        <f t="shared" si="332"/>
        <v>0</v>
      </c>
      <c r="Q287" s="119">
        <f t="shared" si="332"/>
        <v>10089000</v>
      </c>
      <c r="R287" s="119">
        <f t="shared" si="332"/>
        <v>3421760</v>
      </c>
      <c r="S287" s="118"/>
    </row>
    <row r="288" spans="1:19" ht="16.5" customHeight="1">
      <c r="A288" s="120" t="s">
        <v>3</v>
      </c>
      <c r="B288" s="124" t="s">
        <v>1430</v>
      </c>
      <c r="C288" s="120">
        <f>SUM(C289,C292,C294,C297,C299,C304,C307,C309,C311,C313,C315,C317,C319)</f>
        <v>317100000</v>
      </c>
      <c r="D288" s="120">
        <f t="shared" ref="D288:J288" si="333">SUM(D289,D292,D294,D297,D299,D304,D307,D309,D311,D313,D315,D317,D319)</f>
        <v>0</v>
      </c>
      <c r="E288" s="120">
        <f t="shared" si="333"/>
        <v>0</v>
      </c>
      <c r="F288" s="120">
        <f t="shared" si="333"/>
        <v>0</v>
      </c>
      <c r="G288" s="120">
        <f t="shared" si="333"/>
        <v>0</v>
      </c>
      <c r="H288" s="120">
        <f t="shared" si="333"/>
        <v>53900000</v>
      </c>
      <c r="I288" s="120">
        <f t="shared" si="333"/>
        <v>0</v>
      </c>
      <c r="J288" s="120">
        <f t="shared" si="333"/>
        <v>53900000</v>
      </c>
      <c r="K288" s="120">
        <f t="shared" ref="K288:R288" si="334">SUM(K289,K292,K294,K297,K299,K304,K307,K309,K311,K313,K315,K317,K319)</f>
        <v>371000000</v>
      </c>
      <c r="L288" s="120">
        <f t="shared" si="334"/>
        <v>357494840</v>
      </c>
      <c r="M288" s="120">
        <f t="shared" si="334"/>
        <v>357494840</v>
      </c>
      <c r="N288" s="120">
        <f t="shared" si="334"/>
        <v>0</v>
      </c>
      <c r="O288" s="120">
        <f t="shared" si="334"/>
        <v>10089000</v>
      </c>
      <c r="P288" s="120">
        <f t="shared" si="334"/>
        <v>0</v>
      </c>
      <c r="Q288" s="120">
        <f t="shared" si="334"/>
        <v>10089000</v>
      </c>
      <c r="R288" s="120">
        <f t="shared" si="334"/>
        <v>3416160</v>
      </c>
      <c r="S288" s="118"/>
    </row>
    <row r="289" spans="1:19" ht="16.5" customHeight="1">
      <c r="A289" s="121" t="s">
        <v>16</v>
      </c>
      <c r="B289" s="121" t="s">
        <v>1431</v>
      </c>
      <c r="C289" s="121">
        <f t="shared" ref="C289:R289" si="335">SUM(C290:C291)</f>
        <v>104640000</v>
      </c>
      <c r="D289" s="173">
        <f t="shared" si="335"/>
        <v>0</v>
      </c>
      <c r="E289" s="173">
        <f t="shared" si="335"/>
        <v>0</v>
      </c>
      <c r="F289" s="173">
        <f t="shared" si="335"/>
        <v>1600000</v>
      </c>
      <c r="G289" s="173">
        <f t="shared" si="335"/>
        <v>0</v>
      </c>
      <c r="H289" s="173">
        <f t="shared" si="335"/>
        <v>6751000</v>
      </c>
      <c r="I289" s="173">
        <f t="shared" si="335"/>
        <v>0</v>
      </c>
      <c r="J289" s="173">
        <f t="shared" si="335"/>
        <v>8351000</v>
      </c>
      <c r="K289" s="121">
        <f t="shared" si="335"/>
        <v>112991000</v>
      </c>
      <c r="L289" s="121">
        <f t="shared" si="335"/>
        <v>112144700</v>
      </c>
      <c r="M289" s="121">
        <f t="shared" si="335"/>
        <v>112144700</v>
      </c>
      <c r="N289" s="121">
        <f t="shared" si="335"/>
        <v>0</v>
      </c>
      <c r="O289" s="121">
        <f t="shared" si="335"/>
        <v>0</v>
      </c>
      <c r="P289" s="121">
        <f t="shared" si="335"/>
        <v>0</v>
      </c>
      <c r="Q289" s="121">
        <f>SUM(N289:P289)</f>
        <v>0</v>
      </c>
      <c r="R289" s="121">
        <f t="shared" si="335"/>
        <v>846300</v>
      </c>
      <c r="S289" s="118"/>
    </row>
    <row r="290" spans="1:19" ht="16.5" customHeight="1">
      <c r="A290" s="115" t="s">
        <v>1352</v>
      </c>
      <c r="B290" s="115" t="s">
        <v>1432</v>
      </c>
      <c r="C290" s="115">
        <v>85200000</v>
      </c>
      <c r="D290" s="261"/>
      <c r="E290" s="261"/>
      <c r="F290" s="261">
        <v>1300000</v>
      </c>
      <c r="G290" s="261"/>
      <c r="H290" s="261">
        <v>6751000</v>
      </c>
      <c r="I290" s="261"/>
      <c r="J290" s="115">
        <f t="shared" ref="J290:J291" si="336">SUM(F290:I290)</f>
        <v>8051000</v>
      </c>
      <c r="K290" s="115">
        <f t="shared" ref="K290:K291" si="337">C290+J290</f>
        <v>93251000</v>
      </c>
      <c r="L290" s="115">
        <v>93099000</v>
      </c>
      <c r="M290" s="115">
        <v>93099000</v>
      </c>
      <c r="N290" s="115">
        <f t="shared" ref="N290:N291" si="338">L290-M290</f>
        <v>0</v>
      </c>
      <c r="O290" s="115"/>
      <c r="P290" s="115"/>
      <c r="Q290" s="115">
        <f>SUM(N290:P290)</f>
        <v>0</v>
      </c>
      <c r="R290" s="115">
        <f t="shared" ref="R290:R291" si="339">K290-M290-Q290</f>
        <v>152000</v>
      </c>
      <c r="S290" s="118"/>
    </row>
    <row r="291" spans="1:19" ht="16.5" customHeight="1">
      <c r="A291" s="115" t="s">
        <v>1352</v>
      </c>
      <c r="B291" s="115" t="s">
        <v>1433</v>
      </c>
      <c r="C291" s="115">
        <v>19440000</v>
      </c>
      <c r="D291" s="261"/>
      <c r="E291" s="261"/>
      <c r="F291" s="261">
        <v>300000</v>
      </c>
      <c r="G291" s="261"/>
      <c r="H291" s="261"/>
      <c r="I291" s="261"/>
      <c r="J291" s="115">
        <f t="shared" si="336"/>
        <v>300000</v>
      </c>
      <c r="K291" s="115">
        <f t="shared" si="337"/>
        <v>19740000</v>
      </c>
      <c r="L291" s="115">
        <v>19045700</v>
      </c>
      <c r="M291" s="115">
        <v>19045700</v>
      </c>
      <c r="N291" s="115">
        <f t="shared" si="338"/>
        <v>0</v>
      </c>
      <c r="O291" s="115"/>
      <c r="P291" s="115"/>
      <c r="Q291" s="115">
        <f>SUM(N291:P291)</f>
        <v>0</v>
      </c>
      <c r="R291" s="115">
        <f t="shared" si="339"/>
        <v>694300</v>
      </c>
      <c r="S291" s="118"/>
    </row>
    <row r="292" spans="1:19" ht="16.5" customHeight="1">
      <c r="A292" s="121" t="s">
        <v>16</v>
      </c>
      <c r="B292" s="121" t="s">
        <v>1434</v>
      </c>
      <c r="C292" s="121">
        <f>C293</f>
        <v>6000000</v>
      </c>
      <c r="D292" s="173">
        <f t="shared" ref="D292:J292" si="340">SUM(D293)</f>
        <v>0</v>
      </c>
      <c r="E292" s="173">
        <f t="shared" si="340"/>
        <v>0</v>
      </c>
      <c r="F292" s="173">
        <f t="shared" si="340"/>
        <v>2000000</v>
      </c>
      <c r="G292" s="173">
        <f t="shared" si="340"/>
        <v>0</v>
      </c>
      <c r="H292" s="173">
        <f t="shared" si="340"/>
        <v>0</v>
      </c>
      <c r="I292" s="173">
        <f t="shared" si="340"/>
        <v>0</v>
      </c>
      <c r="J292" s="173">
        <f t="shared" si="340"/>
        <v>2000000</v>
      </c>
      <c r="K292" s="121">
        <f t="shared" ref="K292:R292" si="341">K293</f>
        <v>8000000</v>
      </c>
      <c r="L292" s="121">
        <f t="shared" si="341"/>
        <v>8000000</v>
      </c>
      <c r="M292" s="121">
        <f t="shared" si="341"/>
        <v>8000000</v>
      </c>
      <c r="N292" s="121">
        <f t="shared" si="341"/>
        <v>0</v>
      </c>
      <c r="O292" s="121">
        <f t="shared" si="341"/>
        <v>0</v>
      </c>
      <c r="P292" s="121">
        <f t="shared" si="341"/>
        <v>0</v>
      </c>
      <c r="Q292" s="121">
        <f t="shared" si="341"/>
        <v>0</v>
      </c>
      <c r="R292" s="121">
        <f t="shared" si="341"/>
        <v>0</v>
      </c>
      <c r="S292" s="118"/>
    </row>
    <row r="293" spans="1:19" ht="16.5" customHeight="1">
      <c r="A293" s="115" t="s">
        <v>1352</v>
      </c>
      <c r="B293" s="115" t="s">
        <v>1434</v>
      </c>
      <c r="C293" s="115">
        <v>6000000</v>
      </c>
      <c r="D293" s="261"/>
      <c r="E293" s="261"/>
      <c r="F293" s="261">
        <v>2000000</v>
      </c>
      <c r="G293" s="261"/>
      <c r="H293" s="261"/>
      <c r="I293" s="261"/>
      <c r="J293" s="115">
        <f>SUM(F293:I293)</f>
        <v>2000000</v>
      </c>
      <c r="K293" s="115">
        <f>C293+J293</f>
        <v>8000000</v>
      </c>
      <c r="L293" s="115">
        <v>8000000</v>
      </c>
      <c r="M293" s="115">
        <v>8000000</v>
      </c>
      <c r="N293" s="115">
        <f>L293-M293</f>
        <v>0</v>
      </c>
      <c r="O293" s="115"/>
      <c r="P293" s="115"/>
      <c r="Q293" s="115">
        <f>SUM(N293:P293)</f>
        <v>0</v>
      </c>
      <c r="R293" s="115">
        <f>K293-M293-Q293</f>
        <v>0</v>
      </c>
      <c r="S293" s="118"/>
    </row>
    <row r="294" spans="1:19" ht="16.5" customHeight="1">
      <c r="A294" s="121" t="s">
        <v>16</v>
      </c>
      <c r="B294" s="121" t="s">
        <v>1435</v>
      </c>
      <c r="C294" s="121">
        <f t="shared" ref="C294:R294" si="342">SUM(C295:C296)</f>
        <v>3050000</v>
      </c>
      <c r="D294" s="173">
        <f t="shared" ref="D294:J294" si="343">SUM(D295:D296)</f>
        <v>0</v>
      </c>
      <c r="E294" s="173">
        <f t="shared" si="343"/>
        <v>0</v>
      </c>
      <c r="F294" s="173">
        <f t="shared" si="343"/>
        <v>-350000</v>
      </c>
      <c r="G294" s="173">
        <f t="shared" si="343"/>
        <v>0</v>
      </c>
      <c r="H294" s="173">
        <f t="shared" si="343"/>
        <v>0</v>
      </c>
      <c r="I294" s="173">
        <f t="shared" si="343"/>
        <v>0</v>
      </c>
      <c r="J294" s="173">
        <f t="shared" si="343"/>
        <v>-350000</v>
      </c>
      <c r="K294" s="121">
        <f t="shared" si="342"/>
        <v>2700000</v>
      </c>
      <c r="L294" s="121">
        <f t="shared" si="342"/>
        <v>2696000</v>
      </c>
      <c r="M294" s="121">
        <f t="shared" si="342"/>
        <v>2696000</v>
      </c>
      <c r="N294" s="121">
        <f t="shared" si="342"/>
        <v>0</v>
      </c>
      <c r="O294" s="121">
        <f t="shared" si="342"/>
        <v>0</v>
      </c>
      <c r="P294" s="121">
        <f t="shared" si="342"/>
        <v>0</v>
      </c>
      <c r="Q294" s="121">
        <f t="shared" si="342"/>
        <v>0</v>
      </c>
      <c r="R294" s="121">
        <f t="shared" si="342"/>
        <v>4000</v>
      </c>
      <c r="S294" s="118"/>
    </row>
    <row r="295" spans="1:19" ht="16.5" customHeight="1">
      <c r="A295" s="115" t="s">
        <v>1352</v>
      </c>
      <c r="B295" s="115" t="s">
        <v>1436</v>
      </c>
      <c r="C295" s="115">
        <v>2000000</v>
      </c>
      <c r="D295" s="261"/>
      <c r="E295" s="261"/>
      <c r="F295" s="261">
        <v>-350000</v>
      </c>
      <c r="G295" s="261"/>
      <c r="H295" s="261"/>
      <c r="I295" s="261"/>
      <c r="J295" s="115">
        <f t="shared" ref="J295:J296" si="344">SUM(F295:I295)</f>
        <v>-350000</v>
      </c>
      <c r="K295" s="115">
        <f t="shared" ref="K295:K296" si="345">C295+J295</f>
        <v>1650000</v>
      </c>
      <c r="L295" s="115">
        <v>1648000</v>
      </c>
      <c r="M295" s="115">
        <v>1648000</v>
      </c>
      <c r="N295" s="115">
        <f t="shared" ref="N295:N296" si="346">L295-M295</f>
        <v>0</v>
      </c>
      <c r="O295" s="115"/>
      <c r="P295" s="115"/>
      <c r="Q295" s="115">
        <f>SUM(N295:P295)</f>
        <v>0</v>
      </c>
      <c r="R295" s="115">
        <f t="shared" ref="R295:R296" si="347">K295-M295-Q295</f>
        <v>2000</v>
      </c>
      <c r="S295" s="118"/>
    </row>
    <row r="296" spans="1:19" ht="16.5" customHeight="1">
      <c r="A296" s="115" t="s">
        <v>1352</v>
      </c>
      <c r="B296" s="115" t="s">
        <v>1437</v>
      </c>
      <c r="C296" s="115">
        <v>1050000</v>
      </c>
      <c r="D296" s="261"/>
      <c r="E296" s="261"/>
      <c r="F296" s="261"/>
      <c r="G296" s="261"/>
      <c r="H296" s="261"/>
      <c r="I296" s="261"/>
      <c r="J296" s="115">
        <f t="shared" si="344"/>
        <v>0</v>
      </c>
      <c r="K296" s="115">
        <f t="shared" si="345"/>
        <v>1050000</v>
      </c>
      <c r="L296" s="115">
        <v>1048000</v>
      </c>
      <c r="M296" s="115">
        <v>1048000</v>
      </c>
      <c r="N296" s="115">
        <f t="shared" si="346"/>
        <v>0</v>
      </c>
      <c r="O296" s="115"/>
      <c r="P296" s="115"/>
      <c r="Q296" s="115">
        <f>SUM(N296:P296)</f>
        <v>0</v>
      </c>
      <c r="R296" s="115">
        <f t="shared" si="347"/>
        <v>2000</v>
      </c>
      <c r="S296" s="118"/>
    </row>
    <row r="297" spans="1:19" ht="16.5" customHeight="1">
      <c r="A297" s="121" t="s">
        <v>16</v>
      </c>
      <c r="B297" s="122" t="s">
        <v>1438</v>
      </c>
      <c r="C297" s="121">
        <f>C298</f>
        <v>42300000</v>
      </c>
      <c r="D297" s="173">
        <f t="shared" ref="D297:J297" si="348">SUM(D298)</f>
        <v>0</v>
      </c>
      <c r="E297" s="173">
        <f t="shared" si="348"/>
        <v>0</v>
      </c>
      <c r="F297" s="173">
        <f t="shared" si="348"/>
        <v>7160000</v>
      </c>
      <c r="G297" s="173">
        <f t="shared" si="348"/>
        <v>0</v>
      </c>
      <c r="H297" s="173">
        <f t="shared" si="348"/>
        <v>0</v>
      </c>
      <c r="I297" s="173">
        <f t="shared" si="348"/>
        <v>0</v>
      </c>
      <c r="J297" s="173">
        <f t="shared" si="348"/>
        <v>7160000</v>
      </c>
      <c r="K297" s="121">
        <f t="shared" ref="K297:R297" si="349">K298</f>
        <v>49460000</v>
      </c>
      <c r="L297" s="121">
        <f t="shared" si="349"/>
        <v>49215000</v>
      </c>
      <c r="M297" s="121">
        <f t="shared" si="349"/>
        <v>49215000</v>
      </c>
      <c r="N297" s="121">
        <f t="shared" si="349"/>
        <v>0</v>
      </c>
      <c r="O297" s="121">
        <f t="shared" si="349"/>
        <v>0</v>
      </c>
      <c r="P297" s="121">
        <f t="shared" si="349"/>
        <v>0</v>
      </c>
      <c r="Q297" s="121">
        <f t="shared" si="349"/>
        <v>0</v>
      </c>
      <c r="R297" s="121">
        <f t="shared" si="349"/>
        <v>245000</v>
      </c>
      <c r="S297" s="118"/>
    </row>
    <row r="298" spans="1:19" ht="16.5" customHeight="1">
      <c r="A298" s="115" t="s">
        <v>1352</v>
      </c>
      <c r="B298" s="123" t="s">
        <v>1439</v>
      </c>
      <c r="C298" s="115">
        <v>42300000</v>
      </c>
      <c r="D298" s="261"/>
      <c r="E298" s="261"/>
      <c r="F298" s="261">
        <v>7160000</v>
      </c>
      <c r="G298" s="261"/>
      <c r="H298" s="261"/>
      <c r="I298" s="261"/>
      <c r="J298" s="115">
        <f>SUM(F298:I298)</f>
        <v>7160000</v>
      </c>
      <c r="K298" s="115">
        <f>C298+J298</f>
        <v>49460000</v>
      </c>
      <c r="L298" s="115">
        <v>49215000</v>
      </c>
      <c r="M298" s="115">
        <v>49215000</v>
      </c>
      <c r="N298" s="115">
        <f>L298-M298</f>
        <v>0</v>
      </c>
      <c r="O298" s="115"/>
      <c r="P298" s="115"/>
      <c r="Q298" s="115">
        <f>SUM(N298:P298)</f>
        <v>0</v>
      </c>
      <c r="R298" s="115">
        <f>K298-M298-Q298</f>
        <v>245000</v>
      </c>
      <c r="S298" s="118"/>
    </row>
    <row r="299" spans="1:19" ht="16.5" customHeight="1">
      <c r="A299" s="121" t="s">
        <v>16</v>
      </c>
      <c r="B299" s="121" t="s">
        <v>1440</v>
      </c>
      <c r="C299" s="121">
        <f t="shared" ref="C299:R299" si="350">SUM(C300:C303)</f>
        <v>9024000</v>
      </c>
      <c r="D299" s="173">
        <f t="shared" ref="D299:J299" si="351">SUM(D300:D303)</f>
        <v>0</v>
      </c>
      <c r="E299" s="173">
        <f t="shared" si="351"/>
        <v>0</v>
      </c>
      <c r="F299" s="173">
        <f t="shared" si="351"/>
        <v>2160000</v>
      </c>
      <c r="G299" s="173">
        <f t="shared" si="351"/>
        <v>0</v>
      </c>
      <c r="H299" s="173">
        <f t="shared" si="351"/>
        <v>73000</v>
      </c>
      <c r="I299" s="173">
        <f t="shared" si="351"/>
        <v>0</v>
      </c>
      <c r="J299" s="173">
        <f t="shared" si="351"/>
        <v>2233000</v>
      </c>
      <c r="K299" s="121">
        <f t="shared" si="350"/>
        <v>11257000</v>
      </c>
      <c r="L299" s="121">
        <f t="shared" si="350"/>
        <v>11144630</v>
      </c>
      <c r="M299" s="121">
        <f t="shared" si="350"/>
        <v>11144630</v>
      </c>
      <c r="N299" s="121">
        <f t="shared" si="350"/>
        <v>0</v>
      </c>
      <c r="O299" s="121">
        <f t="shared" si="350"/>
        <v>0</v>
      </c>
      <c r="P299" s="121">
        <f t="shared" si="350"/>
        <v>0</v>
      </c>
      <c r="Q299" s="121">
        <f t="shared" si="350"/>
        <v>0</v>
      </c>
      <c r="R299" s="121">
        <f t="shared" si="350"/>
        <v>112370</v>
      </c>
      <c r="S299" s="118"/>
    </row>
    <row r="300" spans="1:19" ht="16.5" customHeight="1">
      <c r="A300" s="115" t="s">
        <v>1352</v>
      </c>
      <c r="B300" s="115" t="s">
        <v>1441</v>
      </c>
      <c r="C300" s="115">
        <v>4200000</v>
      </c>
      <c r="D300" s="261"/>
      <c r="E300" s="261"/>
      <c r="F300" s="261">
        <v>300000</v>
      </c>
      <c r="G300" s="261"/>
      <c r="H300" s="261">
        <v>43000</v>
      </c>
      <c r="I300" s="261"/>
      <c r="J300" s="115">
        <f t="shared" ref="J300:J303" si="352">SUM(F300:I300)</f>
        <v>343000</v>
      </c>
      <c r="K300" s="115">
        <f t="shared" ref="K300:K303" si="353">C300+J300</f>
        <v>4543000</v>
      </c>
      <c r="L300" s="115">
        <v>4542160</v>
      </c>
      <c r="M300" s="115">
        <v>4542160</v>
      </c>
      <c r="N300" s="115">
        <f t="shared" ref="N300:N303" si="354">L300-M300</f>
        <v>0</v>
      </c>
      <c r="O300" s="115"/>
      <c r="P300" s="115"/>
      <c r="Q300" s="115">
        <f>SUM(N300:P300)</f>
        <v>0</v>
      </c>
      <c r="R300" s="115">
        <f t="shared" ref="R300:R303" si="355">K300-M300-Q300</f>
        <v>840</v>
      </c>
      <c r="S300" s="118"/>
    </row>
    <row r="301" spans="1:19" ht="16.5" customHeight="1">
      <c r="A301" s="115" t="s">
        <v>1352</v>
      </c>
      <c r="B301" s="115" t="s">
        <v>1442</v>
      </c>
      <c r="C301" s="115">
        <v>3000000</v>
      </c>
      <c r="D301" s="261"/>
      <c r="E301" s="261"/>
      <c r="F301" s="261">
        <v>900000</v>
      </c>
      <c r="G301" s="261"/>
      <c r="H301" s="261"/>
      <c r="I301" s="261"/>
      <c r="J301" s="115">
        <f t="shared" si="352"/>
        <v>900000</v>
      </c>
      <c r="K301" s="115">
        <f t="shared" si="353"/>
        <v>3900000</v>
      </c>
      <c r="L301" s="115">
        <v>3821210</v>
      </c>
      <c r="M301" s="115">
        <v>3821210</v>
      </c>
      <c r="N301" s="115">
        <f t="shared" si="354"/>
        <v>0</v>
      </c>
      <c r="O301" s="115"/>
      <c r="P301" s="115"/>
      <c r="Q301" s="115">
        <f>SUM(N301:P301)</f>
        <v>0</v>
      </c>
      <c r="R301" s="115">
        <f t="shared" si="355"/>
        <v>78790</v>
      </c>
      <c r="S301" s="118"/>
    </row>
    <row r="302" spans="1:19" ht="16.5" customHeight="1">
      <c r="A302" s="115" t="s">
        <v>1352</v>
      </c>
      <c r="B302" s="115" t="s">
        <v>1443</v>
      </c>
      <c r="C302" s="115">
        <v>1440000</v>
      </c>
      <c r="D302" s="261"/>
      <c r="E302" s="261"/>
      <c r="F302" s="261">
        <v>700000</v>
      </c>
      <c r="G302" s="261"/>
      <c r="H302" s="261">
        <v>30000</v>
      </c>
      <c r="I302" s="261"/>
      <c r="J302" s="115">
        <f t="shared" si="352"/>
        <v>730000</v>
      </c>
      <c r="K302" s="115">
        <f t="shared" si="353"/>
        <v>2170000</v>
      </c>
      <c r="L302" s="115">
        <v>2168410</v>
      </c>
      <c r="M302" s="115">
        <v>2168410</v>
      </c>
      <c r="N302" s="115">
        <f t="shared" si="354"/>
        <v>0</v>
      </c>
      <c r="O302" s="115"/>
      <c r="P302" s="115"/>
      <c r="Q302" s="115">
        <f>SUM(N302:P302)</f>
        <v>0</v>
      </c>
      <c r="R302" s="115">
        <f t="shared" si="355"/>
        <v>1590</v>
      </c>
      <c r="S302" s="118"/>
    </row>
    <row r="303" spans="1:19" ht="16.5" customHeight="1">
      <c r="A303" s="115" t="s">
        <v>1352</v>
      </c>
      <c r="B303" s="115" t="s">
        <v>1444</v>
      </c>
      <c r="C303" s="115">
        <v>384000</v>
      </c>
      <c r="D303" s="261"/>
      <c r="E303" s="261"/>
      <c r="F303" s="261">
        <v>260000</v>
      </c>
      <c r="G303" s="261"/>
      <c r="H303" s="261"/>
      <c r="I303" s="261"/>
      <c r="J303" s="115">
        <f t="shared" si="352"/>
        <v>260000</v>
      </c>
      <c r="K303" s="115">
        <f t="shared" si="353"/>
        <v>644000</v>
      </c>
      <c r="L303" s="115">
        <v>612850</v>
      </c>
      <c r="M303" s="115">
        <v>612850</v>
      </c>
      <c r="N303" s="115">
        <f t="shared" si="354"/>
        <v>0</v>
      </c>
      <c r="O303" s="115"/>
      <c r="P303" s="115"/>
      <c r="Q303" s="115">
        <f>SUM(N303:P303)</f>
        <v>0</v>
      </c>
      <c r="R303" s="115">
        <f t="shared" si="355"/>
        <v>31150</v>
      </c>
      <c r="S303" s="118"/>
    </row>
    <row r="304" spans="1:19" ht="16.5" customHeight="1">
      <c r="A304" s="121" t="s">
        <v>16</v>
      </c>
      <c r="B304" s="121" t="s">
        <v>1371</v>
      </c>
      <c r="C304" s="121">
        <f t="shared" ref="C304:R304" si="356">SUM(C305:C306)</f>
        <v>51646000</v>
      </c>
      <c r="D304" s="173">
        <f t="shared" ref="D304:J304" si="357">SUM(D305:D306)</f>
        <v>0</v>
      </c>
      <c r="E304" s="173">
        <f t="shared" si="357"/>
        <v>0</v>
      </c>
      <c r="F304" s="173">
        <f t="shared" si="357"/>
        <v>770000</v>
      </c>
      <c r="G304" s="173">
        <f t="shared" si="357"/>
        <v>0</v>
      </c>
      <c r="H304" s="173">
        <f t="shared" si="357"/>
        <v>2900000</v>
      </c>
      <c r="I304" s="173">
        <f t="shared" si="357"/>
        <v>0</v>
      </c>
      <c r="J304" s="173">
        <f t="shared" si="357"/>
        <v>3670000</v>
      </c>
      <c r="K304" s="121">
        <f t="shared" si="356"/>
        <v>55316000</v>
      </c>
      <c r="L304" s="121">
        <f t="shared" si="356"/>
        <v>55162150</v>
      </c>
      <c r="M304" s="121">
        <f t="shared" si="356"/>
        <v>55162150</v>
      </c>
      <c r="N304" s="121">
        <f t="shared" si="356"/>
        <v>0</v>
      </c>
      <c r="O304" s="121">
        <f t="shared" si="356"/>
        <v>0</v>
      </c>
      <c r="P304" s="121">
        <f t="shared" si="356"/>
        <v>0</v>
      </c>
      <c r="Q304" s="121">
        <f t="shared" si="356"/>
        <v>0</v>
      </c>
      <c r="R304" s="121">
        <f t="shared" si="356"/>
        <v>153850</v>
      </c>
      <c r="S304" s="118"/>
    </row>
    <row r="305" spans="1:19" ht="16.5" customHeight="1">
      <c r="A305" s="115" t="s">
        <v>1352</v>
      </c>
      <c r="B305" s="115" t="s">
        <v>1372</v>
      </c>
      <c r="C305" s="115">
        <v>50846000</v>
      </c>
      <c r="D305" s="261"/>
      <c r="E305" s="261"/>
      <c r="F305" s="261">
        <v>1440000</v>
      </c>
      <c r="G305" s="261"/>
      <c r="H305" s="261">
        <v>2900000</v>
      </c>
      <c r="I305" s="261"/>
      <c r="J305" s="115">
        <f t="shared" ref="J305:J306" si="358">SUM(F305:I305)</f>
        <v>4340000</v>
      </c>
      <c r="K305" s="115">
        <f t="shared" ref="K305:K306" si="359">C305+J305</f>
        <v>55186000</v>
      </c>
      <c r="L305" s="115">
        <v>55041150</v>
      </c>
      <c r="M305" s="115">
        <v>55041150</v>
      </c>
      <c r="N305" s="115">
        <f t="shared" ref="N305:N306" si="360">L305-M305</f>
        <v>0</v>
      </c>
      <c r="O305" s="115"/>
      <c r="P305" s="115"/>
      <c r="Q305" s="115">
        <f>SUM(N305:P305)</f>
        <v>0</v>
      </c>
      <c r="R305" s="115">
        <f t="shared" ref="R305:R306" si="361">K305-M305-Q305</f>
        <v>144850</v>
      </c>
      <c r="S305" s="118"/>
    </row>
    <row r="306" spans="1:19" ht="16.5" customHeight="1">
      <c r="A306" s="115" t="s">
        <v>1352</v>
      </c>
      <c r="B306" s="136" t="s">
        <v>1378</v>
      </c>
      <c r="C306" s="115">
        <v>800000</v>
      </c>
      <c r="D306" s="261"/>
      <c r="E306" s="261"/>
      <c r="F306" s="261">
        <v>-670000</v>
      </c>
      <c r="G306" s="261"/>
      <c r="H306" s="261"/>
      <c r="I306" s="261"/>
      <c r="J306" s="115">
        <f t="shared" si="358"/>
        <v>-670000</v>
      </c>
      <c r="K306" s="115">
        <f t="shared" si="359"/>
        <v>130000</v>
      </c>
      <c r="L306" s="115">
        <v>121000</v>
      </c>
      <c r="M306" s="115">
        <v>121000</v>
      </c>
      <c r="N306" s="115">
        <f t="shared" si="360"/>
        <v>0</v>
      </c>
      <c r="O306" s="115"/>
      <c r="P306" s="115"/>
      <c r="Q306" s="115">
        <f>SUM(N306:P306)</f>
        <v>0</v>
      </c>
      <c r="R306" s="115">
        <f t="shared" si="361"/>
        <v>9000</v>
      </c>
      <c r="S306" s="118"/>
    </row>
    <row r="307" spans="1:19" ht="16.5" customHeight="1">
      <c r="A307" s="121" t="s">
        <v>16</v>
      </c>
      <c r="B307" s="121" t="s">
        <v>1404</v>
      </c>
      <c r="C307" s="121">
        <f>C308</f>
        <v>0</v>
      </c>
      <c r="D307" s="173">
        <f t="shared" ref="D307:J307" si="362">SUM(D308)</f>
        <v>0</v>
      </c>
      <c r="E307" s="173">
        <f t="shared" si="362"/>
        <v>0</v>
      </c>
      <c r="F307" s="173">
        <f t="shared" si="362"/>
        <v>0</v>
      </c>
      <c r="G307" s="173">
        <f t="shared" si="362"/>
        <v>0</v>
      </c>
      <c r="H307" s="173">
        <f t="shared" si="362"/>
        <v>1454000</v>
      </c>
      <c r="I307" s="173">
        <f t="shared" si="362"/>
        <v>0</v>
      </c>
      <c r="J307" s="173">
        <f t="shared" si="362"/>
        <v>1454000</v>
      </c>
      <c r="K307" s="121">
        <f t="shared" ref="K307:R307" si="363">K308</f>
        <v>1454000</v>
      </c>
      <c r="L307" s="121">
        <f t="shared" si="363"/>
        <v>1453300</v>
      </c>
      <c r="M307" s="121">
        <f t="shared" si="363"/>
        <v>1453300</v>
      </c>
      <c r="N307" s="121">
        <f t="shared" si="363"/>
        <v>0</v>
      </c>
      <c r="O307" s="121">
        <f t="shared" si="363"/>
        <v>0</v>
      </c>
      <c r="P307" s="121">
        <f t="shared" si="363"/>
        <v>0</v>
      </c>
      <c r="Q307" s="121">
        <f t="shared" si="363"/>
        <v>0</v>
      </c>
      <c r="R307" s="121">
        <f t="shared" si="363"/>
        <v>700</v>
      </c>
      <c r="S307" s="118"/>
    </row>
    <row r="308" spans="1:19" ht="16.5" customHeight="1">
      <c r="A308" s="115" t="s">
        <v>1352</v>
      </c>
      <c r="B308" s="115" t="s">
        <v>1404</v>
      </c>
      <c r="C308" s="115">
        <v>0</v>
      </c>
      <c r="D308" s="261"/>
      <c r="E308" s="261"/>
      <c r="F308" s="261"/>
      <c r="G308" s="261"/>
      <c r="H308" s="261">
        <v>1454000</v>
      </c>
      <c r="I308" s="261"/>
      <c r="J308" s="115">
        <f>SUM(F308:I308)</f>
        <v>1454000</v>
      </c>
      <c r="K308" s="115">
        <f>C308+J308</f>
        <v>1454000</v>
      </c>
      <c r="L308" s="115">
        <v>1453300</v>
      </c>
      <c r="M308" s="115">
        <v>1453300</v>
      </c>
      <c r="N308" s="115">
        <f>L308-M308</f>
        <v>0</v>
      </c>
      <c r="O308" s="115"/>
      <c r="P308" s="115"/>
      <c r="Q308" s="115">
        <f>SUM(N308:P308)</f>
        <v>0</v>
      </c>
      <c r="R308" s="115">
        <f>K308-M308-Q308</f>
        <v>700</v>
      </c>
      <c r="S308" s="118"/>
    </row>
    <row r="309" spans="1:19" ht="16.5" customHeight="1">
      <c r="A309" s="121" t="s">
        <v>16</v>
      </c>
      <c r="B309" s="122" t="s">
        <v>1373</v>
      </c>
      <c r="C309" s="121">
        <f>C310</f>
        <v>7200000</v>
      </c>
      <c r="D309" s="173">
        <f t="shared" ref="D309:J309" si="364">SUM(D310)</f>
        <v>0</v>
      </c>
      <c r="E309" s="173">
        <f t="shared" si="364"/>
        <v>0</v>
      </c>
      <c r="F309" s="173">
        <f t="shared" si="364"/>
        <v>100000</v>
      </c>
      <c r="G309" s="173">
        <f t="shared" si="364"/>
        <v>0</v>
      </c>
      <c r="H309" s="173">
        <f t="shared" si="364"/>
        <v>0</v>
      </c>
      <c r="I309" s="173">
        <f t="shared" si="364"/>
        <v>0</v>
      </c>
      <c r="J309" s="173">
        <f t="shared" si="364"/>
        <v>100000</v>
      </c>
      <c r="K309" s="121">
        <f t="shared" ref="K309:R309" si="365">K310</f>
        <v>7300000</v>
      </c>
      <c r="L309" s="121">
        <f t="shared" si="365"/>
        <v>7176580</v>
      </c>
      <c r="M309" s="121">
        <f t="shared" si="365"/>
        <v>7176580</v>
      </c>
      <c r="N309" s="121">
        <f t="shared" si="365"/>
        <v>0</v>
      </c>
      <c r="O309" s="121">
        <f t="shared" si="365"/>
        <v>0</v>
      </c>
      <c r="P309" s="121">
        <f t="shared" si="365"/>
        <v>0</v>
      </c>
      <c r="Q309" s="121">
        <f t="shared" si="365"/>
        <v>0</v>
      </c>
      <c r="R309" s="121">
        <f t="shared" si="365"/>
        <v>123420</v>
      </c>
      <c r="S309" s="118"/>
    </row>
    <row r="310" spans="1:19" ht="16.5" customHeight="1">
      <c r="A310" s="115" t="s">
        <v>1352</v>
      </c>
      <c r="B310" s="123" t="s">
        <v>1374</v>
      </c>
      <c r="C310" s="115">
        <v>7200000</v>
      </c>
      <c r="D310" s="261"/>
      <c r="E310" s="261"/>
      <c r="F310" s="261">
        <v>100000</v>
      </c>
      <c r="G310" s="261"/>
      <c r="H310" s="261"/>
      <c r="I310" s="261"/>
      <c r="J310" s="115">
        <f>SUM(F310:I310)</f>
        <v>100000</v>
      </c>
      <c r="K310" s="115">
        <f>C310+J310</f>
        <v>7300000</v>
      </c>
      <c r="L310" s="115">
        <v>7176580</v>
      </c>
      <c r="M310" s="115">
        <v>7176580</v>
      </c>
      <c r="N310" s="115">
        <f>L310-M310</f>
        <v>0</v>
      </c>
      <c r="O310" s="115"/>
      <c r="P310" s="115"/>
      <c r="Q310" s="115">
        <f>SUM(N310:P310)</f>
        <v>0</v>
      </c>
      <c r="R310" s="115">
        <f>K310-M310-Q310</f>
        <v>123420</v>
      </c>
      <c r="S310" s="118"/>
    </row>
    <row r="311" spans="1:19" ht="16.5" customHeight="1">
      <c r="A311" s="121" t="s">
        <v>16</v>
      </c>
      <c r="B311" s="121" t="s">
        <v>1362</v>
      </c>
      <c r="C311" s="121">
        <f>C312</f>
        <v>79100000</v>
      </c>
      <c r="D311" s="173">
        <f t="shared" ref="D311:J311" si="366">SUM(D312)</f>
        <v>0</v>
      </c>
      <c r="E311" s="173">
        <f t="shared" si="366"/>
        <v>0</v>
      </c>
      <c r="F311" s="173">
        <f t="shared" si="366"/>
        <v>-11160000</v>
      </c>
      <c r="G311" s="173">
        <f t="shared" si="366"/>
        <v>0</v>
      </c>
      <c r="H311" s="173">
        <f t="shared" si="366"/>
        <v>42722000</v>
      </c>
      <c r="I311" s="173">
        <f t="shared" si="366"/>
        <v>0</v>
      </c>
      <c r="J311" s="173">
        <f t="shared" si="366"/>
        <v>31562000</v>
      </c>
      <c r="K311" s="121">
        <f t="shared" ref="K311:R311" si="367">K312</f>
        <v>110662000</v>
      </c>
      <c r="L311" s="121">
        <f t="shared" si="367"/>
        <v>99137280</v>
      </c>
      <c r="M311" s="121">
        <f t="shared" si="367"/>
        <v>99137280</v>
      </c>
      <c r="N311" s="121">
        <f t="shared" si="367"/>
        <v>0</v>
      </c>
      <c r="O311" s="121">
        <f t="shared" si="367"/>
        <v>10089000</v>
      </c>
      <c r="P311" s="121">
        <f t="shared" si="367"/>
        <v>0</v>
      </c>
      <c r="Q311" s="121">
        <f t="shared" si="367"/>
        <v>10089000</v>
      </c>
      <c r="R311" s="121">
        <f t="shared" si="367"/>
        <v>1435720</v>
      </c>
      <c r="S311" s="118"/>
    </row>
    <row r="312" spans="1:19" ht="16.5" customHeight="1">
      <c r="A312" s="115" t="s">
        <v>1352</v>
      </c>
      <c r="B312" s="115" t="s">
        <v>1445</v>
      </c>
      <c r="C312" s="115">
        <v>79100000</v>
      </c>
      <c r="D312" s="261"/>
      <c r="E312" s="261"/>
      <c r="F312" s="261">
        <v>-11160000</v>
      </c>
      <c r="G312" s="261"/>
      <c r="H312" s="261">
        <v>42722000</v>
      </c>
      <c r="I312" s="261"/>
      <c r="J312" s="115">
        <f>SUM(F312:I312)</f>
        <v>31562000</v>
      </c>
      <c r="K312" s="115">
        <f>C312+J312</f>
        <v>110662000</v>
      </c>
      <c r="L312" s="115">
        <v>99137280</v>
      </c>
      <c r="M312" s="115">
        <v>99137280</v>
      </c>
      <c r="N312" s="115">
        <f>L312-M312</f>
        <v>0</v>
      </c>
      <c r="O312" s="115">
        <v>10089000</v>
      </c>
      <c r="P312" s="115"/>
      <c r="Q312" s="115">
        <f>SUM(N312:P312)</f>
        <v>10089000</v>
      </c>
      <c r="R312" s="115">
        <f>K312-M312-Q312</f>
        <v>1435720</v>
      </c>
      <c r="S312" s="118"/>
    </row>
    <row r="313" spans="1:19" ht="16.5" customHeight="1">
      <c r="A313" s="121" t="s">
        <v>16</v>
      </c>
      <c r="B313" s="122" t="s">
        <v>1358</v>
      </c>
      <c r="C313" s="121">
        <f>C314</f>
        <v>700000</v>
      </c>
      <c r="D313" s="173">
        <f t="shared" ref="D313:J313" si="368">SUM(D314)</f>
        <v>0</v>
      </c>
      <c r="E313" s="173">
        <f t="shared" si="368"/>
        <v>0</v>
      </c>
      <c r="F313" s="173">
        <f t="shared" si="368"/>
        <v>100000</v>
      </c>
      <c r="G313" s="173">
        <f t="shared" si="368"/>
        <v>0</v>
      </c>
      <c r="H313" s="173">
        <f t="shared" si="368"/>
        <v>0</v>
      </c>
      <c r="I313" s="173">
        <f t="shared" si="368"/>
        <v>0</v>
      </c>
      <c r="J313" s="173">
        <f t="shared" si="368"/>
        <v>100000</v>
      </c>
      <c r="K313" s="121">
        <f t="shared" ref="K313:R313" si="369">K314</f>
        <v>800000</v>
      </c>
      <c r="L313" s="121">
        <f t="shared" si="369"/>
        <v>800000</v>
      </c>
      <c r="M313" s="121">
        <f t="shared" si="369"/>
        <v>800000</v>
      </c>
      <c r="N313" s="121">
        <f t="shared" si="369"/>
        <v>0</v>
      </c>
      <c r="O313" s="121">
        <f t="shared" si="369"/>
        <v>0</v>
      </c>
      <c r="P313" s="121">
        <f t="shared" si="369"/>
        <v>0</v>
      </c>
      <c r="Q313" s="121">
        <f t="shared" si="369"/>
        <v>0</v>
      </c>
      <c r="R313" s="121">
        <f t="shared" si="369"/>
        <v>0</v>
      </c>
      <c r="S313" s="118"/>
    </row>
    <row r="314" spans="1:19" ht="16.5" customHeight="1">
      <c r="A314" s="115" t="s">
        <v>1352</v>
      </c>
      <c r="B314" s="123" t="s">
        <v>1358</v>
      </c>
      <c r="C314" s="115">
        <v>700000</v>
      </c>
      <c r="D314" s="261"/>
      <c r="E314" s="261"/>
      <c r="F314" s="261">
        <v>100000</v>
      </c>
      <c r="G314" s="261"/>
      <c r="H314" s="261"/>
      <c r="I314" s="261"/>
      <c r="J314" s="115">
        <f>SUM(F314:I314)</f>
        <v>100000</v>
      </c>
      <c r="K314" s="115">
        <f>C314+J314</f>
        <v>800000</v>
      </c>
      <c r="L314" s="115">
        <v>800000</v>
      </c>
      <c r="M314" s="115">
        <v>800000</v>
      </c>
      <c r="N314" s="115">
        <f>L314-M314</f>
        <v>0</v>
      </c>
      <c r="O314" s="115"/>
      <c r="P314" s="115"/>
      <c r="Q314" s="115">
        <f>SUM(N314:P314)</f>
        <v>0</v>
      </c>
      <c r="R314" s="115">
        <f>K314-M314-Q314</f>
        <v>0</v>
      </c>
      <c r="S314" s="118"/>
    </row>
    <row r="315" spans="1:19" ht="16.5" customHeight="1">
      <c r="A315" s="121" t="s">
        <v>16</v>
      </c>
      <c r="B315" s="121" t="s">
        <v>1367</v>
      </c>
      <c r="C315" s="121">
        <f>C316</f>
        <v>3600000</v>
      </c>
      <c r="D315" s="173">
        <f t="shared" ref="D315:J315" si="370">SUM(D316)</f>
        <v>0</v>
      </c>
      <c r="E315" s="173">
        <f t="shared" si="370"/>
        <v>0</v>
      </c>
      <c r="F315" s="173">
        <f t="shared" si="370"/>
        <v>0</v>
      </c>
      <c r="G315" s="173">
        <f t="shared" si="370"/>
        <v>0</v>
      </c>
      <c r="H315" s="173">
        <f t="shared" si="370"/>
        <v>0</v>
      </c>
      <c r="I315" s="173">
        <f t="shared" si="370"/>
        <v>0</v>
      </c>
      <c r="J315" s="173">
        <f t="shared" si="370"/>
        <v>0</v>
      </c>
      <c r="K315" s="121">
        <f t="shared" ref="K315:R315" si="371">K316</f>
        <v>3600000</v>
      </c>
      <c r="L315" s="121">
        <f t="shared" si="371"/>
        <v>3583000</v>
      </c>
      <c r="M315" s="121">
        <f t="shared" si="371"/>
        <v>3583000</v>
      </c>
      <c r="N315" s="121">
        <f t="shared" si="371"/>
        <v>0</v>
      </c>
      <c r="O315" s="121">
        <f t="shared" si="371"/>
        <v>0</v>
      </c>
      <c r="P315" s="121">
        <f t="shared" si="371"/>
        <v>0</v>
      </c>
      <c r="Q315" s="121">
        <f t="shared" si="371"/>
        <v>0</v>
      </c>
      <c r="R315" s="121">
        <f t="shared" si="371"/>
        <v>17000</v>
      </c>
      <c r="S315" s="118"/>
    </row>
    <row r="316" spans="1:19" ht="16.5" customHeight="1">
      <c r="A316" s="115" t="s">
        <v>1352</v>
      </c>
      <c r="B316" s="115" t="s">
        <v>1353</v>
      </c>
      <c r="C316" s="115">
        <v>3600000</v>
      </c>
      <c r="D316" s="261"/>
      <c r="E316" s="261"/>
      <c r="F316" s="261"/>
      <c r="G316" s="261"/>
      <c r="H316" s="261"/>
      <c r="I316" s="261"/>
      <c r="J316" s="115">
        <f>SUM(F316:I316)</f>
        <v>0</v>
      </c>
      <c r="K316" s="115">
        <f>C316+J316</f>
        <v>3600000</v>
      </c>
      <c r="L316" s="115">
        <v>3583000</v>
      </c>
      <c r="M316" s="115">
        <v>3583000</v>
      </c>
      <c r="N316" s="115">
        <f>L316-M316</f>
        <v>0</v>
      </c>
      <c r="O316" s="115"/>
      <c r="P316" s="115"/>
      <c r="Q316" s="115">
        <f>SUM(N316:P316)</f>
        <v>0</v>
      </c>
      <c r="R316" s="115">
        <f>K316-M316-Q316</f>
        <v>17000</v>
      </c>
      <c r="S316" s="118"/>
    </row>
    <row r="317" spans="1:19" ht="16.5" customHeight="1">
      <c r="A317" s="121" t="s">
        <v>16</v>
      </c>
      <c r="B317" s="121" t="s">
        <v>1354</v>
      </c>
      <c r="C317" s="121">
        <f>C318</f>
        <v>6840000</v>
      </c>
      <c r="D317" s="173">
        <f t="shared" ref="D317:J317" si="372">SUM(D318)</f>
        <v>0</v>
      </c>
      <c r="E317" s="173">
        <f t="shared" si="372"/>
        <v>0</v>
      </c>
      <c r="F317" s="173">
        <f t="shared" si="372"/>
        <v>-800000</v>
      </c>
      <c r="G317" s="173">
        <f t="shared" si="372"/>
        <v>0</v>
      </c>
      <c r="H317" s="173">
        <f t="shared" si="372"/>
        <v>0</v>
      </c>
      <c r="I317" s="173">
        <f t="shared" si="372"/>
        <v>0</v>
      </c>
      <c r="J317" s="173">
        <f t="shared" si="372"/>
        <v>-800000</v>
      </c>
      <c r="K317" s="121">
        <f t="shared" ref="K317:R317" si="373">K318</f>
        <v>6040000</v>
      </c>
      <c r="L317" s="121">
        <f t="shared" si="373"/>
        <v>5574000</v>
      </c>
      <c r="M317" s="121">
        <f t="shared" si="373"/>
        <v>5574000</v>
      </c>
      <c r="N317" s="121">
        <f t="shared" si="373"/>
        <v>0</v>
      </c>
      <c r="O317" s="121">
        <f t="shared" si="373"/>
        <v>0</v>
      </c>
      <c r="P317" s="121">
        <f t="shared" si="373"/>
        <v>0</v>
      </c>
      <c r="Q317" s="121">
        <f t="shared" si="373"/>
        <v>0</v>
      </c>
      <c r="R317" s="121">
        <f t="shared" si="373"/>
        <v>466000</v>
      </c>
      <c r="S317" s="118"/>
    </row>
    <row r="318" spans="1:19" ht="16.5" customHeight="1">
      <c r="A318" s="115" t="s">
        <v>1352</v>
      </c>
      <c r="B318" s="115" t="s">
        <v>1354</v>
      </c>
      <c r="C318" s="115">
        <v>6840000</v>
      </c>
      <c r="D318" s="261"/>
      <c r="E318" s="261"/>
      <c r="F318" s="261">
        <v>-800000</v>
      </c>
      <c r="G318" s="261"/>
      <c r="H318" s="261"/>
      <c r="I318" s="261"/>
      <c r="J318" s="115">
        <f>SUM(F318:I318)</f>
        <v>-800000</v>
      </c>
      <c r="K318" s="115">
        <f>C318+J318</f>
        <v>6040000</v>
      </c>
      <c r="L318" s="115">
        <v>5574000</v>
      </c>
      <c r="M318" s="115">
        <v>5574000</v>
      </c>
      <c r="N318" s="115">
        <f>L318-M318</f>
        <v>0</v>
      </c>
      <c r="O318" s="115"/>
      <c r="P318" s="115"/>
      <c r="Q318" s="115">
        <f>SUM(N318:P318)</f>
        <v>0</v>
      </c>
      <c r="R318" s="115">
        <f>K318-M318-Q318</f>
        <v>466000</v>
      </c>
      <c r="S318" s="118"/>
    </row>
    <row r="319" spans="1:19" ht="16.5" customHeight="1">
      <c r="A319" s="121" t="s">
        <v>16</v>
      </c>
      <c r="B319" s="121" t="s">
        <v>1368</v>
      </c>
      <c r="C319" s="121">
        <f t="shared" ref="C319:R319" si="374">SUM(C320:C321)</f>
        <v>3000000</v>
      </c>
      <c r="D319" s="173">
        <f t="shared" ref="D319:J319" si="375">SUM(D320:D321)</f>
        <v>0</v>
      </c>
      <c r="E319" s="173">
        <f t="shared" si="375"/>
        <v>0</v>
      </c>
      <c r="F319" s="173">
        <f t="shared" si="375"/>
        <v>-1580000</v>
      </c>
      <c r="G319" s="173">
        <f t="shared" si="375"/>
        <v>0</v>
      </c>
      <c r="H319" s="173">
        <f t="shared" si="375"/>
        <v>0</v>
      </c>
      <c r="I319" s="173">
        <f t="shared" si="375"/>
        <v>0</v>
      </c>
      <c r="J319" s="173">
        <f t="shared" si="375"/>
        <v>-1580000</v>
      </c>
      <c r="K319" s="121">
        <f t="shared" si="374"/>
        <v>1420000</v>
      </c>
      <c r="L319" s="121">
        <f t="shared" si="374"/>
        <v>1408200</v>
      </c>
      <c r="M319" s="121">
        <f t="shared" si="374"/>
        <v>1408200</v>
      </c>
      <c r="N319" s="121">
        <f t="shared" si="374"/>
        <v>0</v>
      </c>
      <c r="O319" s="121">
        <f t="shared" si="374"/>
        <v>0</v>
      </c>
      <c r="P319" s="121">
        <f t="shared" si="374"/>
        <v>0</v>
      </c>
      <c r="Q319" s="121">
        <f t="shared" si="374"/>
        <v>0</v>
      </c>
      <c r="R319" s="121">
        <f t="shared" si="374"/>
        <v>11800</v>
      </c>
      <c r="S319" s="118"/>
    </row>
    <row r="320" spans="1:19" ht="16.5" customHeight="1">
      <c r="A320" s="115" t="s">
        <v>1352</v>
      </c>
      <c r="B320" s="115" t="s">
        <v>1446</v>
      </c>
      <c r="C320" s="115">
        <v>2000000</v>
      </c>
      <c r="D320" s="261"/>
      <c r="E320" s="261"/>
      <c r="F320" s="261">
        <v>-1470000</v>
      </c>
      <c r="G320" s="261"/>
      <c r="H320" s="261"/>
      <c r="I320" s="261"/>
      <c r="J320" s="115">
        <f t="shared" ref="J320:J321" si="376">SUM(F320:I320)</f>
        <v>-1470000</v>
      </c>
      <c r="K320" s="115">
        <f t="shared" ref="K320:K321" si="377">C320+J320</f>
        <v>530000</v>
      </c>
      <c r="L320" s="115">
        <v>528000</v>
      </c>
      <c r="M320" s="115">
        <v>528000</v>
      </c>
      <c r="N320" s="115">
        <f t="shared" ref="N320:N321" si="378">L320-M320</f>
        <v>0</v>
      </c>
      <c r="O320" s="115"/>
      <c r="P320" s="115"/>
      <c r="Q320" s="115">
        <f>SUM(N320:P320)</f>
        <v>0</v>
      </c>
      <c r="R320" s="115">
        <f t="shared" ref="R320:R321" si="379">K320-M320-Q320</f>
        <v>2000</v>
      </c>
      <c r="S320" s="118"/>
    </row>
    <row r="321" spans="1:19" ht="16.5" customHeight="1">
      <c r="A321" s="115" t="s">
        <v>1352</v>
      </c>
      <c r="B321" s="123" t="s">
        <v>1407</v>
      </c>
      <c r="C321" s="115">
        <v>1000000</v>
      </c>
      <c r="D321" s="261"/>
      <c r="E321" s="261"/>
      <c r="F321" s="261">
        <v>-110000</v>
      </c>
      <c r="G321" s="261"/>
      <c r="H321" s="261"/>
      <c r="I321" s="261"/>
      <c r="J321" s="115">
        <f t="shared" si="376"/>
        <v>-110000</v>
      </c>
      <c r="K321" s="115">
        <f t="shared" si="377"/>
        <v>890000</v>
      </c>
      <c r="L321" s="115">
        <v>880200</v>
      </c>
      <c r="M321" s="115">
        <v>880200</v>
      </c>
      <c r="N321" s="115">
        <f t="shared" si="378"/>
        <v>0</v>
      </c>
      <c r="O321" s="115"/>
      <c r="P321" s="115"/>
      <c r="Q321" s="115">
        <f>SUM(N321:P321)</f>
        <v>0</v>
      </c>
      <c r="R321" s="115">
        <f t="shared" si="379"/>
        <v>9800</v>
      </c>
      <c r="S321" s="118"/>
    </row>
    <row r="322" spans="1:19" ht="16.5" customHeight="1">
      <c r="A322" s="120" t="s">
        <v>3</v>
      </c>
      <c r="B322" s="120" t="s">
        <v>1447</v>
      </c>
      <c r="C322" s="120">
        <f t="shared" ref="C322:R323" si="380">C323</f>
        <v>3500000</v>
      </c>
      <c r="D322" s="120">
        <f t="shared" si="380"/>
        <v>0</v>
      </c>
      <c r="E322" s="120">
        <f t="shared" si="380"/>
        <v>0</v>
      </c>
      <c r="F322" s="120">
        <f t="shared" si="380"/>
        <v>0</v>
      </c>
      <c r="G322" s="120">
        <f t="shared" si="380"/>
        <v>0</v>
      </c>
      <c r="H322" s="120">
        <f t="shared" si="380"/>
        <v>-1470000</v>
      </c>
      <c r="I322" s="120">
        <f t="shared" si="380"/>
        <v>0</v>
      </c>
      <c r="J322" s="120">
        <f t="shared" si="380"/>
        <v>-1470000</v>
      </c>
      <c r="K322" s="120">
        <f t="shared" si="380"/>
        <v>2030000</v>
      </c>
      <c r="L322" s="120">
        <f t="shared" si="380"/>
        <v>2024400</v>
      </c>
      <c r="M322" s="120">
        <f t="shared" si="380"/>
        <v>2024400</v>
      </c>
      <c r="N322" s="120">
        <f t="shared" si="380"/>
        <v>0</v>
      </c>
      <c r="O322" s="120">
        <f t="shared" si="380"/>
        <v>0</v>
      </c>
      <c r="P322" s="120">
        <f t="shared" si="380"/>
        <v>0</v>
      </c>
      <c r="Q322" s="120">
        <f t="shared" si="380"/>
        <v>0</v>
      </c>
      <c r="R322" s="120">
        <f t="shared" si="380"/>
        <v>5600</v>
      </c>
      <c r="S322" s="118"/>
    </row>
    <row r="323" spans="1:19" ht="16.5" customHeight="1">
      <c r="A323" s="121" t="s">
        <v>16</v>
      </c>
      <c r="B323" s="121" t="s">
        <v>1371</v>
      </c>
      <c r="C323" s="121">
        <f>C324</f>
        <v>3500000</v>
      </c>
      <c r="D323" s="173">
        <f t="shared" ref="D323:J323" si="381">SUM(D324)</f>
        <v>0</v>
      </c>
      <c r="E323" s="173">
        <f t="shared" si="381"/>
        <v>0</v>
      </c>
      <c r="F323" s="173">
        <f t="shared" si="381"/>
        <v>0</v>
      </c>
      <c r="G323" s="173">
        <f t="shared" si="381"/>
        <v>0</v>
      </c>
      <c r="H323" s="173">
        <f t="shared" si="381"/>
        <v>-1470000</v>
      </c>
      <c r="I323" s="173">
        <f t="shared" si="381"/>
        <v>0</v>
      </c>
      <c r="J323" s="173">
        <f t="shared" si="381"/>
        <v>-1470000</v>
      </c>
      <c r="K323" s="121">
        <f t="shared" si="380"/>
        <v>2030000</v>
      </c>
      <c r="L323" s="121">
        <f t="shared" si="380"/>
        <v>2024400</v>
      </c>
      <c r="M323" s="121">
        <f t="shared" si="380"/>
        <v>2024400</v>
      </c>
      <c r="N323" s="121">
        <f t="shared" si="380"/>
        <v>0</v>
      </c>
      <c r="O323" s="121">
        <f t="shared" si="380"/>
        <v>0</v>
      </c>
      <c r="P323" s="121">
        <f t="shared" si="380"/>
        <v>0</v>
      </c>
      <c r="Q323" s="121">
        <f t="shared" si="380"/>
        <v>0</v>
      </c>
      <c r="R323" s="121">
        <f t="shared" si="380"/>
        <v>5600</v>
      </c>
      <c r="S323" s="118"/>
    </row>
    <row r="324" spans="1:19" ht="16.5" customHeight="1">
      <c r="A324" s="115" t="s">
        <v>1352</v>
      </c>
      <c r="B324" s="115" t="s">
        <v>1372</v>
      </c>
      <c r="C324" s="115">
        <v>3500000</v>
      </c>
      <c r="D324" s="261"/>
      <c r="E324" s="261"/>
      <c r="F324" s="261"/>
      <c r="G324" s="261"/>
      <c r="H324" s="261">
        <v>-1470000</v>
      </c>
      <c r="I324" s="261"/>
      <c r="J324" s="115">
        <f>SUM(F324:I324)</f>
        <v>-1470000</v>
      </c>
      <c r="K324" s="115">
        <f>C324+J324</f>
        <v>2030000</v>
      </c>
      <c r="L324" s="115">
        <v>2024400</v>
      </c>
      <c r="M324" s="115">
        <v>2024400</v>
      </c>
      <c r="N324" s="115">
        <f>L324-M324</f>
        <v>0</v>
      </c>
      <c r="O324" s="115"/>
      <c r="P324" s="115"/>
      <c r="Q324" s="115">
        <f>SUM(N324:P324)</f>
        <v>0</v>
      </c>
      <c r="R324" s="115">
        <f>K324-M324-Q324</f>
        <v>5600</v>
      </c>
      <c r="S324" s="118"/>
    </row>
    <row r="325" spans="1:19" ht="16.5" customHeight="1">
      <c r="A325" s="137" t="s">
        <v>1</v>
      </c>
      <c r="B325" s="138" t="s">
        <v>1448</v>
      </c>
      <c r="C325" s="137">
        <f t="shared" ref="C325:R325" si="382">SUM(C326,C335)</f>
        <v>207483800</v>
      </c>
      <c r="D325" s="137">
        <f t="shared" si="382"/>
        <v>0</v>
      </c>
      <c r="E325" s="137">
        <f t="shared" si="382"/>
        <v>0</v>
      </c>
      <c r="F325" s="137">
        <f t="shared" si="382"/>
        <v>0</v>
      </c>
      <c r="G325" s="137">
        <f t="shared" si="382"/>
        <v>0</v>
      </c>
      <c r="H325" s="137">
        <f t="shared" si="382"/>
        <v>5721990</v>
      </c>
      <c r="I325" s="137">
        <f t="shared" si="382"/>
        <v>-8900000</v>
      </c>
      <c r="J325" s="137">
        <f t="shared" si="382"/>
        <v>-3178010</v>
      </c>
      <c r="K325" s="137">
        <f t="shared" si="382"/>
        <v>204305790</v>
      </c>
      <c r="L325" s="137">
        <f t="shared" si="382"/>
        <v>204305790</v>
      </c>
      <c r="M325" s="137">
        <f t="shared" si="382"/>
        <v>204305790</v>
      </c>
      <c r="N325" s="137">
        <f t="shared" si="382"/>
        <v>0</v>
      </c>
      <c r="O325" s="137">
        <f t="shared" si="382"/>
        <v>0</v>
      </c>
      <c r="P325" s="137">
        <f t="shared" si="382"/>
        <v>0</v>
      </c>
      <c r="Q325" s="137">
        <f t="shared" si="382"/>
        <v>0</v>
      </c>
      <c r="R325" s="137">
        <f t="shared" si="382"/>
        <v>0</v>
      </c>
      <c r="S325" s="118"/>
    </row>
    <row r="326" spans="1:19" ht="16.5" customHeight="1">
      <c r="A326" s="119" t="s">
        <v>2</v>
      </c>
      <c r="B326" s="129" t="s">
        <v>1449</v>
      </c>
      <c r="C326" s="119">
        <f t="shared" ref="C326:R326" si="383">SUM(C327,C332)</f>
        <v>87447120</v>
      </c>
      <c r="D326" s="119">
        <f t="shared" si="383"/>
        <v>0</v>
      </c>
      <c r="E326" s="119">
        <f t="shared" si="383"/>
        <v>0</v>
      </c>
      <c r="F326" s="119">
        <f t="shared" si="383"/>
        <v>0</v>
      </c>
      <c r="G326" s="119">
        <f t="shared" si="383"/>
        <v>0</v>
      </c>
      <c r="H326" s="119">
        <f t="shared" si="383"/>
        <v>0</v>
      </c>
      <c r="I326" s="119">
        <f t="shared" si="383"/>
        <v>0</v>
      </c>
      <c r="J326" s="119">
        <f t="shared" si="383"/>
        <v>0</v>
      </c>
      <c r="K326" s="119">
        <f t="shared" si="383"/>
        <v>87447120</v>
      </c>
      <c r="L326" s="119">
        <f t="shared" si="383"/>
        <v>87447120</v>
      </c>
      <c r="M326" s="119">
        <f t="shared" si="383"/>
        <v>87447120</v>
      </c>
      <c r="N326" s="119">
        <f t="shared" si="383"/>
        <v>0</v>
      </c>
      <c r="O326" s="119">
        <f t="shared" si="383"/>
        <v>0</v>
      </c>
      <c r="P326" s="119">
        <f t="shared" si="383"/>
        <v>0</v>
      </c>
      <c r="Q326" s="119">
        <f t="shared" si="383"/>
        <v>0</v>
      </c>
      <c r="R326" s="119">
        <f t="shared" si="383"/>
        <v>0</v>
      </c>
      <c r="S326" s="118"/>
    </row>
    <row r="327" spans="1:19" ht="16.5" customHeight="1">
      <c r="A327" s="120" t="s">
        <v>3</v>
      </c>
      <c r="B327" s="124" t="s">
        <v>1450</v>
      </c>
      <c r="C327" s="120">
        <f>C328+C330</f>
        <v>10000000</v>
      </c>
      <c r="D327" s="120">
        <f t="shared" ref="D327:J327" si="384">D328+D330</f>
        <v>0</v>
      </c>
      <c r="E327" s="120">
        <f t="shared" si="384"/>
        <v>0</v>
      </c>
      <c r="F327" s="120">
        <f t="shared" si="384"/>
        <v>0</v>
      </c>
      <c r="G327" s="120">
        <f t="shared" si="384"/>
        <v>0</v>
      </c>
      <c r="H327" s="120">
        <f t="shared" si="384"/>
        <v>0</v>
      </c>
      <c r="I327" s="120">
        <f t="shared" si="384"/>
        <v>0</v>
      </c>
      <c r="J327" s="120">
        <f t="shared" si="384"/>
        <v>0</v>
      </c>
      <c r="K327" s="120">
        <f t="shared" ref="K327:R327" si="385">K328+K330</f>
        <v>10000000</v>
      </c>
      <c r="L327" s="120">
        <f t="shared" si="385"/>
        <v>10000000</v>
      </c>
      <c r="M327" s="120">
        <f t="shared" si="385"/>
        <v>10000000</v>
      </c>
      <c r="N327" s="120">
        <f t="shared" si="385"/>
        <v>0</v>
      </c>
      <c r="O327" s="120">
        <f t="shared" si="385"/>
        <v>0</v>
      </c>
      <c r="P327" s="120">
        <f t="shared" si="385"/>
        <v>0</v>
      </c>
      <c r="Q327" s="120">
        <f t="shared" si="385"/>
        <v>0</v>
      </c>
      <c r="R327" s="120">
        <f t="shared" si="385"/>
        <v>0</v>
      </c>
      <c r="S327" s="118"/>
    </row>
    <row r="328" spans="1:19" ht="16.5" customHeight="1">
      <c r="A328" s="121" t="s">
        <v>16</v>
      </c>
      <c r="B328" s="122" t="s">
        <v>1451</v>
      </c>
      <c r="C328" s="121">
        <f>C329</f>
        <v>1000000</v>
      </c>
      <c r="D328" s="173">
        <f t="shared" ref="D328:J328" si="386">SUM(D329)</f>
        <v>0</v>
      </c>
      <c r="E328" s="173">
        <f t="shared" si="386"/>
        <v>0</v>
      </c>
      <c r="F328" s="173">
        <f t="shared" si="386"/>
        <v>0</v>
      </c>
      <c r="G328" s="173">
        <f t="shared" si="386"/>
        <v>0</v>
      </c>
      <c r="H328" s="173">
        <f t="shared" si="386"/>
        <v>0</v>
      </c>
      <c r="I328" s="173">
        <f t="shared" si="386"/>
        <v>0</v>
      </c>
      <c r="J328" s="173">
        <f t="shared" si="386"/>
        <v>0</v>
      </c>
      <c r="K328" s="121">
        <f t="shared" ref="K328:R328" si="387">K329</f>
        <v>1000000</v>
      </c>
      <c r="L328" s="121">
        <f t="shared" si="387"/>
        <v>1000000</v>
      </c>
      <c r="M328" s="121">
        <f t="shared" si="387"/>
        <v>1000000</v>
      </c>
      <c r="N328" s="121">
        <f t="shared" si="387"/>
        <v>0</v>
      </c>
      <c r="O328" s="121">
        <f t="shared" si="387"/>
        <v>0</v>
      </c>
      <c r="P328" s="121">
        <f t="shared" si="387"/>
        <v>0</v>
      </c>
      <c r="Q328" s="121">
        <f t="shared" si="387"/>
        <v>0</v>
      </c>
      <c r="R328" s="121">
        <f t="shared" si="387"/>
        <v>0</v>
      </c>
      <c r="S328" s="118"/>
    </row>
    <row r="329" spans="1:19" ht="16.5" customHeight="1">
      <c r="A329" s="115" t="s">
        <v>1344</v>
      </c>
      <c r="B329" s="123" t="s">
        <v>1452</v>
      </c>
      <c r="C329" s="115">
        <v>1000000</v>
      </c>
      <c r="D329" s="261"/>
      <c r="E329" s="261"/>
      <c r="F329" s="261"/>
      <c r="G329" s="261"/>
      <c r="H329" s="261"/>
      <c r="I329" s="261"/>
      <c r="J329" s="115">
        <f>SUM(F329:I329)</f>
        <v>0</v>
      </c>
      <c r="K329" s="115">
        <f>C329+J329</f>
        <v>1000000</v>
      </c>
      <c r="L329" s="115">
        <v>1000000</v>
      </c>
      <c r="M329" s="115">
        <v>1000000</v>
      </c>
      <c r="N329" s="115">
        <f>L329-M329</f>
        <v>0</v>
      </c>
      <c r="O329" s="115"/>
      <c r="P329" s="115"/>
      <c r="Q329" s="115">
        <f>SUM(N329:P329)</f>
        <v>0</v>
      </c>
      <c r="R329" s="115">
        <f>K329-M329-Q329</f>
        <v>0</v>
      </c>
      <c r="S329" s="118"/>
    </row>
    <row r="330" spans="1:19" ht="16.5" customHeight="1">
      <c r="A330" s="121" t="s">
        <v>16</v>
      </c>
      <c r="B330" s="122" t="s">
        <v>1453</v>
      </c>
      <c r="C330" s="121">
        <f>C331</f>
        <v>9000000</v>
      </c>
      <c r="D330" s="173">
        <f t="shared" ref="D330:J330" si="388">SUM(D331)</f>
        <v>0</v>
      </c>
      <c r="E330" s="173">
        <f t="shared" si="388"/>
        <v>0</v>
      </c>
      <c r="F330" s="173">
        <f t="shared" si="388"/>
        <v>0</v>
      </c>
      <c r="G330" s="173">
        <f t="shared" si="388"/>
        <v>0</v>
      </c>
      <c r="H330" s="173">
        <f t="shared" si="388"/>
        <v>0</v>
      </c>
      <c r="I330" s="173">
        <f t="shared" si="388"/>
        <v>0</v>
      </c>
      <c r="J330" s="173">
        <f t="shared" si="388"/>
        <v>0</v>
      </c>
      <c r="K330" s="121">
        <f t="shared" ref="K330:R330" si="389">K331</f>
        <v>9000000</v>
      </c>
      <c r="L330" s="121">
        <f t="shared" si="389"/>
        <v>9000000</v>
      </c>
      <c r="M330" s="121">
        <f t="shared" si="389"/>
        <v>9000000</v>
      </c>
      <c r="N330" s="121">
        <f t="shared" si="389"/>
        <v>0</v>
      </c>
      <c r="O330" s="121">
        <f t="shared" si="389"/>
        <v>0</v>
      </c>
      <c r="P330" s="121">
        <f t="shared" si="389"/>
        <v>0</v>
      </c>
      <c r="Q330" s="121">
        <f t="shared" si="389"/>
        <v>0</v>
      </c>
      <c r="R330" s="121">
        <f t="shared" si="389"/>
        <v>0</v>
      </c>
      <c r="S330" s="118"/>
    </row>
    <row r="331" spans="1:19" ht="16.5" customHeight="1">
      <c r="A331" s="115" t="s">
        <v>1454</v>
      </c>
      <c r="B331" s="123" t="s">
        <v>1455</v>
      </c>
      <c r="C331" s="115">
        <v>9000000</v>
      </c>
      <c r="D331" s="261"/>
      <c r="E331" s="261"/>
      <c r="F331" s="261"/>
      <c r="G331" s="261"/>
      <c r="H331" s="261"/>
      <c r="I331" s="261"/>
      <c r="J331" s="115">
        <f>SUM(F331:I331)</f>
        <v>0</v>
      </c>
      <c r="K331" s="115">
        <f>C331+J331</f>
        <v>9000000</v>
      </c>
      <c r="L331" s="115">
        <v>9000000</v>
      </c>
      <c r="M331" s="115">
        <v>9000000</v>
      </c>
      <c r="N331" s="115">
        <f>L331-M331</f>
        <v>0</v>
      </c>
      <c r="O331" s="115"/>
      <c r="P331" s="115"/>
      <c r="Q331" s="115">
        <f>SUM(N331:P331)</f>
        <v>0</v>
      </c>
      <c r="R331" s="115">
        <f>K331-M331-Q331</f>
        <v>0</v>
      </c>
      <c r="S331" s="118"/>
    </row>
    <row r="332" spans="1:19" ht="16.5" customHeight="1">
      <c r="A332" s="120" t="s">
        <v>3</v>
      </c>
      <c r="B332" s="124" t="s">
        <v>201</v>
      </c>
      <c r="C332" s="120">
        <f>C333</f>
        <v>77447120</v>
      </c>
      <c r="D332" s="120">
        <f t="shared" ref="D332:J332" si="390">D333</f>
        <v>0</v>
      </c>
      <c r="E332" s="120">
        <f t="shared" si="390"/>
        <v>0</v>
      </c>
      <c r="F332" s="120">
        <f t="shared" si="390"/>
        <v>0</v>
      </c>
      <c r="G332" s="120">
        <f t="shared" si="390"/>
        <v>0</v>
      </c>
      <c r="H332" s="120">
        <f t="shared" si="390"/>
        <v>0</v>
      </c>
      <c r="I332" s="120">
        <f t="shared" si="390"/>
        <v>0</v>
      </c>
      <c r="J332" s="120">
        <f t="shared" si="390"/>
        <v>0</v>
      </c>
      <c r="K332" s="120">
        <f t="shared" ref="K332:R333" si="391">K333</f>
        <v>77447120</v>
      </c>
      <c r="L332" s="120">
        <f t="shared" si="391"/>
        <v>77447120</v>
      </c>
      <c r="M332" s="120">
        <f t="shared" si="391"/>
        <v>77447120</v>
      </c>
      <c r="N332" s="120">
        <f t="shared" si="391"/>
        <v>0</v>
      </c>
      <c r="O332" s="120">
        <f t="shared" si="391"/>
        <v>0</v>
      </c>
      <c r="P332" s="120">
        <f t="shared" si="391"/>
        <v>0</v>
      </c>
      <c r="Q332" s="120">
        <f t="shared" si="391"/>
        <v>0</v>
      </c>
      <c r="R332" s="120">
        <f t="shared" si="391"/>
        <v>0</v>
      </c>
      <c r="S332" s="118"/>
    </row>
    <row r="333" spans="1:19" ht="16.5" customHeight="1">
      <c r="A333" s="121" t="s">
        <v>16</v>
      </c>
      <c r="B333" s="122" t="s">
        <v>1456</v>
      </c>
      <c r="C333" s="121">
        <f>C334</f>
        <v>77447120</v>
      </c>
      <c r="D333" s="173">
        <f t="shared" ref="D333:J333" si="392">SUM(D334)</f>
        <v>0</v>
      </c>
      <c r="E333" s="173">
        <f t="shared" si="392"/>
        <v>0</v>
      </c>
      <c r="F333" s="173">
        <f t="shared" si="392"/>
        <v>0</v>
      </c>
      <c r="G333" s="173">
        <f t="shared" si="392"/>
        <v>0</v>
      </c>
      <c r="H333" s="173">
        <f t="shared" si="392"/>
        <v>0</v>
      </c>
      <c r="I333" s="173">
        <f t="shared" si="392"/>
        <v>0</v>
      </c>
      <c r="J333" s="173">
        <f t="shared" si="392"/>
        <v>0</v>
      </c>
      <c r="K333" s="121">
        <f t="shared" si="391"/>
        <v>77447120</v>
      </c>
      <c r="L333" s="121">
        <f t="shared" si="391"/>
        <v>77447120</v>
      </c>
      <c r="M333" s="121">
        <f t="shared" si="391"/>
        <v>77447120</v>
      </c>
      <c r="N333" s="121">
        <f t="shared" si="391"/>
        <v>0</v>
      </c>
      <c r="O333" s="121">
        <f t="shared" si="391"/>
        <v>0</v>
      </c>
      <c r="P333" s="121">
        <f t="shared" si="391"/>
        <v>0</v>
      </c>
      <c r="Q333" s="121">
        <f t="shared" si="391"/>
        <v>0</v>
      </c>
      <c r="R333" s="121">
        <f t="shared" si="391"/>
        <v>0</v>
      </c>
      <c r="S333" s="118"/>
    </row>
    <row r="334" spans="1:19" ht="16.5" customHeight="1">
      <c r="A334" s="115" t="s">
        <v>779</v>
      </c>
      <c r="B334" s="123" t="s">
        <v>202</v>
      </c>
      <c r="C334" s="115">
        <v>77447120</v>
      </c>
      <c r="D334" s="261"/>
      <c r="E334" s="261"/>
      <c r="F334" s="261"/>
      <c r="G334" s="261"/>
      <c r="H334" s="261"/>
      <c r="I334" s="261"/>
      <c r="J334" s="115">
        <f>SUM(F334:I334)</f>
        <v>0</v>
      </c>
      <c r="K334" s="115">
        <f>C334+J334</f>
        <v>77447120</v>
      </c>
      <c r="L334" s="115">
        <v>77447120</v>
      </c>
      <c r="M334" s="115">
        <v>77447120</v>
      </c>
      <c r="N334" s="115">
        <f>L334-M334</f>
        <v>0</v>
      </c>
      <c r="O334" s="115"/>
      <c r="P334" s="115"/>
      <c r="Q334" s="115">
        <f>SUM(N334:P334)</f>
        <v>0</v>
      </c>
      <c r="R334" s="115">
        <f>K334-M334-Q334</f>
        <v>0</v>
      </c>
      <c r="S334" s="118"/>
    </row>
    <row r="335" spans="1:19" ht="17.25" customHeight="1">
      <c r="A335" s="119" t="s">
        <v>2</v>
      </c>
      <c r="B335" s="129" t="s">
        <v>899</v>
      </c>
      <c r="C335" s="119">
        <f>C336</f>
        <v>120036680</v>
      </c>
      <c r="D335" s="119">
        <f t="shared" ref="D335:J335" si="393">D336</f>
        <v>0</v>
      </c>
      <c r="E335" s="119">
        <f t="shared" si="393"/>
        <v>0</v>
      </c>
      <c r="F335" s="119">
        <f t="shared" si="393"/>
        <v>0</v>
      </c>
      <c r="G335" s="119">
        <f t="shared" si="393"/>
        <v>0</v>
      </c>
      <c r="H335" s="119">
        <f t="shared" si="393"/>
        <v>5721990</v>
      </c>
      <c r="I335" s="119">
        <f t="shared" si="393"/>
        <v>-8900000</v>
      </c>
      <c r="J335" s="119">
        <f t="shared" si="393"/>
        <v>-3178010</v>
      </c>
      <c r="K335" s="119">
        <f t="shared" ref="K335:R335" si="394">K336</f>
        <v>116858670</v>
      </c>
      <c r="L335" s="119">
        <f t="shared" si="394"/>
        <v>116858670</v>
      </c>
      <c r="M335" s="119">
        <f t="shared" si="394"/>
        <v>116858670</v>
      </c>
      <c r="N335" s="119">
        <f t="shared" si="394"/>
        <v>0</v>
      </c>
      <c r="O335" s="119">
        <f t="shared" si="394"/>
        <v>0</v>
      </c>
      <c r="P335" s="119">
        <f t="shared" si="394"/>
        <v>0</v>
      </c>
      <c r="Q335" s="119">
        <f t="shared" si="394"/>
        <v>0</v>
      </c>
      <c r="R335" s="119">
        <f t="shared" si="394"/>
        <v>0</v>
      </c>
      <c r="S335" s="118"/>
    </row>
    <row r="336" spans="1:19" ht="17.25" customHeight="1">
      <c r="A336" s="120" t="s">
        <v>3</v>
      </c>
      <c r="B336" s="120" t="s">
        <v>900</v>
      </c>
      <c r="C336" s="120">
        <f>SUM(C337,C339,C343,C353,C349,C355,C358,C360,C341,C362,C364)</f>
        <v>120036680</v>
      </c>
      <c r="D336" s="120">
        <f t="shared" ref="D336:J336" si="395">SUM(D337,D339,D343,D353,D349,D355,D358,D360,D341,D362,D364)</f>
        <v>0</v>
      </c>
      <c r="E336" s="120">
        <f t="shared" si="395"/>
        <v>0</v>
      </c>
      <c r="F336" s="120">
        <f t="shared" si="395"/>
        <v>0</v>
      </c>
      <c r="G336" s="120">
        <f t="shared" si="395"/>
        <v>0</v>
      </c>
      <c r="H336" s="120">
        <f t="shared" si="395"/>
        <v>5721990</v>
      </c>
      <c r="I336" s="120">
        <f t="shared" si="395"/>
        <v>-8900000</v>
      </c>
      <c r="J336" s="120">
        <f t="shared" si="395"/>
        <v>-3178010</v>
      </c>
      <c r="K336" s="120">
        <f t="shared" ref="K336:R336" si="396">SUM(K337,K339,K343,K353,K349,K355,K358,K360,K341,K362,K364)</f>
        <v>116858670</v>
      </c>
      <c r="L336" s="120">
        <f t="shared" si="396"/>
        <v>116858670</v>
      </c>
      <c r="M336" s="120">
        <f t="shared" si="396"/>
        <v>116858670</v>
      </c>
      <c r="N336" s="120">
        <f t="shared" si="396"/>
        <v>0</v>
      </c>
      <c r="O336" s="120">
        <f t="shared" si="396"/>
        <v>0</v>
      </c>
      <c r="P336" s="120">
        <f t="shared" si="396"/>
        <v>0</v>
      </c>
      <c r="Q336" s="120">
        <f t="shared" si="396"/>
        <v>0</v>
      </c>
      <c r="R336" s="120">
        <f t="shared" si="396"/>
        <v>0</v>
      </c>
      <c r="S336" s="118"/>
    </row>
    <row r="337" spans="1:21" ht="17.25" customHeight="1">
      <c r="A337" s="121" t="s">
        <v>16</v>
      </c>
      <c r="B337" s="122" t="s">
        <v>833</v>
      </c>
      <c r="C337" s="121">
        <f>C338</f>
        <v>3824520</v>
      </c>
      <c r="D337" s="173">
        <f t="shared" ref="D337:J337" si="397">SUM(D338)</f>
        <v>0</v>
      </c>
      <c r="E337" s="173">
        <f t="shared" si="397"/>
        <v>0</v>
      </c>
      <c r="F337" s="173">
        <f t="shared" si="397"/>
        <v>0</v>
      </c>
      <c r="G337" s="173">
        <f t="shared" si="397"/>
        <v>0</v>
      </c>
      <c r="H337" s="173">
        <f t="shared" si="397"/>
        <v>-704520</v>
      </c>
      <c r="I337" s="173">
        <f t="shared" si="397"/>
        <v>0</v>
      </c>
      <c r="J337" s="173">
        <f t="shared" si="397"/>
        <v>-704520</v>
      </c>
      <c r="K337" s="121">
        <f t="shared" ref="K337:R337" si="398">K338</f>
        <v>3120000</v>
      </c>
      <c r="L337" s="121">
        <f t="shared" si="398"/>
        <v>3120000</v>
      </c>
      <c r="M337" s="121">
        <f t="shared" si="398"/>
        <v>3120000</v>
      </c>
      <c r="N337" s="121">
        <f t="shared" si="398"/>
        <v>0</v>
      </c>
      <c r="O337" s="121">
        <f t="shared" si="398"/>
        <v>0</v>
      </c>
      <c r="P337" s="121">
        <f t="shared" si="398"/>
        <v>0</v>
      </c>
      <c r="Q337" s="121">
        <f t="shared" si="398"/>
        <v>0</v>
      </c>
      <c r="R337" s="121">
        <f t="shared" si="398"/>
        <v>0</v>
      </c>
      <c r="S337" s="118"/>
    </row>
    <row r="338" spans="1:21" ht="17.25" customHeight="1">
      <c r="A338" s="115" t="s">
        <v>64</v>
      </c>
      <c r="B338" s="123" t="s">
        <v>1457</v>
      </c>
      <c r="C338" s="115">
        <v>3824520</v>
      </c>
      <c r="D338" s="261"/>
      <c r="E338" s="261"/>
      <c r="F338" s="261"/>
      <c r="G338" s="261"/>
      <c r="H338" s="261">
        <v>-704520</v>
      </c>
      <c r="I338" s="261"/>
      <c r="J338" s="115">
        <f>SUM(F338:I338)</f>
        <v>-704520</v>
      </c>
      <c r="K338" s="115">
        <f>C338+J338</f>
        <v>3120000</v>
      </c>
      <c r="L338" s="115">
        <v>3120000</v>
      </c>
      <c r="M338" s="115">
        <v>3120000</v>
      </c>
      <c r="N338" s="115">
        <f>L338-M338</f>
        <v>0</v>
      </c>
      <c r="O338" s="115"/>
      <c r="P338" s="115"/>
      <c r="Q338" s="115">
        <f>SUM(N338:P338)</f>
        <v>0</v>
      </c>
      <c r="R338" s="115">
        <f>K338-M338-Q338</f>
        <v>0</v>
      </c>
      <c r="S338" s="118"/>
      <c r="U338" s="118"/>
    </row>
    <row r="339" spans="1:21" ht="17.25" customHeight="1">
      <c r="A339" s="121" t="s">
        <v>16</v>
      </c>
      <c r="B339" s="122" t="s">
        <v>1458</v>
      </c>
      <c r="C339" s="121">
        <f>C340</f>
        <v>0</v>
      </c>
      <c r="D339" s="173">
        <f t="shared" ref="D339:J339" si="399">SUM(D340)</f>
        <v>0</v>
      </c>
      <c r="E339" s="173">
        <f t="shared" si="399"/>
        <v>0</v>
      </c>
      <c r="F339" s="173">
        <f t="shared" si="399"/>
        <v>0</v>
      </c>
      <c r="G339" s="173">
        <f t="shared" si="399"/>
        <v>0</v>
      </c>
      <c r="H339" s="173">
        <f t="shared" si="399"/>
        <v>0</v>
      </c>
      <c r="I339" s="173">
        <f t="shared" si="399"/>
        <v>0</v>
      </c>
      <c r="J339" s="173">
        <f t="shared" si="399"/>
        <v>0</v>
      </c>
      <c r="K339" s="121">
        <f t="shared" ref="K339:R339" si="400">K340</f>
        <v>0</v>
      </c>
      <c r="L339" s="121">
        <f t="shared" si="400"/>
        <v>0</v>
      </c>
      <c r="M339" s="121">
        <f t="shared" si="400"/>
        <v>0</v>
      </c>
      <c r="N339" s="121">
        <f t="shared" si="400"/>
        <v>0</v>
      </c>
      <c r="O339" s="121">
        <f t="shared" si="400"/>
        <v>0</v>
      </c>
      <c r="P339" s="121">
        <f t="shared" si="400"/>
        <v>0</v>
      </c>
      <c r="Q339" s="121">
        <f t="shared" si="400"/>
        <v>0</v>
      </c>
      <c r="R339" s="121">
        <f t="shared" si="400"/>
        <v>0</v>
      </c>
      <c r="S339" s="118"/>
      <c r="U339" s="118"/>
    </row>
    <row r="340" spans="1:21" ht="17.25" customHeight="1">
      <c r="A340" s="115" t="s">
        <v>1459</v>
      </c>
      <c r="B340" s="123" t="s">
        <v>1460</v>
      </c>
      <c r="C340" s="115">
        <v>0</v>
      </c>
      <c r="D340" s="261"/>
      <c r="E340" s="261"/>
      <c r="F340" s="261"/>
      <c r="G340" s="261"/>
      <c r="H340" s="261">
        <v>0</v>
      </c>
      <c r="I340" s="261"/>
      <c r="J340" s="115">
        <f>SUM(F340:I340)</f>
        <v>0</v>
      </c>
      <c r="K340" s="115">
        <f>C340+J340</f>
        <v>0</v>
      </c>
      <c r="L340" s="115">
        <v>0</v>
      </c>
      <c r="M340" s="115">
        <v>0</v>
      </c>
      <c r="N340" s="115">
        <f>L340-M340</f>
        <v>0</v>
      </c>
      <c r="O340" s="115">
        <v>0</v>
      </c>
      <c r="P340" s="115"/>
      <c r="Q340" s="115">
        <f>SUM(N340:P340)</f>
        <v>0</v>
      </c>
      <c r="R340" s="115">
        <f>K340-M340-Q340</f>
        <v>0</v>
      </c>
      <c r="S340" s="118"/>
      <c r="U340" s="118"/>
    </row>
    <row r="341" spans="1:21" ht="17.25" customHeight="1">
      <c r="A341" s="121" t="s">
        <v>16</v>
      </c>
      <c r="B341" s="121" t="s">
        <v>1461</v>
      </c>
      <c r="C341" s="121">
        <f>C342</f>
        <v>0</v>
      </c>
      <c r="D341" s="173">
        <f t="shared" ref="D341:J341" si="401">SUM(D342)</f>
        <v>0</v>
      </c>
      <c r="E341" s="173">
        <f t="shared" si="401"/>
        <v>0</v>
      </c>
      <c r="F341" s="173">
        <f t="shared" si="401"/>
        <v>0</v>
      </c>
      <c r="G341" s="173">
        <f t="shared" si="401"/>
        <v>0</v>
      </c>
      <c r="H341" s="173">
        <f t="shared" si="401"/>
        <v>2000000</v>
      </c>
      <c r="I341" s="173">
        <f t="shared" si="401"/>
        <v>0</v>
      </c>
      <c r="J341" s="173">
        <f t="shared" si="401"/>
        <v>2000000</v>
      </c>
      <c r="K341" s="121">
        <f t="shared" ref="K341:R341" si="402">K342</f>
        <v>2000000</v>
      </c>
      <c r="L341" s="121">
        <f t="shared" si="402"/>
        <v>2000000</v>
      </c>
      <c r="M341" s="121">
        <f t="shared" si="402"/>
        <v>2000000</v>
      </c>
      <c r="N341" s="121">
        <f t="shared" si="402"/>
        <v>0</v>
      </c>
      <c r="O341" s="121">
        <f t="shared" si="402"/>
        <v>0</v>
      </c>
      <c r="P341" s="121">
        <f t="shared" si="402"/>
        <v>0</v>
      </c>
      <c r="Q341" s="121">
        <f t="shared" si="402"/>
        <v>0</v>
      </c>
      <c r="R341" s="121">
        <f t="shared" si="402"/>
        <v>0</v>
      </c>
      <c r="S341" s="118"/>
      <c r="U341" s="118"/>
    </row>
    <row r="342" spans="1:21" ht="17.25" customHeight="1">
      <c r="A342" s="115" t="s">
        <v>64</v>
      </c>
      <c r="B342" s="115" t="s">
        <v>872</v>
      </c>
      <c r="C342" s="139"/>
      <c r="D342" s="261"/>
      <c r="E342" s="261"/>
      <c r="F342" s="261"/>
      <c r="G342" s="261"/>
      <c r="H342" s="266">
        <v>2000000</v>
      </c>
      <c r="I342" s="261"/>
      <c r="J342" s="115">
        <f>SUM(F342:I342)</f>
        <v>2000000</v>
      </c>
      <c r="K342" s="115">
        <f>C342+J342</f>
        <v>2000000</v>
      </c>
      <c r="L342" s="115">
        <v>2000000</v>
      </c>
      <c r="M342" s="115">
        <v>2000000</v>
      </c>
      <c r="N342" s="115">
        <f>L342-M342</f>
        <v>0</v>
      </c>
      <c r="O342" s="115"/>
      <c r="P342" s="115"/>
      <c r="Q342" s="115">
        <f>SUM(N342:P342)</f>
        <v>0</v>
      </c>
      <c r="R342" s="115">
        <f>K342-M342-Q342</f>
        <v>0</v>
      </c>
      <c r="S342" s="118"/>
      <c r="U342" s="118"/>
    </row>
    <row r="343" spans="1:21" ht="17.25" customHeight="1">
      <c r="A343" s="121" t="s">
        <v>16</v>
      </c>
      <c r="B343" s="121" t="s">
        <v>841</v>
      </c>
      <c r="C343" s="121">
        <f t="shared" ref="C343:R343" si="403">SUM(C344:C348)</f>
        <v>462250</v>
      </c>
      <c r="D343" s="173">
        <f t="shared" ref="D343:J343" si="404">SUM(D344:D348)</f>
        <v>0</v>
      </c>
      <c r="E343" s="173">
        <f t="shared" si="404"/>
        <v>0</v>
      </c>
      <c r="F343" s="173">
        <f t="shared" si="404"/>
        <v>0</v>
      </c>
      <c r="G343" s="173">
        <f t="shared" si="404"/>
        <v>0</v>
      </c>
      <c r="H343" s="173">
        <f t="shared" si="404"/>
        <v>-160950</v>
      </c>
      <c r="I343" s="173">
        <f t="shared" si="404"/>
        <v>0</v>
      </c>
      <c r="J343" s="173">
        <f t="shared" si="404"/>
        <v>-160950</v>
      </c>
      <c r="K343" s="121">
        <f t="shared" si="403"/>
        <v>301300</v>
      </c>
      <c r="L343" s="121">
        <f t="shared" si="403"/>
        <v>301300</v>
      </c>
      <c r="M343" s="121">
        <f t="shared" si="403"/>
        <v>301300</v>
      </c>
      <c r="N343" s="121">
        <f t="shared" si="403"/>
        <v>0</v>
      </c>
      <c r="O343" s="121">
        <f t="shared" si="403"/>
        <v>0</v>
      </c>
      <c r="P343" s="121">
        <f t="shared" si="403"/>
        <v>0</v>
      </c>
      <c r="Q343" s="121">
        <f t="shared" si="403"/>
        <v>0</v>
      </c>
      <c r="R343" s="121">
        <f t="shared" si="403"/>
        <v>0</v>
      </c>
      <c r="S343" s="118"/>
      <c r="U343" s="118"/>
    </row>
    <row r="344" spans="1:21" ht="17.25" customHeight="1">
      <c r="A344" s="115" t="s">
        <v>779</v>
      </c>
      <c r="B344" s="115" t="s">
        <v>842</v>
      </c>
      <c r="C344" s="115">
        <v>210600</v>
      </c>
      <c r="D344" s="261"/>
      <c r="E344" s="261"/>
      <c r="F344" s="261"/>
      <c r="G344" s="261"/>
      <c r="H344" s="261">
        <v>-70200</v>
      </c>
      <c r="I344" s="261"/>
      <c r="J344" s="115">
        <f t="shared" ref="J344:J348" si="405">SUM(F344:I344)</f>
        <v>-70200</v>
      </c>
      <c r="K344" s="115">
        <f t="shared" ref="K344:K348" si="406">C344+J344</f>
        <v>140400</v>
      </c>
      <c r="L344" s="115">
        <v>140400</v>
      </c>
      <c r="M344" s="115">
        <v>140400</v>
      </c>
      <c r="N344" s="115">
        <f t="shared" ref="N344:N348" si="407">L344-M344</f>
        <v>0</v>
      </c>
      <c r="O344" s="115"/>
      <c r="P344" s="115"/>
      <c r="Q344" s="115">
        <f>SUM(N344:P344)</f>
        <v>0</v>
      </c>
      <c r="R344" s="115">
        <f t="shared" ref="R344:R348" si="408">K344-M344-Q344</f>
        <v>0</v>
      </c>
      <c r="S344" s="118"/>
      <c r="U344" s="118"/>
    </row>
    <row r="345" spans="1:21" ht="17.25" customHeight="1">
      <c r="A345" s="115" t="s">
        <v>779</v>
      </c>
      <c r="B345" s="115" t="s">
        <v>843</v>
      </c>
      <c r="C345" s="115">
        <v>167320</v>
      </c>
      <c r="D345" s="261"/>
      <c r="E345" s="261"/>
      <c r="F345" s="261"/>
      <c r="G345" s="261"/>
      <c r="H345" s="261">
        <v>-72640</v>
      </c>
      <c r="I345" s="261"/>
      <c r="J345" s="115">
        <f t="shared" si="405"/>
        <v>-72640</v>
      </c>
      <c r="K345" s="115">
        <f t="shared" si="406"/>
        <v>94680</v>
      </c>
      <c r="L345" s="115">
        <v>94680</v>
      </c>
      <c r="M345" s="115">
        <v>94680</v>
      </c>
      <c r="N345" s="115">
        <f t="shared" si="407"/>
        <v>0</v>
      </c>
      <c r="O345" s="115"/>
      <c r="P345" s="115"/>
      <c r="Q345" s="115">
        <f>SUM(N345:P345)</f>
        <v>0</v>
      </c>
      <c r="R345" s="115">
        <f t="shared" si="408"/>
        <v>0</v>
      </c>
      <c r="S345" s="118"/>
      <c r="U345" s="118"/>
    </row>
    <row r="346" spans="1:21" ht="17.25" customHeight="1">
      <c r="A346" s="115" t="s">
        <v>779</v>
      </c>
      <c r="B346" s="115" t="s">
        <v>844</v>
      </c>
      <c r="C346" s="115">
        <v>57370</v>
      </c>
      <c r="D346" s="261"/>
      <c r="E346" s="261"/>
      <c r="F346" s="261"/>
      <c r="G346" s="261"/>
      <c r="H346" s="261">
        <v>-10570</v>
      </c>
      <c r="I346" s="261"/>
      <c r="J346" s="115">
        <f t="shared" si="405"/>
        <v>-10570</v>
      </c>
      <c r="K346" s="115">
        <f t="shared" si="406"/>
        <v>46800</v>
      </c>
      <c r="L346" s="115">
        <v>46800</v>
      </c>
      <c r="M346" s="115">
        <v>46800</v>
      </c>
      <c r="N346" s="115">
        <f t="shared" si="407"/>
        <v>0</v>
      </c>
      <c r="O346" s="115"/>
      <c r="P346" s="115"/>
      <c r="Q346" s="115">
        <f>SUM(N346:P346)</f>
        <v>0</v>
      </c>
      <c r="R346" s="115">
        <f t="shared" si="408"/>
        <v>0</v>
      </c>
      <c r="S346" s="118"/>
      <c r="U346" s="118"/>
    </row>
    <row r="347" spans="1:21" ht="17.25" customHeight="1">
      <c r="A347" s="115" t="s">
        <v>779</v>
      </c>
      <c r="B347" s="115" t="s">
        <v>845</v>
      </c>
      <c r="C347" s="115">
        <v>17160</v>
      </c>
      <c r="D347" s="261"/>
      <c r="E347" s="261"/>
      <c r="F347" s="261"/>
      <c r="G347" s="261"/>
      <c r="H347" s="261">
        <v>-3940</v>
      </c>
      <c r="I347" s="261"/>
      <c r="J347" s="115">
        <f t="shared" si="405"/>
        <v>-3940</v>
      </c>
      <c r="K347" s="115">
        <f t="shared" si="406"/>
        <v>13220</v>
      </c>
      <c r="L347" s="115">
        <v>13220</v>
      </c>
      <c r="M347" s="115">
        <v>13220</v>
      </c>
      <c r="N347" s="115">
        <f t="shared" si="407"/>
        <v>0</v>
      </c>
      <c r="O347" s="115"/>
      <c r="P347" s="115"/>
      <c r="Q347" s="115">
        <f>SUM(N347:P347)</f>
        <v>0</v>
      </c>
      <c r="R347" s="115">
        <f t="shared" si="408"/>
        <v>0</v>
      </c>
      <c r="S347" s="118"/>
      <c r="U347" s="118"/>
    </row>
    <row r="348" spans="1:21" ht="17.25" customHeight="1">
      <c r="A348" s="115" t="s">
        <v>779</v>
      </c>
      <c r="B348" s="115" t="s">
        <v>1426</v>
      </c>
      <c r="C348" s="115">
        <v>9800</v>
      </c>
      <c r="D348" s="261"/>
      <c r="E348" s="261"/>
      <c r="F348" s="261"/>
      <c r="G348" s="261"/>
      <c r="H348" s="261">
        <v>-3600</v>
      </c>
      <c r="I348" s="261"/>
      <c r="J348" s="115">
        <f t="shared" si="405"/>
        <v>-3600</v>
      </c>
      <c r="K348" s="115">
        <f t="shared" si="406"/>
        <v>6200</v>
      </c>
      <c r="L348" s="115">
        <v>6200</v>
      </c>
      <c r="M348" s="115">
        <v>6200</v>
      </c>
      <c r="N348" s="115">
        <f t="shared" si="407"/>
        <v>0</v>
      </c>
      <c r="O348" s="115"/>
      <c r="P348" s="115"/>
      <c r="Q348" s="115">
        <f>SUM(N348:P348)</f>
        <v>0</v>
      </c>
      <c r="R348" s="115">
        <f t="shared" si="408"/>
        <v>0</v>
      </c>
      <c r="S348" s="118"/>
      <c r="U348" s="118"/>
    </row>
    <row r="349" spans="1:21" ht="17.25" customHeight="1">
      <c r="A349" s="121" t="s">
        <v>16</v>
      </c>
      <c r="B349" s="121" t="s">
        <v>813</v>
      </c>
      <c r="C349" s="121">
        <f t="shared" ref="C349:R349" si="409">SUM(C350:C352)</f>
        <v>81068000</v>
      </c>
      <c r="D349" s="173">
        <f t="shared" ref="D349:J349" si="410">SUM(D350:D352)</f>
        <v>0</v>
      </c>
      <c r="E349" s="173">
        <f t="shared" si="410"/>
        <v>0</v>
      </c>
      <c r="F349" s="173">
        <f t="shared" si="410"/>
        <v>0</v>
      </c>
      <c r="G349" s="173">
        <f t="shared" si="410"/>
        <v>0</v>
      </c>
      <c r="H349" s="173">
        <f t="shared" si="410"/>
        <v>7488000</v>
      </c>
      <c r="I349" s="173">
        <f t="shared" si="410"/>
        <v>0</v>
      </c>
      <c r="J349" s="173">
        <f t="shared" si="410"/>
        <v>7488000</v>
      </c>
      <c r="K349" s="121">
        <f t="shared" si="409"/>
        <v>88556000</v>
      </c>
      <c r="L349" s="121">
        <f t="shared" si="409"/>
        <v>88556000</v>
      </c>
      <c r="M349" s="121">
        <f t="shared" si="409"/>
        <v>88556000</v>
      </c>
      <c r="N349" s="121">
        <f t="shared" si="409"/>
        <v>0</v>
      </c>
      <c r="O349" s="121">
        <f t="shared" si="409"/>
        <v>0</v>
      </c>
      <c r="P349" s="121">
        <f t="shared" si="409"/>
        <v>0</v>
      </c>
      <c r="Q349" s="121">
        <f t="shared" si="409"/>
        <v>0</v>
      </c>
      <c r="R349" s="121">
        <f t="shared" si="409"/>
        <v>0</v>
      </c>
      <c r="S349" s="118"/>
      <c r="U349" s="118"/>
    </row>
    <row r="350" spans="1:21" ht="17.25" customHeight="1">
      <c r="A350" s="115" t="s">
        <v>779</v>
      </c>
      <c r="B350" s="115" t="s">
        <v>878</v>
      </c>
      <c r="C350" s="115">
        <v>34968000</v>
      </c>
      <c r="D350" s="261"/>
      <c r="E350" s="261"/>
      <c r="F350" s="261"/>
      <c r="G350" s="261"/>
      <c r="H350" s="261">
        <v>7488000</v>
      </c>
      <c r="I350" s="261"/>
      <c r="J350" s="115">
        <f t="shared" ref="J350:J352" si="411">SUM(F350:I350)</f>
        <v>7488000</v>
      </c>
      <c r="K350" s="115">
        <f t="shared" ref="K350:K352" si="412">C350+J350</f>
        <v>42456000</v>
      </c>
      <c r="L350" s="115">
        <v>42456000</v>
      </c>
      <c r="M350" s="115">
        <v>42456000</v>
      </c>
      <c r="N350" s="115">
        <f t="shared" ref="N350:N352" si="413">L350-M350</f>
        <v>0</v>
      </c>
      <c r="O350" s="115"/>
      <c r="P350" s="115"/>
      <c r="Q350" s="115">
        <f t="shared" ref="Q350:Q358" si="414">SUM(N350:P350)</f>
        <v>0</v>
      </c>
      <c r="R350" s="115">
        <f t="shared" ref="R350:R352" si="415">K350-M350-Q350</f>
        <v>0</v>
      </c>
      <c r="S350" s="118"/>
      <c r="U350" s="118"/>
    </row>
    <row r="351" spans="1:21" ht="17.25" customHeight="1">
      <c r="A351" s="115" t="s">
        <v>779</v>
      </c>
      <c r="B351" s="115" t="s">
        <v>879</v>
      </c>
      <c r="C351" s="127">
        <v>16100000</v>
      </c>
      <c r="D351" s="266"/>
      <c r="E351" s="261"/>
      <c r="F351" s="261"/>
      <c r="G351" s="261"/>
      <c r="H351" s="261">
        <v>0</v>
      </c>
      <c r="I351" s="261"/>
      <c r="J351" s="115">
        <f t="shared" si="411"/>
        <v>0</v>
      </c>
      <c r="K351" s="115">
        <f t="shared" si="412"/>
        <v>16100000</v>
      </c>
      <c r="L351" s="115">
        <v>16100000</v>
      </c>
      <c r="M351" s="115">
        <v>16100000</v>
      </c>
      <c r="N351" s="115">
        <f t="shared" si="413"/>
        <v>0</v>
      </c>
      <c r="O351" s="115"/>
      <c r="P351" s="115"/>
      <c r="Q351" s="115">
        <f t="shared" si="414"/>
        <v>0</v>
      </c>
      <c r="R351" s="115">
        <f t="shared" si="415"/>
        <v>0</v>
      </c>
      <c r="S351" s="118"/>
      <c r="U351" s="118"/>
    </row>
    <row r="352" spans="1:21" ht="17.25" customHeight="1">
      <c r="A352" s="115" t="s">
        <v>779</v>
      </c>
      <c r="B352" s="115" t="s">
        <v>877</v>
      </c>
      <c r="C352" s="115">
        <v>30000000</v>
      </c>
      <c r="D352" s="261"/>
      <c r="E352" s="261"/>
      <c r="F352" s="261"/>
      <c r="G352" s="261"/>
      <c r="H352" s="261">
        <v>0</v>
      </c>
      <c r="I352" s="261"/>
      <c r="J352" s="115">
        <f t="shared" si="411"/>
        <v>0</v>
      </c>
      <c r="K352" s="115">
        <f t="shared" si="412"/>
        <v>30000000</v>
      </c>
      <c r="L352" s="115">
        <v>30000000</v>
      </c>
      <c r="M352" s="115">
        <v>30000000</v>
      </c>
      <c r="N352" s="115">
        <f t="shared" si="413"/>
        <v>0</v>
      </c>
      <c r="O352" s="115"/>
      <c r="P352" s="115"/>
      <c r="Q352" s="115">
        <f t="shared" si="414"/>
        <v>0</v>
      </c>
      <c r="R352" s="115">
        <f t="shared" si="415"/>
        <v>0</v>
      </c>
      <c r="S352" s="118"/>
      <c r="U352" s="118"/>
    </row>
    <row r="353" spans="1:21" ht="17.25" customHeight="1">
      <c r="A353" s="121" t="s">
        <v>16</v>
      </c>
      <c r="B353" s="121" t="s">
        <v>783</v>
      </c>
      <c r="C353" s="121">
        <f>C354</f>
        <v>12075470</v>
      </c>
      <c r="D353" s="173">
        <f t="shared" ref="D353:J353" si="416">SUM(D354)</f>
        <v>0</v>
      </c>
      <c r="E353" s="173">
        <f t="shared" si="416"/>
        <v>0</v>
      </c>
      <c r="F353" s="173">
        <f t="shared" si="416"/>
        <v>0</v>
      </c>
      <c r="G353" s="173">
        <f t="shared" si="416"/>
        <v>0</v>
      </c>
      <c r="H353" s="173">
        <f t="shared" si="416"/>
        <v>17700900</v>
      </c>
      <c r="I353" s="173">
        <f t="shared" si="416"/>
        <v>-8900000</v>
      </c>
      <c r="J353" s="173">
        <f t="shared" si="416"/>
        <v>8800900</v>
      </c>
      <c r="K353" s="121">
        <f>K354</f>
        <v>20876370</v>
      </c>
      <c r="L353" s="121">
        <f t="shared" ref="L353:R353" si="417">SUM(L354:L354)</f>
        <v>20876370</v>
      </c>
      <c r="M353" s="121">
        <f t="shared" si="417"/>
        <v>20876370</v>
      </c>
      <c r="N353" s="121">
        <f t="shared" si="417"/>
        <v>0</v>
      </c>
      <c r="O353" s="121">
        <f t="shared" si="417"/>
        <v>0</v>
      </c>
      <c r="P353" s="121">
        <f t="shared" si="417"/>
        <v>0</v>
      </c>
      <c r="Q353" s="121">
        <f t="shared" si="414"/>
        <v>0</v>
      </c>
      <c r="R353" s="121">
        <f t="shared" si="417"/>
        <v>0</v>
      </c>
      <c r="S353" s="118"/>
      <c r="U353" s="118"/>
    </row>
    <row r="354" spans="1:21" ht="17.25" customHeight="1">
      <c r="A354" s="115" t="s">
        <v>779</v>
      </c>
      <c r="B354" s="115" t="s">
        <v>783</v>
      </c>
      <c r="C354" s="115">
        <v>12075470</v>
      </c>
      <c r="D354" s="261"/>
      <c r="E354" s="261"/>
      <c r="F354" s="261"/>
      <c r="G354" s="261"/>
      <c r="H354" s="261">
        <v>17700900</v>
      </c>
      <c r="I354" s="261">
        <v>-8900000</v>
      </c>
      <c r="J354" s="115">
        <f>SUM(F354:I354)</f>
        <v>8800900</v>
      </c>
      <c r="K354" s="115">
        <f>C354+J354</f>
        <v>20876370</v>
      </c>
      <c r="L354" s="115">
        <v>20876370</v>
      </c>
      <c r="M354" s="115">
        <v>20876370</v>
      </c>
      <c r="N354" s="115">
        <f>L354-M354</f>
        <v>0</v>
      </c>
      <c r="O354" s="115"/>
      <c r="P354" s="115"/>
      <c r="Q354" s="115">
        <f t="shared" si="414"/>
        <v>0</v>
      </c>
      <c r="R354" s="115">
        <f>K354-M354-Q354</f>
        <v>0</v>
      </c>
      <c r="S354" s="118"/>
      <c r="U354" s="118"/>
    </row>
    <row r="355" spans="1:21" ht="17.25" customHeight="1">
      <c r="A355" s="121" t="s">
        <v>16</v>
      </c>
      <c r="B355" s="121" t="s">
        <v>786</v>
      </c>
      <c r="C355" s="121">
        <f>SUM(C356:C357)</f>
        <v>2708440</v>
      </c>
      <c r="D355" s="173">
        <f t="shared" ref="D355:J355" si="418">SUM(D356:D357)</f>
        <v>0</v>
      </c>
      <c r="E355" s="173">
        <f t="shared" si="418"/>
        <v>0</v>
      </c>
      <c r="F355" s="173">
        <f t="shared" si="418"/>
        <v>0</v>
      </c>
      <c r="G355" s="173">
        <f t="shared" si="418"/>
        <v>0</v>
      </c>
      <c r="H355" s="173">
        <f t="shared" si="418"/>
        <v>-967440</v>
      </c>
      <c r="I355" s="173">
        <f t="shared" si="418"/>
        <v>0</v>
      </c>
      <c r="J355" s="173">
        <f t="shared" si="418"/>
        <v>-967440</v>
      </c>
      <c r="K355" s="121">
        <f t="shared" ref="K355" si="419">SUM(K356:K357)</f>
        <v>1741000</v>
      </c>
      <c r="L355" s="121">
        <f>SUM(L356:L357)</f>
        <v>1741000</v>
      </c>
      <c r="M355" s="121">
        <f t="shared" ref="M355:P355" si="420">SUM(M356:M357)</f>
        <v>1741000</v>
      </c>
      <c r="N355" s="121">
        <f t="shared" si="420"/>
        <v>0</v>
      </c>
      <c r="O355" s="121">
        <f t="shared" si="420"/>
        <v>0</v>
      </c>
      <c r="P355" s="121">
        <f t="shared" si="420"/>
        <v>0</v>
      </c>
      <c r="Q355" s="121">
        <f t="shared" si="414"/>
        <v>0</v>
      </c>
      <c r="R355" s="121">
        <f t="shared" ref="R355" si="421">SUM(R356:R357)</f>
        <v>0</v>
      </c>
      <c r="S355" s="118"/>
      <c r="U355" s="118"/>
    </row>
    <row r="356" spans="1:21" ht="17.25" customHeight="1">
      <c r="A356" s="115" t="s">
        <v>779</v>
      </c>
      <c r="B356" s="115" t="s">
        <v>861</v>
      </c>
      <c r="C356" s="115">
        <v>255440</v>
      </c>
      <c r="D356" s="261"/>
      <c r="E356" s="261"/>
      <c r="F356" s="261"/>
      <c r="G356" s="261"/>
      <c r="H356" s="261">
        <v>-8440</v>
      </c>
      <c r="I356" s="261"/>
      <c r="J356" s="115">
        <f t="shared" ref="J356:J357" si="422">SUM(F356:I356)</f>
        <v>-8440</v>
      </c>
      <c r="K356" s="115">
        <f t="shared" ref="K356:K357" si="423">C356+J356</f>
        <v>247000</v>
      </c>
      <c r="L356" s="115">
        <v>247000</v>
      </c>
      <c r="M356" s="115">
        <v>247000</v>
      </c>
      <c r="N356" s="115">
        <f t="shared" ref="N356:N357" si="424">L356-M356</f>
        <v>0</v>
      </c>
      <c r="O356" s="115"/>
      <c r="P356" s="115"/>
      <c r="Q356" s="115">
        <f t="shared" si="414"/>
        <v>0</v>
      </c>
      <c r="R356" s="115">
        <f t="shared" ref="R356:R357" si="425">K356-M356-Q356</f>
        <v>0</v>
      </c>
      <c r="S356" s="118"/>
      <c r="U356" s="118"/>
    </row>
    <row r="357" spans="1:21" ht="17.25" customHeight="1">
      <c r="A357" s="115" t="s">
        <v>779</v>
      </c>
      <c r="B357" s="115" t="s">
        <v>873</v>
      </c>
      <c r="C357" s="115">
        <v>2453000</v>
      </c>
      <c r="D357" s="261"/>
      <c r="E357" s="261"/>
      <c r="F357" s="261"/>
      <c r="G357" s="261"/>
      <c r="H357" s="261">
        <v>-959000</v>
      </c>
      <c r="I357" s="261"/>
      <c r="J357" s="115">
        <f t="shared" si="422"/>
        <v>-959000</v>
      </c>
      <c r="K357" s="115">
        <f t="shared" si="423"/>
        <v>1494000</v>
      </c>
      <c r="L357" s="115">
        <v>1494000</v>
      </c>
      <c r="M357" s="115">
        <v>1494000</v>
      </c>
      <c r="N357" s="115">
        <f t="shared" si="424"/>
        <v>0</v>
      </c>
      <c r="O357" s="115"/>
      <c r="P357" s="115"/>
      <c r="Q357" s="115">
        <f t="shared" si="414"/>
        <v>0</v>
      </c>
      <c r="R357" s="115">
        <f t="shared" si="425"/>
        <v>0</v>
      </c>
      <c r="S357" s="118"/>
      <c r="U357" s="118"/>
    </row>
    <row r="358" spans="1:21" ht="17.25" customHeight="1">
      <c r="A358" s="121" t="s">
        <v>16</v>
      </c>
      <c r="B358" s="122" t="s">
        <v>869</v>
      </c>
      <c r="C358" s="121">
        <f>C359</f>
        <v>0</v>
      </c>
      <c r="D358" s="173">
        <f t="shared" ref="D358:J358" si="426">SUM(D359)</f>
        <v>0</v>
      </c>
      <c r="E358" s="173">
        <f t="shared" si="426"/>
        <v>0</v>
      </c>
      <c r="F358" s="173">
        <f t="shared" si="426"/>
        <v>0</v>
      </c>
      <c r="G358" s="173">
        <f t="shared" si="426"/>
        <v>0</v>
      </c>
      <c r="H358" s="173">
        <f t="shared" si="426"/>
        <v>0</v>
      </c>
      <c r="I358" s="173">
        <f t="shared" si="426"/>
        <v>0</v>
      </c>
      <c r="J358" s="173">
        <f t="shared" si="426"/>
        <v>0</v>
      </c>
      <c r="K358" s="121">
        <f>K359</f>
        <v>0</v>
      </c>
      <c r="L358" s="121">
        <f t="shared" ref="L358:R358" si="427">SUM(L359:L359)</f>
        <v>0</v>
      </c>
      <c r="M358" s="121">
        <f>M359</f>
        <v>0</v>
      </c>
      <c r="N358" s="121">
        <f t="shared" si="427"/>
        <v>0</v>
      </c>
      <c r="O358" s="121">
        <f t="shared" si="427"/>
        <v>0</v>
      </c>
      <c r="P358" s="121">
        <f t="shared" si="427"/>
        <v>0</v>
      </c>
      <c r="Q358" s="121">
        <f t="shared" si="414"/>
        <v>0</v>
      </c>
      <c r="R358" s="121">
        <f t="shared" si="427"/>
        <v>0</v>
      </c>
      <c r="S358" s="118"/>
      <c r="U358" s="118"/>
    </row>
    <row r="359" spans="1:21" ht="17.25" customHeight="1">
      <c r="A359" s="115" t="s">
        <v>779</v>
      </c>
      <c r="B359" s="123" t="s">
        <v>903</v>
      </c>
      <c r="C359" s="115">
        <v>0</v>
      </c>
      <c r="D359" s="261"/>
      <c r="E359" s="261"/>
      <c r="F359" s="261"/>
      <c r="G359" s="261"/>
      <c r="H359" s="261">
        <v>0</v>
      </c>
      <c r="I359" s="261"/>
      <c r="J359" s="115">
        <f>SUM(F359:I359)</f>
        <v>0</v>
      </c>
      <c r="K359" s="115">
        <f>C359+J359</f>
        <v>0</v>
      </c>
      <c r="L359" s="115">
        <v>0</v>
      </c>
      <c r="M359" s="115">
        <v>0</v>
      </c>
      <c r="N359" s="115">
        <f>L359-M359</f>
        <v>0</v>
      </c>
      <c r="O359" s="115"/>
      <c r="P359" s="115"/>
      <c r="Q359" s="115">
        <f>SUM(N359:P359)</f>
        <v>0</v>
      </c>
      <c r="R359" s="115">
        <f>K359-M359-Q359</f>
        <v>0</v>
      </c>
      <c r="S359" s="118"/>
      <c r="U359" s="118"/>
    </row>
    <row r="360" spans="1:21" ht="17.25" customHeight="1">
      <c r="A360" s="121" t="s">
        <v>16</v>
      </c>
      <c r="B360" s="121" t="s">
        <v>795</v>
      </c>
      <c r="C360" s="121">
        <f>C361</f>
        <v>240000</v>
      </c>
      <c r="D360" s="173">
        <f t="shared" ref="D360:J360" si="428">SUM(D361)</f>
        <v>0</v>
      </c>
      <c r="E360" s="173">
        <f t="shared" si="428"/>
        <v>0</v>
      </c>
      <c r="F360" s="173">
        <f t="shared" si="428"/>
        <v>0</v>
      </c>
      <c r="G360" s="173">
        <f t="shared" si="428"/>
        <v>0</v>
      </c>
      <c r="H360" s="173">
        <f t="shared" si="428"/>
        <v>-40000</v>
      </c>
      <c r="I360" s="173">
        <f t="shared" si="428"/>
        <v>0</v>
      </c>
      <c r="J360" s="173">
        <f t="shared" si="428"/>
        <v>-40000</v>
      </c>
      <c r="K360" s="121">
        <f t="shared" ref="K360:R360" si="429">K361</f>
        <v>200000</v>
      </c>
      <c r="L360" s="121">
        <f t="shared" si="429"/>
        <v>200000</v>
      </c>
      <c r="M360" s="121">
        <f t="shared" si="429"/>
        <v>200000</v>
      </c>
      <c r="N360" s="121">
        <f t="shared" si="429"/>
        <v>0</v>
      </c>
      <c r="O360" s="121">
        <f t="shared" si="429"/>
        <v>0</v>
      </c>
      <c r="P360" s="121">
        <f t="shared" si="429"/>
        <v>0</v>
      </c>
      <c r="Q360" s="121">
        <f t="shared" si="429"/>
        <v>0</v>
      </c>
      <c r="R360" s="121">
        <f t="shared" si="429"/>
        <v>0</v>
      </c>
      <c r="S360" s="118"/>
      <c r="U360" s="118"/>
    </row>
    <row r="361" spans="1:21" ht="17.25" customHeight="1">
      <c r="A361" s="115" t="s">
        <v>779</v>
      </c>
      <c r="B361" s="115" t="s">
        <v>796</v>
      </c>
      <c r="C361" s="115">
        <v>240000</v>
      </c>
      <c r="D361" s="261"/>
      <c r="E361" s="261"/>
      <c r="F361" s="261"/>
      <c r="G361" s="261"/>
      <c r="H361" s="261">
        <v>-40000</v>
      </c>
      <c r="I361" s="261"/>
      <c r="J361" s="115">
        <f>SUM(F361:I361)</f>
        <v>-40000</v>
      </c>
      <c r="K361" s="115">
        <f>C361+J361</f>
        <v>200000</v>
      </c>
      <c r="L361" s="115">
        <v>200000</v>
      </c>
      <c r="M361" s="115">
        <v>200000</v>
      </c>
      <c r="N361" s="115">
        <f>L361-M361</f>
        <v>0</v>
      </c>
      <c r="O361" s="115"/>
      <c r="P361" s="115"/>
      <c r="Q361" s="115">
        <f>SUM(N361:P361)</f>
        <v>0</v>
      </c>
      <c r="R361" s="115">
        <f>K361-M361-Q361</f>
        <v>0</v>
      </c>
      <c r="S361" s="118"/>
      <c r="U361" s="118"/>
    </row>
    <row r="362" spans="1:21" ht="17.25" customHeight="1">
      <c r="A362" s="121" t="s">
        <v>16</v>
      </c>
      <c r="B362" s="121" t="s">
        <v>797</v>
      </c>
      <c r="C362" s="121">
        <f>C363</f>
        <v>658000</v>
      </c>
      <c r="D362" s="173">
        <f t="shared" ref="D362:J362" si="430">SUM(D363)</f>
        <v>0</v>
      </c>
      <c r="E362" s="173">
        <f t="shared" si="430"/>
        <v>0</v>
      </c>
      <c r="F362" s="173">
        <f t="shared" si="430"/>
        <v>0</v>
      </c>
      <c r="G362" s="173">
        <f t="shared" si="430"/>
        <v>0</v>
      </c>
      <c r="H362" s="173">
        <f t="shared" si="430"/>
        <v>-594000</v>
      </c>
      <c r="I362" s="173">
        <f t="shared" si="430"/>
        <v>0</v>
      </c>
      <c r="J362" s="173">
        <f t="shared" si="430"/>
        <v>-594000</v>
      </c>
      <c r="K362" s="121">
        <f t="shared" ref="K362:R362" si="431">K363</f>
        <v>64000</v>
      </c>
      <c r="L362" s="121">
        <f t="shared" si="431"/>
        <v>64000</v>
      </c>
      <c r="M362" s="121">
        <f t="shared" si="431"/>
        <v>64000</v>
      </c>
      <c r="N362" s="121">
        <f t="shared" si="431"/>
        <v>0</v>
      </c>
      <c r="O362" s="121">
        <f t="shared" si="431"/>
        <v>0</v>
      </c>
      <c r="P362" s="121">
        <f t="shared" si="431"/>
        <v>0</v>
      </c>
      <c r="Q362" s="121">
        <f t="shared" si="431"/>
        <v>0</v>
      </c>
      <c r="R362" s="121">
        <f t="shared" si="431"/>
        <v>0</v>
      </c>
      <c r="S362" s="118"/>
      <c r="U362" s="118"/>
    </row>
    <row r="363" spans="1:21" ht="17.25" customHeight="1">
      <c r="A363" s="115" t="s">
        <v>1462</v>
      </c>
      <c r="B363" s="115" t="s">
        <v>1463</v>
      </c>
      <c r="C363" s="115">
        <v>658000</v>
      </c>
      <c r="D363" s="261"/>
      <c r="E363" s="261"/>
      <c r="F363" s="261"/>
      <c r="G363" s="261"/>
      <c r="H363" s="261">
        <v>-594000</v>
      </c>
      <c r="I363" s="261"/>
      <c r="J363" s="115">
        <f>SUM(F363:I363)</f>
        <v>-594000</v>
      </c>
      <c r="K363" s="115">
        <f>C363+J363</f>
        <v>64000</v>
      </c>
      <c r="L363" s="115">
        <v>64000</v>
      </c>
      <c r="M363" s="115">
        <v>64000</v>
      </c>
      <c r="N363" s="115">
        <f>L363-M363</f>
        <v>0</v>
      </c>
      <c r="O363" s="115"/>
      <c r="P363" s="115"/>
      <c r="Q363" s="115">
        <f>SUM(N363:P363)</f>
        <v>0</v>
      </c>
      <c r="R363" s="115">
        <f>K363-M363-Q363</f>
        <v>0</v>
      </c>
      <c r="S363" s="118"/>
      <c r="U363" s="118"/>
    </row>
    <row r="364" spans="1:21" ht="17.25" customHeight="1">
      <c r="A364" s="121" t="s">
        <v>16</v>
      </c>
      <c r="B364" s="121" t="s">
        <v>1464</v>
      </c>
      <c r="C364" s="121">
        <f>C365</f>
        <v>19000000</v>
      </c>
      <c r="D364" s="173">
        <f t="shared" ref="D364:J364" si="432">SUM(D365)</f>
        <v>0</v>
      </c>
      <c r="E364" s="173">
        <f t="shared" si="432"/>
        <v>0</v>
      </c>
      <c r="F364" s="173">
        <f t="shared" si="432"/>
        <v>0</v>
      </c>
      <c r="G364" s="173">
        <f t="shared" si="432"/>
        <v>0</v>
      </c>
      <c r="H364" s="173">
        <f t="shared" si="432"/>
        <v>-19000000</v>
      </c>
      <c r="I364" s="173">
        <f t="shared" si="432"/>
        <v>0</v>
      </c>
      <c r="J364" s="173">
        <f t="shared" si="432"/>
        <v>-19000000</v>
      </c>
      <c r="K364" s="121">
        <f t="shared" ref="K364:R364" si="433">K365</f>
        <v>0</v>
      </c>
      <c r="L364" s="121">
        <f t="shared" si="433"/>
        <v>0</v>
      </c>
      <c r="M364" s="121">
        <f t="shared" si="433"/>
        <v>0</v>
      </c>
      <c r="N364" s="121">
        <f t="shared" si="433"/>
        <v>0</v>
      </c>
      <c r="O364" s="121">
        <f t="shared" si="433"/>
        <v>0</v>
      </c>
      <c r="P364" s="121">
        <f t="shared" si="433"/>
        <v>0</v>
      </c>
      <c r="Q364" s="121">
        <f t="shared" si="433"/>
        <v>0</v>
      </c>
      <c r="R364" s="121">
        <f t="shared" si="433"/>
        <v>0</v>
      </c>
      <c r="S364" s="118"/>
      <c r="U364" s="118"/>
    </row>
    <row r="365" spans="1:21" ht="17.25" customHeight="1">
      <c r="A365" s="115" t="s">
        <v>779</v>
      </c>
      <c r="B365" s="115" t="s">
        <v>801</v>
      </c>
      <c r="C365" s="115">
        <v>19000000</v>
      </c>
      <c r="D365" s="261"/>
      <c r="E365" s="261"/>
      <c r="F365" s="261"/>
      <c r="G365" s="261"/>
      <c r="H365" s="261">
        <v>-19000000</v>
      </c>
      <c r="I365" s="261"/>
      <c r="J365" s="115">
        <f>SUM(F365:I365)</f>
        <v>-19000000</v>
      </c>
      <c r="K365" s="115">
        <f>C365+J365</f>
        <v>0</v>
      </c>
      <c r="L365" s="115">
        <v>0</v>
      </c>
      <c r="M365" s="115">
        <v>0</v>
      </c>
      <c r="N365" s="115">
        <f>L365-M365</f>
        <v>0</v>
      </c>
      <c r="O365" s="115">
        <v>0</v>
      </c>
      <c r="P365" s="115"/>
      <c r="Q365" s="115">
        <f>SUM(N365:P365)</f>
        <v>0</v>
      </c>
      <c r="R365" s="115">
        <f>K365-M365-Q365</f>
        <v>0</v>
      </c>
      <c r="S365" s="118"/>
      <c r="U365" s="118"/>
    </row>
    <row r="366" spans="1:21">
      <c r="C366" s="186"/>
      <c r="K366" s="186"/>
      <c r="L366" s="186"/>
      <c r="M366" s="186"/>
      <c r="R366" s="186"/>
      <c r="S366" s="118"/>
      <c r="U366" s="118"/>
    </row>
    <row r="367" spans="1:21"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</row>
    <row r="368" spans="1:21">
      <c r="K368" s="140"/>
      <c r="L368" s="140"/>
    </row>
    <row r="379" spans="12:13">
      <c r="M379" s="113"/>
    </row>
    <row r="380" spans="12:13">
      <c r="L380" s="113"/>
    </row>
    <row r="383" spans="12:13">
      <c r="L383" s="113"/>
    </row>
  </sheetData>
  <autoFilter ref="A5:R366"/>
  <mergeCells count="10">
    <mergeCell ref="L4:L5"/>
    <mergeCell ref="M4:M5"/>
    <mergeCell ref="N4:Q4"/>
    <mergeCell ref="R4:R5"/>
    <mergeCell ref="A2:B2"/>
    <mergeCell ref="C2:H2"/>
    <mergeCell ref="A4:B4"/>
    <mergeCell ref="C4:C5"/>
    <mergeCell ref="D4:J4"/>
    <mergeCell ref="K4:K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52" firstPageNumber="78" fitToHeight="10" orientation="landscape" useFirstPageNumber="1" r:id="rId1"/>
  <headerFooter alignWithMargins="0">
    <oddFooter>&amp;C-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13"/>
  <sheetViews>
    <sheetView showGridLines="0" zoomScale="85" zoomScaleNormal="85" workbookViewId="0">
      <pane ySplit="5" topLeftCell="A6" activePane="bottomLeft" state="frozen"/>
      <selection pane="bottomLeft" activeCell="D5" sqref="D5:J5"/>
    </sheetView>
  </sheetViews>
  <sheetFormatPr defaultRowHeight="12.75"/>
  <cols>
    <col min="1" max="1" width="12.85546875" style="151" customWidth="1"/>
    <col min="2" max="2" width="46.7109375" style="151" customWidth="1"/>
    <col min="3" max="18" width="15.7109375" style="151" customWidth="1"/>
  </cols>
  <sheetData>
    <row r="1" spans="1:19" ht="40.700000000000003" customHeight="1">
      <c r="C1" s="108">
        <v>10334975668</v>
      </c>
      <c r="D1" s="108">
        <v>0</v>
      </c>
      <c r="E1" s="108">
        <v>0</v>
      </c>
      <c r="F1" s="108"/>
      <c r="G1" s="108"/>
      <c r="H1" s="108">
        <v>460509800</v>
      </c>
      <c r="I1" s="108">
        <v>-21000000</v>
      </c>
      <c r="J1" s="108">
        <v>439509800</v>
      </c>
      <c r="K1" s="108">
        <v>10183413868</v>
      </c>
      <c r="L1" s="108">
        <v>9736443321</v>
      </c>
      <c r="M1" s="108">
        <v>9662791911</v>
      </c>
      <c r="N1" s="108">
        <v>73651410</v>
      </c>
      <c r="O1" s="108">
        <v>434808158</v>
      </c>
      <c r="P1" s="108">
        <v>0</v>
      </c>
      <c r="Q1" s="108">
        <v>508459568</v>
      </c>
      <c r="R1" s="108">
        <v>12162389</v>
      </c>
    </row>
    <row r="2" spans="1:19" ht="18" customHeight="1">
      <c r="A2" s="694" t="s">
        <v>422</v>
      </c>
      <c r="B2" s="694"/>
      <c r="C2" s="695" t="s">
        <v>909</v>
      </c>
      <c r="D2" s="694"/>
      <c r="E2" s="694"/>
      <c r="F2" s="694"/>
      <c r="G2" s="694"/>
      <c r="H2" s="694"/>
      <c r="I2" s="4"/>
      <c r="J2" s="4">
        <f>J3-J6</f>
        <v>-611967920</v>
      </c>
    </row>
    <row r="3" spans="1:19" ht="13.5" customHeight="1">
      <c r="C3" s="108">
        <f>SUBTOTAL(9,C7:C510)</f>
        <v>51674878340</v>
      </c>
      <c r="D3" s="108">
        <f t="shared" ref="D3:R3" si="0">SUBTOTAL(9,D7:D510)</f>
        <v>0</v>
      </c>
      <c r="E3" s="108">
        <f t="shared" si="0"/>
        <v>0</v>
      </c>
      <c r="F3" s="108"/>
      <c r="G3" s="108"/>
      <c r="H3" s="108">
        <f t="shared" si="0"/>
        <v>-216959900</v>
      </c>
      <c r="I3" s="108">
        <f t="shared" si="0"/>
        <v>-458000000</v>
      </c>
      <c r="J3" s="108">
        <f t="shared" si="0"/>
        <v>-764959900</v>
      </c>
      <c r="K3" s="108">
        <f t="shared" si="0"/>
        <v>50909918440</v>
      </c>
      <c r="L3" s="108">
        <f t="shared" si="0"/>
        <v>48682216605</v>
      </c>
      <c r="M3" s="108">
        <f t="shared" si="0"/>
        <v>48313959555</v>
      </c>
      <c r="N3" s="108">
        <f t="shared" si="0"/>
        <v>368257050</v>
      </c>
      <c r="O3" s="108">
        <f t="shared" si="0"/>
        <v>2174040790</v>
      </c>
      <c r="P3" s="108">
        <f t="shared" si="0"/>
        <v>0</v>
      </c>
      <c r="Q3" s="108">
        <f t="shared" si="0"/>
        <v>2542297840</v>
      </c>
      <c r="R3" s="108">
        <f t="shared" si="0"/>
        <v>53661045</v>
      </c>
    </row>
    <row r="4" spans="1:19" s="193" customFormat="1" ht="16.5" customHeight="1">
      <c r="A4" s="693" t="s">
        <v>424</v>
      </c>
      <c r="B4" s="693"/>
      <c r="C4" s="693" t="s">
        <v>910</v>
      </c>
      <c r="D4" s="693" t="s">
        <v>425</v>
      </c>
      <c r="E4" s="693"/>
      <c r="F4" s="693"/>
      <c r="G4" s="693"/>
      <c r="H4" s="693"/>
      <c r="I4" s="693"/>
      <c r="J4" s="693"/>
      <c r="K4" s="685" t="s">
        <v>911</v>
      </c>
      <c r="L4" s="685" t="s">
        <v>912</v>
      </c>
      <c r="M4" s="685" t="s">
        <v>913</v>
      </c>
      <c r="N4" s="693" t="s">
        <v>426</v>
      </c>
      <c r="O4" s="693"/>
      <c r="P4" s="693"/>
      <c r="Q4" s="693"/>
      <c r="R4" s="693" t="s">
        <v>914</v>
      </c>
    </row>
    <row r="5" spans="1:19" s="193" customFormat="1" ht="16.5" customHeight="1">
      <c r="A5" s="6" t="s">
        <v>5</v>
      </c>
      <c r="B5" s="6" t="s">
        <v>6</v>
      </c>
      <c r="C5" s="693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6" t="s">
        <v>11</v>
      </c>
      <c r="O5" s="6" t="s">
        <v>12</v>
      </c>
      <c r="P5" s="6" t="s">
        <v>774</v>
      </c>
      <c r="Q5" s="6" t="s">
        <v>13</v>
      </c>
      <c r="R5" s="693"/>
    </row>
    <row r="6" spans="1:19" ht="16.5" customHeight="1">
      <c r="A6" s="32" t="s">
        <v>14</v>
      </c>
      <c r="B6" s="32" t="s">
        <v>915</v>
      </c>
      <c r="C6" s="237">
        <f>SUM(C7,C55,C67,C174,C420,C165,C469)</f>
        <v>10334975668</v>
      </c>
      <c r="D6" s="237">
        <f t="shared" ref="D6:J6" si="1">SUM(D7,D55,D67,D174,D420,D165,D469)</f>
        <v>0</v>
      </c>
      <c r="E6" s="237">
        <f t="shared" si="1"/>
        <v>0</v>
      </c>
      <c r="F6" s="237">
        <f t="shared" si="1"/>
        <v>-18000000</v>
      </c>
      <c r="G6" s="237">
        <f t="shared" si="1"/>
        <v>0</v>
      </c>
      <c r="H6" s="237">
        <f t="shared" si="1"/>
        <v>-43391980</v>
      </c>
      <c r="I6" s="237">
        <f t="shared" si="1"/>
        <v>-91600000</v>
      </c>
      <c r="J6" s="237">
        <f t="shared" si="1"/>
        <v>-152991980</v>
      </c>
      <c r="K6" s="237">
        <f t="shared" ref="K6:R6" si="2">SUM(K7,K55,K67,K174,K420,K165,K469)</f>
        <v>10181983688</v>
      </c>
      <c r="L6" s="237">
        <f>SUM(L7,L55,L67,L174,L420,L165,L469)</f>
        <v>9736443321</v>
      </c>
      <c r="M6" s="237">
        <f>SUM(M7,M55,M67,M174,M420,M165,M469)</f>
        <v>9662791911</v>
      </c>
      <c r="N6" s="237">
        <f t="shared" si="2"/>
        <v>73651410</v>
      </c>
      <c r="O6" s="237">
        <f t="shared" si="2"/>
        <v>434808158</v>
      </c>
      <c r="P6" s="237">
        <f t="shared" si="2"/>
        <v>0</v>
      </c>
      <c r="Q6" s="237">
        <f t="shared" si="2"/>
        <v>508459568</v>
      </c>
      <c r="R6" s="237">
        <f t="shared" si="2"/>
        <v>10732209</v>
      </c>
      <c r="S6" s="10" t="s">
        <v>1258</v>
      </c>
    </row>
    <row r="7" spans="1:19" ht="16.5" customHeight="1">
      <c r="A7" s="25" t="s">
        <v>1</v>
      </c>
      <c r="B7" s="25" t="s">
        <v>776</v>
      </c>
      <c r="C7" s="208">
        <f>SUM(C8,C44)</f>
        <v>32019000</v>
      </c>
      <c r="D7" s="208">
        <f t="shared" ref="D7:J7" si="3">SUM(D8,D44)</f>
        <v>0</v>
      </c>
      <c r="E7" s="208">
        <f t="shared" si="3"/>
        <v>0</v>
      </c>
      <c r="F7" s="208">
        <f t="shared" si="3"/>
        <v>-1190000</v>
      </c>
      <c r="G7" s="208">
        <f t="shared" si="3"/>
        <v>0</v>
      </c>
      <c r="H7" s="208">
        <f t="shared" si="3"/>
        <v>0</v>
      </c>
      <c r="I7" s="208">
        <f t="shared" si="3"/>
        <v>-3800000</v>
      </c>
      <c r="J7" s="208">
        <f t="shared" si="3"/>
        <v>-4990000</v>
      </c>
      <c r="K7" s="208">
        <f t="shared" ref="K7:R7" si="4">SUM(K8,K44)</f>
        <v>27029000</v>
      </c>
      <c r="L7" s="208">
        <f>SUM(L8,L44)</f>
        <v>26636810</v>
      </c>
      <c r="M7" s="208">
        <f t="shared" si="4"/>
        <v>26636810</v>
      </c>
      <c r="N7" s="208">
        <f t="shared" si="4"/>
        <v>0</v>
      </c>
      <c r="O7" s="208">
        <f t="shared" si="4"/>
        <v>0</v>
      </c>
      <c r="P7" s="208">
        <f t="shared" si="4"/>
        <v>0</v>
      </c>
      <c r="Q7" s="208">
        <f t="shared" si="4"/>
        <v>0</v>
      </c>
      <c r="R7" s="208">
        <f t="shared" si="4"/>
        <v>392190</v>
      </c>
    </row>
    <row r="8" spans="1:19" ht="16.5" customHeight="1">
      <c r="A8" s="194" t="s">
        <v>2</v>
      </c>
      <c r="B8" s="194" t="s">
        <v>858</v>
      </c>
      <c r="C8" s="247">
        <f>SUM(C9,C22,C34)</f>
        <v>26272000</v>
      </c>
      <c r="D8" s="247">
        <f t="shared" ref="D8:J8" si="5">SUM(D9,D22,D34)</f>
        <v>0</v>
      </c>
      <c r="E8" s="247">
        <f t="shared" si="5"/>
        <v>0</v>
      </c>
      <c r="F8" s="247">
        <f t="shared" si="5"/>
        <v>-1190000</v>
      </c>
      <c r="G8" s="247">
        <f t="shared" si="5"/>
        <v>0</v>
      </c>
      <c r="H8" s="247">
        <f t="shared" si="5"/>
        <v>0</v>
      </c>
      <c r="I8" s="247">
        <f t="shared" si="5"/>
        <v>-3800000</v>
      </c>
      <c r="J8" s="247">
        <f t="shared" si="5"/>
        <v>-4990000</v>
      </c>
      <c r="K8" s="247">
        <f t="shared" ref="K8:R8" si="6">SUM(K9,K22,K34)</f>
        <v>21282000</v>
      </c>
      <c r="L8" s="247">
        <f t="shared" si="6"/>
        <v>20902800</v>
      </c>
      <c r="M8" s="247">
        <f t="shared" si="6"/>
        <v>20902800</v>
      </c>
      <c r="N8" s="247">
        <f t="shared" si="6"/>
        <v>0</v>
      </c>
      <c r="O8" s="247">
        <f t="shared" si="6"/>
        <v>0</v>
      </c>
      <c r="P8" s="247">
        <f t="shared" si="6"/>
        <v>0</v>
      </c>
      <c r="Q8" s="247">
        <f t="shared" si="6"/>
        <v>0</v>
      </c>
      <c r="R8" s="247">
        <f t="shared" si="6"/>
        <v>379200</v>
      </c>
    </row>
    <row r="9" spans="1:19" ht="16.5" customHeight="1">
      <c r="A9" s="27" t="s">
        <v>3</v>
      </c>
      <c r="B9" s="27" t="s">
        <v>916</v>
      </c>
      <c r="C9" s="210">
        <f>SUM(C10,C12,C15,C17,C19)</f>
        <v>14778000</v>
      </c>
      <c r="D9" s="210">
        <f t="shared" ref="D9:J9" si="7">SUM(D10,D12,D15,D17,D19)</f>
        <v>0</v>
      </c>
      <c r="E9" s="210">
        <f t="shared" si="7"/>
        <v>0</v>
      </c>
      <c r="F9" s="210">
        <f t="shared" si="7"/>
        <v>0</v>
      </c>
      <c r="G9" s="210">
        <f t="shared" si="7"/>
        <v>0</v>
      </c>
      <c r="H9" s="210">
        <f t="shared" si="7"/>
        <v>0</v>
      </c>
      <c r="I9" s="210">
        <f t="shared" si="7"/>
        <v>-2500000</v>
      </c>
      <c r="J9" s="210">
        <f t="shared" si="7"/>
        <v>-2500000</v>
      </c>
      <c r="K9" s="210">
        <f t="shared" ref="K9:R9" si="8">SUM(K10,K12,K15,K17,K19)</f>
        <v>12278000</v>
      </c>
      <c r="L9" s="210">
        <f t="shared" si="8"/>
        <v>12120930</v>
      </c>
      <c r="M9" s="210">
        <f t="shared" si="8"/>
        <v>12120930</v>
      </c>
      <c r="N9" s="210">
        <f t="shared" si="8"/>
        <v>0</v>
      </c>
      <c r="O9" s="210">
        <f t="shared" si="8"/>
        <v>0</v>
      </c>
      <c r="P9" s="210">
        <f t="shared" si="8"/>
        <v>0</v>
      </c>
      <c r="Q9" s="210">
        <f t="shared" si="8"/>
        <v>0</v>
      </c>
      <c r="R9" s="210">
        <f t="shared" si="8"/>
        <v>157070</v>
      </c>
    </row>
    <row r="10" spans="1:19" ht="16.5" customHeight="1">
      <c r="A10" s="143" t="s">
        <v>16</v>
      </c>
      <c r="B10" s="143" t="s">
        <v>866</v>
      </c>
      <c r="C10" s="248">
        <f>SUM(C11)</f>
        <v>2268000</v>
      </c>
      <c r="D10" s="173">
        <f t="shared" ref="D10:J10" si="9">SUM(D11)</f>
        <v>0</v>
      </c>
      <c r="E10" s="173">
        <f t="shared" si="9"/>
        <v>0</v>
      </c>
      <c r="F10" s="173">
        <f t="shared" si="9"/>
        <v>0</v>
      </c>
      <c r="G10" s="173">
        <f t="shared" si="9"/>
        <v>0</v>
      </c>
      <c r="H10" s="173">
        <f t="shared" si="9"/>
        <v>0</v>
      </c>
      <c r="I10" s="173">
        <f t="shared" si="9"/>
        <v>0</v>
      </c>
      <c r="J10" s="173">
        <f t="shared" si="9"/>
        <v>0</v>
      </c>
      <c r="K10" s="268">
        <f t="shared" ref="K10:R10" si="10">SUM(K11)</f>
        <v>2268000</v>
      </c>
      <c r="L10" s="268">
        <f t="shared" si="10"/>
        <v>2268000</v>
      </c>
      <c r="M10" s="268">
        <f t="shared" si="10"/>
        <v>2268000</v>
      </c>
      <c r="N10" s="268">
        <f t="shared" si="10"/>
        <v>0</v>
      </c>
      <c r="O10" s="268">
        <f t="shared" si="10"/>
        <v>0</v>
      </c>
      <c r="P10" s="268">
        <f t="shared" si="10"/>
        <v>0</v>
      </c>
      <c r="Q10" s="268">
        <f t="shared" si="10"/>
        <v>0</v>
      </c>
      <c r="R10" s="268">
        <f t="shared" si="10"/>
        <v>0</v>
      </c>
    </row>
    <row r="11" spans="1:19" ht="16.5" customHeight="1">
      <c r="A11" s="32" t="s">
        <v>884</v>
      </c>
      <c r="B11" s="32" t="s">
        <v>917</v>
      </c>
      <c r="C11" s="237">
        <v>2268000</v>
      </c>
      <c r="D11" s="285"/>
      <c r="E11" s="285"/>
      <c r="F11" s="269"/>
      <c r="G11" s="269"/>
      <c r="H11" s="285"/>
      <c r="I11" s="285"/>
      <c r="J11" s="115">
        <f>SUM(F11:I11)</f>
        <v>0</v>
      </c>
      <c r="K11" s="237">
        <v>2268000</v>
      </c>
      <c r="L11" s="237">
        <v>2268000</v>
      </c>
      <c r="M11" s="237">
        <v>2268000</v>
      </c>
      <c r="N11" s="237">
        <f>L11-M11</f>
        <v>0</v>
      </c>
      <c r="O11" s="237"/>
      <c r="P11" s="237"/>
      <c r="Q11" s="237">
        <f>SUM(N11:P11)</f>
        <v>0</v>
      </c>
      <c r="R11" s="237">
        <f>K11-M11-Q11</f>
        <v>0</v>
      </c>
    </row>
    <row r="12" spans="1:19" ht="16.5" customHeight="1">
      <c r="A12" s="143" t="s">
        <v>16</v>
      </c>
      <c r="B12" s="143" t="s">
        <v>883</v>
      </c>
      <c r="C12" s="248">
        <f t="shared" ref="C12:R12" si="11">SUM(C13:C14)</f>
        <v>700000</v>
      </c>
      <c r="D12" s="173">
        <f t="shared" ref="D12:J12" si="12">SUM(D13:D14)</f>
        <v>0</v>
      </c>
      <c r="E12" s="173">
        <f t="shared" si="12"/>
        <v>0</v>
      </c>
      <c r="F12" s="173">
        <f t="shared" si="12"/>
        <v>0</v>
      </c>
      <c r="G12" s="173">
        <f t="shared" si="12"/>
        <v>0</v>
      </c>
      <c r="H12" s="173">
        <f t="shared" si="12"/>
        <v>0</v>
      </c>
      <c r="I12" s="173">
        <f t="shared" si="12"/>
        <v>0</v>
      </c>
      <c r="J12" s="173">
        <f t="shared" si="12"/>
        <v>0</v>
      </c>
      <c r="K12" s="268">
        <f t="shared" si="11"/>
        <v>700000</v>
      </c>
      <c r="L12" s="268">
        <f t="shared" si="11"/>
        <v>695100</v>
      </c>
      <c r="M12" s="268">
        <f t="shared" si="11"/>
        <v>695100</v>
      </c>
      <c r="N12" s="268">
        <f t="shared" si="11"/>
        <v>0</v>
      </c>
      <c r="O12" s="268">
        <f t="shared" si="11"/>
        <v>0</v>
      </c>
      <c r="P12" s="268">
        <f t="shared" si="11"/>
        <v>0</v>
      </c>
      <c r="Q12" s="268">
        <f t="shared" si="11"/>
        <v>0</v>
      </c>
      <c r="R12" s="268">
        <f t="shared" si="11"/>
        <v>4900</v>
      </c>
    </row>
    <row r="13" spans="1:19" ht="16.5" customHeight="1">
      <c r="A13" s="32" t="s">
        <v>884</v>
      </c>
      <c r="B13" s="32" t="s">
        <v>885</v>
      </c>
      <c r="C13" s="237">
        <v>400000</v>
      </c>
      <c r="D13" s="285"/>
      <c r="E13" s="285"/>
      <c r="F13" s="269"/>
      <c r="G13" s="269"/>
      <c r="H13" s="285"/>
      <c r="I13" s="285"/>
      <c r="J13" s="115">
        <f t="shared" ref="J13:J14" si="13">SUM(F13:I13)</f>
        <v>0</v>
      </c>
      <c r="K13" s="237">
        <v>400000</v>
      </c>
      <c r="L13" s="237">
        <v>400000</v>
      </c>
      <c r="M13" s="237">
        <v>400000</v>
      </c>
      <c r="N13" s="237">
        <f t="shared" ref="N13:N14" si="14">L13-M13</f>
        <v>0</v>
      </c>
      <c r="O13" s="237"/>
      <c r="P13" s="237"/>
      <c r="Q13" s="237">
        <f>SUM(N13:P13)</f>
        <v>0</v>
      </c>
      <c r="R13" s="237">
        <f t="shared" ref="R13:R14" si="15">K13-M13-Q13</f>
        <v>0</v>
      </c>
    </row>
    <row r="14" spans="1:19" ht="16.5" customHeight="1">
      <c r="A14" s="32" t="s">
        <v>884</v>
      </c>
      <c r="B14" s="32" t="s">
        <v>893</v>
      </c>
      <c r="C14" s="237">
        <v>300000</v>
      </c>
      <c r="D14" s="285"/>
      <c r="E14" s="285"/>
      <c r="F14" s="269"/>
      <c r="G14" s="269"/>
      <c r="H14" s="285"/>
      <c r="I14" s="285"/>
      <c r="J14" s="115">
        <f t="shared" si="13"/>
        <v>0</v>
      </c>
      <c r="K14" s="237">
        <v>300000</v>
      </c>
      <c r="L14" s="237">
        <v>295100</v>
      </c>
      <c r="M14" s="237">
        <v>295100</v>
      </c>
      <c r="N14" s="237">
        <f t="shared" si="14"/>
        <v>0</v>
      </c>
      <c r="O14" s="237"/>
      <c r="P14" s="237"/>
      <c r="Q14" s="237">
        <f>SUM(N14:P14)</f>
        <v>0</v>
      </c>
      <c r="R14" s="237">
        <f t="shared" si="15"/>
        <v>4900</v>
      </c>
    </row>
    <row r="15" spans="1:19" ht="16.5" customHeight="1">
      <c r="A15" s="143" t="s">
        <v>16</v>
      </c>
      <c r="B15" s="143" t="s">
        <v>905</v>
      </c>
      <c r="C15" s="248">
        <f>SUM(C16)</f>
        <v>2400000</v>
      </c>
      <c r="D15" s="173">
        <f t="shared" ref="D15:J15" si="16">SUM(D16)</f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268">
        <f t="shared" ref="K15:R15" si="17">SUM(K16)</f>
        <v>2400000</v>
      </c>
      <c r="L15" s="268">
        <f t="shared" si="17"/>
        <v>2398000</v>
      </c>
      <c r="M15" s="268">
        <f t="shared" si="17"/>
        <v>2398000</v>
      </c>
      <c r="N15" s="268">
        <f t="shared" si="17"/>
        <v>0</v>
      </c>
      <c r="O15" s="268">
        <f t="shared" si="17"/>
        <v>0</v>
      </c>
      <c r="P15" s="268">
        <f t="shared" si="17"/>
        <v>0</v>
      </c>
      <c r="Q15" s="268">
        <f t="shared" si="17"/>
        <v>0</v>
      </c>
      <c r="R15" s="268">
        <f t="shared" si="17"/>
        <v>2000</v>
      </c>
    </row>
    <row r="16" spans="1:19" ht="16.5" customHeight="1">
      <c r="A16" s="32" t="s">
        <v>884</v>
      </c>
      <c r="B16" s="32" t="s">
        <v>907</v>
      </c>
      <c r="C16" s="237">
        <v>2400000</v>
      </c>
      <c r="D16" s="285"/>
      <c r="E16" s="285"/>
      <c r="F16" s="269"/>
      <c r="G16" s="269"/>
      <c r="H16" s="285"/>
      <c r="I16" s="285"/>
      <c r="J16" s="115">
        <f>SUM(F16:I16)</f>
        <v>0</v>
      </c>
      <c r="K16" s="237">
        <v>2400000</v>
      </c>
      <c r="L16" s="237">
        <v>2398000</v>
      </c>
      <c r="M16" s="237">
        <v>2398000</v>
      </c>
      <c r="N16" s="237">
        <f>L16-M16</f>
        <v>0</v>
      </c>
      <c r="O16" s="237"/>
      <c r="P16" s="237"/>
      <c r="Q16" s="237">
        <f>SUM(N16:P16)</f>
        <v>0</v>
      </c>
      <c r="R16" s="237">
        <f>K16-M16-Q16</f>
        <v>2000</v>
      </c>
    </row>
    <row r="17" spans="1:18" ht="16.5" customHeight="1">
      <c r="A17" s="143" t="s">
        <v>16</v>
      </c>
      <c r="B17" s="143" t="s">
        <v>888</v>
      </c>
      <c r="C17" s="248">
        <f>SUM(C18)</f>
        <v>2610000</v>
      </c>
      <c r="D17" s="173">
        <f t="shared" ref="D17:J17" si="18">SUM(D18)</f>
        <v>0</v>
      </c>
      <c r="E17" s="173">
        <f t="shared" si="18"/>
        <v>0</v>
      </c>
      <c r="F17" s="173">
        <f t="shared" si="18"/>
        <v>0</v>
      </c>
      <c r="G17" s="173">
        <f t="shared" si="18"/>
        <v>0</v>
      </c>
      <c r="H17" s="173">
        <f t="shared" si="18"/>
        <v>0</v>
      </c>
      <c r="I17" s="173">
        <f t="shared" si="18"/>
        <v>0</v>
      </c>
      <c r="J17" s="173">
        <f t="shared" si="18"/>
        <v>0</v>
      </c>
      <c r="K17" s="268">
        <f t="shared" ref="K17:R17" si="19">SUM(K18)</f>
        <v>2610000</v>
      </c>
      <c r="L17" s="268">
        <f t="shared" si="19"/>
        <v>2532600</v>
      </c>
      <c r="M17" s="268">
        <f t="shared" si="19"/>
        <v>2532600</v>
      </c>
      <c r="N17" s="268">
        <f t="shared" si="19"/>
        <v>0</v>
      </c>
      <c r="O17" s="268">
        <f t="shared" si="19"/>
        <v>0</v>
      </c>
      <c r="P17" s="268">
        <f t="shared" si="19"/>
        <v>0</v>
      </c>
      <c r="Q17" s="268">
        <f t="shared" si="19"/>
        <v>0</v>
      </c>
      <c r="R17" s="268">
        <f t="shared" si="19"/>
        <v>77400</v>
      </c>
    </row>
    <row r="18" spans="1:18" ht="16.5" customHeight="1">
      <c r="A18" s="32" t="s">
        <v>884</v>
      </c>
      <c r="B18" s="32" t="s">
        <v>889</v>
      </c>
      <c r="C18" s="237">
        <v>2610000</v>
      </c>
      <c r="D18" s="285"/>
      <c r="E18" s="285"/>
      <c r="F18" s="269"/>
      <c r="G18" s="269"/>
      <c r="H18" s="285"/>
      <c r="I18" s="285"/>
      <c r="J18" s="115">
        <f>SUM(F18:I18)</f>
        <v>0</v>
      </c>
      <c r="K18" s="237">
        <v>2610000</v>
      </c>
      <c r="L18" s="237">
        <v>2532600</v>
      </c>
      <c r="M18" s="237">
        <v>2532600</v>
      </c>
      <c r="N18" s="237">
        <f>L18-M18</f>
        <v>0</v>
      </c>
      <c r="O18" s="237"/>
      <c r="P18" s="237"/>
      <c r="Q18" s="237">
        <f>SUM(N18:P18)</f>
        <v>0</v>
      </c>
      <c r="R18" s="237">
        <f>K18-M18-Q18</f>
        <v>77400</v>
      </c>
    </row>
    <row r="19" spans="1:18" ht="16.5" customHeight="1">
      <c r="A19" s="143" t="s">
        <v>16</v>
      </c>
      <c r="B19" s="143" t="s">
        <v>890</v>
      </c>
      <c r="C19" s="248">
        <f t="shared" ref="C19:R19" si="20">SUM(C20:C21)</f>
        <v>6800000</v>
      </c>
      <c r="D19" s="173">
        <f t="shared" ref="D19:J19" si="21">SUM(D20:D21)</f>
        <v>0</v>
      </c>
      <c r="E19" s="173">
        <f t="shared" si="21"/>
        <v>0</v>
      </c>
      <c r="F19" s="173">
        <f t="shared" si="21"/>
        <v>0</v>
      </c>
      <c r="G19" s="173">
        <f t="shared" si="21"/>
        <v>0</v>
      </c>
      <c r="H19" s="173">
        <f t="shared" si="21"/>
        <v>0</v>
      </c>
      <c r="I19" s="173">
        <f t="shared" si="21"/>
        <v>-2500000</v>
      </c>
      <c r="J19" s="173">
        <f t="shared" si="21"/>
        <v>-2500000</v>
      </c>
      <c r="K19" s="268">
        <f t="shared" si="20"/>
        <v>4300000</v>
      </c>
      <c r="L19" s="268">
        <f t="shared" si="20"/>
        <v>4227230</v>
      </c>
      <c r="M19" s="268">
        <f t="shared" si="20"/>
        <v>4227230</v>
      </c>
      <c r="N19" s="268">
        <f t="shared" si="20"/>
        <v>0</v>
      </c>
      <c r="O19" s="268">
        <f t="shared" si="20"/>
        <v>0</v>
      </c>
      <c r="P19" s="268">
        <f t="shared" si="20"/>
        <v>0</v>
      </c>
      <c r="Q19" s="268">
        <f t="shared" si="20"/>
        <v>0</v>
      </c>
      <c r="R19" s="268">
        <f t="shared" si="20"/>
        <v>72770</v>
      </c>
    </row>
    <row r="20" spans="1:18" ht="16.5" customHeight="1">
      <c r="A20" s="32" t="s">
        <v>884</v>
      </c>
      <c r="B20" s="32" t="s">
        <v>894</v>
      </c>
      <c r="C20" s="237">
        <v>6400000</v>
      </c>
      <c r="D20" s="285"/>
      <c r="E20" s="285"/>
      <c r="F20" s="269"/>
      <c r="G20" s="269"/>
      <c r="H20" s="285"/>
      <c r="I20" s="269">
        <v>-2500000</v>
      </c>
      <c r="J20" s="115">
        <f t="shared" ref="J20:J21" si="22">SUM(F20:I20)</f>
        <v>-2500000</v>
      </c>
      <c r="K20" s="237">
        <v>3900000</v>
      </c>
      <c r="L20" s="237">
        <v>3867230</v>
      </c>
      <c r="M20" s="237">
        <v>3867230</v>
      </c>
      <c r="N20" s="237">
        <f t="shared" ref="N20:N21" si="23">L20-M20</f>
        <v>0</v>
      </c>
      <c r="O20" s="237"/>
      <c r="P20" s="237"/>
      <c r="Q20" s="237">
        <f>SUM(N20:P20)</f>
        <v>0</v>
      </c>
      <c r="R20" s="237">
        <f t="shared" ref="R20:R21" si="24">K20-M20-Q20</f>
        <v>32770</v>
      </c>
    </row>
    <row r="21" spans="1:18" ht="16.5" customHeight="1">
      <c r="A21" s="144" t="s">
        <v>884</v>
      </c>
      <c r="B21" s="195" t="s">
        <v>918</v>
      </c>
      <c r="C21" s="249">
        <v>400000</v>
      </c>
      <c r="D21" s="286"/>
      <c r="E21" s="286"/>
      <c r="F21" s="293"/>
      <c r="G21" s="293"/>
      <c r="H21" s="286"/>
      <c r="I21" s="286"/>
      <c r="J21" s="115">
        <f t="shared" si="22"/>
        <v>0</v>
      </c>
      <c r="K21" s="249">
        <v>400000</v>
      </c>
      <c r="L21" s="249">
        <v>360000</v>
      </c>
      <c r="M21" s="249">
        <v>360000</v>
      </c>
      <c r="N21" s="249">
        <f t="shared" si="23"/>
        <v>0</v>
      </c>
      <c r="O21" s="249"/>
      <c r="P21" s="249"/>
      <c r="Q21" s="249">
        <f>SUM(N21:P21)</f>
        <v>0</v>
      </c>
      <c r="R21" s="237">
        <f t="shared" si="24"/>
        <v>40000</v>
      </c>
    </row>
    <row r="22" spans="1:18" ht="16.5" customHeight="1">
      <c r="A22" s="27" t="s">
        <v>3</v>
      </c>
      <c r="B22" s="27" t="s">
        <v>919</v>
      </c>
      <c r="C22" s="210">
        <f>SUM(C23,C25,C28,C30,C32)</f>
        <v>5747000</v>
      </c>
      <c r="D22" s="210">
        <f t="shared" ref="D22:J22" si="25">SUM(D23,D25,D28,D30,D32)</f>
        <v>0</v>
      </c>
      <c r="E22" s="210">
        <f t="shared" si="25"/>
        <v>0</v>
      </c>
      <c r="F22" s="210">
        <f t="shared" si="25"/>
        <v>0</v>
      </c>
      <c r="G22" s="210">
        <f t="shared" si="25"/>
        <v>0</v>
      </c>
      <c r="H22" s="210">
        <f t="shared" si="25"/>
        <v>0</v>
      </c>
      <c r="I22" s="210">
        <f t="shared" si="25"/>
        <v>-1300000</v>
      </c>
      <c r="J22" s="210">
        <f t="shared" si="25"/>
        <v>-1300000</v>
      </c>
      <c r="K22" s="210">
        <f t="shared" ref="K22:R22" si="26">SUM(K23,K25,K28,K30,K32)</f>
        <v>4447000</v>
      </c>
      <c r="L22" s="210">
        <f t="shared" si="26"/>
        <v>4250870</v>
      </c>
      <c r="M22" s="210">
        <f t="shared" si="26"/>
        <v>4250870</v>
      </c>
      <c r="N22" s="210">
        <f t="shared" si="26"/>
        <v>0</v>
      </c>
      <c r="O22" s="210">
        <f t="shared" si="26"/>
        <v>0</v>
      </c>
      <c r="P22" s="210">
        <f t="shared" si="26"/>
        <v>0</v>
      </c>
      <c r="Q22" s="210">
        <f t="shared" si="26"/>
        <v>0</v>
      </c>
      <c r="R22" s="210">
        <f t="shared" si="26"/>
        <v>196130</v>
      </c>
    </row>
    <row r="23" spans="1:18" ht="16.5" customHeight="1">
      <c r="A23" s="143" t="s">
        <v>16</v>
      </c>
      <c r="B23" s="143" t="s">
        <v>920</v>
      </c>
      <c r="C23" s="248">
        <f>SUM(C24)</f>
        <v>1200000</v>
      </c>
      <c r="D23" s="173">
        <f t="shared" ref="D23:J23" si="27">SUM(D24)</f>
        <v>0</v>
      </c>
      <c r="E23" s="173">
        <f t="shared" si="27"/>
        <v>0</v>
      </c>
      <c r="F23" s="173">
        <f t="shared" si="27"/>
        <v>0</v>
      </c>
      <c r="G23" s="173">
        <f t="shared" si="27"/>
        <v>0</v>
      </c>
      <c r="H23" s="173">
        <f t="shared" si="27"/>
        <v>0</v>
      </c>
      <c r="I23" s="173">
        <f t="shared" si="27"/>
        <v>-800000</v>
      </c>
      <c r="J23" s="173">
        <f t="shared" si="27"/>
        <v>-800000</v>
      </c>
      <c r="K23" s="268">
        <f t="shared" ref="K23:R23" si="28">SUM(K24)</f>
        <v>400000</v>
      </c>
      <c r="L23" s="268">
        <f t="shared" si="28"/>
        <v>228000</v>
      </c>
      <c r="M23" s="268">
        <f t="shared" si="28"/>
        <v>228000</v>
      </c>
      <c r="N23" s="268">
        <f t="shared" si="28"/>
        <v>0</v>
      </c>
      <c r="O23" s="268">
        <f t="shared" si="28"/>
        <v>0</v>
      </c>
      <c r="P23" s="268">
        <f t="shared" si="28"/>
        <v>0</v>
      </c>
      <c r="Q23" s="268">
        <f t="shared" si="28"/>
        <v>0</v>
      </c>
      <c r="R23" s="268">
        <f t="shared" si="28"/>
        <v>172000</v>
      </c>
    </row>
    <row r="24" spans="1:18" ht="16.5" customHeight="1">
      <c r="A24" s="32" t="s">
        <v>884</v>
      </c>
      <c r="B24" s="32" t="s">
        <v>917</v>
      </c>
      <c r="C24" s="237">
        <v>1200000</v>
      </c>
      <c r="D24" s="285"/>
      <c r="E24" s="285"/>
      <c r="F24" s="269"/>
      <c r="G24" s="269"/>
      <c r="H24" s="285"/>
      <c r="I24" s="269">
        <v>-800000</v>
      </c>
      <c r="J24" s="115">
        <f>SUM(F24:I24)</f>
        <v>-800000</v>
      </c>
      <c r="K24" s="237">
        <v>400000</v>
      </c>
      <c r="L24" s="237">
        <v>228000</v>
      </c>
      <c r="M24" s="237">
        <v>228000</v>
      </c>
      <c r="N24" s="237">
        <f>L24-M24</f>
        <v>0</v>
      </c>
      <c r="O24" s="237"/>
      <c r="P24" s="237"/>
      <c r="Q24" s="237">
        <f>SUM(N24:P24)</f>
        <v>0</v>
      </c>
      <c r="R24" s="237">
        <f>K24-M24-Q24</f>
        <v>172000</v>
      </c>
    </row>
    <row r="25" spans="1:18" ht="16.5" customHeight="1">
      <c r="A25" s="143" t="s">
        <v>16</v>
      </c>
      <c r="B25" s="143" t="s">
        <v>883</v>
      </c>
      <c r="C25" s="248">
        <f t="shared" ref="C25:R25" si="29">SUM(C26:C27)</f>
        <v>647000</v>
      </c>
      <c r="D25" s="173">
        <f t="shared" ref="D25:J25" si="30">SUM(D26:D27)</f>
        <v>0</v>
      </c>
      <c r="E25" s="173">
        <f t="shared" si="30"/>
        <v>0</v>
      </c>
      <c r="F25" s="173">
        <f t="shared" si="30"/>
        <v>0</v>
      </c>
      <c r="G25" s="173">
        <f t="shared" si="30"/>
        <v>0</v>
      </c>
      <c r="H25" s="173">
        <f t="shared" si="30"/>
        <v>0</v>
      </c>
      <c r="I25" s="173">
        <f t="shared" si="30"/>
        <v>0</v>
      </c>
      <c r="J25" s="173">
        <f t="shared" si="30"/>
        <v>0</v>
      </c>
      <c r="K25" s="268">
        <f t="shared" si="29"/>
        <v>647000</v>
      </c>
      <c r="L25" s="268">
        <f t="shared" si="29"/>
        <v>631570</v>
      </c>
      <c r="M25" s="268">
        <f t="shared" si="29"/>
        <v>631570</v>
      </c>
      <c r="N25" s="268">
        <f t="shared" si="29"/>
        <v>0</v>
      </c>
      <c r="O25" s="268">
        <f t="shared" si="29"/>
        <v>0</v>
      </c>
      <c r="P25" s="268">
        <f t="shared" si="29"/>
        <v>0</v>
      </c>
      <c r="Q25" s="268">
        <f t="shared" si="29"/>
        <v>0</v>
      </c>
      <c r="R25" s="268">
        <f t="shared" si="29"/>
        <v>15430</v>
      </c>
    </row>
    <row r="26" spans="1:18" ht="16.5" customHeight="1">
      <c r="A26" s="32" t="s">
        <v>884</v>
      </c>
      <c r="B26" s="32" t="s">
        <v>885</v>
      </c>
      <c r="C26" s="237">
        <v>467000</v>
      </c>
      <c r="D26" s="285"/>
      <c r="E26" s="285"/>
      <c r="F26" s="269"/>
      <c r="G26" s="269"/>
      <c r="H26" s="285"/>
      <c r="I26" s="269"/>
      <c r="J26" s="115">
        <f t="shared" ref="J26:J27" si="31">SUM(F26:I26)</f>
        <v>0</v>
      </c>
      <c r="K26" s="237">
        <v>467000</v>
      </c>
      <c r="L26" s="237">
        <v>451570</v>
      </c>
      <c r="M26" s="237">
        <v>451570</v>
      </c>
      <c r="N26" s="237">
        <f t="shared" ref="N26:N27" si="32">L26-M26</f>
        <v>0</v>
      </c>
      <c r="O26" s="237"/>
      <c r="P26" s="237"/>
      <c r="Q26" s="237">
        <f>SUM(N26:P26)</f>
        <v>0</v>
      </c>
      <c r="R26" s="237">
        <f t="shared" ref="R26:R27" si="33">K26-M26-Q26</f>
        <v>15430</v>
      </c>
    </row>
    <row r="27" spans="1:18" ht="16.5" customHeight="1">
      <c r="A27" s="32" t="s">
        <v>884</v>
      </c>
      <c r="B27" s="42" t="s">
        <v>893</v>
      </c>
      <c r="C27" s="237">
        <v>180000</v>
      </c>
      <c r="D27" s="285"/>
      <c r="E27" s="285"/>
      <c r="F27" s="269"/>
      <c r="G27" s="269"/>
      <c r="H27" s="285"/>
      <c r="I27" s="269"/>
      <c r="J27" s="115">
        <f t="shared" si="31"/>
        <v>0</v>
      </c>
      <c r="K27" s="237">
        <v>180000</v>
      </c>
      <c r="L27" s="237">
        <v>180000</v>
      </c>
      <c r="M27" s="237">
        <v>180000</v>
      </c>
      <c r="N27" s="237">
        <f t="shared" si="32"/>
        <v>0</v>
      </c>
      <c r="O27" s="237"/>
      <c r="P27" s="237"/>
      <c r="Q27" s="237">
        <f>SUM(N27:P27)</f>
        <v>0</v>
      </c>
      <c r="R27" s="237">
        <f t="shared" si="33"/>
        <v>0</v>
      </c>
    </row>
    <row r="28" spans="1:18" ht="16.5" customHeight="1">
      <c r="A28" s="143" t="s">
        <v>16</v>
      </c>
      <c r="B28" s="143" t="s">
        <v>905</v>
      </c>
      <c r="C28" s="248">
        <f>SUM(C29)</f>
        <v>1100000</v>
      </c>
      <c r="D28" s="173">
        <f t="shared" ref="D28:J28" si="34">SUM(D29)</f>
        <v>0</v>
      </c>
      <c r="E28" s="173">
        <f t="shared" si="34"/>
        <v>0</v>
      </c>
      <c r="F28" s="173">
        <f t="shared" si="34"/>
        <v>0</v>
      </c>
      <c r="G28" s="173">
        <f t="shared" si="34"/>
        <v>0</v>
      </c>
      <c r="H28" s="173">
        <f t="shared" si="34"/>
        <v>0</v>
      </c>
      <c r="I28" s="173">
        <f t="shared" si="34"/>
        <v>-500000</v>
      </c>
      <c r="J28" s="173">
        <f t="shared" si="34"/>
        <v>-500000</v>
      </c>
      <c r="K28" s="268">
        <f t="shared" ref="K28:R28" si="35">SUM(K29)</f>
        <v>600000</v>
      </c>
      <c r="L28" s="268">
        <f t="shared" si="35"/>
        <v>600000</v>
      </c>
      <c r="M28" s="268">
        <f t="shared" si="35"/>
        <v>600000</v>
      </c>
      <c r="N28" s="268">
        <f t="shared" si="35"/>
        <v>0</v>
      </c>
      <c r="O28" s="268">
        <f t="shared" si="35"/>
        <v>0</v>
      </c>
      <c r="P28" s="268">
        <f t="shared" si="35"/>
        <v>0</v>
      </c>
      <c r="Q28" s="268">
        <f t="shared" si="35"/>
        <v>0</v>
      </c>
      <c r="R28" s="268">
        <f t="shared" si="35"/>
        <v>0</v>
      </c>
    </row>
    <row r="29" spans="1:18" ht="16.5" customHeight="1">
      <c r="A29" s="32" t="s">
        <v>884</v>
      </c>
      <c r="B29" s="32" t="s">
        <v>907</v>
      </c>
      <c r="C29" s="237">
        <v>1100000</v>
      </c>
      <c r="D29" s="285"/>
      <c r="E29" s="285"/>
      <c r="F29" s="269"/>
      <c r="G29" s="269"/>
      <c r="H29" s="285"/>
      <c r="I29" s="269">
        <v>-500000</v>
      </c>
      <c r="J29" s="115">
        <f>SUM(F29:I29)</f>
        <v>-500000</v>
      </c>
      <c r="K29" s="237">
        <v>600000</v>
      </c>
      <c r="L29" s="237">
        <v>600000</v>
      </c>
      <c r="M29" s="237">
        <v>600000</v>
      </c>
      <c r="N29" s="237">
        <f>L29-M29</f>
        <v>0</v>
      </c>
      <c r="O29" s="237"/>
      <c r="P29" s="237"/>
      <c r="Q29" s="237">
        <f>SUM(N29:P29)</f>
        <v>0</v>
      </c>
      <c r="R29" s="237">
        <f>K29-M29-Q29</f>
        <v>0</v>
      </c>
    </row>
    <row r="30" spans="1:18" ht="16.5" customHeight="1">
      <c r="A30" s="143" t="s">
        <v>16</v>
      </c>
      <c r="B30" s="143" t="s">
        <v>888</v>
      </c>
      <c r="C30" s="248">
        <f>SUM(C31)</f>
        <v>1100000</v>
      </c>
      <c r="D30" s="173">
        <f t="shared" ref="D30:J30" si="36">SUM(D31)</f>
        <v>0</v>
      </c>
      <c r="E30" s="173">
        <f t="shared" si="36"/>
        <v>0</v>
      </c>
      <c r="F30" s="173">
        <f t="shared" si="36"/>
        <v>0</v>
      </c>
      <c r="G30" s="173">
        <f t="shared" si="36"/>
        <v>0</v>
      </c>
      <c r="H30" s="173">
        <f t="shared" si="36"/>
        <v>0</v>
      </c>
      <c r="I30" s="173">
        <f t="shared" si="36"/>
        <v>0</v>
      </c>
      <c r="J30" s="173">
        <f t="shared" si="36"/>
        <v>0</v>
      </c>
      <c r="K30" s="268">
        <f t="shared" ref="K30:R30" si="37">SUM(K31)</f>
        <v>1100000</v>
      </c>
      <c r="L30" s="268">
        <f t="shared" si="37"/>
        <v>1095400</v>
      </c>
      <c r="M30" s="268">
        <f t="shared" si="37"/>
        <v>1095400</v>
      </c>
      <c r="N30" s="268">
        <f t="shared" si="37"/>
        <v>0</v>
      </c>
      <c r="O30" s="268">
        <f t="shared" si="37"/>
        <v>0</v>
      </c>
      <c r="P30" s="268">
        <f t="shared" si="37"/>
        <v>0</v>
      </c>
      <c r="Q30" s="268">
        <f t="shared" si="37"/>
        <v>0</v>
      </c>
      <c r="R30" s="268">
        <f t="shared" si="37"/>
        <v>4600</v>
      </c>
    </row>
    <row r="31" spans="1:18" ht="16.5" customHeight="1">
      <c r="A31" s="32" t="s">
        <v>884</v>
      </c>
      <c r="B31" s="32" t="s">
        <v>889</v>
      </c>
      <c r="C31" s="237">
        <v>1100000</v>
      </c>
      <c r="D31" s="285"/>
      <c r="E31" s="285"/>
      <c r="F31" s="269"/>
      <c r="G31" s="269"/>
      <c r="H31" s="285"/>
      <c r="I31" s="285"/>
      <c r="J31" s="115">
        <f>SUM(F31:I31)</f>
        <v>0</v>
      </c>
      <c r="K31" s="237">
        <v>1100000</v>
      </c>
      <c r="L31" s="237">
        <v>1095400</v>
      </c>
      <c r="M31" s="237">
        <v>1095400</v>
      </c>
      <c r="N31" s="237">
        <f>L31-M31</f>
        <v>0</v>
      </c>
      <c r="O31" s="237"/>
      <c r="P31" s="237"/>
      <c r="Q31" s="237">
        <f>SUM(N31:P31)</f>
        <v>0</v>
      </c>
      <c r="R31" s="237">
        <f>K31-M31-Q31</f>
        <v>4600</v>
      </c>
    </row>
    <row r="32" spans="1:18" ht="16.5" customHeight="1">
      <c r="A32" s="143" t="s">
        <v>16</v>
      </c>
      <c r="B32" s="143" t="s">
        <v>890</v>
      </c>
      <c r="C32" s="248">
        <f>SUM(C33)</f>
        <v>1700000</v>
      </c>
      <c r="D32" s="173">
        <f t="shared" ref="D32:J32" si="38">SUM(D33)</f>
        <v>0</v>
      </c>
      <c r="E32" s="173">
        <f t="shared" si="38"/>
        <v>0</v>
      </c>
      <c r="F32" s="173">
        <f t="shared" si="38"/>
        <v>0</v>
      </c>
      <c r="G32" s="173">
        <f t="shared" si="38"/>
        <v>0</v>
      </c>
      <c r="H32" s="173">
        <f t="shared" si="38"/>
        <v>0</v>
      </c>
      <c r="I32" s="173">
        <f t="shared" si="38"/>
        <v>0</v>
      </c>
      <c r="J32" s="173">
        <f t="shared" si="38"/>
        <v>0</v>
      </c>
      <c r="K32" s="268">
        <f t="shared" ref="K32:R32" si="39">SUM(K33)</f>
        <v>1700000</v>
      </c>
      <c r="L32" s="268">
        <f t="shared" si="39"/>
        <v>1695900</v>
      </c>
      <c r="M32" s="268">
        <f t="shared" si="39"/>
        <v>1695900</v>
      </c>
      <c r="N32" s="268">
        <f t="shared" si="39"/>
        <v>0</v>
      </c>
      <c r="O32" s="268">
        <f t="shared" si="39"/>
        <v>0</v>
      </c>
      <c r="P32" s="268">
        <f t="shared" si="39"/>
        <v>0</v>
      </c>
      <c r="Q32" s="268">
        <f t="shared" si="39"/>
        <v>0</v>
      </c>
      <c r="R32" s="268">
        <f t="shared" si="39"/>
        <v>4100</v>
      </c>
    </row>
    <row r="33" spans="1:18" ht="16.5" customHeight="1">
      <c r="A33" s="144" t="s">
        <v>884</v>
      </c>
      <c r="B33" s="144" t="s">
        <v>894</v>
      </c>
      <c r="C33" s="249">
        <v>1700000</v>
      </c>
      <c r="D33" s="286"/>
      <c r="E33" s="286"/>
      <c r="F33" s="293"/>
      <c r="G33" s="293"/>
      <c r="H33" s="286"/>
      <c r="I33" s="286"/>
      <c r="J33" s="115">
        <f>SUM(F33:I33)</f>
        <v>0</v>
      </c>
      <c r="K33" s="249">
        <v>1700000</v>
      </c>
      <c r="L33" s="249">
        <v>1695900</v>
      </c>
      <c r="M33" s="249">
        <v>1695900</v>
      </c>
      <c r="N33" s="249">
        <f>L33-M33</f>
        <v>0</v>
      </c>
      <c r="O33" s="249"/>
      <c r="P33" s="249"/>
      <c r="Q33" s="249">
        <f>SUM(N33:P33)</f>
        <v>0</v>
      </c>
      <c r="R33" s="237">
        <f>K33-M33-Q33</f>
        <v>4100</v>
      </c>
    </row>
    <row r="34" spans="1:18" ht="16.5" customHeight="1">
      <c r="A34" s="27" t="s">
        <v>3</v>
      </c>
      <c r="B34" s="27" t="s">
        <v>921</v>
      </c>
      <c r="C34" s="210">
        <f>SUM(C35,C37,C39,C41)</f>
        <v>5747000</v>
      </c>
      <c r="D34" s="210">
        <f t="shared" ref="D34:J34" si="40">SUM(D35,D37,D39,D41)</f>
        <v>0</v>
      </c>
      <c r="E34" s="210">
        <f t="shared" si="40"/>
        <v>0</v>
      </c>
      <c r="F34" s="210">
        <f t="shared" si="40"/>
        <v>-1190000</v>
      </c>
      <c r="G34" s="210">
        <f t="shared" si="40"/>
        <v>0</v>
      </c>
      <c r="H34" s="210">
        <f t="shared" si="40"/>
        <v>0</v>
      </c>
      <c r="I34" s="210">
        <f t="shared" si="40"/>
        <v>0</v>
      </c>
      <c r="J34" s="210">
        <f t="shared" si="40"/>
        <v>-1190000</v>
      </c>
      <c r="K34" s="210">
        <f t="shared" ref="K34:R34" si="41">SUM(K35,K37,K39,K41)</f>
        <v>4557000</v>
      </c>
      <c r="L34" s="210">
        <f t="shared" si="41"/>
        <v>4531000</v>
      </c>
      <c r="M34" s="210">
        <f t="shared" si="41"/>
        <v>4531000</v>
      </c>
      <c r="N34" s="210">
        <f t="shared" si="41"/>
        <v>0</v>
      </c>
      <c r="O34" s="210">
        <f t="shared" si="41"/>
        <v>0</v>
      </c>
      <c r="P34" s="210">
        <f t="shared" si="41"/>
        <v>0</v>
      </c>
      <c r="Q34" s="210">
        <f t="shared" si="41"/>
        <v>0</v>
      </c>
      <c r="R34" s="210">
        <f t="shared" si="41"/>
        <v>26000</v>
      </c>
    </row>
    <row r="35" spans="1:18" ht="16.5" customHeight="1">
      <c r="A35" s="143" t="s">
        <v>16</v>
      </c>
      <c r="B35" s="143" t="s">
        <v>883</v>
      </c>
      <c r="C35" s="248">
        <f>SUM(C36)</f>
        <v>1047000</v>
      </c>
      <c r="D35" s="173">
        <f t="shared" ref="D35:J35" si="42">SUM(D36)</f>
        <v>0</v>
      </c>
      <c r="E35" s="173">
        <f t="shared" si="42"/>
        <v>0</v>
      </c>
      <c r="F35" s="173">
        <f t="shared" si="42"/>
        <v>0</v>
      </c>
      <c r="G35" s="173">
        <f t="shared" si="42"/>
        <v>0</v>
      </c>
      <c r="H35" s="173">
        <f t="shared" si="42"/>
        <v>0</v>
      </c>
      <c r="I35" s="173">
        <f t="shared" si="42"/>
        <v>0</v>
      </c>
      <c r="J35" s="173">
        <f t="shared" si="42"/>
        <v>0</v>
      </c>
      <c r="K35" s="268">
        <f t="shared" ref="K35:R35" si="43">SUM(K36)</f>
        <v>1047000</v>
      </c>
      <c r="L35" s="268">
        <f t="shared" si="43"/>
        <v>1043600</v>
      </c>
      <c r="M35" s="268">
        <f t="shared" si="43"/>
        <v>1043600</v>
      </c>
      <c r="N35" s="268">
        <f t="shared" si="43"/>
        <v>0</v>
      </c>
      <c r="O35" s="268">
        <f t="shared" si="43"/>
        <v>0</v>
      </c>
      <c r="P35" s="268">
        <f t="shared" si="43"/>
        <v>0</v>
      </c>
      <c r="Q35" s="268">
        <f t="shared" si="43"/>
        <v>0</v>
      </c>
      <c r="R35" s="268">
        <f t="shared" si="43"/>
        <v>3400</v>
      </c>
    </row>
    <row r="36" spans="1:18" ht="16.5" customHeight="1">
      <c r="A36" s="32" t="s">
        <v>884</v>
      </c>
      <c r="B36" s="32" t="s">
        <v>885</v>
      </c>
      <c r="C36" s="237">
        <v>1047000</v>
      </c>
      <c r="D36" s="285"/>
      <c r="E36" s="285"/>
      <c r="F36" s="269"/>
      <c r="G36" s="269"/>
      <c r="H36" s="285"/>
      <c r="I36" s="285"/>
      <c r="J36" s="115">
        <f>SUM(F36:I36)</f>
        <v>0</v>
      </c>
      <c r="K36" s="237">
        <v>1047000</v>
      </c>
      <c r="L36" s="237">
        <v>1043600</v>
      </c>
      <c r="M36" s="237">
        <v>1043600</v>
      </c>
      <c r="N36" s="237">
        <f>L36-M36</f>
        <v>0</v>
      </c>
      <c r="O36" s="237"/>
      <c r="P36" s="237"/>
      <c r="Q36" s="237">
        <f>SUM(N36:P36)</f>
        <v>0</v>
      </c>
      <c r="R36" s="237">
        <f>K36-M36-Q36</f>
        <v>3400</v>
      </c>
    </row>
    <row r="37" spans="1:18" ht="16.5" customHeight="1">
      <c r="A37" s="143" t="s">
        <v>16</v>
      </c>
      <c r="B37" s="143" t="s">
        <v>905</v>
      </c>
      <c r="C37" s="248">
        <f>SUM(C38)</f>
        <v>1000000</v>
      </c>
      <c r="D37" s="173">
        <f t="shared" ref="D37:J37" si="44">SUM(D38)</f>
        <v>0</v>
      </c>
      <c r="E37" s="173">
        <f t="shared" si="44"/>
        <v>0</v>
      </c>
      <c r="F37" s="173">
        <f t="shared" si="44"/>
        <v>-200000</v>
      </c>
      <c r="G37" s="173">
        <f t="shared" si="44"/>
        <v>0</v>
      </c>
      <c r="H37" s="173">
        <f t="shared" si="44"/>
        <v>0</v>
      </c>
      <c r="I37" s="173">
        <f t="shared" si="44"/>
        <v>0</v>
      </c>
      <c r="J37" s="173">
        <f t="shared" si="44"/>
        <v>-200000</v>
      </c>
      <c r="K37" s="268">
        <f t="shared" ref="K37:R37" si="45">SUM(K38)</f>
        <v>800000</v>
      </c>
      <c r="L37" s="268">
        <f t="shared" si="45"/>
        <v>800000</v>
      </c>
      <c r="M37" s="268">
        <f t="shared" si="45"/>
        <v>800000</v>
      </c>
      <c r="N37" s="268">
        <f t="shared" si="45"/>
        <v>0</v>
      </c>
      <c r="O37" s="268">
        <f t="shared" si="45"/>
        <v>0</v>
      </c>
      <c r="P37" s="268">
        <f t="shared" si="45"/>
        <v>0</v>
      </c>
      <c r="Q37" s="268">
        <f t="shared" si="45"/>
        <v>0</v>
      </c>
      <c r="R37" s="268">
        <f t="shared" si="45"/>
        <v>0</v>
      </c>
    </row>
    <row r="38" spans="1:18" ht="16.5" customHeight="1">
      <c r="A38" s="32" t="s">
        <v>884</v>
      </c>
      <c r="B38" s="32" t="s">
        <v>907</v>
      </c>
      <c r="C38" s="237">
        <v>1000000</v>
      </c>
      <c r="D38" s="285"/>
      <c r="E38" s="285"/>
      <c r="F38" s="269">
        <v>-200000</v>
      </c>
      <c r="G38" s="269"/>
      <c r="H38" s="285"/>
      <c r="I38" s="285"/>
      <c r="J38" s="115">
        <f>SUM(F38:I38)</f>
        <v>-200000</v>
      </c>
      <c r="K38" s="237">
        <v>800000</v>
      </c>
      <c r="L38" s="237">
        <v>800000</v>
      </c>
      <c r="M38" s="237">
        <v>800000</v>
      </c>
      <c r="N38" s="237">
        <f>L38-M38</f>
        <v>0</v>
      </c>
      <c r="O38" s="237"/>
      <c r="P38" s="237"/>
      <c r="Q38" s="237">
        <f>SUM(N38:P38)</f>
        <v>0</v>
      </c>
      <c r="R38" s="237">
        <f>K38-M38-Q38</f>
        <v>0</v>
      </c>
    </row>
    <row r="39" spans="1:18" ht="16.5" customHeight="1">
      <c r="A39" s="143" t="s">
        <v>16</v>
      </c>
      <c r="B39" s="143" t="s">
        <v>888</v>
      </c>
      <c r="C39" s="248">
        <f>SUM(C40)</f>
        <v>1500000</v>
      </c>
      <c r="D39" s="173">
        <f t="shared" ref="D39:J39" si="46">SUM(D40)</f>
        <v>0</v>
      </c>
      <c r="E39" s="173">
        <f t="shared" si="46"/>
        <v>0</v>
      </c>
      <c r="F39" s="173">
        <f t="shared" si="46"/>
        <v>-770000</v>
      </c>
      <c r="G39" s="173">
        <f t="shared" si="46"/>
        <v>0</v>
      </c>
      <c r="H39" s="173">
        <f t="shared" si="46"/>
        <v>0</v>
      </c>
      <c r="I39" s="173">
        <f t="shared" si="46"/>
        <v>0</v>
      </c>
      <c r="J39" s="173">
        <f t="shared" si="46"/>
        <v>-770000</v>
      </c>
      <c r="K39" s="268">
        <f t="shared" ref="K39:R39" si="47">SUM(K40)</f>
        <v>730000</v>
      </c>
      <c r="L39" s="268">
        <f t="shared" si="47"/>
        <v>729100</v>
      </c>
      <c r="M39" s="268">
        <f t="shared" si="47"/>
        <v>729100</v>
      </c>
      <c r="N39" s="268">
        <f t="shared" si="47"/>
        <v>0</v>
      </c>
      <c r="O39" s="268">
        <f t="shared" si="47"/>
        <v>0</v>
      </c>
      <c r="P39" s="268">
        <f t="shared" si="47"/>
        <v>0</v>
      </c>
      <c r="Q39" s="268">
        <f t="shared" si="47"/>
        <v>0</v>
      </c>
      <c r="R39" s="268">
        <f t="shared" si="47"/>
        <v>900</v>
      </c>
    </row>
    <row r="40" spans="1:18" ht="16.5" customHeight="1">
      <c r="A40" s="32" t="s">
        <v>884</v>
      </c>
      <c r="B40" s="32" t="s">
        <v>889</v>
      </c>
      <c r="C40" s="237">
        <v>1500000</v>
      </c>
      <c r="D40" s="285"/>
      <c r="E40" s="285"/>
      <c r="F40" s="269">
        <v>-770000</v>
      </c>
      <c r="G40" s="269"/>
      <c r="H40" s="285"/>
      <c r="I40" s="285"/>
      <c r="J40" s="115">
        <f>SUM(F40:I40)</f>
        <v>-770000</v>
      </c>
      <c r="K40" s="237">
        <v>730000</v>
      </c>
      <c r="L40" s="237">
        <v>729100</v>
      </c>
      <c r="M40" s="237">
        <v>729100</v>
      </c>
      <c r="N40" s="237">
        <f>L40-M40</f>
        <v>0</v>
      </c>
      <c r="O40" s="237"/>
      <c r="P40" s="237"/>
      <c r="Q40" s="237">
        <f>SUM(N40:P40)</f>
        <v>0</v>
      </c>
      <c r="R40" s="237">
        <f>K40-M40-Q40</f>
        <v>900</v>
      </c>
    </row>
    <row r="41" spans="1:18" ht="16.5" customHeight="1">
      <c r="A41" s="143" t="s">
        <v>16</v>
      </c>
      <c r="B41" s="143" t="s">
        <v>890</v>
      </c>
      <c r="C41" s="248">
        <f t="shared" ref="C41:R41" si="48">SUM(C42:C43)</f>
        <v>2200000</v>
      </c>
      <c r="D41" s="173">
        <f t="shared" ref="D41:J41" si="49">SUM(D42:D43)</f>
        <v>0</v>
      </c>
      <c r="E41" s="173">
        <f t="shared" si="49"/>
        <v>0</v>
      </c>
      <c r="F41" s="173">
        <f t="shared" si="49"/>
        <v>-220000</v>
      </c>
      <c r="G41" s="173">
        <f t="shared" si="49"/>
        <v>0</v>
      </c>
      <c r="H41" s="173">
        <f t="shared" si="49"/>
        <v>0</v>
      </c>
      <c r="I41" s="173">
        <f t="shared" si="49"/>
        <v>0</v>
      </c>
      <c r="J41" s="173">
        <f t="shared" si="49"/>
        <v>-220000</v>
      </c>
      <c r="K41" s="268">
        <f t="shared" si="48"/>
        <v>1980000</v>
      </c>
      <c r="L41" s="268">
        <f t="shared" si="48"/>
        <v>1958300</v>
      </c>
      <c r="M41" s="268">
        <f t="shared" si="48"/>
        <v>1958300</v>
      </c>
      <c r="N41" s="268">
        <f t="shared" si="48"/>
        <v>0</v>
      </c>
      <c r="O41" s="268">
        <f t="shared" si="48"/>
        <v>0</v>
      </c>
      <c r="P41" s="268">
        <f t="shared" si="48"/>
        <v>0</v>
      </c>
      <c r="Q41" s="268">
        <f t="shared" si="48"/>
        <v>0</v>
      </c>
      <c r="R41" s="268">
        <f t="shared" si="48"/>
        <v>21700</v>
      </c>
    </row>
    <row r="42" spans="1:18" ht="16.5" customHeight="1">
      <c r="A42" s="32" t="s">
        <v>884</v>
      </c>
      <c r="B42" s="32" t="s">
        <v>894</v>
      </c>
      <c r="C42" s="237">
        <v>1800000</v>
      </c>
      <c r="D42" s="285"/>
      <c r="E42" s="285"/>
      <c r="F42" s="269"/>
      <c r="G42" s="269"/>
      <c r="H42" s="285"/>
      <c r="I42" s="285"/>
      <c r="J42" s="115">
        <f t="shared" ref="J42:J43" si="50">SUM(F42:I42)</f>
        <v>0</v>
      </c>
      <c r="K42" s="237">
        <v>1800000</v>
      </c>
      <c r="L42" s="237">
        <v>1778300</v>
      </c>
      <c r="M42" s="237">
        <v>1778300</v>
      </c>
      <c r="N42" s="237">
        <f t="shared" ref="N42:N43" si="51">L42-M42</f>
        <v>0</v>
      </c>
      <c r="O42" s="237"/>
      <c r="P42" s="237"/>
      <c r="Q42" s="237">
        <f>SUM(N42:P42)</f>
        <v>0</v>
      </c>
      <c r="R42" s="237">
        <f t="shared" ref="R42:R43" si="52">K42-M42-Q42</f>
        <v>21700</v>
      </c>
    </row>
    <row r="43" spans="1:18" ht="16.5" customHeight="1">
      <c r="A43" s="32" t="s">
        <v>884</v>
      </c>
      <c r="B43" s="32" t="s">
        <v>918</v>
      </c>
      <c r="C43" s="237">
        <v>400000</v>
      </c>
      <c r="D43" s="285"/>
      <c r="E43" s="285"/>
      <c r="F43" s="269">
        <v>-220000</v>
      </c>
      <c r="G43" s="269"/>
      <c r="H43" s="285"/>
      <c r="I43" s="285"/>
      <c r="J43" s="115">
        <f t="shared" si="50"/>
        <v>-220000</v>
      </c>
      <c r="K43" s="237">
        <v>180000</v>
      </c>
      <c r="L43" s="237">
        <v>180000</v>
      </c>
      <c r="M43" s="237">
        <v>180000</v>
      </c>
      <c r="N43" s="237">
        <f t="shared" si="51"/>
        <v>0</v>
      </c>
      <c r="O43" s="237"/>
      <c r="P43" s="237"/>
      <c r="Q43" s="237">
        <f>SUM(N43:P43)</f>
        <v>0</v>
      </c>
      <c r="R43" s="237">
        <f t="shared" si="52"/>
        <v>0</v>
      </c>
    </row>
    <row r="44" spans="1:18" ht="16.5" customHeight="1">
      <c r="A44" s="194" t="s">
        <v>2</v>
      </c>
      <c r="B44" s="194" t="s">
        <v>904</v>
      </c>
      <c r="C44" s="247">
        <f>C45</f>
        <v>5747000</v>
      </c>
      <c r="D44" s="247">
        <f t="shared" ref="D44:J44" si="53">D45</f>
        <v>0</v>
      </c>
      <c r="E44" s="247">
        <f t="shared" si="53"/>
        <v>0</v>
      </c>
      <c r="F44" s="247">
        <f t="shared" si="53"/>
        <v>0</v>
      </c>
      <c r="G44" s="247">
        <f t="shared" si="53"/>
        <v>0</v>
      </c>
      <c r="H44" s="247">
        <f t="shared" si="53"/>
        <v>0</v>
      </c>
      <c r="I44" s="247">
        <f t="shared" si="53"/>
        <v>0</v>
      </c>
      <c r="J44" s="247">
        <f t="shared" si="53"/>
        <v>0</v>
      </c>
      <c r="K44" s="247">
        <f t="shared" ref="K44:R44" si="54">K45</f>
        <v>5747000</v>
      </c>
      <c r="L44" s="247">
        <f t="shared" si="54"/>
        <v>5734010</v>
      </c>
      <c r="M44" s="247">
        <f t="shared" si="54"/>
        <v>5734010</v>
      </c>
      <c r="N44" s="247">
        <f t="shared" si="54"/>
        <v>0</v>
      </c>
      <c r="O44" s="247">
        <f t="shared" si="54"/>
        <v>0</v>
      </c>
      <c r="P44" s="247">
        <f t="shared" si="54"/>
        <v>0</v>
      </c>
      <c r="Q44" s="247">
        <f t="shared" si="54"/>
        <v>0</v>
      </c>
      <c r="R44" s="247">
        <f t="shared" si="54"/>
        <v>12990</v>
      </c>
    </row>
    <row r="45" spans="1:18" ht="16.5" customHeight="1">
      <c r="A45" s="27" t="s">
        <v>3</v>
      </c>
      <c r="B45" s="27" t="s">
        <v>922</v>
      </c>
      <c r="C45" s="210">
        <f>SUM(C46,C48,C51,C53)</f>
        <v>5747000</v>
      </c>
      <c r="D45" s="210">
        <f t="shared" ref="D45:J45" si="55">SUM(D46,D48,D51,D53)</f>
        <v>0</v>
      </c>
      <c r="E45" s="210">
        <f t="shared" si="55"/>
        <v>0</v>
      </c>
      <c r="F45" s="210">
        <f t="shared" si="55"/>
        <v>0</v>
      </c>
      <c r="G45" s="210">
        <f t="shared" si="55"/>
        <v>0</v>
      </c>
      <c r="H45" s="210">
        <f t="shared" si="55"/>
        <v>0</v>
      </c>
      <c r="I45" s="210">
        <f t="shared" si="55"/>
        <v>0</v>
      </c>
      <c r="J45" s="210">
        <f t="shared" si="55"/>
        <v>0</v>
      </c>
      <c r="K45" s="210">
        <f t="shared" ref="K45:R45" si="56">SUM(K46,K48,K51,K53)</f>
        <v>5747000</v>
      </c>
      <c r="L45" s="210">
        <f t="shared" si="56"/>
        <v>5734010</v>
      </c>
      <c r="M45" s="210">
        <f t="shared" si="56"/>
        <v>5734010</v>
      </c>
      <c r="N45" s="210">
        <f t="shared" si="56"/>
        <v>0</v>
      </c>
      <c r="O45" s="210">
        <f t="shared" si="56"/>
        <v>0</v>
      </c>
      <c r="P45" s="210">
        <f t="shared" si="56"/>
        <v>0</v>
      </c>
      <c r="Q45" s="210">
        <f t="shared" si="56"/>
        <v>0</v>
      </c>
      <c r="R45" s="210">
        <f t="shared" si="56"/>
        <v>12990</v>
      </c>
    </row>
    <row r="46" spans="1:18" ht="16.5" customHeight="1">
      <c r="A46" s="143" t="s">
        <v>16</v>
      </c>
      <c r="B46" s="143" t="s">
        <v>883</v>
      </c>
      <c r="C46" s="248">
        <f>SUM(C47)</f>
        <v>3000000</v>
      </c>
      <c r="D46" s="173">
        <f t="shared" ref="D46:J46" si="57">SUM(D47)</f>
        <v>0</v>
      </c>
      <c r="E46" s="173">
        <f t="shared" si="57"/>
        <v>0</v>
      </c>
      <c r="F46" s="173">
        <f t="shared" si="57"/>
        <v>0</v>
      </c>
      <c r="G46" s="173">
        <f t="shared" si="57"/>
        <v>0</v>
      </c>
      <c r="H46" s="173">
        <f t="shared" si="57"/>
        <v>0</v>
      </c>
      <c r="I46" s="173">
        <f t="shared" si="57"/>
        <v>0</v>
      </c>
      <c r="J46" s="173">
        <f t="shared" si="57"/>
        <v>0</v>
      </c>
      <c r="K46" s="268">
        <f t="shared" ref="K46:R46" si="58">SUM(K47)</f>
        <v>3000000</v>
      </c>
      <c r="L46" s="268">
        <f t="shared" si="58"/>
        <v>3000000</v>
      </c>
      <c r="M46" s="268">
        <f t="shared" si="58"/>
        <v>3000000</v>
      </c>
      <c r="N46" s="268">
        <f t="shared" si="58"/>
        <v>0</v>
      </c>
      <c r="O46" s="268">
        <f t="shared" si="58"/>
        <v>0</v>
      </c>
      <c r="P46" s="268">
        <f t="shared" si="58"/>
        <v>0</v>
      </c>
      <c r="Q46" s="268">
        <f t="shared" si="58"/>
        <v>0</v>
      </c>
      <c r="R46" s="268">
        <f t="shared" si="58"/>
        <v>0</v>
      </c>
    </row>
    <row r="47" spans="1:18" ht="16.5" customHeight="1">
      <c r="A47" s="32" t="s">
        <v>884</v>
      </c>
      <c r="B47" s="32" t="s">
        <v>885</v>
      </c>
      <c r="C47" s="237">
        <v>3000000</v>
      </c>
      <c r="D47" s="285"/>
      <c r="E47" s="285"/>
      <c r="F47" s="269"/>
      <c r="G47" s="269"/>
      <c r="H47" s="285"/>
      <c r="I47" s="285"/>
      <c r="J47" s="115">
        <f>SUM(F47:I47)</f>
        <v>0</v>
      </c>
      <c r="K47" s="237">
        <v>3000000</v>
      </c>
      <c r="L47" s="237">
        <v>3000000</v>
      </c>
      <c r="M47" s="237">
        <v>3000000</v>
      </c>
      <c r="N47" s="237">
        <f>L47-M47</f>
        <v>0</v>
      </c>
      <c r="O47" s="237"/>
      <c r="P47" s="237"/>
      <c r="Q47" s="237">
        <f>SUM(N47:P47)</f>
        <v>0</v>
      </c>
      <c r="R47" s="237">
        <f>K47-M47-Q47</f>
        <v>0</v>
      </c>
    </row>
    <row r="48" spans="1:18" ht="16.5" customHeight="1">
      <c r="A48" s="143" t="s">
        <v>16</v>
      </c>
      <c r="B48" s="143" t="s">
        <v>905</v>
      </c>
      <c r="C48" s="248">
        <f t="shared" ref="C48:R48" si="59">SUM(C49:C50)</f>
        <v>359000</v>
      </c>
      <c r="D48" s="173">
        <f t="shared" ref="D48:J48" si="60">SUM(D49:D50)</f>
        <v>0</v>
      </c>
      <c r="E48" s="173">
        <f t="shared" si="60"/>
        <v>0</v>
      </c>
      <c r="F48" s="173">
        <f t="shared" si="60"/>
        <v>0</v>
      </c>
      <c r="G48" s="173">
        <f t="shared" si="60"/>
        <v>0</v>
      </c>
      <c r="H48" s="173">
        <f t="shared" si="60"/>
        <v>0</v>
      </c>
      <c r="I48" s="173">
        <f t="shared" si="60"/>
        <v>0</v>
      </c>
      <c r="J48" s="173">
        <f t="shared" si="60"/>
        <v>0</v>
      </c>
      <c r="K48" s="268">
        <f t="shared" si="59"/>
        <v>359000</v>
      </c>
      <c r="L48" s="268">
        <f t="shared" si="59"/>
        <v>347890</v>
      </c>
      <c r="M48" s="268">
        <f t="shared" si="59"/>
        <v>347890</v>
      </c>
      <c r="N48" s="268">
        <f t="shared" si="59"/>
        <v>0</v>
      </c>
      <c r="O48" s="268">
        <f t="shared" si="59"/>
        <v>0</v>
      </c>
      <c r="P48" s="268">
        <f t="shared" si="59"/>
        <v>0</v>
      </c>
      <c r="Q48" s="268">
        <f t="shared" si="59"/>
        <v>0</v>
      </c>
      <c r="R48" s="268">
        <f t="shared" si="59"/>
        <v>11110</v>
      </c>
    </row>
    <row r="49" spans="1:18" ht="16.5" customHeight="1">
      <c r="A49" s="32" t="s">
        <v>884</v>
      </c>
      <c r="B49" s="42" t="s">
        <v>923</v>
      </c>
      <c r="C49" s="237">
        <v>253400</v>
      </c>
      <c r="D49" s="285"/>
      <c r="E49" s="285"/>
      <c r="F49" s="269"/>
      <c r="G49" s="269"/>
      <c r="H49" s="285"/>
      <c r="I49" s="285"/>
      <c r="J49" s="115">
        <f t="shared" ref="J49:J50" si="61">SUM(F49:I49)</f>
        <v>0</v>
      </c>
      <c r="K49" s="237">
        <v>253400</v>
      </c>
      <c r="L49" s="237">
        <v>253400</v>
      </c>
      <c r="M49" s="237">
        <v>253400</v>
      </c>
      <c r="N49" s="237">
        <f t="shared" ref="N49:N50" si="62">L49-M49</f>
        <v>0</v>
      </c>
      <c r="O49" s="237"/>
      <c r="P49" s="237"/>
      <c r="Q49" s="237">
        <f>SUM(N49:P49)</f>
        <v>0</v>
      </c>
      <c r="R49" s="237">
        <f t="shared" ref="R49:R50" si="63">K49-M49-Q49</f>
        <v>0</v>
      </c>
    </row>
    <row r="50" spans="1:18" ht="16.5" customHeight="1">
      <c r="A50" s="32" t="s">
        <v>884</v>
      </c>
      <c r="B50" s="42" t="s">
        <v>906</v>
      </c>
      <c r="C50" s="237">
        <v>105600</v>
      </c>
      <c r="D50" s="285"/>
      <c r="E50" s="285"/>
      <c r="F50" s="269"/>
      <c r="G50" s="269"/>
      <c r="H50" s="285"/>
      <c r="I50" s="285"/>
      <c r="J50" s="115">
        <f t="shared" si="61"/>
        <v>0</v>
      </c>
      <c r="K50" s="237">
        <v>105600</v>
      </c>
      <c r="L50" s="237">
        <v>94490</v>
      </c>
      <c r="M50" s="237">
        <v>94490</v>
      </c>
      <c r="N50" s="237">
        <f t="shared" si="62"/>
        <v>0</v>
      </c>
      <c r="O50" s="237"/>
      <c r="P50" s="237"/>
      <c r="Q50" s="237">
        <f>SUM(N50:P50)</f>
        <v>0</v>
      </c>
      <c r="R50" s="237">
        <f t="shared" si="63"/>
        <v>11110</v>
      </c>
    </row>
    <row r="51" spans="1:18" ht="16.5" customHeight="1">
      <c r="A51" s="143" t="s">
        <v>16</v>
      </c>
      <c r="B51" s="143" t="s">
        <v>924</v>
      </c>
      <c r="C51" s="248">
        <f>SUM(C52)</f>
        <v>1188000</v>
      </c>
      <c r="D51" s="173">
        <f t="shared" ref="D51:J51" si="64">SUM(D52)</f>
        <v>0</v>
      </c>
      <c r="E51" s="173">
        <f t="shared" si="64"/>
        <v>0</v>
      </c>
      <c r="F51" s="173">
        <f t="shared" si="64"/>
        <v>0</v>
      </c>
      <c r="G51" s="173">
        <f t="shared" si="64"/>
        <v>0</v>
      </c>
      <c r="H51" s="173">
        <f t="shared" si="64"/>
        <v>0</v>
      </c>
      <c r="I51" s="173">
        <f t="shared" si="64"/>
        <v>0</v>
      </c>
      <c r="J51" s="173">
        <f t="shared" si="64"/>
        <v>0</v>
      </c>
      <c r="K51" s="268">
        <f t="shared" ref="K51:R51" si="65">SUM(K52)</f>
        <v>1188000</v>
      </c>
      <c r="L51" s="268">
        <f t="shared" si="65"/>
        <v>1188000</v>
      </c>
      <c r="M51" s="268">
        <f t="shared" si="65"/>
        <v>1188000</v>
      </c>
      <c r="N51" s="268">
        <f t="shared" si="65"/>
        <v>0</v>
      </c>
      <c r="O51" s="268">
        <f t="shared" si="65"/>
        <v>0</v>
      </c>
      <c r="P51" s="268">
        <f t="shared" si="65"/>
        <v>0</v>
      </c>
      <c r="Q51" s="268">
        <f t="shared" si="65"/>
        <v>0</v>
      </c>
      <c r="R51" s="268">
        <f t="shared" si="65"/>
        <v>0</v>
      </c>
    </row>
    <row r="52" spans="1:18" ht="16.5" customHeight="1">
      <c r="A52" s="32" t="s">
        <v>884</v>
      </c>
      <c r="B52" s="42" t="s">
        <v>925</v>
      </c>
      <c r="C52" s="237">
        <v>1188000</v>
      </c>
      <c r="D52" s="285"/>
      <c r="E52" s="285"/>
      <c r="F52" s="269"/>
      <c r="G52" s="269"/>
      <c r="H52" s="285"/>
      <c r="I52" s="285"/>
      <c r="J52" s="115">
        <f>SUM(F52:I52)</f>
        <v>0</v>
      </c>
      <c r="K52" s="237">
        <v>1188000</v>
      </c>
      <c r="L52" s="237">
        <v>1188000</v>
      </c>
      <c r="M52" s="237">
        <v>1188000</v>
      </c>
      <c r="N52" s="237">
        <f>L52-M52</f>
        <v>0</v>
      </c>
      <c r="O52" s="237"/>
      <c r="P52" s="237"/>
      <c r="Q52" s="237">
        <f>SUM(N52:P52)</f>
        <v>0</v>
      </c>
      <c r="R52" s="237">
        <f>K52-M52-Q52</f>
        <v>0</v>
      </c>
    </row>
    <row r="53" spans="1:18" ht="16.5" customHeight="1">
      <c r="A53" s="143" t="s">
        <v>16</v>
      </c>
      <c r="B53" s="143" t="s">
        <v>926</v>
      </c>
      <c r="C53" s="248">
        <f>SUM(C54)</f>
        <v>1200000</v>
      </c>
      <c r="D53" s="173">
        <f t="shared" ref="D53:J53" si="66">SUM(D54)</f>
        <v>0</v>
      </c>
      <c r="E53" s="173">
        <f t="shared" si="66"/>
        <v>0</v>
      </c>
      <c r="F53" s="173">
        <f t="shared" si="66"/>
        <v>0</v>
      </c>
      <c r="G53" s="173">
        <f t="shared" si="66"/>
        <v>0</v>
      </c>
      <c r="H53" s="173">
        <f t="shared" si="66"/>
        <v>0</v>
      </c>
      <c r="I53" s="173">
        <f t="shared" si="66"/>
        <v>0</v>
      </c>
      <c r="J53" s="173">
        <f t="shared" si="66"/>
        <v>0</v>
      </c>
      <c r="K53" s="268">
        <f t="shared" ref="K53:R53" si="67">SUM(K54)</f>
        <v>1200000</v>
      </c>
      <c r="L53" s="268">
        <f t="shared" si="67"/>
        <v>1198120</v>
      </c>
      <c r="M53" s="268">
        <f t="shared" si="67"/>
        <v>1198120</v>
      </c>
      <c r="N53" s="268">
        <f t="shared" si="67"/>
        <v>0</v>
      </c>
      <c r="O53" s="268">
        <f t="shared" si="67"/>
        <v>0</v>
      </c>
      <c r="P53" s="268">
        <f t="shared" si="67"/>
        <v>0</v>
      </c>
      <c r="Q53" s="268">
        <f t="shared" si="67"/>
        <v>0</v>
      </c>
      <c r="R53" s="268">
        <f t="shared" si="67"/>
        <v>1880</v>
      </c>
    </row>
    <row r="54" spans="1:18" ht="16.5" customHeight="1">
      <c r="A54" s="32" t="s">
        <v>884</v>
      </c>
      <c r="B54" s="42" t="s">
        <v>894</v>
      </c>
      <c r="C54" s="237">
        <v>1200000</v>
      </c>
      <c r="D54" s="285"/>
      <c r="E54" s="285"/>
      <c r="F54" s="269"/>
      <c r="G54" s="269"/>
      <c r="H54" s="285"/>
      <c r="I54" s="285"/>
      <c r="J54" s="115">
        <f>SUM(F54:I54)</f>
        <v>0</v>
      </c>
      <c r="K54" s="237">
        <v>1200000</v>
      </c>
      <c r="L54" s="237">
        <v>1198120</v>
      </c>
      <c r="M54" s="237">
        <v>1198120</v>
      </c>
      <c r="N54" s="237">
        <f>L54-M54</f>
        <v>0</v>
      </c>
      <c r="O54" s="237"/>
      <c r="P54" s="237"/>
      <c r="Q54" s="237">
        <f>SUM(N54:P54)</f>
        <v>0</v>
      </c>
      <c r="R54" s="237">
        <f>K54-M54-Q54</f>
        <v>1880</v>
      </c>
    </row>
    <row r="55" spans="1:18" ht="16.5" customHeight="1">
      <c r="A55" s="25" t="s">
        <v>1</v>
      </c>
      <c r="B55" s="25" t="s">
        <v>927</v>
      </c>
      <c r="C55" s="208">
        <f>SUM(C56)</f>
        <v>37260000</v>
      </c>
      <c r="D55" s="208">
        <f t="shared" ref="D55:J56" si="68">SUM(D56)</f>
        <v>0</v>
      </c>
      <c r="E55" s="208">
        <f t="shared" si="68"/>
        <v>0</v>
      </c>
      <c r="F55" s="208">
        <f t="shared" si="68"/>
        <v>0</v>
      </c>
      <c r="G55" s="208">
        <f t="shared" si="68"/>
        <v>0</v>
      </c>
      <c r="H55" s="208">
        <f t="shared" si="68"/>
        <v>0</v>
      </c>
      <c r="I55" s="208">
        <f t="shared" si="68"/>
        <v>0</v>
      </c>
      <c r="J55" s="208">
        <f t="shared" si="68"/>
        <v>0</v>
      </c>
      <c r="K55" s="208">
        <f t="shared" ref="K55:R56" si="69">SUM(K56)</f>
        <v>37260000</v>
      </c>
      <c r="L55" s="208">
        <f t="shared" si="69"/>
        <v>37260000</v>
      </c>
      <c r="M55" s="208">
        <f t="shared" si="69"/>
        <v>37260000</v>
      </c>
      <c r="N55" s="208">
        <f t="shared" si="69"/>
        <v>0</v>
      </c>
      <c r="O55" s="208">
        <f t="shared" si="69"/>
        <v>0</v>
      </c>
      <c r="P55" s="208">
        <f t="shared" si="69"/>
        <v>0</v>
      </c>
      <c r="Q55" s="208">
        <f t="shared" si="69"/>
        <v>0</v>
      </c>
      <c r="R55" s="208">
        <f t="shared" si="69"/>
        <v>0</v>
      </c>
    </row>
    <row r="56" spans="1:18" ht="16.5" customHeight="1">
      <c r="A56" s="194" t="s">
        <v>2</v>
      </c>
      <c r="B56" s="194" t="s">
        <v>928</v>
      </c>
      <c r="C56" s="247">
        <f>SUM(C57)</f>
        <v>37260000</v>
      </c>
      <c r="D56" s="247">
        <f t="shared" si="68"/>
        <v>0</v>
      </c>
      <c r="E56" s="247">
        <f t="shared" si="68"/>
        <v>0</v>
      </c>
      <c r="F56" s="247">
        <f t="shared" si="68"/>
        <v>0</v>
      </c>
      <c r="G56" s="247">
        <f t="shared" si="68"/>
        <v>0</v>
      </c>
      <c r="H56" s="247">
        <f t="shared" si="68"/>
        <v>0</v>
      </c>
      <c r="I56" s="247">
        <f t="shared" si="68"/>
        <v>0</v>
      </c>
      <c r="J56" s="247">
        <f t="shared" si="68"/>
        <v>0</v>
      </c>
      <c r="K56" s="247">
        <f t="shared" si="69"/>
        <v>37260000</v>
      </c>
      <c r="L56" s="247">
        <f t="shared" si="69"/>
        <v>37260000</v>
      </c>
      <c r="M56" s="247">
        <f t="shared" si="69"/>
        <v>37260000</v>
      </c>
      <c r="N56" s="247">
        <f t="shared" si="69"/>
        <v>0</v>
      </c>
      <c r="O56" s="247">
        <f t="shared" si="69"/>
        <v>0</v>
      </c>
      <c r="P56" s="247">
        <f t="shared" si="69"/>
        <v>0</v>
      </c>
      <c r="Q56" s="247">
        <f t="shared" si="69"/>
        <v>0</v>
      </c>
      <c r="R56" s="247">
        <f t="shared" si="69"/>
        <v>0</v>
      </c>
    </row>
    <row r="57" spans="1:18" ht="16.5" customHeight="1">
      <c r="A57" s="27" t="s">
        <v>3</v>
      </c>
      <c r="B57" s="27" t="s">
        <v>463</v>
      </c>
      <c r="C57" s="210">
        <f>SUM(C58,C60)</f>
        <v>37260000</v>
      </c>
      <c r="D57" s="210">
        <f t="shared" ref="D57:J57" si="70">SUM(D58,D60)</f>
        <v>0</v>
      </c>
      <c r="E57" s="210">
        <f t="shared" si="70"/>
        <v>0</v>
      </c>
      <c r="F57" s="210">
        <f t="shared" si="70"/>
        <v>0</v>
      </c>
      <c r="G57" s="210">
        <f t="shared" si="70"/>
        <v>0</v>
      </c>
      <c r="H57" s="210">
        <f t="shared" si="70"/>
        <v>0</v>
      </c>
      <c r="I57" s="210">
        <f t="shared" si="70"/>
        <v>0</v>
      </c>
      <c r="J57" s="210">
        <f t="shared" si="70"/>
        <v>0</v>
      </c>
      <c r="K57" s="210">
        <f t="shared" ref="K57:R57" si="71">SUM(K58,K60)</f>
        <v>37260000</v>
      </c>
      <c r="L57" s="210">
        <f t="shared" si="71"/>
        <v>37260000</v>
      </c>
      <c r="M57" s="210">
        <f t="shared" si="71"/>
        <v>37260000</v>
      </c>
      <c r="N57" s="210">
        <f t="shared" si="71"/>
        <v>0</v>
      </c>
      <c r="O57" s="210">
        <f t="shared" si="71"/>
        <v>0</v>
      </c>
      <c r="P57" s="210">
        <f t="shared" si="71"/>
        <v>0</v>
      </c>
      <c r="Q57" s="210">
        <f t="shared" si="71"/>
        <v>0</v>
      </c>
      <c r="R57" s="210">
        <f t="shared" si="71"/>
        <v>0</v>
      </c>
    </row>
    <row r="58" spans="1:18" ht="16.5" customHeight="1">
      <c r="A58" s="143" t="s">
        <v>16</v>
      </c>
      <c r="B58" s="143" t="s">
        <v>890</v>
      </c>
      <c r="C58" s="248">
        <f>SUM(C59)</f>
        <v>260000</v>
      </c>
      <c r="D58" s="173">
        <f t="shared" ref="D58:J58" si="72">SUM(D59)</f>
        <v>0</v>
      </c>
      <c r="E58" s="173">
        <f t="shared" si="72"/>
        <v>0</v>
      </c>
      <c r="F58" s="173">
        <f t="shared" si="72"/>
        <v>0</v>
      </c>
      <c r="G58" s="173">
        <f t="shared" si="72"/>
        <v>0</v>
      </c>
      <c r="H58" s="173">
        <f t="shared" si="72"/>
        <v>0</v>
      </c>
      <c r="I58" s="173">
        <f t="shared" si="72"/>
        <v>0</v>
      </c>
      <c r="J58" s="173">
        <f t="shared" si="72"/>
        <v>0</v>
      </c>
      <c r="K58" s="268">
        <f t="shared" ref="K58:R58" si="73">SUM(K59)</f>
        <v>260000</v>
      </c>
      <c r="L58" s="268">
        <f t="shared" si="73"/>
        <v>260000</v>
      </c>
      <c r="M58" s="268">
        <f t="shared" si="73"/>
        <v>260000</v>
      </c>
      <c r="N58" s="268">
        <f t="shared" si="73"/>
        <v>0</v>
      </c>
      <c r="O58" s="268">
        <f t="shared" si="73"/>
        <v>0</v>
      </c>
      <c r="P58" s="268">
        <f t="shared" si="73"/>
        <v>0</v>
      </c>
      <c r="Q58" s="268">
        <f t="shared" si="73"/>
        <v>0</v>
      </c>
      <c r="R58" s="268">
        <f t="shared" si="73"/>
        <v>0</v>
      </c>
    </row>
    <row r="59" spans="1:18" ht="16.5" customHeight="1">
      <c r="A59" s="32" t="s">
        <v>884</v>
      </c>
      <c r="B59" s="32" t="s">
        <v>894</v>
      </c>
      <c r="C59" s="237">
        <v>260000</v>
      </c>
      <c r="D59" s="285"/>
      <c r="E59" s="285"/>
      <c r="F59" s="269"/>
      <c r="G59" s="269"/>
      <c r="H59" s="285"/>
      <c r="I59" s="285"/>
      <c r="J59" s="115">
        <f>SUM(F59:I59)</f>
        <v>0</v>
      </c>
      <c r="K59" s="237">
        <v>260000</v>
      </c>
      <c r="L59" s="237">
        <v>260000</v>
      </c>
      <c r="M59" s="237">
        <v>260000</v>
      </c>
      <c r="N59" s="237">
        <f>L59-M59</f>
        <v>0</v>
      </c>
      <c r="O59" s="237"/>
      <c r="P59" s="237"/>
      <c r="Q59" s="237">
        <f>SUM(N59:P59)</f>
        <v>0</v>
      </c>
      <c r="R59" s="237">
        <f>K59-M59-Q59</f>
        <v>0</v>
      </c>
    </row>
    <row r="60" spans="1:18" ht="16.5" customHeight="1">
      <c r="A60" s="143" t="s">
        <v>16</v>
      </c>
      <c r="B60" s="143" t="s">
        <v>929</v>
      </c>
      <c r="C60" s="248">
        <f>SUM(C61)</f>
        <v>37000000</v>
      </c>
      <c r="D60" s="173">
        <f t="shared" ref="D60:J60" si="74">SUM(D61)</f>
        <v>0</v>
      </c>
      <c r="E60" s="173">
        <f t="shared" si="74"/>
        <v>0</v>
      </c>
      <c r="F60" s="173">
        <f t="shared" si="74"/>
        <v>0</v>
      </c>
      <c r="G60" s="173">
        <f t="shared" si="74"/>
        <v>0</v>
      </c>
      <c r="H60" s="173">
        <f t="shared" si="74"/>
        <v>0</v>
      </c>
      <c r="I60" s="173">
        <f t="shared" si="74"/>
        <v>0</v>
      </c>
      <c r="J60" s="173">
        <f t="shared" si="74"/>
        <v>0</v>
      </c>
      <c r="K60" s="268">
        <f t="shared" ref="K60:R60" si="75">SUM(K61)</f>
        <v>37000000</v>
      </c>
      <c r="L60" s="268">
        <f t="shared" si="75"/>
        <v>37000000</v>
      </c>
      <c r="M60" s="268">
        <f t="shared" si="75"/>
        <v>37000000</v>
      </c>
      <c r="N60" s="268">
        <f t="shared" si="75"/>
        <v>0</v>
      </c>
      <c r="O60" s="268">
        <f t="shared" si="75"/>
        <v>0</v>
      </c>
      <c r="P60" s="268">
        <f t="shared" si="75"/>
        <v>0</v>
      </c>
      <c r="Q60" s="268">
        <f t="shared" si="75"/>
        <v>0</v>
      </c>
      <c r="R60" s="268">
        <f t="shared" si="75"/>
        <v>0</v>
      </c>
    </row>
    <row r="61" spans="1:18" ht="16.5" customHeight="1">
      <c r="A61" s="32" t="s">
        <v>884</v>
      </c>
      <c r="B61" s="32" t="s">
        <v>930</v>
      </c>
      <c r="C61" s="237">
        <v>37000000</v>
      </c>
      <c r="D61" s="285"/>
      <c r="E61" s="285"/>
      <c r="F61" s="269"/>
      <c r="G61" s="269"/>
      <c r="H61" s="285"/>
      <c r="I61" s="285"/>
      <c r="J61" s="115">
        <f>SUM(F61:I61)</f>
        <v>0</v>
      </c>
      <c r="K61" s="237">
        <v>37000000</v>
      </c>
      <c r="L61" s="237">
        <v>37000000</v>
      </c>
      <c r="M61" s="237">
        <v>37000000</v>
      </c>
      <c r="N61" s="237">
        <f>L61-M61</f>
        <v>0</v>
      </c>
      <c r="O61" s="237"/>
      <c r="P61" s="237"/>
      <c r="Q61" s="237">
        <f>SUM(N61:P61)</f>
        <v>0</v>
      </c>
      <c r="R61" s="237">
        <f>K61-M61-Q61</f>
        <v>0</v>
      </c>
    </row>
    <row r="62" spans="1:18" ht="16.5" customHeight="1">
      <c r="A62" s="25" t="s">
        <v>1</v>
      </c>
      <c r="B62" s="25" t="s">
        <v>54</v>
      </c>
      <c r="C62" s="208">
        <v>0</v>
      </c>
      <c r="D62" s="208">
        <v>0</v>
      </c>
      <c r="E62" s="208">
        <v>0</v>
      </c>
      <c r="F62" s="208">
        <v>0</v>
      </c>
      <c r="G62" s="208">
        <v>0</v>
      </c>
      <c r="H62" s="208">
        <v>0</v>
      </c>
      <c r="I62" s="208">
        <v>0</v>
      </c>
      <c r="J62" s="208">
        <v>0</v>
      </c>
      <c r="K62" s="208">
        <v>0</v>
      </c>
      <c r="L62" s="208">
        <v>0</v>
      </c>
      <c r="M62" s="208">
        <v>0</v>
      </c>
      <c r="N62" s="208">
        <v>0</v>
      </c>
      <c r="O62" s="208">
        <v>0</v>
      </c>
      <c r="P62" s="208">
        <v>0</v>
      </c>
      <c r="Q62" s="208">
        <v>0</v>
      </c>
      <c r="R62" s="208">
        <v>0</v>
      </c>
    </row>
    <row r="63" spans="1:18" ht="16.5" customHeight="1">
      <c r="A63" s="194" t="s">
        <v>2</v>
      </c>
      <c r="B63" s="194" t="s">
        <v>55</v>
      </c>
      <c r="C63" s="247">
        <v>0</v>
      </c>
      <c r="D63" s="247">
        <v>0</v>
      </c>
      <c r="E63" s="247">
        <v>0</v>
      </c>
      <c r="F63" s="247">
        <v>0</v>
      </c>
      <c r="G63" s="247">
        <v>0</v>
      </c>
      <c r="H63" s="247">
        <v>0</v>
      </c>
      <c r="I63" s="247">
        <v>0</v>
      </c>
      <c r="J63" s="247">
        <v>0</v>
      </c>
      <c r="K63" s="247">
        <v>0</v>
      </c>
      <c r="L63" s="247">
        <v>0</v>
      </c>
      <c r="M63" s="247">
        <v>0</v>
      </c>
      <c r="N63" s="247">
        <v>0</v>
      </c>
      <c r="O63" s="247">
        <v>0</v>
      </c>
      <c r="P63" s="247">
        <v>0</v>
      </c>
      <c r="Q63" s="247">
        <v>0</v>
      </c>
      <c r="R63" s="247">
        <v>0</v>
      </c>
    </row>
    <row r="64" spans="1:18" ht="16.5" customHeight="1">
      <c r="A64" s="27" t="s">
        <v>3</v>
      </c>
      <c r="B64" s="27" t="s">
        <v>151</v>
      </c>
      <c r="C64" s="210">
        <v>0</v>
      </c>
      <c r="D64" s="210">
        <v>0</v>
      </c>
      <c r="E64" s="210">
        <v>0</v>
      </c>
      <c r="F64" s="210">
        <v>0</v>
      </c>
      <c r="G64" s="210">
        <v>0</v>
      </c>
      <c r="H64" s="210">
        <v>0</v>
      </c>
      <c r="I64" s="210">
        <v>0</v>
      </c>
      <c r="J64" s="210">
        <v>0</v>
      </c>
      <c r="K64" s="210">
        <v>0</v>
      </c>
      <c r="L64" s="210">
        <v>0</v>
      </c>
      <c r="M64" s="210">
        <v>0</v>
      </c>
      <c r="N64" s="210">
        <v>0</v>
      </c>
      <c r="O64" s="210">
        <v>0</v>
      </c>
      <c r="P64" s="210">
        <v>0</v>
      </c>
      <c r="Q64" s="210">
        <v>0</v>
      </c>
      <c r="R64" s="210">
        <v>0</v>
      </c>
    </row>
    <row r="65" spans="1:18" ht="16.5" customHeight="1">
      <c r="A65" s="143" t="s">
        <v>16</v>
      </c>
      <c r="B65" s="143" t="s">
        <v>464</v>
      </c>
      <c r="C65" s="248">
        <f>SUM(C66)</f>
        <v>0</v>
      </c>
      <c r="D65" s="173">
        <f t="shared" ref="D65:J65" si="76">SUM(D66)</f>
        <v>0</v>
      </c>
      <c r="E65" s="173">
        <f t="shared" si="76"/>
        <v>0</v>
      </c>
      <c r="F65" s="173">
        <f t="shared" si="76"/>
        <v>0</v>
      </c>
      <c r="G65" s="173">
        <f t="shared" si="76"/>
        <v>0</v>
      </c>
      <c r="H65" s="173">
        <f t="shared" si="76"/>
        <v>0</v>
      </c>
      <c r="I65" s="173">
        <f t="shared" si="76"/>
        <v>0</v>
      </c>
      <c r="J65" s="173">
        <f t="shared" si="76"/>
        <v>0</v>
      </c>
      <c r="K65" s="268">
        <f t="shared" ref="K65:R65" si="77">SUM(K66)</f>
        <v>0</v>
      </c>
      <c r="L65" s="268">
        <f t="shared" si="77"/>
        <v>0</v>
      </c>
      <c r="M65" s="268">
        <f t="shared" si="77"/>
        <v>0</v>
      </c>
      <c r="N65" s="268">
        <f t="shared" si="77"/>
        <v>0</v>
      </c>
      <c r="O65" s="268">
        <f t="shared" si="77"/>
        <v>0</v>
      </c>
      <c r="P65" s="268">
        <f t="shared" si="77"/>
        <v>0</v>
      </c>
      <c r="Q65" s="268">
        <f t="shared" si="77"/>
        <v>0</v>
      </c>
      <c r="R65" s="268">
        <f t="shared" si="77"/>
        <v>0</v>
      </c>
    </row>
    <row r="66" spans="1:18" ht="16.5" customHeight="1">
      <c r="A66" s="32" t="s">
        <v>884</v>
      </c>
      <c r="B66" s="32" t="s">
        <v>406</v>
      </c>
      <c r="C66" s="237"/>
      <c r="D66" s="285"/>
      <c r="E66" s="285"/>
      <c r="F66" s="269"/>
      <c r="G66" s="269"/>
      <c r="H66" s="285"/>
      <c r="I66" s="285"/>
      <c r="J66" s="115">
        <f>SUM(F66:I66)</f>
        <v>0</v>
      </c>
      <c r="K66" s="237"/>
      <c r="L66" s="237"/>
      <c r="M66" s="237"/>
      <c r="N66" s="237">
        <f>L66-M66</f>
        <v>0</v>
      </c>
      <c r="O66" s="237"/>
      <c r="P66" s="237"/>
      <c r="Q66" s="237">
        <f>SUM(N66:P66)</f>
        <v>0</v>
      </c>
      <c r="R66" s="237">
        <f>K66-M66-Q66</f>
        <v>0</v>
      </c>
    </row>
    <row r="67" spans="1:18" ht="16.5" customHeight="1">
      <c r="A67" s="25" t="s">
        <v>1</v>
      </c>
      <c r="B67" s="25" t="s">
        <v>931</v>
      </c>
      <c r="C67" s="208">
        <f t="shared" ref="C67:R67" si="78">SUM(C68,C93,C138)</f>
        <v>807690000</v>
      </c>
      <c r="D67" s="208">
        <f t="shared" si="78"/>
        <v>0</v>
      </c>
      <c r="E67" s="208">
        <f t="shared" si="78"/>
        <v>0</v>
      </c>
      <c r="F67" s="208">
        <f t="shared" si="78"/>
        <v>1190000</v>
      </c>
      <c r="G67" s="208">
        <f t="shared" si="78"/>
        <v>0</v>
      </c>
      <c r="H67" s="208">
        <f t="shared" si="78"/>
        <v>0</v>
      </c>
      <c r="I67" s="208">
        <f t="shared" si="78"/>
        <v>-80800000</v>
      </c>
      <c r="J67" s="208">
        <f t="shared" si="78"/>
        <v>-79610000</v>
      </c>
      <c r="K67" s="208">
        <f t="shared" si="78"/>
        <v>728080000</v>
      </c>
      <c r="L67" s="208">
        <f t="shared" si="78"/>
        <v>719238271</v>
      </c>
      <c r="M67" s="208">
        <f t="shared" si="78"/>
        <v>719238271</v>
      </c>
      <c r="N67" s="208">
        <f t="shared" si="78"/>
        <v>0</v>
      </c>
      <c r="O67" s="208">
        <f t="shared" si="78"/>
        <v>0</v>
      </c>
      <c r="P67" s="208">
        <f t="shared" si="78"/>
        <v>0</v>
      </c>
      <c r="Q67" s="208">
        <f t="shared" si="78"/>
        <v>0</v>
      </c>
      <c r="R67" s="208">
        <f t="shared" si="78"/>
        <v>8841729</v>
      </c>
    </row>
    <row r="68" spans="1:18" ht="16.5" customHeight="1">
      <c r="A68" s="194" t="s">
        <v>2</v>
      </c>
      <c r="B68" s="194" t="s">
        <v>932</v>
      </c>
      <c r="C68" s="247">
        <f t="shared" ref="C68:R68" si="79">SUM(C69,C87,C90)</f>
        <v>134460000</v>
      </c>
      <c r="D68" s="247">
        <f t="shared" si="79"/>
        <v>0</v>
      </c>
      <c r="E68" s="247">
        <f t="shared" si="79"/>
        <v>0</v>
      </c>
      <c r="F68" s="247">
        <f t="shared" si="79"/>
        <v>0</v>
      </c>
      <c r="G68" s="247">
        <f t="shared" si="79"/>
        <v>0</v>
      </c>
      <c r="H68" s="247">
        <f t="shared" si="79"/>
        <v>0</v>
      </c>
      <c r="I68" s="247">
        <f t="shared" si="79"/>
        <v>-2400000</v>
      </c>
      <c r="J68" s="247">
        <f t="shared" si="79"/>
        <v>-2400000</v>
      </c>
      <c r="K68" s="247">
        <f t="shared" si="79"/>
        <v>132060000</v>
      </c>
      <c r="L68" s="247">
        <f t="shared" si="79"/>
        <v>127521890</v>
      </c>
      <c r="M68" s="247">
        <f t="shared" si="79"/>
        <v>127521890</v>
      </c>
      <c r="N68" s="247">
        <f t="shared" si="79"/>
        <v>0</v>
      </c>
      <c r="O68" s="247">
        <f t="shared" si="79"/>
        <v>0</v>
      </c>
      <c r="P68" s="247">
        <f t="shared" si="79"/>
        <v>0</v>
      </c>
      <c r="Q68" s="247">
        <f t="shared" si="79"/>
        <v>0</v>
      </c>
      <c r="R68" s="247">
        <f t="shared" si="79"/>
        <v>4538110</v>
      </c>
    </row>
    <row r="69" spans="1:18" ht="16.5" customHeight="1">
      <c r="A69" s="27" t="s">
        <v>3</v>
      </c>
      <c r="B69" s="27" t="s">
        <v>73</v>
      </c>
      <c r="C69" s="210">
        <f>SUM(C70,C72,C76,C78,C80,C83,C85)</f>
        <v>98100000</v>
      </c>
      <c r="D69" s="210">
        <f t="shared" ref="D69:J69" si="80">SUM(D70,D72,D76,D78,D80,D83,D85)</f>
        <v>0</v>
      </c>
      <c r="E69" s="210">
        <f t="shared" si="80"/>
        <v>0</v>
      </c>
      <c r="F69" s="210">
        <f t="shared" si="80"/>
        <v>0</v>
      </c>
      <c r="G69" s="210">
        <f t="shared" si="80"/>
        <v>0</v>
      </c>
      <c r="H69" s="210">
        <f t="shared" si="80"/>
        <v>0</v>
      </c>
      <c r="I69" s="210">
        <f t="shared" si="80"/>
        <v>-2400000</v>
      </c>
      <c r="J69" s="210">
        <f t="shared" si="80"/>
        <v>-2400000</v>
      </c>
      <c r="K69" s="210">
        <f t="shared" ref="K69:R69" si="81">SUM(K70,K72,K76,K78,K80,K83,K85)</f>
        <v>95700000</v>
      </c>
      <c r="L69" s="210">
        <f t="shared" si="81"/>
        <v>91161890</v>
      </c>
      <c r="M69" s="210">
        <f t="shared" si="81"/>
        <v>91161890</v>
      </c>
      <c r="N69" s="210">
        <f t="shared" si="81"/>
        <v>0</v>
      </c>
      <c r="O69" s="210">
        <f t="shared" si="81"/>
        <v>0</v>
      </c>
      <c r="P69" s="210">
        <f t="shared" si="81"/>
        <v>0</v>
      </c>
      <c r="Q69" s="210">
        <f t="shared" si="81"/>
        <v>0</v>
      </c>
      <c r="R69" s="210">
        <f t="shared" si="81"/>
        <v>4538110</v>
      </c>
    </row>
    <row r="70" spans="1:18" ht="16.5" customHeight="1">
      <c r="A70" s="143" t="s">
        <v>16</v>
      </c>
      <c r="B70" s="143" t="s">
        <v>933</v>
      </c>
      <c r="C70" s="248">
        <f>SUM(C71)</f>
        <v>0</v>
      </c>
      <c r="D70" s="173">
        <f t="shared" ref="D70:J70" si="82">SUM(D71)</f>
        <v>0</v>
      </c>
      <c r="E70" s="173">
        <f t="shared" si="82"/>
        <v>0</v>
      </c>
      <c r="F70" s="173">
        <f t="shared" si="82"/>
        <v>3000000</v>
      </c>
      <c r="G70" s="173">
        <f t="shared" si="82"/>
        <v>0</v>
      </c>
      <c r="H70" s="173">
        <f t="shared" si="82"/>
        <v>0</v>
      </c>
      <c r="I70" s="173">
        <f t="shared" si="82"/>
        <v>0</v>
      </c>
      <c r="J70" s="173">
        <f t="shared" si="82"/>
        <v>3000000</v>
      </c>
      <c r="K70" s="268">
        <f t="shared" ref="K70:R70" si="83">SUM(K71)</f>
        <v>3000000</v>
      </c>
      <c r="L70" s="268">
        <f t="shared" si="83"/>
        <v>2500000</v>
      </c>
      <c r="M70" s="268">
        <f t="shared" si="83"/>
        <v>2500000</v>
      </c>
      <c r="N70" s="268">
        <f t="shared" si="83"/>
        <v>0</v>
      </c>
      <c r="O70" s="268">
        <f t="shared" si="83"/>
        <v>0</v>
      </c>
      <c r="P70" s="268">
        <f t="shared" si="83"/>
        <v>0</v>
      </c>
      <c r="Q70" s="268">
        <f t="shared" si="83"/>
        <v>0</v>
      </c>
      <c r="R70" s="268">
        <f t="shared" si="83"/>
        <v>500000</v>
      </c>
    </row>
    <row r="71" spans="1:18" ht="16.5" customHeight="1">
      <c r="A71" s="32" t="s">
        <v>884</v>
      </c>
      <c r="B71" s="42" t="s">
        <v>934</v>
      </c>
      <c r="C71" s="237">
        <v>0</v>
      </c>
      <c r="D71" s="285"/>
      <c r="E71" s="285"/>
      <c r="F71" s="269">
        <v>3000000</v>
      </c>
      <c r="G71" s="269"/>
      <c r="H71" s="285"/>
      <c r="I71" s="269"/>
      <c r="J71" s="115">
        <f>SUM(F71:I71)</f>
        <v>3000000</v>
      </c>
      <c r="K71" s="237">
        <v>3000000</v>
      </c>
      <c r="L71" s="237">
        <v>2500000</v>
      </c>
      <c r="M71" s="237">
        <v>2500000</v>
      </c>
      <c r="N71" s="237">
        <f>L71-M71</f>
        <v>0</v>
      </c>
      <c r="O71" s="237"/>
      <c r="P71" s="237"/>
      <c r="Q71" s="237">
        <f>SUM(N71:P71)</f>
        <v>0</v>
      </c>
      <c r="R71" s="237">
        <f>K71-M71-Q71</f>
        <v>500000</v>
      </c>
    </row>
    <row r="72" spans="1:18" ht="16.5" customHeight="1">
      <c r="A72" s="143" t="s">
        <v>16</v>
      </c>
      <c r="B72" s="143" t="s">
        <v>883</v>
      </c>
      <c r="C72" s="248">
        <f>SUM(C73:C75)</f>
        <v>14000000</v>
      </c>
      <c r="D72" s="173">
        <f t="shared" ref="D72:J72" si="84">SUM(D73:D75)</f>
        <v>0</v>
      </c>
      <c r="E72" s="173">
        <f t="shared" si="84"/>
        <v>0</v>
      </c>
      <c r="F72" s="173">
        <f t="shared" si="84"/>
        <v>0</v>
      </c>
      <c r="G72" s="173">
        <f t="shared" si="84"/>
        <v>0</v>
      </c>
      <c r="H72" s="173">
        <f t="shared" si="84"/>
        <v>0</v>
      </c>
      <c r="I72" s="173">
        <f t="shared" si="84"/>
        <v>-200000</v>
      </c>
      <c r="J72" s="173">
        <f t="shared" si="84"/>
        <v>-200000</v>
      </c>
      <c r="K72" s="268">
        <f t="shared" ref="K72:R72" si="85">SUM(K73:K75)</f>
        <v>13800000</v>
      </c>
      <c r="L72" s="268">
        <f t="shared" si="85"/>
        <v>13589200</v>
      </c>
      <c r="M72" s="268">
        <f t="shared" si="85"/>
        <v>13589200</v>
      </c>
      <c r="N72" s="268">
        <f t="shared" si="85"/>
        <v>0</v>
      </c>
      <c r="O72" s="268">
        <f t="shared" si="85"/>
        <v>0</v>
      </c>
      <c r="P72" s="268">
        <f t="shared" si="85"/>
        <v>0</v>
      </c>
      <c r="Q72" s="268">
        <f t="shared" si="85"/>
        <v>0</v>
      </c>
      <c r="R72" s="268">
        <f t="shared" si="85"/>
        <v>210800</v>
      </c>
    </row>
    <row r="73" spans="1:18" ht="16.5" customHeight="1">
      <c r="A73" s="32" t="s">
        <v>884</v>
      </c>
      <c r="B73" s="42" t="s">
        <v>893</v>
      </c>
      <c r="C73" s="237">
        <v>11000000</v>
      </c>
      <c r="D73" s="285"/>
      <c r="E73" s="285"/>
      <c r="F73" s="269">
        <v>1500000</v>
      </c>
      <c r="G73" s="269"/>
      <c r="H73" s="285"/>
      <c r="I73" s="269"/>
      <c r="J73" s="115">
        <f t="shared" ref="J73:J75" si="86">SUM(F73:I73)</f>
        <v>1500000</v>
      </c>
      <c r="K73" s="237">
        <v>12500000</v>
      </c>
      <c r="L73" s="237">
        <v>12326400</v>
      </c>
      <c r="M73" s="237">
        <v>12326400</v>
      </c>
      <c r="N73" s="237">
        <f t="shared" ref="N73:N75" si="87">L73-M73</f>
        <v>0</v>
      </c>
      <c r="O73" s="237"/>
      <c r="P73" s="237"/>
      <c r="Q73" s="237">
        <f>SUM(N73:P73)</f>
        <v>0</v>
      </c>
      <c r="R73" s="237">
        <f t="shared" ref="R73:R75" si="88">K73-M73-Q73</f>
        <v>173600</v>
      </c>
    </row>
    <row r="74" spans="1:18" ht="16.5" customHeight="1">
      <c r="A74" s="32" t="s">
        <v>884</v>
      </c>
      <c r="B74" s="42" t="s">
        <v>886</v>
      </c>
      <c r="C74" s="237">
        <v>2000000</v>
      </c>
      <c r="D74" s="285"/>
      <c r="E74" s="285"/>
      <c r="F74" s="269">
        <v>-1500000</v>
      </c>
      <c r="G74" s="269"/>
      <c r="H74" s="285"/>
      <c r="I74" s="269"/>
      <c r="J74" s="115">
        <f t="shared" si="86"/>
        <v>-1500000</v>
      </c>
      <c r="K74" s="237">
        <v>500000</v>
      </c>
      <c r="L74" s="237">
        <v>462800</v>
      </c>
      <c r="M74" s="237">
        <v>462800</v>
      </c>
      <c r="N74" s="237">
        <f t="shared" si="87"/>
        <v>0</v>
      </c>
      <c r="O74" s="237"/>
      <c r="P74" s="237"/>
      <c r="Q74" s="237">
        <f>SUM(N74:P74)</f>
        <v>0</v>
      </c>
      <c r="R74" s="237">
        <f t="shared" si="88"/>
        <v>37200</v>
      </c>
    </row>
    <row r="75" spans="1:18" ht="16.5" customHeight="1">
      <c r="A75" s="32" t="s">
        <v>884</v>
      </c>
      <c r="B75" s="32" t="s">
        <v>887</v>
      </c>
      <c r="C75" s="237">
        <v>1000000</v>
      </c>
      <c r="D75" s="285"/>
      <c r="E75" s="285"/>
      <c r="F75" s="269"/>
      <c r="G75" s="269"/>
      <c r="H75" s="285"/>
      <c r="I75" s="269">
        <v>-200000</v>
      </c>
      <c r="J75" s="115">
        <f t="shared" si="86"/>
        <v>-200000</v>
      </c>
      <c r="K75" s="237">
        <v>800000</v>
      </c>
      <c r="L75" s="237">
        <v>800000</v>
      </c>
      <c r="M75" s="237">
        <v>800000</v>
      </c>
      <c r="N75" s="237">
        <f t="shared" si="87"/>
        <v>0</v>
      </c>
      <c r="O75" s="237"/>
      <c r="P75" s="237"/>
      <c r="Q75" s="237">
        <f>SUM(N75:P75)</f>
        <v>0</v>
      </c>
      <c r="R75" s="237">
        <f t="shared" si="88"/>
        <v>0</v>
      </c>
    </row>
    <row r="76" spans="1:18" ht="16.5" customHeight="1">
      <c r="A76" s="143" t="s">
        <v>16</v>
      </c>
      <c r="B76" s="143" t="s">
        <v>905</v>
      </c>
      <c r="C76" s="248">
        <f>SUM(C77)</f>
        <v>1300000</v>
      </c>
      <c r="D76" s="173">
        <f t="shared" ref="D76:J76" si="89">SUM(D77)</f>
        <v>0</v>
      </c>
      <c r="E76" s="173">
        <f t="shared" si="89"/>
        <v>0</v>
      </c>
      <c r="F76" s="173">
        <f t="shared" si="89"/>
        <v>0</v>
      </c>
      <c r="G76" s="173">
        <f t="shared" si="89"/>
        <v>0</v>
      </c>
      <c r="H76" s="173">
        <f t="shared" si="89"/>
        <v>0</v>
      </c>
      <c r="I76" s="173">
        <f t="shared" si="89"/>
        <v>0</v>
      </c>
      <c r="J76" s="173">
        <f t="shared" si="89"/>
        <v>0</v>
      </c>
      <c r="K76" s="268">
        <f t="shared" ref="K76:R76" si="90">SUM(K77)</f>
        <v>1300000</v>
      </c>
      <c r="L76" s="268">
        <f t="shared" si="90"/>
        <v>748000</v>
      </c>
      <c r="M76" s="268">
        <f t="shared" si="90"/>
        <v>748000</v>
      </c>
      <c r="N76" s="268">
        <f t="shared" si="90"/>
        <v>0</v>
      </c>
      <c r="O76" s="268">
        <f t="shared" si="90"/>
        <v>0</v>
      </c>
      <c r="P76" s="268">
        <f t="shared" si="90"/>
        <v>0</v>
      </c>
      <c r="Q76" s="268">
        <f t="shared" si="90"/>
        <v>0</v>
      </c>
      <c r="R76" s="268">
        <f t="shared" si="90"/>
        <v>552000</v>
      </c>
    </row>
    <row r="77" spans="1:18" ht="16.5" customHeight="1">
      <c r="A77" s="32" t="s">
        <v>884</v>
      </c>
      <c r="B77" s="42" t="s">
        <v>907</v>
      </c>
      <c r="C77" s="237">
        <v>1300000</v>
      </c>
      <c r="D77" s="285"/>
      <c r="E77" s="285"/>
      <c r="F77" s="269"/>
      <c r="G77" s="269"/>
      <c r="H77" s="285"/>
      <c r="I77" s="269"/>
      <c r="J77" s="115">
        <f>SUM(F77:I77)</f>
        <v>0</v>
      </c>
      <c r="K77" s="237">
        <v>1300000</v>
      </c>
      <c r="L77" s="237">
        <v>748000</v>
      </c>
      <c r="M77" s="237">
        <v>748000</v>
      </c>
      <c r="N77" s="237">
        <f>L77-M77</f>
        <v>0</v>
      </c>
      <c r="O77" s="237"/>
      <c r="P77" s="237"/>
      <c r="Q77" s="237">
        <f>SUM(N77:P77)</f>
        <v>0</v>
      </c>
      <c r="R77" s="237">
        <f>K77-M77-Q77</f>
        <v>552000</v>
      </c>
    </row>
    <row r="78" spans="1:18" ht="16.5" customHeight="1">
      <c r="A78" s="143" t="s">
        <v>16</v>
      </c>
      <c r="B78" s="143" t="s">
        <v>888</v>
      </c>
      <c r="C78" s="248">
        <f>SUM(C79)</f>
        <v>4000000</v>
      </c>
      <c r="D78" s="173">
        <f t="shared" ref="D78:J78" si="91">SUM(D79)</f>
        <v>0</v>
      </c>
      <c r="E78" s="173">
        <f t="shared" si="91"/>
        <v>0</v>
      </c>
      <c r="F78" s="173">
        <f t="shared" si="91"/>
        <v>0</v>
      </c>
      <c r="G78" s="173">
        <f t="shared" si="91"/>
        <v>0</v>
      </c>
      <c r="H78" s="173">
        <f t="shared" si="91"/>
        <v>0</v>
      </c>
      <c r="I78" s="173">
        <f t="shared" si="91"/>
        <v>-1200000</v>
      </c>
      <c r="J78" s="173">
        <f t="shared" si="91"/>
        <v>-1200000</v>
      </c>
      <c r="K78" s="268">
        <f t="shared" ref="K78:R78" si="92">SUM(K79)</f>
        <v>2800000</v>
      </c>
      <c r="L78" s="268">
        <f t="shared" si="92"/>
        <v>2797900</v>
      </c>
      <c r="M78" s="268">
        <f t="shared" si="92"/>
        <v>2797900</v>
      </c>
      <c r="N78" s="268">
        <f t="shared" si="92"/>
        <v>0</v>
      </c>
      <c r="O78" s="268">
        <f t="shared" si="92"/>
        <v>0</v>
      </c>
      <c r="P78" s="268">
        <f t="shared" si="92"/>
        <v>0</v>
      </c>
      <c r="Q78" s="268">
        <f t="shared" si="92"/>
        <v>0</v>
      </c>
      <c r="R78" s="268">
        <f t="shared" si="92"/>
        <v>2100</v>
      </c>
    </row>
    <row r="79" spans="1:18" ht="16.5" customHeight="1">
      <c r="A79" s="32" t="s">
        <v>884</v>
      </c>
      <c r="B79" s="32" t="s">
        <v>889</v>
      </c>
      <c r="C79" s="237">
        <v>4000000</v>
      </c>
      <c r="D79" s="285"/>
      <c r="E79" s="285"/>
      <c r="F79" s="269"/>
      <c r="G79" s="269"/>
      <c r="H79" s="285"/>
      <c r="I79" s="269">
        <v>-1200000</v>
      </c>
      <c r="J79" s="115">
        <f>SUM(F79:I79)</f>
        <v>-1200000</v>
      </c>
      <c r="K79" s="237">
        <v>2800000</v>
      </c>
      <c r="L79" s="237">
        <v>2797900</v>
      </c>
      <c r="M79" s="237">
        <v>2797900</v>
      </c>
      <c r="N79" s="237">
        <f>L79-M79</f>
        <v>0</v>
      </c>
      <c r="O79" s="237"/>
      <c r="P79" s="237"/>
      <c r="Q79" s="237">
        <f>SUM(N79:P79)</f>
        <v>0</v>
      </c>
      <c r="R79" s="237">
        <f>K79-M79-Q79</f>
        <v>2100</v>
      </c>
    </row>
    <row r="80" spans="1:18" ht="16.5" customHeight="1">
      <c r="A80" s="143" t="s">
        <v>16</v>
      </c>
      <c r="B80" s="143" t="s">
        <v>890</v>
      </c>
      <c r="C80" s="248">
        <f t="shared" ref="C80:R80" si="93">SUM(C81:C82)</f>
        <v>18800000</v>
      </c>
      <c r="D80" s="173">
        <f t="shared" ref="D80:J80" si="94">SUM(D81:D82)</f>
        <v>0</v>
      </c>
      <c r="E80" s="173">
        <f t="shared" si="94"/>
        <v>0</v>
      </c>
      <c r="F80" s="173">
        <f t="shared" si="94"/>
        <v>-3000000</v>
      </c>
      <c r="G80" s="173">
        <f t="shared" si="94"/>
        <v>0</v>
      </c>
      <c r="H80" s="173">
        <f t="shared" si="94"/>
        <v>0</v>
      </c>
      <c r="I80" s="173">
        <f t="shared" si="94"/>
        <v>-1000000</v>
      </c>
      <c r="J80" s="173">
        <f t="shared" si="94"/>
        <v>-4000000</v>
      </c>
      <c r="K80" s="268">
        <f t="shared" si="93"/>
        <v>14800000</v>
      </c>
      <c r="L80" s="268">
        <f t="shared" si="93"/>
        <v>14526790</v>
      </c>
      <c r="M80" s="268">
        <f t="shared" si="93"/>
        <v>14526790</v>
      </c>
      <c r="N80" s="268">
        <f t="shared" si="93"/>
        <v>0</v>
      </c>
      <c r="O80" s="268">
        <f t="shared" si="93"/>
        <v>0</v>
      </c>
      <c r="P80" s="268">
        <f t="shared" si="93"/>
        <v>0</v>
      </c>
      <c r="Q80" s="268">
        <f t="shared" si="93"/>
        <v>0</v>
      </c>
      <c r="R80" s="268">
        <f t="shared" si="93"/>
        <v>273210</v>
      </c>
    </row>
    <row r="81" spans="1:18" ht="16.5" customHeight="1">
      <c r="A81" s="32" t="s">
        <v>884</v>
      </c>
      <c r="B81" s="32" t="s">
        <v>894</v>
      </c>
      <c r="C81" s="237">
        <v>16800000</v>
      </c>
      <c r="D81" s="285"/>
      <c r="E81" s="285"/>
      <c r="F81" s="269">
        <v>-3000000</v>
      </c>
      <c r="G81" s="269"/>
      <c r="H81" s="285"/>
      <c r="I81" s="285">
        <f>-4000000+3000000</f>
        <v>-1000000</v>
      </c>
      <c r="J81" s="115">
        <f t="shared" ref="J81:J82" si="95">SUM(F81:I81)</f>
        <v>-4000000</v>
      </c>
      <c r="K81" s="237">
        <v>12800000</v>
      </c>
      <c r="L81" s="237">
        <v>12530800</v>
      </c>
      <c r="M81" s="237">
        <v>12530800</v>
      </c>
      <c r="N81" s="237">
        <f t="shared" ref="N81:N82" si="96">L81-M81</f>
        <v>0</v>
      </c>
      <c r="O81" s="237"/>
      <c r="P81" s="237"/>
      <c r="Q81" s="237">
        <f>SUM(N81:P81)</f>
        <v>0</v>
      </c>
      <c r="R81" s="237">
        <f t="shared" ref="R81:R82" si="97">K81-M81-Q81</f>
        <v>269200</v>
      </c>
    </row>
    <row r="82" spans="1:18" ht="16.5" customHeight="1">
      <c r="A82" s="32" t="s">
        <v>884</v>
      </c>
      <c r="B82" s="32" t="s">
        <v>918</v>
      </c>
      <c r="C82" s="237">
        <v>2000000</v>
      </c>
      <c r="D82" s="285"/>
      <c r="E82" s="285"/>
      <c r="F82" s="269"/>
      <c r="G82" s="269"/>
      <c r="H82" s="285"/>
      <c r="I82" s="285"/>
      <c r="J82" s="115">
        <f t="shared" si="95"/>
        <v>0</v>
      </c>
      <c r="K82" s="237">
        <v>2000000</v>
      </c>
      <c r="L82" s="237">
        <v>1995990</v>
      </c>
      <c r="M82" s="237">
        <v>1995990</v>
      </c>
      <c r="N82" s="237">
        <f t="shared" si="96"/>
        <v>0</v>
      </c>
      <c r="O82" s="237"/>
      <c r="P82" s="237"/>
      <c r="Q82" s="237">
        <f>SUM(N82:P82)</f>
        <v>0</v>
      </c>
      <c r="R82" s="237">
        <f t="shared" si="97"/>
        <v>4010</v>
      </c>
    </row>
    <row r="83" spans="1:18" ht="16.5" customHeight="1">
      <c r="A83" s="143" t="s">
        <v>16</v>
      </c>
      <c r="B83" s="143" t="s">
        <v>929</v>
      </c>
      <c r="C83" s="248">
        <f>SUM(C84)</f>
        <v>60000000</v>
      </c>
      <c r="D83" s="173">
        <f t="shared" ref="D83:J83" si="98">SUM(D84)</f>
        <v>0</v>
      </c>
      <c r="E83" s="173">
        <f t="shared" si="98"/>
        <v>0</v>
      </c>
      <c r="F83" s="173">
        <f t="shared" si="98"/>
        <v>0</v>
      </c>
      <c r="G83" s="173">
        <f t="shared" si="98"/>
        <v>0</v>
      </c>
      <c r="H83" s="173">
        <f t="shared" si="98"/>
        <v>0</v>
      </c>
      <c r="I83" s="173">
        <f t="shared" si="98"/>
        <v>0</v>
      </c>
      <c r="J83" s="173">
        <f t="shared" si="98"/>
        <v>0</v>
      </c>
      <c r="K83" s="268">
        <f t="shared" ref="K83:R83" si="99">SUM(K84)</f>
        <v>60000000</v>
      </c>
      <c r="L83" s="268">
        <f t="shared" si="99"/>
        <v>57000000</v>
      </c>
      <c r="M83" s="268">
        <f t="shared" si="99"/>
        <v>57000000</v>
      </c>
      <c r="N83" s="268">
        <f t="shared" si="99"/>
        <v>0</v>
      </c>
      <c r="O83" s="268">
        <f t="shared" si="99"/>
        <v>0</v>
      </c>
      <c r="P83" s="268">
        <f t="shared" si="99"/>
        <v>0</v>
      </c>
      <c r="Q83" s="268">
        <f t="shared" si="99"/>
        <v>0</v>
      </c>
      <c r="R83" s="268">
        <f t="shared" si="99"/>
        <v>3000000</v>
      </c>
    </row>
    <row r="84" spans="1:18" ht="16.5" customHeight="1">
      <c r="A84" s="32" t="s">
        <v>884</v>
      </c>
      <c r="B84" s="32" t="s">
        <v>930</v>
      </c>
      <c r="C84" s="237">
        <v>60000000</v>
      </c>
      <c r="D84" s="285"/>
      <c r="E84" s="285"/>
      <c r="F84" s="269"/>
      <c r="G84" s="269"/>
      <c r="H84" s="285"/>
      <c r="I84" s="285"/>
      <c r="J84" s="115">
        <f>SUM(F84:I84)</f>
        <v>0</v>
      </c>
      <c r="K84" s="237">
        <v>60000000</v>
      </c>
      <c r="L84" s="237">
        <v>57000000</v>
      </c>
      <c r="M84" s="237">
        <v>57000000</v>
      </c>
      <c r="N84" s="237">
        <f>L84-M84</f>
        <v>0</v>
      </c>
      <c r="O84" s="237"/>
      <c r="P84" s="237"/>
      <c r="Q84" s="237">
        <f>SUM(N84:P84)</f>
        <v>0</v>
      </c>
      <c r="R84" s="237">
        <f>K84-M84-Q84</f>
        <v>3000000</v>
      </c>
    </row>
    <row r="85" spans="1:18" ht="16.5" customHeight="1">
      <c r="A85" s="143" t="s">
        <v>16</v>
      </c>
      <c r="B85" s="143" t="s">
        <v>935</v>
      </c>
      <c r="C85" s="248">
        <f>SUM(C86)</f>
        <v>0</v>
      </c>
      <c r="D85" s="173">
        <f t="shared" ref="D85:J85" si="100">SUM(D86)</f>
        <v>0</v>
      </c>
      <c r="E85" s="173">
        <f t="shared" si="100"/>
        <v>0</v>
      </c>
      <c r="F85" s="173">
        <f t="shared" si="100"/>
        <v>0</v>
      </c>
      <c r="G85" s="173">
        <f t="shared" si="100"/>
        <v>0</v>
      </c>
      <c r="H85" s="173">
        <f t="shared" si="100"/>
        <v>0</v>
      </c>
      <c r="I85" s="173">
        <f t="shared" si="100"/>
        <v>0</v>
      </c>
      <c r="J85" s="173">
        <f t="shared" si="100"/>
        <v>0</v>
      </c>
      <c r="K85" s="268">
        <f t="shared" ref="K85:R85" si="101">SUM(K86)</f>
        <v>0</v>
      </c>
      <c r="L85" s="268">
        <f t="shared" si="101"/>
        <v>0</v>
      </c>
      <c r="M85" s="268">
        <f t="shared" si="101"/>
        <v>0</v>
      </c>
      <c r="N85" s="268">
        <f t="shared" si="101"/>
        <v>0</v>
      </c>
      <c r="O85" s="268">
        <f t="shared" si="101"/>
        <v>0</v>
      </c>
      <c r="P85" s="268">
        <f t="shared" si="101"/>
        <v>0</v>
      </c>
      <c r="Q85" s="268">
        <f t="shared" si="101"/>
        <v>0</v>
      </c>
      <c r="R85" s="268">
        <f t="shared" si="101"/>
        <v>0</v>
      </c>
    </row>
    <row r="86" spans="1:18" ht="16.5" customHeight="1">
      <c r="A86" s="144" t="s">
        <v>884</v>
      </c>
      <c r="B86" s="195" t="s">
        <v>934</v>
      </c>
      <c r="C86" s="249"/>
      <c r="D86" s="286"/>
      <c r="E86" s="286"/>
      <c r="F86" s="293"/>
      <c r="G86" s="293"/>
      <c r="H86" s="286"/>
      <c r="I86" s="286"/>
      <c r="J86" s="115">
        <f>SUM(F86:I86)</f>
        <v>0</v>
      </c>
      <c r="K86" s="249">
        <v>0</v>
      </c>
      <c r="L86" s="249"/>
      <c r="M86" s="249"/>
      <c r="N86" s="249">
        <f>L86-M86</f>
        <v>0</v>
      </c>
      <c r="O86" s="249"/>
      <c r="P86" s="249"/>
      <c r="Q86" s="249">
        <f>SUM(N86:P86)</f>
        <v>0</v>
      </c>
      <c r="R86" s="237">
        <f>K86-M86-Q86</f>
        <v>0</v>
      </c>
    </row>
    <row r="87" spans="1:18" ht="16.5" customHeight="1">
      <c r="A87" s="27" t="s">
        <v>936</v>
      </c>
      <c r="B87" s="27" t="s">
        <v>937</v>
      </c>
      <c r="C87" s="210">
        <f>C88</f>
        <v>3240000</v>
      </c>
      <c r="D87" s="210">
        <f t="shared" ref="D87:J87" si="102">D88</f>
        <v>0</v>
      </c>
      <c r="E87" s="210">
        <f t="shared" si="102"/>
        <v>0</v>
      </c>
      <c r="F87" s="210">
        <f t="shared" si="102"/>
        <v>0</v>
      </c>
      <c r="G87" s="210">
        <f t="shared" si="102"/>
        <v>0</v>
      </c>
      <c r="H87" s="210">
        <f t="shared" si="102"/>
        <v>0</v>
      </c>
      <c r="I87" s="210">
        <f t="shared" si="102"/>
        <v>0</v>
      </c>
      <c r="J87" s="210">
        <f t="shared" si="102"/>
        <v>0</v>
      </c>
      <c r="K87" s="210">
        <f t="shared" ref="K87:R87" si="103">K88</f>
        <v>3240000</v>
      </c>
      <c r="L87" s="210">
        <f t="shared" si="103"/>
        <v>3240000</v>
      </c>
      <c r="M87" s="210">
        <f t="shared" si="103"/>
        <v>3240000</v>
      </c>
      <c r="N87" s="210">
        <f t="shared" si="103"/>
        <v>0</v>
      </c>
      <c r="O87" s="210">
        <f t="shared" si="103"/>
        <v>0</v>
      </c>
      <c r="P87" s="210">
        <f t="shared" si="103"/>
        <v>0</v>
      </c>
      <c r="Q87" s="210">
        <f t="shared" si="103"/>
        <v>0</v>
      </c>
      <c r="R87" s="210">
        <f t="shared" si="103"/>
        <v>0</v>
      </c>
    </row>
    <row r="88" spans="1:18" ht="16.5" customHeight="1">
      <c r="A88" s="143" t="s">
        <v>16</v>
      </c>
      <c r="B88" s="143" t="s">
        <v>883</v>
      </c>
      <c r="C88" s="248">
        <f>SUM(C89)</f>
        <v>3240000</v>
      </c>
      <c r="D88" s="173">
        <f t="shared" ref="D88:J88" si="104">SUM(D89)</f>
        <v>0</v>
      </c>
      <c r="E88" s="173">
        <f t="shared" si="104"/>
        <v>0</v>
      </c>
      <c r="F88" s="173">
        <f t="shared" si="104"/>
        <v>0</v>
      </c>
      <c r="G88" s="173">
        <f t="shared" si="104"/>
        <v>0</v>
      </c>
      <c r="H88" s="173">
        <f t="shared" si="104"/>
        <v>0</v>
      </c>
      <c r="I88" s="173">
        <f t="shared" si="104"/>
        <v>0</v>
      </c>
      <c r="J88" s="173">
        <f t="shared" si="104"/>
        <v>0</v>
      </c>
      <c r="K88" s="268">
        <f t="shared" ref="K88:R88" si="105">SUM(K89)</f>
        <v>3240000</v>
      </c>
      <c r="L88" s="268">
        <f t="shared" si="105"/>
        <v>3240000</v>
      </c>
      <c r="M88" s="268">
        <f t="shared" si="105"/>
        <v>3240000</v>
      </c>
      <c r="N88" s="268">
        <f t="shared" si="105"/>
        <v>0</v>
      </c>
      <c r="O88" s="268">
        <f t="shared" si="105"/>
        <v>0</v>
      </c>
      <c r="P88" s="268">
        <f t="shared" si="105"/>
        <v>0</v>
      </c>
      <c r="Q88" s="268">
        <f t="shared" si="105"/>
        <v>0</v>
      </c>
      <c r="R88" s="268">
        <f t="shared" si="105"/>
        <v>0</v>
      </c>
    </row>
    <row r="89" spans="1:18" ht="16.5" customHeight="1">
      <c r="A89" s="144" t="s">
        <v>884</v>
      </c>
      <c r="B89" s="144" t="s">
        <v>893</v>
      </c>
      <c r="C89" s="249">
        <v>3240000</v>
      </c>
      <c r="D89" s="286"/>
      <c r="E89" s="286"/>
      <c r="F89" s="293"/>
      <c r="G89" s="293"/>
      <c r="H89" s="286"/>
      <c r="I89" s="286"/>
      <c r="J89" s="115">
        <f>SUM(F89:I89)</f>
        <v>0</v>
      </c>
      <c r="K89" s="249">
        <v>3240000</v>
      </c>
      <c r="L89" s="249">
        <v>3240000</v>
      </c>
      <c r="M89" s="249">
        <v>3240000</v>
      </c>
      <c r="N89" s="249">
        <f>L89-M89</f>
        <v>0</v>
      </c>
      <c r="O89" s="249"/>
      <c r="P89" s="249"/>
      <c r="Q89" s="249">
        <f>SUM(N89:P89)</f>
        <v>0</v>
      </c>
      <c r="R89" s="237">
        <f>K89-M89-Q89</f>
        <v>0</v>
      </c>
    </row>
    <row r="90" spans="1:18" ht="16.5" customHeight="1">
      <c r="A90" s="27" t="s">
        <v>936</v>
      </c>
      <c r="B90" s="27" t="s">
        <v>938</v>
      </c>
      <c r="C90" s="210">
        <f>C91</f>
        <v>33120000</v>
      </c>
      <c r="D90" s="210">
        <f t="shared" ref="D90:J90" si="106">D91</f>
        <v>0</v>
      </c>
      <c r="E90" s="210">
        <f t="shared" si="106"/>
        <v>0</v>
      </c>
      <c r="F90" s="210">
        <f t="shared" si="106"/>
        <v>0</v>
      </c>
      <c r="G90" s="210">
        <f t="shared" si="106"/>
        <v>0</v>
      </c>
      <c r="H90" s="210">
        <f t="shared" si="106"/>
        <v>0</v>
      </c>
      <c r="I90" s="210">
        <f t="shared" si="106"/>
        <v>0</v>
      </c>
      <c r="J90" s="210">
        <f t="shared" si="106"/>
        <v>0</v>
      </c>
      <c r="K90" s="210">
        <f t="shared" ref="K90:R90" si="107">K91</f>
        <v>33120000</v>
      </c>
      <c r="L90" s="210">
        <f t="shared" si="107"/>
        <v>33120000</v>
      </c>
      <c r="M90" s="210">
        <f t="shared" si="107"/>
        <v>33120000</v>
      </c>
      <c r="N90" s="210">
        <f t="shared" si="107"/>
        <v>0</v>
      </c>
      <c r="O90" s="210">
        <f t="shared" si="107"/>
        <v>0</v>
      </c>
      <c r="P90" s="210">
        <f t="shared" si="107"/>
        <v>0</v>
      </c>
      <c r="Q90" s="210">
        <f t="shared" si="107"/>
        <v>0</v>
      </c>
      <c r="R90" s="210">
        <f t="shared" si="107"/>
        <v>0</v>
      </c>
    </row>
    <row r="91" spans="1:18" ht="16.5" customHeight="1">
      <c r="A91" s="143" t="s">
        <v>16</v>
      </c>
      <c r="B91" s="143" t="s">
        <v>939</v>
      </c>
      <c r="C91" s="248">
        <f>SUM(C92)</f>
        <v>33120000</v>
      </c>
      <c r="D91" s="173">
        <f t="shared" ref="D91:J91" si="108">SUM(D92)</f>
        <v>0</v>
      </c>
      <c r="E91" s="173">
        <f t="shared" si="108"/>
        <v>0</v>
      </c>
      <c r="F91" s="173">
        <f t="shared" si="108"/>
        <v>0</v>
      </c>
      <c r="G91" s="173">
        <f t="shared" si="108"/>
        <v>0</v>
      </c>
      <c r="H91" s="173">
        <f t="shared" si="108"/>
        <v>0</v>
      </c>
      <c r="I91" s="173">
        <f t="shared" si="108"/>
        <v>0</v>
      </c>
      <c r="J91" s="173">
        <f t="shared" si="108"/>
        <v>0</v>
      </c>
      <c r="K91" s="268">
        <f t="shared" ref="K91:R91" si="109">SUM(K92)</f>
        <v>33120000</v>
      </c>
      <c r="L91" s="268">
        <f t="shared" si="109"/>
        <v>33120000</v>
      </c>
      <c r="M91" s="268">
        <f t="shared" si="109"/>
        <v>33120000</v>
      </c>
      <c r="N91" s="268">
        <f t="shared" si="109"/>
        <v>0</v>
      </c>
      <c r="O91" s="268">
        <f t="shared" si="109"/>
        <v>0</v>
      </c>
      <c r="P91" s="268">
        <f t="shared" si="109"/>
        <v>0</v>
      </c>
      <c r="Q91" s="268">
        <f t="shared" si="109"/>
        <v>0</v>
      </c>
      <c r="R91" s="268">
        <f t="shared" si="109"/>
        <v>0</v>
      </c>
    </row>
    <row r="92" spans="1:18" ht="16.5" customHeight="1">
      <c r="A92" s="32" t="s">
        <v>884</v>
      </c>
      <c r="B92" s="32" t="s">
        <v>940</v>
      </c>
      <c r="C92" s="237">
        <v>33120000</v>
      </c>
      <c r="D92" s="285"/>
      <c r="E92" s="285"/>
      <c r="F92" s="269"/>
      <c r="G92" s="269"/>
      <c r="H92" s="285"/>
      <c r="I92" s="285"/>
      <c r="J92" s="115">
        <f>SUM(F92:I92)</f>
        <v>0</v>
      </c>
      <c r="K92" s="237">
        <v>33120000</v>
      </c>
      <c r="L92" s="237">
        <v>33120000</v>
      </c>
      <c r="M92" s="237">
        <v>33120000</v>
      </c>
      <c r="N92" s="237">
        <f>L92-M92</f>
        <v>0</v>
      </c>
      <c r="O92" s="237"/>
      <c r="P92" s="237"/>
      <c r="Q92" s="237">
        <f>SUM(N92:P92)</f>
        <v>0</v>
      </c>
      <c r="R92" s="237">
        <f>K92-M92-Q92</f>
        <v>0</v>
      </c>
    </row>
    <row r="93" spans="1:18" ht="16.5" customHeight="1">
      <c r="A93" s="194" t="s">
        <v>2</v>
      </c>
      <c r="B93" s="194" t="s">
        <v>941</v>
      </c>
      <c r="C93" s="247">
        <f>SUM(C94,C97,C123,C133,C112)</f>
        <v>464420000</v>
      </c>
      <c r="D93" s="247">
        <f t="shared" ref="D93:J93" si="110">SUM(D94,D97,D123,D133,D112)</f>
        <v>0</v>
      </c>
      <c r="E93" s="247">
        <f t="shared" si="110"/>
        <v>0</v>
      </c>
      <c r="F93" s="247">
        <f t="shared" si="110"/>
        <v>1190000</v>
      </c>
      <c r="G93" s="247">
        <f t="shared" si="110"/>
        <v>0</v>
      </c>
      <c r="H93" s="247">
        <f t="shared" si="110"/>
        <v>0</v>
      </c>
      <c r="I93" s="247">
        <f t="shared" si="110"/>
        <v>5500000</v>
      </c>
      <c r="J93" s="247">
        <f t="shared" si="110"/>
        <v>6690000</v>
      </c>
      <c r="K93" s="247">
        <f t="shared" ref="K93:R93" si="111">SUM(K94,K97,K123,K133,K112)</f>
        <v>471110000</v>
      </c>
      <c r="L93" s="247">
        <f t="shared" si="111"/>
        <v>468779480</v>
      </c>
      <c r="M93" s="247">
        <f t="shared" si="111"/>
        <v>468779480</v>
      </c>
      <c r="N93" s="247">
        <f t="shared" si="111"/>
        <v>0</v>
      </c>
      <c r="O93" s="247">
        <f t="shared" si="111"/>
        <v>0</v>
      </c>
      <c r="P93" s="247">
        <f t="shared" si="111"/>
        <v>0</v>
      </c>
      <c r="Q93" s="247">
        <f t="shared" si="111"/>
        <v>0</v>
      </c>
      <c r="R93" s="247">
        <f t="shared" si="111"/>
        <v>2330520</v>
      </c>
    </row>
    <row r="94" spans="1:18" ht="16.5" customHeight="1">
      <c r="A94" s="27" t="s">
        <v>3</v>
      </c>
      <c r="B94" s="27" t="s">
        <v>465</v>
      </c>
      <c r="C94" s="210">
        <f>C95</f>
        <v>35280000</v>
      </c>
      <c r="D94" s="210">
        <f t="shared" ref="D94:J94" si="112">D95</f>
        <v>0</v>
      </c>
      <c r="E94" s="210">
        <f t="shared" si="112"/>
        <v>0</v>
      </c>
      <c r="F94" s="210">
        <f t="shared" si="112"/>
        <v>-15700000</v>
      </c>
      <c r="G94" s="210">
        <f t="shared" si="112"/>
        <v>0</v>
      </c>
      <c r="H94" s="210">
        <f t="shared" si="112"/>
        <v>0</v>
      </c>
      <c r="I94" s="210">
        <f t="shared" si="112"/>
        <v>0</v>
      </c>
      <c r="J94" s="210">
        <f t="shared" si="112"/>
        <v>-15700000</v>
      </c>
      <c r="K94" s="210">
        <f t="shared" ref="K94:R94" si="113">K95</f>
        <v>19580000</v>
      </c>
      <c r="L94" s="210">
        <f t="shared" si="113"/>
        <v>19550000</v>
      </c>
      <c r="M94" s="210">
        <f t="shared" si="113"/>
        <v>19550000</v>
      </c>
      <c r="N94" s="210">
        <f t="shared" si="113"/>
        <v>0</v>
      </c>
      <c r="O94" s="210">
        <f t="shared" si="113"/>
        <v>0</v>
      </c>
      <c r="P94" s="210">
        <f t="shared" si="113"/>
        <v>0</v>
      </c>
      <c r="Q94" s="210">
        <f t="shared" si="113"/>
        <v>0</v>
      </c>
      <c r="R94" s="210">
        <f t="shared" si="113"/>
        <v>30000</v>
      </c>
    </row>
    <row r="95" spans="1:18" ht="16.5" customHeight="1">
      <c r="A95" s="143" t="s">
        <v>16</v>
      </c>
      <c r="B95" s="143" t="s">
        <v>939</v>
      </c>
      <c r="C95" s="248">
        <f>SUM(C96)</f>
        <v>35280000</v>
      </c>
      <c r="D95" s="173">
        <f t="shared" ref="D95:J95" si="114">SUM(D96)</f>
        <v>0</v>
      </c>
      <c r="E95" s="173">
        <f t="shared" si="114"/>
        <v>0</v>
      </c>
      <c r="F95" s="173">
        <f t="shared" si="114"/>
        <v>-15700000</v>
      </c>
      <c r="G95" s="173">
        <f t="shared" si="114"/>
        <v>0</v>
      </c>
      <c r="H95" s="173">
        <f t="shared" si="114"/>
        <v>0</v>
      </c>
      <c r="I95" s="173">
        <f t="shared" si="114"/>
        <v>0</v>
      </c>
      <c r="J95" s="173">
        <f t="shared" si="114"/>
        <v>-15700000</v>
      </c>
      <c r="K95" s="268">
        <f t="shared" ref="K95:R95" si="115">SUM(K96)</f>
        <v>19580000</v>
      </c>
      <c r="L95" s="268">
        <f t="shared" si="115"/>
        <v>19550000</v>
      </c>
      <c r="M95" s="268">
        <f t="shared" si="115"/>
        <v>19550000</v>
      </c>
      <c r="N95" s="268">
        <f t="shared" si="115"/>
        <v>0</v>
      </c>
      <c r="O95" s="268">
        <f t="shared" si="115"/>
        <v>0</v>
      </c>
      <c r="P95" s="268">
        <f t="shared" si="115"/>
        <v>0</v>
      </c>
      <c r="Q95" s="268">
        <f t="shared" si="115"/>
        <v>0</v>
      </c>
      <c r="R95" s="268">
        <f t="shared" si="115"/>
        <v>30000</v>
      </c>
    </row>
    <row r="96" spans="1:18" ht="16.5" customHeight="1">
      <c r="A96" s="144" t="s">
        <v>884</v>
      </c>
      <c r="B96" s="144" t="s">
        <v>940</v>
      </c>
      <c r="C96" s="249">
        <v>35280000</v>
      </c>
      <c r="D96" s="286"/>
      <c r="E96" s="286"/>
      <c r="F96" s="293">
        <v>-15700000</v>
      </c>
      <c r="G96" s="293"/>
      <c r="H96" s="286"/>
      <c r="I96" s="286"/>
      <c r="J96" s="115">
        <f>SUM(F96:I96)</f>
        <v>-15700000</v>
      </c>
      <c r="K96" s="249">
        <v>19580000</v>
      </c>
      <c r="L96" s="249">
        <v>19550000</v>
      </c>
      <c r="M96" s="249">
        <v>19550000</v>
      </c>
      <c r="N96" s="249">
        <f>L96-M96</f>
        <v>0</v>
      </c>
      <c r="O96" s="249"/>
      <c r="P96" s="249"/>
      <c r="Q96" s="249">
        <f>SUM(N96:P96)</f>
        <v>0</v>
      </c>
      <c r="R96" s="237">
        <f>K96-M96-Q96</f>
        <v>30000</v>
      </c>
    </row>
    <row r="97" spans="1:18" ht="16.5" customHeight="1">
      <c r="A97" s="27" t="s">
        <v>3</v>
      </c>
      <c r="B97" s="27" t="s">
        <v>72</v>
      </c>
      <c r="C97" s="210">
        <f>SUM(C98,C103,C105,C107,C109)</f>
        <v>196000000</v>
      </c>
      <c r="D97" s="210">
        <f t="shared" ref="D97:J97" si="116">SUM(D98,D103,D105,D107,D109)</f>
        <v>0</v>
      </c>
      <c r="E97" s="210">
        <f t="shared" si="116"/>
        <v>0</v>
      </c>
      <c r="F97" s="210">
        <f t="shared" si="116"/>
        <v>-71460000</v>
      </c>
      <c r="G97" s="210">
        <f t="shared" si="116"/>
        <v>0</v>
      </c>
      <c r="H97" s="210">
        <f t="shared" si="116"/>
        <v>0</v>
      </c>
      <c r="I97" s="210">
        <f t="shared" si="116"/>
        <v>-11500000</v>
      </c>
      <c r="J97" s="210">
        <f t="shared" si="116"/>
        <v>-82960000</v>
      </c>
      <c r="K97" s="210">
        <f t="shared" ref="K97:R97" si="117">SUM(K98,K103,K105,K107,K109)</f>
        <v>113040000</v>
      </c>
      <c r="L97" s="210">
        <f t="shared" si="117"/>
        <v>112718510</v>
      </c>
      <c r="M97" s="210">
        <f t="shared" si="117"/>
        <v>112718510</v>
      </c>
      <c r="N97" s="210">
        <f t="shared" si="117"/>
        <v>0</v>
      </c>
      <c r="O97" s="210">
        <f t="shared" si="117"/>
        <v>0</v>
      </c>
      <c r="P97" s="210">
        <f t="shared" si="117"/>
        <v>0</v>
      </c>
      <c r="Q97" s="210">
        <f t="shared" si="117"/>
        <v>0</v>
      </c>
      <c r="R97" s="210">
        <f t="shared" si="117"/>
        <v>321490</v>
      </c>
    </row>
    <row r="98" spans="1:18" ht="16.5" customHeight="1">
      <c r="A98" s="143" t="s">
        <v>16</v>
      </c>
      <c r="B98" s="143" t="s">
        <v>883</v>
      </c>
      <c r="C98" s="248">
        <f>SUM(C99:C102)</f>
        <v>118900000</v>
      </c>
      <c r="D98" s="173">
        <f t="shared" ref="D98:J98" si="118">SUM(D99:D102)</f>
        <v>0</v>
      </c>
      <c r="E98" s="173">
        <f t="shared" si="118"/>
        <v>0</v>
      </c>
      <c r="F98" s="173">
        <f t="shared" si="118"/>
        <v>-24000000</v>
      </c>
      <c r="G98" s="173">
        <f t="shared" si="118"/>
        <v>0</v>
      </c>
      <c r="H98" s="173">
        <f t="shared" si="118"/>
        <v>0</v>
      </c>
      <c r="I98" s="173">
        <f t="shared" si="118"/>
        <v>-12000000</v>
      </c>
      <c r="J98" s="173">
        <f t="shared" si="118"/>
        <v>-36000000</v>
      </c>
      <c r="K98" s="268">
        <f t="shared" ref="K98:R98" si="119">SUM(K99:K102)</f>
        <v>82900000</v>
      </c>
      <c r="L98" s="268">
        <f t="shared" si="119"/>
        <v>82812260</v>
      </c>
      <c r="M98" s="268">
        <f t="shared" si="119"/>
        <v>82812260</v>
      </c>
      <c r="N98" s="268">
        <f t="shared" si="119"/>
        <v>0</v>
      </c>
      <c r="O98" s="268">
        <f t="shared" si="119"/>
        <v>0</v>
      </c>
      <c r="P98" s="268">
        <f t="shared" si="119"/>
        <v>0</v>
      </c>
      <c r="Q98" s="268">
        <f t="shared" si="119"/>
        <v>0</v>
      </c>
      <c r="R98" s="268">
        <f t="shared" si="119"/>
        <v>87740</v>
      </c>
    </row>
    <row r="99" spans="1:18" ht="16.5" customHeight="1">
      <c r="A99" s="32" t="s">
        <v>884</v>
      </c>
      <c r="B99" s="32" t="s">
        <v>885</v>
      </c>
      <c r="C99" s="237">
        <v>30000000</v>
      </c>
      <c r="D99" s="285"/>
      <c r="E99" s="285"/>
      <c r="F99" s="269">
        <v>-10800000</v>
      </c>
      <c r="G99" s="269"/>
      <c r="H99" s="285"/>
      <c r="I99" s="285"/>
      <c r="J99" s="115">
        <f t="shared" ref="J99:J102" si="120">SUM(F99:I99)</f>
        <v>-10800000</v>
      </c>
      <c r="K99" s="237">
        <v>19200000</v>
      </c>
      <c r="L99" s="237">
        <v>19158000</v>
      </c>
      <c r="M99" s="237">
        <v>19158000</v>
      </c>
      <c r="N99" s="237">
        <f t="shared" ref="N99:N102" si="121">L99-M99</f>
        <v>0</v>
      </c>
      <c r="O99" s="237"/>
      <c r="P99" s="237"/>
      <c r="Q99" s="237">
        <f>SUM(N99:P99)</f>
        <v>0</v>
      </c>
      <c r="R99" s="237">
        <f t="shared" ref="R99:R102" si="122">K99-M99-Q99</f>
        <v>42000</v>
      </c>
    </row>
    <row r="100" spans="1:18" ht="16.5" customHeight="1">
      <c r="A100" s="32" t="s">
        <v>884</v>
      </c>
      <c r="B100" s="32" t="s">
        <v>893</v>
      </c>
      <c r="C100" s="237">
        <v>49000000</v>
      </c>
      <c r="D100" s="285"/>
      <c r="E100" s="285"/>
      <c r="F100" s="269">
        <f>-10400000+4000000</f>
        <v>-6400000</v>
      </c>
      <c r="G100" s="269"/>
      <c r="H100" s="285"/>
      <c r="I100" s="285">
        <v>-4000000</v>
      </c>
      <c r="J100" s="115">
        <f t="shared" si="120"/>
        <v>-10400000</v>
      </c>
      <c r="K100" s="237">
        <v>38600000</v>
      </c>
      <c r="L100" s="237">
        <v>38568360</v>
      </c>
      <c r="M100" s="237">
        <v>38568360</v>
      </c>
      <c r="N100" s="237">
        <f t="shared" si="121"/>
        <v>0</v>
      </c>
      <c r="O100" s="237"/>
      <c r="P100" s="237"/>
      <c r="Q100" s="237">
        <f>SUM(N100:P100)</f>
        <v>0</v>
      </c>
      <c r="R100" s="237">
        <f t="shared" si="122"/>
        <v>31640</v>
      </c>
    </row>
    <row r="101" spans="1:18" ht="16.5" customHeight="1">
      <c r="A101" s="32" t="s">
        <v>884</v>
      </c>
      <c r="B101" s="32" t="s">
        <v>886</v>
      </c>
      <c r="C101" s="237">
        <v>30000000</v>
      </c>
      <c r="D101" s="285"/>
      <c r="E101" s="285"/>
      <c r="F101" s="269">
        <v>-4900000</v>
      </c>
      <c r="G101" s="269"/>
      <c r="H101" s="285"/>
      <c r="I101" s="285"/>
      <c r="J101" s="115">
        <f t="shared" si="120"/>
        <v>-4900000</v>
      </c>
      <c r="K101" s="237">
        <v>25100000</v>
      </c>
      <c r="L101" s="237">
        <v>25085900</v>
      </c>
      <c r="M101" s="237">
        <v>25085900</v>
      </c>
      <c r="N101" s="237">
        <f t="shared" si="121"/>
        <v>0</v>
      </c>
      <c r="O101" s="237"/>
      <c r="P101" s="237"/>
      <c r="Q101" s="237">
        <f>SUM(N101:P101)</f>
        <v>0</v>
      </c>
      <c r="R101" s="237">
        <f t="shared" si="122"/>
        <v>14100</v>
      </c>
    </row>
    <row r="102" spans="1:18" ht="16.5" customHeight="1">
      <c r="A102" s="32" t="s">
        <v>884</v>
      </c>
      <c r="B102" s="32" t="s">
        <v>887</v>
      </c>
      <c r="C102" s="237">
        <v>9900000</v>
      </c>
      <c r="D102" s="285"/>
      <c r="E102" s="285"/>
      <c r="F102" s="269">
        <f>-9900000+8000000</f>
        <v>-1900000</v>
      </c>
      <c r="G102" s="269"/>
      <c r="H102" s="285"/>
      <c r="I102" s="285">
        <v>-8000000</v>
      </c>
      <c r="J102" s="115">
        <f t="shared" si="120"/>
        <v>-9900000</v>
      </c>
      <c r="K102" s="237">
        <v>0</v>
      </c>
      <c r="L102" s="237"/>
      <c r="M102" s="237"/>
      <c r="N102" s="237">
        <f t="shared" si="121"/>
        <v>0</v>
      </c>
      <c r="O102" s="237"/>
      <c r="P102" s="237"/>
      <c r="Q102" s="237">
        <f>SUM(N102:P102)</f>
        <v>0</v>
      </c>
      <c r="R102" s="237">
        <f t="shared" si="122"/>
        <v>0</v>
      </c>
    </row>
    <row r="103" spans="1:18" ht="16.5" customHeight="1">
      <c r="A103" s="143" t="s">
        <v>16</v>
      </c>
      <c r="B103" s="143" t="s">
        <v>905</v>
      </c>
      <c r="C103" s="248">
        <f>SUM(C104)</f>
        <v>600000</v>
      </c>
      <c r="D103" s="173">
        <f t="shared" ref="D103:J103" si="123">SUM(D104)</f>
        <v>0</v>
      </c>
      <c r="E103" s="173">
        <f t="shared" si="123"/>
        <v>0</v>
      </c>
      <c r="F103" s="173">
        <f t="shared" si="123"/>
        <v>-290000</v>
      </c>
      <c r="G103" s="173">
        <f t="shared" si="123"/>
        <v>0</v>
      </c>
      <c r="H103" s="173">
        <f t="shared" si="123"/>
        <v>0</v>
      </c>
      <c r="I103" s="173">
        <f t="shared" si="123"/>
        <v>1000000</v>
      </c>
      <c r="J103" s="173">
        <f t="shared" si="123"/>
        <v>710000</v>
      </c>
      <c r="K103" s="268">
        <f t="shared" ref="K103:R103" si="124">SUM(K104)</f>
        <v>1310000</v>
      </c>
      <c r="L103" s="268">
        <f t="shared" si="124"/>
        <v>1301040</v>
      </c>
      <c r="M103" s="268">
        <f t="shared" si="124"/>
        <v>1301040</v>
      </c>
      <c r="N103" s="268">
        <f t="shared" si="124"/>
        <v>0</v>
      </c>
      <c r="O103" s="268">
        <f t="shared" si="124"/>
        <v>0</v>
      </c>
      <c r="P103" s="268">
        <f t="shared" si="124"/>
        <v>0</v>
      </c>
      <c r="Q103" s="268">
        <f t="shared" si="124"/>
        <v>0</v>
      </c>
      <c r="R103" s="268">
        <f t="shared" si="124"/>
        <v>8960</v>
      </c>
    </row>
    <row r="104" spans="1:18" ht="16.5" customHeight="1">
      <c r="A104" s="32" t="s">
        <v>884</v>
      </c>
      <c r="B104" s="32" t="s">
        <v>907</v>
      </c>
      <c r="C104" s="237">
        <v>600000</v>
      </c>
      <c r="D104" s="285"/>
      <c r="E104" s="285"/>
      <c r="F104" s="269">
        <f>710000-1000000</f>
        <v>-290000</v>
      </c>
      <c r="G104" s="269"/>
      <c r="H104" s="285"/>
      <c r="I104" s="285">
        <f>1000000</f>
        <v>1000000</v>
      </c>
      <c r="J104" s="115">
        <f>SUM(F104:I104)</f>
        <v>710000</v>
      </c>
      <c r="K104" s="237">
        <v>1310000</v>
      </c>
      <c r="L104" s="237">
        <v>1301040</v>
      </c>
      <c r="M104" s="237">
        <v>1301040</v>
      </c>
      <c r="N104" s="237">
        <f>L104-M104</f>
        <v>0</v>
      </c>
      <c r="O104" s="237"/>
      <c r="P104" s="237"/>
      <c r="Q104" s="237">
        <f>SUM(N104:P104)</f>
        <v>0</v>
      </c>
      <c r="R104" s="237">
        <f>K104-M104-Q104</f>
        <v>8960</v>
      </c>
    </row>
    <row r="105" spans="1:18" ht="16.5" customHeight="1">
      <c r="A105" s="143" t="s">
        <v>16</v>
      </c>
      <c r="B105" s="143" t="s">
        <v>939</v>
      </c>
      <c r="C105" s="248">
        <f>SUM(C106)</f>
        <v>56500000</v>
      </c>
      <c r="D105" s="173">
        <f t="shared" ref="D105:J105" si="125">SUM(D106)</f>
        <v>0</v>
      </c>
      <c r="E105" s="173">
        <f t="shared" si="125"/>
        <v>0</v>
      </c>
      <c r="F105" s="173">
        <f t="shared" si="125"/>
        <v>-44000000</v>
      </c>
      <c r="G105" s="173">
        <f t="shared" si="125"/>
        <v>0</v>
      </c>
      <c r="H105" s="173">
        <f t="shared" si="125"/>
        <v>0</v>
      </c>
      <c r="I105" s="173">
        <f t="shared" si="125"/>
        <v>1500000</v>
      </c>
      <c r="J105" s="173">
        <f t="shared" si="125"/>
        <v>-42500000</v>
      </c>
      <c r="K105" s="268">
        <f t="shared" ref="K105:R105" si="126">SUM(K106)</f>
        <v>14000000</v>
      </c>
      <c r="L105" s="268">
        <f t="shared" si="126"/>
        <v>13930000</v>
      </c>
      <c r="M105" s="268">
        <f t="shared" si="126"/>
        <v>13930000</v>
      </c>
      <c r="N105" s="268">
        <f t="shared" si="126"/>
        <v>0</v>
      </c>
      <c r="O105" s="268">
        <f t="shared" si="126"/>
        <v>0</v>
      </c>
      <c r="P105" s="268">
        <f t="shared" si="126"/>
        <v>0</v>
      </c>
      <c r="Q105" s="268">
        <f t="shared" si="126"/>
        <v>0</v>
      </c>
      <c r="R105" s="268">
        <f t="shared" si="126"/>
        <v>70000</v>
      </c>
    </row>
    <row r="106" spans="1:18" ht="16.5" customHeight="1">
      <c r="A106" s="32" t="s">
        <v>884</v>
      </c>
      <c r="B106" s="32" t="s">
        <v>942</v>
      </c>
      <c r="C106" s="237">
        <v>56500000</v>
      </c>
      <c r="D106" s="285"/>
      <c r="E106" s="285"/>
      <c r="F106" s="269">
        <f>-42500000-1500000</f>
        <v>-44000000</v>
      </c>
      <c r="G106" s="269"/>
      <c r="H106" s="285"/>
      <c r="I106" s="285">
        <v>1500000</v>
      </c>
      <c r="J106" s="115">
        <f>SUM(F106:I106)</f>
        <v>-42500000</v>
      </c>
      <c r="K106" s="237">
        <v>14000000</v>
      </c>
      <c r="L106" s="237">
        <v>13930000</v>
      </c>
      <c r="M106" s="237">
        <v>13930000</v>
      </c>
      <c r="N106" s="237">
        <f>L106-M106</f>
        <v>0</v>
      </c>
      <c r="O106" s="237"/>
      <c r="P106" s="237"/>
      <c r="Q106" s="237">
        <f>SUM(N106:P106)</f>
        <v>0</v>
      </c>
      <c r="R106" s="237">
        <f>K106-M106-Q106</f>
        <v>70000</v>
      </c>
    </row>
    <row r="107" spans="1:18" ht="16.5" customHeight="1">
      <c r="A107" s="143" t="s">
        <v>16</v>
      </c>
      <c r="B107" s="143" t="s">
        <v>888</v>
      </c>
      <c r="C107" s="248">
        <f>SUM(C108)</f>
        <v>8000000</v>
      </c>
      <c r="D107" s="173">
        <f t="shared" ref="D107:J107" si="127">SUM(D108)</f>
        <v>0</v>
      </c>
      <c r="E107" s="173">
        <f t="shared" si="127"/>
        <v>0</v>
      </c>
      <c r="F107" s="173">
        <f t="shared" si="127"/>
        <v>-2200000</v>
      </c>
      <c r="G107" s="173">
        <f t="shared" si="127"/>
        <v>0</v>
      </c>
      <c r="H107" s="173">
        <f t="shared" si="127"/>
        <v>0</v>
      </c>
      <c r="I107" s="173">
        <f t="shared" si="127"/>
        <v>-1000000</v>
      </c>
      <c r="J107" s="173">
        <f t="shared" si="127"/>
        <v>-3200000</v>
      </c>
      <c r="K107" s="268">
        <f t="shared" ref="K107:R107" si="128">SUM(K108)</f>
        <v>4800000</v>
      </c>
      <c r="L107" s="268">
        <f t="shared" si="128"/>
        <v>4746300</v>
      </c>
      <c r="M107" s="268">
        <f t="shared" si="128"/>
        <v>4746300</v>
      </c>
      <c r="N107" s="268">
        <f t="shared" si="128"/>
        <v>0</v>
      </c>
      <c r="O107" s="268">
        <f t="shared" si="128"/>
        <v>0</v>
      </c>
      <c r="P107" s="268">
        <f t="shared" si="128"/>
        <v>0</v>
      </c>
      <c r="Q107" s="268">
        <f t="shared" si="128"/>
        <v>0</v>
      </c>
      <c r="R107" s="268">
        <f t="shared" si="128"/>
        <v>53700</v>
      </c>
    </row>
    <row r="108" spans="1:18" ht="16.5" customHeight="1">
      <c r="A108" s="32" t="s">
        <v>884</v>
      </c>
      <c r="B108" s="32" t="s">
        <v>889</v>
      </c>
      <c r="C108" s="237">
        <v>8000000</v>
      </c>
      <c r="D108" s="285"/>
      <c r="E108" s="285"/>
      <c r="F108" s="269">
        <f>-3200000+1000000</f>
        <v>-2200000</v>
      </c>
      <c r="G108" s="269"/>
      <c r="H108" s="285"/>
      <c r="I108" s="285">
        <v>-1000000</v>
      </c>
      <c r="J108" s="115">
        <f>SUM(F108:I108)</f>
        <v>-3200000</v>
      </c>
      <c r="K108" s="237">
        <v>4800000</v>
      </c>
      <c r="L108" s="237">
        <v>4746300</v>
      </c>
      <c r="M108" s="237">
        <v>4746300</v>
      </c>
      <c r="N108" s="237">
        <f>L108-M108</f>
        <v>0</v>
      </c>
      <c r="O108" s="237"/>
      <c r="P108" s="237"/>
      <c r="Q108" s="237">
        <f>SUM(N108:P108)</f>
        <v>0</v>
      </c>
      <c r="R108" s="237">
        <f>K108-M108-Q108</f>
        <v>53700</v>
      </c>
    </row>
    <row r="109" spans="1:18" ht="16.5" customHeight="1">
      <c r="A109" s="143" t="s">
        <v>16</v>
      </c>
      <c r="B109" s="143" t="s">
        <v>890</v>
      </c>
      <c r="C109" s="248">
        <f t="shared" ref="C109:R109" si="129">SUM(C110:C111)</f>
        <v>12000000</v>
      </c>
      <c r="D109" s="173">
        <f t="shared" ref="D109:J109" si="130">SUM(D110:D111)</f>
        <v>0</v>
      </c>
      <c r="E109" s="173">
        <f t="shared" si="130"/>
        <v>0</v>
      </c>
      <c r="F109" s="173">
        <f t="shared" si="130"/>
        <v>-970000</v>
      </c>
      <c r="G109" s="173">
        <f t="shared" si="130"/>
        <v>0</v>
      </c>
      <c r="H109" s="173">
        <f t="shared" si="130"/>
        <v>0</v>
      </c>
      <c r="I109" s="173">
        <f t="shared" si="130"/>
        <v>-1000000</v>
      </c>
      <c r="J109" s="173">
        <f t="shared" si="130"/>
        <v>-1970000</v>
      </c>
      <c r="K109" s="268">
        <f t="shared" si="129"/>
        <v>10030000</v>
      </c>
      <c r="L109" s="268">
        <f t="shared" si="129"/>
        <v>9928910</v>
      </c>
      <c r="M109" s="268">
        <f t="shared" si="129"/>
        <v>9928910</v>
      </c>
      <c r="N109" s="268">
        <f t="shared" si="129"/>
        <v>0</v>
      </c>
      <c r="O109" s="268">
        <f t="shared" si="129"/>
        <v>0</v>
      </c>
      <c r="P109" s="268">
        <f t="shared" si="129"/>
        <v>0</v>
      </c>
      <c r="Q109" s="268">
        <f t="shared" si="129"/>
        <v>0</v>
      </c>
      <c r="R109" s="268">
        <f t="shared" si="129"/>
        <v>101090</v>
      </c>
    </row>
    <row r="110" spans="1:18" ht="16.5" customHeight="1">
      <c r="A110" s="32" t="s">
        <v>884</v>
      </c>
      <c r="B110" s="32" t="s">
        <v>894</v>
      </c>
      <c r="C110" s="237">
        <v>10000000</v>
      </c>
      <c r="D110" s="285"/>
      <c r="E110" s="285"/>
      <c r="F110" s="269">
        <f>-1000000+1000000</f>
        <v>0</v>
      </c>
      <c r="G110" s="269"/>
      <c r="H110" s="285"/>
      <c r="I110" s="285">
        <f>1000000-2000000</f>
        <v>-1000000</v>
      </c>
      <c r="J110" s="115">
        <f t="shared" ref="J110:J111" si="131">SUM(F110:I110)</f>
        <v>-1000000</v>
      </c>
      <c r="K110" s="237">
        <v>9000000</v>
      </c>
      <c r="L110" s="237">
        <v>8907200</v>
      </c>
      <c r="M110" s="237">
        <v>8907200</v>
      </c>
      <c r="N110" s="237">
        <f t="shared" ref="N110:N111" si="132">L110-M110</f>
        <v>0</v>
      </c>
      <c r="O110" s="237"/>
      <c r="P110" s="237"/>
      <c r="Q110" s="237">
        <f>SUM(N110:P110)</f>
        <v>0</v>
      </c>
      <c r="R110" s="237">
        <f t="shared" ref="R110:R111" si="133">K110-M110-Q110</f>
        <v>92800</v>
      </c>
    </row>
    <row r="111" spans="1:18" ht="16.5" customHeight="1">
      <c r="A111" s="144" t="s">
        <v>884</v>
      </c>
      <c r="B111" s="144" t="s">
        <v>918</v>
      </c>
      <c r="C111" s="249">
        <v>2000000</v>
      </c>
      <c r="D111" s="286"/>
      <c r="E111" s="286"/>
      <c r="F111" s="293">
        <v>-970000</v>
      </c>
      <c r="G111" s="293"/>
      <c r="H111" s="286"/>
      <c r="I111" s="286"/>
      <c r="J111" s="115">
        <f t="shared" si="131"/>
        <v>-970000</v>
      </c>
      <c r="K111" s="249">
        <v>1030000</v>
      </c>
      <c r="L111" s="249">
        <v>1021710</v>
      </c>
      <c r="M111" s="249">
        <v>1021710</v>
      </c>
      <c r="N111" s="249">
        <f t="shared" si="132"/>
        <v>0</v>
      </c>
      <c r="O111" s="249"/>
      <c r="P111" s="249"/>
      <c r="Q111" s="249">
        <f>SUM(N111:P111)</f>
        <v>0</v>
      </c>
      <c r="R111" s="237">
        <f t="shared" si="133"/>
        <v>8290</v>
      </c>
    </row>
    <row r="112" spans="1:18" ht="16.5" customHeight="1">
      <c r="A112" s="27" t="s">
        <v>936</v>
      </c>
      <c r="B112" s="31" t="s">
        <v>943</v>
      </c>
      <c r="C112" s="210">
        <f>SUM(C113,C115,C117)</f>
        <v>42840000</v>
      </c>
      <c r="D112" s="210">
        <f t="shared" ref="D112:J112" si="134">SUM(D113,D115,D117)</f>
        <v>0</v>
      </c>
      <c r="E112" s="210">
        <f t="shared" si="134"/>
        <v>0</v>
      </c>
      <c r="F112" s="210">
        <f t="shared" si="134"/>
        <v>0</v>
      </c>
      <c r="G112" s="210">
        <f t="shared" si="134"/>
        <v>0</v>
      </c>
      <c r="H112" s="210">
        <f t="shared" si="134"/>
        <v>0</v>
      </c>
      <c r="I112" s="210">
        <f t="shared" si="134"/>
        <v>0</v>
      </c>
      <c r="J112" s="210">
        <f t="shared" si="134"/>
        <v>0</v>
      </c>
      <c r="K112" s="210">
        <f t="shared" ref="K112:R112" si="135">SUM(K113,K115,K117)</f>
        <v>42840000</v>
      </c>
      <c r="L112" s="210">
        <f t="shared" si="135"/>
        <v>40974320</v>
      </c>
      <c r="M112" s="210">
        <f t="shared" si="135"/>
        <v>40974320</v>
      </c>
      <c r="N112" s="210">
        <f t="shared" si="135"/>
        <v>0</v>
      </c>
      <c r="O112" s="210">
        <f t="shared" si="135"/>
        <v>0</v>
      </c>
      <c r="P112" s="210">
        <f t="shared" si="135"/>
        <v>0</v>
      </c>
      <c r="Q112" s="210">
        <f t="shared" si="135"/>
        <v>0</v>
      </c>
      <c r="R112" s="210">
        <f t="shared" si="135"/>
        <v>1865680</v>
      </c>
    </row>
    <row r="113" spans="1:18" ht="16.5" customHeight="1">
      <c r="A113" s="143" t="s">
        <v>16</v>
      </c>
      <c r="B113" s="143" t="s">
        <v>944</v>
      </c>
      <c r="C113" s="248">
        <f>SUM(C114)</f>
        <v>36000000</v>
      </c>
      <c r="D113" s="173">
        <f t="shared" ref="D113:J113" si="136">SUM(D114)</f>
        <v>0</v>
      </c>
      <c r="E113" s="173">
        <f t="shared" si="136"/>
        <v>0</v>
      </c>
      <c r="F113" s="173">
        <f t="shared" si="136"/>
        <v>0</v>
      </c>
      <c r="G113" s="173">
        <f t="shared" si="136"/>
        <v>0</v>
      </c>
      <c r="H113" s="173">
        <f t="shared" si="136"/>
        <v>0</v>
      </c>
      <c r="I113" s="173">
        <f t="shared" si="136"/>
        <v>0</v>
      </c>
      <c r="J113" s="173">
        <f t="shared" si="136"/>
        <v>0</v>
      </c>
      <c r="K113" s="268">
        <f t="shared" ref="K113:R113" si="137">SUM(K114)</f>
        <v>36000000</v>
      </c>
      <c r="L113" s="268">
        <f t="shared" si="137"/>
        <v>36000000</v>
      </c>
      <c r="M113" s="268">
        <f t="shared" si="137"/>
        <v>36000000</v>
      </c>
      <c r="N113" s="268">
        <f t="shared" si="137"/>
        <v>0</v>
      </c>
      <c r="O113" s="268">
        <f t="shared" si="137"/>
        <v>0</v>
      </c>
      <c r="P113" s="268">
        <f t="shared" si="137"/>
        <v>0</v>
      </c>
      <c r="Q113" s="268">
        <f t="shared" si="137"/>
        <v>0</v>
      </c>
      <c r="R113" s="268">
        <f t="shared" si="137"/>
        <v>0</v>
      </c>
    </row>
    <row r="114" spans="1:18" ht="16.5" customHeight="1">
      <c r="A114" s="32" t="s">
        <v>884</v>
      </c>
      <c r="B114" s="42" t="s">
        <v>898</v>
      </c>
      <c r="C114" s="237">
        <v>36000000</v>
      </c>
      <c r="D114" s="285"/>
      <c r="E114" s="285"/>
      <c r="F114" s="269"/>
      <c r="G114" s="269"/>
      <c r="H114" s="285"/>
      <c r="I114" s="285"/>
      <c r="J114" s="115">
        <f>SUM(F114:I114)</f>
        <v>0</v>
      </c>
      <c r="K114" s="237">
        <v>36000000</v>
      </c>
      <c r="L114" s="237">
        <v>36000000</v>
      </c>
      <c r="M114" s="237">
        <v>36000000</v>
      </c>
      <c r="N114" s="237">
        <f>L114-M114</f>
        <v>0</v>
      </c>
      <c r="O114" s="237"/>
      <c r="P114" s="237"/>
      <c r="Q114" s="237">
        <f>SUM(N114:P114)</f>
        <v>0</v>
      </c>
      <c r="R114" s="237">
        <f>K114-M114-Q114</f>
        <v>0</v>
      </c>
    </row>
    <row r="115" spans="1:18" ht="16.5" customHeight="1">
      <c r="A115" s="143" t="s">
        <v>16</v>
      </c>
      <c r="B115" s="143" t="s">
        <v>945</v>
      </c>
      <c r="C115" s="248">
        <f>SUM(C116)</f>
        <v>3000000</v>
      </c>
      <c r="D115" s="173">
        <f t="shared" ref="D115:J115" si="138">SUM(D116)</f>
        <v>0</v>
      </c>
      <c r="E115" s="173">
        <f t="shared" si="138"/>
        <v>0</v>
      </c>
      <c r="F115" s="173">
        <f t="shared" si="138"/>
        <v>0</v>
      </c>
      <c r="G115" s="173">
        <f t="shared" si="138"/>
        <v>0</v>
      </c>
      <c r="H115" s="173">
        <f t="shared" si="138"/>
        <v>0</v>
      </c>
      <c r="I115" s="173">
        <f t="shared" si="138"/>
        <v>0</v>
      </c>
      <c r="J115" s="173">
        <f t="shared" si="138"/>
        <v>0</v>
      </c>
      <c r="K115" s="268">
        <f t="shared" ref="K115:R115" si="139">SUM(K116)</f>
        <v>3000000</v>
      </c>
      <c r="L115" s="268">
        <f t="shared" si="139"/>
        <v>1500000</v>
      </c>
      <c r="M115" s="268">
        <f t="shared" si="139"/>
        <v>1500000</v>
      </c>
      <c r="N115" s="268">
        <f t="shared" si="139"/>
        <v>0</v>
      </c>
      <c r="O115" s="268">
        <f t="shared" si="139"/>
        <v>0</v>
      </c>
      <c r="P115" s="268">
        <f t="shared" si="139"/>
        <v>0</v>
      </c>
      <c r="Q115" s="268">
        <f t="shared" si="139"/>
        <v>0</v>
      </c>
      <c r="R115" s="268">
        <f t="shared" si="139"/>
        <v>1500000</v>
      </c>
    </row>
    <row r="116" spans="1:18" ht="16.5" customHeight="1">
      <c r="A116" s="32" t="s">
        <v>884</v>
      </c>
      <c r="B116" s="42" t="s">
        <v>946</v>
      </c>
      <c r="C116" s="237">
        <v>3000000</v>
      </c>
      <c r="D116" s="285"/>
      <c r="E116" s="285"/>
      <c r="F116" s="269"/>
      <c r="G116" s="269"/>
      <c r="H116" s="285"/>
      <c r="I116" s="285"/>
      <c r="J116" s="115">
        <f>SUM(F116:I116)</f>
        <v>0</v>
      </c>
      <c r="K116" s="237">
        <v>3000000</v>
      </c>
      <c r="L116" s="237">
        <v>1500000</v>
      </c>
      <c r="M116" s="237">
        <v>1500000</v>
      </c>
      <c r="N116" s="237">
        <f>L116-M116</f>
        <v>0</v>
      </c>
      <c r="O116" s="237"/>
      <c r="P116" s="237"/>
      <c r="Q116" s="237">
        <f>SUM(N116:P116)</f>
        <v>0</v>
      </c>
      <c r="R116" s="237">
        <f>K116-M116-Q116</f>
        <v>1500000</v>
      </c>
    </row>
    <row r="117" spans="1:18" ht="16.5" customHeight="1">
      <c r="A117" s="143" t="s">
        <v>16</v>
      </c>
      <c r="B117" s="143" t="s">
        <v>947</v>
      </c>
      <c r="C117" s="248">
        <f t="shared" ref="C117:R117" si="140">SUM(C118:C122)</f>
        <v>3840000</v>
      </c>
      <c r="D117" s="173">
        <f t="shared" ref="D117:J117" si="141">SUM(D118:D122)</f>
        <v>0</v>
      </c>
      <c r="E117" s="173">
        <f t="shared" si="141"/>
        <v>0</v>
      </c>
      <c r="F117" s="173">
        <f t="shared" si="141"/>
        <v>0</v>
      </c>
      <c r="G117" s="173">
        <f t="shared" si="141"/>
        <v>0</v>
      </c>
      <c r="H117" s="173">
        <f t="shared" si="141"/>
        <v>0</v>
      </c>
      <c r="I117" s="173">
        <f t="shared" si="141"/>
        <v>0</v>
      </c>
      <c r="J117" s="173">
        <f t="shared" si="141"/>
        <v>0</v>
      </c>
      <c r="K117" s="268">
        <f t="shared" si="140"/>
        <v>3840000</v>
      </c>
      <c r="L117" s="268">
        <f t="shared" si="140"/>
        <v>3474320</v>
      </c>
      <c r="M117" s="268">
        <f t="shared" si="140"/>
        <v>3474320</v>
      </c>
      <c r="N117" s="268">
        <f t="shared" si="140"/>
        <v>0</v>
      </c>
      <c r="O117" s="268">
        <f t="shared" si="140"/>
        <v>0</v>
      </c>
      <c r="P117" s="268">
        <f t="shared" si="140"/>
        <v>0</v>
      </c>
      <c r="Q117" s="268">
        <f t="shared" si="140"/>
        <v>0</v>
      </c>
      <c r="R117" s="268">
        <f t="shared" si="140"/>
        <v>365680</v>
      </c>
    </row>
    <row r="118" spans="1:18" ht="16.5" customHeight="1">
      <c r="A118" s="32" t="s">
        <v>884</v>
      </c>
      <c r="B118" s="32" t="s">
        <v>948</v>
      </c>
      <c r="C118" s="237">
        <v>1752000</v>
      </c>
      <c r="D118" s="285"/>
      <c r="E118" s="285"/>
      <c r="F118" s="269"/>
      <c r="G118" s="269"/>
      <c r="H118" s="285"/>
      <c r="I118" s="285"/>
      <c r="J118" s="115">
        <f t="shared" ref="J118:J122" si="142">SUM(F118:I118)</f>
        <v>0</v>
      </c>
      <c r="K118" s="237">
        <v>1752000</v>
      </c>
      <c r="L118" s="237">
        <v>1608080</v>
      </c>
      <c r="M118" s="237">
        <v>1608080</v>
      </c>
      <c r="N118" s="237">
        <f t="shared" ref="N118:N122" si="143">L118-M118</f>
        <v>0</v>
      </c>
      <c r="O118" s="237"/>
      <c r="P118" s="237"/>
      <c r="Q118" s="237">
        <f>SUM(N118:P118)</f>
        <v>0</v>
      </c>
      <c r="R118" s="237">
        <f t="shared" ref="R118:R122" si="144">K118-M118-Q118</f>
        <v>143920</v>
      </c>
    </row>
    <row r="119" spans="1:18" ht="16.5" customHeight="1">
      <c r="A119" s="32" t="s">
        <v>884</v>
      </c>
      <c r="B119" s="32" t="s">
        <v>949</v>
      </c>
      <c r="C119" s="237">
        <v>1200000</v>
      </c>
      <c r="D119" s="285"/>
      <c r="E119" s="285"/>
      <c r="F119" s="269"/>
      <c r="G119" s="269"/>
      <c r="H119" s="285"/>
      <c r="I119" s="285"/>
      <c r="J119" s="115">
        <f t="shared" si="142"/>
        <v>0</v>
      </c>
      <c r="K119" s="237">
        <v>1200000</v>
      </c>
      <c r="L119" s="237">
        <v>1101600</v>
      </c>
      <c r="M119" s="237">
        <v>1101600</v>
      </c>
      <c r="N119" s="237">
        <f t="shared" si="143"/>
        <v>0</v>
      </c>
      <c r="O119" s="237"/>
      <c r="P119" s="237"/>
      <c r="Q119" s="237">
        <f>SUM(N119:P119)</f>
        <v>0</v>
      </c>
      <c r="R119" s="237">
        <f t="shared" si="144"/>
        <v>98400</v>
      </c>
    </row>
    <row r="120" spans="1:18" ht="16.5" customHeight="1">
      <c r="A120" s="32" t="s">
        <v>884</v>
      </c>
      <c r="B120" s="32" t="s">
        <v>950</v>
      </c>
      <c r="C120" s="237">
        <v>600000</v>
      </c>
      <c r="D120" s="285"/>
      <c r="E120" s="285"/>
      <c r="F120" s="269"/>
      <c r="G120" s="269"/>
      <c r="H120" s="285"/>
      <c r="I120" s="285"/>
      <c r="J120" s="115">
        <f t="shared" si="142"/>
        <v>0</v>
      </c>
      <c r="K120" s="237">
        <v>600000</v>
      </c>
      <c r="L120" s="237">
        <v>540000</v>
      </c>
      <c r="M120" s="237">
        <v>540000</v>
      </c>
      <c r="N120" s="237">
        <f t="shared" si="143"/>
        <v>0</v>
      </c>
      <c r="O120" s="237"/>
      <c r="P120" s="237"/>
      <c r="Q120" s="237">
        <f>SUM(N120:P120)</f>
        <v>0</v>
      </c>
      <c r="R120" s="237">
        <f t="shared" si="144"/>
        <v>60000</v>
      </c>
    </row>
    <row r="121" spans="1:18" ht="16.5" customHeight="1">
      <c r="A121" s="32" t="s">
        <v>884</v>
      </c>
      <c r="B121" s="32" t="s">
        <v>951</v>
      </c>
      <c r="C121" s="237">
        <v>168000</v>
      </c>
      <c r="D121" s="285"/>
      <c r="E121" s="285"/>
      <c r="F121" s="269"/>
      <c r="G121" s="269"/>
      <c r="H121" s="285"/>
      <c r="I121" s="285"/>
      <c r="J121" s="115">
        <f t="shared" si="142"/>
        <v>0</v>
      </c>
      <c r="K121" s="237">
        <v>168000</v>
      </c>
      <c r="L121" s="237">
        <v>152640</v>
      </c>
      <c r="M121" s="237">
        <v>152640</v>
      </c>
      <c r="N121" s="237">
        <f t="shared" si="143"/>
        <v>0</v>
      </c>
      <c r="O121" s="237"/>
      <c r="P121" s="237"/>
      <c r="Q121" s="237">
        <f>SUM(N121:P121)</f>
        <v>0</v>
      </c>
      <c r="R121" s="237">
        <f t="shared" si="144"/>
        <v>15360</v>
      </c>
    </row>
    <row r="122" spans="1:18" ht="16.5" customHeight="1">
      <c r="A122" s="144" t="s">
        <v>884</v>
      </c>
      <c r="B122" s="144" t="s">
        <v>952</v>
      </c>
      <c r="C122" s="249">
        <v>120000</v>
      </c>
      <c r="D122" s="286"/>
      <c r="E122" s="286"/>
      <c r="F122" s="293"/>
      <c r="G122" s="293"/>
      <c r="H122" s="286"/>
      <c r="I122" s="286"/>
      <c r="J122" s="115">
        <f t="shared" si="142"/>
        <v>0</v>
      </c>
      <c r="K122" s="249">
        <v>120000</v>
      </c>
      <c r="L122" s="249">
        <v>72000</v>
      </c>
      <c r="M122" s="249">
        <v>72000</v>
      </c>
      <c r="N122" s="249">
        <f t="shared" si="143"/>
        <v>0</v>
      </c>
      <c r="O122" s="249"/>
      <c r="P122" s="249"/>
      <c r="Q122" s="249">
        <f>SUM(N122:P122)</f>
        <v>0</v>
      </c>
      <c r="R122" s="237">
        <f t="shared" si="144"/>
        <v>48000</v>
      </c>
    </row>
    <row r="123" spans="1:18" ht="16.5" customHeight="1">
      <c r="A123" s="27" t="s">
        <v>936</v>
      </c>
      <c r="B123" s="27" t="s">
        <v>466</v>
      </c>
      <c r="C123" s="210">
        <f>SUM(C124,C127,C129,C131)</f>
        <v>186300000</v>
      </c>
      <c r="D123" s="210">
        <f t="shared" ref="D123:J123" si="145">SUM(D124,D127,D129,D131)</f>
        <v>0</v>
      </c>
      <c r="E123" s="210">
        <f t="shared" si="145"/>
        <v>0</v>
      </c>
      <c r="F123" s="210">
        <f t="shared" si="145"/>
        <v>88350000</v>
      </c>
      <c r="G123" s="210">
        <f t="shared" si="145"/>
        <v>0</v>
      </c>
      <c r="H123" s="210">
        <f t="shared" si="145"/>
        <v>0</v>
      </c>
      <c r="I123" s="210">
        <f t="shared" si="145"/>
        <v>17000000</v>
      </c>
      <c r="J123" s="210">
        <f t="shared" si="145"/>
        <v>105350000</v>
      </c>
      <c r="K123" s="210">
        <f t="shared" ref="K123:R123" si="146">SUM(K124,K127,K129,K131)</f>
        <v>291650000</v>
      </c>
      <c r="L123" s="210">
        <f t="shared" si="146"/>
        <v>291536650</v>
      </c>
      <c r="M123" s="210">
        <f t="shared" si="146"/>
        <v>291536650</v>
      </c>
      <c r="N123" s="210">
        <f t="shared" si="146"/>
        <v>0</v>
      </c>
      <c r="O123" s="210">
        <f t="shared" si="146"/>
        <v>0</v>
      </c>
      <c r="P123" s="210">
        <f t="shared" si="146"/>
        <v>0</v>
      </c>
      <c r="Q123" s="210">
        <f t="shared" si="146"/>
        <v>0</v>
      </c>
      <c r="R123" s="210">
        <f t="shared" si="146"/>
        <v>113350</v>
      </c>
    </row>
    <row r="124" spans="1:18" ht="16.5" customHeight="1">
      <c r="A124" s="143" t="s">
        <v>16</v>
      </c>
      <c r="B124" s="143" t="s">
        <v>883</v>
      </c>
      <c r="C124" s="248">
        <f t="shared" ref="C124:R124" si="147">SUM(C125:C126)</f>
        <v>113420000</v>
      </c>
      <c r="D124" s="173">
        <f t="shared" ref="D124:J124" si="148">SUM(D125:D126)</f>
        <v>0</v>
      </c>
      <c r="E124" s="173">
        <f t="shared" si="148"/>
        <v>0</v>
      </c>
      <c r="F124" s="173">
        <f t="shared" si="148"/>
        <v>110450000</v>
      </c>
      <c r="G124" s="173">
        <f t="shared" si="148"/>
        <v>0</v>
      </c>
      <c r="H124" s="173">
        <f t="shared" si="148"/>
        <v>0</v>
      </c>
      <c r="I124" s="173">
        <f t="shared" si="148"/>
        <v>17000000</v>
      </c>
      <c r="J124" s="173">
        <f t="shared" si="148"/>
        <v>127450000</v>
      </c>
      <c r="K124" s="268">
        <f t="shared" si="147"/>
        <v>240870000</v>
      </c>
      <c r="L124" s="268">
        <f t="shared" si="147"/>
        <v>240795000</v>
      </c>
      <c r="M124" s="268">
        <f t="shared" si="147"/>
        <v>240795000</v>
      </c>
      <c r="N124" s="268">
        <f t="shared" si="147"/>
        <v>0</v>
      </c>
      <c r="O124" s="268">
        <f t="shared" si="147"/>
        <v>0</v>
      </c>
      <c r="P124" s="268">
        <f t="shared" si="147"/>
        <v>0</v>
      </c>
      <c r="Q124" s="268">
        <f t="shared" si="147"/>
        <v>0</v>
      </c>
      <c r="R124" s="268">
        <f t="shared" si="147"/>
        <v>75000</v>
      </c>
    </row>
    <row r="125" spans="1:18" ht="16.5" customHeight="1">
      <c r="A125" s="32" t="s">
        <v>884</v>
      </c>
      <c r="B125" s="32" t="s">
        <v>885</v>
      </c>
      <c r="C125" s="237">
        <v>3000000</v>
      </c>
      <c r="D125" s="285"/>
      <c r="E125" s="285"/>
      <c r="F125" s="269">
        <v>-790000</v>
      </c>
      <c r="G125" s="269"/>
      <c r="H125" s="285"/>
      <c r="I125" s="285"/>
      <c r="J125" s="115">
        <f t="shared" ref="J125:J126" si="149">SUM(F125:I125)</f>
        <v>-790000</v>
      </c>
      <c r="K125" s="237">
        <v>2210000</v>
      </c>
      <c r="L125" s="237">
        <v>2205000</v>
      </c>
      <c r="M125" s="237">
        <v>2205000</v>
      </c>
      <c r="N125" s="237">
        <f t="shared" ref="N125:N126" si="150">L125-M125</f>
        <v>0</v>
      </c>
      <c r="O125" s="237"/>
      <c r="P125" s="237"/>
      <c r="Q125" s="237">
        <f>SUM(N125:P125)</f>
        <v>0</v>
      </c>
      <c r="R125" s="237">
        <f t="shared" ref="R125:R126" si="151">K125-M125-Q125</f>
        <v>5000</v>
      </c>
    </row>
    <row r="126" spans="1:18" ht="16.5" customHeight="1">
      <c r="A126" s="32" t="s">
        <v>884</v>
      </c>
      <c r="B126" s="32" t="s">
        <v>886</v>
      </c>
      <c r="C126" s="237">
        <v>110420000</v>
      </c>
      <c r="D126" s="285"/>
      <c r="E126" s="285"/>
      <c r="F126" s="269">
        <f>128240000-17000000</f>
        <v>111240000</v>
      </c>
      <c r="G126" s="269"/>
      <c r="H126" s="285"/>
      <c r="I126" s="285">
        <v>17000000</v>
      </c>
      <c r="J126" s="115">
        <f t="shared" si="149"/>
        <v>128240000</v>
      </c>
      <c r="K126" s="237">
        <v>238660000</v>
      </c>
      <c r="L126" s="237">
        <v>238590000</v>
      </c>
      <c r="M126" s="237">
        <v>238590000</v>
      </c>
      <c r="N126" s="237">
        <f t="shared" si="150"/>
        <v>0</v>
      </c>
      <c r="O126" s="237"/>
      <c r="P126" s="237"/>
      <c r="Q126" s="237">
        <f>SUM(N126:P126)</f>
        <v>0</v>
      </c>
      <c r="R126" s="237">
        <f t="shared" si="151"/>
        <v>70000</v>
      </c>
    </row>
    <row r="127" spans="1:18" ht="16.5" customHeight="1">
      <c r="A127" s="143" t="s">
        <v>16</v>
      </c>
      <c r="B127" s="143" t="s">
        <v>953</v>
      </c>
      <c r="C127" s="248">
        <f>SUM(C128)</f>
        <v>6000000</v>
      </c>
      <c r="D127" s="173">
        <f t="shared" ref="D127:J127" si="152">SUM(D128)</f>
        <v>0</v>
      </c>
      <c r="E127" s="173">
        <f t="shared" si="152"/>
        <v>0</v>
      </c>
      <c r="F127" s="173">
        <f t="shared" si="152"/>
        <v>-1100000</v>
      </c>
      <c r="G127" s="173">
        <f t="shared" si="152"/>
        <v>0</v>
      </c>
      <c r="H127" s="173">
        <f t="shared" si="152"/>
        <v>0</v>
      </c>
      <c r="I127" s="173">
        <f t="shared" si="152"/>
        <v>0</v>
      </c>
      <c r="J127" s="173">
        <f t="shared" si="152"/>
        <v>-1100000</v>
      </c>
      <c r="K127" s="268">
        <f t="shared" ref="K127:R127" si="153">SUM(K128)</f>
        <v>4900000</v>
      </c>
      <c r="L127" s="268">
        <f t="shared" si="153"/>
        <v>4875860</v>
      </c>
      <c r="M127" s="268">
        <f t="shared" si="153"/>
        <v>4875860</v>
      </c>
      <c r="N127" s="268">
        <f t="shared" si="153"/>
        <v>0</v>
      </c>
      <c r="O127" s="268">
        <f t="shared" si="153"/>
        <v>0</v>
      </c>
      <c r="P127" s="268">
        <f t="shared" si="153"/>
        <v>0</v>
      </c>
      <c r="Q127" s="268">
        <f t="shared" si="153"/>
        <v>0</v>
      </c>
      <c r="R127" s="268">
        <f t="shared" si="153"/>
        <v>24140</v>
      </c>
    </row>
    <row r="128" spans="1:18" ht="16.5" customHeight="1">
      <c r="A128" s="32" t="s">
        <v>884</v>
      </c>
      <c r="B128" s="32" t="s">
        <v>953</v>
      </c>
      <c r="C128" s="237">
        <v>6000000</v>
      </c>
      <c r="D128" s="285"/>
      <c r="E128" s="285"/>
      <c r="F128" s="269">
        <v>-1100000</v>
      </c>
      <c r="G128" s="269"/>
      <c r="H128" s="285"/>
      <c r="I128" s="285"/>
      <c r="J128" s="115">
        <f>SUM(F128:I128)</f>
        <v>-1100000</v>
      </c>
      <c r="K128" s="237">
        <v>4900000</v>
      </c>
      <c r="L128" s="237">
        <v>4875860</v>
      </c>
      <c r="M128" s="237">
        <v>4875860</v>
      </c>
      <c r="N128" s="237">
        <f>L128-M128</f>
        <v>0</v>
      </c>
      <c r="O128" s="237"/>
      <c r="P128" s="237"/>
      <c r="Q128" s="237">
        <f>SUM(N128:P128)</f>
        <v>0</v>
      </c>
      <c r="R128" s="237">
        <f>K128-M128-Q128</f>
        <v>24140</v>
      </c>
    </row>
    <row r="129" spans="1:18" ht="16.5" customHeight="1">
      <c r="A129" s="143" t="s">
        <v>16</v>
      </c>
      <c r="B129" s="143" t="s">
        <v>954</v>
      </c>
      <c r="C129" s="248">
        <f>SUM(C130)</f>
        <v>4000000</v>
      </c>
      <c r="D129" s="173">
        <f t="shared" ref="D129:J129" si="154">SUM(D130)</f>
        <v>0</v>
      </c>
      <c r="E129" s="173">
        <f t="shared" si="154"/>
        <v>0</v>
      </c>
      <c r="F129" s="173">
        <f t="shared" si="154"/>
        <v>-1200000</v>
      </c>
      <c r="G129" s="173">
        <f t="shared" si="154"/>
        <v>0</v>
      </c>
      <c r="H129" s="173">
        <f t="shared" si="154"/>
        <v>0</v>
      </c>
      <c r="I129" s="173">
        <f t="shared" si="154"/>
        <v>0</v>
      </c>
      <c r="J129" s="173">
        <f t="shared" si="154"/>
        <v>-1200000</v>
      </c>
      <c r="K129" s="268">
        <f t="shared" ref="K129:R129" si="155">SUM(K130)</f>
        <v>2800000</v>
      </c>
      <c r="L129" s="268">
        <f t="shared" si="155"/>
        <v>2785790</v>
      </c>
      <c r="M129" s="268">
        <f t="shared" si="155"/>
        <v>2785790</v>
      </c>
      <c r="N129" s="268">
        <f t="shared" si="155"/>
        <v>0</v>
      </c>
      <c r="O129" s="268">
        <f t="shared" si="155"/>
        <v>0</v>
      </c>
      <c r="P129" s="268">
        <f t="shared" si="155"/>
        <v>0</v>
      </c>
      <c r="Q129" s="268">
        <f t="shared" si="155"/>
        <v>0</v>
      </c>
      <c r="R129" s="268">
        <f t="shared" si="155"/>
        <v>14210</v>
      </c>
    </row>
    <row r="130" spans="1:18" ht="16.5" customHeight="1">
      <c r="A130" s="32" t="s">
        <v>884</v>
      </c>
      <c r="B130" s="32" t="s">
        <v>954</v>
      </c>
      <c r="C130" s="237">
        <v>4000000</v>
      </c>
      <c r="D130" s="285"/>
      <c r="E130" s="285"/>
      <c r="F130" s="269">
        <v>-1200000</v>
      </c>
      <c r="G130" s="269"/>
      <c r="H130" s="285"/>
      <c r="I130" s="285"/>
      <c r="J130" s="115">
        <f>SUM(F130:I130)</f>
        <v>-1200000</v>
      </c>
      <c r="K130" s="237">
        <v>2800000</v>
      </c>
      <c r="L130" s="237">
        <v>2785790</v>
      </c>
      <c r="M130" s="237">
        <v>2785790</v>
      </c>
      <c r="N130" s="237">
        <f>L130-M130</f>
        <v>0</v>
      </c>
      <c r="O130" s="237"/>
      <c r="P130" s="237"/>
      <c r="Q130" s="237">
        <f>SUM(N130:P130)</f>
        <v>0</v>
      </c>
      <c r="R130" s="237">
        <f>K130-M130-Q130</f>
        <v>14210</v>
      </c>
    </row>
    <row r="131" spans="1:18" ht="16.5" customHeight="1">
      <c r="A131" s="143" t="s">
        <v>16</v>
      </c>
      <c r="B131" s="143" t="s">
        <v>939</v>
      </c>
      <c r="C131" s="248">
        <f>SUM(C132)</f>
        <v>62880000</v>
      </c>
      <c r="D131" s="173">
        <f t="shared" ref="D131:J131" si="156">SUM(D132)</f>
        <v>0</v>
      </c>
      <c r="E131" s="173">
        <f t="shared" si="156"/>
        <v>0</v>
      </c>
      <c r="F131" s="173">
        <f t="shared" si="156"/>
        <v>-19800000</v>
      </c>
      <c r="G131" s="173">
        <f t="shared" si="156"/>
        <v>0</v>
      </c>
      <c r="H131" s="173">
        <f t="shared" si="156"/>
        <v>0</v>
      </c>
      <c r="I131" s="173">
        <f t="shared" si="156"/>
        <v>0</v>
      </c>
      <c r="J131" s="173">
        <f t="shared" si="156"/>
        <v>-19800000</v>
      </c>
      <c r="K131" s="268">
        <f t="shared" ref="K131:R131" si="157">SUM(K132)</f>
        <v>43080000</v>
      </c>
      <c r="L131" s="268">
        <f t="shared" si="157"/>
        <v>43080000</v>
      </c>
      <c r="M131" s="268">
        <f t="shared" si="157"/>
        <v>43080000</v>
      </c>
      <c r="N131" s="268">
        <f t="shared" si="157"/>
        <v>0</v>
      </c>
      <c r="O131" s="268">
        <f t="shared" si="157"/>
        <v>0</v>
      </c>
      <c r="P131" s="268">
        <f t="shared" si="157"/>
        <v>0</v>
      </c>
      <c r="Q131" s="268">
        <f t="shared" si="157"/>
        <v>0</v>
      </c>
      <c r="R131" s="268">
        <f t="shared" si="157"/>
        <v>0</v>
      </c>
    </row>
    <row r="132" spans="1:18" ht="16.5" customHeight="1">
      <c r="A132" s="144" t="s">
        <v>884</v>
      </c>
      <c r="B132" s="144" t="s">
        <v>942</v>
      </c>
      <c r="C132" s="249">
        <v>62880000</v>
      </c>
      <c r="D132" s="286"/>
      <c r="E132" s="286"/>
      <c r="F132" s="293">
        <v>-19800000</v>
      </c>
      <c r="G132" s="293"/>
      <c r="H132" s="286"/>
      <c r="I132" s="286"/>
      <c r="J132" s="115">
        <f>SUM(F132:I132)</f>
        <v>-19800000</v>
      </c>
      <c r="K132" s="249">
        <v>43080000</v>
      </c>
      <c r="L132" s="249">
        <v>43080000</v>
      </c>
      <c r="M132" s="249">
        <v>43080000</v>
      </c>
      <c r="N132" s="249">
        <f>L132-M132</f>
        <v>0</v>
      </c>
      <c r="O132" s="249"/>
      <c r="P132" s="249"/>
      <c r="Q132" s="249">
        <f>SUM(N132:P132)</f>
        <v>0</v>
      </c>
      <c r="R132" s="237">
        <f>K132-M132-Q132</f>
        <v>0</v>
      </c>
    </row>
    <row r="133" spans="1:18" ht="16.5" customHeight="1">
      <c r="A133" s="27" t="s">
        <v>936</v>
      </c>
      <c r="B133" s="31" t="s">
        <v>955</v>
      </c>
      <c r="C133" s="210">
        <f>SUM(C134,C136)</f>
        <v>4000000</v>
      </c>
      <c r="D133" s="210">
        <f t="shared" ref="D133:J133" si="158">SUM(D134,D136)</f>
        <v>0</v>
      </c>
      <c r="E133" s="210">
        <f t="shared" si="158"/>
        <v>0</v>
      </c>
      <c r="F133" s="210">
        <f t="shared" si="158"/>
        <v>0</v>
      </c>
      <c r="G133" s="210">
        <f t="shared" si="158"/>
        <v>0</v>
      </c>
      <c r="H133" s="210">
        <f t="shared" si="158"/>
        <v>0</v>
      </c>
      <c r="I133" s="210">
        <f t="shared" si="158"/>
        <v>0</v>
      </c>
      <c r="J133" s="210">
        <f t="shared" si="158"/>
        <v>0</v>
      </c>
      <c r="K133" s="210">
        <f t="shared" ref="K133:R133" si="159">SUM(K134,K136)</f>
        <v>4000000</v>
      </c>
      <c r="L133" s="210">
        <f t="shared" si="159"/>
        <v>4000000</v>
      </c>
      <c r="M133" s="210">
        <f t="shared" si="159"/>
        <v>4000000</v>
      </c>
      <c r="N133" s="210">
        <f t="shared" si="159"/>
        <v>0</v>
      </c>
      <c r="O133" s="210">
        <f t="shared" si="159"/>
        <v>0</v>
      </c>
      <c r="P133" s="210">
        <f t="shared" si="159"/>
        <v>0</v>
      </c>
      <c r="Q133" s="210">
        <f t="shared" si="159"/>
        <v>0</v>
      </c>
      <c r="R133" s="210">
        <f t="shared" si="159"/>
        <v>0</v>
      </c>
    </row>
    <row r="134" spans="1:18" ht="16.5" customHeight="1">
      <c r="A134" s="143" t="s">
        <v>16</v>
      </c>
      <c r="B134" s="143" t="s">
        <v>956</v>
      </c>
      <c r="C134" s="248">
        <f>SUM(C135)</f>
        <v>2000000</v>
      </c>
      <c r="D134" s="173">
        <f t="shared" ref="D134:J134" si="160">SUM(D135)</f>
        <v>0</v>
      </c>
      <c r="E134" s="173">
        <f t="shared" si="160"/>
        <v>0</v>
      </c>
      <c r="F134" s="173">
        <f t="shared" si="160"/>
        <v>0</v>
      </c>
      <c r="G134" s="173">
        <f t="shared" si="160"/>
        <v>0</v>
      </c>
      <c r="H134" s="173">
        <f t="shared" si="160"/>
        <v>0</v>
      </c>
      <c r="I134" s="173">
        <f t="shared" si="160"/>
        <v>0</v>
      </c>
      <c r="J134" s="173">
        <f t="shared" si="160"/>
        <v>0</v>
      </c>
      <c r="K134" s="268">
        <f t="shared" ref="K134:R134" si="161">SUM(K135)</f>
        <v>2000000</v>
      </c>
      <c r="L134" s="268">
        <f t="shared" si="161"/>
        <v>2000000</v>
      </c>
      <c r="M134" s="268">
        <f t="shared" si="161"/>
        <v>2000000</v>
      </c>
      <c r="N134" s="268">
        <f t="shared" si="161"/>
        <v>0</v>
      </c>
      <c r="O134" s="268">
        <f t="shared" si="161"/>
        <v>0</v>
      </c>
      <c r="P134" s="268">
        <f t="shared" si="161"/>
        <v>0</v>
      </c>
      <c r="Q134" s="268">
        <f t="shared" si="161"/>
        <v>0</v>
      </c>
      <c r="R134" s="268">
        <f t="shared" si="161"/>
        <v>0</v>
      </c>
    </row>
    <row r="135" spans="1:18" ht="16.5" customHeight="1">
      <c r="A135" s="32" t="s">
        <v>884</v>
      </c>
      <c r="B135" s="42" t="s">
        <v>957</v>
      </c>
      <c r="C135" s="237">
        <v>2000000</v>
      </c>
      <c r="D135" s="285"/>
      <c r="E135" s="285"/>
      <c r="F135" s="269"/>
      <c r="G135" s="269"/>
      <c r="H135" s="285"/>
      <c r="I135" s="285"/>
      <c r="J135" s="115">
        <f>SUM(F135:I135)</f>
        <v>0</v>
      </c>
      <c r="K135" s="237">
        <v>2000000</v>
      </c>
      <c r="L135" s="237">
        <v>2000000</v>
      </c>
      <c r="M135" s="237">
        <v>2000000</v>
      </c>
      <c r="N135" s="237">
        <f>L135-M135</f>
        <v>0</v>
      </c>
      <c r="O135" s="237"/>
      <c r="P135" s="237"/>
      <c r="Q135" s="237">
        <f>SUM(N135:P135)</f>
        <v>0</v>
      </c>
      <c r="R135" s="237">
        <f>K135-M135-Q135</f>
        <v>0</v>
      </c>
    </row>
    <row r="136" spans="1:18" ht="16.5" customHeight="1">
      <c r="A136" s="143" t="s">
        <v>16</v>
      </c>
      <c r="B136" s="143" t="s">
        <v>958</v>
      </c>
      <c r="C136" s="248">
        <f>SUM(C137)</f>
        <v>2000000</v>
      </c>
      <c r="D136" s="173">
        <f t="shared" ref="D136:J136" si="162">SUM(D137)</f>
        <v>0</v>
      </c>
      <c r="E136" s="173">
        <f t="shared" si="162"/>
        <v>0</v>
      </c>
      <c r="F136" s="173">
        <f t="shared" si="162"/>
        <v>0</v>
      </c>
      <c r="G136" s="173">
        <f t="shared" si="162"/>
        <v>0</v>
      </c>
      <c r="H136" s="173">
        <f t="shared" si="162"/>
        <v>0</v>
      </c>
      <c r="I136" s="173">
        <f t="shared" si="162"/>
        <v>0</v>
      </c>
      <c r="J136" s="173">
        <f t="shared" si="162"/>
        <v>0</v>
      </c>
      <c r="K136" s="268">
        <f t="shared" ref="K136:R136" si="163">SUM(K137)</f>
        <v>2000000</v>
      </c>
      <c r="L136" s="268">
        <f t="shared" si="163"/>
        <v>2000000</v>
      </c>
      <c r="M136" s="268">
        <f t="shared" si="163"/>
        <v>2000000</v>
      </c>
      <c r="N136" s="268">
        <f t="shared" si="163"/>
        <v>0</v>
      </c>
      <c r="O136" s="268">
        <f t="shared" si="163"/>
        <v>0</v>
      </c>
      <c r="P136" s="268">
        <f t="shared" si="163"/>
        <v>0</v>
      </c>
      <c r="Q136" s="268">
        <f t="shared" si="163"/>
        <v>0</v>
      </c>
      <c r="R136" s="268">
        <f t="shared" si="163"/>
        <v>0</v>
      </c>
    </row>
    <row r="137" spans="1:18" ht="16.5" customHeight="1">
      <c r="A137" s="32" t="s">
        <v>884</v>
      </c>
      <c r="B137" s="42" t="s">
        <v>885</v>
      </c>
      <c r="C137" s="237">
        <v>2000000</v>
      </c>
      <c r="D137" s="285"/>
      <c r="E137" s="285"/>
      <c r="F137" s="269"/>
      <c r="G137" s="269"/>
      <c r="H137" s="285"/>
      <c r="I137" s="285"/>
      <c r="J137" s="115">
        <f>SUM(F137:I137)</f>
        <v>0</v>
      </c>
      <c r="K137" s="237">
        <v>2000000</v>
      </c>
      <c r="L137" s="237">
        <v>2000000</v>
      </c>
      <c r="M137" s="237">
        <v>2000000</v>
      </c>
      <c r="N137" s="237">
        <f>L137-M137</f>
        <v>0</v>
      </c>
      <c r="O137" s="237"/>
      <c r="P137" s="237"/>
      <c r="Q137" s="237">
        <f>SUM(N137:P137)</f>
        <v>0</v>
      </c>
      <c r="R137" s="237">
        <f>K137-M137-Q137</f>
        <v>0</v>
      </c>
    </row>
    <row r="138" spans="1:18" ht="16.5" customHeight="1">
      <c r="A138" s="194" t="s">
        <v>2</v>
      </c>
      <c r="B138" s="194" t="s">
        <v>959</v>
      </c>
      <c r="C138" s="247">
        <f t="shared" ref="C138:R138" si="164">SUM(C139,C155)</f>
        <v>208810000</v>
      </c>
      <c r="D138" s="247">
        <f t="shared" si="164"/>
        <v>0</v>
      </c>
      <c r="E138" s="247">
        <f t="shared" si="164"/>
        <v>0</v>
      </c>
      <c r="F138" s="247">
        <f t="shared" si="164"/>
        <v>0</v>
      </c>
      <c r="G138" s="247">
        <f t="shared" si="164"/>
        <v>0</v>
      </c>
      <c r="H138" s="247">
        <f t="shared" si="164"/>
        <v>0</v>
      </c>
      <c r="I138" s="247">
        <f t="shared" si="164"/>
        <v>-83900000</v>
      </c>
      <c r="J138" s="247">
        <f t="shared" si="164"/>
        <v>-83900000</v>
      </c>
      <c r="K138" s="247">
        <f t="shared" si="164"/>
        <v>124910000</v>
      </c>
      <c r="L138" s="247">
        <f t="shared" si="164"/>
        <v>122936901</v>
      </c>
      <c r="M138" s="247">
        <f t="shared" si="164"/>
        <v>122936901</v>
      </c>
      <c r="N138" s="247">
        <f t="shared" si="164"/>
        <v>0</v>
      </c>
      <c r="O138" s="247">
        <f t="shared" si="164"/>
        <v>0</v>
      </c>
      <c r="P138" s="247">
        <f t="shared" si="164"/>
        <v>0</v>
      </c>
      <c r="Q138" s="247">
        <f t="shared" si="164"/>
        <v>0</v>
      </c>
      <c r="R138" s="247">
        <f t="shared" si="164"/>
        <v>1973099</v>
      </c>
    </row>
    <row r="139" spans="1:18" ht="16.5" customHeight="1">
      <c r="A139" s="27" t="s">
        <v>3</v>
      </c>
      <c r="B139" s="27" t="s">
        <v>467</v>
      </c>
      <c r="C139" s="210">
        <f t="shared" ref="C139:R139" si="165">SUM(C140,C144,C142,C146,C149,C151,C153)</f>
        <v>184810000</v>
      </c>
      <c r="D139" s="210">
        <f t="shared" si="165"/>
        <v>0</v>
      </c>
      <c r="E139" s="210">
        <f t="shared" si="165"/>
        <v>0</v>
      </c>
      <c r="F139" s="210">
        <f t="shared" si="165"/>
        <v>0</v>
      </c>
      <c r="G139" s="210">
        <f t="shared" si="165"/>
        <v>0</v>
      </c>
      <c r="H139" s="210">
        <f t="shared" si="165"/>
        <v>0</v>
      </c>
      <c r="I139" s="210">
        <f t="shared" si="165"/>
        <v>-83900000</v>
      </c>
      <c r="J139" s="210">
        <f t="shared" si="165"/>
        <v>-83900000</v>
      </c>
      <c r="K139" s="210">
        <f t="shared" si="165"/>
        <v>100910000</v>
      </c>
      <c r="L139" s="210">
        <f t="shared" si="165"/>
        <v>100845000</v>
      </c>
      <c r="M139" s="210">
        <f t="shared" si="165"/>
        <v>100845000</v>
      </c>
      <c r="N139" s="210">
        <f t="shared" si="165"/>
        <v>0</v>
      </c>
      <c r="O139" s="210">
        <f t="shared" si="165"/>
        <v>0</v>
      </c>
      <c r="P139" s="210">
        <f t="shared" si="165"/>
        <v>0</v>
      </c>
      <c r="Q139" s="210">
        <f t="shared" si="165"/>
        <v>0</v>
      </c>
      <c r="R139" s="210">
        <f t="shared" si="165"/>
        <v>65000</v>
      </c>
    </row>
    <row r="140" spans="1:18" ht="16.5" customHeight="1">
      <c r="A140" s="143" t="s">
        <v>16</v>
      </c>
      <c r="B140" s="143" t="s">
        <v>892</v>
      </c>
      <c r="C140" s="248">
        <f>SUM(C141)</f>
        <v>2205000</v>
      </c>
      <c r="D140" s="173">
        <f t="shared" ref="D140:J140" si="166">SUM(D141)</f>
        <v>0</v>
      </c>
      <c r="E140" s="173">
        <f t="shared" si="166"/>
        <v>0</v>
      </c>
      <c r="F140" s="173">
        <f t="shared" si="166"/>
        <v>0</v>
      </c>
      <c r="G140" s="173">
        <f t="shared" si="166"/>
        <v>0</v>
      </c>
      <c r="H140" s="173">
        <f t="shared" si="166"/>
        <v>0</v>
      </c>
      <c r="I140" s="173">
        <f t="shared" si="166"/>
        <v>0</v>
      </c>
      <c r="J140" s="173">
        <f t="shared" si="166"/>
        <v>0</v>
      </c>
      <c r="K140" s="268">
        <f t="shared" ref="K140:R140" si="167">SUM(K141)</f>
        <v>2205000</v>
      </c>
      <c r="L140" s="268">
        <f t="shared" si="167"/>
        <v>2200000</v>
      </c>
      <c r="M140" s="268">
        <f t="shared" si="167"/>
        <v>2200000</v>
      </c>
      <c r="N140" s="268">
        <f t="shared" si="167"/>
        <v>0</v>
      </c>
      <c r="O140" s="268">
        <f t="shared" si="167"/>
        <v>0</v>
      </c>
      <c r="P140" s="268">
        <f t="shared" si="167"/>
        <v>0</v>
      </c>
      <c r="Q140" s="268">
        <f t="shared" si="167"/>
        <v>0</v>
      </c>
      <c r="R140" s="268">
        <f t="shared" si="167"/>
        <v>5000</v>
      </c>
    </row>
    <row r="141" spans="1:18" ht="16.5" customHeight="1">
      <c r="A141" s="32" t="s">
        <v>884</v>
      </c>
      <c r="B141" s="32" t="s">
        <v>892</v>
      </c>
      <c r="C141" s="237">
        <v>2205000</v>
      </c>
      <c r="D141" s="285"/>
      <c r="E141" s="285"/>
      <c r="F141" s="269"/>
      <c r="G141" s="269"/>
      <c r="H141" s="285"/>
      <c r="I141" s="269"/>
      <c r="J141" s="115">
        <f>SUM(F141:I141)</f>
        <v>0</v>
      </c>
      <c r="K141" s="237">
        <v>2205000</v>
      </c>
      <c r="L141" s="237">
        <v>2200000</v>
      </c>
      <c r="M141" s="237">
        <v>2200000</v>
      </c>
      <c r="N141" s="237">
        <f>L141-M141</f>
        <v>0</v>
      </c>
      <c r="O141" s="237"/>
      <c r="P141" s="237"/>
      <c r="Q141" s="237">
        <f>SUM(N141:P141)</f>
        <v>0</v>
      </c>
      <c r="R141" s="237">
        <f>K141-M141-Q141</f>
        <v>5000</v>
      </c>
    </row>
    <row r="142" spans="1:18" ht="16.5" customHeight="1">
      <c r="A142" s="143" t="s">
        <v>16</v>
      </c>
      <c r="B142" s="143" t="s">
        <v>960</v>
      </c>
      <c r="C142" s="248">
        <f>SUM(C143)</f>
        <v>56000000</v>
      </c>
      <c r="D142" s="173">
        <f t="shared" ref="D142:J142" si="168">SUM(D143)</f>
        <v>0</v>
      </c>
      <c r="E142" s="173">
        <f t="shared" si="168"/>
        <v>0</v>
      </c>
      <c r="F142" s="173">
        <f t="shared" si="168"/>
        <v>0</v>
      </c>
      <c r="G142" s="173">
        <f t="shared" si="168"/>
        <v>0</v>
      </c>
      <c r="H142" s="173">
        <f t="shared" si="168"/>
        <v>0</v>
      </c>
      <c r="I142" s="173">
        <f t="shared" si="168"/>
        <v>0</v>
      </c>
      <c r="J142" s="173">
        <f t="shared" si="168"/>
        <v>0</v>
      </c>
      <c r="K142" s="268">
        <f t="shared" ref="K142:R142" si="169">SUM(K143)</f>
        <v>56000000</v>
      </c>
      <c r="L142" s="268">
        <f t="shared" si="169"/>
        <v>56000000</v>
      </c>
      <c r="M142" s="268">
        <f t="shared" si="169"/>
        <v>56000000</v>
      </c>
      <c r="N142" s="268">
        <f t="shared" si="169"/>
        <v>0</v>
      </c>
      <c r="O142" s="268">
        <f t="shared" si="169"/>
        <v>0</v>
      </c>
      <c r="P142" s="268">
        <f t="shared" si="169"/>
        <v>0</v>
      </c>
      <c r="Q142" s="268">
        <f t="shared" si="169"/>
        <v>0</v>
      </c>
      <c r="R142" s="268">
        <f t="shared" si="169"/>
        <v>0</v>
      </c>
    </row>
    <row r="143" spans="1:18" ht="16.5" customHeight="1">
      <c r="A143" s="32" t="s">
        <v>884</v>
      </c>
      <c r="B143" s="32" t="s">
        <v>957</v>
      </c>
      <c r="C143" s="237">
        <v>56000000</v>
      </c>
      <c r="D143" s="285"/>
      <c r="E143" s="285"/>
      <c r="F143" s="269"/>
      <c r="G143" s="269"/>
      <c r="H143" s="285"/>
      <c r="I143" s="269"/>
      <c r="J143" s="115">
        <f>SUM(F143:I143)</f>
        <v>0</v>
      </c>
      <c r="K143" s="237">
        <v>56000000</v>
      </c>
      <c r="L143" s="237">
        <v>56000000</v>
      </c>
      <c r="M143" s="237">
        <v>56000000</v>
      </c>
      <c r="N143" s="237">
        <f>L143-M143</f>
        <v>0</v>
      </c>
      <c r="O143" s="237"/>
      <c r="P143" s="237"/>
      <c r="Q143" s="237">
        <f>SUM(N143:P143)</f>
        <v>0</v>
      </c>
      <c r="R143" s="237">
        <f>K143-M143-Q143</f>
        <v>0</v>
      </c>
    </row>
    <row r="144" spans="1:18" ht="16.5" customHeight="1">
      <c r="A144" s="143" t="s">
        <v>16</v>
      </c>
      <c r="B144" s="143" t="s">
        <v>891</v>
      </c>
      <c r="C144" s="248">
        <f>SUM(C145)</f>
        <v>75000000</v>
      </c>
      <c r="D144" s="173">
        <f t="shared" ref="D144:J144" si="170">SUM(D145)</f>
        <v>0</v>
      </c>
      <c r="E144" s="173">
        <f t="shared" si="170"/>
        <v>0</v>
      </c>
      <c r="F144" s="173">
        <f t="shared" si="170"/>
        <v>0</v>
      </c>
      <c r="G144" s="173">
        <f t="shared" si="170"/>
        <v>0</v>
      </c>
      <c r="H144" s="173">
        <f t="shared" si="170"/>
        <v>0</v>
      </c>
      <c r="I144" s="173">
        <f t="shared" si="170"/>
        <v>-75000000</v>
      </c>
      <c r="J144" s="173">
        <f t="shared" si="170"/>
        <v>-75000000</v>
      </c>
      <c r="K144" s="268">
        <f t="shared" ref="K144:R144" si="171">SUM(K145)</f>
        <v>0</v>
      </c>
      <c r="L144" s="268">
        <f t="shared" si="171"/>
        <v>0</v>
      </c>
      <c r="M144" s="268">
        <f t="shared" si="171"/>
        <v>0</v>
      </c>
      <c r="N144" s="268">
        <f t="shared" si="171"/>
        <v>0</v>
      </c>
      <c r="O144" s="268">
        <f t="shared" si="171"/>
        <v>0</v>
      </c>
      <c r="P144" s="268">
        <f t="shared" si="171"/>
        <v>0</v>
      </c>
      <c r="Q144" s="268">
        <f t="shared" si="171"/>
        <v>0</v>
      </c>
      <c r="R144" s="268">
        <f t="shared" si="171"/>
        <v>0</v>
      </c>
    </row>
    <row r="145" spans="1:18" ht="16.5" customHeight="1">
      <c r="A145" s="32" t="s">
        <v>884</v>
      </c>
      <c r="B145" s="32" t="s">
        <v>891</v>
      </c>
      <c r="C145" s="237">
        <v>75000000</v>
      </c>
      <c r="D145" s="285"/>
      <c r="E145" s="285"/>
      <c r="F145" s="269"/>
      <c r="G145" s="269"/>
      <c r="H145" s="285"/>
      <c r="I145" s="269">
        <v>-75000000</v>
      </c>
      <c r="J145" s="115">
        <f>SUM(F145:I145)</f>
        <v>-75000000</v>
      </c>
      <c r="K145" s="237">
        <v>0</v>
      </c>
      <c r="L145" s="237"/>
      <c r="M145" s="237"/>
      <c r="N145" s="237">
        <f>L145-M145</f>
        <v>0</v>
      </c>
      <c r="O145" s="237"/>
      <c r="P145" s="237"/>
      <c r="Q145" s="237">
        <f>SUM(N145:P145)</f>
        <v>0</v>
      </c>
      <c r="R145" s="237">
        <f>K145-M145-Q145</f>
        <v>0</v>
      </c>
    </row>
    <row r="146" spans="1:18" ht="16.5" customHeight="1">
      <c r="A146" s="143" t="s">
        <v>16</v>
      </c>
      <c r="B146" s="143" t="s">
        <v>883</v>
      </c>
      <c r="C146" s="248">
        <f t="shared" ref="C146:R146" si="172">SUM(C147:C148)</f>
        <v>7405000</v>
      </c>
      <c r="D146" s="173">
        <f t="shared" ref="D146:J146" si="173">SUM(D147:D148)</f>
        <v>0</v>
      </c>
      <c r="E146" s="173">
        <f t="shared" si="173"/>
        <v>0</v>
      </c>
      <c r="F146" s="173">
        <f t="shared" si="173"/>
        <v>0</v>
      </c>
      <c r="G146" s="173">
        <f t="shared" si="173"/>
        <v>0</v>
      </c>
      <c r="H146" s="173">
        <f t="shared" si="173"/>
        <v>0</v>
      </c>
      <c r="I146" s="173">
        <f t="shared" si="173"/>
        <v>-3500000</v>
      </c>
      <c r="J146" s="173">
        <f t="shared" si="173"/>
        <v>-3500000</v>
      </c>
      <c r="K146" s="268">
        <f t="shared" si="172"/>
        <v>3905000</v>
      </c>
      <c r="L146" s="268">
        <f t="shared" si="172"/>
        <v>3845000</v>
      </c>
      <c r="M146" s="268">
        <f t="shared" si="172"/>
        <v>3845000</v>
      </c>
      <c r="N146" s="268">
        <f t="shared" si="172"/>
        <v>0</v>
      </c>
      <c r="O146" s="268">
        <f t="shared" si="172"/>
        <v>0</v>
      </c>
      <c r="P146" s="268">
        <f t="shared" si="172"/>
        <v>0</v>
      </c>
      <c r="Q146" s="268">
        <f t="shared" si="172"/>
        <v>0</v>
      </c>
      <c r="R146" s="268">
        <f t="shared" si="172"/>
        <v>60000</v>
      </c>
    </row>
    <row r="147" spans="1:18" ht="16.5" customHeight="1">
      <c r="A147" s="32" t="s">
        <v>884</v>
      </c>
      <c r="B147" s="32" t="s">
        <v>885</v>
      </c>
      <c r="C147" s="237">
        <v>1485000</v>
      </c>
      <c r="D147" s="285"/>
      <c r="E147" s="285"/>
      <c r="F147" s="269"/>
      <c r="G147" s="269"/>
      <c r="H147" s="285"/>
      <c r="I147" s="269"/>
      <c r="J147" s="115">
        <f t="shared" ref="J147:J148" si="174">SUM(F147:I147)</f>
        <v>0</v>
      </c>
      <c r="K147" s="237">
        <v>1485000</v>
      </c>
      <c r="L147" s="237">
        <v>1452000</v>
      </c>
      <c r="M147" s="237">
        <v>1452000</v>
      </c>
      <c r="N147" s="237">
        <f t="shared" ref="N147:N148" si="175">L147-M147</f>
        <v>0</v>
      </c>
      <c r="O147" s="237"/>
      <c r="P147" s="237"/>
      <c r="Q147" s="237">
        <f>SUM(N147:P147)</f>
        <v>0</v>
      </c>
      <c r="R147" s="237">
        <f t="shared" ref="R147:R148" si="176">K147-M147-Q147</f>
        <v>33000</v>
      </c>
    </row>
    <row r="148" spans="1:18" ht="16.5" customHeight="1">
      <c r="A148" s="32" t="s">
        <v>884</v>
      </c>
      <c r="B148" s="32" t="s">
        <v>893</v>
      </c>
      <c r="C148" s="237">
        <v>5920000</v>
      </c>
      <c r="D148" s="285"/>
      <c r="E148" s="285"/>
      <c r="F148" s="269"/>
      <c r="G148" s="269"/>
      <c r="H148" s="285"/>
      <c r="I148" s="269">
        <v>-3500000</v>
      </c>
      <c r="J148" s="115">
        <f t="shared" si="174"/>
        <v>-3500000</v>
      </c>
      <c r="K148" s="237">
        <v>2420000</v>
      </c>
      <c r="L148" s="237">
        <v>2393000</v>
      </c>
      <c r="M148" s="237">
        <v>2393000</v>
      </c>
      <c r="N148" s="237">
        <f t="shared" si="175"/>
        <v>0</v>
      </c>
      <c r="O148" s="237"/>
      <c r="P148" s="237"/>
      <c r="Q148" s="237">
        <f>SUM(N148:P148)</f>
        <v>0</v>
      </c>
      <c r="R148" s="237">
        <f t="shared" si="176"/>
        <v>27000</v>
      </c>
    </row>
    <row r="149" spans="1:18" ht="16.5" customHeight="1">
      <c r="A149" s="143" t="s">
        <v>16</v>
      </c>
      <c r="B149" s="143" t="s">
        <v>890</v>
      </c>
      <c r="C149" s="248">
        <f>SUM(C150)</f>
        <v>400000</v>
      </c>
      <c r="D149" s="173">
        <f t="shared" ref="D149:J149" si="177">SUM(D150)</f>
        <v>0</v>
      </c>
      <c r="E149" s="173">
        <f t="shared" si="177"/>
        <v>0</v>
      </c>
      <c r="F149" s="173">
        <f t="shared" si="177"/>
        <v>0</v>
      </c>
      <c r="G149" s="173">
        <f t="shared" si="177"/>
        <v>0</v>
      </c>
      <c r="H149" s="173">
        <f t="shared" si="177"/>
        <v>0</v>
      </c>
      <c r="I149" s="173">
        <f t="shared" si="177"/>
        <v>0</v>
      </c>
      <c r="J149" s="173">
        <f t="shared" si="177"/>
        <v>0</v>
      </c>
      <c r="K149" s="268">
        <f t="shared" ref="K149:R149" si="178">SUM(K150)</f>
        <v>400000</v>
      </c>
      <c r="L149" s="268">
        <f t="shared" si="178"/>
        <v>400000</v>
      </c>
      <c r="M149" s="268">
        <f t="shared" si="178"/>
        <v>400000</v>
      </c>
      <c r="N149" s="268">
        <f t="shared" si="178"/>
        <v>0</v>
      </c>
      <c r="O149" s="268">
        <f t="shared" si="178"/>
        <v>0</v>
      </c>
      <c r="P149" s="268">
        <f t="shared" si="178"/>
        <v>0</v>
      </c>
      <c r="Q149" s="268">
        <f t="shared" si="178"/>
        <v>0</v>
      </c>
      <c r="R149" s="268">
        <f t="shared" si="178"/>
        <v>0</v>
      </c>
    </row>
    <row r="150" spans="1:18" ht="16.5" customHeight="1">
      <c r="A150" s="32" t="s">
        <v>884</v>
      </c>
      <c r="B150" s="32" t="s">
        <v>894</v>
      </c>
      <c r="C150" s="237">
        <v>400000</v>
      </c>
      <c r="D150" s="285"/>
      <c r="E150" s="285"/>
      <c r="F150" s="269"/>
      <c r="G150" s="269"/>
      <c r="H150" s="285"/>
      <c r="I150" s="269"/>
      <c r="J150" s="115">
        <f>SUM(F150:I150)</f>
        <v>0</v>
      </c>
      <c r="K150" s="237">
        <v>400000</v>
      </c>
      <c r="L150" s="237">
        <v>400000</v>
      </c>
      <c r="M150" s="237">
        <v>400000</v>
      </c>
      <c r="N150" s="237">
        <f>L150-M150</f>
        <v>0</v>
      </c>
      <c r="O150" s="237"/>
      <c r="P150" s="237"/>
      <c r="Q150" s="237">
        <f>SUM(N150:P150)</f>
        <v>0</v>
      </c>
      <c r="R150" s="237">
        <f>K150-M150-Q150</f>
        <v>0</v>
      </c>
    </row>
    <row r="151" spans="1:18" ht="16.5" customHeight="1">
      <c r="A151" s="143" t="s">
        <v>16</v>
      </c>
      <c r="B151" s="143" t="s">
        <v>929</v>
      </c>
      <c r="C151" s="248">
        <f>SUM(C152)</f>
        <v>15000000</v>
      </c>
      <c r="D151" s="173">
        <f t="shared" ref="D151:J151" si="179">SUM(D152)</f>
        <v>0</v>
      </c>
      <c r="E151" s="173">
        <f t="shared" si="179"/>
        <v>0</v>
      </c>
      <c r="F151" s="173">
        <f t="shared" si="179"/>
        <v>0</v>
      </c>
      <c r="G151" s="173">
        <f t="shared" si="179"/>
        <v>0</v>
      </c>
      <c r="H151" s="173">
        <f t="shared" si="179"/>
        <v>0</v>
      </c>
      <c r="I151" s="173">
        <f t="shared" si="179"/>
        <v>-5400000</v>
      </c>
      <c r="J151" s="173">
        <f t="shared" si="179"/>
        <v>-5400000</v>
      </c>
      <c r="K151" s="268">
        <f t="shared" ref="K151:R151" si="180">SUM(K152)</f>
        <v>9600000</v>
      </c>
      <c r="L151" s="268">
        <f t="shared" si="180"/>
        <v>9600000</v>
      </c>
      <c r="M151" s="268">
        <f t="shared" si="180"/>
        <v>9600000</v>
      </c>
      <c r="N151" s="268">
        <f t="shared" si="180"/>
        <v>0</v>
      </c>
      <c r="O151" s="268">
        <f t="shared" si="180"/>
        <v>0</v>
      </c>
      <c r="P151" s="268">
        <f t="shared" si="180"/>
        <v>0</v>
      </c>
      <c r="Q151" s="268">
        <f t="shared" si="180"/>
        <v>0</v>
      </c>
      <c r="R151" s="268">
        <f t="shared" si="180"/>
        <v>0</v>
      </c>
    </row>
    <row r="152" spans="1:18" ht="16.5" customHeight="1">
      <c r="A152" s="32" t="s">
        <v>884</v>
      </c>
      <c r="B152" s="32" t="s">
        <v>930</v>
      </c>
      <c r="C152" s="237">
        <v>15000000</v>
      </c>
      <c r="D152" s="285"/>
      <c r="E152" s="285"/>
      <c r="F152" s="269"/>
      <c r="G152" s="269"/>
      <c r="H152" s="285"/>
      <c r="I152" s="269">
        <v>-5400000</v>
      </c>
      <c r="J152" s="115">
        <f>SUM(F152:I152)</f>
        <v>-5400000</v>
      </c>
      <c r="K152" s="237">
        <v>9600000</v>
      </c>
      <c r="L152" s="237">
        <v>9600000</v>
      </c>
      <c r="M152" s="237">
        <v>9600000</v>
      </c>
      <c r="N152" s="237">
        <f>L152-M152</f>
        <v>0</v>
      </c>
      <c r="O152" s="237"/>
      <c r="P152" s="237"/>
      <c r="Q152" s="237">
        <f>SUM(N152:P152)</f>
        <v>0</v>
      </c>
      <c r="R152" s="237">
        <f>K152-M152-Q152</f>
        <v>0</v>
      </c>
    </row>
    <row r="153" spans="1:18" ht="16.5" customHeight="1">
      <c r="A153" s="143" t="s">
        <v>16</v>
      </c>
      <c r="B153" s="143" t="s">
        <v>961</v>
      </c>
      <c r="C153" s="248">
        <f>SUM(C154)</f>
        <v>28800000</v>
      </c>
      <c r="D153" s="173">
        <f t="shared" ref="D153:J153" si="181">SUM(D154)</f>
        <v>0</v>
      </c>
      <c r="E153" s="173">
        <f t="shared" si="181"/>
        <v>0</v>
      </c>
      <c r="F153" s="173">
        <f t="shared" si="181"/>
        <v>0</v>
      </c>
      <c r="G153" s="173">
        <f t="shared" si="181"/>
        <v>0</v>
      </c>
      <c r="H153" s="173">
        <f t="shared" si="181"/>
        <v>0</v>
      </c>
      <c r="I153" s="173">
        <f t="shared" si="181"/>
        <v>0</v>
      </c>
      <c r="J153" s="173">
        <f t="shared" si="181"/>
        <v>0</v>
      </c>
      <c r="K153" s="268">
        <f t="shared" ref="K153:R153" si="182">SUM(K154)</f>
        <v>28800000</v>
      </c>
      <c r="L153" s="268">
        <f t="shared" si="182"/>
        <v>28800000</v>
      </c>
      <c r="M153" s="268">
        <f t="shared" si="182"/>
        <v>28800000</v>
      </c>
      <c r="N153" s="268">
        <f t="shared" si="182"/>
        <v>0</v>
      </c>
      <c r="O153" s="268">
        <f t="shared" si="182"/>
        <v>0</v>
      </c>
      <c r="P153" s="268">
        <f t="shared" si="182"/>
        <v>0</v>
      </c>
      <c r="Q153" s="268">
        <f t="shared" si="182"/>
        <v>0</v>
      </c>
      <c r="R153" s="268">
        <f t="shared" si="182"/>
        <v>0</v>
      </c>
    </row>
    <row r="154" spans="1:18" ht="16.5" customHeight="1">
      <c r="A154" s="144" t="s">
        <v>884</v>
      </c>
      <c r="B154" s="144" t="s">
        <v>961</v>
      </c>
      <c r="C154" s="249">
        <v>28800000</v>
      </c>
      <c r="D154" s="286"/>
      <c r="E154" s="286"/>
      <c r="F154" s="293"/>
      <c r="G154" s="293"/>
      <c r="H154" s="286"/>
      <c r="I154" s="293"/>
      <c r="J154" s="115">
        <f>SUM(F154:I154)</f>
        <v>0</v>
      </c>
      <c r="K154" s="249">
        <v>28800000</v>
      </c>
      <c r="L154" s="249">
        <v>28800000</v>
      </c>
      <c r="M154" s="249">
        <v>28800000</v>
      </c>
      <c r="N154" s="249">
        <f>L154-M154</f>
        <v>0</v>
      </c>
      <c r="O154" s="249"/>
      <c r="P154" s="249"/>
      <c r="Q154" s="249">
        <f>SUM(N154:P154)</f>
        <v>0</v>
      </c>
      <c r="R154" s="237">
        <f>K154-M154-Q154</f>
        <v>0</v>
      </c>
    </row>
    <row r="155" spans="1:18" ht="16.5" customHeight="1">
      <c r="A155" s="27" t="s">
        <v>936</v>
      </c>
      <c r="B155" s="27" t="s">
        <v>962</v>
      </c>
      <c r="C155" s="210">
        <f>SUM(C156,C158,C160,C162)</f>
        <v>24000000</v>
      </c>
      <c r="D155" s="210">
        <f t="shared" ref="D155:J155" si="183">SUM(D156,D158,D160,D162)</f>
        <v>0</v>
      </c>
      <c r="E155" s="210">
        <f t="shared" si="183"/>
        <v>0</v>
      </c>
      <c r="F155" s="210">
        <f t="shared" si="183"/>
        <v>0</v>
      </c>
      <c r="G155" s="210">
        <f t="shared" si="183"/>
        <v>0</v>
      </c>
      <c r="H155" s="210">
        <f t="shared" si="183"/>
        <v>0</v>
      </c>
      <c r="I155" s="210">
        <f t="shared" si="183"/>
        <v>0</v>
      </c>
      <c r="J155" s="210">
        <f t="shared" si="183"/>
        <v>0</v>
      </c>
      <c r="K155" s="210">
        <f t="shared" ref="K155:R155" si="184">SUM(K156,K158,K160,K162)</f>
        <v>24000000</v>
      </c>
      <c r="L155" s="210">
        <f t="shared" si="184"/>
        <v>22091901</v>
      </c>
      <c r="M155" s="210">
        <f t="shared" si="184"/>
        <v>22091901</v>
      </c>
      <c r="N155" s="210">
        <f t="shared" si="184"/>
        <v>0</v>
      </c>
      <c r="O155" s="210">
        <f t="shared" si="184"/>
        <v>0</v>
      </c>
      <c r="P155" s="210">
        <f t="shared" si="184"/>
        <v>0</v>
      </c>
      <c r="Q155" s="210">
        <f t="shared" si="184"/>
        <v>0</v>
      </c>
      <c r="R155" s="210">
        <f t="shared" si="184"/>
        <v>1908099</v>
      </c>
    </row>
    <row r="156" spans="1:18" ht="16.5" customHeight="1">
      <c r="A156" s="143" t="s">
        <v>16</v>
      </c>
      <c r="B156" s="143" t="s">
        <v>905</v>
      </c>
      <c r="C156" s="248">
        <f>SUM(C157)</f>
        <v>3450000</v>
      </c>
      <c r="D156" s="173">
        <f t="shared" ref="D156:J156" si="185">SUM(D157)</f>
        <v>0</v>
      </c>
      <c r="E156" s="173">
        <f t="shared" si="185"/>
        <v>0</v>
      </c>
      <c r="F156" s="173">
        <f t="shared" si="185"/>
        <v>0</v>
      </c>
      <c r="G156" s="173">
        <f t="shared" si="185"/>
        <v>0</v>
      </c>
      <c r="H156" s="173">
        <f t="shared" si="185"/>
        <v>0</v>
      </c>
      <c r="I156" s="173">
        <f t="shared" si="185"/>
        <v>0</v>
      </c>
      <c r="J156" s="173">
        <f t="shared" si="185"/>
        <v>0</v>
      </c>
      <c r="K156" s="268">
        <f t="shared" ref="K156:R156" si="186">SUM(K157)</f>
        <v>3450000</v>
      </c>
      <c r="L156" s="268">
        <f t="shared" si="186"/>
        <v>1550000</v>
      </c>
      <c r="M156" s="268">
        <f t="shared" si="186"/>
        <v>1550000</v>
      </c>
      <c r="N156" s="268">
        <f t="shared" si="186"/>
        <v>0</v>
      </c>
      <c r="O156" s="268">
        <f t="shared" si="186"/>
        <v>0</v>
      </c>
      <c r="P156" s="268">
        <f t="shared" si="186"/>
        <v>0</v>
      </c>
      <c r="Q156" s="268">
        <f t="shared" si="186"/>
        <v>0</v>
      </c>
      <c r="R156" s="268">
        <f t="shared" si="186"/>
        <v>1900000</v>
      </c>
    </row>
    <row r="157" spans="1:18" ht="16.5" customHeight="1">
      <c r="A157" s="32" t="s">
        <v>884</v>
      </c>
      <c r="B157" s="32" t="s">
        <v>907</v>
      </c>
      <c r="C157" s="237">
        <v>3450000</v>
      </c>
      <c r="D157" s="285"/>
      <c r="E157" s="285"/>
      <c r="F157" s="269"/>
      <c r="G157" s="269"/>
      <c r="H157" s="285"/>
      <c r="I157" s="285"/>
      <c r="J157" s="115">
        <f>SUM(F157:I157)</f>
        <v>0</v>
      </c>
      <c r="K157" s="237">
        <v>3450000</v>
      </c>
      <c r="L157" s="237">
        <v>1550000</v>
      </c>
      <c r="M157" s="237">
        <v>1550000</v>
      </c>
      <c r="N157" s="237">
        <f>L157-M157</f>
        <v>0</v>
      </c>
      <c r="O157" s="237"/>
      <c r="P157" s="237"/>
      <c r="Q157" s="237">
        <f>SUM(N157:P157)</f>
        <v>0</v>
      </c>
      <c r="R157" s="237">
        <f>K157-M157-Q157</f>
        <v>1900000</v>
      </c>
    </row>
    <row r="158" spans="1:18" ht="16.5" customHeight="1">
      <c r="A158" s="143" t="s">
        <v>16</v>
      </c>
      <c r="B158" s="143" t="s">
        <v>939</v>
      </c>
      <c r="C158" s="248">
        <f>SUM(C159)</f>
        <v>15000000</v>
      </c>
      <c r="D158" s="173">
        <f t="shared" ref="D158:J158" si="187">SUM(D159)</f>
        <v>0</v>
      </c>
      <c r="E158" s="173">
        <f t="shared" si="187"/>
        <v>0</v>
      </c>
      <c r="F158" s="173">
        <f t="shared" si="187"/>
        <v>0</v>
      </c>
      <c r="G158" s="173">
        <f t="shared" si="187"/>
        <v>0</v>
      </c>
      <c r="H158" s="173">
        <f t="shared" si="187"/>
        <v>0</v>
      </c>
      <c r="I158" s="173">
        <f t="shared" si="187"/>
        <v>0</v>
      </c>
      <c r="J158" s="173">
        <f t="shared" si="187"/>
        <v>0</v>
      </c>
      <c r="K158" s="268">
        <f t="shared" ref="K158:R158" si="188">SUM(K159)</f>
        <v>15000000</v>
      </c>
      <c r="L158" s="268">
        <f t="shared" si="188"/>
        <v>15000000</v>
      </c>
      <c r="M158" s="268">
        <f t="shared" si="188"/>
        <v>15000000</v>
      </c>
      <c r="N158" s="268">
        <f t="shared" si="188"/>
        <v>0</v>
      </c>
      <c r="O158" s="268">
        <f t="shared" si="188"/>
        <v>0</v>
      </c>
      <c r="P158" s="268">
        <f t="shared" si="188"/>
        <v>0</v>
      </c>
      <c r="Q158" s="268">
        <f t="shared" si="188"/>
        <v>0</v>
      </c>
      <c r="R158" s="268">
        <f t="shared" si="188"/>
        <v>0</v>
      </c>
    </row>
    <row r="159" spans="1:18" ht="16.5" customHeight="1">
      <c r="A159" s="32" t="s">
        <v>884</v>
      </c>
      <c r="B159" s="32" t="s">
        <v>942</v>
      </c>
      <c r="C159" s="237">
        <v>15000000</v>
      </c>
      <c r="D159" s="285"/>
      <c r="E159" s="285"/>
      <c r="F159" s="269"/>
      <c r="G159" s="269"/>
      <c r="H159" s="285"/>
      <c r="I159" s="285"/>
      <c r="J159" s="115">
        <f>SUM(F159:I159)</f>
        <v>0</v>
      </c>
      <c r="K159" s="237">
        <v>15000000</v>
      </c>
      <c r="L159" s="237">
        <v>15000000</v>
      </c>
      <c r="M159" s="237">
        <v>15000000</v>
      </c>
      <c r="N159" s="237">
        <f>L159-M159</f>
        <v>0</v>
      </c>
      <c r="O159" s="237"/>
      <c r="P159" s="237"/>
      <c r="Q159" s="237">
        <f>SUM(N159:P159)</f>
        <v>0</v>
      </c>
      <c r="R159" s="237">
        <f>K159-M159-Q159</f>
        <v>0</v>
      </c>
    </row>
    <row r="160" spans="1:18" ht="16.5" customHeight="1">
      <c r="A160" s="143" t="s">
        <v>16</v>
      </c>
      <c r="B160" s="143" t="s">
        <v>888</v>
      </c>
      <c r="C160" s="248">
        <f>SUM(C161)</f>
        <v>1000000</v>
      </c>
      <c r="D160" s="173">
        <f t="shared" ref="D160:J160" si="189">SUM(D161)</f>
        <v>0</v>
      </c>
      <c r="E160" s="173">
        <f t="shared" si="189"/>
        <v>0</v>
      </c>
      <c r="F160" s="173">
        <f t="shared" si="189"/>
        <v>0</v>
      </c>
      <c r="G160" s="173">
        <f t="shared" si="189"/>
        <v>0</v>
      </c>
      <c r="H160" s="173">
        <f t="shared" si="189"/>
        <v>0</v>
      </c>
      <c r="I160" s="173">
        <f t="shared" si="189"/>
        <v>0</v>
      </c>
      <c r="J160" s="173">
        <f t="shared" si="189"/>
        <v>0</v>
      </c>
      <c r="K160" s="268">
        <f t="shared" ref="K160:R160" si="190">SUM(K161)</f>
        <v>1000000</v>
      </c>
      <c r="L160" s="268">
        <f t="shared" si="190"/>
        <v>1000000</v>
      </c>
      <c r="M160" s="268">
        <f t="shared" si="190"/>
        <v>1000000</v>
      </c>
      <c r="N160" s="268">
        <f t="shared" si="190"/>
        <v>0</v>
      </c>
      <c r="O160" s="268">
        <f t="shared" si="190"/>
        <v>0</v>
      </c>
      <c r="P160" s="268">
        <f t="shared" si="190"/>
        <v>0</v>
      </c>
      <c r="Q160" s="268">
        <f t="shared" si="190"/>
        <v>0</v>
      </c>
      <c r="R160" s="268">
        <f t="shared" si="190"/>
        <v>0</v>
      </c>
    </row>
    <row r="161" spans="1:18" ht="16.5" customHeight="1">
      <c r="A161" s="32" t="s">
        <v>884</v>
      </c>
      <c r="B161" s="32" t="s">
        <v>889</v>
      </c>
      <c r="C161" s="237">
        <v>1000000</v>
      </c>
      <c r="D161" s="285"/>
      <c r="E161" s="285"/>
      <c r="F161" s="269"/>
      <c r="G161" s="269"/>
      <c r="H161" s="285"/>
      <c r="I161" s="285"/>
      <c r="J161" s="115">
        <f>SUM(F161:I161)</f>
        <v>0</v>
      </c>
      <c r="K161" s="237">
        <v>1000000</v>
      </c>
      <c r="L161" s="237">
        <v>1000000</v>
      </c>
      <c r="M161" s="237">
        <v>1000000</v>
      </c>
      <c r="N161" s="237">
        <f>L161-M161</f>
        <v>0</v>
      </c>
      <c r="O161" s="237"/>
      <c r="P161" s="237"/>
      <c r="Q161" s="237">
        <f>SUM(N161:P161)</f>
        <v>0</v>
      </c>
      <c r="R161" s="237">
        <f>K161-M161-Q161</f>
        <v>0</v>
      </c>
    </row>
    <row r="162" spans="1:18" ht="16.5" customHeight="1">
      <c r="A162" s="143" t="s">
        <v>16</v>
      </c>
      <c r="B162" s="143" t="s">
        <v>890</v>
      </c>
      <c r="C162" s="248">
        <f t="shared" ref="C162:R162" si="191">SUM(C163:C164)</f>
        <v>4550000</v>
      </c>
      <c r="D162" s="173">
        <f t="shared" ref="D162:J162" si="192">SUM(D163:D164)</f>
        <v>0</v>
      </c>
      <c r="E162" s="173">
        <f t="shared" si="192"/>
        <v>0</v>
      </c>
      <c r="F162" s="173">
        <f t="shared" si="192"/>
        <v>0</v>
      </c>
      <c r="G162" s="173">
        <f t="shared" si="192"/>
        <v>0</v>
      </c>
      <c r="H162" s="173">
        <f t="shared" si="192"/>
        <v>0</v>
      </c>
      <c r="I162" s="173">
        <f t="shared" si="192"/>
        <v>0</v>
      </c>
      <c r="J162" s="173">
        <f t="shared" si="192"/>
        <v>0</v>
      </c>
      <c r="K162" s="268">
        <f t="shared" si="191"/>
        <v>4550000</v>
      </c>
      <c r="L162" s="268">
        <f t="shared" si="191"/>
        <v>4541901</v>
      </c>
      <c r="M162" s="268">
        <f t="shared" si="191"/>
        <v>4541901</v>
      </c>
      <c r="N162" s="268">
        <f t="shared" si="191"/>
        <v>0</v>
      </c>
      <c r="O162" s="268">
        <f t="shared" si="191"/>
        <v>0</v>
      </c>
      <c r="P162" s="268">
        <f t="shared" si="191"/>
        <v>0</v>
      </c>
      <c r="Q162" s="268">
        <f t="shared" si="191"/>
        <v>0</v>
      </c>
      <c r="R162" s="268">
        <f t="shared" si="191"/>
        <v>8099</v>
      </c>
    </row>
    <row r="163" spans="1:18" ht="16.5" customHeight="1">
      <c r="A163" s="32" t="s">
        <v>884</v>
      </c>
      <c r="B163" s="32" t="s">
        <v>894</v>
      </c>
      <c r="C163" s="237">
        <v>400000</v>
      </c>
      <c r="D163" s="285"/>
      <c r="E163" s="285"/>
      <c r="F163" s="269"/>
      <c r="G163" s="269"/>
      <c r="H163" s="285"/>
      <c r="I163" s="285"/>
      <c r="J163" s="115">
        <f t="shared" ref="J163:J164" si="193">SUM(F163:I163)</f>
        <v>0</v>
      </c>
      <c r="K163" s="237">
        <v>400000</v>
      </c>
      <c r="L163" s="237">
        <v>392000</v>
      </c>
      <c r="M163" s="237">
        <v>392000</v>
      </c>
      <c r="N163" s="237">
        <f t="shared" ref="N163:N164" si="194">L163-M163</f>
        <v>0</v>
      </c>
      <c r="O163" s="237"/>
      <c r="P163" s="237"/>
      <c r="Q163" s="237">
        <f>SUM(N163:P163)</f>
        <v>0</v>
      </c>
      <c r="R163" s="237">
        <f t="shared" ref="R163:R164" si="195">K163-M163-Q163</f>
        <v>8000</v>
      </c>
    </row>
    <row r="164" spans="1:18" ht="16.5" customHeight="1">
      <c r="A164" s="32" t="s">
        <v>884</v>
      </c>
      <c r="B164" s="32" t="s">
        <v>918</v>
      </c>
      <c r="C164" s="237">
        <v>4150000</v>
      </c>
      <c r="D164" s="285"/>
      <c r="E164" s="285"/>
      <c r="F164" s="269"/>
      <c r="G164" s="269"/>
      <c r="H164" s="285"/>
      <c r="I164" s="285"/>
      <c r="J164" s="115">
        <f t="shared" si="193"/>
        <v>0</v>
      </c>
      <c r="K164" s="237">
        <v>4150000</v>
      </c>
      <c r="L164" s="237">
        <v>4149901</v>
      </c>
      <c r="M164" s="237">
        <v>4149901</v>
      </c>
      <c r="N164" s="237">
        <f t="shared" si="194"/>
        <v>0</v>
      </c>
      <c r="O164" s="237"/>
      <c r="P164" s="237"/>
      <c r="Q164" s="237">
        <f>SUM(N164:P164)</f>
        <v>0</v>
      </c>
      <c r="R164" s="237">
        <f t="shared" si="195"/>
        <v>99</v>
      </c>
    </row>
    <row r="165" spans="1:18" ht="16.5" customHeight="1">
      <c r="A165" s="25" t="s">
        <v>963</v>
      </c>
      <c r="B165" s="43" t="s">
        <v>964</v>
      </c>
      <c r="C165" s="208">
        <f>C166</f>
        <v>4536000</v>
      </c>
      <c r="D165" s="208">
        <f t="shared" ref="D165:J166" si="196">D166</f>
        <v>0</v>
      </c>
      <c r="E165" s="208">
        <f t="shared" si="196"/>
        <v>0</v>
      </c>
      <c r="F165" s="208">
        <f t="shared" si="196"/>
        <v>0</v>
      </c>
      <c r="G165" s="208">
        <f t="shared" si="196"/>
        <v>0</v>
      </c>
      <c r="H165" s="208">
        <f t="shared" si="196"/>
        <v>0</v>
      </c>
      <c r="I165" s="208">
        <f t="shared" si="196"/>
        <v>0</v>
      </c>
      <c r="J165" s="208">
        <f t="shared" si="196"/>
        <v>0</v>
      </c>
      <c r="K165" s="208">
        <f t="shared" ref="K165:R166" si="197">K166</f>
        <v>4536000</v>
      </c>
      <c r="L165" s="208">
        <f t="shared" si="197"/>
        <v>4527770</v>
      </c>
      <c r="M165" s="208">
        <f t="shared" si="197"/>
        <v>4527770</v>
      </c>
      <c r="N165" s="208">
        <f t="shared" si="197"/>
        <v>0</v>
      </c>
      <c r="O165" s="208">
        <f t="shared" si="197"/>
        <v>0</v>
      </c>
      <c r="P165" s="208">
        <f t="shared" si="197"/>
        <v>0</v>
      </c>
      <c r="Q165" s="208">
        <f t="shared" si="197"/>
        <v>0</v>
      </c>
      <c r="R165" s="208">
        <f t="shared" si="197"/>
        <v>8230</v>
      </c>
    </row>
    <row r="166" spans="1:18" ht="16.5" customHeight="1">
      <c r="A166" s="194" t="s">
        <v>2</v>
      </c>
      <c r="B166" s="196" t="s">
        <v>965</v>
      </c>
      <c r="C166" s="247">
        <f>C167</f>
        <v>4536000</v>
      </c>
      <c r="D166" s="247">
        <f t="shared" si="196"/>
        <v>0</v>
      </c>
      <c r="E166" s="247">
        <f t="shared" si="196"/>
        <v>0</v>
      </c>
      <c r="F166" s="247">
        <f t="shared" si="196"/>
        <v>0</v>
      </c>
      <c r="G166" s="247">
        <f t="shared" si="196"/>
        <v>0</v>
      </c>
      <c r="H166" s="247">
        <f t="shared" si="196"/>
        <v>0</v>
      </c>
      <c r="I166" s="247">
        <f t="shared" si="196"/>
        <v>0</v>
      </c>
      <c r="J166" s="247">
        <f t="shared" si="196"/>
        <v>0</v>
      </c>
      <c r="K166" s="247">
        <f t="shared" si="197"/>
        <v>4536000</v>
      </c>
      <c r="L166" s="247">
        <f t="shared" si="197"/>
        <v>4527770</v>
      </c>
      <c r="M166" s="247">
        <f t="shared" si="197"/>
        <v>4527770</v>
      </c>
      <c r="N166" s="247">
        <f t="shared" si="197"/>
        <v>0</v>
      </c>
      <c r="O166" s="247">
        <f t="shared" si="197"/>
        <v>0</v>
      </c>
      <c r="P166" s="247">
        <f t="shared" si="197"/>
        <v>0</v>
      </c>
      <c r="Q166" s="247">
        <f t="shared" si="197"/>
        <v>0</v>
      </c>
      <c r="R166" s="247">
        <f t="shared" si="197"/>
        <v>8230</v>
      </c>
    </row>
    <row r="167" spans="1:18" ht="16.5" customHeight="1">
      <c r="A167" s="27" t="s">
        <v>3</v>
      </c>
      <c r="B167" s="31" t="s">
        <v>966</v>
      </c>
      <c r="C167" s="210">
        <f>SUM(C168,C170,C172)</f>
        <v>4536000</v>
      </c>
      <c r="D167" s="210">
        <f t="shared" ref="D167:J167" si="198">SUM(D168,D170,D172)</f>
        <v>0</v>
      </c>
      <c r="E167" s="210">
        <f t="shared" si="198"/>
        <v>0</v>
      </c>
      <c r="F167" s="210">
        <f t="shared" si="198"/>
        <v>0</v>
      </c>
      <c r="G167" s="210">
        <f t="shared" si="198"/>
        <v>0</v>
      </c>
      <c r="H167" s="210">
        <f t="shared" si="198"/>
        <v>0</v>
      </c>
      <c r="I167" s="210">
        <f t="shared" si="198"/>
        <v>0</v>
      </c>
      <c r="J167" s="210">
        <f t="shared" si="198"/>
        <v>0</v>
      </c>
      <c r="K167" s="210">
        <f t="shared" ref="K167:R167" si="199">SUM(K168,K170,K172)</f>
        <v>4536000</v>
      </c>
      <c r="L167" s="210">
        <f t="shared" si="199"/>
        <v>4527770</v>
      </c>
      <c r="M167" s="210">
        <f t="shared" si="199"/>
        <v>4527770</v>
      </c>
      <c r="N167" s="210">
        <f t="shared" si="199"/>
        <v>0</v>
      </c>
      <c r="O167" s="210">
        <f t="shared" si="199"/>
        <v>0</v>
      </c>
      <c r="P167" s="210">
        <f t="shared" si="199"/>
        <v>0</v>
      </c>
      <c r="Q167" s="210">
        <f t="shared" si="199"/>
        <v>0</v>
      </c>
      <c r="R167" s="210">
        <f t="shared" si="199"/>
        <v>8230</v>
      </c>
    </row>
    <row r="168" spans="1:18" ht="16.5" customHeight="1">
      <c r="A168" s="143" t="s">
        <v>16</v>
      </c>
      <c r="B168" s="143" t="s">
        <v>967</v>
      </c>
      <c r="C168" s="248">
        <f>SUM(C169)</f>
        <v>372000</v>
      </c>
      <c r="D168" s="173">
        <f t="shared" ref="D168:J168" si="200">SUM(D169)</f>
        <v>0</v>
      </c>
      <c r="E168" s="173">
        <f t="shared" si="200"/>
        <v>0</v>
      </c>
      <c r="F168" s="173">
        <f t="shared" si="200"/>
        <v>0</v>
      </c>
      <c r="G168" s="173">
        <f t="shared" si="200"/>
        <v>0</v>
      </c>
      <c r="H168" s="173">
        <f t="shared" si="200"/>
        <v>0</v>
      </c>
      <c r="I168" s="173">
        <f t="shared" si="200"/>
        <v>0</v>
      </c>
      <c r="J168" s="173">
        <f t="shared" si="200"/>
        <v>0</v>
      </c>
      <c r="K168" s="268">
        <f t="shared" ref="K168:R168" si="201">SUM(K169)</f>
        <v>372000</v>
      </c>
      <c r="L168" s="268">
        <f t="shared" si="201"/>
        <v>372000</v>
      </c>
      <c r="M168" s="268">
        <f t="shared" si="201"/>
        <v>372000</v>
      </c>
      <c r="N168" s="268">
        <f t="shared" si="201"/>
        <v>0</v>
      </c>
      <c r="O168" s="268">
        <f t="shared" si="201"/>
        <v>0</v>
      </c>
      <c r="P168" s="268">
        <f t="shared" si="201"/>
        <v>0</v>
      </c>
      <c r="Q168" s="268">
        <f t="shared" si="201"/>
        <v>0</v>
      </c>
      <c r="R168" s="268">
        <f t="shared" si="201"/>
        <v>0</v>
      </c>
    </row>
    <row r="169" spans="1:18" ht="16.5" customHeight="1">
      <c r="A169" s="32" t="s">
        <v>884</v>
      </c>
      <c r="B169" s="42" t="s">
        <v>885</v>
      </c>
      <c r="C169" s="237">
        <v>372000</v>
      </c>
      <c r="D169" s="285"/>
      <c r="E169" s="285"/>
      <c r="F169" s="269"/>
      <c r="G169" s="269"/>
      <c r="H169" s="285"/>
      <c r="I169" s="285"/>
      <c r="J169" s="115">
        <f>SUM(F169:I169)</f>
        <v>0</v>
      </c>
      <c r="K169" s="237">
        <v>372000</v>
      </c>
      <c r="L169" s="237">
        <v>372000</v>
      </c>
      <c r="M169" s="237">
        <v>372000</v>
      </c>
      <c r="N169" s="237">
        <f>L169-M169</f>
        <v>0</v>
      </c>
      <c r="O169" s="237"/>
      <c r="P169" s="237"/>
      <c r="Q169" s="237">
        <f>SUM(N169:P169)</f>
        <v>0</v>
      </c>
      <c r="R169" s="237">
        <f>K169-M169-Q169</f>
        <v>0</v>
      </c>
    </row>
    <row r="170" spans="1:18" ht="16.5" customHeight="1">
      <c r="A170" s="143" t="s">
        <v>16</v>
      </c>
      <c r="B170" s="143" t="s">
        <v>968</v>
      </c>
      <c r="C170" s="248">
        <f>SUM(C171)</f>
        <v>360000</v>
      </c>
      <c r="D170" s="173">
        <f t="shared" ref="D170:J170" si="202">SUM(D171)</f>
        <v>0</v>
      </c>
      <c r="E170" s="173">
        <f t="shared" si="202"/>
        <v>0</v>
      </c>
      <c r="F170" s="173">
        <f t="shared" si="202"/>
        <v>0</v>
      </c>
      <c r="G170" s="173">
        <f t="shared" si="202"/>
        <v>0</v>
      </c>
      <c r="H170" s="173">
        <f t="shared" si="202"/>
        <v>0</v>
      </c>
      <c r="I170" s="173">
        <f t="shared" si="202"/>
        <v>0</v>
      </c>
      <c r="J170" s="173">
        <f t="shared" si="202"/>
        <v>0</v>
      </c>
      <c r="K170" s="268">
        <f t="shared" ref="K170:R170" si="203">SUM(K171)</f>
        <v>360000</v>
      </c>
      <c r="L170" s="268">
        <f t="shared" si="203"/>
        <v>351770</v>
      </c>
      <c r="M170" s="268">
        <f t="shared" si="203"/>
        <v>351770</v>
      </c>
      <c r="N170" s="268">
        <f t="shared" si="203"/>
        <v>0</v>
      </c>
      <c r="O170" s="268">
        <f t="shared" si="203"/>
        <v>0</v>
      </c>
      <c r="P170" s="268">
        <f t="shared" si="203"/>
        <v>0</v>
      </c>
      <c r="Q170" s="268">
        <f t="shared" si="203"/>
        <v>0</v>
      </c>
      <c r="R170" s="268">
        <f t="shared" si="203"/>
        <v>8230</v>
      </c>
    </row>
    <row r="171" spans="1:18" ht="16.5" customHeight="1">
      <c r="A171" s="32" t="s">
        <v>884</v>
      </c>
      <c r="B171" s="42" t="s">
        <v>906</v>
      </c>
      <c r="C171" s="237">
        <v>360000</v>
      </c>
      <c r="D171" s="285"/>
      <c r="E171" s="285"/>
      <c r="F171" s="269"/>
      <c r="G171" s="269"/>
      <c r="H171" s="285"/>
      <c r="I171" s="285"/>
      <c r="J171" s="115">
        <f>SUM(F171:I171)</f>
        <v>0</v>
      </c>
      <c r="K171" s="237">
        <v>360000</v>
      </c>
      <c r="L171" s="237">
        <v>351770</v>
      </c>
      <c r="M171" s="237">
        <v>351770</v>
      </c>
      <c r="N171" s="237">
        <f>L171-M171</f>
        <v>0</v>
      </c>
      <c r="O171" s="237"/>
      <c r="P171" s="237"/>
      <c r="Q171" s="237">
        <f>SUM(N171:P171)</f>
        <v>0</v>
      </c>
      <c r="R171" s="237">
        <f>K171-M171-Q171</f>
        <v>8230</v>
      </c>
    </row>
    <row r="172" spans="1:18" ht="16.5" customHeight="1">
      <c r="A172" s="143" t="s">
        <v>16</v>
      </c>
      <c r="B172" s="143" t="s">
        <v>924</v>
      </c>
      <c r="C172" s="248">
        <f>SUM(C173)</f>
        <v>3804000</v>
      </c>
      <c r="D172" s="173">
        <f t="shared" ref="D172:J172" si="204">SUM(D173)</f>
        <v>0</v>
      </c>
      <c r="E172" s="173">
        <f t="shared" si="204"/>
        <v>0</v>
      </c>
      <c r="F172" s="173">
        <f t="shared" si="204"/>
        <v>0</v>
      </c>
      <c r="G172" s="173">
        <f t="shared" si="204"/>
        <v>0</v>
      </c>
      <c r="H172" s="173">
        <f t="shared" si="204"/>
        <v>0</v>
      </c>
      <c r="I172" s="173">
        <f t="shared" si="204"/>
        <v>0</v>
      </c>
      <c r="J172" s="173">
        <f t="shared" si="204"/>
        <v>0</v>
      </c>
      <c r="K172" s="268">
        <f t="shared" ref="K172:R172" si="205">SUM(K173)</f>
        <v>3804000</v>
      </c>
      <c r="L172" s="268">
        <f t="shared" si="205"/>
        <v>3804000</v>
      </c>
      <c r="M172" s="268">
        <f t="shared" si="205"/>
        <v>3804000</v>
      </c>
      <c r="N172" s="268">
        <f t="shared" si="205"/>
        <v>0</v>
      </c>
      <c r="O172" s="268">
        <f t="shared" si="205"/>
        <v>0</v>
      </c>
      <c r="P172" s="268">
        <f t="shared" si="205"/>
        <v>0</v>
      </c>
      <c r="Q172" s="268">
        <f t="shared" si="205"/>
        <v>0</v>
      </c>
      <c r="R172" s="268">
        <f t="shared" si="205"/>
        <v>0</v>
      </c>
    </row>
    <row r="173" spans="1:18" ht="16.5" customHeight="1">
      <c r="A173" s="32" t="s">
        <v>884</v>
      </c>
      <c r="B173" s="42" t="s">
        <v>969</v>
      </c>
      <c r="C173" s="237">
        <v>3804000</v>
      </c>
      <c r="D173" s="285"/>
      <c r="E173" s="285"/>
      <c r="F173" s="269"/>
      <c r="G173" s="269"/>
      <c r="H173" s="285"/>
      <c r="I173" s="285"/>
      <c r="J173" s="115">
        <f>SUM(F173:I173)</f>
        <v>0</v>
      </c>
      <c r="K173" s="237">
        <v>3804000</v>
      </c>
      <c r="L173" s="237">
        <v>3804000</v>
      </c>
      <c r="M173" s="237">
        <v>3804000</v>
      </c>
      <c r="N173" s="237">
        <f>L173-M173</f>
        <v>0</v>
      </c>
      <c r="O173" s="237"/>
      <c r="P173" s="237"/>
      <c r="Q173" s="237">
        <f>SUM(N173:P173)</f>
        <v>0</v>
      </c>
      <c r="R173" s="237">
        <f>K173-M173-Q173</f>
        <v>0</v>
      </c>
    </row>
    <row r="174" spans="1:18" ht="16.5" customHeight="1">
      <c r="A174" s="25" t="s">
        <v>963</v>
      </c>
      <c r="B174" s="25" t="s">
        <v>970</v>
      </c>
      <c r="C174" s="208">
        <f>C175</f>
        <v>9140340388</v>
      </c>
      <c r="D174" s="208">
        <f t="shared" ref="D174:J174" si="206">D175</f>
        <v>0</v>
      </c>
      <c r="E174" s="208">
        <f t="shared" si="206"/>
        <v>0</v>
      </c>
      <c r="F174" s="208">
        <f t="shared" si="206"/>
        <v>-18000000</v>
      </c>
      <c r="G174" s="208">
        <f t="shared" si="206"/>
        <v>0</v>
      </c>
      <c r="H174" s="208">
        <f t="shared" si="206"/>
        <v>-2000000</v>
      </c>
      <c r="I174" s="208">
        <f t="shared" si="206"/>
        <v>0</v>
      </c>
      <c r="J174" s="208">
        <f t="shared" si="206"/>
        <v>-20000000</v>
      </c>
      <c r="K174" s="208">
        <f t="shared" ref="K174:R174" si="207">K175</f>
        <v>9120340388</v>
      </c>
      <c r="L174" s="208">
        <f t="shared" si="207"/>
        <v>8685063700</v>
      </c>
      <c r="M174" s="208">
        <f t="shared" si="207"/>
        <v>8611412290</v>
      </c>
      <c r="N174" s="208">
        <f t="shared" si="207"/>
        <v>73651410</v>
      </c>
      <c r="O174" s="208">
        <f t="shared" si="207"/>
        <v>434808158</v>
      </c>
      <c r="P174" s="208">
        <f t="shared" si="207"/>
        <v>0</v>
      </c>
      <c r="Q174" s="208">
        <f t="shared" si="207"/>
        <v>508459568</v>
      </c>
      <c r="R174" s="208">
        <f t="shared" si="207"/>
        <v>468530</v>
      </c>
    </row>
    <row r="175" spans="1:18" ht="16.5" customHeight="1">
      <c r="A175" s="194" t="s">
        <v>2</v>
      </c>
      <c r="B175" s="194" t="s">
        <v>881</v>
      </c>
      <c r="C175" s="247">
        <f>SUM(C176,C222,C255,C290,C357,C408,C411)</f>
        <v>9140340388</v>
      </c>
      <c r="D175" s="247">
        <f t="shared" ref="D175:J175" si="208">SUM(D176,D222,D255,D290,D357,D408,D411)</f>
        <v>0</v>
      </c>
      <c r="E175" s="247">
        <f t="shared" si="208"/>
        <v>0</v>
      </c>
      <c r="F175" s="247">
        <f t="shared" si="208"/>
        <v>-18000000</v>
      </c>
      <c r="G175" s="247">
        <f t="shared" si="208"/>
        <v>0</v>
      </c>
      <c r="H175" s="247">
        <f t="shared" si="208"/>
        <v>-2000000</v>
      </c>
      <c r="I175" s="247">
        <f t="shared" si="208"/>
        <v>0</v>
      </c>
      <c r="J175" s="247">
        <f t="shared" si="208"/>
        <v>-20000000</v>
      </c>
      <c r="K175" s="247">
        <f t="shared" ref="K175:R175" si="209">SUM(K176,K222,K255,K290,K357,K408,K411)</f>
        <v>9120340388</v>
      </c>
      <c r="L175" s="247">
        <f t="shared" si="209"/>
        <v>8685063700</v>
      </c>
      <c r="M175" s="247">
        <f t="shared" si="209"/>
        <v>8611412290</v>
      </c>
      <c r="N175" s="247">
        <f t="shared" si="209"/>
        <v>73651410</v>
      </c>
      <c r="O175" s="247">
        <f t="shared" si="209"/>
        <v>434808158</v>
      </c>
      <c r="P175" s="247">
        <f t="shared" si="209"/>
        <v>0</v>
      </c>
      <c r="Q175" s="247">
        <f t="shared" si="209"/>
        <v>508459568</v>
      </c>
      <c r="R175" s="247">
        <f t="shared" si="209"/>
        <v>468530</v>
      </c>
    </row>
    <row r="176" spans="1:18" ht="16.5" customHeight="1">
      <c r="A176" s="27" t="s">
        <v>3</v>
      </c>
      <c r="B176" s="27" t="s">
        <v>971</v>
      </c>
      <c r="C176" s="210">
        <f>SUM(C177,C179,C181,C184,C190,C195,C197,C202,C204,C206,C208,C210,C212,C214,C217,C219)</f>
        <v>41200000</v>
      </c>
      <c r="D176" s="210">
        <f t="shared" ref="D176:J176" si="210">SUM(D177,D179,D181,D184,D190,D195,D197,D202,D204,D206,D208,D210,D212,D214,D217,D219)</f>
        <v>0</v>
      </c>
      <c r="E176" s="210">
        <f t="shared" si="210"/>
        <v>0</v>
      </c>
      <c r="F176" s="210">
        <f t="shared" si="210"/>
        <v>-18000000</v>
      </c>
      <c r="G176" s="210">
        <f t="shared" si="210"/>
        <v>0</v>
      </c>
      <c r="H176" s="210">
        <f t="shared" si="210"/>
        <v>-2000000</v>
      </c>
      <c r="I176" s="210">
        <f t="shared" si="210"/>
        <v>0</v>
      </c>
      <c r="J176" s="210">
        <f t="shared" si="210"/>
        <v>-20000000</v>
      </c>
      <c r="K176" s="210">
        <f t="shared" ref="K176:R176" si="211">SUM(K177,K179,K181,K184,K190,K195,K197,K202,K204,K206,K208,K210,K212,K214,K217,K219)</f>
        <v>21200000</v>
      </c>
      <c r="L176" s="210">
        <f t="shared" si="211"/>
        <v>6446600</v>
      </c>
      <c r="M176" s="210">
        <f t="shared" si="211"/>
        <v>6446600</v>
      </c>
      <c r="N176" s="210">
        <f t="shared" si="211"/>
        <v>0</v>
      </c>
      <c r="O176" s="210">
        <f t="shared" si="211"/>
        <v>14753400</v>
      </c>
      <c r="P176" s="210">
        <f t="shared" si="211"/>
        <v>0</v>
      </c>
      <c r="Q176" s="210">
        <f t="shared" si="211"/>
        <v>14753400</v>
      </c>
      <c r="R176" s="210">
        <f t="shared" si="211"/>
        <v>0</v>
      </c>
    </row>
    <row r="177" spans="1:18" ht="16.5" customHeight="1">
      <c r="A177" s="143" t="s">
        <v>16</v>
      </c>
      <c r="B177" s="143" t="s">
        <v>944</v>
      </c>
      <c r="C177" s="248">
        <f>SUM(C178)</f>
        <v>0</v>
      </c>
      <c r="D177" s="173">
        <f t="shared" ref="D177:J177" si="212">SUM(D178)</f>
        <v>0</v>
      </c>
      <c r="E177" s="173">
        <f t="shared" si="212"/>
        <v>0</v>
      </c>
      <c r="F177" s="173">
        <f t="shared" si="212"/>
        <v>0</v>
      </c>
      <c r="G177" s="173">
        <f t="shared" si="212"/>
        <v>0</v>
      </c>
      <c r="H177" s="173">
        <f t="shared" si="212"/>
        <v>0</v>
      </c>
      <c r="I177" s="173">
        <f t="shared" si="212"/>
        <v>0</v>
      </c>
      <c r="J177" s="173">
        <f t="shared" si="212"/>
        <v>0</v>
      </c>
      <c r="K177" s="268">
        <f t="shared" ref="K177:R177" si="213">SUM(K178)</f>
        <v>0</v>
      </c>
      <c r="L177" s="268">
        <f t="shared" si="213"/>
        <v>0</v>
      </c>
      <c r="M177" s="268">
        <f t="shared" si="213"/>
        <v>0</v>
      </c>
      <c r="N177" s="268">
        <f t="shared" si="213"/>
        <v>0</v>
      </c>
      <c r="O177" s="268">
        <f t="shared" si="213"/>
        <v>0</v>
      </c>
      <c r="P177" s="268">
        <f t="shared" si="213"/>
        <v>0</v>
      </c>
      <c r="Q177" s="268">
        <f t="shared" si="213"/>
        <v>0</v>
      </c>
      <c r="R177" s="268">
        <f t="shared" si="213"/>
        <v>0</v>
      </c>
    </row>
    <row r="178" spans="1:18" ht="16.5" customHeight="1">
      <c r="A178" s="32" t="s">
        <v>884</v>
      </c>
      <c r="B178" s="42" t="s">
        <v>898</v>
      </c>
      <c r="C178" s="237">
        <v>0</v>
      </c>
      <c r="D178" s="285"/>
      <c r="E178" s="285"/>
      <c r="F178" s="269"/>
      <c r="G178" s="269"/>
      <c r="H178" s="285"/>
      <c r="I178" s="285"/>
      <c r="J178" s="115">
        <f>SUM(F178:I178)</f>
        <v>0</v>
      </c>
      <c r="K178" s="237">
        <v>0</v>
      </c>
      <c r="L178" s="237"/>
      <c r="M178" s="237"/>
      <c r="N178" s="237">
        <f>L178-M178</f>
        <v>0</v>
      </c>
      <c r="O178" s="237"/>
      <c r="P178" s="237"/>
      <c r="Q178" s="237">
        <f>SUM(N178:P178)</f>
        <v>0</v>
      </c>
      <c r="R178" s="237">
        <f>K178-M178-Q178</f>
        <v>0</v>
      </c>
    </row>
    <row r="179" spans="1:18" ht="16.5" customHeight="1">
      <c r="A179" s="143" t="s">
        <v>16</v>
      </c>
      <c r="B179" s="143" t="s">
        <v>972</v>
      </c>
      <c r="C179" s="248">
        <f>SUM(C180)</f>
        <v>0</v>
      </c>
      <c r="D179" s="173">
        <f t="shared" ref="D179:J179" si="214">SUM(D180)</f>
        <v>0</v>
      </c>
      <c r="E179" s="173">
        <f t="shared" si="214"/>
        <v>0</v>
      </c>
      <c r="F179" s="173">
        <f t="shared" si="214"/>
        <v>0</v>
      </c>
      <c r="G179" s="173">
        <f t="shared" si="214"/>
        <v>0</v>
      </c>
      <c r="H179" s="173">
        <f t="shared" si="214"/>
        <v>0</v>
      </c>
      <c r="I179" s="173">
        <f t="shared" si="214"/>
        <v>0</v>
      </c>
      <c r="J179" s="173">
        <f t="shared" si="214"/>
        <v>0</v>
      </c>
      <c r="K179" s="268">
        <f t="shared" ref="K179:R179" si="215">SUM(K180)</f>
        <v>0</v>
      </c>
      <c r="L179" s="268">
        <f t="shared" si="215"/>
        <v>0</v>
      </c>
      <c r="M179" s="268">
        <f t="shared" si="215"/>
        <v>0</v>
      </c>
      <c r="N179" s="268">
        <f t="shared" si="215"/>
        <v>0</v>
      </c>
      <c r="O179" s="268">
        <f t="shared" si="215"/>
        <v>0</v>
      </c>
      <c r="P179" s="268">
        <f t="shared" si="215"/>
        <v>0</v>
      </c>
      <c r="Q179" s="268">
        <f t="shared" si="215"/>
        <v>0</v>
      </c>
      <c r="R179" s="268">
        <f t="shared" si="215"/>
        <v>0</v>
      </c>
    </row>
    <row r="180" spans="1:18" ht="16.5" customHeight="1">
      <c r="A180" s="32" t="s">
        <v>884</v>
      </c>
      <c r="B180" s="42" t="s">
        <v>892</v>
      </c>
      <c r="C180" s="237">
        <v>0</v>
      </c>
      <c r="D180" s="285"/>
      <c r="E180" s="285"/>
      <c r="F180" s="269"/>
      <c r="G180" s="269"/>
      <c r="H180" s="285"/>
      <c r="I180" s="285"/>
      <c r="J180" s="115">
        <f>SUM(F180:I180)</f>
        <v>0</v>
      </c>
      <c r="K180" s="237">
        <v>0</v>
      </c>
      <c r="L180" s="237"/>
      <c r="M180" s="237"/>
      <c r="N180" s="237">
        <f>L180-M180</f>
        <v>0</v>
      </c>
      <c r="O180" s="237"/>
      <c r="P180" s="237"/>
      <c r="Q180" s="237">
        <f>SUM(N180:P180)</f>
        <v>0</v>
      </c>
      <c r="R180" s="237">
        <f>K180-M180-Q180</f>
        <v>0</v>
      </c>
    </row>
    <row r="181" spans="1:18" ht="16.5" customHeight="1">
      <c r="A181" s="143" t="s">
        <v>16</v>
      </c>
      <c r="B181" s="143" t="s">
        <v>973</v>
      </c>
      <c r="C181" s="248">
        <f t="shared" ref="C181:R181" si="216">SUM(C182:C183)</f>
        <v>15000000</v>
      </c>
      <c r="D181" s="173">
        <f t="shared" ref="D181:J181" si="217">SUM(D182:D183)</f>
        <v>0</v>
      </c>
      <c r="E181" s="173">
        <f t="shared" si="217"/>
        <v>0</v>
      </c>
      <c r="F181" s="173">
        <f t="shared" si="217"/>
        <v>-1000000</v>
      </c>
      <c r="G181" s="173">
        <f t="shared" si="217"/>
        <v>0</v>
      </c>
      <c r="H181" s="173">
        <f t="shared" si="217"/>
        <v>-500000</v>
      </c>
      <c r="I181" s="173">
        <f t="shared" si="217"/>
        <v>0</v>
      </c>
      <c r="J181" s="173">
        <f t="shared" si="217"/>
        <v>-1500000</v>
      </c>
      <c r="K181" s="268">
        <f t="shared" si="216"/>
        <v>13500000</v>
      </c>
      <c r="L181" s="268">
        <f t="shared" si="216"/>
        <v>4000000</v>
      </c>
      <c r="M181" s="268">
        <f t="shared" si="216"/>
        <v>4000000</v>
      </c>
      <c r="N181" s="268">
        <f t="shared" si="216"/>
        <v>0</v>
      </c>
      <c r="O181" s="268">
        <f t="shared" si="216"/>
        <v>9500000</v>
      </c>
      <c r="P181" s="268">
        <f t="shared" si="216"/>
        <v>0</v>
      </c>
      <c r="Q181" s="268">
        <f t="shared" si="216"/>
        <v>9500000</v>
      </c>
      <c r="R181" s="268">
        <f t="shared" si="216"/>
        <v>0</v>
      </c>
    </row>
    <row r="182" spans="1:18" ht="16.5" customHeight="1">
      <c r="A182" s="32" t="s">
        <v>884</v>
      </c>
      <c r="B182" s="42" t="s">
        <v>897</v>
      </c>
      <c r="C182" s="237">
        <v>15000000</v>
      </c>
      <c r="D182" s="285"/>
      <c r="E182" s="285"/>
      <c r="F182" s="269">
        <f>1500000-2500000</f>
        <v>-1000000</v>
      </c>
      <c r="G182" s="269"/>
      <c r="H182" s="285">
        <f>2500000-3000000</f>
        <v>-500000</v>
      </c>
      <c r="I182" s="292">
        <v>0</v>
      </c>
      <c r="J182" s="115">
        <f t="shared" ref="J182:J183" si="218">SUM(F182:I182)</f>
        <v>-1500000</v>
      </c>
      <c r="K182" s="237">
        <v>13500000</v>
      </c>
      <c r="L182" s="237">
        <v>4000000</v>
      </c>
      <c r="M182" s="237">
        <v>4000000</v>
      </c>
      <c r="N182" s="237">
        <f t="shared" ref="N182:N183" si="219">L182-M182</f>
        <v>0</v>
      </c>
      <c r="O182" s="237">
        <v>9500000</v>
      </c>
      <c r="P182" s="237"/>
      <c r="Q182" s="237">
        <f>SUM(N182:P182)</f>
        <v>9500000</v>
      </c>
      <c r="R182" s="237">
        <f t="shared" ref="R182:R183" si="220">K182-M182-Q182</f>
        <v>0</v>
      </c>
    </row>
    <row r="183" spans="1:18" ht="16.5" customHeight="1">
      <c r="A183" s="32" t="s">
        <v>884</v>
      </c>
      <c r="B183" s="42" t="s">
        <v>974</v>
      </c>
      <c r="C183" s="237">
        <v>0</v>
      </c>
      <c r="D183" s="285"/>
      <c r="E183" s="285"/>
      <c r="F183" s="269"/>
      <c r="G183" s="269"/>
      <c r="H183" s="285"/>
      <c r="I183" s="285"/>
      <c r="J183" s="115">
        <f t="shared" si="218"/>
        <v>0</v>
      </c>
      <c r="K183" s="237">
        <v>0</v>
      </c>
      <c r="L183" s="237"/>
      <c r="M183" s="237"/>
      <c r="N183" s="237">
        <f t="shared" si="219"/>
        <v>0</v>
      </c>
      <c r="O183" s="237"/>
      <c r="P183" s="237"/>
      <c r="Q183" s="237">
        <f>SUM(N183:P183)</f>
        <v>0</v>
      </c>
      <c r="R183" s="237">
        <f t="shared" si="220"/>
        <v>0</v>
      </c>
    </row>
    <row r="184" spans="1:18" ht="16.5" customHeight="1">
      <c r="A184" s="143" t="s">
        <v>16</v>
      </c>
      <c r="B184" s="143" t="s">
        <v>975</v>
      </c>
      <c r="C184" s="248">
        <f t="shared" ref="C184:R184" si="221">SUM(C185:C189)</f>
        <v>0</v>
      </c>
      <c r="D184" s="173">
        <f t="shared" ref="D184:J184" si="222">SUM(D185:D189)</f>
        <v>0</v>
      </c>
      <c r="E184" s="173">
        <f t="shared" si="222"/>
        <v>0</v>
      </c>
      <c r="F184" s="173">
        <f t="shared" si="222"/>
        <v>0</v>
      </c>
      <c r="G184" s="173">
        <f t="shared" si="222"/>
        <v>0</v>
      </c>
      <c r="H184" s="173">
        <f t="shared" si="222"/>
        <v>0</v>
      </c>
      <c r="I184" s="173">
        <f t="shared" si="222"/>
        <v>0</v>
      </c>
      <c r="J184" s="173">
        <f t="shared" si="222"/>
        <v>0</v>
      </c>
      <c r="K184" s="268">
        <f t="shared" si="221"/>
        <v>0</v>
      </c>
      <c r="L184" s="268">
        <f t="shared" si="221"/>
        <v>0</v>
      </c>
      <c r="M184" s="268">
        <f t="shared" si="221"/>
        <v>0</v>
      </c>
      <c r="N184" s="268">
        <f t="shared" si="221"/>
        <v>0</v>
      </c>
      <c r="O184" s="268">
        <f t="shared" si="221"/>
        <v>0</v>
      </c>
      <c r="P184" s="268">
        <f t="shared" si="221"/>
        <v>0</v>
      </c>
      <c r="Q184" s="268">
        <f t="shared" si="221"/>
        <v>0</v>
      </c>
      <c r="R184" s="268">
        <f t="shared" si="221"/>
        <v>0</v>
      </c>
    </row>
    <row r="185" spans="1:18" ht="16.5" customHeight="1">
      <c r="A185" s="32" t="s">
        <v>884</v>
      </c>
      <c r="B185" s="32" t="s">
        <v>976</v>
      </c>
      <c r="C185" s="237">
        <v>0</v>
      </c>
      <c r="D185" s="285"/>
      <c r="E185" s="285"/>
      <c r="F185" s="269"/>
      <c r="G185" s="269"/>
      <c r="H185" s="285"/>
      <c r="I185" s="285"/>
      <c r="J185" s="115">
        <f t="shared" ref="J185:J189" si="223">SUM(F185:I185)</f>
        <v>0</v>
      </c>
      <c r="K185" s="237">
        <v>0</v>
      </c>
      <c r="L185" s="237"/>
      <c r="M185" s="237"/>
      <c r="N185" s="237">
        <f t="shared" ref="N185:N189" si="224">L185-M185</f>
        <v>0</v>
      </c>
      <c r="O185" s="237"/>
      <c r="P185" s="237"/>
      <c r="Q185" s="237">
        <f>SUM(N185:P185)</f>
        <v>0</v>
      </c>
      <c r="R185" s="237">
        <f t="shared" ref="R185:R189" si="225">K185-M185-Q185</f>
        <v>0</v>
      </c>
    </row>
    <row r="186" spans="1:18" ht="16.5" customHeight="1">
      <c r="A186" s="32" t="s">
        <v>884</v>
      </c>
      <c r="B186" s="32" t="s">
        <v>977</v>
      </c>
      <c r="C186" s="237">
        <v>0</v>
      </c>
      <c r="D186" s="285"/>
      <c r="E186" s="285"/>
      <c r="F186" s="269"/>
      <c r="G186" s="269"/>
      <c r="H186" s="285"/>
      <c r="I186" s="285"/>
      <c r="J186" s="115">
        <f t="shared" si="223"/>
        <v>0</v>
      </c>
      <c r="K186" s="237">
        <v>0</v>
      </c>
      <c r="L186" s="237"/>
      <c r="M186" s="237"/>
      <c r="N186" s="237">
        <f t="shared" si="224"/>
        <v>0</v>
      </c>
      <c r="O186" s="237"/>
      <c r="P186" s="237"/>
      <c r="Q186" s="237">
        <f>SUM(N186:P186)</f>
        <v>0</v>
      </c>
      <c r="R186" s="237">
        <f t="shared" si="225"/>
        <v>0</v>
      </c>
    </row>
    <row r="187" spans="1:18" ht="16.5" customHeight="1">
      <c r="A187" s="32" t="s">
        <v>884</v>
      </c>
      <c r="B187" s="32" t="s">
        <v>978</v>
      </c>
      <c r="C187" s="237">
        <v>0</v>
      </c>
      <c r="D187" s="285"/>
      <c r="E187" s="285"/>
      <c r="F187" s="269"/>
      <c r="G187" s="269"/>
      <c r="H187" s="285"/>
      <c r="I187" s="285"/>
      <c r="J187" s="115">
        <f t="shared" si="223"/>
        <v>0</v>
      </c>
      <c r="K187" s="237">
        <v>0</v>
      </c>
      <c r="L187" s="237"/>
      <c r="M187" s="237"/>
      <c r="N187" s="237">
        <f t="shared" si="224"/>
        <v>0</v>
      </c>
      <c r="O187" s="237"/>
      <c r="P187" s="237"/>
      <c r="Q187" s="237">
        <f>SUM(N187:P187)</f>
        <v>0</v>
      </c>
      <c r="R187" s="237">
        <f t="shared" si="225"/>
        <v>0</v>
      </c>
    </row>
    <row r="188" spans="1:18" ht="16.5" customHeight="1">
      <c r="A188" s="32" t="s">
        <v>884</v>
      </c>
      <c r="B188" s="32" t="s">
        <v>979</v>
      </c>
      <c r="C188" s="237">
        <v>0</v>
      </c>
      <c r="D188" s="285"/>
      <c r="E188" s="285"/>
      <c r="F188" s="269"/>
      <c r="G188" s="269"/>
      <c r="H188" s="285"/>
      <c r="I188" s="285"/>
      <c r="J188" s="115">
        <f t="shared" si="223"/>
        <v>0</v>
      </c>
      <c r="K188" s="237">
        <v>0</v>
      </c>
      <c r="L188" s="237"/>
      <c r="M188" s="237"/>
      <c r="N188" s="237">
        <f t="shared" si="224"/>
        <v>0</v>
      </c>
      <c r="O188" s="237"/>
      <c r="P188" s="237"/>
      <c r="Q188" s="237">
        <f>SUM(N188:P188)</f>
        <v>0</v>
      </c>
      <c r="R188" s="237">
        <f t="shared" si="225"/>
        <v>0</v>
      </c>
    </row>
    <row r="189" spans="1:18" ht="16.5" customHeight="1">
      <c r="A189" s="32" t="s">
        <v>884</v>
      </c>
      <c r="B189" s="32" t="s">
        <v>952</v>
      </c>
      <c r="C189" s="237">
        <v>0</v>
      </c>
      <c r="D189" s="285"/>
      <c r="E189" s="285"/>
      <c r="F189" s="269"/>
      <c r="G189" s="269"/>
      <c r="H189" s="285"/>
      <c r="I189" s="285"/>
      <c r="J189" s="115">
        <f t="shared" si="223"/>
        <v>0</v>
      </c>
      <c r="K189" s="237">
        <v>0</v>
      </c>
      <c r="L189" s="237"/>
      <c r="M189" s="237"/>
      <c r="N189" s="237">
        <f t="shared" si="224"/>
        <v>0</v>
      </c>
      <c r="O189" s="237"/>
      <c r="P189" s="237"/>
      <c r="Q189" s="237">
        <f>SUM(N189:P189)</f>
        <v>0</v>
      </c>
      <c r="R189" s="237">
        <f t="shared" si="225"/>
        <v>0</v>
      </c>
    </row>
    <row r="190" spans="1:18" ht="16.5" customHeight="1">
      <c r="A190" s="143" t="s">
        <v>16</v>
      </c>
      <c r="B190" s="143" t="s">
        <v>956</v>
      </c>
      <c r="C190" s="248">
        <f>SUM(C191:C194)</f>
        <v>0</v>
      </c>
      <c r="D190" s="173">
        <f t="shared" ref="D190:J190" si="226">SUM(D191:D194)</f>
        <v>0</v>
      </c>
      <c r="E190" s="173">
        <f t="shared" si="226"/>
        <v>0</v>
      </c>
      <c r="F190" s="173">
        <f t="shared" si="226"/>
        <v>0</v>
      </c>
      <c r="G190" s="173">
        <f t="shared" si="226"/>
        <v>0</v>
      </c>
      <c r="H190" s="173">
        <f t="shared" si="226"/>
        <v>0</v>
      </c>
      <c r="I190" s="173">
        <f t="shared" si="226"/>
        <v>0</v>
      </c>
      <c r="J190" s="173">
        <f t="shared" si="226"/>
        <v>0</v>
      </c>
      <c r="K190" s="268">
        <f t="shared" ref="K190:R190" si="227">SUM(K191:K194)</f>
        <v>0</v>
      </c>
      <c r="L190" s="268">
        <f t="shared" si="227"/>
        <v>0</v>
      </c>
      <c r="M190" s="268">
        <f t="shared" si="227"/>
        <v>0</v>
      </c>
      <c r="N190" s="268">
        <f t="shared" si="227"/>
        <v>0</v>
      </c>
      <c r="O190" s="268">
        <f t="shared" si="227"/>
        <v>0</v>
      </c>
      <c r="P190" s="268">
        <f t="shared" si="227"/>
        <v>0</v>
      </c>
      <c r="Q190" s="268">
        <f t="shared" si="227"/>
        <v>0</v>
      </c>
      <c r="R190" s="268">
        <f t="shared" si="227"/>
        <v>0</v>
      </c>
    </row>
    <row r="191" spans="1:18" ht="16.5" customHeight="1">
      <c r="A191" s="32" t="s">
        <v>884</v>
      </c>
      <c r="B191" s="32" t="s">
        <v>980</v>
      </c>
      <c r="C191" s="237">
        <v>0</v>
      </c>
      <c r="D191" s="285"/>
      <c r="E191" s="285"/>
      <c r="F191" s="269"/>
      <c r="G191" s="269"/>
      <c r="H191" s="285"/>
      <c r="I191" s="285"/>
      <c r="J191" s="115">
        <f t="shared" ref="J191:J194" si="228">SUM(F191:I191)</f>
        <v>0</v>
      </c>
      <c r="K191" s="237">
        <v>0</v>
      </c>
      <c r="L191" s="237"/>
      <c r="M191" s="237"/>
      <c r="N191" s="237">
        <f t="shared" ref="N191:N194" si="229">L191-M191</f>
        <v>0</v>
      </c>
      <c r="O191" s="237"/>
      <c r="P191" s="237"/>
      <c r="Q191" s="237">
        <f>SUM(N191:P191)</f>
        <v>0</v>
      </c>
      <c r="R191" s="237">
        <f t="shared" ref="R191:R194" si="230">K191-M191-Q191</f>
        <v>0</v>
      </c>
    </row>
    <row r="192" spans="1:18" ht="16.5" customHeight="1">
      <c r="A192" s="32" t="s">
        <v>884</v>
      </c>
      <c r="B192" s="32" t="s">
        <v>981</v>
      </c>
      <c r="C192" s="237">
        <v>0</v>
      </c>
      <c r="D192" s="285"/>
      <c r="E192" s="285"/>
      <c r="F192" s="269"/>
      <c r="G192" s="269"/>
      <c r="H192" s="285"/>
      <c r="I192" s="285"/>
      <c r="J192" s="115">
        <f t="shared" si="228"/>
        <v>0</v>
      </c>
      <c r="K192" s="237">
        <v>0</v>
      </c>
      <c r="L192" s="237"/>
      <c r="M192" s="237"/>
      <c r="N192" s="237">
        <f t="shared" si="229"/>
        <v>0</v>
      </c>
      <c r="O192" s="237"/>
      <c r="P192" s="237"/>
      <c r="Q192" s="237">
        <f>SUM(N192:P192)</f>
        <v>0</v>
      </c>
      <c r="R192" s="237">
        <f t="shared" si="230"/>
        <v>0</v>
      </c>
    </row>
    <row r="193" spans="1:18" ht="16.5" customHeight="1">
      <c r="A193" s="32" t="s">
        <v>884</v>
      </c>
      <c r="B193" s="32" t="s">
        <v>982</v>
      </c>
      <c r="C193" s="237">
        <v>0</v>
      </c>
      <c r="D193" s="285"/>
      <c r="E193" s="285"/>
      <c r="F193" s="269"/>
      <c r="G193" s="269"/>
      <c r="H193" s="285"/>
      <c r="I193" s="285"/>
      <c r="J193" s="115">
        <f t="shared" si="228"/>
        <v>0</v>
      </c>
      <c r="K193" s="237">
        <v>0</v>
      </c>
      <c r="L193" s="237"/>
      <c r="M193" s="237"/>
      <c r="N193" s="237">
        <f t="shared" si="229"/>
        <v>0</v>
      </c>
      <c r="O193" s="237"/>
      <c r="P193" s="237"/>
      <c r="Q193" s="237">
        <f>SUM(N193:P193)</f>
        <v>0</v>
      </c>
      <c r="R193" s="237">
        <f t="shared" si="230"/>
        <v>0</v>
      </c>
    </row>
    <row r="194" spans="1:18" ht="16.5" customHeight="1">
      <c r="A194" s="32" t="s">
        <v>884</v>
      </c>
      <c r="B194" s="32" t="s">
        <v>983</v>
      </c>
      <c r="C194" s="237">
        <v>0</v>
      </c>
      <c r="D194" s="285"/>
      <c r="E194" s="285"/>
      <c r="F194" s="269"/>
      <c r="G194" s="269"/>
      <c r="H194" s="285"/>
      <c r="I194" s="285"/>
      <c r="J194" s="115">
        <f t="shared" si="228"/>
        <v>0</v>
      </c>
      <c r="K194" s="237">
        <v>0</v>
      </c>
      <c r="L194" s="237"/>
      <c r="M194" s="237"/>
      <c r="N194" s="237">
        <f t="shared" si="229"/>
        <v>0</v>
      </c>
      <c r="O194" s="237"/>
      <c r="P194" s="237"/>
      <c r="Q194" s="237">
        <f>SUM(N194:P194)</f>
        <v>0</v>
      </c>
      <c r="R194" s="237">
        <f t="shared" si="230"/>
        <v>0</v>
      </c>
    </row>
    <row r="195" spans="1:18" ht="16.5" customHeight="1">
      <c r="A195" s="143" t="s">
        <v>16</v>
      </c>
      <c r="B195" s="143" t="s">
        <v>984</v>
      </c>
      <c r="C195" s="248">
        <f>SUM(C196)</f>
        <v>0</v>
      </c>
      <c r="D195" s="173">
        <f t="shared" ref="D195:J195" si="231">SUM(D196)</f>
        <v>0</v>
      </c>
      <c r="E195" s="173">
        <f t="shared" si="231"/>
        <v>0</v>
      </c>
      <c r="F195" s="173">
        <f t="shared" si="231"/>
        <v>0</v>
      </c>
      <c r="G195" s="173">
        <f t="shared" si="231"/>
        <v>0</v>
      </c>
      <c r="H195" s="173">
        <f t="shared" si="231"/>
        <v>0</v>
      </c>
      <c r="I195" s="173">
        <f t="shared" si="231"/>
        <v>0</v>
      </c>
      <c r="J195" s="173">
        <f t="shared" si="231"/>
        <v>0</v>
      </c>
      <c r="K195" s="268">
        <f t="shared" ref="K195:R195" si="232">SUM(K196)</f>
        <v>0</v>
      </c>
      <c r="L195" s="268">
        <f t="shared" si="232"/>
        <v>0</v>
      </c>
      <c r="M195" s="268">
        <f t="shared" si="232"/>
        <v>0</v>
      </c>
      <c r="N195" s="268">
        <f t="shared" si="232"/>
        <v>0</v>
      </c>
      <c r="O195" s="268">
        <f t="shared" si="232"/>
        <v>0</v>
      </c>
      <c r="P195" s="268">
        <f t="shared" si="232"/>
        <v>0</v>
      </c>
      <c r="Q195" s="268">
        <f t="shared" si="232"/>
        <v>0</v>
      </c>
      <c r="R195" s="268">
        <f t="shared" si="232"/>
        <v>0</v>
      </c>
    </row>
    <row r="196" spans="1:18" ht="16.5" customHeight="1">
      <c r="A196" s="32" t="s">
        <v>884</v>
      </c>
      <c r="B196" s="42" t="s">
        <v>891</v>
      </c>
      <c r="C196" s="237">
        <v>0</v>
      </c>
      <c r="D196" s="285"/>
      <c r="E196" s="285"/>
      <c r="F196" s="269"/>
      <c r="G196" s="269"/>
      <c r="H196" s="285"/>
      <c r="I196" s="285"/>
      <c r="J196" s="115">
        <f>SUM(F196:I196)</f>
        <v>0</v>
      </c>
      <c r="K196" s="237">
        <v>0</v>
      </c>
      <c r="L196" s="237"/>
      <c r="M196" s="237"/>
      <c r="N196" s="237">
        <f>L196-M196</f>
        <v>0</v>
      </c>
      <c r="O196" s="237"/>
      <c r="P196" s="237"/>
      <c r="Q196" s="237">
        <f>SUM(N196:P196)</f>
        <v>0</v>
      </c>
      <c r="R196" s="237">
        <f>K196-M196-Q196</f>
        <v>0</v>
      </c>
    </row>
    <row r="197" spans="1:18" ht="16.5" customHeight="1">
      <c r="A197" s="143" t="s">
        <v>16</v>
      </c>
      <c r="B197" s="143" t="s">
        <v>883</v>
      </c>
      <c r="C197" s="248">
        <f>SUM(C198:C201)</f>
        <v>10000000</v>
      </c>
      <c r="D197" s="173">
        <f t="shared" ref="D197:J197" si="233">SUM(D198:D201)</f>
        <v>0</v>
      </c>
      <c r="E197" s="173">
        <f t="shared" si="233"/>
        <v>0</v>
      </c>
      <c r="F197" s="173">
        <f t="shared" si="233"/>
        <v>-8000000</v>
      </c>
      <c r="G197" s="173">
        <f t="shared" si="233"/>
        <v>0</v>
      </c>
      <c r="H197" s="173">
        <f t="shared" si="233"/>
        <v>-500000</v>
      </c>
      <c r="I197" s="173">
        <f t="shared" si="233"/>
        <v>0</v>
      </c>
      <c r="J197" s="173">
        <f t="shared" si="233"/>
        <v>-8500000</v>
      </c>
      <c r="K197" s="268">
        <f t="shared" ref="K197:R197" si="234">SUM(K198:K201)</f>
        <v>1500000</v>
      </c>
      <c r="L197" s="268">
        <f t="shared" si="234"/>
        <v>0</v>
      </c>
      <c r="M197" s="268">
        <f t="shared" si="234"/>
        <v>0</v>
      </c>
      <c r="N197" s="268">
        <f t="shared" si="234"/>
        <v>0</v>
      </c>
      <c r="O197" s="268">
        <f t="shared" si="234"/>
        <v>1500000</v>
      </c>
      <c r="P197" s="268">
        <f t="shared" si="234"/>
        <v>0</v>
      </c>
      <c r="Q197" s="268">
        <f t="shared" si="234"/>
        <v>1500000</v>
      </c>
      <c r="R197" s="268">
        <f t="shared" si="234"/>
        <v>0</v>
      </c>
    </row>
    <row r="198" spans="1:18" ht="16.5" customHeight="1">
      <c r="A198" s="32" t="s">
        <v>884</v>
      </c>
      <c r="B198" s="32" t="s">
        <v>885</v>
      </c>
      <c r="C198" s="237">
        <v>0</v>
      </c>
      <c r="D198" s="285"/>
      <c r="E198" s="285"/>
      <c r="F198" s="269"/>
      <c r="G198" s="269"/>
      <c r="H198" s="285"/>
      <c r="I198" s="285"/>
      <c r="J198" s="115">
        <f t="shared" ref="J198:J201" si="235">SUM(F198:I198)</f>
        <v>0</v>
      </c>
      <c r="K198" s="237">
        <v>0</v>
      </c>
      <c r="L198" s="237"/>
      <c r="M198" s="237"/>
      <c r="N198" s="237">
        <f t="shared" ref="N198:N201" si="236">L198-M198</f>
        <v>0</v>
      </c>
      <c r="O198" s="237"/>
      <c r="P198" s="237"/>
      <c r="Q198" s="237">
        <f>SUM(N198:P198)</f>
        <v>0</v>
      </c>
      <c r="R198" s="237">
        <f t="shared" ref="R198:R201" si="237">K198-M198-Q198</f>
        <v>0</v>
      </c>
    </row>
    <row r="199" spans="1:18" ht="16.5" customHeight="1">
      <c r="A199" s="32" t="s">
        <v>884</v>
      </c>
      <c r="B199" s="42" t="s">
        <v>893</v>
      </c>
      <c r="C199" s="237">
        <v>10000000</v>
      </c>
      <c r="D199" s="285"/>
      <c r="E199" s="285"/>
      <c r="F199" s="269">
        <f>-8500000+500000</f>
        <v>-8000000</v>
      </c>
      <c r="G199" s="269"/>
      <c r="H199" s="285">
        <f>500000-1000000</f>
        <v>-500000</v>
      </c>
      <c r="I199" s="285"/>
      <c r="J199" s="115">
        <f t="shared" si="235"/>
        <v>-8500000</v>
      </c>
      <c r="K199" s="237">
        <v>1500000</v>
      </c>
      <c r="L199" s="237"/>
      <c r="M199" s="237"/>
      <c r="N199" s="237">
        <f t="shared" si="236"/>
        <v>0</v>
      </c>
      <c r="O199" s="237">
        <v>1500000</v>
      </c>
      <c r="P199" s="237"/>
      <c r="Q199" s="237">
        <f>SUM(N199:P199)</f>
        <v>1500000</v>
      </c>
      <c r="R199" s="237">
        <f t="shared" si="237"/>
        <v>0</v>
      </c>
    </row>
    <row r="200" spans="1:18" ht="16.5" customHeight="1">
      <c r="A200" s="32" t="s">
        <v>884</v>
      </c>
      <c r="B200" s="42" t="s">
        <v>886</v>
      </c>
      <c r="C200" s="237">
        <v>0</v>
      </c>
      <c r="D200" s="285"/>
      <c r="E200" s="285"/>
      <c r="F200" s="269"/>
      <c r="G200" s="269"/>
      <c r="H200" s="285"/>
      <c r="I200" s="285"/>
      <c r="J200" s="115">
        <f t="shared" si="235"/>
        <v>0</v>
      </c>
      <c r="K200" s="237">
        <v>0</v>
      </c>
      <c r="L200" s="237"/>
      <c r="M200" s="237"/>
      <c r="N200" s="237">
        <f t="shared" si="236"/>
        <v>0</v>
      </c>
      <c r="O200" s="237"/>
      <c r="P200" s="237"/>
      <c r="Q200" s="237">
        <f>SUM(N200:P200)</f>
        <v>0</v>
      </c>
      <c r="R200" s="237">
        <f t="shared" si="237"/>
        <v>0</v>
      </c>
    </row>
    <row r="201" spans="1:18" ht="16.5" customHeight="1">
      <c r="A201" s="32" t="s">
        <v>884</v>
      </c>
      <c r="B201" s="42" t="s">
        <v>887</v>
      </c>
      <c r="C201" s="237">
        <v>0</v>
      </c>
      <c r="D201" s="285"/>
      <c r="E201" s="285"/>
      <c r="F201" s="269"/>
      <c r="G201" s="269"/>
      <c r="H201" s="285"/>
      <c r="I201" s="285"/>
      <c r="J201" s="115">
        <f t="shared" si="235"/>
        <v>0</v>
      </c>
      <c r="K201" s="237">
        <v>0</v>
      </c>
      <c r="L201" s="237"/>
      <c r="M201" s="237"/>
      <c r="N201" s="237">
        <f t="shared" si="236"/>
        <v>0</v>
      </c>
      <c r="O201" s="237"/>
      <c r="P201" s="237"/>
      <c r="Q201" s="237">
        <f>SUM(N201:P201)</f>
        <v>0</v>
      </c>
      <c r="R201" s="237">
        <f t="shared" si="237"/>
        <v>0</v>
      </c>
    </row>
    <row r="202" spans="1:18" ht="16.5" customHeight="1">
      <c r="A202" s="143" t="s">
        <v>16</v>
      </c>
      <c r="B202" s="143" t="s">
        <v>985</v>
      </c>
      <c r="C202" s="248">
        <f>SUM(C203)</f>
        <v>0</v>
      </c>
      <c r="D202" s="173">
        <f t="shared" ref="D202:J202" si="238">SUM(D203)</f>
        <v>0</v>
      </c>
      <c r="E202" s="173">
        <f t="shared" si="238"/>
        <v>0</v>
      </c>
      <c r="F202" s="173">
        <f t="shared" si="238"/>
        <v>0</v>
      </c>
      <c r="G202" s="173">
        <f t="shared" si="238"/>
        <v>0</v>
      </c>
      <c r="H202" s="173">
        <f t="shared" si="238"/>
        <v>0</v>
      </c>
      <c r="I202" s="173">
        <f t="shared" si="238"/>
        <v>0</v>
      </c>
      <c r="J202" s="173">
        <f t="shared" si="238"/>
        <v>0</v>
      </c>
      <c r="K202" s="268">
        <f t="shared" ref="K202:R202" si="239">SUM(K203)</f>
        <v>0</v>
      </c>
      <c r="L202" s="268">
        <f t="shared" si="239"/>
        <v>0</v>
      </c>
      <c r="M202" s="268">
        <f t="shared" si="239"/>
        <v>0</v>
      </c>
      <c r="N202" s="268">
        <f t="shared" si="239"/>
        <v>0</v>
      </c>
      <c r="O202" s="268">
        <f t="shared" si="239"/>
        <v>0</v>
      </c>
      <c r="P202" s="268">
        <f t="shared" si="239"/>
        <v>0</v>
      </c>
      <c r="Q202" s="268">
        <f t="shared" si="239"/>
        <v>0</v>
      </c>
      <c r="R202" s="268">
        <f t="shared" si="239"/>
        <v>0</v>
      </c>
    </row>
    <row r="203" spans="1:18" ht="16.5" customHeight="1">
      <c r="A203" s="32" t="s">
        <v>884</v>
      </c>
      <c r="B203" s="42" t="s">
        <v>986</v>
      </c>
      <c r="C203" s="237">
        <v>0</v>
      </c>
      <c r="D203" s="285"/>
      <c r="E203" s="285"/>
      <c r="F203" s="269"/>
      <c r="G203" s="269"/>
      <c r="H203" s="285"/>
      <c r="I203" s="285"/>
      <c r="J203" s="115">
        <f>SUM(F203:I203)</f>
        <v>0</v>
      </c>
      <c r="K203" s="237">
        <v>0</v>
      </c>
      <c r="L203" s="237"/>
      <c r="M203" s="237"/>
      <c r="N203" s="237">
        <f>L203-M203</f>
        <v>0</v>
      </c>
      <c r="O203" s="237"/>
      <c r="P203" s="237"/>
      <c r="Q203" s="237">
        <f>SUM(N203:P203)</f>
        <v>0</v>
      </c>
      <c r="R203" s="237">
        <f>K203-M203-Q203</f>
        <v>0</v>
      </c>
    </row>
    <row r="204" spans="1:18" ht="16.5" customHeight="1">
      <c r="A204" s="143" t="s">
        <v>16</v>
      </c>
      <c r="B204" s="143" t="s">
        <v>987</v>
      </c>
      <c r="C204" s="248">
        <f>SUM(C205)</f>
        <v>2000000</v>
      </c>
      <c r="D204" s="173">
        <f t="shared" ref="D204:J204" si="240">SUM(D205)</f>
        <v>0</v>
      </c>
      <c r="E204" s="173">
        <f t="shared" si="240"/>
        <v>0</v>
      </c>
      <c r="F204" s="173">
        <f t="shared" si="240"/>
        <v>-2000000</v>
      </c>
      <c r="G204" s="173">
        <f t="shared" si="240"/>
        <v>0</v>
      </c>
      <c r="H204" s="173">
        <f t="shared" si="240"/>
        <v>0</v>
      </c>
      <c r="I204" s="173">
        <f t="shared" si="240"/>
        <v>0</v>
      </c>
      <c r="J204" s="173">
        <f t="shared" si="240"/>
        <v>-2000000</v>
      </c>
      <c r="K204" s="268">
        <f t="shared" ref="K204:R204" si="241">SUM(K205)</f>
        <v>0</v>
      </c>
      <c r="L204" s="268">
        <f t="shared" si="241"/>
        <v>0</v>
      </c>
      <c r="M204" s="268">
        <f t="shared" si="241"/>
        <v>0</v>
      </c>
      <c r="N204" s="268">
        <f t="shared" si="241"/>
        <v>0</v>
      </c>
      <c r="O204" s="268">
        <f t="shared" si="241"/>
        <v>0</v>
      </c>
      <c r="P204" s="268">
        <f t="shared" si="241"/>
        <v>0</v>
      </c>
      <c r="Q204" s="268">
        <f t="shared" si="241"/>
        <v>0</v>
      </c>
      <c r="R204" s="268">
        <f t="shared" si="241"/>
        <v>0</v>
      </c>
    </row>
    <row r="205" spans="1:18" ht="16.5" customHeight="1">
      <c r="A205" s="32" t="s">
        <v>884</v>
      </c>
      <c r="B205" s="42" t="s">
        <v>953</v>
      </c>
      <c r="C205" s="237">
        <v>2000000</v>
      </c>
      <c r="D205" s="285"/>
      <c r="E205" s="285"/>
      <c r="F205" s="269">
        <v>-2000000</v>
      </c>
      <c r="G205" s="269"/>
      <c r="H205" s="285"/>
      <c r="I205" s="285"/>
      <c r="J205" s="115">
        <f>SUM(F205:I205)</f>
        <v>-2000000</v>
      </c>
      <c r="K205" s="237">
        <v>0</v>
      </c>
      <c r="L205" s="237"/>
      <c r="M205" s="237"/>
      <c r="N205" s="237">
        <f>L205-M205</f>
        <v>0</v>
      </c>
      <c r="O205" s="237"/>
      <c r="P205" s="237"/>
      <c r="Q205" s="237">
        <f>SUM(N205:P205)</f>
        <v>0</v>
      </c>
      <c r="R205" s="237">
        <f>K205-M205-Q205</f>
        <v>0</v>
      </c>
    </row>
    <row r="206" spans="1:18" ht="16.5" customHeight="1">
      <c r="A206" s="143" t="s">
        <v>16</v>
      </c>
      <c r="B206" s="143" t="s">
        <v>988</v>
      </c>
      <c r="C206" s="248">
        <f>SUM(C207)</f>
        <v>0</v>
      </c>
      <c r="D206" s="173">
        <f t="shared" ref="D206:J206" si="242">SUM(D207)</f>
        <v>0</v>
      </c>
      <c r="E206" s="173">
        <f t="shared" si="242"/>
        <v>0</v>
      </c>
      <c r="F206" s="173">
        <f t="shared" si="242"/>
        <v>0</v>
      </c>
      <c r="G206" s="173">
        <f t="shared" si="242"/>
        <v>0</v>
      </c>
      <c r="H206" s="173">
        <f t="shared" si="242"/>
        <v>0</v>
      </c>
      <c r="I206" s="173">
        <f t="shared" si="242"/>
        <v>0</v>
      </c>
      <c r="J206" s="173">
        <f t="shared" si="242"/>
        <v>0</v>
      </c>
      <c r="K206" s="268">
        <f t="shared" ref="K206:R206" si="243">SUM(K207)</f>
        <v>0</v>
      </c>
      <c r="L206" s="268">
        <f t="shared" si="243"/>
        <v>0</v>
      </c>
      <c r="M206" s="268">
        <f t="shared" si="243"/>
        <v>0</v>
      </c>
      <c r="N206" s="268">
        <f t="shared" si="243"/>
        <v>0</v>
      </c>
      <c r="O206" s="268">
        <f t="shared" si="243"/>
        <v>0</v>
      </c>
      <c r="P206" s="268">
        <f t="shared" si="243"/>
        <v>0</v>
      </c>
      <c r="Q206" s="268">
        <f t="shared" si="243"/>
        <v>0</v>
      </c>
      <c r="R206" s="268">
        <f t="shared" si="243"/>
        <v>0</v>
      </c>
    </row>
    <row r="207" spans="1:18" ht="16.5" customHeight="1">
      <c r="A207" s="32" t="s">
        <v>884</v>
      </c>
      <c r="B207" s="42" t="s">
        <v>954</v>
      </c>
      <c r="C207" s="237">
        <v>0</v>
      </c>
      <c r="D207" s="285"/>
      <c r="E207" s="285"/>
      <c r="F207" s="269"/>
      <c r="G207" s="269"/>
      <c r="H207" s="285"/>
      <c r="I207" s="285"/>
      <c r="J207" s="115">
        <f>SUM(F207:I207)</f>
        <v>0</v>
      </c>
      <c r="K207" s="237">
        <v>0</v>
      </c>
      <c r="L207" s="237"/>
      <c r="M207" s="237"/>
      <c r="N207" s="237">
        <f>L207-M207</f>
        <v>0</v>
      </c>
      <c r="O207" s="237"/>
      <c r="P207" s="237"/>
      <c r="Q207" s="237">
        <f>SUM(N207:P207)</f>
        <v>0</v>
      </c>
      <c r="R207" s="237">
        <f>K207-M207-Q207</f>
        <v>0</v>
      </c>
    </row>
    <row r="208" spans="1:18" ht="16.5" customHeight="1">
      <c r="A208" s="143" t="s">
        <v>16</v>
      </c>
      <c r="B208" s="143" t="s">
        <v>989</v>
      </c>
      <c r="C208" s="248">
        <f>SUM(C209)</f>
        <v>0</v>
      </c>
      <c r="D208" s="173">
        <f t="shared" ref="D208:J208" si="244">SUM(D209)</f>
        <v>0</v>
      </c>
      <c r="E208" s="173">
        <f t="shared" si="244"/>
        <v>0</v>
      </c>
      <c r="F208" s="173">
        <f t="shared" si="244"/>
        <v>0</v>
      </c>
      <c r="G208" s="173">
        <f t="shared" si="244"/>
        <v>0</v>
      </c>
      <c r="H208" s="173">
        <f t="shared" si="244"/>
        <v>0</v>
      </c>
      <c r="I208" s="173">
        <f t="shared" si="244"/>
        <v>0</v>
      </c>
      <c r="J208" s="173">
        <f t="shared" si="244"/>
        <v>0</v>
      </c>
      <c r="K208" s="268">
        <f t="shared" ref="K208:R208" si="245">SUM(K209)</f>
        <v>0</v>
      </c>
      <c r="L208" s="268">
        <f t="shared" si="245"/>
        <v>0</v>
      </c>
      <c r="M208" s="268">
        <f t="shared" si="245"/>
        <v>0</v>
      </c>
      <c r="N208" s="268">
        <f t="shared" si="245"/>
        <v>0</v>
      </c>
      <c r="O208" s="268">
        <f t="shared" si="245"/>
        <v>0</v>
      </c>
      <c r="P208" s="268">
        <f t="shared" si="245"/>
        <v>0</v>
      </c>
      <c r="Q208" s="268">
        <f t="shared" si="245"/>
        <v>0</v>
      </c>
      <c r="R208" s="268">
        <f t="shared" si="245"/>
        <v>0</v>
      </c>
    </row>
    <row r="209" spans="1:18" ht="16.5" customHeight="1">
      <c r="A209" s="32" t="s">
        <v>884</v>
      </c>
      <c r="B209" s="42" t="s">
        <v>990</v>
      </c>
      <c r="C209" s="237">
        <v>0</v>
      </c>
      <c r="D209" s="285"/>
      <c r="E209" s="285"/>
      <c r="F209" s="269"/>
      <c r="G209" s="269"/>
      <c r="H209" s="285"/>
      <c r="I209" s="285"/>
      <c r="J209" s="115">
        <f>SUM(F209:I209)</f>
        <v>0</v>
      </c>
      <c r="K209" s="237">
        <v>0</v>
      </c>
      <c r="L209" s="237"/>
      <c r="M209" s="237"/>
      <c r="N209" s="237">
        <f>L209-M209</f>
        <v>0</v>
      </c>
      <c r="O209" s="237"/>
      <c r="P209" s="237"/>
      <c r="Q209" s="237">
        <f>SUM(N209:P209)</f>
        <v>0</v>
      </c>
      <c r="R209" s="237">
        <f>K209-M209-Q209</f>
        <v>0</v>
      </c>
    </row>
    <row r="210" spans="1:18" ht="16.5" customHeight="1">
      <c r="A210" s="143" t="s">
        <v>16</v>
      </c>
      <c r="B210" s="143" t="s">
        <v>924</v>
      </c>
      <c r="C210" s="248">
        <f>SUM(C211)</f>
        <v>0</v>
      </c>
      <c r="D210" s="173">
        <f t="shared" ref="D210:J210" si="246">SUM(D211)</f>
        <v>0</v>
      </c>
      <c r="E210" s="173">
        <f t="shared" si="246"/>
        <v>0</v>
      </c>
      <c r="F210" s="173">
        <f t="shared" si="246"/>
        <v>0</v>
      </c>
      <c r="G210" s="173">
        <f t="shared" si="246"/>
        <v>0</v>
      </c>
      <c r="H210" s="173">
        <f t="shared" si="246"/>
        <v>0</v>
      </c>
      <c r="I210" s="173">
        <f t="shared" si="246"/>
        <v>0</v>
      </c>
      <c r="J210" s="173">
        <f t="shared" si="246"/>
        <v>0</v>
      </c>
      <c r="K210" s="268">
        <f t="shared" ref="K210:R210" si="247">SUM(K211)</f>
        <v>0</v>
      </c>
      <c r="L210" s="268">
        <f t="shared" si="247"/>
        <v>0</v>
      </c>
      <c r="M210" s="268">
        <f t="shared" si="247"/>
        <v>0</v>
      </c>
      <c r="N210" s="268">
        <f t="shared" si="247"/>
        <v>0</v>
      </c>
      <c r="O210" s="268">
        <f t="shared" si="247"/>
        <v>0</v>
      </c>
      <c r="P210" s="268">
        <f t="shared" si="247"/>
        <v>0</v>
      </c>
      <c r="Q210" s="268">
        <f t="shared" si="247"/>
        <v>0</v>
      </c>
      <c r="R210" s="268">
        <f t="shared" si="247"/>
        <v>0</v>
      </c>
    </row>
    <row r="211" spans="1:18" ht="16.5" customHeight="1">
      <c r="A211" s="32" t="s">
        <v>884</v>
      </c>
      <c r="B211" s="42" t="s">
        <v>940</v>
      </c>
      <c r="C211" s="237">
        <v>0</v>
      </c>
      <c r="D211" s="285"/>
      <c r="E211" s="285"/>
      <c r="F211" s="269"/>
      <c r="G211" s="269"/>
      <c r="H211" s="285"/>
      <c r="I211" s="285"/>
      <c r="J211" s="115">
        <f>SUM(F211:I211)</f>
        <v>0</v>
      </c>
      <c r="K211" s="237">
        <v>0</v>
      </c>
      <c r="L211" s="237"/>
      <c r="M211" s="237"/>
      <c r="N211" s="237">
        <f>L211-M211</f>
        <v>0</v>
      </c>
      <c r="O211" s="237"/>
      <c r="P211" s="237"/>
      <c r="Q211" s="237">
        <f>SUM(N211:P211)</f>
        <v>0</v>
      </c>
      <c r="R211" s="237">
        <f>K211-M211-Q211</f>
        <v>0</v>
      </c>
    </row>
    <row r="212" spans="1:18" ht="16.5" customHeight="1">
      <c r="A212" s="143" t="s">
        <v>16</v>
      </c>
      <c r="B212" s="143" t="s">
        <v>991</v>
      </c>
      <c r="C212" s="248">
        <f>SUM(C213)</f>
        <v>7000000</v>
      </c>
      <c r="D212" s="173">
        <f t="shared" ref="D212:J212" si="248">SUM(D213)</f>
        <v>0</v>
      </c>
      <c r="E212" s="173">
        <f t="shared" si="248"/>
        <v>0</v>
      </c>
      <c r="F212" s="173">
        <f t="shared" si="248"/>
        <v>-7000000</v>
      </c>
      <c r="G212" s="173">
        <f t="shared" si="248"/>
        <v>0</v>
      </c>
      <c r="H212" s="173">
        <f t="shared" si="248"/>
        <v>0</v>
      </c>
      <c r="I212" s="173">
        <f t="shared" si="248"/>
        <v>0</v>
      </c>
      <c r="J212" s="173">
        <f t="shared" si="248"/>
        <v>-7000000</v>
      </c>
      <c r="K212" s="268">
        <f t="shared" ref="K212:R212" si="249">SUM(K213)</f>
        <v>0</v>
      </c>
      <c r="L212" s="268">
        <f t="shared" si="249"/>
        <v>0</v>
      </c>
      <c r="M212" s="268">
        <f t="shared" si="249"/>
        <v>0</v>
      </c>
      <c r="N212" s="268">
        <f t="shared" si="249"/>
        <v>0</v>
      </c>
      <c r="O212" s="268">
        <f t="shared" si="249"/>
        <v>0</v>
      </c>
      <c r="P212" s="268">
        <f t="shared" si="249"/>
        <v>0</v>
      </c>
      <c r="Q212" s="268">
        <f t="shared" si="249"/>
        <v>0</v>
      </c>
      <c r="R212" s="268">
        <f t="shared" si="249"/>
        <v>0</v>
      </c>
    </row>
    <row r="213" spans="1:18" ht="16.5" customHeight="1">
      <c r="A213" s="32" t="s">
        <v>884</v>
      </c>
      <c r="B213" s="42" t="s">
        <v>889</v>
      </c>
      <c r="C213" s="237">
        <v>7000000</v>
      </c>
      <c r="D213" s="285"/>
      <c r="E213" s="285"/>
      <c r="F213" s="269">
        <v>-7000000</v>
      </c>
      <c r="G213" s="269"/>
      <c r="H213" s="285"/>
      <c r="I213" s="285"/>
      <c r="J213" s="115">
        <f>SUM(F213:I213)</f>
        <v>-7000000</v>
      </c>
      <c r="K213" s="237">
        <v>0</v>
      </c>
      <c r="L213" s="237"/>
      <c r="M213" s="237"/>
      <c r="N213" s="237">
        <f>L213-M213</f>
        <v>0</v>
      </c>
      <c r="O213" s="237"/>
      <c r="P213" s="237"/>
      <c r="Q213" s="237">
        <f>SUM(N213:P213)</f>
        <v>0</v>
      </c>
      <c r="R213" s="237">
        <f>K213-M213-Q213</f>
        <v>0</v>
      </c>
    </row>
    <row r="214" spans="1:18" ht="16.5" customHeight="1">
      <c r="A214" s="143" t="s">
        <v>16</v>
      </c>
      <c r="B214" s="143" t="s">
        <v>926</v>
      </c>
      <c r="C214" s="248">
        <f t="shared" ref="C214:R214" si="250">SUM(C215:C216)</f>
        <v>7200000</v>
      </c>
      <c r="D214" s="173">
        <f t="shared" ref="D214:J214" si="251">SUM(D215:D216)</f>
        <v>0</v>
      </c>
      <c r="E214" s="173">
        <f t="shared" si="251"/>
        <v>0</v>
      </c>
      <c r="F214" s="173">
        <f t="shared" si="251"/>
        <v>-1000000</v>
      </c>
      <c r="G214" s="173">
        <f t="shared" si="251"/>
        <v>0</v>
      </c>
      <c r="H214" s="173">
        <f t="shared" si="251"/>
        <v>0</v>
      </c>
      <c r="I214" s="173">
        <f t="shared" si="251"/>
        <v>0</v>
      </c>
      <c r="J214" s="173">
        <f t="shared" si="251"/>
        <v>-1000000</v>
      </c>
      <c r="K214" s="268">
        <f t="shared" si="250"/>
        <v>6200000</v>
      </c>
      <c r="L214" s="268">
        <f t="shared" si="250"/>
        <v>2446600</v>
      </c>
      <c r="M214" s="268">
        <f t="shared" si="250"/>
        <v>2446600</v>
      </c>
      <c r="N214" s="268">
        <f t="shared" si="250"/>
        <v>0</v>
      </c>
      <c r="O214" s="268">
        <f t="shared" si="250"/>
        <v>3753400</v>
      </c>
      <c r="P214" s="268">
        <f t="shared" si="250"/>
        <v>0</v>
      </c>
      <c r="Q214" s="268">
        <f t="shared" si="250"/>
        <v>3753400</v>
      </c>
      <c r="R214" s="268">
        <f t="shared" si="250"/>
        <v>0</v>
      </c>
    </row>
    <row r="215" spans="1:18" ht="16.5" customHeight="1">
      <c r="A215" s="32" t="s">
        <v>884</v>
      </c>
      <c r="B215" s="42" t="s">
        <v>894</v>
      </c>
      <c r="C215" s="237">
        <v>7200000</v>
      </c>
      <c r="D215" s="285"/>
      <c r="E215" s="285"/>
      <c r="F215" s="269">
        <v>-1000000</v>
      </c>
      <c r="G215" s="269"/>
      <c r="H215" s="285"/>
      <c r="I215" s="285"/>
      <c r="J215" s="115">
        <f t="shared" ref="J215:J216" si="252">SUM(F215:I215)</f>
        <v>-1000000</v>
      </c>
      <c r="K215" s="237">
        <v>6200000</v>
      </c>
      <c r="L215" s="237">
        <v>2446600</v>
      </c>
      <c r="M215" s="237">
        <v>2446600</v>
      </c>
      <c r="N215" s="237">
        <f t="shared" ref="N215:N216" si="253">L215-M215</f>
        <v>0</v>
      </c>
      <c r="O215" s="237">
        <v>3753400</v>
      </c>
      <c r="P215" s="237"/>
      <c r="Q215" s="237">
        <f>SUM(N215:P215)</f>
        <v>3753400</v>
      </c>
      <c r="R215" s="237">
        <f t="shared" ref="R215:R216" si="254">K215-M215-Q215</f>
        <v>0</v>
      </c>
    </row>
    <row r="216" spans="1:18" ht="16.5" customHeight="1">
      <c r="A216" s="32" t="s">
        <v>884</v>
      </c>
      <c r="B216" s="42" t="s">
        <v>918</v>
      </c>
      <c r="C216" s="237">
        <v>0</v>
      </c>
      <c r="D216" s="285"/>
      <c r="E216" s="285"/>
      <c r="F216" s="269"/>
      <c r="G216" s="269"/>
      <c r="H216" s="285"/>
      <c r="I216" s="285"/>
      <c r="J216" s="115">
        <f t="shared" si="252"/>
        <v>0</v>
      </c>
      <c r="K216" s="237">
        <v>0</v>
      </c>
      <c r="L216" s="237"/>
      <c r="M216" s="237"/>
      <c r="N216" s="237">
        <f t="shared" si="253"/>
        <v>0</v>
      </c>
      <c r="O216" s="237"/>
      <c r="P216" s="237"/>
      <c r="Q216" s="237">
        <f>SUM(N216:P216)</f>
        <v>0</v>
      </c>
      <c r="R216" s="237">
        <f t="shared" si="254"/>
        <v>0</v>
      </c>
    </row>
    <row r="217" spans="1:18" ht="16.5" customHeight="1">
      <c r="A217" s="143" t="s">
        <v>16</v>
      </c>
      <c r="B217" s="143" t="s">
        <v>992</v>
      </c>
      <c r="C217" s="248">
        <f>SUM(C218)</f>
        <v>0</v>
      </c>
      <c r="D217" s="173">
        <f t="shared" ref="D217:J217" si="255">SUM(D218)</f>
        <v>0</v>
      </c>
      <c r="E217" s="173">
        <f t="shared" si="255"/>
        <v>0</v>
      </c>
      <c r="F217" s="173">
        <f t="shared" si="255"/>
        <v>1000000</v>
      </c>
      <c r="G217" s="173">
        <f t="shared" si="255"/>
        <v>0</v>
      </c>
      <c r="H217" s="173">
        <f t="shared" si="255"/>
        <v>-1000000</v>
      </c>
      <c r="I217" s="173">
        <f t="shared" si="255"/>
        <v>0</v>
      </c>
      <c r="J217" s="173">
        <f t="shared" si="255"/>
        <v>0</v>
      </c>
      <c r="K217" s="268">
        <f t="shared" ref="K217:R217" si="256">SUM(K218)</f>
        <v>0</v>
      </c>
      <c r="L217" s="268">
        <f t="shared" si="256"/>
        <v>0</v>
      </c>
      <c r="M217" s="268">
        <f t="shared" si="256"/>
        <v>0</v>
      </c>
      <c r="N217" s="268">
        <f t="shared" si="256"/>
        <v>0</v>
      </c>
      <c r="O217" s="268">
        <f t="shared" si="256"/>
        <v>0</v>
      </c>
      <c r="P217" s="268">
        <f t="shared" si="256"/>
        <v>0</v>
      </c>
      <c r="Q217" s="268">
        <f t="shared" si="256"/>
        <v>0</v>
      </c>
      <c r="R217" s="268">
        <f t="shared" si="256"/>
        <v>0</v>
      </c>
    </row>
    <row r="218" spans="1:18" ht="16.5" customHeight="1">
      <c r="A218" s="32" t="s">
        <v>884</v>
      </c>
      <c r="B218" s="42" t="s">
        <v>930</v>
      </c>
      <c r="C218" s="237">
        <v>0</v>
      </c>
      <c r="D218" s="285"/>
      <c r="E218" s="285"/>
      <c r="F218" s="269">
        <v>1000000</v>
      </c>
      <c r="G218" s="269"/>
      <c r="H218" s="285">
        <v>-1000000</v>
      </c>
      <c r="I218" s="285"/>
      <c r="J218" s="115">
        <f>SUM(F218:I218)</f>
        <v>0</v>
      </c>
      <c r="K218" s="237">
        <v>0</v>
      </c>
      <c r="L218" s="237"/>
      <c r="M218" s="237"/>
      <c r="N218" s="237">
        <f>L218-M218</f>
        <v>0</v>
      </c>
      <c r="O218" s="237"/>
      <c r="P218" s="237"/>
      <c r="Q218" s="237">
        <f>SUM(N218:P218)</f>
        <v>0</v>
      </c>
      <c r="R218" s="237">
        <f>K218-M218-Q218</f>
        <v>0</v>
      </c>
    </row>
    <row r="219" spans="1:18" ht="16.5" customHeight="1">
      <c r="A219" s="143" t="s">
        <v>16</v>
      </c>
      <c r="B219" s="143" t="s">
        <v>895</v>
      </c>
      <c r="C219" s="248">
        <f t="shared" ref="C219:R219" si="257">SUM(C220:C221)</f>
        <v>0</v>
      </c>
      <c r="D219" s="173">
        <f t="shared" ref="D219:J219" si="258">SUM(D220:D221)</f>
        <v>0</v>
      </c>
      <c r="E219" s="173">
        <f t="shared" si="258"/>
        <v>0</v>
      </c>
      <c r="F219" s="173">
        <f t="shared" si="258"/>
        <v>0</v>
      </c>
      <c r="G219" s="173">
        <f t="shared" si="258"/>
        <v>0</v>
      </c>
      <c r="H219" s="173">
        <f t="shared" si="258"/>
        <v>0</v>
      </c>
      <c r="I219" s="173">
        <f t="shared" si="258"/>
        <v>0</v>
      </c>
      <c r="J219" s="173">
        <f t="shared" si="258"/>
        <v>0</v>
      </c>
      <c r="K219" s="268">
        <f t="shared" si="257"/>
        <v>0</v>
      </c>
      <c r="L219" s="268">
        <f t="shared" si="257"/>
        <v>0</v>
      </c>
      <c r="M219" s="268">
        <f t="shared" si="257"/>
        <v>0</v>
      </c>
      <c r="N219" s="268">
        <f t="shared" si="257"/>
        <v>0</v>
      </c>
      <c r="O219" s="268">
        <f t="shared" si="257"/>
        <v>0</v>
      </c>
      <c r="P219" s="268">
        <f t="shared" si="257"/>
        <v>0</v>
      </c>
      <c r="Q219" s="268">
        <f t="shared" si="257"/>
        <v>0</v>
      </c>
      <c r="R219" s="268">
        <f t="shared" si="257"/>
        <v>0</v>
      </c>
    </row>
    <row r="220" spans="1:18" ht="16.5" customHeight="1">
      <c r="A220" s="32" t="s">
        <v>884</v>
      </c>
      <c r="B220" s="32" t="s">
        <v>993</v>
      </c>
      <c r="C220" s="237">
        <v>0</v>
      </c>
      <c r="D220" s="285"/>
      <c r="E220" s="285"/>
      <c r="F220" s="269"/>
      <c r="G220" s="269"/>
      <c r="H220" s="285"/>
      <c r="I220" s="285"/>
      <c r="J220" s="115">
        <f t="shared" ref="J220:J221" si="259">SUM(F220:I220)</f>
        <v>0</v>
      </c>
      <c r="K220" s="237">
        <v>0</v>
      </c>
      <c r="L220" s="237">
        <v>0</v>
      </c>
      <c r="M220" s="237">
        <v>0</v>
      </c>
      <c r="N220" s="237">
        <f t="shared" ref="N220:N221" si="260">L220-M220</f>
        <v>0</v>
      </c>
      <c r="O220" s="237"/>
      <c r="P220" s="237"/>
      <c r="Q220" s="237">
        <f>SUM(N220:P220)</f>
        <v>0</v>
      </c>
      <c r="R220" s="237">
        <f t="shared" ref="R220:R221" si="261">K220-M220-Q220</f>
        <v>0</v>
      </c>
    </row>
    <row r="221" spans="1:18" ht="16.5" customHeight="1">
      <c r="A221" s="144" t="s">
        <v>884</v>
      </c>
      <c r="B221" s="195" t="s">
        <v>994</v>
      </c>
      <c r="C221" s="249">
        <v>0</v>
      </c>
      <c r="D221" s="286"/>
      <c r="E221" s="286"/>
      <c r="F221" s="293"/>
      <c r="G221" s="293"/>
      <c r="H221" s="286"/>
      <c r="I221" s="286"/>
      <c r="J221" s="115">
        <f t="shared" si="259"/>
        <v>0</v>
      </c>
      <c r="K221" s="249">
        <v>0</v>
      </c>
      <c r="L221" s="249">
        <v>0</v>
      </c>
      <c r="M221" s="249">
        <v>0</v>
      </c>
      <c r="N221" s="249">
        <f t="shared" si="260"/>
        <v>0</v>
      </c>
      <c r="O221" s="249"/>
      <c r="P221" s="249"/>
      <c r="Q221" s="249">
        <f>SUM(N221:P221)</f>
        <v>0</v>
      </c>
      <c r="R221" s="237">
        <f t="shared" si="261"/>
        <v>0</v>
      </c>
    </row>
    <row r="222" spans="1:18" ht="16.5" customHeight="1">
      <c r="A222" s="27" t="s">
        <v>3</v>
      </c>
      <c r="B222" s="27" t="s">
        <v>995</v>
      </c>
      <c r="C222" s="210">
        <f>SUM(C223,C225,C227,C229,C235,C238,C240,C242,C245,C247,C250,C253)</f>
        <v>123609000</v>
      </c>
      <c r="D222" s="210">
        <f t="shared" ref="D222:J222" si="262">SUM(D223,D225,D227,D229,D235,D238,D240,D242,D245,D247,D250,D253)</f>
        <v>0</v>
      </c>
      <c r="E222" s="210">
        <f t="shared" si="262"/>
        <v>0</v>
      </c>
      <c r="F222" s="210">
        <f t="shared" si="262"/>
        <v>0</v>
      </c>
      <c r="G222" s="210">
        <f t="shared" si="262"/>
        <v>0</v>
      </c>
      <c r="H222" s="210">
        <f t="shared" si="262"/>
        <v>0</v>
      </c>
      <c r="I222" s="210">
        <f t="shared" si="262"/>
        <v>0</v>
      </c>
      <c r="J222" s="210">
        <f t="shared" si="262"/>
        <v>0</v>
      </c>
      <c r="K222" s="210">
        <f t="shared" ref="K222:R222" si="263">SUM(K223,K225,K227,K229,K235,K238,K240,K242,K245,K247,K250,K253)</f>
        <v>123609000</v>
      </c>
      <c r="L222" s="210">
        <f t="shared" si="263"/>
        <v>56490280</v>
      </c>
      <c r="M222" s="210">
        <f t="shared" si="263"/>
        <v>56490280</v>
      </c>
      <c r="N222" s="210">
        <f t="shared" si="263"/>
        <v>0</v>
      </c>
      <c r="O222" s="210">
        <f t="shared" si="263"/>
        <v>67118720</v>
      </c>
      <c r="P222" s="210">
        <f t="shared" si="263"/>
        <v>0</v>
      </c>
      <c r="Q222" s="210">
        <f t="shared" si="263"/>
        <v>67118720</v>
      </c>
      <c r="R222" s="210">
        <f t="shared" si="263"/>
        <v>0</v>
      </c>
    </row>
    <row r="223" spans="1:18" ht="16.5" customHeight="1">
      <c r="A223" s="143" t="s">
        <v>16</v>
      </c>
      <c r="B223" s="143" t="s">
        <v>944</v>
      </c>
      <c r="C223" s="248">
        <f>SUM(C224)</f>
        <v>95700000</v>
      </c>
      <c r="D223" s="173">
        <f t="shared" ref="D223:J223" si="264">SUM(D224)</f>
        <v>0</v>
      </c>
      <c r="E223" s="173">
        <f t="shared" si="264"/>
        <v>0</v>
      </c>
      <c r="F223" s="173">
        <f t="shared" si="264"/>
        <v>-1840000</v>
      </c>
      <c r="G223" s="173">
        <f t="shared" si="264"/>
        <v>0</v>
      </c>
      <c r="H223" s="173">
        <f t="shared" si="264"/>
        <v>0</v>
      </c>
      <c r="I223" s="173">
        <f t="shared" si="264"/>
        <v>0</v>
      </c>
      <c r="J223" s="173">
        <f t="shared" si="264"/>
        <v>-1840000</v>
      </c>
      <c r="K223" s="268">
        <f t="shared" ref="K223:R223" si="265">SUM(K224)</f>
        <v>93860000</v>
      </c>
      <c r="L223" s="268">
        <f t="shared" si="265"/>
        <v>50333330</v>
      </c>
      <c r="M223" s="268">
        <f t="shared" si="265"/>
        <v>50333330</v>
      </c>
      <c r="N223" s="268">
        <f t="shared" si="265"/>
        <v>0</v>
      </c>
      <c r="O223" s="268">
        <f t="shared" si="265"/>
        <v>43526670</v>
      </c>
      <c r="P223" s="268">
        <f t="shared" si="265"/>
        <v>0</v>
      </c>
      <c r="Q223" s="268">
        <f t="shared" si="265"/>
        <v>43526670</v>
      </c>
      <c r="R223" s="268">
        <f t="shared" si="265"/>
        <v>0</v>
      </c>
    </row>
    <row r="224" spans="1:18" ht="16.5" customHeight="1">
      <c r="A224" s="32" t="s">
        <v>884</v>
      </c>
      <c r="B224" s="42" t="s">
        <v>898</v>
      </c>
      <c r="C224" s="237">
        <v>95700000</v>
      </c>
      <c r="D224" s="285"/>
      <c r="E224" s="285"/>
      <c r="F224" s="269">
        <v>-1840000</v>
      </c>
      <c r="G224" s="269"/>
      <c r="H224" s="285"/>
      <c r="I224" s="285"/>
      <c r="J224" s="115">
        <f>SUM(F224:I224)</f>
        <v>-1840000</v>
      </c>
      <c r="K224" s="237">
        <f>C224+J224</f>
        <v>93860000</v>
      </c>
      <c r="L224" s="237">
        <v>50333330</v>
      </c>
      <c r="M224" s="237">
        <v>50333330</v>
      </c>
      <c r="N224" s="237">
        <f>L224-M224</f>
        <v>0</v>
      </c>
      <c r="O224" s="237">
        <v>43526670</v>
      </c>
      <c r="P224" s="237"/>
      <c r="Q224" s="237">
        <f>SUM(N224:P224)</f>
        <v>43526670</v>
      </c>
      <c r="R224" s="237">
        <f>K224-M224-Q224</f>
        <v>0</v>
      </c>
    </row>
    <row r="225" spans="1:18" ht="16.5" customHeight="1">
      <c r="A225" s="143" t="s">
        <v>16</v>
      </c>
      <c r="B225" s="143" t="s">
        <v>972</v>
      </c>
      <c r="C225" s="248">
        <f>SUM(C226)</f>
        <v>4000000</v>
      </c>
      <c r="D225" s="173">
        <f t="shared" ref="D225:J225" si="266">SUM(D226)</f>
        <v>0</v>
      </c>
      <c r="E225" s="173">
        <f t="shared" si="266"/>
        <v>0</v>
      </c>
      <c r="F225" s="173">
        <f t="shared" si="266"/>
        <v>0</v>
      </c>
      <c r="G225" s="173">
        <f t="shared" si="266"/>
        <v>0</v>
      </c>
      <c r="H225" s="173">
        <f t="shared" si="266"/>
        <v>0</v>
      </c>
      <c r="I225" s="173">
        <f t="shared" si="266"/>
        <v>0</v>
      </c>
      <c r="J225" s="173">
        <f t="shared" si="266"/>
        <v>0</v>
      </c>
      <c r="K225" s="268">
        <f t="shared" ref="K225:R225" si="267">SUM(K226)</f>
        <v>4000000</v>
      </c>
      <c r="L225" s="268">
        <f t="shared" si="267"/>
        <v>0</v>
      </c>
      <c r="M225" s="268">
        <f t="shared" si="267"/>
        <v>0</v>
      </c>
      <c r="N225" s="268">
        <f t="shared" si="267"/>
        <v>0</v>
      </c>
      <c r="O225" s="268">
        <f t="shared" si="267"/>
        <v>4000000</v>
      </c>
      <c r="P225" s="268">
        <f t="shared" si="267"/>
        <v>0</v>
      </c>
      <c r="Q225" s="268">
        <f t="shared" si="267"/>
        <v>4000000</v>
      </c>
      <c r="R225" s="268">
        <f t="shared" si="267"/>
        <v>0</v>
      </c>
    </row>
    <row r="226" spans="1:18" ht="16.5" customHeight="1">
      <c r="A226" s="32" t="s">
        <v>884</v>
      </c>
      <c r="B226" s="42" t="s">
        <v>892</v>
      </c>
      <c r="C226" s="237">
        <v>4000000</v>
      </c>
      <c r="D226" s="285"/>
      <c r="E226" s="285"/>
      <c r="F226" s="269"/>
      <c r="G226" s="269"/>
      <c r="H226" s="285"/>
      <c r="I226" s="285"/>
      <c r="J226" s="115">
        <f>SUM(F226:I226)</f>
        <v>0</v>
      </c>
      <c r="K226" s="237">
        <v>4000000</v>
      </c>
      <c r="L226" s="237">
        <v>0</v>
      </c>
      <c r="M226" s="237">
        <v>0</v>
      </c>
      <c r="N226" s="237">
        <f>L226-M226</f>
        <v>0</v>
      </c>
      <c r="O226" s="237">
        <v>4000000</v>
      </c>
      <c r="P226" s="237"/>
      <c r="Q226" s="237">
        <f>SUM(N226:P226)</f>
        <v>4000000</v>
      </c>
      <c r="R226" s="237">
        <f>K226-M226-Q226</f>
        <v>0</v>
      </c>
    </row>
    <row r="227" spans="1:18" ht="16.5" customHeight="1">
      <c r="A227" s="143" t="s">
        <v>16</v>
      </c>
      <c r="B227" s="143" t="s">
        <v>973</v>
      </c>
      <c r="C227" s="248">
        <f>SUM(C228)</f>
        <v>1200000</v>
      </c>
      <c r="D227" s="173">
        <f t="shared" ref="D227:J227" si="268">SUM(D228)</f>
        <v>0</v>
      </c>
      <c r="E227" s="173">
        <f t="shared" si="268"/>
        <v>0</v>
      </c>
      <c r="F227" s="173">
        <f t="shared" si="268"/>
        <v>0</v>
      </c>
      <c r="G227" s="173">
        <f t="shared" si="268"/>
        <v>0</v>
      </c>
      <c r="H227" s="173">
        <f t="shared" si="268"/>
        <v>0</v>
      </c>
      <c r="I227" s="173">
        <f t="shared" si="268"/>
        <v>0</v>
      </c>
      <c r="J227" s="173">
        <f t="shared" si="268"/>
        <v>0</v>
      </c>
      <c r="K227" s="268">
        <f t="shared" ref="K227:R227" si="269">SUM(K228)</f>
        <v>1200000</v>
      </c>
      <c r="L227" s="268">
        <f t="shared" si="269"/>
        <v>0</v>
      </c>
      <c r="M227" s="268">
        <f t="shared" si="269"/>
        <v>0</v>
      </c>
      <c r="N227" s="268">
        <f t="shared" si="269"/>
        <v>0</v>
      </c>
      <c r="O227" s="268">
        <f t="shared" si="269"/>
        <v>1200000</v>
      </c>
      <c r="P227" s="268">
        <f t="shared" si="269"/>
        <v>0</v>
      </c>
      <c r="Q227" s="268">
        <f t="shared" si="269"/>
        <v>1200000</v>
      </c>
      <c r="R227" s="268">
        <f t="shared" si="269"/>
        <v>0</v>
      </c>
    </row>
    <row r="228" spans="1:18" ht="16.5" customHeight="1">
      <c r="A228" s="32" t="s">
        <v>859</v>
      </c>
      <c r="B228" s="42" t="s">
        <v>996</v>
      </c>
      <c r="C228" s="237">
        <v>1200000</v>
      </c>
      <c r="D228" s="285"/>
      <c r="E228" s="285"/>
      <c r="F228" s="269"/>
      <c r="G228" s="269"/>
      <c r="H228" s="285"/>
      <c r="I228" s="285"/>
      <c r="J228" s="115">
        <f>SUM(F228:I228)</f>
        <v>0</v>
      </c>
      <c r="K228" s="237">
        <v>1200000</v>
      </c>
      <c r="L228" s="237"/>
      <c r="M228" s="237"/>
      <c r="N228" s="237">
        <f>L228-M228</f>
        <v>0</v>
      </c>
      <c r="O228" s="237">
        <v>1200000</v>
      </c>
      <c r="P228" s="237"/>
      <c r="Q228" s="237">
        <f>SUM(N228:P228)</f>
        <v>1200000</v>
      </c>
      <c r="R228" s="237">
        <f>K228-M228-Q228</f>
        <v>0</v>
      </c>
    </row>
    <row r="229" spans="1:18" ht="16.5" customHeight="1">
      <c r="A229" s="143" t="s">
        <v>16</v>
      </c>
      <c r="B229" s="143" t="s">
        <v>997</v>
      </c>
      <c r="C229" s="248">
        <f>SUM(C230:C234)</f>
        <v>9570000</v>
      </c>
      <c r="D229" s="173">
        <f t="shared" ref="D229:J229" si="270">SUM(D230:D234)</f>
        <v>0</v>
      </c>
      <c r="E229" s="173">
        <f t="shared" si="270"/>
        <v>0</v>
      </c>
      <c r="F229" s="173">
        <f t="shared" si="270"/>
        <v>-500000</v>
      </c>
      <c r="G229" s="173">
        <f t="shared" si="270"/>
        <v>0</v>
      </c>
      <c r="H229" s="173">
        <f t="shared" si="270"/>
        <v>0</v>
      </c>
      <c r="I229" s="173">
        <f t="shared" si="270"/>
        <v>0</v>
      </c>
      <c r="J229" s="173">
        <f t="shared" si="270"/>
        <v>-500000</v>
      </c>
      <c r="K229" s="268">
        <f t="shared" ref="K229:R229" si="271">SUM(K230:K234)</f>
        <v>9070000</v>
      </c>
      <c r="L229" s="268">
        <f t="shared" si="271"/>
        <v>4844350</v>
      </c>
      <c r="M229" s="268">
        <f t="shared" si="271"/>
        <v>4844350</v>
      </c>
      <c r="N229" s="268">
        <f t="shared" si="271"/>
        <v>0</v>
      </c>
      <c r="O229" s="268">
        <f t="shared" si="271"/>
        <v>4225650</v>
      </c>
      <c r="P229" s="268">
        <f t="shared" si="271"/>
        <v>0</v>
      </c>
      <c r="Q229" s="268">
        <f t="shared" si="271"/>
        <v>4225650</v>
      </c>
      <c r="R229" s="268">
        <f t="shared" si="271"/>
        <v>0</v>
      </c>
    </row>
    <row r="230" spans="1:18" ht="16.5" customHeight="1">
      <c r="A230" s="32" t="s">
        <v>859</v>
      </c>
      <c r="B230" s="32" t="s">
        <v>998</v>
      </c>
      <c r="C230" s="237">
        <v>4307000</v>
      </c>
      <c r="D230" s="285"/>
      <c r="E230" s="285"/>
      <c r="F230" s="269">
        <v>-84520</v>
      </c>
      <c r="G230" s="269"/>
      <c r="H230" s="285"/>
      <c r="I230" s="285"/>
      <c r="J230" s="115">
        <f t="shared" ref="J230:J234" si="272">SUM(F230:I230)</f>
        <v>-84520</v>
      </c>
      <c r="K230" s="237">
        <v>4222480</v>
      </c>
      <c r="L230" s="237">
        <v>2264980</v>
      </c>
      <c r="M230" s="237">
        <v>2264980</v>
      </c>
      <c r="N230" s="237">
        <f t="shared" ref="N230:N234" si="273">L230-M230</f>
        <v>0</v>
      </c>
      <c r="O230" s="237">
        <v>1957500</v>
      </c>
      <c r="P230" s="237"/>
      <c r="Q230" s="237">
        <f>SUM(N230:P230)</f>
        <v>1957500</v>
      </c>
      <c r="R230" s="237">
        <f t="shared" ref="R230:R234" si="274">K230-M230-Q230</f>
        <v>0</v>
      </c>
    </row>
    <row r="231" spans="1:18" ht="16.5" customHeight="1">
      <c r="A231" s="32" t="s">
        <v>859</v>
      </c>
      <c r="B231" s="32" t="s">
        <v>999</v>
      </c>
      <c r="C231" s="237">
        <v>2928000</v>
      </c>
      <c r="D231" s="285"/>
      <c r="E231" s="285"/>
      <c r="F231" s="269">
        <v>-56720</v>
      </c>
      <c r="G231" s="269"/>
      <c r="H231" s="285"/>
      <c r="I231" s="285"/>
      <c r="J231" s="115">
        <f t="shared" si="272"/>
        <v>-56720</v>
      </c>
      <c r="K231" s="237">
        <v>2871280</v>
      </c>
      <c r="L231" s="237">
        <v>1540180</v>
      </c>
      <c r="M231" s="237">
        <v>1540180</v>
      </c>
      <c r="N231" s="237">
        <f t="shared" si="273"/>
        <v>0</v>
      </c>
      <c r="O231" s="237">
        <v>1331100</v>
      </c>
      <c r="P231" s="237"/>
      <c r="Q231" s="237">
        <f>SUM(N231:P231)</f>
        <v>1331100</v>
      </c>
      <c r="R231" s="237">
        <f t="shared" si="274"/>
        <v>0</v>
      </c>
    </row>
    <row r="232" spans="1:18" ht="16.5" customHeight="1">
      <c r="A232" s="32" t="s">
        <v>859</v>
      </c>
      <c r="B232" s="32" t="s">
        <v>1000</v>
      </c>
      <c r="C232" s="237">
        <v>1521000</v>
      </c>
      <c r="D232" s="285"/>
      <c r="E232" s="285"/>
      <c r="F232" s="269">
        <f>-768720+638440</f>
        <v>-130280</v>
      </c>
      <c r="G232" s="269"/>
      <c r="H232" s="285"/>
      <c r="I232" s="285">
        <f>-638440+638440</f>
        <v>0</v>
      </c>
      <c r="J232" s="115">
        <f t="shared" si="272"/>
        <v>-130280</v>
      </c>
      <c r="K232" s="237">
        <v>1390720</v>
      </c>
      <c r="L232" s="237">
        <v>725120</v>
      </c>
      <c r="M232" s="237">
        <v>725120</v>
      </c>
      <c r="N232" s="237">
        <f t="shared" si="273"/>
        <v>0</v>
      </c>
      <c r="O232" s="237">
        <v>665600</v>
      </c>
      <c r="P232" s="237"/>
      <c r="Q232" s="237">
        <f>SUM(N232:P232)</f>
        <v>665600</v>
      </c>
      <c r="R232" s="237">
        <f t="shared" si="274"/>
        <v>0</v>
      </c>
    </row>
    <row r="233" spans="1:18" ht="16.5" customHeight="1">
      <c r="A233" s="32" t="s">
        <v>859</v>
      </c>
      <c r="B233" s="32" t="s">
        <v>1001</v>
      </c>
      <c r="C233" s="237">
        <v>622000</v>
      </c>
      <c r="D233" s="285"/>
      <c r="E233" s="285"/>
      <c r="F233" s="269">
        <f>-1123240+899000</f>
        <v>-224240</v>
      </c>
      <c r="G233" s="269"/>
      <c r="H233" s="285"/>
      <c r="I233" s="285">
        <f>-899000+899000</f>
        <v>0</v>
      </c>
      <c r="J233" s="115">
        <f t="shared" si="272"/>
        <v>-224240</v>
      </c>
      <c r="K233" s="237">
        <v>397760</v>
      </c>
      <c r="L233" s="237">
        <v>213360</v>
      </c>
      <c r="M233" s="237">
        <v>213360</v>
      </c>
      <c r="N233" s="237">
        <f t="shared" si="273"/>
        <v>0</v>
      </c>
      <c r="O233" s="237">
        <v>184400</v>
      </c>
      <c r="P233" s="237"/>
      <c r="Q233" s="237">
        <f>SUM(N233:P233)</f>
        <v>184400</v>
      </c>
      <c r="R233" s="237">
        <f t="shared" si="274"/>
        <v>0</v>
      </c>
    </row>
    <row r="234" spans="1:18" ht="16.5" customHeight="1">
      <c r="A234" s="32" t="s">
        <v>859</v>
      </c>
      <c r="B234" s="32" t="s">
        <v>1002</v>
      </c>
      <c r="C234" s="237">
        <v>192000</v>
      </c>
      <c r="D234" s="285"/>
      <c r="E234" s="285"/>
      <c r="F234" s="269">
        <v>-4240</v>
      </c>
      <c r="G234" s="269"/>
      <c r="H234" s="285"/>
      <c r="I234" s="285"/>
      <c r="J234" s="115">
        <f t="shared" si="272"/>
        <v>-4240</v>
      </c>
      <c r="K234" s="237">
        <v>187760</v>
      </c>
      <c r="L234" s="237">
        <v>100710</v>
      </c>
      <c r="M234" s="237">
        <v>100710</v>
      </c>
      <c r="N234" s="237">
        <f t="shared" si="273"/>
        <v>0</v>
      </c>
      <c r="O234" s="237">
        <v>87050</v>
      </c>
      <c r="P234" s="237"/>
      <c r="Q234" s="237">
        <f>SUM(N234:P234)</f>
        <v>87050</v>
      </c>
      <c r="R234" s="237">
        <f t="shared" si="274"/>
        <v>0</v>
      </c>
    </row>
    <row r="235" spans="1:18" ht="16.5" customHeight="1">
      <c r="A235" s="143" t="s">
        <v>16</v>
      </c>
      <c r="B235" s="143" t="s">
        <v>860</v>
      </c>
      <c r="C235" s="248">
        <f t="shared" ref="C235:R235" si="275">SUM(C236:C237)</f>
        <v>500000</v>
      </c>
      <c r="D235" s="173">
        <f t="shared" ref="D235:J235" si="276">SUM(D236:D237)</f>
        <v>0</v>
      </c>
      <c r="E235" s="173">
        <f t="shared" si="276"/>
        <v>0</v>
      </c>
      <c r="F235" s="173">
        <f t="shared" si="276"/>
        <v>0</v>
      </c>
      <c r="G235" s="173">
        <f t="shared" si="276"/>
        <v>0</v>
      </c>
      <c r="H235" s="173">
        <f t="shared" si="276"/>
        <v>0</v>
      </c>
      <c r="I235" s="173">
        <f t="shared" si="276"/>
        <v>0</v>
      </c>
      <c r="J235" s="173">
        <f t="shared" si="276"/>
        <v>0</v>
      </c>
      <c r="K235" s="268">
        <f t="shared" si="275"/>
        <v>500000</v>
      </c>
      <c r="L235" s="268">
        <f t="shared" si="275"/>
        <v>0</v>
      </c>
      <c r="M235" s="268">
        <f t="shared" si="275"/>
        <v>0</v>
      </c>
      <c r="N235" s="268">
        <f t="shared" si="275"/>
        <v>0</v>
      </c>
      <c r="O235" s="268">
        <f t="shared" si="275"/>
        <v>500000</v>
      </c>
      <c r="P235" s="268">
        <f t="shared" si="275"/>
        <v>0</v>
      </c>
      <c r="Q235" s="268">
        <f t="shared" si="275"/>
        <v>500000</v>
      </c>
      <c r="R235" s="268">
        <f t="shared" si="275"/>
        <v>0</v>
      </c>
    </row>
    <row r="236" spans="1:18" ht="16.5" customHeight="1">
      <c r="A236" s="32" t="s">
        <v>859</v>
      </c>
      <c r="B236" s="32" t="s">
        <v>861</v>
      </c>
      <c r="C236" s="237">
        <v>0</v>
      </c>
      <c r="D236" s="285"/>
      <c r="E236" s="285"/>
      <c r="F236" s="269"/>
      <c r="G236" s="269"/>
      <c r="H236" s="285"/>
      <c r="I236" s="285"/>
      <c r="J236" s="115">
        <f t="shared" ref="J236:J237" si="277">SUM(F236:I236)</f>
        <v>0</v>
      </c>
      <c r="K236" s="237">
        <v>0</v>
      </c>
      <c r="L236" s="237"/>
      <c r="M236" s="237"/>
      <c r="N236" s="237">
        <f t="shared" ref="N236:N237" si="278">L236-M236</f>
        <v>0</v>
      </c>
      <c r="O236" s="237"/>
      <c r="P236" s="237"/>
      <c r="Q236" s="237">
        <f>SUM(N236:P236)</f>
        <v>0</v>
      </c>
      <c r="R236" s="237">
        <f t="shared" ref="R236:R237" si="279">K236-M236-Q236</f>
        <v>0</v>
      </c>
    </row>
    <row r="237" spans="1:18" ht="16.5" customHeight="1">
      <c r="A237" s="32" t="s">
        <v>859</v>
      </c>
      <c r="B237" s="42" t="s">
        <v>864</v>
      </c>
      <c r="C237" s="237">
        <v>500000</v>
      </c>
      <c r="D237" s="285"/>
      <c r="E237" s="285"/>
      <c r="F237" s="269"/>
      <c r="G237" s="269"/>
      <c r="H237" s="285"/>
      <c r="I237" s="285"/>
      <c r="J237" s="115">
        <f t="shared" si="277"/>
        <v>0</v>
      </c>
      <c r="K237" s="237">
        <v>500000</v>
      </c>
      <c r="L237" s="237">
        <v>0</v>
      </c>
      <c r="M237" s="237">
        <v>0</v>
      </c>
      <c r="N237" s="237">
        <f t="shared" si="278"/>
        <v>0</v>
      </c>
      <c r="O237" s="237">
        <v>500000</v>
      </c>
      <c r="P237" s="237"/>
      <c r="Q237" s="237">
        <f>SUM(N237:P237)</f>
        <v>500000</v>
      </c>
      <c r="R237" s="237">
        <f t="shared" si="279"/>
        <v>0</v>
      </c>
    </row>
    <row r="238" spans="1:18" ht="16.5" customHeight="1">
      <c r="A238" s="143" t="s">
        <v>16</v>
      </c>
      <c r="B238" s="143" t="s">
        <v>1003</v>
      </c>
      <c r="C238" s="248">
        <f>SUM(C239)</f>
        <v>0</v>
      </c>
      <c r="D238" s="173">
        <f t="shared" ref="D238:J238" si="280">SUM(D239)</f>
        <v>0</v>
      </c>
      <c r="E238" s="173">
        <f t="shared" si="280"/>
        <v>0</v>
      </c>
      <c r="F238" s="173">
        <f t="shared" si="280"/>
        <v>0</v>
      </c>
      <c r="G238" s="173">
        <f t="shared" si="280"/>
        <v>0</v>
      </c>
      <c r="H238" s="173">
        <f t="shared" si="280"/>
        <v>0</v>
      </c>
      <c r="I238" s="173">
        <f t="shared" si="280"/>
        <v>0</v>
      </c>
      <c r="J238" s="173">
        <f t="shared" si="280"/>
        <v>0</v>
      </c>
      <c r="K238" s="268">
        <f t="shared" ref="K238:R238" si="281">SUM(K239)</f>
        <v>0</v>
      </c>
      <c r="L238" s="268">
        <f t="shared" si="281"/>
        <v>0</v>
      </c>
      <c r="M238" s="268">
        <f t="shared" si="281"/>
        <v>0</v>
      </c>
      <c r="N238" s="268">
        <f t="shared" si="281"/>
        <v>0</v>
      </c>
      <c r="O238" s="268">
        <f t="shared" si="281"/>
        <v>0</v>
      </c>
      <c r="P238" s="268">
        <f t="shared" si="281"/>
        <v>0</v>
      </c>
      <c r="Q238" s="268">
        <f t="shared" si="281"/>
        <v>0</v>
      </c>
      <c r="R238" s="268">
        <f t="shared" si="281"/>
        <v>0</v>
      </c>
    </row>
    <row r="239" spans="1:18" ht="16.5" customHeight="1">
      <c r="A239" s="32" t="s">
        <v>859</v>
      </c>
      <c r="B239" s="42" t="s">
        <v>1004</v>
      </c>
      <c r="C239" s="237">
        <v>0</v>
      </c>
      <c r="D239" s="285"/>
      <c r="E239" s="285"/>
      <c r="F239" s="269"/>
      <c r="G239" s="269"/>
      <c r="H239" s="285"/>
      <c r="I239" s="285"/>
      <c r="J239" s="115">
        <f>SUM(F239:I239)</f>
        <v>0</v>
      </c>
      <c r="K239" s="237">
        <v>0</v>
      </c>
      <c r="L239" s="237">
        <v>0</v>
      </c>
      <c r="M239" s="237">
        <v>0</v>
      </c>
      <c r="N239" s="237">
        <f>L239-M239</f>
        <v>0</v>
      </c>
      <c r="O239" s="237"/>
      <c r="P239" s="237"/>
      <c r="Q239" s="237">
        <f>SUM(N239:P239)</f>
        <v>0</v>
      </c>
      <c r="R239" s="237">
        <f>K239-M239-Q239</f>
        <v>0</v>
      </c>
    </row>
    <row r="240" spans="1:18" ht="16.5" customHeight="1">
      <c r="A240" s="143" t="s">
        <v>16</v>
      </c>
      <c r="B240" s="143" t="s">
        <v>1005</v>
      </c>
      <c r="C240" s="248">
        <f>SUM(C241)</f>
        <v>0</v>
      </c>
      <c r="D240" s="173">
        <f t="shared" ref="D240:J240" si="282">SUM(D241)</f>
        <v>0</v>
      </c>
      <c r="E240" s="173">
        <f t="shared" si="282"/>
        <v>0</v>
      </c>
      <c r="F240" s="173">
        <f t="shared" si="282"/>
        <v>0</v>
      </c>
      <c r="G240" s="173">
        <f t="shared" si="282"/>
        <v>0</v>
      </c>
      <c r="H240" s="173">
        <f t="shared" si="282"/>
        <v>0</v>
      </c>
      <c r="I240" s="173">
        <f t="shared" si="282"/>
        <v>0</v>
      </c>
      <c r="J240" s="173">
        <f t="shared" si="282"/>
        <v>0</v>
      </c>
      <c r="K240" s="268">
        <f t="shared" ref="K240:R240" si="283">SUM(K241)</f>
        <v>0</v>
      </c>
      <c r="L240" s="268">
        <f t="shared" si="283"/>
        <v>0</v>
      </c>
      <c r="M240" s="268">
        <f t="shared" si="283"/>
        <v>0</v>
      </c>
      <c r="N240" s="268">
        <f t="shared" si="283"/>
        <v>0</v>
      </c>
      <c r="O240" s="268">
        <f t="shared" si="283"/>
        <v>0</v>
      </c>
      <c r="P240" s="268">
        <f t="shared" si="283"/>
        <v>0</v>
      </c>
      <c r="Q240" s="268">
        <f t="shared" si="283"/>
        <v>0</v>
      </c>
      <c r="R240" s="268">
        <f t="shared" si="283"/>
        <v>0</v>
      </c>
    </row>
    <row r="241" spans="1:18" ht="16.5" customHeight="1">
      <c r="A241" s="32" t="s">
        <v>859</v>
      </c>
      <c r="B241" s="42" t="s">
        <v>867</v>
      </c>
      <c r="C241" s="237">
        <v>0</v>
      </c>
      <c r="D241" s="285"/>
      <c r="E241" s="285"/>
      <c r="F241" s="269"/>
      <c r="G241" s="269"/>
      <c r="H241" s="285"/>
      <c r="I241" s="285"/>
      <c r="J241" s="115">
        <f>SUM(F241:I241)</f>
        <v>0</v>
      </c>
      <c r="K241" s="237">
        <v>0</v>
      </c>
      <c r="L241" s="237"/>
      <c r="M241" s="237"/>
      <c r="N241" s="237">
        <f>L241-M241</f>
        <v>0</v>
      </c>
      <c r="O241" s="237"/>
      <c r="P241" s="237"/>
      <c r="Q241" s="237">
        <f>SUM(N241:P241)</f>
        <v>0</v>
      </c>
      <c r="R241" s="237">
        <f>K241-M241-Q241</f>
        <v>0</v>
      </c>
    </row>
    <row r="242" spans="1:18" ht="16.5" customHeight="1">
      <c r="A242" s="143" t="s">
        <v>16</v>
      </c>
      <c r="B242" s="143" t="s">
        <v>1006</v>
      </c>
      <c r="C242" s="248">
        <f t="shared" ref="C242:R242" si="284">SUM(C243:C244)</f>
        <v>10660000</v>
      </c>
      <c r="D242" s="173">
        <f t="shared" ref="D242:J242" si="285">SUM(D243:D244)</f>
        <v>0</v>
      </c>
      <c r="E242" s="173">
        <f t="shared" si="285"/>
        <v>0</v>
      </c>
      <c r="F242" s="173">
        <f t="shared" si="285"/>
        <v>1440000</v>
      </c>
      <c r="G242" s="173">
        <f t="shared" si="285"/>
        <v>0</v>
      </c>
      <c r="H242" s="173">
        <f t="shared" si="285"/>
        <v>0</v>
      </c>
      <c r="I242" s="173">
        <f t="shared" si="285"/>
        <v>0</v>
      </c>
      <c r="J242" s="173">
        <f t="shared" si="285"/>
        <v>1440000</v>
      </c>
      <c r="K242" s="268">
        <f t="shared" si="284"/>
        <v>12100000</v>
      </c>
      <c r="L242" s="268">
        <f t="shared" si="284"/>
        <v>1000000</v>
      </c>
      <c r="M242" s="268">
        <f t="shared" si="284"/>
        <v>1000000</v>
      </c>
      <c r="N242" s="268">
        <f t="shared" si="284"/>
        <v>0</v>
      </c>
      <c r="O242" s="268">
        <f t="shared" si="284"/>
        <v>11100000</v>
      </c>
      <c r="P242" s="268">
        <f t="shared" si="284"/>
        <v>0</v>
      </c>
      <c r="Q242" s="268">
        <f t="shared" si="284"/>
        <v>11100000</v>
      </c>
      <c r="R242" s="268">
        <f t="shared" si="284"/>
        <v>0</v>
      </c>
    </row>
    <row r="243" spans="1:18" ht="16.5" customHeight="1">
      <c r="A243" s="32" t="s">
        <v>859</v>
      </c>
      <c r="B243" s="42" t="s">
        <v>862</v>
      </c>
      <c r="C243" s="237">
        <v>10660000</v>
      </c>
      <c r="D243" s="285"/>
      <c r="E243" s="285"/>
      <c r="F243" s="269">
        <v>440000</v>
      </c>
      <c r="G243" s="269"/>
      <c r="H243" s="285"/>
      <c r="I243" s="285">
        <f>-440000+440000</f>
        <v>0</v>
      </c>
      <c r="J243" s="115">
        <f t="shared" ref="J243:J244" si="286">SUM(F243:I243)</f>
        <v>440000</v>
      </c>
      <c r="K243" s="237">
        <v>11100000</v>
      </c>
      <c r="L243" s="237"/>
      <c r="M243" s="237"/>
      <c r="N243" s="237">
        <f t="shared" ref="N243:N244" si="287">L243-M243</f>
        <v>0</v>
      </c>
      <c r="O243" s="237">
        <v>11100000</v>
      </c>
      <c r="P243" s="237"/>
      <c r="Q243" s="237">
        <f>SUM(N243:P243)</f>
        <v>11100000</v>
      </c>
      <c r="R243" s="237">
        <f t="shared" ref="R243:R244" si="288">K243-M243-Q243</f>
        <v>0</v>
      </c>
    </row>
    <row r="244" spans="1:18" ht="16.5" customHeight="1">
      <c r="A244" s="32" t="s">
        <v>859</v>
      </c>
      <c r="B244" s="42" t="s">
        <v>1007</v>
      </c>
      <c r="C244" s="237">
        <v>0</v>
      </c>
      <c r="D244" s="285"/>
      <c r="E244" s="285"/>
      <c r="F244" s="269">
        <v>1000000</v>
      </c>
      <c r="G244" s="269"/>
      <c r="H244" s="285"/>
      <c r="I244" s="285"/>
      <c r="J244" s="115">
        <f t="shared" si="286"/>
        <v>1000000</v>
      </c>
      <c r="K244" s="250">
        <v>1000000</v>
      </c>
      <c r="L244" s="237">
        <v>1000000</v>
      </c>
      <c r="M244" s="237">
        <v>1000000</v>
      </c>
      <c r="N244" s="237">
        <f t="shared" si="287"/>
        <v>0</v>
      </c>
      <c r="O244" s="237">
        <v>0</v>
      </c>
      <c r="P244" s="237"/>
      <c r="Q244" s="237">
        <f>SUM(N244:P244)</f>
        <v>0</v>
      </c>
      <c r="R244" s="237">
        <f t="shared" si="288"/>
        <v>0</v>
      </c>
    </row>
    <row r="245" spans="1:18" ht="16.5" customHeight="1">
      <c r="A245" s="143" t="s">
        <v>16</v>
      </c>
      <c r="B245" s="143" t="s">
        <v>1008</v>
      </c>
      <c r="C245" s="248">
        <f>SUM(C246)</f>
        <v>1000000</v>
      </c>
      <c r="D245" s="173">
        <f t="shared" ref="D245:J245" si="289">SUM(D246)</f>
        <v>0</v>
      </c>
      <c r="E245" s="173">
        <f t="shared" si="289"/>
        <v>0</v>
      </c>
      <c r="F245" s="173">
        <f t="shared" si="289"/>
        <v>900000</v>
      </c>
      <c r="G245" s="173">
        <f t="shared" si="289"/>
        <v>0</v>
      </c>
      <c r="H245" s="173">
        <f t="shared" si="289"/>
        <v>0</v>
      </c>
      <c r="I245" s="173">
        <f t="shared" si="289"/>
        <v>0</v>
      </c>
      <c r="J245" s="173">
        <f t="shared" si="289"/>
        <v>900000</v>
      </c>
      <c r="K245" s="268">
        <f t="shared" ref="K245:R245" si="290">SUM(K246)</f>
        <v>1900000</v>
      </c>
      <c r="L245" s="268">
        <f t="shared" si="290"/>
        <v>135800</v>
      </c>
      <c r="M245" s="268">
        <f t="shared" si="290"/>
        <v>135800</v>
      </c>
      <c r="N245" s="268">
        <f t="shared" si="290"/>
        <v>0</v>
      </c>
      <c r="O245" s="268">
        <f t="shared" si="290"/>
        <v>1764200</v>
      </c>
      <c r="P245" s="268">
        <f t="shared" si="290"/>
        <v>0</v>
      </c>
      <c r="Q245" s="268">
        <f t="shared" si="290"/>
        <v>1764200</v>
      </c>
      <c r="R245" s="268">
        <f t="shared" si="290"/>
        <v>0</v>
      </c>
    </row>
    <row r="246" spans="1:18" ht="16.5" customHeight="1">
      <c r="A246" s="32" t="s">
        <v>859</v>
      </c>
      <c r="B246" s="42" t="s">
        <v>865</v>
      </c>
      <c r="C246" s="237">
        <v>1000000</v>
      </c>
      <c r="D246" s="285"/>
      <c r="E246" s="285"/>
      <c r="F246" s="269">
        <v>900000</v>
      </c>
      <c r="G246" s="269"/>
      <c r="H246" s="285"/>
      <c r="I246" s="285"/>
      <c r="J246" s="115">
        <f>SUM(F246:I246)</f>
        <v>900000</v>
      </c>
      <c r="K246" s="237">
        <v>1900000</v>
      </c>
      <c r="L246" s="237">
        <v>135800</v>
      </c>
      <c r="M246" s="237">
        <v>135800</v>
      </c>
      <c r="N246" s="237">
        <f>L246-M246</f>
        <v>0</v>
      </c>
      <c r="O246" s="237">
        <v>1764200</v>
      </c>
      <c r="P246" s="237"/>
      <c r="Q246" s="237">
        <f>SUM(N246:P246)</f>
        <v>1764200</v>
      </c>
      <c r="R246" s="237">
        <f>K246-M246-Q246</f>
        <v>0</v>
      </c>
    </row>
    <row r="247" spans="1:18" ht="16.5" customHeight="1">
      <c r="A247" s="143" t="s">
        <v>16</v>
      </c>
      <c r="B247" s="143" t="s">
        <v>1009</v>
      </c>
      <c r="C247" s="248">
        <f t="shared" ref="C247:R247" si="291">SUM(C248:C249)</f>
        <v>979000</v>
      </c>
      <c r="D247" s="173">
        <f t="shared" ref="D247:J247" si="292">SUM(D248:D249)</f>
        <v>0</v>
      </c>
      <c r="E247" s="173">
        <f t="shared" si="292"/>
        <v>0</v>
      </c>
      <c r="F247" s="173">
        <f t="shared" si="292"/>
        <v>0</v>
      </c>
      <c r="G247" s="173">
        <f t="shared" si="292"/>
        <v>0</v>
      </c>
      <c r="H247" s="173">
        <f t="shared" si="292"/>
        <v>0</v>
      </c>
      <c r="I247" s="173">
        <f t="shared" si="292"/>
        <v>0</v>
      </c>
      <c r="J247" s="173">
        <f t="shared" si="292"/>
        <v>0</v>
      </c>
      <c r="K247" s="268">
        <f t="shared" si="291"/>
        <v>979000</v>
      </c>
      <c r="L247" s="268">
        <f t="shared" si="291"/>
        <v>176800</v>
      </c>
      <c r="M247" s="268">
        <f t="shared" si="291"/>
        <v>176800</v>
      </c>
      <c r="N247" s="268">
        <f t="shared" si="291"/>
        <v>0</v>
      </c>
      <c r="O247" s="268">
        <f t="shared" si="291"/>
        <v>802200</v>
      </c>
      <c r="P247" s="268">
        <f t="shared" si="291"/>
        <v>0</v>
      </c>
      <c r="Q247" s="268">
        <f t="shared" si="291"/>
        <v>802200</v>
      </c>
      <c r="R247" s="268">
        <f t="shared" si="291"/>
        <v>0</v>
      </c>
    </row>
    <row r="248" spans="1:18" ht="16.5" customHeight="1">
      <c r="A248" s="32" t="s">
        <v>859</v>
      </c>
      <c r="B248" s="42" t="s">
        <v>863</v>
      </c>
      <c r="C248" s="237">
        <v>600000</v>
      </c>
      <c r="D248" s="285"/>
      <c r="E248" s="285"/>
      <c r="F248" s="269"/>
      <c r="G248" s="269"/>
      <c r="H248" s="285"/>
      <c r="I248" s="285"/>
      <c r="J248" s="115">
        <f t="shared" ref="J248:J249" si="293">SUM(F248:I248)</f>
        <v>0</v>
      </c>
      <c r="K248" s="237">
        <v>600000</v>
      </c>
      <c r="L248" s="237">
        <v>100000</v>
      </c>
      <c r="M248" s="237">
        <v>100000</v>
      </c>
      <c r="N248" s="237">
        <f t="shared" ref="N248:N249" si="294">L248-M248</f>
        <v>0</v>
      </c>
      <c r="O248" s="237">
        <v>500000</v>
      </c>
      <c r="P248" s="237"/>
      <c r="Q248" s="237">
        <f>SUM(N248:P248)</f>
        <v>500000</v>
      </c>
      <c r="R248" s="237">
        <f t="shared" ref="R248:R249" si="295">K248-M248-Q248</f>
        <v>0</v>
      </c>
    </row>
    <row r="249" spans="1:18" ht="16.5" customHeight="1">
      <c r="A249" s="32" t="s">
        <v>859</v>
      </c>
      <c r="B249" s="42" t="s">
        <v>1010</v>
      </c>
      <c r="C249" s="237">
        <v>379000</v>
      </c>
      <c r="D249" s="285"/>
      <c r="E249" s="285"/>
      <c r="F249" s="269"/>
      <c r="G249" s="269"/>
      <c r="H249" s="285"/>
      <c r="I249" s="285"/>
      <c r="J249" s="115">
        <f t="shared" si="293"/>
        <v>0</v>
      </c>
      <c r="K249" s="237">
        <v>379000</v>
      </c>
      <c r="L249" s="237">
        <v>76800</v>
      </c>
      <c r="M249" s="237">
        <v>76800</v>
      </c>
      <c r="N249" s="237">
        <f t="shared" si="294"/>
        <v>0</v>
      </c>
      <c r="O249" s="237">
        <v>302200</v>
      </c>
      <c r="P249" s="237"/>
      <c r="Q249" s="237">
        <f>SUM(N249:P249)</f>
        <v>302200</v>
      </c>
      <c r="R249" s="237">
        <f t="shared" si="295"/>
        <v>0</v>
      </c>
    </row>
    <row r="250" spans="1:18" ht="16.5" customHeight="1">
      <c r="A250" s="143" t="s">
        <v>16</v>
      </c>
      <c r="B250" s="143" t="s">
        <v>868</v>
      </c>
      <c r="C250" s="248">
        <f t="shared" ref="C250:R250" si="296">SUM(C251:C252)</f>
        <v>0</v>
      </c>
      <c r="D250" s="173">
        <f t="shared" ref="D250:J250" si="297">SUM(D251:D252)</f>
        <v>0</v>
      </c>
      <c r="E250" s="173">
        <f t="shared" si="297"/>
        <v>0</v>
      </c>
      <c r="F250" s="173">
        <f t="shared" si="297"/>
        <v>0</v>
      </c>
      <c r="G250" s="173">
        <f t="shared" si="297"/>
        <v>0</v>
      </c>
      <c r="H250" s="173">
        <f t="shared" si="297"/>
        <v>0</v>
      </c>
      <c r="I250" s="173">
        <f t="shared" si="297"/>
        <v>0</v>
      </c>
      <c r="J250" s="173">
        <f t="shared" si="297"/>
        <v>0</v>
      </c>
      <c r="K250" s="268">
        <f t="shared" si="296"/>
        <v>0</v>
      </c>
      <c r="L250" s="268">
        <f t="shared" si="296"/>
        <v>0</v>
      </c>
      <c r="M250" s="268">
        <f t="shared" si="296"/>
        <v>0</v>
      </c>
      <c r="N250" s="268">
        <f t="shared" si="296"/>
        <v>0</v>
      </c>
      <c r="O250" s="268">
        <f t="shared" si="296"/>
        <v>0</v>
      </c>
      <c r="P250" s="268">
        <f t="shared" si="296"/>
        <v>0</v>
      </c>
      <c r="Q250" s="268">
        <f t="shared" si="296"/>
        <v>0</v>
      </c>
      <c r="R250" s="268">
        <f t="shared" si="296"/>
        <v>0</v>
      </c>
    </row>
    <row r="251" spans="1:18" ht="16.5" customHeight="1">
      <c r="A251" s="32" t="s">
        <v>859</v>
      </c>
      <c r="B251" s="32" t="s">
        <v>1011</v>
      </c>
      <c r="C251" s="237">
        <v>0</v>
      </c>
      <c r="D251" s="285"/>
      <c r="E251" s="285"/>
      <c r="F251" s="269"/>
      <c r="G251" s="269"/>
      <c r="H251" s="285"/>
      <c r="I251" s="285"/>
      <c r="J251" s="115">
        <f t="shared" ref="J251:J252" si="298">SUM(F251:I251)</f>
        <v>0</v>
      </c>
      <c r="K251" s="237">
        <v>0</v>
      </c>
      <c r="L251" s="237"/>
      <c r="M251" s="237"/>
      <c r="N251" s="237">
        <f t="shared" ref="N251:N252" si="299">L251-M251</f>
        <v>0</v>
      </c>
      <c r="O251" s="237"/>
      <c r="P251" s="237"/>
      <c r="Q251" s="237">
        <f>SUM(N251:P251)</f>
        <v>0</v>
      </c>
      <c r="R251" s="237">
        <f t="shared" ref="R251:R252" si="300">K251-M251-Q251</f>
        <v>0</v>
      </c>
    </row>
    <row r="252" spans="1:18" ht="16.5" customHeight="1">
      <c r="A252" s="32" t="s">
        <v>859</v>
      </c>
      <c r="B252" s="42" t="s">
        <v>1012</v>
      </c>
      <c r="C252" s="237" t="s">
        <v>1630</v>
      </c>
      <c r="D252" s="285"/>
      <c r="E252" s="285"/>
      <c r="F252" s="269"/>
      <c r="G252" s="269"/>
      <c r="H252" s="285"/>
      <c r="I252" s="285"/>
      <c r="J252" s="115">
        <f t="shared" si="298"/>
        <v>0</v>
      </c>
      <c r="K252" s="237">
        <v>0</v>
      </c>
      <c r="L252" s="237"/>
      <c r="M252" s="237"/>
      <c r="N252" s="237">
        <f t="shared" si="299"/>
        <v>0</v>
      </c>
      <c r="O252" s="237"/>
      <c r="P252" s="237"/>
      <c r="Q252" s="237">
        <f>SUM(N252:P252)</f>
        <v>0</v>
      </c>
      <c r="R252" s="237">
        <f t="shared" si="300"/>
        <v>0</v>
      </c>
    </row>
    <row r="253" spans="1:18" ht="16.5" customHeight="1">
      <c r="A253" s="143" t="s">
        <v>16</v>
      </c>
      <c r="B253" s="143" t="s">
        <v>1013</v>
      </c>
      <c r="C253" s="248">
        <f>SUM(C254)</f>
        <v>0</v>
      </c>
      <c r="D253" s="173">
        <f t="shared" ref="D253:J253" si="301">SUM(D254)</f>
        <v>0</v>
      </c>
      <c r="E253" s="173">
        <f t="shared" si="301"/>
        <v>0</v>
      </c>
      <c r="F253" s="173">
        <f t="shared" si="301"/>
        <v>0</v>
      </c>
      <c r="G253" s="173">
        <f t="shared" si="301"/>
        <v>0</v>
      </c>
      <c r="H253" s="173">
        <f t="shared" si="301"/>
        <v>0</v>
      </c>
      <c r="I253" s="173">
        <f t="shared" si="301"/>
        <v>0</v>
      </c>
      <c r="J253" s="173">
        <f t="shared" si="301"/>
        <v>0</v>
      </c>
      <c r="K253" s="268">
        <f t="shared" ref="K253:R253" si="302">SUM(K254)</f>
        <v>0</v>
      </c>
      <c r="L253" s="268">
        <f t="shared" si="302"/>
        <v>0</v>
      </c>
      <c r="M253" s="268">
        <f t="shared" si="302"/>
        <v>0</v>
      </c>
      <c r="N253" s="268">
        <f t="shared" si="302"/>
        <v>0</v>
      </c>
      <c r="O253" s="268">
        <f t="shared" si="302"/>
        <v>0</v>
      </c>
      <c r="P253" s="268">
        <f t="shared" si="302"/>
        <v>0</v>
      </c>
      <c r="Q253" s="268">
        <f t="shared" si="302"/>
        <v>0</v>
      </c>
      <c r="R253" s="268">
        <f t="shared" si="302"/>
        <v>0</v>
      </c>
    </row>
    <row r="254" spans="1:18" ht="16.5" customHeight="1">
      <c r="A254" s="144" t="s">
        <v>859</v>
      </c>
      <c r="B254" s="195" t="s">
        <v>1014</v>
      </c>
      <c r="C254" s="249">
        <v>0</v>
      </c>
      <c r="D254" s="286"/>
      <c r="E254" s="286"/>
      <c r="F254" s="293"/>
      <c r="G254" s="293"/>
      <c r="H254" s="286"/>
      <c r="I254" s="286"/>
      <c r="J254" s="115">
        <f>SUM(F254:I254)</f>
        <v>0</v>
      </c>
      <c r="K254" s="249">
        <v>0</v>
      </c>
      <c r="L254" s="249"/>
      <c r="M254" s="249"/>
      <c r="N254" s="249">
        <f>L254-M254</f>
        <v>0</v>
      </c>
      <c r="O254" s="249"/>
      <c r="P254" s="249"/>
      <c r="Q254" s="249">
        <f>SUM(N254:P254)</f>
        <v>0</v>
      </c>
      <c r="R254" s="237">
        <f>K254-M254-Q254</f>
        <v>0</v>
      </c>
    </row>
    <row r="255" spans="1:18" ht="16.5" customHeight="1">
      <c r="A255" s="27" t="s">
        <v>3</v>
      </c>
      <c r="B255" s="31" t="s">
        <v>1015</v>
      </c>
      <c r="C255" s="210">
        <f>SUM(C256,C259,C265,C267,C272,C274,C276,C278,C280,C282,C286)</f>
        <v>520000000</v>
      </c>
      <c r="D255" s="210">
        <f t="shared" ref="D255:J255" si="303">SUM(D256,D259,D265,D267,D272,D274,D276,D278,D280,D282,D286)</f>
        <v>0</v>
      </c>
      <c r="E255" s="210">
        <f t="shared" si="303"/>
        <v>0</v>
      </c>
      <c r="F255" s="210">
        <f t="shared" si="303"/>
        <v>0</v>
      </c>
      <c r="G255" s="210">
        <f t="shared" si="303"/>
        <v>0</v>
      </c>
      <c r="H255" s="210">
        <f t="shared" si="303"/>
        <v>0</v>
      </c>
      <c r="I255" s="210">
        <f t="shared" si="303"/>
        <v>0</v>
      </c>
      <c r="J255" s="210">
        <f t="shared" si="303"/>
        <v>0</v>
      </c>
      <c r="K255" s="210">
        <f>SUM(K256,K259,K265,K267,K272,K274,K276,K278,K280,K282,K286)</f>
        <v>520000000</v>
      </c>
      <c r="L255" s="210">
        <f>SUM(L256,L259,L265,L267,L272,L274,L276,L278,L280,L282,L286)</f>
        <v>496223070</v>
      </c>
      <c r="M255" s="210">
        <f>SUM(M256,M259,M265,M267,M272,M274,M276,M278,M280,M282,M286)</f>
        <v>478021550</v>
      </c>
      <c r="N255" s="210">
        <f>SUM(N256,N259,N265,N267,N272,N274,N276,N278,N280,N282,N286)</f>
        <v>18201520</v>
      </c>
      <c r="O255" s="210">
        <f>SUM(O256,O259,O265,O267,O272,O274,O276,O278,O280,O282,O286)</f>
        <v>23776930</v>
      </c>
      <c r="P255" s="210">
        <f t="shared" ref="P255:R255" si="304">SUM(P256,P259,P265,P267,P272,P274,P276,P278,P280,P282,P286,P270)</f>
        <v>0</v>
      </c>
      <c r="Q255" s="210">
        <f>SUM(Q256,Q259,Q265,Q267,Q272,Q274,Q276,Q278,Q280,Q282,Q286)</f>
        <v>41978450</v>
      </c>
      <c r="R255" s="210">
        <f t="shared" si="304"/>
        <v>0</v>
      </c>
    </row>
    <row r="256" spans="1:18" ht="16.5" customHeight="1">
      <c r="A256" s="143" t="s">
        <v>16</v>
      </c>
      <c r="B256" s="143" t="s">
        <v>1016</v>
      </c>
      <c r="C256" s="248">
        <f t="shared" ref="C256:R256" si="305">SUM(C257:C258)</f>
        <v>29099190</v>
      </c>
      <c r="D256" s="173">
        <f t="shared" ref="D256:J256" si="306">SUM(D257:D258)</f>
        <v>0</v>
      </c>
      <c r="E256" s="173">
        <f t="shared" si="306"/>
        <v>0</v>
      </c>
      <c r="F256" s="173">
        <f t="shared" si="306"/>
        <v>0</v>
      </c>
      <c r="G256" s="173">
        <f t="shared" si="306"/>
        <v>0</v>
      </c>
      <c r="H256" s="173">
        <f t="shared" si="306"/>
        <v>0</v>
      </c>
      <c r="I256" s="173">
        <f t="shared" si="306"/>
        <v>0</v>
      </c>
      <c r="J256" s="173">
        <f t="shared" si="306"/>
        <v>0</v>
      </c>
      <c r="K256" s="268">
        <f t="shared" si="305"/>
        <v>29099190</v>
      </c>
      <c r="L256" s="268">
        <f t="shared" si="305"/>
        <v>20599190</v>
      </c>
      <c r="M256" s="268">
        <f t="shared" si="305"/>
        <v>20599190</v>
      </c>
      <c r="N256" s="268">
        <f t="shared" si="305"/>
        <v>0</v>
      </c>
      <c r="O256" s="268">
        <f t="shared" si="305"/>
        <v>8500000</v>
      </c>
      <c r="P256" s="268">
        <f t="shared" si="305"/>
        <v>0</v>
      </c>
      <c r="Q256" s="268">
        <f t="shared" si="305"/>
        <v>8500000</v>
      </c>
      <c r="R256" s="268">
        <f t="shared" si="305"/>
        <v>0</v>
      </c>
    </row>
    <row r="257" spans="1:18" ht="16.5" customHeight="1">
      <c r="A257" s="32" t="s">
        <v>859</v>
      </c>
      <c r="B257" s="42" t="s">
        <v>1017</v>
      </c>
      <c r="C257" s="237">
        <v>24656240</v>
      </c>
      <c r="D257" s="285"/>
      <c r="E257" s="285"/>
      <c r="F257" s="269"/>
      <c r="G257" s="269"/>
      <c r="H257" s="285"/>
      <c r="I257" s="285"/>
      <c r="J257" s="115">
        <f t="shared" ref="J257:J258" si="307">SUM(F257:I257)</f>
        <v>0</v>
      </c>
      <c r="K257" s="237">
        <v>24656240</v>
      </c>
      <c r="L257" s="237">
        <v>16156240</v>
      </c>
      <c r="M257" s="237">
        <v>16156240</v>
      </c>
      <c r="N257" s="237">
        <f t="shared" ref="N257:N258" si="308">L257-M257</f>
        <v>0</v>
      </c>
      <c r="O257" s="237">
        <v>8500000</v>
      </c>
      <c r="P257" s="237"/>
      <c r="Q257" s="237">
        <f>SUM(N257:P257)</f>
        <v>8500000</v>
      </c>
      <c r="R257" s="237">
        <f t="shared" ref="R257:R258" si="309">K257-M257-Q257</f>
        <v>0</v>
      </c>
    </row>
    <row r="258" spans="1:18" ht="16.5" customHeight="1">
      <c r="A258" s="32" t="s">
        <v>859</v>
      </c>
      <c r="B258" s="42" t="s">
        <v>1018</v>
      </c>
      <c r="C258" s="237">
        <v>4442950</v>
      </c>
      <c r="D258" s="285"/>
      <c r="E258" s="285"/>
      <c r="F258" s="269"/>
      <c r="G258" s="269"/>
      <c r="H258" s="285"/>
      <c r="I258" s="285"/>
      <c r="J258" s="115">
        <f t="shared" si="307"/>
        <v>0</v>
      </c>
      <c r="K258" s="237">
        <v>4442950</v>
      </c>
      <c r="L258" s="237">
        <v>4442950</v>
      </c>
      <c r="M258" s="237">
        <v>4442950</v>
      </c>
      <c r="N258" s="237">
        <f t="shared" si="308"/>
        <v>0</v>
      </c>
      <c r="O258" s="237"/>
      <c r="P258" s="237"/>
      <c r="Q258" s="237">
        <f>SUM(N258:P258)</f>
        <v>0</v>
      </c>
      <c r="R258" s="237">
        <f t="shared" si="309"/>
        <v>0</v>
      </c>
    </row>
    <row r="259" spans="1:18" ht="16.5" customHeight="1">
      <c r="A259" s="143" t="s">
        <v>16</v>
      </c>
      <c r="B259" s="143" t="s">
        <v>997</v>
      </c>
      <c r="C259" s="248">
        <f t="shared" ref="C259:R259" si="310">SUM(C260:C264)</f>
        <v>2546960</v>
      </c>
      <c r="D259" s="173">
        <f t="shared" si="310"/>
        <v>0</v>
      </c>
      <c r="E259" s="173">
        <f t="shared" si="310"/>
        <v>0</v>
      </c>
      <c r="F259" s="173">
        <f t="shared" si="310"/>
        <v>0</v>
      </c>
      <c r="G259" s="173">
        <f t="shared" si="310"/>
        <v>0</v>
      </c>
      <c r="H259" s="173">
        <f t="shared" si="310"/>
        <v>0</v>
      </c>
      <c r="I259" s="173">
        <f t="shared" si="310"/>
        <v>0</v>
      </c>
      <c r="J259" s="173">
        <f t="shared" si="310"/>
        <v>0</v>
      </c>
      <c r="K259" s="268">
        <f t="shared" si="310"/>
        <v>2546960</v>
      </c>
      <c r="L259" s="268">
        <f t="shared" si="310"/>
        <v>1622960</v>
      </c>
      <c r="M259" s="268">
        <f t="shared" si="310"/>
        <v>1622960</v>
      </c>
      <c r="N259" s="268">
        <f t="shared" si="310"/>
        <v>0</v>
      </c>
      <c r="O259" s="268">
        <f t="shared" si="310"/>
        <v>924000</v>
      </c>
      <c r="P259" s="268">
        <f t="shared" si="310"/>
        <v>0</v>
      </c>
      <c r="Q259" s="268">
        <f t="shared" si="310"/>
        <v>924000</v>
      </c>
      <c r="R259" s="268">
        <f t="shared" si="310"/>
        <v>0</v>
      </c>
    </row>
    <row r="260" spans="1:18" ht="16.5" customHeight="1">
      <c r="A260" s="32" t="s">
        <v>859</v>
      </c>
      <c r="B260" s="32" t="s">
        <v>998</v>
      </c>
      <c r="C260" s="237">
        <v>1154160</v>
      </c>
      <c r="D260" s="285"/>
      <c r="E260" s="285"/>
      <c r="F260" s="269"/>
      <c r="G260" s="269"/>
      <c r="H260" s="285"/>
      <c r="I260" s="285"/>
      <c r="J260" s="115">
        <f t="shared" ref="J260:J264" si="311">SUM(F260:I260)</f>
        <v>0</v>
      </c>
      <c r="K260" s="237">
        <v>1154160</v>
      </c>
      <c r="L260" s="237">
        <v>754160</v>
      </c>
      <c r="M260" s="237">
        <v>754160</v>
      </c>
      <c r="N260" s="237">
        <f t="shared" ref="N260:N264" si="312">L260-M260</f>
        <v>0</v>
      </c>
      <c r="O260" s="237">
        <v>400000</v>
      </c>
      <c r="P260" s="237"/>
      <c r="Q260" s="237">
        <f>SUM(N260:P260)</f>
        <v>400000</v>
      </c>
      <c r="R260" s="237">
        <f t="shared" ref="R260:R264" si="313">K260-M260-Q260</f>
        <v>0</v>
      </c>
    </row>
    <row r="261" spans="1:18" ht="16.5" customHeight="1">
      <c r="A261" s="32" t="s">
        <v>859</v>
      </c>
      <c r="B261" s="32" t="s">
        <v>999</v>
      </c>
      <c r="C261" s="237">
        <v>792800</v>
      </c>
      <c r="D261" s="285"/>
      <c r="E261" s="285"/>
      <c r="F261" s="269"/>
      <c r="G261" s="269"/>
      <c r="H261" s="285"/>
      <c r="I261" s="285"/>
      <c r="J261" s="115">
        <f t="shared" si="311"/>
        <v>0</v>
      </c>
      <c r="K261" s="237">
        <v>792800</v>
      </c>
      <c r="L261" s="237">
        <v>512800</v>
      </c>
      <c r="M261" s="237">
        <v>512800</v>
      </c>
      <c r="N261" s="237">
        <f t="shared" si="312"/>
        <v>0</v>
      </c>
      <c r="O261" s="237">
        <v>280000</v>
      </c>
      <c r="P261" s="237"/>
      <c r="Q261" s="237">
        <f>SUM(N261:P261)</f>
        <v>280000</v>
      </c>
      <c r="R261" s="237">
        <f t="shared" si="313"/>
        <v>0</v>
      </c>
    </row>
    <row r="262" spans="1:18" ht="16.5" customHeight="1">
      <c r="A262" s="32" t="s">
        <v>859</v>
      </c>
      <c r="B262" s="32" t="s">
        <v>1000</v>
      </c>
      <c r="C262" s="237">
        <v>411440</v>
      </c>
      <c r="D262" s="285"/>
      <c r="E262" s="285"/>
      <c r="F262" s="269"/>
      <c r="G262" s="269"/>
      <c r="H262" s="285"/>
      <c r="I262" s="285"/>
      <c r="J262" s="115">
        <f t="shared" si="311"/>
        <v>0</v>
      </c>
      <c r="K262" s="237">
        <v>411440</v>
      </c>
      <c r="L262" s="237">
        <v>251440</v>
      </c>
      <c r="M262" s="237">
        <v>251440</v>
      </c>
      <c r="N262" s="237">
        <f t="shared" si="312"/>
        <v>0</v>
      </c>
      <c r="O262" s="237">
        <v>160000</v>
      </c>
      <c r="P262" s="237"/>
      <c r="Q262" s="237">
        <f>SUM(N262:P262)</f>
        <v>160000</v>
      </c>
      <c r="R262" s="237">
        <f t="shared" si="313"/>
        <v>0</v>
      </c>
    </row>
    <row r="263" spans="1:18" ht="16.5" customHeight="1">
      <c r="A263" s="32" t="s">
        <v>859</v>
      </c>
      <c r="B263" s="32" t="s">
        <v>1001</v>
      </c>
      <c r="C263" s="237">
        <v>93520</v>
      </c>
      <c r="D263" s="285"/>
      <c r="E263" s="285"/>
      <c r="F263" s="269"/>
      <c r="G263" s="269"/>
      <c r="H263" s="285"/>
      <c r="I263" s="285"/>
      <c r="J263" s="115">
        <f t="shared" si="311"/>
        <v>0</v>
      </c>
      <c r="K263" s="237">
        <v>93520</v>
      </c>
      <c r="L263" s="237">
        <v>33520</v>
      </c>
      <c r="M263" s="237">
        <v>33520</v>
      </c>
      <c r="N263" s="237">
        <f t="shared" si="312"/>
        <v>0</v>
      </c>
      <c r="O263" s="237">
        <v>60000</v>
      </c>
      <c r="P263" s="237"/>
      <c r="Q263" s="237">
        <f>SUM(N263:P263)</f>
        <v>60000</v>
      </c>
      <c r="R263" s="237">
        <f t="shared" si="313"/>
        <v>0</v>
      </c>
    </row>
    <row r="264" spans="1:18" ht="16.5" customHeight="1">
      <c r="A264" s="32" t="s">
        <v>859</v>
      </c>
      <c r="B264" s="32" t="s">
        <v>1002</v>
      </c>
      <c r="C264" s="237">
        <v>95040</v>
      </c>
      <c r="D264" s="285"/>
      <c r="E264" s="285"/>
      <c r="F264" s="269"/>
      <c r="G264" s="269"/>
      <c r="H264" s="285"/>
      <c r="I264" s="285"/>
      <c r="J264" s="115">
        <f t="shared" si="311"/>
        <v>0</v>
      </c>
      <c r="K264" s="237">
        <v>95040</v>
      </c>
      <c r="L264" s="237">
        <v>71040</v>
      </c>
      <c r="M264" s="237">
        <v>71040</v>
      </c>
      <c r="N264" s="237">
        <f t="shared" si="312"/>
        <v>0</v>
      </c>
      <c r="O264" s="237">
        <v>24000</v>
      </c>
      <c r="P264" s="237"/>
      <c r="Q264" s="237">
        <f>SUM(N264:P264)</f>
        <v>24000</v>
      </c>
      <c r="R264" s="237">
        <f t="shared" si="313"/>
        <v>0</v>
      </c>
    </row>
    <row r="265" spans="1:18" ht="16.5" customHeight="1">
      <c r="A265" s="143" t="s">
        <v>16</v>
      </c>
      <c r="B265" s="143" t="s">
        <v>1019</v>
      </c>
      <c r="C265" s="248">
        <f>SUM(C266)</f>
        <v>123784670</v>
      </c>
      <c r="D265" s="173">
        <f t="shared" ref="D265:J265" si="314">SUM(D266)</f>
        <v>0</v>
      </c>
      <c r="E265" s="173">
        <f t="shared" si="314"/>
        <v>0</v>
      </c>
      <c r="F265" s="173">
        <f t="shared" si="314"/>
        <v>0</v>
      </c>
      <c r="G265" s="173">
        <f t="shared" si="314"/>
        <v>0</v>
      </c>
      <c r="H265" s="173">
        <f t="shared" si="314"/>
        <v>0</v>
      </c>
      <c r="I265" s="173">
        <f t="shared" si="314"/>
        <v>0</v>
      </c>
      <c r="J265" s="173">
        <f t="shared" si="314"/>
        <v>0</v>
      </c>
      <c r="K265" s="268">
        <f t="shared" ref="K265:R265" si="315">SUM(K266)</f>
        <v>123784670</v>
      </c>
      <c r="L265" s="268">
        <f t="shared" si="315"/>
        <v>118784670</v>
      </c>
      <c r="M265" s="268">
        <f t="shared" si="315"/>
        <v>118784670</v>
      </c>
      <c r="N265" s="268">
        <f t="shared" si="315"/>
        <v>0</v>
      </c>
      <c r="O265" s="268">
        <f t="shared" si="315"/>
        <v>5000000</v>
      </c>
      <c r="P265" s="268">
        <f t="shared" si="315"/>
        <v>0</v>
      </c>
      <c r="Q265" s="268">
        <f t="shared" si="315"/>
        <v>5000000</v>
      </c>
      <c r="R265" s="268">
        <f t="shared" si="315"/>
        <v>0</v>
      </c>
    </row>
    <row r="266" spans="1:18" ht="16.5" customHeight="1">
      <c r="A266" s="32" t="s">
        <v>859</v>
      </c>
      <c r="B266" s="42" t="s">
        <v>876</v>
      </c>
      <c r="C266" s="237">
        <v>123784670</v>
      </c>
      <c r="D266" s="285"/>
      <c r="E266" s="285"/>
      <c r="F266" s="269"/>
      <c r="G266" s="269"/>
      <c r="H266" s="285"/>
      <c r="I266" s="285"/>
      <c r="J266" s="115">
        <f>SUM(F266:I266)</f>
        <v>0</v>
      </c>
      <c r="K266" s="237">
        <v>123784670</v>
      </c>
      <c r="L266" s="237">
        <v>118784670</v>
      </c>
      <c r="M266" s="237">
        <v>118784670</v>
      </c>
      <c r="N266" s="237">
        <f>L266-M266</f>
        <v>0</v>
      </c>
      <c r="O266" s="237">
        <v>5000000</v>
      </c>
      <c r="P266" s="237"/>
      <c r="Q266" s="237">
        <f>SUM(N266:P266)</f>
        <v>5000000</v>
      </c>
      <c r="R266" s="237">
        <f>K266-M266-Q266</f>
        <v>0</v>
      </c>
    </row>
    <row r="267" spans="1:18" ht="16.5" customHeight="1">
      <c r="A267" s="143" t="s">
        <v>16</v>
      </c>
      <c r="B267" s="143" t="s">
        <v>860</v>
      </c>
      <c r="C267" s="248">
        <f>SUM(C268:C271)</f>
        <v>48165600</v>
      </c>
      <c r="D267" s="173">
        <f t="shared" ref="D267:J267" si="316">SUM(D268:D271)</f>
        <v>0</v>
      </c>
      <c r="E267" s="173">
        <f t="shared" si="316"/>
        <v>0</v>
      </c>
      <c r="F267" s="173">
        <f t="shared" si="316"/>
        <v>0</v>
      </c>
      <c r="G267" s="173">
        <f t="shared" si="316"/>
        <v>0</v>
      </c>
      <c r="H267" s="173">
        <f t="shared" si="316"/>
        <v>0</v>
      </c>
      <c r="I267" s="173">
        <f t="shared" si="316"/>
        <v>0</v>
      </c>
      <c r="J267" s="173">
        <f t="shared" si="316"/>
        <v>0</v>
      </c>
      <c r="K267" s="268">
        <f t="shared" ref="K267:R267" si="317">SUM(K268:K271)</f>
        <v>48165600</v>
      </c>
      <c r="L267" s="268">
        <f t="shared" si="317"/>
        <v>43305600</v>
      </c>
      <c r="M267" s="268">
        <f t="shared" si="317"/>
        <v>43305600</v>
      </c>
      <c r="N267" s="268">
        <f t="shared" si="317"/>
        <v>0</v>
      </c>
      <c r="O267" s="268">
        <f t="shared" si="317"/>
        <v>4860000</v>
      </c>
      <c r="P267" s="268">
        <f t="shared" si="317"/>
        <v>0</v>
      </c>
      <c r="Q267" s="268">
        <f t="shared" si="317"/>
        <v>4860000</v>
      </c>
      <c r="R267" s="268">
        <f t="shared" si="317"/>
        <v>0</v>
      </c>
    </row>
    <row r="268" spans="1:18" ht="16.5" customHeight="1">
      <c r="A268" s="32" t="s">
        <v>859</v>
      </c>
      <c r="B268" s="32" t="s">
        <v>861</v>
      </c>
      <c r="C268" s="237">
        <v>5425400</v>
      </c>
      <c r="D268" s="285"/>
      <c r="E268" s="285"/>
      <c r="F268" s="269"/>
      <c r="G268" s="269"/>
      <c r="H268" s="285"/>
      <c r="I268" s="285"/>
      <c r="J268" s="115">
        <f t="shared" ref="J268:J271" si="318">SUM(F268:I268)</f>
        <v>0</v>
      </c>
      <c r="K268" s="237">
        <v>5425400</v>
      </c>
      <c r="L268" s="237">
        <v>3625400</v>
      </c>
      <c r="M268" s="237">
        <v>3625400</v>
      </c>
      <c r="N268" s="237">
        <f t="shared" ref="N268:N270" si="319">L268-M268</f>
        <v>0</v>
      </c>
      <c r="O268" s="237">
        <v>1800000</v>
      </c>
      <c r="P268" s="237"/>
      <c r="Q268" s="237">
        <f>SUM(N268:P268)</f>
        <v>1800000</v>
      </c>
      <c r="R268" s="237">
        <f t="shared" ref="R268:R271" si="320">K268-M268-Q268</f>
        <v>0</v>
      </c>
    </row>
    <row r="269" spans="1:18" ht="16.5" customHeight="1">
      <c r="A269" s="32" t="s">
        <v>859</v>
      </c>
      <c r="B269" s="42" t="s">
        <v>864</v>
      </c>
      <c r="C269" s="237">
        <v>37360200</v>
      </c>
      <c r="D269" s="285"/>
      <c r="E269" s="285"/>
      <c r="F269" s="269"/>
      <c r="G269" s="269"/>
      <c r="H269" s="285"/>
      <c r="I269" s="285"/>
      <c r="J269" s="115">
        <f t="shared" si="318"/>
        <v>0</v>
      </c>
      <c r="K269" s="237">
        <v>37360200</v>
      </c>
      <c r="L269" s="237">
        <v>34360200</v>
      </c>
      <c r="M269" s="237">
        <v>34360200</v>
      </c>
      <c r="N269" s="237">
        <f t="shared" si="319"/>
        <v>0</v>
      </c>
      <c r="O269" s="237">
        <v>3000000</v>
      </c>
      <c r="P269" s="237"/>
      <c r="Q269" s="237">
        <f>SUM(N269:P269)</f>
        <v>3000000</v>
      </c>
      <c r="R269" s="237">
        <f t="shared" si="320"/>
        <v>0</v>
      </c>
    </row>
    <row r="270" spans="1:18" s="151" customFormat="1" ht="16.5" customHeight="1">
      <c r="A270" s="32" t="s">
        <v>859</v>
      </c>
      <c r="B270" s="42" t="s">
        <v>874</v>
      </c>
      <c r="C270" s="237">
        <v>60000</v>
      </c>
      <c r="D270" s="285"/>
      <c r="E270" s="285"/>
      <c r="F270" s="269"/>
      <c r="G270" s="269"/>
      <c r="H270" s="285"/>
      <c r="I270" s="285"/>
      <c r="J270" s="115">
        <f t="shared" si="318"/>
        <v>0</v>
      </c>
      <c r="K270" s="237">
        <v>60000</v>
      </c>
      <c r="L270" s="237">
        <v>0</v>
      </c>
      <c r="M270" s="237">
        <v>0</v>
      </c>
      <c r="N270" s="237">
        <f t="shared" si="319"/>
        <v>0</v>
      </c>
      <c r="O270" s="237">
        <v>60000</v>
      </c>
      <c r="P270" s="237"/>
      <c r="Q270" s="237">
        <f>SUM(N270:P270)</f>
        <v>60000</v>
      </c>
      <c r="R270" s="237">
        <f t="shared" si="320"/>
        <v>0</v>
      </c>
    </row>
    <row r="271" spans="1:18" ht="16.5" customHeight="1">
      <c r="A271" s="32" t="s">
        <v>859</v>
      </c>
      <c r="B271" s="42" t="s">
        <v>873</v>
      </c>
      <c r="C271" s="237">
        <v>5320000</v>
      </c>
      <c r="D271" s="285"/>
      <c r="E271" s="285"/>
      <c r="F271" s="269"/>
      <c r="G271" s="269"/>
      <c r="H271" s="285"/>
      <c r="I271" s="285"/>
      <c r="J271" s="115">
        <f t="shared" si="318"/>
        <v>0</v>
      </c>
      <c r="K271" s="237">
        <v>5320000</v>
      </c>
      <c r="L271" s="237">
        <v>5320000</v>
      </c>
      <c r="M271" s="237">
        <v>5320000</v>
      </c>
      <c r="N271" s="237">
        <f>L271-M271</f>
        <v>0</v>
      </c>
      <c r="O271" s="237"/>
      <c r="P271" s="237"/>
      <c r="Q271" s="237">
        <f>SUM(N271:P271)</f>
        <v>0</v>
      </c>
      <c r="R271" s="237">
        <f t="shared" si="320"/>
        <v>0</v>
      </c>
    </row>
    <row r="272" spans="1:18" ht="16.5" customHeight="1">
      <c r="A272" s="143" t="s">
        <v>16</v>
      </c>
      <c r="B272" s="143" t="s">
        <v>1020</v>
      </c>
      <c r="C272" s="248">
        <f>SUM(C273)</f>
        <v>300000</v>
      </c>
      <c r="D272" s="173">
        <f t="shared" ref="D272:J272" si="321">SUM(D273)</f>
        <v>0</v>
      </c>
      <c r="E272" s="173">
        <f t="shared" si="321"/>
        <v>0</v>
      </c>
      <c r="F272" s="173">
        <f t="shared" si="321"/>
        <v>0</v>
      </c>
      <c r="G272" s="173">
        <f t="shared" si="321"/>
        <v>0</v>
      </c>
      <c r="H272" s="173">
        <f t="shared" si="321"/>
        <v>0</v>
      </c>
      <c r="I272" s="173">
        <f t="shared" si="321"/>
        <v>0</v>
      </c>
      <c r="J272" s="173">
        <f t="shared" si="321"/>
        <v>0</v>
      </c>
      <c r="K272" s="268">
        <f t="shared" ref="K272:R272" si="322">SUM(K273)</f>
        <v>300000</v>
      </c>
      <c r="L272" s="268">
        <f t="shared" si="322"/>
        <v>300000</v>
      </c>
      <c r="M272" s="268">
        <f t="shared" si="322"/>
        <v>300000</v>
      </c>
      <c r="N272" s="268">
        <f t="shared" si="322"/>
        <v>0</v>
      </c>
      <c r="O272" s="268">
        <f t="shared" si="322"/>
        <v>0</v>
      </c>
      <c r="P272" s="268">
        <f t="shared" si="322"/>
        <v>0</v>
      </c>
      <c r="Q272" s="268">
        <f t="shared" si="322"/>
        <v>0</v>
      </c>
      <c r="R272" s="268">
        <f t="shared" si="322"/>
        <v>0</v>
      </c>
    </row>
    <row r="273" spans="1:18" ht="16.5" customHeight="1">
      <c r="A273" s="32" t="s">
        <v>884</v>
      </c>
      <c r="B273" s="42" t="s">
        <v>907</v>
      </c>
      <c r="C273" s="237">
        <v>300000</v>
      </c>
      <c r="D273" s="285"/>
      <c r="E273" s="285"/>
      <c r="F273" s="269"/>
      <c r="G273" s="269"/>
      <c r="H273" s="285"/>
      <c r="I273" s="285"/>
      <c r="J273" s="115">
        <f>SUM(F273:I273)</f>
        <v>0</v>
      </c>
      <c r="K273" s="237">
        <v>300000</v>
      </c>
      <c r="L273" s="237">
        <v>300000</v>
      </c>
      <c r="M273" s="237">
        <v>300000</v>
      </c>
      <c r="N273" s="237">
        <f>L273-M273</f>
        <v>0</v>
      </c>
      <c r="O273" s="237"/>
      <c r="P273" s="237"/>
      <c r="Q273" s="237">
        <f>SUM(N273:P273)</f>
        <v>0</v>
      </c>
      <c r="R273" s="237">
        <f>K273-M273-Q273</f>
        <v>0</v>
      </c>
    </row>
    <row r="274" spans="1:18" ht="16.5" customHeight="1">
      <c r="A274" s="143" t="s">
        <v>16</v>
      </c>
      <c r="B274" s="143" t="s">
        <v>1021</v>
      </c>
      <c r="C274" s="248">
        <f>SUM(C275)</f>
        <v>93630</v>
      </c>
      <c r="D274" s="173">
        <f t="shared" ref="D274:J274" si="323">SUM(D275)</f>
        <v>0</v>
      </c>
      <c r="E274" s="173">
        <f t="shared" si="323"/>
        <v>0</v>
      </c>
      <c r="F274" s="173">
        <f t="shared" si="323"/>
        <v>0</v>
      </c>
      <c r="G274" s="173">
        <f t="shared" si="323"/>
        <v>0</v>
      </c>
      <c r="H274" s="173">
        <f t="shared" si="323"/>
        <v>0</v>
      </c>
      <c r="I274" s="173">
        <f t="shared" si="323"/>
        <v>0</v>
      </c>
      <c r="J274" s="173">
        <f t="shared" si="323"/>
        <v>0</v>
      </c>
      <c r="K274" s="268">
        <f t="shared" ref="K274:R274" si="324">SUM(K275)</f>
        <v>93630</v>
      </c>
      <c r="L274" s="268">
        <f t="shared" si="324"/>
        <v>63630</v>
      </c>
      <c r="M274" s="268">
        <f t="shared" si="324"/>
        <v>63630</v>
      </c>
      <c r="N274" s="268">
        <f t="shared" si="324"/>
        <v>0</v>
      </c>
      <c r="O274" s="268">
        <f t="shared" si="324"/>
        <v>30000</v>
      </c>
      <c r="P274" s="268">
        <f t="shared" si="324"/>
        <v>0</v>
      </c>
      <c r="Q274" s="268">
        <f t="shared" si="324"/>
        <v>30000</v>
      </c>
      <c r="R274" s="268">
        <f t="shared" si="324"/>
        <v>0</v>
      </c>
    </row>
    <row r="275" spans="1:18" ht="16.5" customHeight="1">
      <c r="A275" s="32" t="s">
        <v>884</v>
      </c>
      <c r="B275" s="42" t="s">
        <v>908</v>
      </c>
      <c r="C275" s="237">
        <v>93630</v>
      </c>
      <c r="D275" s="285"/>
      <c r="E275" s="285"/>
      <c r="F275" s="269"/>
      <c r="G275" s="269"/>
      <c r="H275" s="285"/>
      <c r="I275" s="285"/>
      <c r="J275" s="115">
        <f>SUM(F275:I275)</f>
        <v>0</v>
      </c>
      <c r="K275" s="237">
        <v>93630</v>
      </c>
      <c r="L275" s="237">
        <v>63630</v>
      </c>
      <c r="M275" s="237">
        <v>63630</v>
      </c>
      <c r="N275" s="237">
        <f>L275-M275</f>
        <v>0</v>
      </c>
      <c r="O275" s="237">
        <v>30000</v>
      </c>
      <c r="P275" s="237"/>
      <c r="Q275" s="237">
        <f>SUM(N275:P275)</f>
        <v>30000</v>
      </c>
      <c r="R275" s="237">
        <f>K275-M275-Q275</f>
        <v>0</v>
      </c>
    </row>
    <row r="276" spans="1:18" ht="16.5" customHeight="1">
      <c r="A276" s="143" t="s">
        <v>16</v>
      </c>
      <c r="B276" s="143" t="s">
        <v>985</v>
      </c>
      <c r="C276" s="248">
        <f>SUM(C277)</f>
        <v>1791000</v>
      </c>
      <c r="D276" s="173">
        <f t="shared" ref="D276:J276" si="325">SUM(D277)</f>
        <v>0</v>
      </c>
      <c r="E276" s="173">
        <f t="shared" si="325"/>
        <v>0</v>
      </c>
      <c r="F276" s="173">
        <f t="shared" si="325"/>
        <v>0</v>
      </c>
      <c r="G276" s="173">
        <f t="shared" si="325"/>
        <v>0</v>
      </c>
      <c r="H276" s="173">
        <f t="shared" si="325"/>
        <v>0</v>
      </c>
      <c r="I276" s="173">
        <f t="shared" si="325"/>
        <v>0</v>
      </c>
      <c r="J276" s="173">
        <f t="shared" si="325"/>
        <v>0</v>
      </c>
      <c r="K276" s="268">
        <f t="shared" ref="K276:R276" si="326">SUM(K277)</f>
        <v>1791000</v>
      </c>
      <c r="L276" s="268">
        <f t="shared" si="326"/>
        <v>891000</v>
      </c>
      <c r="M276" s="268">
        <f t="shared" si="326"/>
        <v>891000</v>
      </c>
      <c r="N276" s="268">
        <f t="shared" si="326"/>
        <v>0</v>
      </c>
      <c r="O276" s="268">
        <f t="shared" si="326"/>
        <v>900000</v>
      </c>
      <c r="P276" s="268">
        <f t="shared" si="326"/>
        <v>0</v>
      </c>
      <c r="Q276" s="268">
        <f t="shared" si="326"/>
        <v>900000</v>
      </c>
      <c r="R276" s="268">
        <f t="shared" si="326"/>
        <v>0</v>
      </c>
    </row>
    <row r="277" spans="1:18" ht="16.5" customHeight="1">
      <c r="A277" s="32" t="s">
        <v>884</v>
      </c>
      <c r="B277" s="42" t="s">
        <v>1022</v>
      </c>
      <c r="C277" s="237">
        <v>1791000</v>
      </c>
      <c r="D277" s="285"/>
      <c r="E277" s="285"/>
      <c r="F277" s="269"/>
      <c r="G277" s="269"/>
      <c r="H277" s="285"/>
      <c r="I277" s="285"/>
      <c r="J277" s="115">
        <f>SUM(F277:I277)</f>
        <v>0</v>
      </c>
      <c r="K277" s="237">
        <v>1791000</v>
      </c>
      <c r="L277" s="237">
        <v>891000</v>
      </c>
      <c r="M277" s="237">
        <v>891000</v>
      </c>
      <c r="N277" s="237">
        <f>L277-M277</f>
        <v>0</v>
      </c>
      <c r="O277" s="237">
        <v>900000</v>
      </c>
      <c r="P277" s="237"/>
      <c r="Q277" s="237">
        <f>SUM(N277:P277)</f>
        <v>900000</v>
      </c>
      <c r="R277" s="237">
        <f>K277-M277-Q277</f>
        <v>0</v>
      </c>
    </row>
    <row r="278" spans="1:18" ht="16.5" customHeight="1">
      <c r="A278" s="143" t="s">
        <v>16</v>
      </c>
      <c r="B278" s="143" t="s">
        <v>991</v>
      </c>
      <c r="C278" s="248">
        <f>SUM(C279)</f>
        <v>2006130</v>
      </c>
      <c r="D278" s="173">
        <f t="shared" ref="D278:J278" si="327">SUM(D279)</f>
        <v>0</v>
      </c>
      <c r="E278" s="173">
        <f t="shared" si="327"/>
        <v>0</v>
      </c>
      <c r="F278" s="173">
        <f t="shared" si="327"/>
        <v>0</v>
      </c>
      <c r="G278" s="173">
        <f t="shared" si="327"/>
        <v>0</v>
      </c>
      <c r="H278" s="173">
        <f t="shared" si="327"/>
        <v>0</v>
      </c>
      <c r="I278" s="173">
        <f t="shared" si="327"/>
        <v>0</v>
      </c>
      <c r="J278" s="173">
        <f t="shared" si="327"/>
        <v>0</v>
      </c>
      <c r="K278" s="268">
        <f t="shared" ref="K278:R278" si="328">SUM(K279)</f>
        <v>2006130</v>
      </c>
      <c r="L278" s="268">
        <f t="shared" si="328"/>
        <v>506130</v>
      </c>
      <c r="M278" s="268">
        <f t="shared" si="328"/>
        <v>506130</v>
      </c>
      <c r="N278" s="268">
        <f t="shared" si="328"/>
        <v>0</v>
      </c>
      <c r="O278" s="268">
        <f t="shared" si="328"/>
        <v>1500000</v>
      </c>
      <c r="P278" s="268">
        <f t="shared" si="328"/>
        <v>0</v>
      </c>
      <c r="Q278" s="268">
        <f t="shared" si="328"/>
        <v>1500000</v>
      </c>
      <c r="R278" s="268">
        <f t="shared" si="328"/>
        <v>0</v>
      </c>
    </row>
    <row r="279" spans="1:18" ht="16.5" customHeight="1">
      <c r="A279" s="32" t="s">
        <v>884</v>
      </c>
      <c r="B279" s="42" t="s">
        <v>889</v>
      </c>
      <c r="C279" s="237">
        <v>2006130</v>
      </c>
      <c r="D279" s="285"/>
      <c r="E279" s="285"/>
      <c r="F279" s="269"/>
      <c r="G279" s="269"/>
      <c r="H279" s="285"/>
      <c r="I279" s="285"/>
      <c r="J279" s="115">
        <f>SUM(F279:I279)</f>
        <v>0</v>
      </c>
      <c r="K279" s="237">
        <v>2006130</v>
      </c>
      <c r="L279" s="237">
        <v>506130</v>
      </c>
      <c r="M279" s="237">
        <v>506130</v>
      </c>
      <c r="N279" s="237">
        <f>L279-M279</f>
        <v>0</v>
      </c>
      <c r="O279" s="237">
        <v>1500000</v>
      </c>
      <c r="P279" s="237"/>
      <c r="Q279" s="237">
        <f>SUM(N279:P279)</f>
        <v>1500000</v>
      </c>
      <c r="R279" s="237">
        <f>K279-M279-Q279</f>
        <v>0</v>
      </c>
    </row>
    <row r="280" spans="1:18" ht="16.5" customHeight="1">
      <c r="A280" s="143" t="s">
        <v>16</v>
      </c>
      <c r="B280" s="143" t="s">
        <v>926</v>
      </c>
      <c r="C280" s="248">
        <f>SUM(C281)</f>
        <v>3883570</v>
      </c>
      <c r="D280" s="173">
        <f t="shared" ref="D280:J280" si="329">SUM(D281)</f>
        <v>0</v>
      </c>
      <c r="E280" s="173">
        <f t="shared" si="329"/>
        <v>0</v>
      </c>
      <c r="F280" s="173">
        <f t="shared" si="329"/>
        <v>0</v>
      </c>
      <c r="G280" s="173">
        <f t="shared" si="329"/>
        <v>0</v>
      </c>
      <c r="H280" s="173">
        <f t="shared" si="329"/>
        <v>0</v>
      </c>
      <c r="I280" s="173">
        <f t="shared" si="329"/>
        <v>0</v>
      </c>
      <c r="J280" s="173">
        <f t="shared" si="329"/>
        <v>0</v>
      </c>
      <c r="K280" s="268">
        <f t="shared" ref="K280:R280" si="330">SUM(K281)</f>
        <v>3883570</v>
      </c>
      <c r="L280" s="268">
        <f t="shared" si="330"/>
        <v>1820640</v>
      </c>
      <c r="M280" s="268">
        <f t="shared" si="330"/>
        <v>1820640</v>
      </c>
      <c r="N280" s="268">
        <f t="shared" si="330"/>
        <v>0</v>
      </c>
      <c r="O280" s="268">
        <f t="shared" si="330"/>
        <v>2062930</v>
      </c>
      <c r="P280" s="268">
        <f t="shared" si="330"/>
        <v>0</v>
      </c>
      <c r="Q280" s="268">
        <f t="shared" si="330"/>
        <v>2062930</v>
      </c>
      <c r="R280" s="268">
        <f t="shared" si="330"/>
        <v>0</v>
      </c>
    </row>
    <row r="281" spans="1:18" ht="16.5" customHeight="1">
      <c r="A281" s="32" t="s">
        <v>884</v>
      </c>
      <c r="B281" s="42" t="s">
        <v>894</v>
      </c>
      <c r="C281" s="237">
        <v>3883570</v>
      </c>
      <c r="D281" s="285"/>
      <c r="E281" s="285"/>
      <c r="F281" s="269"/>
      <c r="G281" s="269"/>
      <c r="H281" s="285"/>
      <c r="I281" s="285"/>
      <c r="J281" s="115">
        <f>SUM(F281:I281)</f>
        <v>0</v>
      </c>
      <c r="K281" s="237">
        <v>3883570</v>
      </c>
      <c r="L281" s="237">
        <v>1820640</v>
      </c>
      <c r="M281" s="237">
        <v>1820640</v>
      </c>
      <c r="N281" s="237">
        <f>L281-M281</f>
        <v>0</v>
      </c>
      <c r="O281" s="237">
        <v>2062930</v>
      </c>
      <c r="P281" s="237"/>
      <c r="Q281" s="237">
        <f>SUM(N281:P281)</f>
        <v>2062930</v>
      </c>
      <c r="R281" s="237">
        <f>K281-M281-Q281</f>
        <v>0</v>
      </c>
    </row>
    <row r="282" spans="1:18" ht="16.5" customHeight="1">
      <c r="A282" s="143" t="s">
        <v>16</v>
      </c>
      <c r="B282" s="143" t="s">
        <v>1023</v>
      </c>
      <c r="C282" s="248">
        <f t="shared" ref="C282:R282" si="331">SUM(C283:C285)</f>
        <v>236761000</v>
      </c>
      <c r="D282" s="173">
        <f t="shared" ref="D282:J282" si="332">SUM(D283:D285)</f>
        <v>0</v>
      </c>
      <c r="E282" s="173">
        <f t="shared" si="332"/>
        <v>0</v>
      </c>
      <c r="F282" s="173">
        <f t="shared" si="332"/>
        <v>0</v>
      </c>
      <c r="G282" s="173">
        <f t="shared" si="332"/>
        <v>0</v>
      </c>
      <c r="H282" s="173">
        <f t="shared" si="332"/>
        <v>0</v>
      </c>
      <c r="I282" s="173">
        <f t="shared" si="332"/>
        <v>0</v>
      </c>
      <c r="J282" s="173">
        <f t="shared" si="332"/>
        <v>0</v>
      </c>
      <c r="K282" s="268">
        <f t="shared" si="331"/>
        <v>236761000</v>
      </c>
      <c r="L282" s="268">
        <f t="shared" si="331"/>
        <v>236761000</v>
      </c>
      <c r="M282" s="268">
        <f t="shared" si="331"/>
        <v>236761000</v>
      </c>
      <c r="N282" s="268">
        <f t="shared" si="331"/>
        <v>0</v>
      </c>
      <c r="O282" s="268">
        <f t="shared" si="331"/>
        <v>0</v>
      </c>
      <c r="P282" s="268">
        <f t="shared" si="331"/>
        <v>0</v>
      </c>
      <c r="Q282" s="268">
        <f t="shared" si="331"/>
        <v>0</v>
      </c>
      <c r="R282" s="268">
        <f t="shared" si="331"/>
        <v>0</v>
      </c>
    </row>
    <row r="283" spans="1:18" ht="16.5" customHeight="1">
      <c r="A283" s="32" t="s">
        <v>884</v>
      </c>
      <c r="B283" s="42" t="s">
        <v>1024</v>
      </c>
      <c r="C283" s="237">
        <v>8456000</v>
      </c>
      <c r="D283" s="285"/>
      <c r="E283" s="285"/>
      <c r="F283" s="269"/>
      <c r="G283" s="269"/>
      <c r="H283" s="285"/>
      <c r="I283" s="285"/>
      <c r="J283" s="115">
        <f t="shared" ref="J283:J285" si="333">SUM(F283:I283)</f>
        <v>0</v>
      </c>
      <c r="K283" s="237">
        <v>8456000</v>
      </c>
      <c r="L283" s="237">
        <v>8456000</v>
      </c>
      <c r="M283" s="237">
        <v>8456000</v>
      </c>
      <c r="N283" s="237">
        <f t="shared" ref="N283:N285" si="334">L283-M283</f>
        <v>0</v>
      </c>
      <c r="O283" s="237"/>
      <c r="P283" s="237"/>
      <c r="Q283" s="237">
        <f>SUM(N283:P283)</f>
        <v>0</v>
      </c>
      <c r="R283" s="237">
        <f t="shared" ref="R283:R285" si="335">K283-M283-Q283</f>
        <v>0</v>
      </c>
    </row>
    <row r="284" spans="1:18" ht="16.5" customHeight="1">
      <c r="A284" s="32" t="s">
        <v>884</v>
      </c>
      <c r="B284" s="42" t="s">
        <v>1025</v>
      </c>
      <c r="C284" s="237">
        <v>228275000</v>
      </c>
      <c r="D284" s="285"/>
      <c r="E284" s="285"/>
      <c r="F284" s="269"/>
      <c r="G284" s="269"/>
      <c r="H284" s="285"/>
      <c r="I284" s="285"/>
      <c r="J284" s="115">
        <f t="shared" si="333"/>
        <v>0</v>
      </c>
      <c r="K284" s="237">
        <v>228275000</v>
      </c>
      <c r="L284" s="237">
        <v>228275000</v>
      </c>
      <c r="M284" s="237">
        <v>228275000</v>
      </c>
      <c r="N284" s="237">
        <f t="shared" si="334"/>
        <v>0</v>
      </c>
      <c r="O284" s="237"/>
      <c r="P284" s="237"/>
      <c r="Q284" s="237">
        <f>SUM(N284:P284)</f>
        <v>0</v>
      </c>
      <c r="R284" s="237">
        <f t="shared" si="335"/>
        <v>0</v>
      </c>
    </row>
    <row r="285" spans="1:18" ht="16.5" customHeight="1">
      <c r="A285" s="32" t="s">
        <v>884</v>
      </c>
      <c r="B285" s="42" t="s">
        <v>1026</v>
      </c>
      <c r="C285" s="237">
        <v>30000</v>
      </c>
      <c r="D285" s="285"/>
      <c r="E285" s="285"/>
      <c r="F285" s="269"/>
      <c r="G285" s="269"/>
      <c r="H285" s="285"/>
      <c r="I285" s="285"/>
      <c r="J285" s="115">
        <f t="shared" si="333"/>
        <v>0</v>
      </c>
      <c r="K285" s="237">
        <v>30000</v>
      </c>
      <c r="L285" s="237">
        <v>30000</v>
      </c>
      <c r="M285" s="237">
        <v>30000</v>
      </c>
      <c r="N285" s="237">
        <f t="shared" si="334"/>
        <v>0</v>
      </c>
      <c r="O285" s="237"/>
      <c r="P285" s="237"/>
      <c r="Q285" s="237">
        <f>SUM(N285:P285)</f>
        <v>0</v>
      </c>
      <c r="R285" s="237">
        <f t="shared" si="335"/>
        <v>0</v>
      </c>
    </row>
    <row r="286" spans="1:18" ht="16.5" customHeight="1">
      <c r="A286" s="143" t="s">
        <v>16</v>
      </c>
      <c r="B286" s="143" t="s">
        <v>1027</v>
      </c>
      <c r="C286" s="248">
        <f t="shared" ref="C286:R286" si="336">SUM(C287:C289)</f>
        <v>71568250</v>
      </c>
      <c r="D286" s="173">
        <f t="shared" ref="D286:J286" si="337">SUM(D287:D289)</f>
        <v>0</v>
      </c>
      <c r="E286" s="173">
        <f t="shared" si="337"/>
        <v>0</v>
      </c>
      <c r="F286" s="173">
        <f t="shared" si="337"/>
        <v>0</v>
      </c>
      <c r="G286" s="173">
        <f t="shared" si="337"/>
        <v>0</v>
      </c>
      <c r="H286" s="173">
        <f t="shared" si="337"/>
        <v>0</v>
      </c>
      <c r="I286" s="173">
        <f t="shared" si="337"/>
        <v>0</v>
      </c>
      <c r="J286" s="173">
        <f t="shared" si="337"/>
        <v>0</v>
      </c>
      <c r="K286" s="268">
        <f t="shared" si="336"/>
        <v>71568250</v>
      </c>
      <c r="L286" s="268">
        <f t="shared" si="336"/>
        <v>71568250</v>
      </c>
      <c r="M286" s="268">
        <f t="shared" si="336"/>
        <v>53366730</v>
      </c>
      <c r="N286" s="268">
        <f t="shared" si="336"/>
        <v>18201520</v>
      </c>
      <c r="O286" s="268">
        <f t="shared" si="336"/>
        <v>0</v>
      </c>
      <c r="P286" s="268">
        <f t="shared" si="336"/>
        <v>0</v>
      </c>
      <c r="Q286" s="268">
        <f t="shared" si="336"/>
        <v>18201520</v>
      </c>
      <c r="R286" s="268">
        <f t="shared" si="336"/>
        <v>0</v>
      </c>
    </row>
    <row r="287" spans="1:18" ht="16.5" customHeight="1">
      <c r="A287" s="32" t="s">
        <v>884</v>
      </c>
      <c r="B287" s="42" t="s">
        <v>1028</v>
      </c>
      <c r="C287" s="237">
        <v>40000000</v>
      </c>
      <c r="D287" s="285"/>
      <c r="E287" s="285"/>
      <c r="F287" s="269"/>
      <c r="G287" s="269"/>
      <c r="H287" s="285"/>
      <c r="I287" s="285"/>
      <c r="J287" s="115">
        <f t="shared" ref="J287:J289" si="338">SUM(F287:I287)</f>
        <v>0</v>
      </c>
      <c r="K287" s="237">
        <v>40000000</v>
      </c>
      <c r="L287" s="237">
        <v>40000000</v>
      </c>
      <c r="M287" s="237">
        <v>40000000</v>
      </c>
      <c r="N287" s="237">
        <f t="shared" ref="N287:N289" si="339">L287-M287</f>
        <v>0</v>
      </c>
      <c r="O287" s="237"/>
      <c r="P287" s="237"/>
      <c r="Q287" s="237">
        <f>SUM(N287:P287)</f>
        <v>0</v>
      </c>
      <c r="R287" s="237">
        <f t="shared" ref="R287:R289" si="340">K287-M287-Q287</f>
        <v>0</v>
      </c>
    </row>
    <row r="288" spans="1:18" ht="16.5" customHeight="1">
      <c r="A288" s="32" t="s">
        <v>884</v>
      </c>
      <c r="B288" s="42" t="s">
        <v>896</v>
      </c>
      <c r="C288" s="237">
        <v>3474340</v>
      </c>
      <c r="D288" s="285"/>
      <c r="E288" s="285"/>
      <c r="F288" s="269"/>
      <c r="G288" s="269"/>
      <c r="H288" s="285"/>
      <c r="I288" s="285"/>
      <c r="J288" s="115">
        <f t="shared" si="338"/>
        <v>0</v>
      </c>
      <c r="K288" s="237">
        <v>3474340</v>
      </c>
      <c r="L288" s="237">
        <v>3474340</v>
      </c>
      <c r="M288" s="237">
        <v>3474340</v>
      </c>
      <c r="N288" s="237">
        <f t="shared" si="339"/>
        <v>0</v>
      </c>
      <c r="O288" s="237"/>
      <c r="P288" s="237"/>
      <c r="Q288" s="237">
        <f>SUM(N288:P288)</f>
        <v>0</v>
      </c>
      <c r="R288" s="237">
        <f t="shared" si="340"/>
        <v>0</v>
      </c>
    </row>
    <row r="289" spans="1:18" ht="16.5" customHeight="1">
      <c r="A289" s="144" t="s">
        <v>884</v>
      </c>
      <c r="B289" s="195" t="s">
        <v>993</v>
      </c>
      <c r="C289" s="249">
        <v>28093910</v>
      </c>
      <c r="D289" s="286"/>
      <c r="E289" s="286"/>
      <c r="F289" s="293"/>
      <c r="G289" s="293"/>
      <c r="H289" s="286"/>
      <c r="I289" s="286"/>
      <c r="J289" s="115">
        <f t="shared" si="338"/>
        <v>0</v>
      </c>
      <c r="K289" s="249">
        <v>28093910</v>
      </c>
      <c r="L289" s="249">
        <v>28093910</v>
      </c>
      <c r="M289" s="249">
        <v>9892390</v>
      </c>
      <c r="N289" s="249">
        <f t="shared" si="339"/>
        <v>18201520</v>
      </c>
      <c r="O289" s="249"/>
      <c r="P289" s="249"/>
      <c r="Q289" s="249">
        <f>SUM(N289:P289)</f>
        <v>18201520</v>
      </c>
      <c r="R289" s="237">
        <f t="shared" si="340"/>
        <v>0</v>
      </c>
    </row>
    <row r="290" spans="1:18" ht="16.5" customHeight="1">
      <c r="A290" s="27" t="s">
        <v>3</v>
      </c>
      <c r="B290" s="31" t="s">
        <v>1029</v>
      </c>
      <c r="C290" s="210">
        <f>SUM(C291,C293,C295,C297,C300,C302,C308,C312,C314,C319,C323,C325,C328,C330,C332,C334,C338,C341,C344,C348,C355)</f>
        <v>6803959857</v>
      </c>
      <c r="D290" s="210">
        <f t="shared" ref="D290:J290" si="341">SUM(D291,D293,D295,D297,D300,D302,D308,D312,D314,D319,D323,D325,D328,D330,D332,D334,D338,D341,D344,D348,D355)</f>
        <v>0</v>
      </c>
      <c r="E290" s="210">
        <f t="shared" si="341"/>
        <v>0</v>
      </c>
      <c r="F290" s="210">
        <f t="shared" si="341"/>
        <v>0</v>
      </c>
      <c r="G290" s="210">
        <f t="shared" si="341"/>
        <v>0</v>
      </c>
      <c r="H290" s="210">
        <f t="shared" si="341"/>
        <v>0</v>
      </c>
      <c r="I290" s="210">
        <f t="shared" si="341"/>
        <v>0</v>
      </c>
      <c r="J290" s="210">
        <f t="shared" si="341"/>
        <v>0</v>
      </c>
      <c r="K290" s="210">
        <f t="shared" ref="K290:R290" si="342">SUM(K291,K293,K295,K297,K300,K302,K308,K312,K314,K319,K323,K325,K328,K330,K332,K334,K338,K341,K344,K348,K355)</f>
        <v>6803959857</v>
      </c>
      <c r="L290" s="210">
        <f t="shared" si="342"/>
        <v>6520805418</v>
      </c>
      <c r="M290" s="210">
        <f t="shared" si="342"/>
        <v>6470555528</v>
      </c>
      <c r="N290" s="210">
        <f t="shared" si="342"/>
        <v>50249890</v>
      </c>
      <c r="O290" s="210">
        <f t="shared" si="342"/>
        <v>283154439</v>
      </c>
      <c r="P290" s="210">
        <f t="shared" si="342"/>
        <v>0</v>
      </c>
      <c r="Q290" s="210">
        <f t="shared" si="342"/>
        <v>333404329</v>
      </c>
      <c r="R290" s="210">
        <f t="shared" si="342"/>
        <v>0</v>
      </c>
    </row>
    <row r="291" spans="1:18" ht="15.75" customHeight="1">
      <c r="A291" s="143" t="s">
        <v>16</v>
      </c>
      <c r="B291" s="143" t="s">
        <v>944</v>
      </c>
      <c r="C291" s="248">
        <f>SUM(C292)</f>
        <v>614464345</v>
      </c>
      <c r="D291" s="173">
        <f t="shared" ref="D291:J291" si="343">SUM(D292)</f>
        <v>0</v>
      </c>
      <c r="E291" s="173">
        <f t="shared" si="343"/>
        <v>0</v>
      </c>
      <c r="F291" s="173">
        <f t="shared" si="343"/>
        <v>0</v>
      </c>
      <c r="G291" s="173">
        <f t="shared" si="343"/>
        <v>0</v>
      </c>
      <c r="H291" s="173">
        <f t="shared" si="343"/>
        <v>0</v>
      </c>
      <c r="I291" s="173">
        <f t="shared" si="343"/>
        <v>0</v>
      </c>
      <c r="J291" s="173">
        <f t="shared" si="343"/>
        <v>0</v>
      </c>
      <c r="K291" s="268">
        <f t="shared" ref="K291:R291" si="344">SUM(K292)</f>
        <v>614464345</v>
      </c>
      <c r="L291" s="268">
        <f t="shared" si="344"/>
        <v>511629345</v>
      </c>
      <c r="M291" s="268">
        <f t="shared" si="344"/>
        <v>511629345</v>
      </c>
      <c r="N291" s="268">
        <f t="shared" si="344"/>
        <v>0</v>
      </c>
      <c r="O291" s="268">
        <f t="shared" si="344"/>
        <v>102835000</v>
      </c>
      <c r="P291" s="268">
        <f t="shared" si="344"/>
        <v>0</v>
      </c>
      <c r="Q291" s="268">
        <f t="shared" si="344"/>
        <v>102835000</v>
      </c>
      <c r="R291" s="268">
        <f t="shared" si="344"/>
        <v>0</v>
      </c>
    </row>
    <row r="292" spans="1:18" ht="16.5" customHeight="1">
      <c r="A292" s="32" t="s">
        <v>884</v>
      </c>
      <c r="B292" s="42" t="s">
        <v>898</v>
      </c>
      <c r="C292" s="237">
        <v>614464345</v>
      </c>
      <c r="D292" s="285"/>
      <c r="E292" s="285"/>
      <c r="F292" s="269"/>
      <c r="G292" s="269"/>
      <c r="H292" s="285"/>
      <c r="I292" s="285"/>
      <c r="J292" s="115">
        <f>SUM(F292:I292)</f>
        <v>0</v>
      </c>
      <c r="K292" s="237">
        <v>614464345</v>
      </c>
      <c r="L292" s="251">
        <v>511629345</v>
      </c>
      <c r="M292" s="251">
        <v>511629345</v>
      </c>
      <c r="N292" s="237">
        <f>L292-M292</f>
        <v>0</v>
      </c>
      <c r="O292" s="251">
        <v>102835000</v>
      </c>
      <c r="P292" s="251"/>
      <c r="Q292" s="237">
        <f>SUM(N292:P292)</f>
        <v>102835000</v>
      </c>
      <c r="R292" s="237">
        <f>K292-M292-Q292</f>
        <v>0</v>
      </c>
    </row>
    <row r="293" spans="1:18" ht="15.75" customHeight="1">
      <c r="A293" s="143" t="s">
        <v>16</v>
      </c>
      <c r="B293" s="143" t="s">
        <v>972</v>
      </c>
      <c r="C293" s="248">
        <f>SUM(C294)</f>
        <v>347371090</v>
      </c>
      <c r="D293" s="173">
        <f t="shared" ref="D293:J293" si="345">SUM(D294)</f>
        <v>0</v>
      </c>
      <c r="E293" s="173">
        <f t="shared" si="345"/>
        <v>0</v>
      </c>
      <c r="F293" s="173">
        <f t="shared" si="345"/>
        <v>0</v>
      </c>
      <c r="G293" s="173">
        <f t="shared" si="345"/>
        <v>0</v>
      </c>
      <c r="H293" s="173">
        <f t="shared" si="345"/>
        <v>0</v>
      </c>
      <c r="I293" s="173">
        <f t="shared" si="345"/>
        <v>0</v>
      </c>
      <c r="J293" s="173">
        <f t="shared" si="345"/>
        <v>0</v>
      </c>
      <c r="K293" s="268">
        <f t="shared" ref="K293:R293" si="346">SUM(K294)</f>
        <v>347371090</v>
      </c>
      <c r="L293" s="268">
        <f t="shared" si="346"/>
        <v>337371090</v>
      </c>
      <c r="M293" s="268">
        <f t="shared" si="346"/>
        <v>337371090</v>
      </c>
      <c r="N293" s="268">
        <f t="shared" si="346"/>
        <v>0</v>
      </c>
      <c r="O293" s="268">
        <f t="shared" si="346"/>
        <v>10000000</v>
      </c>
      <c r="P293" s="268">
        <f t="shared" si="346"/>
        <v>0</v>
      </c>
      <c r="Q293" s="268">
        <f t="shared" si="346"/>
        <v>10000000</v>
      </c>
      <c r="R293" s="268">
        <f t="shared" si="346"/>
        <v>0</v>
      </c>
    </row>
    <row r="294" spans="1:18" ht="16.5" customHeight="1">
      <c r="A294" s="32" t="s">
        <v>884</v>
      </c>
      <c r="B294" s="42" t="s">
        <v>892</v>
      </c>
      <c r="C294" s="237">
        <v>347371090</v>
      </c>
      <c r="D294" s="285"/>
      <c r="E294" s="285"/>
      <c r="F294" s="269"/>
      <c r="G294" s="269"/>
      <c r="H294" s="285"/>
      <c r="I294" s="285"/>
      <c r="J294" s="115">
        <f>SUM(F294:I294)</f>
        <v>0</v>
      </c>
      <c r="K294" s="237">
        <v>347371090</v>
      </c>
      <c r="L294" s="251">
        <v>337371090</v>
      </c>
      <c r="M294" s="251">
        <v>337371090</v>
      </c>
      <c r="N294" s="237">
        <f>L294-M294</f>
        <v>0</v>
      </c>
      <c r="O294" s="251">
        <v>10000000</v>
      </c>
      <c r="P294" s="251"/>
      <c r="Q294" s="237">
        <f>SUM(N294:P294)</f>
        <v>10000000</v>
      </c>
      <c r="R294" s="237">
        <f>K294-M294-Q294</f>
        <v>0</v>
      </c>
    </row>
    <row r="295" spans="1:18" ht="15.75" customHeight="1">
      <c r="A295" s="143" t="s">
        <v>16</v>
      </c>
      <c r="B295" s="143" t="s">
        <v>945</v>
      </c>
      <c r="C295" s="248">
        <f>C296</f>
        <v>36031150</v>
      </c>
      <c r="D295" s="173">
        <f t="shared" ref="D295:J295" si="347">SUM(D296)</f>
        <v>0</v>
      </c>
      <c r="E295" s="173">
        <f t="shared" si="347"/>
        <v>0</v>
      </c>
      <c r="F295" s="173">
        <f t="shared" si="347"/>
        <v>0</v>
      </c>
      <c r="G295" s="173">
        <f t="shared" si="347"/>
        <v>0</v>
      </c>
      <c r="H295" s="173">
        <f t="shared" si="347"/>
        <v>0</v>
      </c>
      <c r="I295" s="173">
        <f t="shared" si="347"/>
        <v>0</v>
      </c>
      <c r="J295" s="173">
        <f t="shared" si="347"/>
        <v>0</v>
      </c>
      <c r="K295" s="268">
        <f t="shared" ref="K295:R295" si="348">K296</f>
        <v>36031150</v>
      </c>
      <c r="L295" s="268">
        <f t="shared" si="348"/>
        <v>36031150</v>
      </c>
      <c r="M295" s="268">
        <f t="shared" si="348"/>
        <v>36031150</v>
      </c>
      <c r="N295" s="268">
        <f t="shared" si="348"/>
        <v>0</v>
      </c>
      <c r="O295" s="268">
        <f t="shared" si="348"/>
        <v>0</v>
      </c>
      <c r="P295" s="268">
        <f t="shared" si="348"/>
        <v>0</v>
      </c>
      <c r="Q295" s="268">
        <f t="shared" si="348"/>
        <v>0</v>
      </c>
      <c r="R295" s="268">
        <f t="shared" si="348"/>
        <v>0</v>
      </c>
    </row>
    <row r="296" spans="1:18" ht="16.5" customHeight="1">
      <c r="A296" s="32" t="s">
        <v>884</v>
      </c>
      <c r="B296" s="42" t="s">
        <v>946</v>
      </c>
      <c r="C296" s="237">
        <v>36031150</v>
      </c>
      <c r="D296" s="285"/>
      <c r="E296" s="285"/>
      <c r="F296" s="269"/>
      <c r="G296" s="269"/>
      <c r="H296" s="285"/>
      <c r="I296" s="285"/>
      <c r="J296" s="115">
        <f>SUM(F296:I296)</f>
        <v>0</v>
      </c>
      <c r="K296" s="237">
        <v>36031150</v>
      </c>
      <c r="L296" s="251">
        <v>36031150</v>
      </c>
      <c r="M296" s="251">
        <v>36031150</v>
      </c>
      <c r="N296" s="237">
        <f>L296-M296</f>
        <v>0</v>
      </c>
      <c r="O296" s="251"/>
      <c r="P296" s="251"/>
      <c r="Q296" s="237">
        <f>SUM(N296:P296)</f>
        <v>0</v>
      </c>
      <c r="R296" s="237">
        <f>K296-M296-Q296</f>
        <v>0</v>
      </c>
    </row>
    <row r="297" spans="1:18" ht="16.5" customHeight="1">
      <c r="A297" s="143" t="s">
        <v>16</v>
      </c>
      <c r="B297" s="143" t="s">
        <v>933</v>
      </c>
      <c r="C297" s="248">
        <f t="shared" ref="C297:R297" si="349">SUM(C298:C299)</f>
        <v>66015000</v>
      </c>
      <c r="D297" s="173">
        <f t="shared" ref="D297:J297" si="350">SUM(D298:D299)</f>
        <v>0</v>
      </c>
      <c r="E297" s="173">
        <f t="shared" si="350"/>
        <v>0</v>
      </c>
      <c r="F297" s="173">
        <f t="shared" si="350"/>
        <v>0</v>
      </c>
      <c r="G297" s="173">
        <f t="shared" si="350"/>
        <v>0</v>
      </c>
      <c r="H297" s="173">
        <f t="shared" si="350"/>
        <v>0</v>
      </c>
      <c r="I297" s="173">
        <f t="shared" si="350"/>
        <v>0</v>
      </c>
      <c r="J297" s="173">
        <f t="shared" si="350"/>
        <v>0</v>
      </c>
      <c r="K297" s="268">
        <f t="shared" si="349"/>
        <v>66015000</v>
      </c>
      <c r="L297" s="268">
        <f t="shared" si="349"/>
        <v>65295000</v>
      </c>
      <c r="M297" s="268">
        <f t="shared" si="349"/>
        <v>65295000</v>
      </c>
      <c r="N297" s="268">
        <f t="shared" si="349"/>
        <v>0</v>
      </c>
      <c r="O297" s="268">
        <f t="shared" si="349"/>
        <v>720000</v>
      </c>
      <c r="P297" s="268">
        <f t="shared" si="349"/>
        <v>0</v>
      </c>
      <c r="Q297" s="268">
        <f t="shared" si="349"/>
        <v>720000</v>
      </c>
      <c r="R297" s="268">
        <f t="shared" si="349"/>
        <v>0</v>
      </c>
    </row>
    <row r="298" spans="1:18" ht="16.5" customHeight="1">
      <c r="A298" s="32" t="s">
        <v>884</v>
      </c>
      <c r="B298" s="42" t="s">
        <v>917</v>
      </c>
      <c r="C298" s="237">
        <v>2515000</v>
      </c>
      <c r="D298" s="285"/>
      <c r="E298" s="285"/>
      <c r="F298" s="269"/>
      <c r="G298" s="269"/>
      <c r="H298" s="285"/>
      <c r="I298" s="285"/>
      <c r="J298" s="115">
        <f t="shared" ref="J298:J299" si="351">SUM(F298:I298)</f>
        <v>0</v>
      </c>
      <c r="K298" s="237">
        <v>2515000</v>
      </c>
      <c r="L298" s="251">
        <v>1795000</v>
      </c>
      <c r="M298" s="251">
        <v>1795000</v>
      </c>
      <c r="N298" s="237">
        <f t="shared" ref="N298:N299" si="352">L298-M298</f>
        <v>0</v>
      </c>
      <c r="O298" s="251">
        <v>720000</v>
      </c>
      <c r="P298" s="251"/>
      <c r="Q298" s="237">
        <f>SUM(N298:P298)</f>
        <v>720000</v>
      </c>
      <c r="R298" s="237">
        <f t="shared" ref="R298:R299" si="353">K298-M298-Q298</f>
        <v>0</v>
      </c>
    </row>
    <row r="299" spans="1:18" ht="16.5" customHeight="1">
      <c r="A299" s="32" t="s">
        <v>884</v>
      </c>
      <c r="B299" s="42" t="s">
        <v>934</v>
      </c>
      <c r="C299" s="237">
        <v>63500000</v>
      </c>
      <c r="D299" s="285"/>
      <c r="E299" s="285"/>
      <c r="F299" s="269"/>
      <c r="G299" s="269"/>
      <c r="H299" s="285"/>
      <c r="I299" s="285"/>
      <c r="J299" s="115">
        <f t="shared" si="351"/>
        <v>0</v>
      </c>
      <c r="K299" s="237">
        <v>63500000</v>
      </c>
      <c r="L299" s="251">
        <v>63500000</v>
      </c>
      <c r="M299" s="251">
        <v>63500000</v>
      </c>
      <c r="N299" s="237">
        <f t="shared" si="352"/>
        <v>0</v>
      </c>
      <c r="O299" s="251"/>
      <c r="P299" s="251"/>
      <c r="Q299" s="237">
        <f>SUM(N299:P299)</f>
        <v>0</v>
      </c>
      <c r="R299" s="237">
        <f t="shared" si="353"/>
        <v>0</v>
      </c>
    </row>
    <row r="300" spans="1:18" ht="15.75" customHeight="1">
      <c r="A300" s="143" t="s">
        <v>16</v>
      </c>
      <c r="B300" s="143" t="s">
        <v>973</v>
      </c>
      <c r="C300" s="248">
        <f>SUM(C301)</f>
        <v>338720000</v>
      </c>
      <c r="D300" s="173">
        <f t="shared" ref="D300:J300" si="354">SUM(D301)</f>
        <v>0</v>
      </c>
      <c r="E300" s="173">
        <f t="shared" si="354"/>
        <v>0</v>
      </c>
      <c r="F300" s="173">
        <f t="shared" si="354"/>
        <v>0</v>
      </c>
      <c r="G300" s="173">
        <f t="shared" si="354"/>
        <v>0</v>
      </c>
      <c r="H300" s="173">
        <f t="shared" si="354"/>
        <v>0</v>
      </c>
      <c r="I300" s="173">
        <f t="shared" si="354"/>
        <v>0</v>
      </c>
      <c r="J300" s="173">
        <f t="shared" si="354"/>
        <v>0</v>
      </c>
      <c r="K300" s="268">
        <f t="shared" ref="K300:R300" si="355">SUM(K301)</f>
        <v>338720000</v>
      </c>
      <c r="L300" s="268">
        <f t="shared" si="355"/>
        <v>319370000</v>
      </c>
      <c r="M300" s="268">
        <f t="shared" si="355"/>
        <v>319370000</v>
      </c>
      <c r="N300" s="268">
        <f t="shared" si="355"/>
        <v>0</v>
      </c>
      <c r="O300" s="268">
        <f t="shared" si="355"/>
        <v>19350000</v>
      </c>
      <c r="P300" s="268">
        <f t="shared" si="355"/>
        <v>0</v>
      </c>
      <c r="Q300" s="268">
        <f t="shared" si="355"/>
        <v>19350000</v>
      </c>
      <c r="R300" s="268">
        <f t="shared" si="355"/>
        <v>0</v>
      </c>
    </row>
    <row r="301" spans="1:18" ht="16.5" customHeight="1">
      <c r="A301" s="32" t="s">
        <v>884</v>
      </c>
      <c r="B301" s="42" t="s">
        <v>974</v>
      </c>
      <c r="C301" s="237">
        <v>338720000</v>
      </c>
      <c r="D301" s="285"/>
      <c r="E301" s="285"/>
      <c r="F301" s="269"/>
      <c r="G301" s="269"/>
      <c r="H301" s="285"/>
      <c r="I301" s="285"/>
      <c r="J301" s="115">
        <f>SUM(F301:I301)</f>
        <v>0</v>
      </c>
      <c r="K301" s="237">
        <v>338720000</v>
      </c>
      <c r="L301" s="251">
        <v>319370000</v>
      </c>
      <c r="M301" s="251">
        <v>319370000</v>
      </c>
      <c r="N301" s="237">
        <f>L301-M301</f>
        <v>0</v>
      </c>
      <c r="O301" s="251">
        <v>19350000</v>
      </c>
      <c r="P301" s="251"/>
      <c r="Q301" s="237">
        <f>SUM(N301:P301)</f>
        <v>19350000</v>
      </c>
      <c r="R301" s="237">
        <f>K301-M301-Q301</f>
        <v>0</v>
      </c>
    </row>
    <row r="302" spans="1:18" ht="16.5" customHeight="1">
      <c r="A302" s="143" t="s">
        <v>16</v>
      </c>
      <c r="B302" s="143" t="s">
        <v>975</v>
      </c>
      <c r="C302" s="248">
        <f t="shared" ref="C302:R302" si="356">SUM(C303:C307)</f>
        <v>52311680</v>
      </c>
      <c r="D302" s="173">
        <f t="shared" ref="D302:J302" si="357">SUM(D303:D307)</f>
        <v>0</v>
      </c>
      <c r="E302" s="173">
        <f t="shared" si="357"/>
        <v>0</v>
      </c>
      <c r="F302" s="173">
        <f t="shared" si="357"/>
        <v>0</v>
      </c>
      <c r="G302" s="173">
        <f t="shared" si="357"/>
        <v>0</v>
      </c>
      <c r="H302" s="173">
        <f t="shared" si="357"/>
        <v>0</v>
      </c>
      <c r="I302" s="173">
        <f t="shared" si="357"/>
        <v>0</v>
      </c>
      <c r="J302" s="173">
        <f t="shared" si="357"/>
        <v>0</v>
      </c>
      <c r="K302" s="268">
        <f t="shared" si="356"/>
        <v>52311680</v>
      </c>
      <c r="L302" s="268">
        <f t="shared" si="356"/>
        <v>42049680</v>
      </c>
      <c r="M302" s="268">
        <f t="shared" si="356"/>
        <v>42049680</v>
      </c>
      <c r="N302" s="268">
        <f t="shared" si="356"/>
        <v>0</v>
      </c>
      <c r="O302" s="268">
        <f t="shared" si="356"/>
        <v>10262000</v>
      </c>
      <c r="P302" s="268">
        <f t="shared" si="356"/>
        <v>0</v>
      </c>
      <c r="Q302" s="268">
        <f t="shared" si="356"/>
        <v>10262000</v>
      </c>
      <c r="R302" s="268">
        <f t="shared" si="356"/>
        <v>0</v>
      </c>
    </row>
    <row r="303" spans="1:18" ht="16.5" customHeight="1">
      <c r="A303" s="32" t="s">
        <v>884</v>
      </c>
      <c r="B303" s="32" t="s">
        <v>976</v>
      </c>
      <c r="C303" s="237">
        <v>23622750</v>
      </c>
      <c r="D303" s="285"/>
      <c r="E303" s="285"/>
      <c r="F303" s="269"/>
      <c r="G303" s="269"/>
      <c r="H303" s="285"/>
      <c r="I303" s="285"/>
      <c r="J303" s="115">
        <f t="shared" ref="J303:J307" si="358">SUM(F303:I303)</f>
        <v>0</v>
      </c>
      <c r="K303" s="237">
        <v>23622750</v>
      </c>
      <c r="L303" s="251">
        <v>19183750</v>
      </c>
      <c r="M303" s="251">
        <v>19183750</v>
      </c>
      <c r="N303" s="237">
        <f t="shared" ref="N303:N307" si="359">L303-M303</f>
        <v>0</v>
      </c>
      <c r="O303" s="251">
        <v>4439000</v>
      </c>
      <c r="P303" s="251"/>
      <c r="Q303" s="237">
        <f>SUM(N303:P303)</f>
        <v>4439000</v>
      </c>
      <c r="R303" s="237">
        <f t="shared" ref="R303:R307" si="360">K303-M303-Q303</f>
        <v>0</v>
      </c>
    </row>
    <row r="304" spans="1:18" ht="16.5" customHeight="1">
      <c r="A304" s="32" t="s">
        <v>884</v>
      </c>
      <c r="B304" s="32" t="s">
        <v>977</v>
      </c>
      <c r="C304" s="237">
        <v>16794510</v>
      </c>
      <c r="D304" s="285"/>
      <c r="E304" s="285"/>
      <c r="F304" s="269"/>
      <c r="G304" s="269"/>
      <c r="H304" s="285"/>
      <c r="I304" s="285"/>
      <c r="J304" s="115">
        <f t="shared" si="358"/>
        <v>0</v>
      </c>
      <c r="K304" s="237">
        <v>16794510</v>
      </c>
      <c r="L304" s="251">
        <v>13508510</v>
      </c>
      <c r="M304" s="251">
        <v>13508510</v>
      </c>
      <c r="N304" s="237">
        <f t="shared" si="359"/>
        <v>0</v>
      </c>
      <c r="O304" s="251">
        <v>3286000</v>
      </c>
      <c r="P304" s="251"/>
      <c r="Q304" s="237">
        <f>SUM(N304:P304)</f>
        <v>3286000</v>
      </c>
      <c r="R304" s="237">
        <f t="shared" si="360"/>
        <v>0</v>
      </c>
    </row>
    <row r="305" spans="1:18" ht="16.5" customHeight="1">
      <c r="A305" s="32" t="s">
        <v>884</v>
      </c>
      <c r="B305" s="32" t="s">
        <v>978</v>
      </c>
      <c r="C305" s="237">
        <v>8280360</v>
      </c>
      <c r="D305" s="285"/>
      <c r="E305" s="285"/>
      <c r="F305" s="269"/>
      <c r="G305" s="269"/>
      <c r="H305" s="285"/>
      <c r="I305" s="285"/>
      <c r="J305" s="115">
        <f t="shared" si="358"/>
        <v>0</v>
      </c>
      <c r="K305" s="237">
        <v>8280360</v>
      </c>
      <c r="L305" s="251">
        <v>6605360</v>
      </c>
      <c r="M305" s="251">
        <v>6605360</v>
      </c>
      <c r="N305" s="237">
        <f t="shared" si="359"/>
        <v>0</v>
      </c>
      <c r="O305" s="251">
        <v>1675000</v>
      </c>
      <c r="P305" s="251"/>
      <c r="Q305" s="237">
        <f>SUM(N305:P305)</f>
        <v>1675000</v>
      </c>
      <c r="R305" s="237">
        <f t="shared" si="360"/>
        <v>0</v>
      </c>
    </row>
    <row r="306" spans="1:18" ht="16.5" customHeight="1">
      <c r="A306" s="32" t="s">
        <v>884</v>
      </c>
      <c r="B306" s="32" t="s">
        <v>979</v>
      </c>
      <c r="C306" s="237">
        <v>2389700</v>
      </c>
      <c r="D306" s="285"/>
      <c r="E306" s="285"/>
      <c r="F306" s="269"/>
      <c r="G306" s="269"/>
      <c r="H306" s="285"/>
      <c r="I306" s="285"/>
      <c r="J306" s="115">
        <f t="shared" si="358"/>
        <v>0</v>
      </c>
      <c r="K306" s="237">
        <v>2389700</v>
      </c>
      <c r="L306" s="251">
        <v>1866700</v>
      </c>
      <c r="M306" s="251">
        <v>1866700</v>
      </c>
      <c r="N306" s="237">
        <f t="shared" si="359"/>
        <v>0</v>
      </c>
      <c r="O306" s="251">
        <v>523000</v>
      </c>
      <c r="P306" s="251"/>
      <c r="Q306" s="237">
        <f>SUM(N306:P306)</f>
        <v>523000</v>
      </c>
      <c r="R306" s="237">
        <f t="shared" si="360"/>
        <v>0</v>
      </c>
    </row>
    <row r="307" spans="1:18" ht="16.5" customHeight="1">
      <c r="A307" s="32" t="s">
        <v>884</v>
      </c>
      <c r="B307" s="32" t="s">
        <v>952</v>
      </c>
      <c r="C307" s="237">
        <v>1224360</v>
      </c>
      <c r="D307" s="285"/>
      <c r="E307" s="285"/>
      <c r="F307" s="269"/>
      <c r="G307" s="269"/>
      <c r="H307" s="285"/>
      <c r="I307" s="285"/>
      <c r="J307" s="115">
        <f t="shared" si="358"/>
        <v>0</v>
      </c>
      <c r="K307" s="237">
        <v>1224360</v>
      </c>
      <c r="L307" s="251">
        <v>885360</v>
      </c>
      <c r="M307" s="251">
        <v>885360</v>
      </c>
      <c r="N307" s="237">
        <f t="shared" si="359"/>
        <v>0</v>
      </c>
      <c r="O307" s="251">
        <v>339000</v>
      </c>
      <c r="P307" s="251"/>
      <c r="Q307" s="237">
        <f>SUM(N307:P307)</f>
        <v>339000</v>
      </c>
      <c r="R307" s="237">
        <f t="shared" si="360"/>
        <v>0</v>
      </c>
    </row>
    <row r="308" spans="1:18" ht="16.5" customHeight="1">
      <c r="A308" s="143" t="s">
        <v>16</v>
      </c>
      <c r="B308" s="143" t="s">
        <v>956</v>
      </c>
      <c r="C308" s="248">
        <f t="shared" ref="C308:R308" si="361">SUM(C309:C311)</f>
        <v>339320000</v>
      </c>
      <c r="D308" s="173">
        <f t="shared" ref="D308:J308" si="362">SUM(D309:D311)</f>
        <v>0</v>
      </c>
      <c r="E308" s="173">
        <f t="shared" si="362"/>
        <v>0</v>
      </c>
      <c r="F308" s="173">
        <f t="shared" si="362"/>
        <v>0</v>
      </c>
      <c r="G308" s="173">
        <f t="shared" si="362"/>
        <v>0</v>
      </c>
      <c r="H308" s="173">
        <f t="shared" si="362"/>
        <v>0</v>
      </c>
      <c r="I308" s="173">
        <f t="shared" si="362"/>
        <v>0</v>
      </c>
      <c r="J308" s="173">
        <f t="shared" si="362"/>
        <v>0</v>
      </c>
      <c r="K308" s="268">
        <f t="shared" si="361"/>
        <v>339320000</v>
      </c>
      <c r="L308" s="268">
        <f t="shared" si="361"/>
        <v>339320000</v>
      </c>
      <c r="M308" s="268">
        <f t="shared" si="361"/>
        <v>339320000</v>
      </c>
      <c r="N308" s="268">
        <f t="shared" si="361"/>
        <v>0</v>
      </c>
      <c r="O308" s="268">
        <f t="shared" si="361"/>
        <v>0</v>
      </c>
      <c r="P308" s="268">
        <f t="shared" si="361"/>
        <v>0</v>
      </c>
      <c r="Q308" s="268">
        <f t="shared" si="361"/>
        <v>0</v>
      </c>
      <c r="R308" s="268">
        <f t="shared" si="361"/>
        <v>0</v>
      </c>
    </row>
    <row r="309" spans="1:18" ht="16.5" customHeight="1">
      <c r="A309" s="32" t="s">
        <v>884</v>
      </c>
      <c r="B309" s="32" t="s">
        <v>1030</v>
      </c>
      <c r="C309" s="237">
        <v>6900000</v>
      </c>
      <c r="D309" s="285"/>
      <c r="E309" s="285"/>
      <c r="F309" s="269"/>
      <c r="G309" s="269"/>
      <c r="H309" s="285"/>
      <c r="I309" s="285"/>
      <c r="J309" s="115">
        <f t="shared" ref="J309:J311" si="363">SUM(F309:I309)</f>
        <v>0</v>
      </c>
      <c r="K309" s="237">
        <v>6900000</v>
      </c>
      <c r="L309" s="251">
        <v>6900000</v>
      </c>
      <c r="M309" s="251">
        <v>6900000</v>
      </c>
      <c r="N309" s="237">
        <f t="shared" ref="N309:N311" si="364">L309-M309</f>
        <v>0</v>
      </c>
      <c r="O309" s="251"/>
      <c r="P309" s="251"/>
      <c r="Q309" s="237">
        <f>SUM(N309:P309)</f>
        <v>0</v>
      </c>
      <c r="R309" s="237">
        <f t="shared" ref="R309:R311" si="365">K309-M309-Q309</f>
        <v>0</v>
      </c>
    </row>
    <row r="310" spans="1:18" ht="16.5" customHeight="1">
      <c r="A310" s="32" t="s">
        <v>884</v>
      </c>
      <c r="B310" s="42" t="s">
        <v>1031</v>
      </c>
      <c r="C310" s="237">
        <v>8900000</v>
      </c>
      <c r="D310" s="285"/>
      <c r="E310" s="285"/>
      <c r="F310" s="269"/>
      <c r="G310" s="269"/>
      <c r="H310" s="285"/>
      <c r="I310" s="285"/>
      <c r="J310" s="115">
        <f t="shared" si="363"/>
        <v>0</v>
      </c>
      <c r="K310" s="237">
        <v>8900000</v>
      </c>
      <c r="L310" s="251">
        <v>8900000</v>
      </c>
      <c r="M310" s="251">
        <v>8900000</v>
      </c>
      <c r="N310" s="237">
        <f t="shared" si="364"/>
        <v>0</v>
      </c>
      <c r="O310" s="251"/>
      <c r="P310" s="251"/>
      <c r="Q310" s="237">
        <f>SUM(N310:P310)</f>
        <v>0</v>
      </c>
      <c r="R310" s="237">
        <f t="shared" si="365"/>
        <v>0</v>
      </c>
    </row>
    <row r="311" spans="1:18" ht="16.5" customHeight="1">
      <c r="A311" s="32" t="s">
        <v>884</v>
      </c>
      <c r="B311" s="42" t="s">
        <v>957</v>
      </c>
      <c r="C311" s="237">
        <v>323520000</v>
      </c>
      <c r="D311" s="285"/>
      <c r="E311" s="285"/>
      <c r="F311" s="269"/>
      <c r="G311" s="269"/>
      <c r="H311" s="285"/>
      <c r="I311" s="285"/>
      <c r="J311" s="115">
        <f t="shared" si="363"/>
        <v>0</v>
      </c>
      <c r="K311" s="237">
        <v>323520000</v>
      </c>
      <c r="L311" s="251">
        <v>323520000</v>
      </c>
      <c r="M311" s="251">
        <v>323520000</v>
      </c>
      <c r="N311" s="237">
        <f t="shared" si="364"/>
        <v>0</v>
      </c>
      <c r="O311" s="251"/>
      <c r="P311" s="251"/>
      <c r="Q311" s="237">
        <f>SUM(N311:P311)</f>
        <v>0</v>
      </c>
      <c r="R311" s="237">
        <f t="shared" si="365"/>
        <v>0</v>
      </c>
    </row>
    <row r="312" spans="1:18" ht="16.5" customHeight="1">
      <c r="A312" s="143" t="s">
        <v>16</v>
      </c>
      <c r="B312" s="143" t="s">
        <v>984</v>
      </c>
      <c r="C312" s="248">
        <f>SUM(C313)</f>
        <v>827432141</v>
      </c>
      <c r="D312" s="173">
        <f t="shared" ref="D312:J312" si="366">SUM(D313)</f>
        <v>0</v>
      </c>
      <c r="E312" s="173">
        <f t="shared" si="366"/>
        <v>0</v>
      </c>
      <c r="F312" s="173">
        <f t="shared" si="366"/>
        <v>0</v>
      </c>
      <c r="G312" s="173">
        <f t="shared" si="366"/>
        <v>0</v>
      </c>
      <c r="H312" s="173">
        <f t="shared" si="366"/>
        <v>0</v>
      </c>
      <c r="I312" s="173">
        <f t="shared" si="366"/>
        <v>0</v>
      </c>
      <c r="J312" s="173">
        <f t="shared" si="366"/>
        <v>0</v>
      </c>
      <c r="K312" s="268">
        <f t="shared" ref="K312:R312" si="367">SUM(K313)</f>
        <v>827432141</v>
      </c>
      <c r="L312" s="268">
        <f t="shared" si="367"/>
        <v>785696141</v>
      </c>
      <c r="M312" s="268">
        <f t="shared" si="367"/>
        <v>785696141</v>
      </c>
      <c r="N312" s="268">
        <f t="shared" si="367"/>
        <v>0</v>
      </c>
      <c r="O312" s="268">
        <f t="shared" si="367"/>
        <v>41736000</v>
      </c>
      <c r="P312" s="268">
        <f t="shared" si="367"/>
        <v>0</v>
      </c>
      <c r="Q312" s="268">
        <f t="shared" si="367"/>
        <v>41736000</v>
      </c>
      <c r="R312" s="268">
        <f t="shared" si="367"/>
        <v>0</v>
      </c>
    </row>
    <row r="313" spans="1:18" ht="16.5" customHeight="1">
      <c r="A313" s="32" t="s">
        <v>884</v>
      </c>
      <c r="B313" s="42" t="s">
        <v>891</v>
      </c>
      <c r="C313" s="237">
        <v>827432141</v>
      </c>
      <c r="D313" s="285"/>
      <c r="E313" s="285"/>
      <c r="F313" s="269"/>
      <c r="G313" s="269"/>
      <c r="H313" s="285"/>
      <c r="I313" s="285"/>
      <c r="J313" s="115">
        <f>SUM(F313:I313)</f>
        <v>0</v>
      </c>
      <c r="K313" s="237">
        <v>827432141</v>
      </c>
      <c r="L313" s="251">
        <v>785696141</v>
      </c>
      <c r="M313" s="251">
        <v>785696141</v>
      </c>
      <c r="N313" s="237">
        <f>L313-M313</f>
        <v>0</v>
      </c>
      <c r="O313" s="251">
        <v>41736000</v>
      </c>
      <c r="P313" s="251"/>
      <c r="Q313" s="237">
        <f>SUM(N313:P313)</f>
        <v>41736000</v>
      </c>
      <c r="R313" s="237">
        <f>K313-M313-Q313</f>
        <v>0</v>
      </c>
    </row>
    <row r="314" spans="1:18" ht="16.5" customHeight="1">
      <c r="A314" s="143" t="s">
        <v>16</v>
      </c>
      <c r="B314" s="143" t="s">
        <v>883</v>
      </c>
      <c r="C314" s="248">
        <f>SUM(C315:C318)</f>
        <v>599816860</v>
      </c>
      <c r="D314" s="173">
        <f t="shared" ref="D314:J314" si="368">SUM(D315:D318)</f>
        <v>0</v>
      </c>
      <c r="E314" s="173">
        <f t="shared" si="368"/>
        <v>0</v>
      </c>
      <c r="F314" s="173">
        <f t="shared" si="368"/>
        <v>0</v>
      </c>
      <c r="G314" s="173">
        <f t="shared" si="368"/>
        <v>0</v>
      </c>
      <c r="H314" s="173">
        <f t="shared" si="368"/>
        <v>0</v>
      </c>
      <c r="I314" s="173">
        <f t="shared" si="368"/>
        <v>0</v>
      </c>
      <c r="J314" s="173">
        <f t="shared" si="368"/>
        <v>0</v>
      </c>
      <c r="K314" s="268">
        <f t="shared" ref="K314:R314" si="369">SUM(K315:K318)</f>
        <v>599816860</v>
      </c>
      <c r="L314" s="268">
        <f t="shared" si="369"/>
        <v>571499860</v>
      </c>
      <c r="M314" s="268">
        <f t="shared" si="369"/>
        <v>571499860</v>
      </c>
      <c r="N314" s="268">
        <f t="shared" si="369"/>
        <v>0</v>
      </c>
      <c r="O314" s="268">
        <f t="shared" si="369"/>
        <v>28317000</v>
      </c>
      <c r="P314" s="268">
        <f t="shared" si="369"/>
        <v>0</v>
      </c>
      <c r="Q314" s="268">
        <f t="shared" si="369"/>
        <v>28317000</v>
      </c>
      <c r="R314" s="268">
        <f t="shared" si="369"/>
        <v>0</v>
      </c>
    </row>
    <row r="315" spans="1:18" ht="16.5" customHeight="1">
      <c r="A315" s="32" t="s">
        <v>884</v>
      </c>
      <c r="B315" s="32" t="s">
        <v>885</v>
      </c>
      <c r="C315" s="237">
        <v>114330630</v>
      </c>
      <c r="D315" s="285"/>
      <c r="E315" s="285"/>
      <c r="F315" s="269"/>
      <c r="G315" s="269"/>
      <c r="H315" s="285"/>
      <c r="I315" s="285"/>
      <c r="J315" s="115">
        <f t="shared" ref="J315:J318" si="370">SUM(F315:I315)</f>
        <v>0</v>
      </c>
      <c r="K315" s="237">
        <v>114330630</v>
      </c>
      <c r="L315" s="251">
        <v>102713630</v>
      </c>
      <c r="M315" s="251">
        <v>102713630</v>
      </c>
      <c r="N315" s="237">
        <f t="shared" ref="N315:N318" si="371">L315-M315</f>
        <v>0</v>
      </c>
      <c r="O315" s="251">
        <v>11617000</v>
      </c>
      <c r="P315" s="251"/>
      <c r="Q315" s="237">
        <f>SUM(N315:P315)</f>
        <v>11617000</v>
      </c>
      <c r="R315" s="237">
        <f t="shared" ref="R315:R318" si="372">K315-M315-Q315</f>
        <v>0</v>
      </c>
    </row>
    <row r="316" spans="1:18" ht="16.5" customHeight="1">
      <c r="A316" s="32" t="s">
        <v>884</v>
      </c>
      <c r="B316" s="42" t="s">
        <v>893</v>
      </c>
      <c r="C316" s="237">
        <v>291510990</v>
      </c>
      <c r="D316" s="285"/>
      <c r="E316" s="285"/>
      <c r="F316" s="269"/>
      <c r="G316" s="269"/>
      <c r="H316" s="285"/>
      <c r="I316" s="285"/>
      <c r="J316" s="115">
        <f t="shared" si="370"/>
        <v>0</v>
      </c>
      <c r="K316" s="237">
        <v>291510990</v>
      </c>
      <c r="L316" s="251">
        <v>289510990</v>
      </c>
      <c r="M316" s="251">
        <v>289510990</v>
      </c>
      <c r="N316" s="237">
        <f t="shared" si="371"/>
        <v>0</v>
      </c>
      <c r="O316" s="251">
        <v>2000000</v>
      </c>
      <c r="P316" s="251"/>
      <c r="Q316" s="237">
        <f>SUM(N316:P316)</f>
        <v>2000000</v>
      </c>
      <c r="R316" s="237">
        <f t="shared" si="372"/>
        <v>0</v>
      </c>
    </row>
    <row r="317" spans="1:18" ht="16.5" customHeight="1">
      <c r="A317" s="32" t="s">
        <v>884</v>
      </c>
      <c r="B317" s="42" t="s">
        <v>886</v>
      </c>
      <c r="C317" s="237">
        <v>44201840</v>
      </c>
      <c r="D317" s="285"/>
      <c r="E317" s="285"/>
      <c r="F317" s="269"/>
      <c r="G317" s="269"/>
      <c r="H317" s="285"/>
      <c r="I317" s="285"/>
      <c r="J317" s="115">
        <f t="shared" si="370"/>
        <v>0</v>
      </c>
      <c r="K317" s="237">
        <v>44201840</v>
      </c>
      <c r="L317" s="251">
        <v>42201840</v>
      </c>
      <c r="M317" s="251">
        <v>42201840</v>
      </c>
      <c r="N317" s="237">
        <f t="shared" si="371"/>
        <v>0</v>
      </c>
      <c r="O317" s="251">
        <v>2000000</v>
      </c>
      <c r="P317" s="251"/>
      <c r="Q317" s="237">
        <f>SUM(N317:P317)</f>
        <v>2000000</v>
      </c>
      <c r="R317" s="237">
        <f t="shared" si="372"/>
        <v>0</v>
      </c>
    </row>
    <row r="318" spans="1:18" ht="16.5" customHeight="1">
      <c r="A318" s="32" t="s">
        <v>884</v>
      </c>
      <c r="B318" s="42" t="s">
        <v>887</v>
      </c>
      <c r="C318" s="237">
        <v>149773400</v>
      </c>
      <c r="D318" s="285"/>
      <c r="E318" s="285"/>
      <c r="F318" s="269"/>
      <c r="G318" s="269"/>
      <c r="H318" s="285"/>
      <c r="I318" s="285"/>
      <c r="J318" s="115">
        <f t="shared" si="370"/>
        <v>0</v>
      </c>
      <c r="K318" s="237">
        <v>149773400</v>
      </c>
      <c r="L318" s="251">
        <v>137073400</v>
      </c>
      <c r="M318" s="251">
        <v>137073400</v>
      </c>
      <c r="N318" s="237">
        <f t="shared" si="371"/>
        <v>0</v>
      </c>
      <c r="O318" s="251">
        <v>12700000</v>
      </c>
      <c r="P318" s="251"/>
      <c r="Q318" s="237">
        <f>SUM(N318:P318)</f>
        <v>12700000</v>
      </c>
      <c r="R318" s="237">
        <f t="shared" si="372"/>
        <v>0</v>
      </c>
    </row>
    <row r="319" spans="1:18" ht="16.5" customHeight="1">
      <c r="A319" s="143" t="s">
        <v>16</v>
      </c>
      <c r="B319" s="143" t="s">
        <v>968</v>
      </c>
      <c r="C319" s="248">
        <f t="shared" ref="C319:R319" si="373">SUM(C320:C322)</f>
        <v>258970280</v>
      </c>
      <c r="D319" s="173">
        <f t="shared" ref="D319:J319" si="374">SUM(D320:D322)</f>
        <v>0</v>
      </c>
      <c r="E319" s="173">
        <f t="shared" si="374"/>
        <v>0</v>
      </c>
      <c r="F319" s="173">
        <f t="shared" si="374"/>
        <v>0</v>
      </c>
      <c r="G319" s="173">
        <f t="shared" si="374"/>
        <v>0</v>
      </c>
      <c r="H319" s="173">
        <f t="shared" si="374"/>
        <v>0</v>
      </c>
      <c r="I319" s="173">
        <f t="shared" si="374"/>
        <v>0</v>
      </c>
      <c r="J319" s="173">
        <f t="shared" si="374"/>
        <v>0</v>
      </c>
      <c r="K319" s="268">
        <f t="shared" si="373"/>
        <v>258970280</v>
      </c>
      <c r="L319" s="268">
        <f t="shared" si="373"/>
        <v>257146280</v>
      </c>
      <c r="M319" s="268">
        <f t="shared" si="373"/>
        <v>257146280</v>
      </c>
      <c r="N319" s="268">
        <f t="shared" si="373"/>
        <v>0</v>
      </c>
      <c r="O319" s="268">
        <f t="shared" si="373"/>
        <v>1824000</v>
      </c>
      <c r="P319" s="268">
        <f t="shared" si="373"/>
        <v>0</v>
      </c>
      <c r="Q319" s="268">
        <f t="shared" si="373"/>
        <v>1824000</v>
      </c>
      <c r="R319" s="268">
        <f t="shared" si="373"/>
        <v>0</v>
      </c>
    </row>
    <row r="320" spans="1:18" ht="16.5" customHeight="1">
      <c r="A320" s="32" t="s">
        <v>884</v>
      </c>
      <c r="B320" s="42" t="s">
        <v>923</v>
      </c>
      <c r="C320" s="237">
        <v>4446000</v>
      </c>
      <c r="D320" s="285"/>
      <c r="E320" s="285"/>
      <c r="F320" s="269"/>
      <c r="G320" s="269"/>
      <c r="H320" s="285"/>
      <c r="I320" s="285"/>
      <c r="J320" s="115">
        <f t="shared" ref="J320:J322" si="375">SUM(F320:I320)</f>
        <v>0</v>
      </c>
      <c r="K320" s="237">
        <v>4446000</v>
      </c>
      <c r="L320" s="251">
        <v>3546000</v>
      </c>
      <c r="M320" s="251">
        <v>3546000</v>
      </c>
      <c r="N320" s="237">
        <f t="shared" ref="N320:N322" si="376">L320-M320</f>
        <v>0</v>
      </c>
      <c r="O320" s="251">
        <v>900000</v>
      </c>
      <c r="P320" s="251"/>
      <c r="Q320" s="237">
        <f>SUM(N320:P320)</f>
        <v>900000</v>
      </c>
      <c r="R320" s="237">
        <f t="shared" ref="R320:R322" si="377">K320-M320-Q320</f>
        <v>0</v>
      </c>
    </row>
    <row r="321" spans="1:19" ht="16.5" customHeight="1">
      <c r="A321" s="32" t="s">
        <v>884</v>
      </c>
      <c r="B321" s="42" t="s">
        <v>906</v>
      </c>
      <c r="C321" s="237">
        <v>3315530</v>
      </c>
      <c r="D321" s="285"/>
      <c r="E321" s="285"/>
      <c r="F321" s="269"/>
      <c r="G321" s="269"/>
      <c r="H321" s="285"/>
      <c r="I321" s="285"/>
      <c r="J321" s="115">
        <f t="shared" si="375"/>
        <v>0</v>
      </c>
      <c r="K321" s="237">
        <v>3315530</v>
      </c>
      <c r="L321" s="251">
        <v>2391530</v>
      </c>
      <c r="M321" s="251">
        <v>2391530</v>
      </c>
      <c r="N321" s="237">
        <f t="shared" si="376"/>
        <v>0</v>
      </c>
      <c r="O321" s="251">
        <v>924000</v>
      </c>
      <c r="P321" s="251"/>
      <c r="Q321" s="237">
        <f>SUM(N321:P321)</f>
        <v>924000</v>
      </c>
      <c r="R321" s="237">
        <f t="shared" si="377"/>
        <v>0</v>
      </c>
    </row>
    <row r="322" spans="1:19" ht="16.5" customHeight="1">
      <c r="A322" s="32" t="s">
        <v>884</v>
      </c>
      <c r="B322" s="42" t="s">
        <v>907</v>
      </c>
      <c r="C322" s="237">
        <v>251208750</v>
      </c>
      <c r="D322" s="285"/>
      <c r="E322" s="285"/>
      <c r="F322" s="269"/>
      <c r="G322" s="269"/>
      <c r="H322" s="285"/>
      <c r="I322" s="285"/>
      <c r="J322" s="115">
        <f t="shared" si="375"/>
        <v>0</v>
      </c>
      <c r="K322" s="237">
        <v>251208750</v>
      </c>
      <c r="L322" s="251">
        <v>251208750</v>
      </c>
      <c r="M322" s="251">
        <v>251208750</v>
      </c>
      <c r="N322" s="237">
        <f t="shared" si="376"/>
        <v>0</v>
      </c>
      <c r="O322" s="251"/>
      <c r="P322" s="251"/>
      <c r="Q322" s="237">
        <f>SUM(N322:P322)</f>
        <v>0</v>
      </c>
      <c r="R322" s="237">
        <f t="shared" si="377"/>
        <v>0</v>
      </c>
    </row>
    <row r="323" spans="1:19" ht="16.5" customHeight="1">
      <c r="A323" s="143" t="s">
        <v>16</v>
      </c>
      <c r="B323" s="143" t="s">
        <v>1021</v>
      </c>
      <c r="C323" s="248">
        <f>SUM(C324)</f>
        <v>3308220</v>
      </c>
      <c r="D323" s="173">
        <f t="shared" ref="D323:J323" si="378">SUM(D324)</f>
        <v>0</v>
      </c>
      <c r="E323" s="173">
        <f t="shared" si="378"/>
        <v>0</v>
      </c>
      <c r="F323" s="173">
        <f t="shared" si="378"/>
        <v>0</v>
      </c>
      <c r="G323" s="173">
        <f t="shared" si="378"/>
        <v>0</v>
      </c>
      <c r="H323" s="173">
        <f t="shared" si="378"/>
        <v>0</v>
      </c>
      <c r="I323" s="173">
        <f t="shared" si="378"/>
        <v>0</v>
      </c>
      <c r="J323" s="173">
        <f t="shared" si="378"/>
        <v>0</v>
      </c>
      <c r="K323" s="268">
        <f t="shared" ref="K323:R323" si="379">SUM(K324)</f>
        <v>3308220</v>
      </c>
      <c r="L323" s="268">
        <f t="shared" si="379"/>
        <v>3308220</v>
      </c>
      <c r="M323" s="268">
        <f t="shared" si="379"/>
        <v>3308220</v>
      </c>
      <c r="N323" s="268">
        <f t="shared" si="379"/>
        <v>0</v>
      </c>
      <c r="O323" s="268">
        <f t="shared" si="379"/>
        <v>0</v>
      </c>
      <c r="P323" s="268">
        <f t="shared" si="379"/>
        <v>0</v>
      </c>
      <c r="Q323" s="268">
        <f t="shared" si="379"/>
        <v>0</v>
      </c>
      <c r="R323" s="268">
        <f t="shared" si="379"/>
        <v>0</v>
      </c>
    </row>
    <row r="324" spans="1:19" ht="16.5" customHeight="1">
      <c r="A324" s="32" t="s">
        <v>884</v>
      </c>
      <c r="B324" s="42" t="s">
        <v>908</v>
      </c>
      <c r="C324" s="237">
        <v>3308220</v>
      </c>
      <c r="D324" s="285"/>
      <c r="E324" s="285"/>
      <c r="F324" s="269"/>
      <c r="G324" s="269"/>
      <c r="H324" s="285"/>
      <c r="I324" s="285"/>
      <c r="J324" s="115">
        <f>SUM(F324:I324)</f>
        <v>0</v>
      </c>
      <c r="K324" s="237">
        <v>3308220</v>
      </c>
      <c r="L324" s="251">
        <v>3308220</v>
      </c>
      <c r="M324" s="251">
        <v>3308220</v>
      </c>
      <c r="N324" s="237">
        <f>L324-M324</f>
        <v>0</v>
      </c>
      <c r="O324" s="251"/>
      <c r="P324" s="251"/>
      <c r="Q324" s="237">
        <f>SUM(N324:P324)</f>
        <v>0</v>
      </c>
      <c r="R324" s="237">
        <f>K324-M324-Q324</f>
        <v>0</v>
      </c>
    </row>
    <row r="325" spans="1:19" ht="16.5" customHeight="1">
      <c r="A325" s="143" t="s">
        <v>16</v>
      </c>
      <c r="B325" s="143" t="s">
        <v>985</v>
      </c>
      <c r="C325" s="248">
        <f t="shared" ref="C325:R325" si="380">SUM(C326:C327)</f>
        <v>14490000</v>
      </c>
      <c r="D325" s="173">
        <f t="shared" ref="D325:J325" si="381">SUM(D326:D327)</f>
        <v>0</v>
      </c>
      <c r="E325" s="173">
        <f t="shared" si="381"/>
        <v>0</v>
      </c>
      <c r="F325" s="173">
        <f t="shared" si="381"/>
        <v>0</v>
      </c>
      <c r="G325" s="173">
        <f t="shared" si="381"/>
        <v>0</v>
      </c>
      <c r="H325" s="173">
        <f t="shared" si="381"/>
        <v>0</v>
      </c>
      <c r="I325" s="173">
        <f t="shared" si="381"/>
        <v>0</v>
      </c>
      <c r="J325" s="173">
        <f t="shared" si="381"/>
        <v>0</v>
      </c>
      <c r="K325" s="268">
        <f t="shared" si="380"/>
        <v>14490000</v>
      </c>
      <c r="L325" s="268">
        <f t="shared" si="380"/>
        <v>990000</v>
      </c>
      <c r="M325" s="268">
        <f t="shared" si="380"/>
        <v>990000</v>
      </c>
      <c r="N325" s="268">
        <f t="shared" si="380"/>
        <v>0</v>
      </c>
      <c r="O325" s="268">
        <f t="shared" si="380"/>
        <v>13500000</v>
      </c>
      <c r="P325" s="268">
        <f t="shared" si="380"/>
        <v>0</v>
      </c>
      <c r="Q325" s="268">
        <f t="shared" si="380"/>
        <v>13500000</v>
      </c>
      <c r="R325" s="268">
        <f t="shared" si="380"/>
        <v>0</v>
      </c>
    </row>
    <row r="326" spans="1:19" ht="16.5" customHeight="1">
      <c r="A326" s="32" t="s">
        <v>884</v>
      </c>
      <c r="B326" s="42" t="s">
        <v>1032</v>
      </c>
      <c r="C326" s="237">
        <v>990000</v>
      </c>
      <c r="D326" s="285"/>
      <c r="E326" s="285"/>
      <c r="F326" s="269"/>
      <c r="G326" s="269"/>
      <c r="H326" s="285"/>
      <c r="I326" s="285"/>
      <c r="J326" s="115">
        <f t="shared" ref="J326:J327" si="382">SUM(F326:I326)</f>
        <v>0</v>
      </c>
      <c r="K326" s="237">
        <v>990000</v>
      </c>
      <c r="L326" s="251">
        <v>990000</v>
      </c>
      <c r="M326" s="251">
        <v>990000</v>
      </c>
      <c r="N326" s="237">
        <f t="shared" ref="N326:N327" si="383">L326-M326</f>
        <v>0</v>
      </c>
      <c r="O326" s="251"/>
      <c r="P326" s="251"/>
      <c r="Q326" s="237">
        <f>SUM(N326:P326)</f>
        <v>0</v>
      </c>
      <c r="R326" s="237">
        <f t="shared" ref="R326:R327" si="384">K326-M326-Q326</f>
        <v>0</v>
      </c>
    </row>
    <row r="327" spans="1:19" s="197" customFormat="1" ht="16.5" customHeight="1">
      <c r="A327" s="32" t="s">
        <v>884</v>
      </c>
      <c r="B327" s="42" t="s">
        <v>469</v>
      </c>
      <c r="C327" s="237">
        <v>13500000</v>
      </c>
      <c r="D327" s="285"/>
      <c r="E327" s="285"/>
      <c r="F327" s="269"/>
      <c r="G327" s="269"/>
      <c r="H327" s="285"/>
      <c r="I327" s="285"/>
      <c r="J327" s="115">
        <f t="shared" si="382"/>
        <v>0</v>
      </c>
      <c r="K327" s="237">
        <v>13500000</v>
      </c>
      <c r="L327" s="251">
        <v>0</v>
      </c>
      <c r="M327" s="251">
        <v>0</v>
      </c>
      <c r="N327" s="237">
        <f t="shared" si="383"/>
        <v>0</v>
      </c>
      <c r="O327" s="251">
        <v>13500000</v>
      </c>
      <c r="P327" s="251"/>
      <c r="Q327" s="237">
        <f>SUM(N327:P327)</f>
        <v>13500000</v>
      </c>
      <c r="R327" s="237">
        <f t="shared" si="384"/>
        <v>0</v>
      </c>
      <c r="S327" s="142" t="s">
        <v>470</v>
      </c>
    </row>
    <row r="328" spans="1:19" ht="16.5" customHeight="1">
      <c r="A328" s="143" t="s">
        <v>16</v>
      </c>
      <c r="B328" s="143" t="s">
        <v>1033</v>
      </c>
      <c r="C328" s="248">
        <f>SUM(C329)</f>
        <v>40345750</v>
      </c>
      <c r="D328" s="173">
        <f t="shared" ref="D328:J328" si="385">SUM(D329)</f>
        <v>0</v>
      </c>
      <c r="E328" s="173">
        <f t="shared" si="385"/>
        <v>0</v>
      </c>
      <c r="F328" s="173">
        <f t="shared" si="385"/>
        <v>0</v>
      </c>
      <c r="G328" s="173">
        <f t="shared" si="385"/>
        <v>0</v>
      </c>
      <c r="H328" s="173">
        <f t="shared" si="385"/>
        <v>0</v>
      </c>
      <c r="I328" s="173">
        <f t="shared" si="385"/>
        <v>0</v>
      </c>
      <c r="J328" s="173">
        <f t="shared" si="385"/>
        <v>0</v>
      </c>
      <c r="K328" s="268">
        <f t="shared" ref="K328:R328" si="386">SUM(K329)</f>
        <v>40345750</v>
      </c>
      <c r="L328" s="268">
        <f t="shared" si="386"/>
        <v>40345750</v>
      </c>
      <c r="M328" s="268">
        <f t="shared" si="386"/>
        <v>40345750</v>
      </c>
      <c r="N328" s="268">
        <f t="shared" si="386"/>
        <v>0</v>
      </c>
      <c r="O328" s="268">
        <f t="shared" si="386"/>
        <v>0</v>
      </c>
      <c r="P328" s="268">
        <f t="shared" si="386"/>
        <v>0</v>
      </c>
      <c r="Q328" s="268">
        <f t="shared" si="386"/>
        <v>0</v>
      </c>
      <c r="R328" s="268">
        <f t="shared" si="386"/>
        <v>0</v>
      </c>
    </row>
    <row r="329" spans="1:19" ht="16.5" customHeight="1">
      <c r="A329" s="32" t="s">
        <v>884</v>
      </c>
      <c r="B329" s="42" t="s">
        <v>1034</v>
      </c>
      <c r="C329" s="237">
        <v>40345750</v>
      </c>
      <c r="D329" s="285"/>
      <c r="E329" s="285"/>
      <c r="F329" s="269"/>
      <c r="G329" s="269"/>
      <c r="H329" s="285"/>
      <c r="I329" s="285"/>
      <c r="J329" s="115">
        <f>SUM(F329:I329)</f>
        <v>0</v>
      </c>
      <c r="K329" s="237">
        <v>40345750</v>
      </c>
      <c r="L329" s="251">
        <v>40345750</v>
      </c>
      <c r="M329" s="251">
        <v>40345750</v>
      </c>
      <c r="N329" s="237">
        <f>L329-M329</f>
        <v>0</v>
      </c>
      <c r="O329" s="251"/>
      <c r="P329" s="251"/>
      <c r="Q329" s="237">
        <f>SUM(N329:P329)</f>
        <v>0</v>
      </c>
      <c r="R329" s="237">
        <f>K329-M329-Q329</f>
        <v>0</v>
      </c>
    </row>
    <row r="330" spans="1:19" ht="16.5" customHeight="1">
      <c r="A330" s="143" t="s">
        <v>16</v>
      </c>
      <c r="B330" s="143" t="s">
        <v>988</v>
      </c>
      <c r="C330" s="248">
        <f>SUM(C331)</f>
        <v>81107770</v>
      </c>
      <c r="D330" s="173">
        <f t="shared" ref="D330:J330" si="387">SUM(D331)</f>
        <v>0</v>
      </c>
      <c r="E330" s="173">
        <f t="shared" si="387"/>
        <v>0</v>
      </c>
      <c r="F330" s="173">
        <f t="shared" si="387"/>
        <v>0</v>
      </c>
      <c r="G330" s="173">
        <f t="shared" si="387"/>
        <v>0</v>
      </c>
      <c r="H330" s="173">
        <f t="shared" si="387"/>
        <v>0</v>
      </c>
      <c r="I330" s="173">
        <f t="shared" si="387"/>
        <v>0</v>
      </c>
      <c r="J330" s="173">
        <f t="shared" si="387"/>
        <v>0</v>
      </c>
      <c r="K330" s="268">
        <f t="shared" ref="K330:R330" si="388">SUM(K331)</f>
        <v>81107770</v>
      </c>
      <c r="L330" s="268">
        <f t="shared" si="388"/>
        <v>75107770</v>
      </c>
      <c r="M330" s="268">
        <f t="shared" si="388"/>
        <v>75107770</v>
      </c>
      <c r="N330" s="268">
        <f t="shared" si="388"/>
        <v>0</v>
      </c>
      <c r="O330" s="268">
        <f t="shared" si="388"/>
        <v>6000000</v>
      </c>
      <c r="P330" s="268">
        <f t="shared" si="388"/>
        <v>0</v>
      </c>
      <c r="Q330" s="268">
        <f t="shared" si="388"/>
        <v>6000000</v>
      </c>
      <c r="R330" s="268">
        <f t="shared" si="388"/>
        <v>0</v>
      </c>
    </row>
    <row r="331" spans="1:19" ht="16.5" customHeight="1">
      <c r="A331" s="32" t="s">
        <v>859</v>
      </c>
      <c r="B331" s="42" t="s">
        <v>867</v>
      </c>
      <c r="C331" s="237">
        <v>81107770</v>
      </c>
      <c r="D331" s="285"/>
      <c r="E331" s="285"/>
      <c r="F331" s="269"/>
      <c r="G331" s="269"/>
      <c r="H331" s="285"/>
      <c r="I331" s="285"/>
      <c r="J331" s="115">
        <f>SUM(F331:I331)</f>
        <v>0</v>
      </c>
      <c r="K331" s="237">
        <v>81107770</v>
      </c>
      <c r="L331" s="251">
        <v>75107770</v>
      </c>
      <c r="M331" s="251">
        <v>75107770</v>
      </c>
      <c r="N331" s="237">
        <f>L331-M331</f>
        <v>0</v>
      </c>
      <c r="O331" s="251">
        <v>6000000</v>
      </c>
      <c r="P331" s="251"/>
      <c r="Q331" s="237">
        <f>SUM(N331:P331)</f>
        <v>6000000</v>
      </c>
      <c r="R331" s="237">
        <f>K331-M331-Q331</f>
        <v>0</v>
      </c>
    </row>
    <row r="332" spans="1:19" ht="16.5" customHeight="1">
      <c r="A332" s="143" t="s">
        <v>16</v>
      </c>
      <c r="B332" s="143" t="s">
        <v>1035</v>
      </c>
      <c r="C332" s="248">
        <f>SUM(C333)</f>
        <v>467098249</v>
      </c>
      <c r="D332" s="173">
        <f t="shared" ref="D332:J332" si="389">SUM(D333)</f>
        <v>0</v>
      </c>
      <c r="E332" s="173">
        <f t="shared" si="389"/>
        <v>0</v>
      </c>
      <c r="F332" s="173">
        <f t="shared" si="389"/>
        <v>0</v>
      </c>
      <c r="G332" s="173">
        <f t="shared" si="389"/>
        <v>0</v>
      </c>
      <c r="H332" s="173">
        <f t="shared" si="389"/>
        <v>0</v>
      </c>
      <c r="I332" s="173">
        <f t="shared" si="389"/>
        <v>0</v>
      </c>
      <c r="J332" s="173">
        <f t="shared" si="389"/>
        <v>0</v>
      </c>
      <c r="K332" s="268">
        <f t="shared" ref="K332:R332" si="390">SUM(K333)</f>
        <v>467098249</v>
      </c>
      <c r="L332" s="268">
        <f t="shared" si="390"/>
        <v>465098249</v>
      </c>
      <c r="M332" s="268">
        <f t="shared" si="390"/>
        <v>465098249</v>
      </c>
      <c r="N332" s="268">
        <f t="shared" si="390"/>
        <v>0</v>
      </c>
      <c r="O332" s="268">
        <f t="shared" si="390"/>
        <v>2000000</v>
      </c>
      <c r="P332" s="268">
        <f t="shared" si="390"/>
        <v>0</v>
      </c>
      <c r="Q332" s="268">
        <f t="shared" si="390"/>
        <v>2000000</v>
      </c>
      <c r="R332" s="268">
        <f t="shared" si="390"/>
        <v>0</v>
      </c>
    </row>
    <row r="333" spans="1:19" ht="16.5" customHeight="1">
      <c r="A333" s="32" t="s">
        <v>859</v>
      </c>
      <c r="B333" s="42" t="s">
        <v>1036</v>
      </c>
      <c r="C333" s="237">
        <v>467098249</v>
      </c>
      <c r="D333" s="285"/>
      <c r="E333" s="285"/>
      <c r="F333" s="269"/>
      <c r="G333" s="269"/>
      <c r="H333" s="285"/>
      <c r="I333" s="285"/>
      <c r="J333" s="115">
        <f>SUM(F333:I333)</f>
        <v>0</v>
      </c>
      <c r="K333" s="237">
        <v>467098249</v>
      </c>
      <c r="L333" s="251">
        <v>465098249</v>
      </c>
      <c r="M333" s="251">
        <v>465098249</v>
      </c>
      <c r="N333" s="237">
        <f>L333-M333</f>
        <v>0</v>
      </c>
      <c r="O333" s="251">
        <v>2000000</v>
      </c>
      <c r="P333" s="251"/>
      <c r="Q333" s="237">
        <f>SUM(N333:P333)</f>
        <v>2000000</v>
      </c>
      <c r="R333" s="237">
        <f>K333-M333-Q333</f>
        <v>0</v>
      </c>
    </row>
    <row r="334" spans="1:19" ht="16.5" customHeight="1">
      <c r="A334" s="143" t="s">
        <v>16</v>
      </c>
      <c r="B334" s="143" t="s">
        <v>1006</v>
      </c>
      <c r="C334" s="248">
        <f t="shared" ref="C334:R334" si="391">SUM(C335:C337)</f>
        <v>469856695</v>
      </c>
      <c r="D334" s="173">
        <f t="shared" ref="D334:J334" si="392">SUM(D335:D337)</f>
        <v>0</v>
      </c>
      <c r="E334" s="173">
        <f t="shared" si="392"/>
        <v>0</v>
      </c>
      <c r="F334" s="173">
        <f t="shared" si="392"/>
        <v>0</v>
      </c>
      <c r="G334" s="173">
        <f t="shared" si="392"/>
        <v>0</v>
      </c>
      <c r="H334" s="173">
        <f t="shared" si="392"/>
        <v>0</v>
      </c>
      <c r="I334" s="173">
        <f t="shared" si="392"/>
        <v>0</v>
      </c>
      <c r="J334" s="173">
        <f t="shared" si="392"/>
        <v>0</v>
      </c>
      <c r="K334" s="268">
        <f t="shared" si="391"/>
        <v>469856695</v>
      </c>
      <c r="L334" s="268">
        <f t="shared" si="391"/>
        <v>465356695</v>
      </c>
      <c r="M334" s="268">
        <f t="shared" si="391"/>
        <v>465356695</v>
      </c>
      <c r="N334" s="268">
        <f t="shared" si="391"/>
        <v>0</v>
      </c>
      <c r="O334" s="268">
        <f t="shared" si="391"/>
        <v>4500000</v>
      </c>
      <c r="P334" s="268">
        <f t="shared" si="391"/>
        <v>0</v>
      </c>
      <c r="Q334" s="268">
        <f t="shared" si="391"/>
        <v>4500000</v>
      </c>
      <c r="R334" s="268">
        <f t="shared" si="391"/>
        <v>0</v>
      </c>
    </row>
    <row r="335" spans="1:19" ht="16.5" customHeight="1">
      <c r="A335" s="32" t="s">
        <v>859</v>
      </c>
      <c r="B335" s="42" t="s">
        <v>862</v>
      </c>
      <c r="C335" s="237">
        <v>53380500</v>
      </c>
      <c r="D335" s="285"/>
      <c r="E335" s="285"/>
      <c r="F335" s="269"/>
      <c r="G335" s="269"/>
      <c r="H335" s="285"/>
      <c r="I335" s="285"/>
      <c r="J335" s="115">
        <f t="shared" ref="J335:J337" si="393">SUM(F335:I335)</f>
        <v>0</v>
      </c>
      <c r="K335" s="237">
        <v>53380500</v>
      </c>
      <c r="L335" s="251">
        <v>53380500</v>
      </c>
      <c r="M335" s="251">
        <v>53380500</v>
      </c>
      <c r="N335" s="237">
        <f t="shared" ref="N335:N337" si="394">L335-M335</f>
        <v>0</v>
      </c>
      <c r="O335" s="251"/>
      <c r="P335" s="251"/>
      <c r="Q335" s="237">
        <f>SUM(N335:P335)</f>
        <v>0</v>
      </c>
      <c r="R335" s="237">
        <f t="shared" ref="R335:R337" si="395">K335-M335-Q335</f>
        <v>0</v>
      </c>
    </row>
    <row r="336" spans="1:19" ht="16.5" customHeight="1">
      <c r="A336" s="32" t="s">
        <v>859</v>
      </c>
      <c r="B336" s="42" t="s">
        <v>1007</v>
      </c>
      <c r="C336" s="237">
        <v>245242350</v>
      </c>
      <c r="D336" s="285"/>
      <c r="E336" s="285"/>
      <c r="F336" s="269"/>
      <c r="G336" s="269"/>
      <c r="H336" s="285"/>
      <c r="I336" s="285"/>
      <c r="J336" s="115">
        <f t="shared" si="393"/>
        <v>0</v>
      </c>
      <c r="K336" s="237">
        <v>245242350</v>
      </c>
      <c r="L336" s="251">
        <v>240742350</v>
      </c>
      <c r="M336" s="251">
        <v>240742350</v>
      </c>
      <c r="N336" s="237">
        <f t="shared" si="394"/>
        <v>0</v>
      </c>
      <c r="O336" s="251">
        <v>4500000</v>
      </c>
      <c r="P336" s="251"/>
      <c r="Q336" s="237">
        <f>SUM(N336:P336)</f>
        <v>4500000</v>
      </c>
      <c r="R336" s="237">
        <f t="shared" si="395"/>
        <v>0</v>
      </c>
    </row>
    <row r="337" spans="1:18" ht="16.5" customHeight="1">
      <c r="A337" s="32" t="s">
        <v>859</v>
      </c>
      <c r="B337" s="42" t="s">
        <v>875</v>
      </c>
      <c r="C337" s="237">
        <v>171233845</v>
      </c>
      <c r="D337" s="285"/>
      <c r="E337" s="285"/>
      <c r="F337" s="269"/>
      <c r="G337" s="269"/>
      <c r="H337" s="285"/>
      <c r="I337" s="285"/>
      <c r="J337" s="115">
        <f t="shared" si="393"/>
        <v>0</v>
      </c>
      <c r="K337" s="237">
        <v>171233845</v>
      </c>
      <c r="L337" s="251">
        <v>171233845</v>
      </c>
      <c r="M337" s="251">
        <v>171233845</v>
      </c>
      <c r="N337" s="237">
        <f t="shared" si="394"/>
        <v>0</v>
      </c>
      <c r="O337" s="251"/>
      <c r="P337" s="251"/>
      <c r="Q337" s="237">
        <f>SUM(N337:P337)</f>
        <v>0</v>
      </c>
      <c r="R337" s="237">
        <f t="shared" si="395"/>
        <v>0</v>
      </c>
    </row>
    <row r="338" spans="1:18" ht="16.5" customHeight="1">
      <c r="A338" s="143" t="s">
        <v>16</v>
      </c>
      <c r="B338" s="143" t="s">
        <v>1008</v>
      </c>
      <c r="C338" s="248">
        <f t="shared" ref="C338:R338" si="396">SUM(C339:C340)</f>
        <v>59802480</v>
      </c>
      <c r="D338" s="173">
        <f t="shared" si="396"/>
        <v>0</v>
      </c>
      <c r="E338" s="173">
        <f t="shared" si="396"/>
        <v>0</v>
      </c>
      <c r="F338" s="173">
        <f t="shared" si="396"/>
        <v>0</v>
      </c>
      <c r="G338" s="173">
        <f t="shared" si="396"/>
        <v>0</v>
      </c>
      <c r="H338" s="173">
        <f t="shared" si="396"/>
        <v>0</v>
      </c>
      <c r="I338" s="173">
        <f t="shared" si="396"/>
        <v>0</v>
      </c>
      <c r="J338" s="173">
        <f t="shared" si="396"/>
        <v>0</v>
      </c>
      <c r="K338" s="268">
        <f t="shared" si="396"/>
        <v>59802480</v>
      </c>
      <c r="L338" s="268">
        <f t="shared" si="396"/>
        <v>58102480</v>
      </c>
      <c r="M338" s="268">
        <f t="shared" si="396"/>
        <v>58102480</v>
      </c>
      <c r="N338" s="268">
        <f t="shared" si="396"/>
        <v>0</v>
      </c>
      <c r="O338" s="268">
        <f t="shared" si="396"/>
        <v>1700000</v>
      </c>
      <c r="P338" s="268">
        <f t="shared" si="396"/>
        <v>0</v>
      </c>
      <c r="Q338" s="268">
        <f t="shared" si="396"/>
        <v>1700000</v>
      </c>
      <c r="R338" s="268">
        <f t="shared" si="396"/>
        <v>0</v>
      </c>
    </row>
    <row r="339" spans="1:18" ht="16.5" customHeight="1">
      <c r="A339" s="32" t="s">
        <v>859</v>
      </c>
      <c r="B339" s="42" t="s">
        <v>865</v>
      </c>
      <c r="C339" s="237">
        <v>9602480</v>
      </c>
      <c r="D339" s="285"/>
      <c r="E339" s="285"/>
      <c r="F339" s="269"/>
      <c r="G339" s="269"/>
      <c r="H339" s="285"/>
      <c r="I339" s="285"/>
      <c r="J339" s="115">
        <f t="shared" ref="J339:J340" si="397">SUM(F339:I339)</f>
        <v>0</v>
      </c>
      <c r="K339" s="237">
        <v>9602480</v>
      </c>
      <c r="L339" s="251">
        <v>7902480</v>
      </c>
      <c r="M339" s="251">
        <v>7902480</v>
      </c>
      <c r="N339" s="237">
        <f t="shared" ref="N339:N340" si="398">L339-M339</f>
        <v>0</v>
      </c>
      <c r="O339" s="251">
        <v>1700000</v>
      </c>
      <c r="P339" s="251"/>
      <c r="Q339" s="237">
        <f>SUM(N339:P339)</f>
        <v>1700000</v>
      </c>
      <c r="R339" s="237">
        <f t="shared" ref="R339:R340" si="399">K339-M339-Q339</f>
        <v>0</v>
      </c>
    </row>
    <row r="340" spans="1:18" ht="16.5" customHeight="1">
      <c r="A340" s="32" t="s">
        <v>859</v>
      </c>
      <c r="B340" s="42" t="s">
        <v>1037</v>
      </c>
      <c r="C340" s="237">
        <v>50200000</v>
      </c>
      <c r="D340" s="285"/>
      <c r="E340" s="285"/>
      <c r="F340" s="269"/>
      <c r="G340" s="269"/>
      <c r="H340" s="285"/>
      <c r="I340" s="285"/>
      <c r="J340" s="115">
        <f t="shared" si="397"/>
        <v>0</v>
      </c>
      <c r="K340" s="237">
        <v>50200000</v>
      </c>
      <c r="L340" s="251">
        <v>50200000</v>
      </c>
      <c r="M340" s="251">
        <v>50200000</v>
      </c>
      <c r="N340" s="237">
        <f t="shared" si="398"/>
        <v>0</v>
      </c>
      <c r="O340" s="251"/>
      <c r="P340" s="251"/>
      <c r="Q340" s="237">
        <f>SUM(N340:P340)</f>
        <v>0</v>
      </c>
      <c r="R340" s="237">
        <f t="shared" si="399"/>
        <v>0</v>
      </c>
    </row>
    <row r="341" spans="1:18" ht="16.5" customHeight="1">
      <c r="A341" s="143" t="s">
        <v>16</v>
      </c>
      <c r="B341" s="143" t="s">
        <v>1009</v>
      </c>
      <c r="C341" s="248">
        <f t="shared" ref="C341:R341" si="400">SUM(C342:C343)</f>
        <v>139207859</v>
      </c>
      <c r="D341" s="173">
        <f t="shared" si="400"/>
        <v>0</v>
      </c>
      <c r="E341" s="173">
        <f t="shared" si="400"/>
        <v>0</v>
      </c>
      <c r="F341" s="173">
        <f t="shared" si="400"/>
        <v>0</v>
      </c>
      <c r="G341" s="173">
        <f t="shared" si="400"/>
        <v>0</v>
      </c>
      <c r="H341" s="173">
        <f t="shared" si="400"/>
        <v>0</v>
      </c>
      <c r="I341" s="173">
        <f t="shared" si="400"/>
        <v>0</v>
      </c>
      <c r="J341" s="173">
        <f t="shared" si="400"/>
        <v>0</v>
      </c>
      <c r="K341" s="268">
        <f t="shared" si="400"/>
        <v>139207859</v>
      </c>
      <c r="L341" s="268">
        <f t="shared" si="400"/>
        <v>123097420</v>
      </c>
      <c r="M341" s="268">
        <f t="shared" si="400"/>
        <v>123097420</v>
      </c>
      <c r="N341" s="268">
        <f t="shared" si="400"/>
        <v>0</v>
      </c>
      <c r="O341" s="268">
        <f t="shared" si="400"/>
        <v>16110439</v>
      </c>
      <c r="P341" s="268">
        <f t="shared" si="400"/>
        <v>0</v>
      </c>
      <c r="Q341" s="268">
        <f t="shared" si="400"/>
        <v>16110439</v>
      </c>
      <c r="R341" s="268">
        <f t="shared" si="400"/>
        <v>0</v>
      </c>
    </row>
    <row r="342" spans="1:18" ht="16.5" customHeight="1">
      <c r="A342" s="32" t="s">
        <v>859</v>
      </c>
      <c r="B342" s="42" t="s">
        <v>863</v>
      </c>
      <c r="C342" s="237">
        <v>126172629</v>
      </c>
      <c r="D342" s="285"/>
      <c r="E342" s="285"/>
      <c r="F342" s="269"/>
      <c r="G342" s="269"/>
      <c r="H342" s="285"/>
      <c r="I342" s="285"/>
      <c r="J342" s="115">
        <f t="shared" ref="J342:J343" si="401">SUM(F342:I342)</f>
        <v>0</v>
      </c>
      <c r="K342" s="237">
        <v>126172629</v>
      </c>
      <c r="L342" s="251">
        <v>112762190</v>
      </c>
      <c r="M342" s="251">
        <v>112762190</v>
      </c>
      <c r="N342" s="237">
        <f t="shared" ref="N342:N343" si="402">L342-M342</f>
        <v>0</v>
      </c>
      <c r="O342" s="251">
        <v>13410439</v>
      </c>
      <c r="P342" s="251"/>
      <c r="Q342" s="237">
        <f>SUM(N342:P342)</f>
        <v>13410439</v>
      </c>
      <c r="R342" s="237">
        <f t="shared" ref="R342:R343" si="403">K342-M342-Q342</f>
        <v>0</v>
      </c>
    </row>
    <row r="343" spans="1:18" ht="16.5" customHeight="1">
      <c r="A343" s="32" t="s">
        <v>859</v>
      </c>
      <c r="B343" s="42" t="s">
        <v>1010</v>
      </c>
      <c r="C343" s="237">
        <v>13035230</v>
      </c>
      <c r="D343" s="285"/>
      <c r="E343" s="285"/>
      <c r="F343" s="269"/>
      <c r="G343" s="269"/>
      <c r="H343" s="285"/>
      <c r="I343" s="285"/>
      <c r="J343" s="115">
        <f t="shared" si="401"/>
        <v>0</v>
      </c>
      <c r="K343" s="237">
        <v>13035230</v>
      </c>
      <c r="L343" s="251">
        <v>10335230</v>
      </c>
      <c r="M343" s="251">
        <v>10335230</v>
      </c>
      <c r="N343" s="237">
        <f t="shared" si="402"/>
        <v>0</v>
      </c>
      <c r="O343" s="251">
        <v>2700000</v>
      </c>
      <c r="P343" s="251"/>
      <c r="Q343" s="237">
        <f>SUM(N343:P343)</f>
        <v>2700000</v>
      </c>
      <c r="R343" s="237">
        <f t="shared" si="403"/>
        <v>0</v>
      </c>
    </row>
    <row r="344" spans="1:18" ht="16.5" customHeight="1">
      <c r="A344" s="143" t="s">
        <v>16</v>
      </c>
      <c r="B344" s="143" t="s">
        <v>1038</v>
      </c>
      <c r="C344" s="248">
        <f t="shared" ref="C344:R344" si="404">SUM(C345:C347)</f>
        <v>619204968</v>
      </c>
      <c r="D344" s="173">
        <f t="shared" si="404"/>
        <v>0</v>
      </c>
      <c r="E344" s="173">
        <f t="shared" si="404"/>
        <v>0</v>
      </c>
      <c r="F344" s="173">
        <f t="shared" si="404"/>
        <v>0</v>
      </c>
      <c r="G344" s="173">
        <f t="shared" si="404"/>
        <v>0</v>
      </c>
      <c r="H344" s="173">
        <f t="shared" si="404"/>
        <v>0</v>
      </c>
      <c r="I344" s="173">
        <f t="shared" si="404"/>
        <v>0</v>
      </c>
      <c r="J344" s="173">
        <f t="shared" si="404"/>
        <v>0</v>
      </c>
      <c r="K344" s="268">
        <f t="shared" si="404"/>
        <v>619204968</v>
      </c>
      <c r="L344" s="268">
        <f t="shared" si="404"/>
        <v>599204968</v>
      </c>
      <c r="M344" s="268">
        <f t="shared" si="404"/>
        <v>599204968</v>
      </c>
      <c r="N344" s="268">
        <f t="shared" si="404"/>
        <v>0</v>
      </c>
      <c r="O344" s="268">
        <f t="shared" si="404"/>
        <v>20000000</v>
      </c>
      <c r="P344" s="268">
        <f t="shared" si="404"/>
        <v>0</v>
      </c>
      <c r="Q344" s="268">
        <f t="shared" si="404"/>
        <v>20000000</v>
      </c>
      <c r="R344" s="268">
        <f t="shared" si="404"/>
        <v>0</v>
      </c>
    </row>
    <row r="345" spans="1:18" ht="16.5" customHeight="1">
      <c r="A345" s="32" t="s">
        <v>859</v>
      </c>
      <c r="B345" s="42" t="s">
        <v>1039</v>
      </c>
      <c r="C345" s="237">
        <v>184898000</v>
      </c>
      <c r="D345" s="285"/>
      <c r="E345" s="285"/>
      <c r="F345" s="269"/>
      <c r="G345" s="269"/>
      <c r="H345" s="285"/>
      <c r="I345" s="285"/>
      <c r="J345" s="115">
        <f t="shared" ref="J345:J347" si="405">SUM(F345:I345)</f>
        <v>0</v>
      </c>
      <c r="K345" s="237">
        <v>184898000</v>
      </c>
      <c r="L345" s="251">
        <v>184898000</v>
      </c>
      <c r="M345" s="251">
        <v>184898000</v>
      </c>
      <c r="N345" s="237">
        <f t="shared" ref="N345:N347" si="406">L345-M345</f>
        <v>0</v>
      </c>
      <c r="O345" s="251"/>
      <c r="P345" s="251"/>
      <c r="Q345" s="237">
        <f>SUM(N345:P345)</f>
        <v>0</v>
      </c>
      <c r="R345" s="237">
        <f t="shared" ref="R345:R347" si="407">K345-M345-Q345</f>
        <v>0</v>
      </c>
    </row>
    <row r="346" spans="1:18" ht="16.5" customHeight="1">
      <c r="A346" s="32" t="s">
        <v>859</v>
      </c>
      <c r="B346" s="42" t="s">
        <v>1040</v>
      </c>
      <c r="C346" s="237">
        <v>254456500</v>
      </c>
      <c r="D346" s="285"/>
      <c r="E346" s="285"/>
      <c r="F346" s="269"/>
      <c r="G346" s="269"/>
      <c r="H346" s="285"/>
      <c r="I346" s="285"/>
      <c r="J346" s="115">
        <f t="shared" si="405"/>
        <v>0</v>
      </c>
      <c r="K346" s="237">
        <v>254456500</v>
      </c>
      <c r="L346" s="251">
        <v>234456500</v>
      </c>
      <c r="M346" s="251">
        <v>234456500</v>
      </c>
      <c r="N346" s="237">
        <f t="shared" si="406"/>
        <v>0</v>
      </c>
      <c r="O346" s="251">
        <v>20000000</v>
      </c>
      <c r="P346" s="251"/>
      <c r="Q346" s="237">
        <f>SUM(N346:P346)</f>
        <v>20000000</v>
      </c>
      <c r="R346" s="237">
        <f t="shared" si="407"/>
        <v>0</v>
      </c>
    </row>
    <row r="347" spans="1:18" ht="16.5" customHeight="1">
      <c r="A347" s="32" t="s">
        <v>859</v>
      </c>
      <c r="B347" s="42" t="s">
        <v>1041</v>
      </c>
      <c r="C347" s="237">
        <v>179850468</v>
      </c>
      <c r="D347" s="285"/>
      <c r="E347" s="285"/>
      <c r="F347" s="269"/>
      <c r="G347" s="269"/>
      <c r="H347" s="285"/>
      <c r="I347" s="285"/>
      <c r="J347" s="115">
        <f t="shared" si="405"/>
        <v>0</v>
      </c>
      <c r="K347" s="237">
        <v>179850468</v>
      </c>
      <c r="L347" s="251">
        <v>179850468</v>
      </c>
      <c r="M347" s="251">
        <v>179850468</v>
      </c>
      <c r="N347" s="237">
        <f t="shared" si="406"/>
        <v>0</v>
      </c>
      <c r="O347" s="251"/>
      <c r="P347" s="251"/>
      <c r="Q347" s="237">
        <f>SUM(N347:P347)</f>
        <v>0</v>
      </c>
      <c r="R347" s="237">
        <f t="shared" si="407"/>
        <v>0</v>
      </c>
    </row>
    <row r="348" spans="1:18" ht="16.5" customHeight="1">
      <c r="A348" s="143" t="s">
        <v>16</v>
      </c>
      <c r="B348" s="143" t="s">
        <v>1042</v>
      </c>
      <c r="C348" s="248">
        <f t="shared" ref="C348:R348" si="408">SUM(C349:C354)</f>
        <v>1350253260</v>
      </c>
      <c r="D348" s="287">
        <f t="shared" si="408"/>
        <v>0</v>
      </c>
      <c r="E348" s="287">
        <f t="shared" si="408"/>
        <v>0</v>
      </c>
      <c r="F348" s="287">
        <f t="shared" si="408"/>
        <v>0</v>
      </c>
      <c r="G348" s="287">
        <f t="shared" si="408"/>
        <v>0</v>
      </c>
      <c r="H348" s="287">
        <f t="shared" si="408"/>
        <v>0</v>
      </c>
      <c r="I348" s="287">
        <f t="shared" si="408"/>
        <v>0</v>
      </c>
      <c r="J348" s="287">
        <f t="shared" si="408"/>
        <v>0</v>
      </c>
      <c r="K348" s="268">
        <f t="shared" si="408"/>
        <v>1350253260</v>
      </c>
      <c r="L348" s="268">
        <f t="shared" si="408"/>
        <v>1345953260</v>
      </c>
      <c r="M348" s="268">
        <f t="shared" si="408"/>
        <v>1295703370</v>
      </c>
      <c r="N348" s="268">
        <f t="shared" si="408"/>
        <v>50249890</v>
      </c>
      <c r="O348" s="268">
        <f t="shared" si="408"/>
        <v>4300000</v>
      </c>
      <c r="P348" s="268">
        <f t="shared" si="408"/>
        <v>0</v>
      </c>
      <c r="Q348" s="268">
        <f t="shared" si="408"/>
        <v>54549890</v>
      </c>
      <c r="R348" s="268">
        <f t="shared" si="408"/>
        <v>0</v>
      </c>
    </row>
    <row r="349" spans="1:18" ht="16.5" customHeight="1">
      <c r="A349" s="32" t="s">
        <v>859</v>
      </c>
      <c r="B349" s="42" t="s">
        <v>1043</v>
      </c>
      <c r="C349" s="237">
        <v>51040420</v>
      </c>
      <c r="D349" s="285"/>
      <c r="E349" s="285"/>
      <c r="F349" s="269"/>
      <c r="G349" s="269"/>
      <c r="H349" s="285"/>
      <c r="I349" s="285"/>
      <c r="J349" s="115">
        <f t="shared" ref="J349:J354" si="409">SUM(F349:I349)</f>
        <v>0</v>
      </c>
      <c r="K349" s="237">
        <v>51040420</v>
      </c>
      <c r="L349" s="251">
        <v>51040420</v>
      </c>
      <c r="M349" s="251">
        <v>51040420</v>
      </c>
      <c r="N349" s="237">
        <f t="shared" ref="N349:N354" si="410">L349-M349</f>
        <v>0</v>
      </c>
      <c r="O349" s="251"/>
      <c r="P349" s="251"/>
      <c r="Q349" s="237">
        <f t="shared" ref="Q349:Q354" si="411">SUM(N349:P349)</f>
        <v>0</v>
      </c>
      <c r="R349" s="237">
        <f t="shared" ref="R349:R354" si="412">K349-M349-Q349</f>
        <v>0</v>
      </c>
    </row>
    <row r="350" spans="1:18" ht="16.5" customHeight="1">
      <c r="A350" s="32" t="s">
        <v>859</v>
      </c>
      <c r="B350" s="42" t="s">
        <v>1044</v>
      </c>
      <c r="C350" s="237">
        <v>615645780</v>
      </c>
      <c r="D350" s="285"/>
      <c r="E350" s="285"/>
      <c r="F350" s="269"/>
      <c r="G350" s="269"/>
      <c r="H350" s="285"/>
      <c r="I350" s="285"/>
      <c r="J350" s="115">
        <f t="shared" si="409"/>
        <v>0</v>
      </c>
      <c r="K350" s="237">
        <v>615645780</v>
      </c>
      <c r="L350" s="251">
        <v>612145780</v>
      </c>
      <c r="M350" s="251">
        <v>561895890</v>
      </c>
      <c r="N350" s="237">
        <f t="shared" si="410"/>
        <v>50249890</v>
      </c>
      <c r="O350" s="251">
        <v>3500000</v>
      </c>
      <c r="P350" s="251"/>
      <c r="Q350" s="237">
        <f t="shared" si="411"/>
        <v>53749890</v>
      </c>
      <c r="R350" s="237">
        <f t="shared" si="412"/>
        <v>0</v>
      </c>
    </row>
    <row r="351" spans="1:18" ht="16.5" customHeight="1">
      <c r="A351" s="32" t="s">
        <v>859</v>
      </c>
      <c r="B351" s="42" t="s">
        <v>1045</v>
      </c>
      <c r="C351" s="237">
        <v>63753110</v>
      </c>
      <c r="D351" s="285"/>
      <c r="E351" s="285"/>
      <c r="F351" s="269"/>
      <c r="G351" s="269"/>
      <c r="H351" s="285"/>
      <c r="I351" s="285"/>
      <c r="J351" s="115">
        <f t="shared" si="409"/>
        <v>0</v>
      </c>
      <c r="K351" s="237">
        <v>63753110</v>
      </c>
      <c r="L351" s="251">
        <v>63753110</v>
      </c>
      <c r="M351" s="251">
        <v>63753110</v>
      </c>
      <c r="N351" s="237">
        <f t="shared" si="410"/>
        <v>0</v>
      </c>
      <c r="O351" s="251"/>
      <c r="P351" s="251"/>
      <c r="Q351" s="237">
        <f t="shared" si="411"/>
        <v>0</v>
      </c>
      <c r="R351" s="237">
        <f t="shared" si="412"/>
        <v>0</v>
      </c>
    </row>
    <row r="352" spans="1:18" ht="16.5" customHeight="1">
      <c r="A352" s="32" t="s">
        <v>859</v>
      </c>
      <c r="B352" s="42" t="s">
        <v>870</v>
      </c>
      <c r="C352" s="237">
        <v>192370160</v>
      </c>
      <c r="D352" s="285"/>
      <c r="E352" s="285"/>
      <c r="F352" s="269"/>
      <c r="G352" s="269"/>
      <c r="H352" s="285"/>
      <c r="I352" s="285"/>
      <c r="J352" s="115">
        <f t="shared" si="409"/>
        <v>0</v>
      </c>
      <c r="K352" s="237">
        <v>192370160</v>
      </c>
      <c r="L352" s="251">
        <v>191570160</v>
      </c>
      <c r="M352" s="251">
        <v>191570160</v>
      </c>
      <c r="N352" s="237">
        <f t="shared" si="410"/>
        <v>0</v>
      </c>
      <c r="O352" s="251">
        <v>800000</v>
      </c>
      <c r="P352" s="251"/>
      <c r="Q352" s="237">
        <f t="shared" si="411"/>
        <v>800000</v>
      </c>
      <c r="R352" s="237">
        <f t="shared" si="412"/>
        <v>0</v>
      </c>
    </row>
    <row r="353" spans="1:18" ht="16.5" customHeight="1">
      <c r="A353" s="32" t="s">
        <v>859</v>
      </c>
      <c r="B353" s="42" t="s">
        <v>1011</v>
      </c>
      <c r="C353" s="237">
        <v>99927930</v>
      </c>
      <c r="D353" s="285"/>
      <c r="E353" s="285"/>
      <c r="F353" s="269"/>
      <c r="G353" s="269"/>
      <c r="H353" s="285"/>
      <c r="I353" s="285"/>
      <c r="J353" s="115">
        <f t="shared" si="409"/>
        <v>0</v>
      </c>
      <c r="K353" s="237">
        <v>99927930</v>
      </c>
      <c r="L353" s="251">
        <v>99927930</v>
      </c>
      <c r="M353" s="251">
        <v>99927930</v>
      </c>
      <c r="N353" s="237">
        <f t="shared" si="410"/>
        <v>0</v>
      </c>
      <c r="O353" s="251"/>
      <c r="P353" s="251"/>
      <c r="Q353" s="237">
        <f t="shared" si="411"/>
        <v>0</v>
      </c>
      <c r="R353" s="237">
        <f t="shared" si="412"/>
        <v>0</v>
      </c>
    </row>
    <row r="354" spans="1:18" ht="16.5" customHeight="1">
      <c r="A354" s="32" t="s">
        <v>859</v>
      </c>
      <c r="B354" s="42" t="s">
        <v>1012</v>
      </c>
      <c r="C354" s="237">
        <v>327515860</v>
      </c>
      <c r="D354" s="285"/>
      <c r="E354" s="285"/>
      <c r="F354" s="269"/>
      <c r="G354" s="269"/>
      <c r="H354" s="285"/>
      <c r="I354" s="285"/>
      <c r="J354" s="115">
        <f t="shared" si="409"/>
        <v>0</v>
      </c>
      <c r="K354" s="237">
        <v>327515860</v>
      </c>
      <c r="L354" s="251">
        <v>327515860</v>
      </c>
      <c r="M354" s="251">
        <v>327515860</v>
      </c>
      <c r="N354" s="237">
        <f t="shared" si="410"/>
        <v>0</v>
      </c>
      <c r="O354" s="251"/>
      <c r="P354" s="251"/>
      <c r="Q354" s="237">
        <f t="shared" si="411"/>
        <v>0</v>
      </c>
      <c r="R354" s="237">
        <f t="shared" si="412"/>
        <v>0</v>
      </c>
    </row>
    <row r="355" spans="1:18" ht="16.5" customHeight="1">
      <c r="A355" s="143" t="s">
        <v>16</v>
      </c>
      <c r="B355" s="143" t="s">
        <v>1013</v>
      </c>
      <c r="C355" s="248">
        <f>C356</f>
        <v>78832060</v>
      </c>
      <c r="D355" s="173">
        <f t="shared" ref="D355:J355" si="413">SUM(D356)</f>
        <v>0</v>
      </c>
      <c r="E355" s="173">
        <f t="shared" si="413"/>
        <v>0</v>
      </c>
      <c r="F355" s="173">
        <f t="shared" si="413"/>
        <v>0</v>
      </c>
      <c r="G355" s="173">
        <f t="shared" si="413"/>
        <v>0</v>
      </c>
      <c r="H355" s="173">
        <f t="shared" si="413"/>
        <v>0</v>
      </c>
      <c r="I355" s="173">
        <f t="shared" si="413"/>
        <v>0</v>
      </c>
      <c r="J355" s="173">
        <f t="shared" si="413"/>
        <v>0</v>
      </c>
      <c r="K355" s="268">
        <f t="shared" ref="K355:R355" si="414">K356</f>
        <v>78832060</v>
      </c>
      <c r="L355" s="268">
        <f t="shared" si="414"/>
        <v>78832060</v>
      </c>
      <c r="M355" s="268">
        <f t="shared" si="414"/>
        <v>78832060</v>
      </c>
      <c r="N355" s="268">
        <f t="shared" si="414"/>
        <v>0</v>
      </c>
      <c r="O355" s="268">
        <f t="shared" si="414"/>
        <v>0</v>
      </c>
      <c r="P355" s="268">
        <f t="shared" si="414"/>
        <v>0</v>
      </c>
      <c r="Q355" s="268">
        <f t="shared" si="414"/>
        <v>0</v>
      </c>
      <c r="R355" s="268">
        <f t="shared" si="414"/>
        <v>0</v>
      </c>
    </row>
    <row r="356" spans="1:18" ht="16.5" customHeight="1">
      <c r="A356" s="144" t="s">
        <v>859</v>
      </c>
      <c r="B356" s="195" t="s">
        <v>1014</v>
      </c>
      <c r="C356" s="249">
        <v>78832060</v>
      </c>
      <c r="D356" s="286"/>
      <c r="E356" s="286"/>
      <c r="F356" s="293"/>
      <c r="G356" s="293"/>
      <c r="H356" s="286"/>
      <c r="I356" s="286"/>
      <c r="J356" s="115">
        <f>SUM(F356:I356)</f>
        <v>0</v>
      </c>
      <c r="K356" s="249">
        <v>78832060</v>
      </c>
      <c r="L356" s="252">
        <v>78832060</v>
      </c>
      <c r="M356" s="252">
        <v>78832060</v>
      </c>
      <c r="N356" s="249">
        <f>L356-M356</f>
        <v>0</v>
      </c>
      <c r="O356" s="252"/>
      <c r="P356" s="252"/>
      <c r="Q356" s="249">
        <f>SUM(N356:P356)</f>
        <v>0</v>
      </c>
      <c r="R356" s="237">
        <f>K356-M356-Q356</f>
        <v>0</v>
      </c>
    </row>
    <row r="357" spans="1:18" ht="16.5" customHeight="1">
      <c r="A357" s="27" t="s">
        <v>3</v>
      </c>
      <c r="B357" s="31" t="s">
        <v>1046</v>
      </c>
      <c r="C357" s="210">
        <f>SUM(C358,C360,C362,C364,C367,C369,C375,C379,C381,C385,C387,C389,C391,C393,C396,C398,C400,C402,C406)</f>
        <v>1561571531</v>
      </c>
      <c r="D357" s="210">
        <f t="shared" ref="D357:J357" si="415">SUM(D358,D360,D362,D364,D367,D369,D375,D379,D381,D385,D387,D389,D391,D393,D396,D398,D400,D402,D406)</f>
        <v>0</v>
      </c>
      <c r="E357" s="210">
        <f t="shared" si="415"/>
        <v>0</v>
      </c>
      <c r="F357" s="210">
        <f t="shared" si="415"/>
        <v>0</v>
      </c>
      <c r="G357" s="210">
        <f t="shared" si="415"/>
        <v>0</v>
      </c>
      <c r="H357" s="210">
        <f t="shared" si="415"/>
        <v>0</v>
      </c>
      <c r="I357" s="210">
        <f t="shared" si="415"/>
        <v>0</v>
      </c>
      <c r="J357" s="210">
        <f t="shared" si="415"/>
        <v>0</v>
      </c>
      <c r="K357" s="210">
        <f t="shared" ref="K357:R357" si="416">SUM(K358,K360,K362,K364,K367,K369,K375,K379,K381,K385,K387,K389,K391,K393,K396,K398,K400,K402,K406)</f>
        <v>1561571531</v>
      </c>
      <c r="L357" s="210">
        <f t="shared" si="416"/>
        <v>1515566862</v>
      </c>
      <c r="M357" s="210">
        <f t="shared" si="416"/>
        <v>1510366862</v>
      </c>
      <c r="N357" s="210">
        <f t="shared" si="416"/>
        <v>5200000</v>
      </c>
      <c r="O357" s="210">
        <f t="shared" si="416"/>
        <v>46004669</v>
      </c>
      <c r="P357" s="210">
        <f t="shared" si="416"/>
        <v>0</v>
      </c>
      <c r="Q357" s="210">
        <f t="shared" si="416"/>
        <v>51204669</v>
      </c>
      <c r="R357" s="210">
        <f t="shared" si="416"/>
        <v>0</v>
      </c>
    </row>
    <row r="358" spans="1:18" ht="15.75" customHeight="1">
      <c r="A358" s="143" t="s">
        <v>16</v>
      </c>
      <c r="B358" s="143" t="s">
        <v>1016</v>
      </c>
      <c r="C358" s="268">
        <f>C359</f>
        <v>79973080</v>
      </c>
      <c r="D358" s="173">
        <f t="shared" ref="D358:J358" si="417">SUM(D359)</f>
        <v>0</v>
      </c>
      <c r="E358" s="173">
        <f t="shared" si="417"/>
        <v>0</v>
      </c>
      <c r="F358" s="173">
        <f t="shared" si="417"/>
        <v>0</v>
      </c>
      <c r="G358" s="173">
        <f t="shared" si="417"/>
        <v>0</v>
      </c>
      <c r="H358" s="173">
        <f t="shared" si="417"/>
        <v>0</v>
      </c>
      <c r="I358" s="173">
        <f t="shared" si="417"/>
        <v>0</v>
      </c>
      <c r="J358" s="173">
        <f t="shared" si="417"/>
        <v>0</v>
      </c>
      <c r="K358" s="268">
        <f t="shared" ref="K358:R358" si="418">K359</f>
        <v>79973080</v>
      </c>
      <c r="L358" s="268">
        <f t="shared" si="418"/>
        <v>52973080</v>
      </c>
      <c r="M358" s="268">
        <f t="shared" si="418"/>
        <v>52973080</v>
      </c>
      <c r="N358" s="268">
        <f t="shared" si="418"/>
        <v>0</v>
      </c>
      <c r="O358" s="268">
        <f t="shared" si="418"/>
        <v>27000000</v>
      </c>
      <c r="P358" s="268">
        <f t="shared" si="418"/>
        <v>0</v>
      </c>
      <c r="Q358" s="268">
        <f t="shared" si="418"/>
        <v>27000000</v>
      </c>
      <c r="R358" s="268">
        <f t="shared" si="418"/>
        <v>0</v>
      </c>
    </row>
    <row r="359" spans="1:18" ht="16.5" customHeight="1">
      <c r="A359" s="32" t="s">
        <v>884</v>
      </c>
      <c r="B359" s="42" t="s">
        <v>898</v>
      </c>
      <c r="C359" s="237">
        <v>79973080</v>
      </c>
      <c r="D359" s="285"/>
      <c r="E359" s="285"/>
      <c r="F359" s="269"/>
      <c r="G359" s="269"/>
      <c r="H359" s="285"/>
      <c r="I359" s="285"/>
      <c r="J359" s="115">
        <f>SUM(F359:I359)</f>
        <v>0</v>
      </c>
      <c r="K359" s="237">
        <v>79973080</v>
      </c>
      <c r="L359" s="253">
        <v>52973080</v>
      </c>
      <c r="M359" s="253">
        <v>52973080</v>
      </c>
      <c r="N359" s="237">
        <f>L359-M359</f>
        <v>0</v>
      </c>
      <c r="O359" s="237">
        <v>27000000</v>
      </c>
      <c r="P359" s="237"/>
      <c r="Q359" s="237">
        <f>SUM(N359:P359)</f>
        <v>27000000</v>
      </c>
      <c r="R359" s="237">
        <f>K359-M359-Q359</f>
        <v>0</v>
      </c>
    </row>
    <row r="360" spans="1:18" ht="15.75" customHeight="1">
      <c r="A360" s="143" t="s">
        <v>16</v>
      </c>
      <c r="B360" s="143" t="s">
        <v>972</v>
      </c>
      <c r="C360" s="268">
        <f>C361</f>
        <v>15992000</v>
      </c>
      <c r="D360" s="173">
        <f t="shared" ref="D360:J360" si="419">SUM(D361)</f>
        <v>0</v>
      </c>
      <c r="E360" s="173">
        <f t="shared" si="419"/>
        <v>0</v>
      </c>
      <c r="F360" s="173">
        <f t="shared" si="419"/>
        <v>0</v>
      </c>
      <c r="G360" s="173">
        <f t="shared" si="419"/>
        <v>0</v>
      </c>
      <c r="H360" s="173">
        <f t="shared" si="419"/>
        <v>0</v>
      </c>
      <c r="I360" s="173">
        <f t="shared" si="419"/>
        <v>0</v>
      </c>
      <c r="J360" s="173">
        <f t="shared" si="419"/>
        <v>0</v>
      </c>
      <c r="K360" s="268">
        <f t="shared" ref="K360:R360" si="420">K361</f>
        <v>15992000</v>
      </c>
      <c r="L360" s="268">
        <f t="shared" si="420"/>
        <v>15992000</v>
      </c>
      <c r="M360" s="268">
        <f t="shared" si="420"/>
        <v>15992000</v>
      </c>
      <c r="N360" s="268">
        <f t="shared" si="420"/>
        <v>0</v>
      </c>
      <c r="O360" s="268">
        <f t="shared" si="420"/>
        <v>0</v>
      </c>
      <c r="P360" s="268">
        <f t="shared" si="420"/>
        <v>0</v>
      </c>
      <c r="Q360" s="268">
        <f t="shared" si="420"/>
        <v>0</v>
      </c>
      <c r="R360" s="268">
        <f t="shared" si="420"/>
        <v>0</v>
      </c>
    </row>
    <row r="361" spans="1:18" ht="16.5" customHeight="1">
      <c r="A361" s="32" t="s">
        <v>884</v>
      </c>
      <c r="B361" s="42" t="s">
        <v>892</v>
      </c>
      <c r="C361" s="237">
        <v>15992000</v>
      </c>
      <c r="D361" s="285"/>
      <c r="E361" s="285"/>
      <c r="F361" s="269"/>
      <c r="G361" s="269"/>
      <c r="H361" s="285"/>
      <c r="I361" s="285"/>
      <c r="J361" s="115">
        <f>SUM(F361:I361)</f>
        <v>0</v>
      </c>
      <c r="K361" s="237">
        <v>15992000</v>
      </c>
      <c r="L361" s="253">
        <v>15992000</v>
      </c>
      <c r="M361" s="253">
        <v>15992000</v>
      </c>
      <c r="N361" s="237">
        <f>L361-M361</f>
        <v>0</v>
      </c>
      <c r="O361" s="237"/>
      <c r="P361" s="237"/>
      <c r="Q361" s="237">
        <f>SUM(N361:P361)</f>
        <v>0</v>
      </c>
      <c r="R361" s="237">
        <f>K361-M361-Q361</f>
        <v>0</v>
      </c>
    </row>
    <row r="362" spans="1:18" ht="15.75" customHeight="1">
      <c r="A362" s="143" t="s">
        <v>16</v>
      </c>
      <c r="B362" s="143" t="s">
        <v>945</v>
      </c>
      <c r="C362" s="268">
        <f>C363</f>
        <v>3798800</v>
      </c>
      <c r="D362" s="173">
        <f t="shared" ref="D362:J362" si="421">SUM(D363)</f>
        <v>0</v>
      </c>
      <c r="E362" s="173">
        <f t="shared" si="421"/>
        <v>0</v>
      </c>
      <c r="F362" s="173">
        <f t="shared" si="421"/>
        <v>0</v>
      </c>
      <c r="G362" s="173">
        <f t="shared" si="421"/>
        <v>0</v>
      </c>
      <c r="H362" s="173">
        <f t="shared" si="421"/>
        <v>0</v>
      </c>
      <c r="I362" s="173">
        <f t="shared" si="421"/>
        <v>0</v>
      </c>
      <c r="J362" s="173">
        <f t="shared" si="421"/>
        <v>0</v>
      </c>
      <c r="K362" s="268">
        <f t="shared" ref="K362:R362" si="422">K363</f>
        <v>3798800</v>
      </c>
      <c r="L362" s="268">
        <f t="shared" si="422"/>
        <v>3798800</v>
      </c>
      <c r="M362" s="268">
        <f t="shared" si="422"/>
        <v>3798800</v>
      </c>
      <c r="N362" s="268">
        <f t="shared" si="422"/>
        <v>0</v>
      </c>
      <c r="O362" s="268">
        <f t="shared" si="422"/>
        <v>0</v>
      </c>
      <c r="P362" s="268">
        <f t="shared" si="422"/>
        <v>0</v>
      </c>
      <c r="Q362" s="268">
        <f t="shared" si="422"/>
        <v>0</v>
      </c>
      <c r="R362" s="268">
        <f t="shared" si="422"/>
        <v>0</v>
      </c>
    </row>
    <row r="363" spans="1:18" ht="16.5" customHeight="1">
      <c r="A363" s="32" t="s">
        <v>884</v>
      </c>
      <c r="B363" s="42" t="s">
        <v>946</v>
      </c>
      <c r="C363" s="237">
        <v>3798800</v>
      </c>
      <c r="D363" s="285"/>
      <c r="E363" s="285"/>
      <c r="F363" s="269"/>
      <c r="G363" s="269"/>
      <c r="H363" s="285"/>
      <c r="I363" s="285"/>
      <c r="J363" s="115">
        <f>SUM(F363:I363)</f>
        <v>0</v>
      </c>
      <c r="K363" s="237">
        <v>3798800</v>
      </c>
      <c r="L363" s="253">
        <v>3798800</v>
      </c>
      <c r="M363" s="253">
        <v>3798800</v>
      </c>
      <c r="N363" s="237">
        <f>L363-M363</f>
        <v>0</v>
      </c>
      <c r="O363" s="237"/>
      <c r="P363" s="237"/>
      <c r="Q363" s="237">
        <f>SUM(N363:P363)</f>
        <v>0</v>
      </c>
      <c r="R363" s="237">
        <f>K363-M363-Q363</f>
        <v>0</v>
      </c>
    </row>
    <row r="364" spans="1:18" ht="16.5" customHeight="1">
      <c r="A364" s="143" t="s">
        <v>16</v>
      </c>
      <c r="B364" s="143" t="s">
        <v>933</v>
      </c>
      <c r="C364" s="248">
        <f t="shared" ref="C364:R364" si="423">SUM(C365:C366)</f>
        <v>23281000</v>
      </c>
      <c r="D364" s="173">
        <f t="shared" ref="D364:J364" si="424">SUM(D365:D366)</f>
        <v>0</v>
      </c>
      <c r="E364" s="173">
        <f t="shared" si="424"/>
        <v>0</v>
      </c>
      <c r="F364" s="173">
        <f t="shared" si="424"/>
        <v>0</v>
      </c>
      <c r="G364" s="173">
        <f t="shared" si="424"/>
        <v>0</v>
      </c>
      <c r="H364" s="173">
        <f t="shared" si="424"/>
        <v>0</v>
      </c>
      <c r="I364" s="173">
        <f t="shared" si="424"/>
        <v>0</v>
      </c>
      <c r="J364" s="173">
        <f t="shared" si="424"/>
        <v>0</v>
      </c>
      <c r="K364" s="268">
        <f t="shared" si="423"/>
        <v>23281000</v>
      </c>
      <c r="L364" s="268">
        <f t="shared" si="423"/>
        <v>23281000</v>
      </c>
      <c r="M364" s="268">
        <f t="shared" si="423"/>
        <v>23281000</v>
      </c>
      <c r="N364" s="268">
        <f t="shared" si="423"/>
        <v>0</v>
      </c>
      <c r="O364" s="268">
        <f t="shared" si="423"/>
        <v>0</v>
      </c>
      <c r="P364" s="268">
        <f t="shared" si="423"/>
        <v>0</v>
      </c>
      <c r="Q364" s="268">
        <f t="shared" si="423"/>
        <v>0</v>
      </c>
      <c r="R364" s="268">
        <f t="shared" si="423"/>
        <v>0</v>
      </c>
    </row>
    <row r="365" spans="1:18" ht="16.5" customHeight="1">
      <c r="A365" s="32" t="s">
        <v>884</v>
      </c>
      <c r="B365" s="42" t="s">
        <v>1047</v>
      </c>
      <c r="C365" s="237">
        <v>400000</v>
      </c>
      <c r="D365" s="285"/>
      <c r="E365" s="285"/>
      <c r="F365" s="269"/>
      <c r="G365" s="269"/>
      <c r="H365" s="285"/>
      <c r="I365" s="285"/>
      <c r="J365" s="115">
        <f t="shared" ref="J365:J366" si="425">SUM(F365:I365)</f>
        <v>0</v>
      </c>
      <c r="K365" s="237">
        <v>400000</v>
      </c>
      <c r="L365" s="253">
        <v>400000</v>
      </c>
      <c r="M365" s="253">
        <v>400000</v>
      </c>
      <c r="N365" s="237">
        <f t="shared" ref="N365:N366" si="426">L365-M365</f>
        <v>0</v>
      </c>
      <c r="O365" s="237"/>
      <c r="P365" s="237"/>
      <c r="Q365" s="237">
        <f>SUM(N365:P365)</f>
        <v>0</v>
      </c>
      <c r="R365" s="237">
        <f t="shared" ref="R365:R366" si="427">K365-M365-Q365</f>
        <v>0</v>
      </c>
    </row>
    <row r="366" spans="1:18" ht="16.5" customHeight="1">
      <c r="A366" s="32" t="s">
        <v>884</v>
      </c>
      <c r="B366" s="42" t="s">
        <v>934</v>
      </c>
      <c r="C366" s="237">
        <v>22881000</v>
      </c>
      <c r="D366" s="285"/>
      <c r="E366" s="285"/>
      <c r="F366" s="269"/>
      <c r="G366" s="269"/>
      <c r="H366" s="285"/>
      <c r="I366" s="285"/>
      <c r="J366" s="115">
        <f t="shared" si="425"/>
        <v>0</v>
      </c>
      <c r="K366" s="237">
        <v>22881000</v>
      </c>
      <c r="L366" s="253">
        <v>22881000</v>
      </c>
      <c r="M366" s="253">
        <v>22881000</v>
      </c>
      <c r="N366" s="237">
        <f t="shared" si="426"/>
        <v>0</v>
      </c>
      <c r="O366" s="237"/>
      <c r="P366" s="237"/>
      <c r="Q366" s="237">
        <f>SUM(N366:P366)</f>
        <v>0</v>
      </c>
      <c r="R366" s="237">
        <f t="shared" si="427"/>
        <v>0</v>
      </c>
    </row>
    <row r="367" spans="1:18" ht="15.75" customHeight="1">
      <c r="A367" s="143" t="s">
        <v>16</v>
      </c>
      <c r="B367" s="143" t="s">
        <v>973</v>
      </c>
      <c r="C367" s="268">
        <f>C368</f>
        <v>44220000</v>
      </c>
      <c r="D367" s="173">
        <f t="shared" ref="D367:J367" si="428">SUM(D368)</f>
        <v>0</v>
      </c>
      <c r="E367" s="173">
        <f t="shared" si="428"/>
        <v>0</v>
      </c>
      <c r="F367" s="173">
        <f t="shared" si="428"/>
        <v>0</v>
      </c>
      <c r="G367" s="173">
        <f t="shared" si="428"/>
        <v>0</v>
      </c>
      <c r="H367" s="173">
        <f t="shared" si="428"/>
        <v>0</v>
      </c>
      <c r="I367" s="173">
        <f t="shared" si="428"/>
        <v>0</v>
      </c>
      <c r="J367" s="173">
        <f t="shared" si="428"/>
        <v>0</v>
      </c>
      <c r="K367" s="268">
        <f t="shared" ref="K367:R367" si="429">K368</f>
        <v>44220000</v>
      </c>
      <c r="L367" s="268">
        <f t="shared" si="429"/>
        <v>44220000</v>
      </c>
      <c r="M367" s="268">
        <f t="shared" si="429"/>
        <v>44220000</v>
      </c>
      <c r="N367" s="268">
        <f t="shared" si="429"/>
        <v>0</v>
      </c>
      <c r="O367" s="268">
        <f t="shared" si="429"/>
        <v>0</v>
      </c>
      <c r="P367" s="268">
        <f t="shared" si="429"/>
        <v>0</v>
      </c>
      <c r="Q367" s="268">
        <f t="shared" si="429"/>
        <v>0</v>
      </c>
      <c r="R367" s="268">
        <f t="shared" si="429"/>
        <v>0</v>
      </c>
    </row>
    <row r="368" spans="1:18" ht="16.5" customHeight="1">
      <c r="A368" s="32" t="s">
        <v>884</v>
      </c>
      <c r="B368" s="42" t="s">
        <v>974</v>
      </c>
      <c r="C368" s="237">
        <v>44220000</v>
      </c>
      <c r="D368" s="285"/>
      <c r="E368" s="285"/>
      <c r="F368" s="269"/>
      <c r="G368" s="269"/>
      <c r="H368" s="285"/>
      <c r="I368" s="285"/>
      <c r="J368" s="115">
        <f>SUM(F368:I368)</f>
        <v>0</v>
      </c>
      <c r="K368" s="237">
        <v>44220000</v>
      </c>
      <c r="L368" s="253">
        <v>44220000</v>
      </c>
      <c r="M368" s="253">
        <v>44220000</v>
      </c>
      <c r="N368" s="237">
        <f>L368-M368</f>
        <v>0</v>
      </c>
      <c r="O368" s="237"/>
      <c r="P368" s="237"/>
      <c r="Q368" s="237">
        <f>SUM(N368:P368)</f>
        <v>0</v>
      </c>
      <c r="R368" s="237">
        <f>K368-M368-Q368</f>
        <v>0</v>
      </c>
    </row>
    <row r="369" spans="1:18" ht="16.5" customHeight="1">
      <c r="A369" s="143" t="s">
        <v>16</v>
      </c>
      <c r="B369" s="143" t="s">
        <v>975</v>
      </c>
      <c r="C369" s="248">
        <f t="shared" ref="C369:R369" si="430">SUM(C370:C374)</f>
        <v>8152645</v>
      </c>
      <c r="D369" s="173">
        <f t="shared" ref="D369:J369" si="431">SUM(D370:D374)</f>
        <v>0</v>
      </c>
      <c r="E369" s="173">
        <f t="shared" si="431"/>
        <v>0</v>
      </c>
      <c r="F369" s="173">
        <f t="shared" si="431"/>
        <v>0</v>
      </c>
      <c r="G369" s="173">
        <f t="shared" si="431"/>
        <v>0</v>
      </c>
      <c r="H369" s="173">
        <f t="shared" si="431"/>
        <v>0</v>
      </c>
      <c r="I369" s="173">
        <f t="shared" si="431"/>
        <v>0</v>
      </c>
      <c r="J369" s="173">
        <f t="shared" si="431"/>
        <v>0</v>
      </c>
      <c r="K369" s="268">
        <f t="shared" si="430"/>
        <v>8152645</v>
      </c>
      <c r="L369" s="268">
        <f t="shared" si="430"/>
        <v>5202645</v>
      </c>
      <c r="M369" s="268">
        <f t="shared" si="430"/>
        <v>5202645</v>
      </c>
      <c r="N369" s="268">
        <f t="shared" si="430"/>
        <v>0</v>
      </c>
      <c r="O369" s="268">
        <f t="shared" si="430"/>
        <v>2950000</v>
      </c>
      <c r="P369" s="268">
        <f t="shared" si="430"/>
        <v>0</v>
      </c>
      <c r="Q369" s="268">
        <f t="shared" si="430"/>
        <v>2950000</v>
      </c>
      <c r="R369" s="268">
        <f t="shared" si="430"/>
        <v>0</v>
      </c>
    </row>
    <row r="370" spans="1:18" ht="16.5" customHeight="1">
      <c r="A370" s="32" t="s">
        <v>884</v>
      </c>
      <c r="B370" s="32" t="s">
        <v>976</v>
      </c>
      <c r="C370" s="237">
        <v>3284260</v>
      </c>
      <c r="D370" s="285"/>
      <c r="E370" s="285"/>
      <c r="F370" s="269"/>
      <c r="G370" s="269"/>
      <c r="H370" s="285"/>
      <c r="I370" s="285"/>
      <c r="J370" s="115">
        <f t="shared" ref="J370:J374" si="432">SUM(F370:I370)</f>
        <v>0</v>
      </c>
      <c r="K370" s="237">
        <v>3284260</v>
      </c>
      <c r="L370" s="253">
        <v>2284260</v>
      </c>
      <c r="M370" s="253">
        <v>2284260</v>
      </c>
      <c r="N370" s="237">
        <f t="shared" ref="N370:N374" si="433">L370-M370</f>
        <v>0</v>
      </c>
      <c r="O370" s="254">
        <v>1000000</v>
      </c>
      <c r="P370" s="237"/>
      <c r="Q370" s="237">
        <f>SUM(N370:P370)</f>
        <v>1000000</v>
      </c>
      <c r="R370" s="237">
        <f t="shared" ref="R370:R374" si="434">K370-M370-Q370</f>
        <v>0</v>
      </c>
    </row>
    <row r="371" spans="1:18" ht="16.5" customHeight="1">
      <c r="A371" s="32" t="s">
        <v>884</v>
      </c>
      <c r="B371" s="32" t="s">
        <v>977</v>
      </c>
      <c r="C371" s="237">
        <v>2795600</v>
      </c>
      <c r="D371" s="285"/>
      <c r="E371" s="285"/>
      <c r="F371" s="269"/>
      <c r="G371" s="269"/>
      <c r="H371" s="285"/>
      <c r="I371" s="285"/>
      <c r="J371" s="115">
        <f t="shared" si="432"/>
        <v>0</v>
      </c>
      <c r="K371" s="237">
        <v>2795600</v>
      </c>
      <c r="L371" s="253">
        <v>1795600</v>
      </c>
      <c r="M371" s="253">
        <v>1795600</v>
      </c>
      <c r="N371" s="237">
        <f t="shared" si="433"/>
        <v>0</v>
      </c>
      <c r="O371" s="254">
        <v>1000000</v>
      </c>
      <c r="P371" s="237"/>
      <c r="Q371" s="237">
        <f>SUM(N371:P371)</f>
        <v>1000000</v>
      </c>
      <c r="R371" s="237">
        <f t="shared" si="434"/>
        <v>0</v>
      </c>
    </row>
    <row r="372" spans="1:18" ht="16.5" customHeight="1">
      <c r="A372" s="32" t="s">
        <v>884</v>
      </c>
      <c r="B372" s="32" t="s">
        <v>978</v>
      </c>
      <c r="C372" s="237">
        <v>1264390</v>
      </c>
      <c r="D372" s="285"/>
      <c r="E372" s="285"/>
      <c r="F372" s="269"/>
      <c r="G372" s="269"/>
      <c r="H372" s="285"/>
      <c r="I372" s="285"/>
      <c r="J372" s="115">
        <f t="shared" si="432"/>
        <v>0</v>
      </c>
      <c r="K372" s="237">
        <v>1264390</v>
      </c>
      <c r="L372" s="253">
        <v>764390</v>
      </c>
      <c r="M372" s="253">
        <v>764390</v>
      </c>
      <c r="N372" s="237">
        <f t="shared" si="433"/>
        <v>0</v>
      </c>
      <c r="O372" s="254">
        <v>500000</v>
      </c>
      <c r="P372" s="237"/>
      <c r="Q372" s="237">
        <f>SUM(N372:P372)</f>
        <v>500000</v>
      </c>
      <c r="R372" s="237">
        <f t="shared" si="434"/>
        <v>0</v>
      </c>
    </row>
    <row r="373" spans="1:18" ht="16.5" customHeight="1">
      <c r="A373" s="32" t="s">
        <v>884</v>
      </c>
      <c r="B373" s="32" t="s">
        <v>979</v>
      </c>
      <c r="C373" s="237">
        <v>524935</v>
      </c>
      <c r="D373" s="285"/>
      <c r="E373" s="285"/>
      <c r="F373" s="269"/>
      <c r="G373" s="269"/>
      <c r="H373" s="285"/>
      <c r="I373" s="285"/>
      <c r="J373" s="115">
        <f t="shared" si="432"/>
        <v>0</v>
      </c>
      <c r="K373" s="237">
        <v>524935</v>
      </c>
      <c r="L373" s="253">
        <v>224935</v>
      </c>
      <c r="M373" s="253">
        <v>224935</v>
      </c>
      <c r="N373" s="237">
        <f t="shared" si="433"/>
        <v>0</v>
      </c>
      <c r="O373" s="255">
        <v>300000</v>
      </c>
      <c r="P373" s="237"/>
      <c r="Q373" s="237">
        <f>SUM(N373:P373)</f>
        <v>300000</v>
      </c>
      <c r="R373" s="237">
        <f t="shared" si="434"/>
        <v>0</v>
      </c>
    </row>
    <row r="374" spans="1:18" ht="16.5" customHeight="1">
      <c r="A374" s="32" t="s">
        <v>884</v>
      </c>
      <c r="B374" s="32" t="s">
        <v>952</v>
      </c>
      <c r="C374" s="237">
        <v>283460</v>
      </c>
      <c r="D374" s="285"/>
      <c r="E374" s="285"/>
      <c r="F374" s="269"/>
      <c r="G374" s="269"/>
      <c r="H374" s="285"/>
      <c r="I374" s="285"/>
      <c r="J374" s="115">
        <f t="shared" si="432"/>
        <v>0</v>
      </c>
      <c r="K374" s="237">
        <v>283460</v>
      </c>
      <c r="L374" s="253">
        <v>133460</v>
      </c>
      <c r="M374" s="253">
        <v>133460</v>
      </c>
      <c r="N374" s="237">
        <f t="shared" si="433"/>
        <v>0</v>
      </c>
      <c r="O374" s="255">
        <v>150000</v>
      </c>
      <c r="P374" s="237"/>
      <c r="Q374" s="237">
        <f>SUM(N374:P374)</f>
        <v>150000</v>
      </c>
      <c r="R374" s="237">
        <f t="shared" si="434"/>
        <v>0</v>
      </c>
    </row>
    <row r="375" spans="1:18" ht="16.5" customHeight="1">
      <c r="A375" s="143" t="s">
        <v>16</v>
      </c>
      <c r="B375" s="143" t="s">
        <v>956</v>
      </c>
      <c r="C375" s="248">
        <f t="shared" ref="C375:R375" si="435">SUM(C376:C378)</f>
        <v>114700000</v>
      </c>
      <c r="D375" s="173">
        <f t="shared" si="435"/>
        <v>0</v>
      </c>
      <c r="E375" s="173">
        <f t="shared" si="435"/>
        <v>0</v>
      </c>
      <c r="F375" s="173">
        <f t="shared" si="435"/>
        <v>0</v>
      </c>
      <c r="G375" s="173">
        <f t="shared" si="435"/>
        <v>0</v>
      </c>
      <c r="H375" s="173">
        <f t="shared" si="435"/>
        <v>0</v>
      </c>
      <c r="I375" s="173">
        <f t="shared" si="435"/>
        <v>0</v>
      </c>
      <c r="J375" s="173">
        <f t="shared" si="435"/>
        <v>0</v>
      </c>
      <c r="K375" s="268">
        <f t="shared" si="435"/>
        <v>114700000</v>
      </c>
      <c r="L375" s="268">
        <f t="shared" si="435"/>
        <v>114700000</v>
      </c>
      <c r="M375" s="268">
        <f t="shared" si="435"/>
        <v>114700000</v>
      </c>
      <c r="N375" s="268">
        <f t="shared" si="435"/>
        <v>0</v>
      </c>
      <c r="O375" s="268">
        <f t="shared" si="435"/>
        <v>0</v>
      </c>
      <c r="P375" s="268">
        <f t="shared" si="435"/>
        <v>0</v>
      </c>
      <c r="Q375" s="268">
        <f t="shared" si="435"/>
        <v>0</v>
      </c>
      <c r="R375" s="268">
        <f t="shared" si="435"/>
        <v>0</v>
      </c>
    </row>
    <row r="376" spans="1:18" ht="16.5" customHeight="1">
      <c r="A376" s="32" t="s">
        <v>884</v>
      </c>
      <c r="B376" s="32" t="s">
        <v>1030</v>
      </c>
      <c r="C376" s="237">
        <v>57000000</v>
      </c>
      <c r="D376" s="285"/>
      <c r="E376" s="285"/>
      <c r="F376" s="269"/>
      <c r="G376" s="269"/>
      <c r="H376" s="285"/>
      <c r="I376" s="285"/>
      <c r="J376" s="115">
        <f t="shared" ref="J376:J378" si="436">SUM(F376:I376)</f>
        <v>0</v>
      </c>
      <c r="K376" s="237">
        <v>57000000</v>
      </c>
      <c r="L376" s="253">
        <v>57000000</v>
      </c>
      <c r="M376" s="253">
        <v>57000000</v>
      </c>
      <c r="N376" s="237">
        <f t="shared" ref="N376:N378" si="437">L376-M376</f>
        <v>0</v>
      </c>
      <c r="O376" s="237"/>
      <c r="P376" s="237"/>
      <c r="Q376" s="237">
        <f>SUM(N376:P376)</f>
        <v>0</v>
      </c>
      <c r="R376" s="237">
        <f t="shared" ref="R376:R378" si="438">K376-M376-Q376</f>
        <v>0</v>
      </c>
    </row>
    <row r="377" spans="1:18" ht="16.5" customHeight="1">
      <c r="A377" s="32" t="s">
        <v>884</v>
      </c>
      <c r="B377" s="42" t="s">
        <v>1031</v>
      </c>
      <c r="C377" s="237">
        <v>1200000</v>
      </c>
      <c r="D377" s="285"/>
      <c r="E377" s="285"/>
      <c r="F377" s="269"/>
      <c r="G377" s="269"/>
      <c r="H377" s="285"/>
      <c r="I377" s="285"/>
      <c r="J377" s="115">
        <f t="shared" si="436"/>
        <v>0</v>
      </c>
      <c r="K377" s="237">
        <v>1200000</v>
      </c>
      <c r="L377" s="253">
        <v>1200000</v>
      </c>
      <c r="M377" s="253">
        <v>1200000</v>
      </c>
      <c r="N377" s="237">
        <f t="shared" si="437"/>
        <v>0</v>
      </c>
      <c r="O377" s="237"/>
      <c r="P377" s="237"/>
      <c r="Q377" s="237">
        <f>SUM(N377:P377)</f>
        <v>0</v>
      </c>
      <c r="R377" s="237">
        <f t="shared" si="438"/>
        <v>0</v>
      </c>
    </row>
    <row r="378" spans="1:18" ht="16.5" customHeight="1">
      <c r="A378" s="32" t="s">
        <v>884</v>
      </c>
      <c r="B378" s="42" t="s">
        <v>957</v>
      </c>
      <c r="C378" s="237">
        <v>56500000</v>
      </c>
      <c r="D378" s="285"/>
      <c r="E378" s="285"/>
      <c r="F378" s="269"/>
      <c r="G378" s="269"/>
      <c r="H378" s="285"/>
      <c r="I378" s="285"/>
      <c r="J378" s="115">
        <f t="shared" si="436"/>
        <v>0</v>
      </c>
      <c r="K378" s="237">
        <v>56500000</v>
      </c>
      <c r="L378" s="253">
        <v>56500000</v>
      </c>
      <c r="M378" s="253">
        <v>56500000</v>
      </c>
      <c r="N378" s="237">
        <f t="shared" si="437"/>
        <v>0</v>
      </c>
      <c r="O378" s="237"/>
      <c r="P378" s="237"/>
      <c r="Q378" s="237">
        <f>SUM(N378:P378)</f>
        <v>0</v>
      </c>
      <c r="R378" s="237">
        <f t="shared" si="438"/>
        <v>0</v>
      </c>
    </row>
    <row r="379" spans="1:18" ht="16.5" customHeight="1">
      <c r="A379" s="143" t="s">
        <v>16</v>
      </c>
      <c r="B379" s="143" t="s">
        <v>984</v>
      </c>
      <c r="C379" s="268">
        <f>C380</f>
        <v>364849382</v>
      </c>
      <c r="D379" s="173">
        <f t="shared" ref="D379:J379" si="439">SUM(D380)</f>
        <v>0</v>
      </c>
      <c r="E379" s="173">
        <f t="shared" si="439"/>
        <v>0</v>
      </c>
      <c r="F379" s="173">
        <f t="shared" si="439"/>
        <v>0</v>
      </c>
      <c r="G379" s="173">
        <f t="shared" si="439"/>
        <v>0</v>
      </c>
      <c r="H379" s="173">
        <f t="shared" si="439"/>
        <v>0</v>
      </c>
      <c r="I379" s="173">
        <f t="shared" si="439"/>
        <v>0</v>
      </c>
      <c r="J379" s="173">
        <f t="shared" si="439"/>
        <v>0</v>
      </c>
      <c r="K379" s="268">
        <f t="shared" ref="K379:R379" si="440">K380</f>
        <v>364849382</v>
      </c>
      <c r="L379" s="268">
        <f t="shared" si="440"/>
        <v>352849382</v>
      </c>
      <c r="M379" s="268">
        <f t="shared" si="440"/>
        <v>352849382</v>
      </c>
      <c r="N379" s="268">
        <f t="shared" si="440"/>
        <v>0</v>
      </c>
      <c r="O379" s="268">
        <f t="shared" si="440"/>
        <v>12000000</v>
      </c>
      <c r="P379" s="268">
        <f t="shared" si="440"/>
        <v>0</v>
      </c>
      <c r="Q379" s="268">
        <f t="shared" si="440"/>
        <v>12000000</v>
      </c>
      <c r="R379" s="268">
        <f t="shared" si="440"/>
        <v>0</v>
      </c>
    </row>
    <row r="380" spans="1:18" ht="16.5" customHeight="1">
      <c r="A380" s="32" t="s">
        <v>884</v>
      </c>
      <c r="B380" s="42" t="s">
        <v>891</v>
      </c>
      <c r="C380" s="237">
        <v>364849382</v>
      </c>
      <c r="D380" s="285"/>
      <c r="E380" s="285"/>
      <c r="F380" s="269"/>
      <c r="G380" s="269"/>
      <c r="H380" s="285"/>
      <c r="I380" s="285"/>
      <c r="J380" s="115">
        <f>SUM(F380:I380)</f>
        <v>0</v>
      </c>
      <c r="K380" s="237">
        <v>364849382</v>
      </c>
      <c r="L380" s="253">
        <v>352849382</v>
      </c>
      <c r="M380" s="253">
        <v>352849382</v>
      </c>
      <c r="N380" s="237">
        <f>L380-M380</f>
        <v>0</v>
      </c>
      <c r="O380" s="237">
        <v>12000000</v>
      </c>
      <c r="P380" s="237"/>
      <c r="Q380" s="237">
        <f>SUM(N380:P380)</f>
        <v>12000000</v>
      </c>
      <c r="R380" s="237">
        <f>K380-M380-Q380</f>
        <v>0</v>
      </c>
    </row>
    <row r="381" spans="1:18" ht="16.5" customHeight="1">
      <c r="A381" s="143" t="s">
        <v>16</v>
      </c>
      <c r="B381" s="143" t="s">
        <v>883</v>
      </c>
      <c r="C381" s="248">
        <f t="shared" ref="C381:R381" si="441">SUM(C382:C384)</f>
        <v>34047800</v>
      </c>
      <c r="D381" s="173">
        <f t="shared" ref="D381:J381" si="442">SUM(D382:D384)</f>
        <v>0</v>
      </c>
      <c r="E381" s="173">
        <f t="shared" si="442"/>
        <v>0</v>
      </c>
      <c r="F381" s="173">
        <f t="shared" si="442"/>
        <v>0</v>
      </c>
      <c r="G381" s="173">
        <f t="shared" si="442"/>
        <v>0</v>
      </c>
      <c r="H381" s="173">
        <f t="shared" si="442"/>
        <v>0</v>
      </c>
      <c r="I381" s="173">
        <f t="shared" si="442"/>
        <v>0</v>
      </c>
      <c r="J381" s="173">
        <f t="shared" si="442"/>
        <v>0</v>
      </c>
      <c r="K381" s="268">
        <f t="shared" si="441"/>
        <v>34047800</v>
      </c>
      <c r="L381" s="268">
        <f t="shared" si="441"/>
        <v>34047800</v>
      </c>
      <c r="M381" s="268">
        <f t="shared" si="441"/>
        <v>34047800</v>
      </c>
      <c r="N381" s="268">
        <f t="shared" si="441"/>
        <v>0</v>
      </c>
      <c r="O381" s="268">
        <f t="shared" si="441"/>
        <v>0</v>
      </c>
      <c r="P381" s="268">
        <f t="shared" si="441"/>
        <v>0</v>
      </c>
      <c r="Q381" s="268">
        <f t="shared" si="441"/>
        <v>0</v>
      </c>
      <c r="R381" s="268">
        <f t="shared" si="441"/>
        <v>0</v>
      </c>
    </row>
    <row r="382" spans="1:18" ht="16.5" customHeight="1">
      <c r="A382" s="32" t="s">
        <v>884</v>
      </c>
      <c r="B382" s="32" t="s">
        <v>885</v>
      </c>
      <c r="C382" s="237">
        <v>22295800</v>
      </c>
      <c r="D382" s="285"/>
      <c r="E382" s="285"/>
      <c r="F382" s="269"/>
      <c r="G382" s="269"/>
      <c r="H382" s="285"/>
      <c r="I382" s="285"/>
      <c r="J382" s="115">
        <f t="shared" ref="J382:J384" si="443">SUM(F382:I382)</f>
        <v>0</v>
      </c>
      <c r="K382" s="237">
        <v>22295800</v>
      </c>
      <c r="L382" s="253">
        <v>22295800</v>
      </c>
      <c r="M382" s="253">
        <v>22295800</v>
      </c>
      <c r="N382" s="237">
        <f t="shared" ref="N382:N384" si="444">L382-M382</f>
        <v>0</v>
      </c>
      <c r="O382" s="237"/>
      <c r="P382" s="237"/>
      <c r="Q382" s="237">
        <f>SUM(N382:P382)</f>
        <v>0</v>
      </c>
      <c r="R382" s="237">
        <f t="shared" ref="R382:R384" si="445">K382-M382-Q382</f>
        <v>0</v>
      </c>
    </row>
    <row r="383" spans="1:18" ht="16.5" customHeight="1">
      <c r="A383" s="32" t="s">
        <v>884</v>
      </c>
      <c r="B383" s="42" t="s">
        <v>893</v>
      </c>
      <c r="C383" s="237">
        <v>4602000</v>
      </c>
      <c r="D383" s="285"/>
      <c r="E383" s="285"/>
      <c r="F383" s="269"/>
      <c r="G383" s="269"/>
      <c r="H383" s="285"/>
      <c r="I383" s="285"/>
      <c r="J383" s="115">
        <f t="shared" si="443"/>
        <v>0</v>
      </c>
      <c r="K383" s="237">
        <v>4602000</v>
      </c>
      <c r="L383" s="253">
        <v>4602000</v>
      </c>
      <c r="M383" s="253">
        <v>4602000</v>
      </c>
      <c r="N383" s="237">
        <f t="shared" si="444"/>
        <v>0</v>
      </c>
      <c r="O383" s="237"/>
      <c r="P383" s="237"/>
      <c r="Q383" s="237">
        <f>SUM(N383:P383)</f>
        <v>0</v>
      </c>
      <c r="R383" s="237">
        <f t="shared" si="445"/>
        <v>0</v>
      </c>
    </row>
    <row r="384" spans="1:18" ht="16.5" customHeight="1">
      <c r="A384" s="32" t="s">
        <v>884</v>
      </c>
      <c r="B384" s="42" t="s">
        <v>887</v>
      </c>
      <c r="C384" s="237">
        <v>7150000</v>
      </c>
      <c r="D384" s="285"/>
      <c r="E384" s="285"/>
      <c r="F384" s="269"/>
      <c r="G384" s="269"/>
      <c r="H384" s="285"/>
      <c r="I384" s="285"/>
      <c r="J384" s="115">
        <f t="shared" si="443"/>
        <v>0</v>
      </c>
      <c r="K384" s="237">
        <v>7150000</v>
      </c>
      <c r="L384" s="253">
        <v>7150000</v>
      </c>
      <c r="M384" s="253">
        <v>7150000</v>
      </c>
      <c r="N384" s="237">
        <f t="shared" si="444"/>
        <v>0</v>
      </c>
      <c r="O384" s="237"/>
      <c r="P384" s="237"/>
      <c r="Q384" s="237">
        <f>SUM(N384:P384)</f>
        <v>0</v>
      </c>
      <c r="R384" s="237">
        <f t="shared" si="445"/>
        <v>0</v>
      </c>
    </row>
    <row r="385" spans="1:18" ht="16.5" customHeight="1">
      <c r="A385" s="143" t="s">
        <v>16</v>
      </c>
      <c r="B385" s="143" t="s">
        <v>968</v>
      </c>
      <c r="C385" s="268">
        <f>C386</f>
        <v>305700000</v>
      </c>
      <c r="D385" s="173">
        <f t="shared" ref="D385:J385" si="446">SUM(D386)</f>
        <v>0</v>
      </c>
      <c r="E385" s="173">
        <f t="shared" si="446"/>
        <v>0</v>
      </c>
      <c r="F385" s="173">
        <f t="shared" si="446"/>
        <v>0</v>
      </c>
      <c r="G385" s="173">
        <f t="shared" si="446"/>
        <v>0</v>
      </c>
      <c r="H385" s="173">
        <f t="shared" si="446"/>
        <v>0</v>
      </c>
      <c r="I385" s="173">
        <f t="shared" si="446"/>
        <v>0</v>
      </c>
      <c r="J385" s="173">
        <f t="shared" si="446"/>
        <v>0</v>
      </c>
      <c r="K385" s="268">
        <f t="shared" ref="K385:R385" si="447">K386</f>
        <v>305700000</v>
      </c>
      <c r="L385" s="268">
        <f t="shared" si="447"/>
        <v>305700000</v>
      </c>
      <c r="M385" s="268">
        <f t="shared" si="447"/>
        <v>305700000</v>
      </c>
      <c r="N385" s="268">
        <f t="shared" si="447"/>
        <v>0</v>
      </c>
      <c r="O385" s="268">
        <f t="shared" si="447"/>
        <v>0</v>
      </c>
      <c r="P385" s="268">
        <f t="shared" si="447"/>
        <v>0</v>
      </c>
      <c r="Q385" s="268">
        <f t="shared" si="447"/>
        <v>0</v>
      </c>
      <c r="R385" s="268">
        <f t="shared" si="447"/>
        <v>0</v>
      </c>
    </row>
    <row r="386" spans="1:18" ht="16.5" customHeight="1">
      <c r="A386" s="32" t="s">
        <v>884</v>
      </c>
      <c r="B386" s="42" t="s">
        <v>907</v>
      </c>
      <c r="C386" s="237">
        <v>305700000</v>
      </c>
      <c r="D386" s="285"/>
      <c r="E386" s="285"/>
      <c r="F386" s="269"/>
      <c r="G386" s="269"/>
      <c r="H386" s="285"/>
      <c r="I386" s="285"/>
      <c r="J386" s="115">
        <f>SUM(F386:I386)</f>
        <v>0</v>
      </c>
      <c r="K386" s="237">
        <v>305700000</v>
      </c>
      <c r="L386" s="253">
        <v>305700000</v>
      </c>
      <c r="M386" s="253">
        <v>305700000</v>
      </c>
      <c r="N386" s="237">
        <f>L386-M386</f>
        <v>0</v>
      </c>
      <c r="O386" s="237"/>
      <c r="P386" s="237"/>
      <c r="Q386" s="237">
        <f>SUM(N386:P386)</f>
        <v>0</v>
      </c>
      <c r="R386" s="237">
        <f>K386-M386-Q386</f>
        <v>0</v>
      </c>
    </row>
    <row r="387" spans="1:18" ht="16.5" customHeight="1">
      <c r="A387" s="143" t="s">
        <v>16</v>
      </c>
      <c r="B387" s="143" t="s">
        <v>1021</v>
      </c>
      <c r="C387" s="268">
        <f>C388</f>
        <v>314580</v>
      </c>
      <c r="D387" s="173">
        <f t="shared" ref="D387:J387" si="448">SUM(D388)</f>
        <v>0</v>
      </c>
      <c r="E387" s="173">
        <f t="shared" si="448"/>
        <v>0</v>
      </c>
      <c r="F387" s="173">
        <f t="shared" si="448"/>
        <v>0</v>
      </c>
      <c r="G387" s="173">
        <f t="shared" si="448"/>
        <v>0</v>
      </c>
      <c r="H387" s="173">
        <f t="shared" si="448"/>
        <v>0</v>
      </c>
      <c r="I387" s="173">
        <f t="shared" si="448"/>
        <v>0</v>
      </c>
      <c r="J387" s="173">
        <f t="shared" si="448"/>
        <v>0</v>
      </c>
      <c r="K387" s="268">
        <f t="shared" ref="K387:R387" si="449">K388</f>
        <v>314580</v>
      </c>
      <c r="L387" s="268">
        <f t="shared" si="449"/>
        <v>314580</v>
      </c>
      <c r="M387" s="268">
        <f t="shared" si="449"/>
        <v>314580</v>
      </c>
      <c r="N387" s="268">
        <f t="shared" si="449"/>
        <v>0</v>
      </c>
      <c r="O387" s="268">
        <f t="shared" si="449"/>
        <v>0</v>
      </c>
      <c r="P387" s="268">
        <f t="shared" si="449"/>
        <v>0</v>
      </c>
      <c r="Q387" s="268">
        <f t="shared" si="449"/>
        <v>0</v>
      </c>
      <c r="R387" s="268">
        <f t="shared" si="449"/>
        <v>0</v>
      </c>
    </row>
    <row r="388" spans="1:18" ht="16.5" customHeight="1">
      <c r="A388" s="32" t="s">
        <v>884</v>
      </c>
      <c r="B388" s="42" t="s">
        <v>908</v>
      </c>
      <c r="C388" s="237">
        <v>314580</v>
      </c>
      <c r="D388" s="285"/>
      <c r="E388" s="285"/>
      <c r="F388" s="269"/>
      <c r="G388" s="269"/>
      <c r="H388" s="285"/>
      <c r="I388" s="285"/>
      <c r="J388" s="115">
        <f>SUM(F388:I388)</f>
        <v>0</v>
      </c>
      <c r="K388" s="237">
        <v>314580</v>
      </c>
      <c r="L388" s="253">
        <v>314580</v>
      </c>
      <c r="M388" s="253">
        <v>314580</v>
      </c>
      <c r="N388" s="237">
        <f>L388-M388</f>
        <v>0</v>
      </c>
      <c r="O388" s="237"/>
      <c r="P388" s="237"/>
      <c r="Q388" s="237">
        <f>SUM(N388:P388)</f>
        <v>0</v>
      </c>
      <c r="R388" s="237">
        <f>K388-M388-Q388</f>
        <v>0</v>
      </c>
    </row>
    <row r="389" spans="1:18" ht="16.5" customHeight="1">
      <c r="A389" s="143" t="s">
        <v>16</v>
      </c>
      <c r="B389" s="143" t="s">
        <v>988</v>
      </c>
      <c r="C389" s="268">
        <f>C390</f>
        <v>12031400</v>
      </c>
      <c r="D389" s="173">
        <f t="shared" ref="D389:J389" si="450">SUM(D390)</f>
        <v>0</v>
      </c>
      <c r="E389" s="173">
        <f t="shared" si="450"/>
        <v>0</v>
      </c>
      <c r="F389" s="173">
        <f t="shared" si="450"/>
        <v>0</v>
      </c>
      <c r="G389" s="173">
        <f t="shared" si="450"/>
        <v>0</v>
      </c>
      <c r="H389" s="173">
        <f t="shared" si="450"/>
        <v>0</v>
      </c>
      <c r="I389" s="173">
        <f t="shared" si="450"/>
        <v>0</v>
      </c>
      <c r="J389" s="173">
        <f t="shared" si="450"/>
        <v>0</v>
      </c>
      <c r="K389" s="268">
        <f t="shared" ref="K389:R389" si="451">K390</f>
        <v>12031400</v>
      </c>
      <c r="L389" s="268">
        <f t="shared" si="451"/>
        <v>12031400</v>
      </c>
      <c r="M389" s="268">
        <f t="shared" si="451"/>
        <v>12031400</v>
      </c>
      <c r="N389" s="268">
        <f t="shared" si="451"/>
        <v>0</v>
      </c>
      <c r="O389" s="268">
        <f t="shared" si="451"/>
        <v>0</v>
      </c>
      <c r="P389" s="268">
        <f t="shared" si="451"/>
        <v>0</v>
      </c>
      <c r="Q389" s="268">
        <f t="shared" si="451"/>
        <v>0</v>
      </c>
      <c r="R389" s="268">
        <f t="shared" si="451"/>
        <v>0</v>
      </c>
    </row>
    <row r="390" spans="1:18" ht="16.5" customHeight="1">
      <c r="A390" s="32" t="s">
        <v>884</v>
      </c>
      <c r="B390" s="42" t="s">
        <v>954</v>
      </c>
      <c r="C390" s="237">
        <v>12031400</v>
      </c>
      <c r="D390" s="285"/>
      <c r="E390" s="285"/>
      <c r="F390" s="269"/>
      <c r="G390" s="269"/>
      <c r="H390" s="285"/>
      <c r="I390" s="285"/>
      <c r="J390" s="115">
        <f>SUM(F390:I390)</f>
        <v>0</v>
      </c>
      <c r="K390" s="237">
        <v>12031400</v>
      </c>
      <c r="L390" s="253">
        <v>12031400</v>
      </c>
      <c r="M390" s="253">
        <v>12031400</v>
      </c>
      <c r="N390" s="237">
        <f>L390-M390</f>
        <v>0</v>
      </c>
      <c r="O390" s="237"/>
      <c r="P390" s="237"/>
      <c r="Q390" s="237">
        <f>SUM(N390:P390)</f>
        <v>0</v>
      </c>
      <c r="R390" s="237">
        <f>K390-M390-Q390</f>
        <v>0</v>
      </c>
    </row>
    <row r="391" spans="1:18" ht="16.5" customHeight="1">
      <c r="A391" s="143" t="s">
        <v>16</v>
      </c>
      <c r="B391" s="143" t="s">
        <v>989</v>
      </c>
      <c r="C391" s="268">
        <f>C392</f>
        <v>18005100</v>
      </c>
      <c r="D391" s="173">
        <f t="shared" ref="D391:J391" si="452">SUM(D392)</f>
        <v>0</v>
      </c>
      <c r="E391" s="173">
        <f t="shared" si="452"/>
        <v>0</v>
      </c>
      <c r="F391" s="173">
        <f t="shared" si="452"/>
        <v>0</v>
      </c>
      <c r="G391" s="173">
        <f t="shared" si="452"/>
        <v>0</v>
      </c>
      <c r="H391" s="173">
        <f t="shared" si="452"/>
        <v>0</v>
      </c>
      <c r="I391" s="173">
        <f t="shared" si="452"/>
        <v>0</v>
      </c>
      <c r="J391" s="173">
        <f t="shared" si="452"/>
        <v>0</v>
      </c>
      <c r="K391" s="268">
        <f t="shared" ref="K391:R391" si="453">K392</f>
        <v>18005100</v>
      </c>
      <c r="L391" s="268">
        <f t="shared" si="453"/>
        <v>18005100</v>
      </c>
      <c r="M391" s="268">
        <f t="shared" si="453"/>
        <v>18005100</v>
      </c>
      <c r="N391" s="268">
        <f t="shared" si="453"/>
        <v>0</v>
      </c>
      <c r="O391" s="268">
        <f t="shared" si="453"/>
        <v>0</v>
      </c>
      <c r="P391" s="268">
        <f t="shared" si="453"/>
        <v>0</v>
      </c>
      <c r="Q391" s="268">
        <f t="shared" si="453"/>
        <v>0</v>
      </c>
      <c r="R391" s="268">
        <f t="shared" si="453"/>
        <v>0</v>
      </c>
    </row>
    <row r="392" spans="1:18" ht="16.5" customHeight="1">
      <c r="A392" s="32" t="s">
        <v>884</v>
      </c>
      <c r="B392" s="42" t="s">
        <v>990</v>
      </c>
      <c r="C392" s="237">
        <v>18005100</v>
      </c>
      <c r="D392" s="285"/>
      <c r="E392" s="285"/>
      <c r="F392" s="269"/>
      <c r="G392" s="269"/>
      <c r="H392" s="285"/>
      <c r="I392" s="285"/>
      <c r="J392" s="115">
        <f>SUM(F392:I392)</f>
        <v>0</v>
      </c>
      <c r="K392" s="237">
        <v>18005100</v>
      </c>
      <c r="L392" s="253">
        <v>18005100</v>
      </c>
      <c r="M392" s="253">
        <v>18005100</v>
      </c>
      <c r="N392" s="237">
        <f>L392-M392</f>
        <v>0</v>
      </c>
      <c r="O392" s="237"/>
      <c r="P392" s="237"/>
      <c r="Q392" s="237">
        <f>SUM(N392:P392)</f>
        <v>0</v>
      </c>
      <c r="R392" s="237">
        <f>K392-M392-Q392</f>
        <v>0</v>
      </c>
    </row>
    <row r="393" spans="1:18" ht="16.5" customHeight="1">
      <c r="A393" s="143" t="s">
        <v>16</v>
      </c>
      <c r="B393" s="143" t="s">
        <v>924</v>
      </c>
      <c r="C393" s="248">
        <f t="shared" ref="C393:R393" si="454">SUM(C394:C395)</f>
        <v>149680200</v>
      </c>
      <c r="D393" s="173">
        <f t="shared" ref="D393:J393" si="455">SUM(D394:D395)</f>
        <v>0</v>
      </c>
      <c r="E393" s="173">
        <f t="shared" si="455"/>
        <v>0</v>
      </c>
      <c r="F393" s="173">
        <f t="shared" si="455"/>
        <v>0</v>
      </c>
      <c r="G393" s="173">
        <f t="shared" si="455"/>
        <v>0</v>
      </c>
      <c r="H393" s="173">
        <f t="shared" si="455"/>
        <v>0</v>
      </c>
      <c r="I393" s="173">
        <f t="shared" si="455"/>
        <v>0</v>
      </c>
      <c r="J393" s="173">
        <f t="shared" si="455"/>
        <v>0</v>
      </c>
      <c r="K393" s="268">
        <f t="shared" si="454"/>
        <v>149680200</v>
      </c>
      <c r="L393" s="268">
        <f t="shared" si="454"/>
        <v>149680200</v>
      </c>
      <c r="M393" s="268">
        <f t="shared" si="454"/>
        <v>144480200</v>
      </c>
      <c r="N393" s="268">
        <f t="shared" si="454"/>
        <v>5200000</v>
      </c>
      <c r="O393" s="268">
        <f t="shared" si="454"/>
        <v>0</v>
      </c>
      <c r="P393" s="268">
        <f t="shared" si="454"/>
        <v>0</v>
      </c>
      <c r="Q393" s="268">
        <f t="shared" si="454"/>
        <v>5200000</v>
      </c>
      <c r="R393" s="268">
        <f t="shared" si="454"/>
        <v>0</v>
      </c>
    </row>
    <row r="394" spans="1:18" ht="16.5" customHeight="1">
      <c r="A394" s="32" t="s">
        <v>884</v>
      </c>
      <c r="B394" s="42" t="s">
        <v>940</v>
      </c>
      <c r="C394" s="237">
        <v>31000000</v>
      </c>
      <c r="D394" s="285"/>
      <c r="E394" s="285"/>
      <c r="F394" s="269"/>
      <c r="G394" s="269"/>
      <c r="H394" s="285"/>
      <c r="I394" s="285"/>
      <c r="J394" s="115">
        <f t="shared" ref="J394:J395" si="456">SUM(F394:I394)</f>
        <v>0</v>
      </c>
      <c r="K394" s="237">
        <v>31000000</v>
      </c>
      <c r="L394" s="253">
        <v>31000000</v>
      </c>
      <c r="M394" s="253">
        <v>31000000</v>
      </c>
      <c r="N394" s="237">
        <f t="shared" ref="N394:N395" si="457">L394-M394</f>
        <v>0</v>
      </c>
      <c r="O394" s="237"/>
      <c r="P394" s="237"/>
      <c r="Q394" s="237">
        <f>SUM(N394:P394)</f>
        <v>0</v>
      </c>
      <c r="R394" s="237">
        <f t="shared" ref="R394:R395" si="458">K394-M394-Q394</f>
        <v>0</v>
      </c>
    </row>
    <row r="395" spans="1:18" ht="16.5" customHeight="1">
      <c r="A395" s="32" t="s">
        <v>884</v>
      </c>
      <c r="B395" s="42" t="s">
        <v>1048</v>
      </c>
      <c r="C395" s="237">
        <v>118680200</v>
      </c>
      <c r="D395" s="285"/>
      <c r="E395" s="285"/>
      <c r="F395" s="269"/>
      <c r="G395" s="269"/>
      <c r="H395" s="285"/>
      <c r="I395" s="285"/>
      <c r="J395" s="115">
        <f t="shared" si="456"/>
        <v>0</v>
      </c>
      <c r="K395" s="237">
        <v>118680200</v>
      </c>
      <c r="L395" s="253">
        <v>118680200</v>
      </c>
      <c r="M395" s="253">
        <v>113480200</v>
      </c>
      <c r="N395" s="237">
        <f t="shared" si="457"/>
        <v>5200000</v>
      </c>
      <c r="O395" s="237"/>
      <c r="P395" s="237"/>
      <c r="Q395" s="237">
        <f>SUM(N395:P395)</f>
        <v>5200000</v>
      </c>
      <c r="R395" s="237">
        <f t="shared" si="458"/>
        <v>0</v>
      </c>
    </row>
    <row r="396" spans="1:18" ht="16.5" customHeight="1">
      <c r="A396" s="143" t="s">
        <v>16</v>
      </c>
      <c r="B396" s="143" t="s">
        <v>991</v>
      </c>
      <c r="C396" s="268">
        <f>C397</f>
        <v>2017070</v>
      </c>
      <c r="D396" s="173">
        <f t="shared" ref="D396:J396" si="459">SUM(D397)</f>
        <v>0</v>
      </c>
      <c r="E396" s="173">
        <f t="shared" si="459"/>
        <v>0</v>
      </c>
      <c r="F396" s="173">
        <f t="shared" si="459"/>
        <v>0</v>
      </c>
      <c r="G396" s="173">
        <f t="shared" si="459"/>
        <v>0</v>
      </c>
      <c r="H396" s="173">
        <f t="shared" si="459"/>
        <v>0</v>
      </c>
      <c r="I396" s="173">
        <f t="shared" si="459"/>
        <v>0</v>
      </c>
      <c r="J396" s="173">
        <f t="shared" si="459"/>
        <v>0</v>
      </c>
      <c r="K396" s="268">
        <f t="shared" ref="K396:R396" si="460">K397</f>
        <v>2017070</v>
      </c>
      <c r="L396" s="268">
        <f t="shared" si="460"/>
        <v>1017070</v>
      </c>
      <c r="M396" s="268">
        <f t="shared" si="460"/>
        <v>1017070</v>
      </c>
      <c r="N396" s="268">
        <f t="shared" si="460"/>
        <v>0</v>
      </c>
      <c r="O396" s="268">
        <f t="shared" si="460"/>
        <v>1000000</v>
      </c>
      <c r="P396" s="268">
        <f t="shared" si="460"/>
        <v>0</v>
      </c>
      <c r="Q396" s="268">
        <f t="shared" si="460"/>
        <v>1000000</v>
      </c>
      <c r="R396" s="268">
        <f t="shared" si="460"/>
        <v>0</v>
      </c>
    </row>
    <row r="397" spans="1:18" ht="16.5" customHeight="1">
      <c r="A397" s="32" t="s">
        <v>884</v>
      </c>
      <c r="B397" s="42" t="s">
        <v>889</v>
      </c>
      <c r="C397" s="237">
        <v>2017070</v>
      </c>
      <c r="D397" s="285"/>
      <c r="E397" s="285"/>
      <c r="F397" s="269"/>
      <c r="G397" s="269"/>
      <c r="H397" s="285"/>
      <c r="I397" s="285"/>
      <c r="J397" s="115">
        <f>SUM(F397:I397)</f>
        <v>0</v>
      </c>
      <c r="K397" s="237">
        <v>2017070</v>
      </c>
      <c r="L397" s="253">
        <v>1017070</v>
      </c>
      <c r="M397" s="253">
        <v>1017070</v>
      </c>
      <c r="N397" s="237">
        <f>L397-M397</f>
        <v>0</v>
      </c>
      <c r="O397" s="256">
        <v>1000000</v>
      </c>
      <c r="P397" s="237"/>
      <c r="Q397" s="237">
        <f>SUM(N397:P397)</f>
        <v>1000000</v>
      </c>
      <c r="R397" s="237">
        <f>K397-M397-Q397</f>
        <v>0</v>
      </c>
    </row>
    <row r="398" spans="1:18" ht="16.5" customHeight="1">
      <c r="A398" s="143" t="s">
        <v>16</v>
      </c>
      <c r="B398" s="143" t="s">
        <v>926</v>
      </c>
      <c r="C398" s="248">
        <f>SUM(C399)</f>
        <v>15297569</v>
      </c>
      <c r="D398" s="173">
        <f t="shared" ref="D398:J398" si="461">SUM(D399)</f>
        <v>0</v>
      </c>
      <c r="E398" s="173">
        <f t="shared" si="461"/>
        <v>0</v>
      </c>
      <c r="F398" s="173">
        <f t="shared" si="461"/>
        <v>0</v>
      </c>
      <c r="G398" s="173">
        <f t="shared" si="461"/>
        <v>0</v>
      </c>
      <c r="H398" s="173">
        <f t="shared" si="461"/>
        <v>0</v>
      </c>
      <c r="I398" s="173">
        <f t="shared" si="461"/>
        <v>0</v>
      </c>
      <c r="J398" s="173">
        <f t="shared" si="461"/>
        <v>0</v>
      </c>
      <c r="K398" s="268">
        <f t="shared" ref="K398:R398" si="462">SUM(K399)</f>
        <v>15297569</v>
      </c>
      <c r="L398" s="268">
        <f t="shared" si="462"/>
        <v>12242900</v>
      </c>
      <c r="M398" s="268">
        <f t="shared" si="462"/>
        <v>12242900</v>
      </c>
      <c r="N398" s="268">
        <f t="shared" si="462"/>
        <v>0</v>
      </c>
      <c r="O398" s="268">
        <f t="shared" si="462"/>
        <v>3054669</v>
      </c>
      <c r="P398" s="268">
        <f t="shared" si="462"/>
        <v>0</v>
      </c>
      <c r="Q398" s="268">
        <f t="shared" si="462"/>
        <v>3054669</v>
      </c>
      <c r="R398" s="268">
        <f t="shared" si="462"/>
        <v>0</v>
      </c>
    </row>
    <row r="399" spans="1:18" ht="16.5" customHeight="1">
      <c r="A399" s="32" t="s">
        <v>884</v>
      </c>
      <c r="B399" s="42" t="s">
        <v>894</v>
      </c>
      <c r="C399" s="237">
        <v>15297569</v>
      </c>
      <c r="D399" s="285"/>
      <c r="E399" s="285"/>
      <c r="F399" s="269"/>
      <c r="G399" s="269"/>
      <c r="H399" s="285"/>
      <c r="I399" s="285"/>
      <c r="J399" s="115">
        <f>SUM(F399:I399)</f>
        <v>0</v>
      </c>
      <c r="K399" s="237">
        <v>15297569</v>
      </c>
      <c r="L399" s="253">
        <v>12242900</v>
      </c>
      <c r="M399" s="253">
        <v>12242900</v>
      </c>
      <c r="N399" s="237">
        <f>L399-M399</f>
        <v>0</v>
      </c>
      <c r="O399" s="256">
        <v>3054669</v>
      </c>
      <c r="P399" s="237"/>
      <c r="Q399" s="237">
        <f>SUM(N399:P399)</f>
        <v>3054669</v>
      </c>
      <c r="R399" s="237">
        <f>K399-M399-Q399</f>
        <v>0</v>
      </c>
    </row>
    <row r="400" spans="1:18" ht="16.5" customHeight="1">
      <c r="A400" s="143" t="s">
        <v>16</v>
      </c>
      <c r="B400" s="143" t="s">
        <v>1023</v>
      </c>
      <c r="C400" s="248">
        <f>SUM(C401)</f>
        <v>34610000</v>
      </c>
      <c r="D400" s="173">
        <f t="shared" ref="D400:J400" si="463">SUM(D401)</f>
        <v>0</v>
      </c>
      <c r="E400" s="173">
        <f t="shared" si="463"/>
        <v>0</v>
      </c>
      <c r="F400" s="173">
        <f t="shared" si="463"/>
        <v>0</v>
      </c>
      <c r="G400" s="173">
        <f t="shared" si="463"/>
        <v>0</v>
      </c>
      <c r="H400" s="173">
        <f t="shared" si="463"/>
        <v>0</v>
      </c>
      <c r="I400" s="173">
        <f t="shared" si="463"/>
        <v>0</v>
      </c>
      <c r="J400" s="173">
        <f t="shared" si="463"/>
        <v>0</v>
      </c>
      <c r="K400" s="268">
        <f t="shared" ref="K400:R400" si="464">SUM(K401)</f>
        <v>34610000</v>
      </c>
      <c r="L400" s="268">
        <f t="shared" si="464"/>
        <v>34610000</v>
      </c>
      <c r="M400" s="268">
        <f t="shared" si="464"/>
        <v>34610000</v>
      </c>
      <c r="N400" s="268">
        <f t="shared" si="464"/>
        <v>0</v>
      </c>
      <c r="O400" s="268">
        <f t="shared" si="464"/>
        <v>0</v>
      </c>
      <c r="P400" s="268">
        <f t="shared" si="464"/>
        <v>0</v>
      </c>
      <c r="Q400" s="268">
        <f t="shared" si="464"/>
        <v>0</v>
      </c>
      <c r="R400" s="268">
        <f t="shared" si="464"/>
        <v>0</v>
      </c>
    </row>
    <row r="401" spans="1:18" ht="16.5" customHeight="1">
      <c r="A401" s="32" t="s">
        <v>884</v>
      </c>
      <c r="B401" s="42" t="s">
        <v>1025</v>
      </c>
      <c r="C401" s="237">
        <v>34610000</v>
      </c>
      <c r="D401" s="285"/>
      <c r="E401" s="285"/>
      <c r="F401" s="269"/>
      <c r="G401" s="269"/>
      <c r="H401" s="285"/>
      <c r="I401" s="285"/>
      <c r="J401" s="115">
        <f>SUM(F401:I401)</f>
        <v>0</v>
      </c>
      <c r="K401" s="237">
        <v>34610000</v>
      </c>
      <c r="L401" s="253">
        <v>34610000</v>
      </c>
      <c r="M401" s="253">
        <v>34610000</v>
      </c>
      <c r="N401" s="237">
        <f>L401-M401</f>
        <v>0</v>
      </c>
      <c r="O401" s="237"/>
      <c r="P401" s="237"/>
      <c r="Q401" s="237">
        <f>SUM(N401:P401)</f>
        <v>0</v>
      </c>
      <c r="R401" s="237">
        <f>K401-M401-Q401</f>
        <v>0</v>
      </c>
    </row>
    <row r="402" spans="1:18" ht="16.5" customHeight="1">
      <c r="A402" s="143" t="s">
        <v>16</v>
      </c>
      <c r="B402" s="143" t="s">
        <v>1027</v>
      </c>
      <c r="C402" s="248">
        <f t="shared" ref="C402:R402" si="465">SUM(C403:C405)</f>
        <v>324769005</v>
      </c>
      <c r="D402" s="173">
        <f t="shared" ref="D402:J402" si="466">SUM(D403:D405)</f>
        <v>0</v>
      </c>
      <c r="E402" s="173">
        <f t="shared" si="466"/>
        <v>0</v>
      </c>
      <c r="F402" s="173">
        <f t="shared" si="466"/>
        <v>0</v>
      </c>
      <c r="G402" s="173">
        <f t="shared" si="466"/>
        <v>0</v>
      </c>
      <c r="H402" s="173">
        <f t="shared" si="466"/>
        <v>0</v>
      </c>
      <c r="I402" s="173">
        <f t="shared" si="466"/>
        <v>0</v>
      </c>
      <c r="J402" s="173">
        <f t="shared" si="466"/>
        <v>0</v>
      </c>
      <c r="K402" s="268">
        <f t="shared" si="465"/>
        <v>324769005</v>
      </c>
      <c r="L402" s="268">
        <f t="shared" si="465"/>
        <v>324769005</v>
      </c>
      <c r="M402" s="268">
        <f t="shared" si="465"/>
        <v>324769005</v>
      </c>
      <c r="N402" s="268">
        <f t="shared" si="465"/>
        <v>0</v>
      </c>
      <c r="O402" s="268">
        <f t="shared" si="465"/>
        <v>0</v>
      </c>
      <c r="P402" s="268">
        <f t="shared" si="465"/>
        <v>0</v>
      </c>
      <c r="Q402" s="268">
        <f t="shared" si="465"/>
        <v>0</v>
      </c>
      <c r="R402" s="268">
        <f t="shared" si="465"/>
        <v>0</v>
      </c>
    </row>
    <row r="403" spans="1:18" ht="16.5" customHeight="1">
      <c r="A403" s="32" t="s">
        <v>884</v>
      </c>
      <c r="B403" s="42" t="s">
        <v>1049</v>
      </c>
      <c r="C403" s="237">
        <v>255695185</v>
      </c>
      <c r="D403" s="285"/>
      <c r="E403" s="285"/>
      <c r="F403" s="269"/>
      <c r="G403" s="269"/>
      <c r="H403" s="285"/>
      <c r="I403" s="285"/>
      <c r="J403" s="115">
        <f t="shared" ref="J403:J405" si="467">SUM(F403:I403)</f>
        <v>0</v>
      </c>
      <c r="K403" s="237">
        <v>255695185</v>
      </c>
      <c r="L403" s="253">
        <v>255695185</v>
      </c>
      <c r="M403" s="253">
        <v>255695185</v>
      </c>
      <c r="N403" s="237">
        <f t="shared" ref="N403:N405" si="468">L403-M403</f>
        <v>0</v>
      </c>
      <c r="O403" s="237"/>
      <c r="P403" s="237"/>
      <c r="Q403" s="237">
        <f>SUM(N403:P403)</f>
        <v>0</v>
      </c>
      <c r="R403" s="237">
        <f t="shared" ref="R403:R405" si="469">K403-M403-Q403</f>
        <v>0</v>
      </c>
    </row>
    <row r="404" spans="1:18" ht="16.5" customHeight="1">
      <c r="A404" s="32" t="s">
        <v>884</v>
      </c>
      <c r="B404" s="42" t="s">
        <v>1028</v>
      </c>
      <c r="C404" s="237">
        <v>30000000</v>
      </c>
      <c r="D404" s="285"/>
      <c r="E404" s="285"/>
      <c r="F404" s="269"/>
      <c r="G404" s="269"/>
      <c r="H404" s="285"/>
      <c r="I404" s="285"/>
      <c r="J404" s="115">
        <f t="shared" si="467"/>
        <v>0</v>
      </c>
      <c r="K404" s="237">
        <v>30000000</v>
      </c>
      <c r="L404" s="253">
        <v>30000000</v>
      </c>
      <c r="M404" s="253">
        <v>30000000</v>
      </c>
      <c r="N404" s="237">
        <f t="shared" si="468"/>
        <v>0</v>
      </c>
      <c r="O404" s="237"/>
      <c r="P404" s="237"/>
      <c r="Q404" s="237">
        <f>SUM(N404:P404)</f>
        <v>0</v>
      </c>
      <c r="R404" s="237">
        <f t="shared" si="469"/>
        <v>0</v>
      </c>
    </row>
    <row r="405" spans="1:18" ht="16.5" customHeight="1">
      <c r="A405" s="32" t="s">
        <v>884</v>
      </c>
      <c r="B405" s="42" t="s">
        <v>993</v>
      </c>
      <c r="C405" s="237">
        <v>39073820</v>
      </c>
      <c r="D405" s="285"/>
      <c r="E405" s="285"/>
      <c r="F405" s="269"/>
      <c r="G405" s="269"/>
      <c r="H405" s="285"/>
      <c r="I405" s="285"/>
      <c r="J405" s="115">
        <f t="shared" si="467"/>
        <v>0</v>
      </c>
      <c r="K405" s="237">
        <v>39073820</v>
      </c>
      <c r="L405" s="253">
        <v>39073820</v>
      </c>
      <c r="M405" s="253">
        <v>39073820</v>
      </c>
      <c r="N405" s="237">
        <f t="shared" si="468"/>
        <v>0</v>
      </c>
      <c r="O405" s="237"/>
      <c r="P405" s="237"/>
      <c r="Q405" s="237">
        <f>SUM(N405:P405)</f>
        <v>0</v>
      </c>
      <c r="R405" s="237">
        <f t="shared" si="469"/>
        <v>0</v>
      </c>
    </row>
    <row r="406" spans="1:18" ht="16.5" customHeight="1">
      <c r="A406" s="143" t="s">
        <v>16</v>
      </c>
      <c r="B406" s="143" t="s">
        <v>1050</v>
      </c>
      <c r="C406" s="248">
        <f>SUM(C407)</f>
        <v>10131900</v>
      </c>
      <c r="D406" s="173">
        <f t="shared" ref="D406:J406" si="470">SUM(D407)</f>
        <v>0</v>
      </c>
      <c r="E406" s="173">
        <f t="shared" si="470"/>
        <v>0</v>
      </c>
      <c r="F406" s="173">
        <f t="shared" si="470"/>
        <v>0</v>
      </c>
      <c r="G406" s="173">
        <f t="shared" si="470"/>
        <v>0</v>
      </c>
      <c r="H406" s="173">
        <f t="shared" si="470"/>
        <v>0</v>
      </c>
      <c r="I406" s="173">
        <f t="shared" si="470"/>
        <v>0</v>
      </c>
      <c r="J406" s="173">
        <f t="shared" si="470"/>
        <v>0</v>
      </c>
      <c r="K406" s="268">
        <f t="shared" ref="K406:R406" si="471">SUM(K407)</f>
        <v>10131900</v>
      </c>
      <c r="L406" s="268">
        <f t="shared" si="471"/>
        <v>10131900</v>
      </c>
      <c r="M406" s="268">
        <f t="shared" si="471"/>
        <v>10131900</v>
      </c>
      <c r="N406" s="268">
        <f t="shared" si="471"/>
        <v>0</v>
      </c>
      <c r="O406" s="268">
        <f t="shared" si="471"/>
        <v>0</v>
      </c>
      <c r="P406" s="268">
        <f t="shared" si="471"/>
        <v>0</v>
      </c>
      <c r="Q406" s="268">
        <f t="shared" si="471"/>
        <v>0</v>
      </c>
      <c r="R406" s="268">
        <f t="shared" si="471"/>
        <v>0</v>
      </c>
    </row>
    <row r="407" spans="1:18" ht="16.5" customHeight="1">
      <c r="A407" s="144" t="s">
        <v>884</v>
      </c>
      <c r="B407" s="195" t="s">
        <v>1051</v>
      </c>
      <c r="C407" s="249">
        <v>10131900</v>
      </c>
      <c r="D407" s="286"/>
      <c r="E407" s="286"/>
      <c r="F407" s="293"/>
      <c r="G407" s="293"/>
      <c r="H407" s="286"/>
      <c r="I407" s="286"/>
      <c r="J407" s="115">
        <f>SUM(F407:I407)</f>
        <v>0</v>
      </c>
      <c r="K407" s="249">
        <v>10131900</v>
      </c>
      <c r="L407" s="257">
        <v>10131900</v>
      </c>
      <c r="M407" s="257">
        <v>10131900</v>
      </c>
      <c r="N407" s="249">
        <f>L407-M407</f>
        <v>0</v>
      </c>
      <c r="O407" s="249"/>
      <c r="P407" s="249"/>
      <c r="Q407" s="249">
        <f>SUM(N407:P407)</f>
        <v>0</v>
      </c>
      <c r="R407" s="237">
        <f>K407-M407-Q407</f>
        <v>0</v>
      </c>
    </row>
    <row r="408" spans="1:18" ht="16.5" customHeight="1">
      <c r="A408" s="27" t="s">
        <v>3</v>
      </c>
      <c r="B408" s="31" t="s">
        <v>1052</v>
      </c>
      <c r="C408" s="210">
        <f>C409</f>
        <v>10000000</v>
      </c>
      <c r="D408" s="210">
        <f t="shared" ref="D408:J408" si="472">D409</f>
        <v>0</v>
      </c>
      <c r="E408" s="210">
        <f t="shared" si="472"/>
        <v>0</v>
      </c>
      <c r="F408" s="210">
        <f t="shared" si="472"/>
        <v>0</v>
      </c>
      <c r="G408" s="210">
        <f t="shared" si="472"/>
        <v>0</v>
      </c>
      <c r="H408" s="210">
        <f t="shared" si="472"/>
        <v>0</v>
      </c>
      <c r="I408" s="210">
        <f t="shared" si="472"/>
        <v>0</v>
      </c>
      <c r="J408" s="210">
        <f t="shared" si="472"/>
        <v>0</v>
      </c>
      <c r="K408" s="210">
        <f t="shared" ref="K408:R408" si="473">K409</f>
        <v>10000000</v>
      </c>
      <c r="L408" s="210">
        <f t="shared" si="473"/>
        <v>10000000</v>
      </c>
      <c r="M408" s="210">
        <f t="shared" si="473"/>
        <v>10000000</v>
      </c>
      <c r="N408" s="210">
        <f t="shared" si="473"/>
        <v>0</v>
      </c>
      <c r="O408" s="210">
        <f t="shared" si="473"/>
        <v>0</v>
      </c>
      <c r="P408" s="210">
        <f t="shared" si="473"/>
        <v>0</v>
      </c>
      <c r="Q408" s="210">
        <f t="shared" si="473"/>
        <v>0</v>
      </c>
      <c r="R408" s="210">
        <f t="shared" si="473"/>
        <v>0</v>
      </c>
    </row>
    <row r="409" spans="1:18" ht="15.75" customHeight="1">
      <c r="A409" s="143" t="s">
        <v>16</v>
      </c>
      <c r="B409" s="143" t="s">
        <v>989</v>
      </c>
      <c r="C409" s="248">
        <f>SUM(C410)</f>
        <v>10000000</v>
      </c>
      <c r="D409" s="173">
        <f t="shared" ref="D409:J409" si="474">SUM(D410)</f>
        <v>0</v>
      </c>
      <c r="E409" s="173">
        <f t="shared" si="474"/>
        <v>0</v>
      </c>
      <c r="F409" s="173">
        <f t="shared" si="474"/>
        <v>0</v>
      </c>
      <c r="G409" s="173">
        <f t="shared" si="474"/>
        <v>0</v>
      </c>
      <c r="H409" s="173">
        <f t="shared" si="474"/>
        <v>0</v>
      </c>
      <c r="I409" s="173">
        <f t="shared" si="474"/>
        <v>0</v>
      </c>
      <c r="J409" s="173">
        <f t="shared" si="474"/>
        <v>0</v>
      </c>
      <c r="K409" s="268">
        <f t="shared" ref="K409:R409" si="475">SUM(K410)</f>
        <v>10000000</v>
      </c>
      <c r="L409" s="268">
        <f t="shared" si="475"/>
        <v>10000000</v>
      </c>
      <c r="M409" s="268">
        <f t="shared" si="475"/>
        <v>10000000</v>
      </c>
      <c r="N409" s="268">
        <f t="shared" si="475"/>
        <v>0</v>
      </c>
      <c r="O409" s="268">
        <f t="shared" si="475"/>
        <v>0</v>
      </c>
      <c r="P409" s="268">
        <f t="shared" si="475"/>
        <v>0</v>
      </c>
      <c r="Q409" s="268">
        <f t="shared" si="475"/>
        <v>0</v>
      </c>
      <c r="R409" s="268">
        <f t="shared" si="475"/>
        <v>0</v>
      </c>
    </row>
    <row r="410" spans="1:18" ht="16.5" customHeight="1">
      <c r="A410" s="144" t="s">
        <v>884</v>
      </c>
      <c r="B410" s="195" t="s">
        <v>990</v>
      </c>
      <c r="C410" s="249">
        <v>10000000</v>
      </c>
      <c r="D410" s="286"/>
      <c r="E410" s="286"/>
      <c r="F410" s="293"/>
      <c r="G410" s="293"/>
      <c r="H410" s="286"/>
      <c r="I410" s="286"/>
      <c r="J410" s="115">
        <f>SUM(F410:I410)</f>
        <v>0</v>
      </c>
      <c r="K410" s="249">
        <v>10000000</v>
      </c>
      <c r="L410" s="249">
        <v>10000000</v>
      </c>
      <c r="M410" s="249">
        <v>10000000</v>
      </c>
      <c r="N410" s="249">
        <f>L410-M410</f>
        <v>0</v>
      </c>
      <c r="O410" s="249"/>
      <c r="P410" s="249"/>
      <c r="Q410" s="249">
        <f>SUM(N410:P410)</f>
        <v>0</v>
      </c>
      <c r="R410" s="237">
        <f>K410-M410-Q410</f>
        <v>0</v>
      </c>
    </row>
    <row r="411" spans="1:18" ht="16.5" customHeight="1">
      <c r="A411" s="27" t="s">
        <v>3</v>
      </c>
      <c r="B411" s="31" t="s">
        <v>1053</v>
      </c>
      <c r="C411" s="210">
        <f>SUM(C412,C414,C416,C418)</f>
        <v>80000000</v>
      </c>
      <c r="D411" s="210">
        <f t="shared" ref="D411:J411" si="476">SUM(D412,D414,D416,D418)</f>
        <v>0</v>
      </c>
      <c r="E411" s="210">
        <f t="shared" si="476"/>
        <v>0</v>
      </c>
      <c r="F411" s="210">
        <f t="shared" si="476"/>
        <v>0</v>
      </c>
      <c r="G411" s="210">
        <f t="shared" si="476"/>
        <v>0</v>
      </c>
      <c r="H411" s="210">
        <f t="shared" si="476"/>
        <v>0</v>
      </c>
      <c r="I411" s="210">
        <f t="shared" si="476"/>
        <v>0</v>
      </c>
      <c r="J411" s="210">
        <f t="shared" si="476"/>
        <v>0</v>
      </c>
      <c r="K411" s="210">
        <f t="shared" ref="K411:R411" si="477">SUM(K412,K414,K416,K418)</f>
        <v>80000000</v>
      </c>
      <c r="L411" s="210">
        <f t="shared" si="477"/>
        <v>79531470</v>
      </c>
      <c r="M411" s="210">
        <f t="shared" si="477"/>
        <v>79531470</v>
      </c>
      <c r="N411" s="210">
        <f t="shared" si="477"/>
        <v>0</v>
      </c>
      <c r="O411" s="210">
        <f t="shared" si="477"/>
        <v>0</v>
      </c>
      <c r="P411" s="210">
        <f t="shared" si="477"/>
        <v>0</v>
      </c>
      <c r="Q411" s="210">
        <f t="shared" si="477"/>
        <v>0</v>
      </c>
      <c r="R411" s="210">
        <f t="shared" si="477"/>
        <v>468530</v>
      </c>
    </row>
    <row r="412" spans="1:18" ht="16.5" customHeight="1">
      <c r="A412" s="143" t="s">
        <v>16</v>
      </c>
      <c r="B412" s="143" t="s">
        <v>944</v>
      </c>
      <c r="C412" s="248">
        <f>SUM(C413)</f>
        <v>34446000</v>
      </c>
      <c r="D412" s="173">
        <f t="shared" ref="D412:J412" si="478">SUM(D413)</f>
        <v>0</v>
      </c>
      <c r="E412" s="173">
        <f t="shared" si="478"/>
        <v>0</v>
      </c>
      <c r="F412" s="173">
        <f t="shared" si="478"/>
        <v>-1500000</v>
      </c>
      <c r="G412" s="173">
        <f t="shared" si="478"/>
        <v>0</v>
      </c>
      <c r="H412" s="173">
        <f t="shared" si="478"/>
        <v>0</v>
      </c>
      <c r="I412" s="173">
        <f t="shared" si="478"/>
        <v>0</v>
      </c>
      <c r="J412" s="173">
        <f t="shared" si="478"/>
        <v>-1500000</v>
      </c>
      <c r="K412" s="268">
        <f t="shared" ref="K412:R412" si="479">SUM(K413)</f>
        <v>32946000</v>
      </c>
      <c r="L412" s="268">
        <f t="shared" si="479"/>
        <v>32654940</v>
      </c>
      <c r="M412" s="268">
        <f t="shared" si="479"/>
        <v>32654940</v>
      </c>
      <c r="N412" s="268">
        <f t="shared" si="479"/>
        <v>0</v>
      </c>
      <c r="O412" s="268">
        <f t="shared" si="479"/>
        <v>0</v>
      </c>
      <c r="P412" s="268">
        <f t="shared" si="479"/>
        <v>0</v>
      </c>
      <c r="Q412" s="268">
        <f t="shared" si="479"/>
        <v>0</v>
      </c>
      <c r="R412" s="268">
        <f t="shared" si="479"/>
        <v>291060</v>
      </c>
    </row>
    <row r="413" spans="1:18" ht="16.5" customHeight="1">
      <c r="A413" s="32" t="s">
        <v>884</v>
      </c>
      <c r="B413" s="42" t="s">
        <v>898</v>
      </c>
      <c r="C413" s="237">
        <v>34446000</v>
      </c>
      <c r="D413" s="285"/>
      <c r="E413" s="285"/>
      <c r="F413" s="294">
        <v>-1500000</v>
      </c>
      <c r="G413" s="269"/>
      <c r="H413" s="285"/>
      <c r="I413" s="285"/>
      <c r="J413" s="115">
        <f>SUM(F413:I413)</f>
        <v>-1500000</v>
      </c>
      <c r="K413" s="237">
        <v>32946000</v>
      </c>
      <c r="L413" s="237">
        <v>32654940</v>
      </c>
      <c r="M413" s="237">
        <v>32654940</v>
      </c>
      <c r="N413" s="237">
        <f>L413-M413</f>
        <v>0</v>
      </c>
      <c r="O413" s="237"/>
      <c r="P413" s="237"/>
      <c r="Q413" s="237">
        <f>SUM(N413:P413)</f>
        <v>0</v>
      </c>
      <c r="R413" s="237">
        <f>K413-M413-Q413</f>
        <v>291060</v>
      </c>
    </row>
    <row r="414" spans="1:18" ht="16.5" customHeight="1">
      <c r="A414" s="143" t="s">
        <v>16</v>
      </c>
      <c r="B414" s="143" t="s">
        <v>945</v>
      </c>
      <c r="C414" s="248">
        <f>SUM(C415)</f>
        <v>0</v>
      </c>
      <c r="D414" s="173">
        <f t="shared" ref="D414:J414" si="480">SUM(D415)</f>
        <v>0</v>
      </c>
      <c r="E414" s="173">
        <f t="shared" si="480"/>
        <v>0</v>
      </c>
      <c r="F414" s="173">
        <f t="shared" si="480"/>
        <v>2440000</v>
      </c>
      <c r="G414" s="173">
        <f t="shared" si="480"/>
        <v>0</v>
      </c>
      <c r="H414" s="173">
        <f t="shared" si="480"/>
        <v>0</v>
      </c>
      <c r="I414" s="173">
        <f t="shared" si="480"/>
        <v>0</v>
      </c>
      <c r="J414" s="173">
        <f t="shared" si="480"/>
        <v>2440000</v>
      </c>
      <c r="K414" s="268">
        <f t="shared" ref="K414:R414" si="481">SUM(K415)</f>
        <v>2440000</v>
      </c>
      <c r="L414" s="268">
        <f t="shared" si="481"/>
        <v>2420000</v>
      </c>
      <c r="M414" s="268">
        <f t="shared" si="481"/>
        <v>2420000</v>
      </c>
      <c r="N414" s="268">
        <f t="shared" si="481"/>
        <v>0</v>
      </c>
      <c r="O414" s="268">
        <f t="shared" si="481"/>
        <v>0</v>
      </c>
      <c r="P414" s="268">
        <f t="shared" si="481"/>
        <v>0</v>
      </c>
      <c r="Q414" s="268">
        <f t="shared" si="481"/>
        <v>0</v>
      </c>
      <c r="R414" s="268">
        <f t="shared" si="481"/>
        <v>20000</v>
      </c>
    </row>
    <row r="415" spans="1:18" ht="16.5" customHeight="1">
      <c r="A415" s="32" t="s">
        <v>884</v>
      </c>
      <c r="B415" s="42" t="s">
        <v>946</v>
      </c>
      <c r="C415" s="237">
        <v>0</v>
      </c>
      <c r="D415" s="285"/>
      <c r="E415" s="285"/>
      <c r="F415" s="269">
        <v>2440000</v>
      </c>
      <c r="G415" s="269"/>
      <c r="H415" s="285"/>
      <c r="I415" s="285"/>
      <c r="J415" s="115">
        <f>SUM(F415:I415)</f>
        <v>2440000</v>
      </c>
      <c r="K415" s="237">
        <v>2440000</v>
      </c>
      <c r="L415" s="237">
        <v>2420000</v>
      </c>
      <c r="M415" s="237">
        <v>2420000</v>
      </c>
      <c r="N415" s="237">
        <f>L415-M415</f>
        <v>0</v>
      </c>
      <c r="O415" s="237"/>
      <c r="P415" s="237"/>
      <c r="Q415" s="237">
        <f>SUM(N415:P415)</f>
        <v>0</v>
      </c>
      <c r="R415" s="237">
        <f>K415-M415-Q415</f>
        <v>20000</v>
      </c>
    </row>
    <row r="416" spans="1:18" ht="16.5" customHeight="1">
      <c r="A416" s="143" t="s">
        <v>16</v>
      </c>
      <c r="B416" s="143" t="s">
        <v>967</v>
      </c>
      <c r="C416" s="248">
        <f>SUM(C417)</f>
        <v>39854000</v>
      </c>
      <c r="D416" s="173">
        <f t="shared" ref="D416:J416" si="482">SUM(D417)</f>
        <v>0</v>
      </c>
      <c r="E416" s="173">
        <f t="shared" si="482"/>
        <v>0</v>
      </c>
      <c r="F416" s="173">
        <f t="shared" si="482"/>
        <v>-900000</v>
      </c>
      <c r="G416" s="173">
        <f t="shared" si="482"/>
        <v>0</v>
      </c>
      <c r="H416" s="173">
        <f t="shared" si="482"/>
        <v>0</v>
      </c>
      <c r="I416" s="173">
        <f t="shared" si="482"/>
        <v>0</v>
      </c>
      <c r="J416" s="173">
        <f t="shared" si="482"/>
        <v>-900000</v>
      </c>
      <c r="K416" s="268">
        <f t="shared" ref="K416:R416" si="483">SUM(K417)</f>
        <v>38954000</v>
      </c>
      <c r="L416" s="268">
        <f t="shared" si="483"/>
        <v>38939050</v>
      </c>
      <c r="M416" s="268">
        <f t="shared" si="483"/>
        <v>38939050</v>
      </c>
      <c r="N416" s="268">
        <f t="shared" si="483"/>
        <v>0</v>
      </c>
      <c r="O416" s="268">
        <f t="shared" si="483"/>
        <v>0</v>
      </c>
      <c r="P416" s="268">
        <f t="shared" si="483"/>
        <v>0</v>
      </c>
      <c r="Q416" s="268">
        <f t="shared" si="483"/>
        <v>0</v>
      </c>
      <c r="R416" s="268">
        <f t="shared" si="483"/>
        <v>14950</v>
      </c>
    </row>
    <row r="417" spans="1:18" ht="16.5" customHeight="1">
      <c r="A417" s="32" t="s">
        <v>884</v>
      </c>
      <c r="B417" s="42" t="s">
        <v>887</v>
      </c>
      <c r="C417" s="237">
        <v>39854000</v>
      </c>
      <c r="D417" s="285"/>
      <c r="E417" s="285"/>
      <c r="F417" s="269">
        <v>-900000</v>
      </c>
      <c r="G417" s="269"/>
      <c r="H417" s="285"/>
      <c r="I417" s="285"/>
      <c r="J417" s="115">
        <f>SUM(F417:I417)</f>
        <v>-900000</v>
      </c>
      <c r="K417" s="237">
        <v>38954000</v>
      </c>
      <c r="L417" s="237">
        <v>38939050</v>
      </c>
      <c r="M417" s="237">
        <v>38939050</v>
      </c>
      <c r="N417" s="237">
        <f>L417-M417</f>
        <v>0</v>
      </c>
      <c r="O417" s="237"/>
      <c r="P417" s="237"/>
      <c r="Q417" s="237">
        <f>SUM(N417:P417)</f>
        <v>0</v>
      </c>
      <c r="R417" s="237">
        <f>K417-M417-Q417</f>
        <v>14950</v>
      </c>
    </row>
    <row r="418" spans="1:18" ht="16.5" customHeight="1">
      <c r="A418" s="143" t="s">
        <v>16</v>
      </c>
      <c r="B418" s="143" t="s">
        <v>968</v>
      </c>
      <c r="C418" s="248">
        <f>SUM(C419)</f>
        <v>5700000</v>
      </c>
      <c r="D418" s="173">
        <f t="shared" ref="D418:J418" si="484">SUM(D419)</f>
        <v>0</v>
      </c>
      <c r="E418" s="173">
        <f t="shared" si="484"/>
        <v>0</v>
      </c>
      <c r="F418" s="173">
        <f t="shared" si="484"/>
        <v>-40000</v>
      </c>
      <c r="G418" s="173">
        <f t="shared" si="484"/>
        <v>0</v>
      </c>
      <c r="H418" s="173">
        <f t="shared" si="484"/>
        <v>0</v>
      </c>
      <c r="I418" s="173">
        <f t="shared" si="484"/>
        <v>0</v>
      </c>
      <c r="J418" s="173">
        <f t="shared" si="484"/>
        <v>-40000</v>
      </c>
      <c r="K418" s="268">
        <f t="shared" ref="K418:R418" si="485">SUM(K419)</f>
        <v>5660000</v>
      </c>
      <c r="L418" s="268">
        <f t="shared" si="485"/>
        <v>5517480</v>
      </c>
      <c r="M418" s="268">
        <f t="shared" si="485"/>
        <v>5517480</v>
      </c>
      <c r="N418" s="268">
        <f t="shared" si="485"/>
        <v>0</v>
      </c>
      <c r="O418" s="268">
        <f t="shared" si="485"/>
        <v>0</v>
      </c>
      <c r="P418" s="268">
        <f t="shared" si="485"/>
        <v>0</v>
      </c>
      <c r="Q418" s="268">
        <f t="shared" si="485"/>
        <v>0</v>
      </c>
      <c r="R418" s="268">
        <f t="shared" si="485"/>
        <v>142520</v>
      </c>
    </row>
    <row r="419" spans="1:18" ht="16.5" customHeight="1">
      <c r="A419" s="32" t="s">
        <v>884</v>
      </c>
      <c r="B419" s="42" t="s">
        <v>907</v>
      </c>
      <c r="C419" s="237">
        <v>5700000</v>
      </c>
      <c r="D419" s="285"/>
      <c r="E419" s="285"/>
      <c r="F419" s="269">
        <v>-40000</v>
      </c>
      <c r="G419" s="269"/>
      <c r="H419" s="285"/>
      <c r="I419" s="285"/>
      <c r="J419" s="115">
        <f>SUM(F419:I419)</f>
        <v>-40000</v>
      </c>
      <c r="K419" s="237">
        <v>5660000</v>
      </c>
      <c r="L419" s="237">
        <v>5517480</v>
      </c>
      <c r="M419" s="237">
        <v>5517480</v>
      </c>
      <c r="N419" s="237">
        <f>L419-M419</f>
        <v>0</v>
      </c>
      <c r="O419" s="237"/>
      <c r="P419" s="237"/>
      <c r="Q419" s="237">
        <f>SUM(N419:P419)</f>
        <v>0</v>
      </c>
      <c r="R419" s="237">
        <f>K419-M419-Q419</f>
        <v>142520</v>
      </c>
    </row>
    <row r="420" spans="1:18" ht="16.5" customHeight="1">
      <c r="A420" s="25" t="s">
        <v>1</v>
      </c>
      <c r="B420" s="25" t="s">
        <v>1054</v>
      </c>
      <c r="C420" s="208">
        <f>C421</f>
        <v>167836000</v>
      </c>
      <c r="D420" s="208">
        <f t="shared" ref="D420:J420" si="486">D421</f>
        <v>0</v>
      </c>
      <c r="E420" s="208">
        <f t="shared" si="486"/>
        <v>0</v>
      </c>
      <c r="F420" s="208">
        <f t="shared" si="486"/>
        <v>0</v>
      </c>
      <c r="G420" s="208">
        <f t="shared" si="486"/>
        <v>0</v>
      </c>
      <c r="H420" s="208">
        <f t="shared" si="486"/>
        <v>-59961800</v>
      </c>
      <c r="I420" s="208">
        <f t="shared" si="486"/>
        <v>0</v>
      </c>
      <c r="J420" s="208">
        <f t="shared" si="486"/>
        <v>-59961800</v>
      </c>
      <c r="K420" s="208">
        <f t="shared" ref="K420:R420" si="487">K421</f>
        <v>107874200</v>
      </c>
      <c r="L420" s="208">
        <f t="shared" si="487"/>
        <v>106908150</v>
      </c>
      <c r="M420" s="208">
        <f t="shared" si="487"/>
        <v>106908150</v>
      </c>
      <c r="N420" s="208">
        <f t="shared" si="487"/>
        <v>0</v>
      </c>
      <c r="O420" s="208">
        <f t="shared" si="487"/>
        <v>0</v>
      </c>
      <c r="P420" s="208">
        <f t="shared" si="487"/>
        <v>0</v>
      </c>
      <c r="Q420" s="208">
        <f t="shared" si="487"/>
        <v>0</v>
      </c>
      <c r="R420" s="208">
        <f t="shared" si="487"/>
        <v>966050</v>
      </c>
    </row>
    <row r="421" spans="1:18" ht="16.5" customHeight="1">
      <c r="A421" s="194" t="s">
        <v>2</v>
      </c>
      <c r="B421" s="194" t="s">
        <v>1055</v>
      </c>
      <c r="C421" s="247">
        <f t="shared" ref="C421:R421" si="488">C422+C438</f>
        <v>167836000</v>
      </c>
      <c r="D421" s="247">
        <f t="shared" si="488"/>
        <v>0</v>
      </c>
      <c r="E421" s="247">
        <f t="shared" si="488"/>
        <v>0</v>
      </c>
      <c r="F421" s="247">
        <f t="shared" si="488"/>
        <v>0</v>
      </c>
      <c r="G421" s="247">
        <f t="shared" si="488"/>
        <v>0</v>
      </c>
      <c r="H421" s="247">
        <f t="shared" si="488"/>
        <v>-59961800</v>
      </c>
      <c r="I421" s="247">
        <f t="shared" si="488"/>
        <v>0</v>
      </c>
      <c r="J421" s="247">
        <f t="shared" si="488"/>
        <v>-59961800</v>
      </c>
      <c r="K421" s="247">
        <f t="shared" si="488"/>
        <v>107874200</v>
      </c>
      <c r="L421" s="247">
        <f t="shared" si="488"/>
        <v>106908150</v>
      </c>
      <c r="M421" s="247">
        <f t="shared" si="488"/>
        <v>106908150</v>
      </c>
      <c r="N421" s="247">
        <f t="shared" si="488"/>
        <v>0</v>
      </c>
      <c r="O421" s="247">
        <f t="shared" si="488"/>
        <v>0</v>
      </c>
      <c r="P421" s="247">
        <f t="shared" si="488"/>
        <v>0</v>
      </c>
      <c r="Q421" s="247">
        <f t="shared" si="488"/>
        <v>0</v>
      </c>
      <c r="R421" s="247">
        <f t="shared" si="488"/>
        <v>966050</v>
      </c>
    </row>
    <row r="422" spans="1:18" ht="16.5" customHeight="1">
      <c r="A422" s="27" t="s">
        <v>3</v>
      </c>
      <c r="B422" s="27" t="s">
        <v>1056</v>
      </c>
      <c r="C422" s="210">
        <f>SUM(C423,C425,C427,C430,C432,C434,C436)</f>
        <v>68670000</v>
      </c>
      <c r="D422" s="210">
        <f t="shared" ref="D422:J422" si="489">SUM(D423,D425,D427,D430,D432,D434,D436)</f>
        <v>0</v>
      </c>
      <c r="E422" s="210">
        <f t="shared" si="489"/>
        <v>0</v>
      </c>
      <c r="F422" s="210">
        <f t="shared" si="489"/>
        <v>0</v>
      </c>
      <c r="G422" s="210">
        <f t="shared" si="489"/>
        <v>0</v>
      </c>
      <c r="H422" s="210">
        <f t="shared" si="489"/>
        <v>-59961800</v>
      </c>
      <c r="I422" s="210">
        <f t="shared" si="489"/>
        <v>0</v>
      </c>
      <c r="J422" s="210">
        <f t="shared" si="489"/>
        <v>-59961800</v>
      </c>
      <c r="K422" s="210">
        <f t="shared" ref="K422:R422" si="490">SUM(K423,K425,K427,K430,K432,K434,K436)</f>
        <v>8708200</v>
      </c>
      <c r="L422" s="210">
        <f t="shared" si="490"/>
        <v>7745200</v>
      </c>
      <c r="M422" s="210">
        <f t="shared" si="490"/>
        <v>7745200</v>
      </c>
      <c r="N422" s="210">
        <f t="shared" si="490"/>
        <v>0</v>
      </c>
      <c r="O422" s="210">
        <f t="shared" si="490"/>
        <v>0</v>
      </c>
      <c r="P422" s="210">
        <f t="shared" si="490"/>
        <v>0</v>
      </c>
      <c r="Q422" s="210">
        <f t="shared" si="490"/>
        <v>0</v>
      </c>
      <c r="R422" s="210">
        <f t="shared" si="490"/>
        <v>963000</v>
      </c>
    </row>
    <row r="423" spans="1:18" ht="16.5" customHeight="1">
      <c r="A423" s="143" t="s">
        <v>16</v>
      </c>
      <c r="B423" s="143" t="s">
        <v>960</v>
      </c>
      <c r="C423" s="248">
        <f>SUM(C424)</f>
        <v>32700000</v>
      </c>
      <c r="D423" s="173">
        <f t="shared" ref="D423:J423" si="491">SUM(D424)</f>
        <v>0</v>
      </c>
      <c r="E423" s="173">
        <f t="shared" si="491"/>
        <v>0</v>
      </c>
      <c r="F423" s="173">
        <f t="shared" si="491"/>
        <v>0</v>
      </c>
      <c r="G423" s="173">
        <f t="shared" si="491"/>
        <v>0</v>
      </c>
      <c r="H423" s="173">
        <f t="shared" si="491"/>
        <v>-28100000</v>
      </c>
      <c r="I423" s="173">
        <f t="shared" si="491"/>
        <v>0</v>
      </c>
      <c r="J423" s="173">
        <f t="shared" si="491"/>
        <v>-28100000</v>
      </c>
      <c r="K423" s="268">
        <f t="shared" ref="K423:R423" si="492">SUM(K424)</f>
        <v>4600000</v>
      </c>
      <c r="L423" s="268">
        <f t="shared" si="492"/>
        <v>4600000</v>
      </c>
      <c r="M423" s="268">
        <f t="shared" si="492"/>
        <v>4600000</v>
      </c>
      <c r="N423" s="268">
        <f t="shared" si="492"/>
        <v>0</v>
      </c>
      <c r="O423" s="268">
        <f t="shared" si="492"/>
        <v>0</v>
      </c>
      <c r="P423" s="268">
        <f t="shared" si="492"/>
        <v>0</v>
      </c>
      <c r="Q423" s="268">
        <f t="shared" si="492"/>
        <v>0</v>
      </c>
      <c r="R423" s="268">
        <f t="shared" si="492"/>
        <v>0</v>
      </c>
    </row>
    <row r="424" spans="1:18" ht="16.5" customHeight="1">
      <c r="A424" s="32" t="s">
        <v>884</v>
      </c>
      <c r="B424" s="32" t="s">
        <v>957</v>
      </c>
      <c r="C424" s="237">
        <v>32700000</v>
      </c>
      <c r="D424" s="285"/>
      <c r="E424" s="285"/>
      <c r="F424" s="269"/>
      <c r="G424" s="269"/>
      <c r="H424" s="269">
        <v>-28100000</v>
      </c>
      <c r="I424" s="285"/>
      <c r="J424" s="115">
        <f>SUM(F424:I424)</f>
        <v>-28100000</v>
      </c>
      <c r="K424" s="237">
        <v>4600000</v>
      </c>
      <c r="L424" s="237">
        <v>4600000</v>
      </c>
      <c r="M424" s="237">
        <v>4600000</v>
      </c>
      <c r="N424" s="237">
        <f>L424-M424</f>
        <v>0</v>
      </c>
      <c r="O424" s="237"/>
      <c r="P424" s="237"/>
      <c r="Q424" s="237">
        <f>SUM(N424:P424)</f>
        <v>0</v>
      </c>
      <c r="R424" s="237">
        <f>K424-M424-Q424</f>
        <v>0</v>
      </c>
    </row>
    <row r="425" spans="1:18" ht="16.5" customHeight="1">
      <c r="A425" s="143" t="s">
        <v>16</v>
      </c>
      <c r="B425" s="143" t="s">
        <v>883</v>
      </c>
      <c r="C425" s="248">
        <f>SUM(C426)</f>
        <v>15936000</v>
      </c>
      <c r="D425" s="173">
        <f t="shared" ref="D425:J425" si="493">SUM(D426)</f>
        <v>0</v>
      </c>
      <c r="E425" s="173">
        <f t="shared" si="493"/>
        <v>0</v>
      </c>
      <c r="F425" s="173">
        <f t="shared" si="493"/>
        <v>0</v>
      </c>
      <c r="G425" s="173">
        <f t="shared" si="493"/>
        <v>0</v>
      </c>
      <c r="H425" s="173">
        <f t="shared" si="493"/>
        <v>-13090000</v>
      </c>
      <c r="I425" s="173">
        <f t="shared" si="493"/>
        <v>0</v>
      </c>
      <c r="J425" s="173">
        <f t="shared" si="493"/>
        <v>-13090000</v>
      </c>
      <c r="K425" s="268">
        <f t="shared" ref="K425:R425" si="494">SUM(K426)</f>
        <v>2846000</v>
      </c>
      <c r="L425" s="268">
        <f t="shared" si="494"/>
        <v>2846000</v>
      </c>
      <c r="M425" s="268">
        <f t="shared" si="494"/>
        <v>2846000</v>
      </c>
      <c r="N425" s="268">
        <f t="shared" si="494"/>
        <v>0</v>
      </c>
      <c r="O425" s="268">
        <f t="shared" si="494"/>
        <v>0</v>
      </c>
      <c r="P425" s="268">
        <f t="shared" si="494"/>
        <v>0</v>
      </c>
      <c r="Q425" s="268">
        <f t="shared" si="494"/>
        <v>0</v>
      </c>
      <c r="R425" s="268">
        <f t="shared" si="494"/>
        <v>0</v>
      </c>
    </row>
    <row r="426" spans="1:18" ht="16.5" customHeight="1">
      <c r="A426" s="32" t="s">
        <v>884</v>
      </c>
      <c r="B426" s="32" t="s">
        <v>885</v>
      </c>
      <c r="C426" s="237">
        <v>15936000</v>
      </c>
      <c r="D426" s="285"/>
      <c r="E426" s="285"/>
      <c r="F426" s="269"/>
      <c r="G426" s="269"/>
      <c r="H426" s="269">
        <v>-13090000</v>
      </c>
      <c r="I426" s="285"/>
      <c r="J426" s="115">
        <f>SUM(F426:I426)</f>
        <v>-13090000</v>
      </c>
      <c r="K426" s="237">
        <v>2846000</v>
      </c>
      <c r="L426" s="237">
        <v>2846000</v>
      </c>
      <c r="M426" s="237">
        <v>2846000</v>
      </c>
      <c r="N426" s="237">
        <f>L426-M426</f>
        <v>0</v>
      </c>
      <c r="O426" s="237"/>
      <c r="P426" s="237"/>
      <c r="Q426" s="237">
        <f>SUM(N426:P426)</f>
        <v>0</v>
      </c>
      <c r="R426" s="237">
        <f>K426-M426-Q426</f>
        <v>0</v>
      </c>
    </row>
    <row r="427" spans="1:18" ht="16.5" customHeight="1">
      <c r="A427" s="143" t="s">
        <v>16</v>
      </c>
      <c r="B427" s="143" t="s">
        <v>905</v>
      </c>
      <c r="C427" s="248">
        <f t="shared" ref="C427:R427" si="495">SUM(C428:C429)</f>
        <v>10883000</v>
      </c>
      <c r="D427" s="173">
        <f t="shared" ref="D427:J427" si="496">SUM(D428:D429)</f>
        <v>0</v>
      </c>
      <c r="E427" s="173">
        <f t="shared" si="496"/>
        <v>0</v>
      </c>
      <c r="F427" s="173">
        <f t="shared" si="496"/>
        <v>0</v>
      </c>
      <c r="G427" s="173">
        <f t="shared" si="496"/>
        <v>0</v>
      </c>
      <c r="H427" s="173">
        <f t="shared" si="496"/>
        <v>-9620800</v>
      </c>
      <c r="I427" s="173">
        <f t="shared" si="496"/>
        <v>0</v>
      </c>
      <c r="J427" s="173">
        <f t="shared" si="496"/>
        <v>-9620800</v>
      </c>
      <c r="K427" s="268">
        <f t="shared" si="495"/>
        <v>1262200</v>
      </c>
      <c r="L427" s="268">
        <f t="shared" si="495"/>
        <v>299200</v>
      </c>
      <c r="M427" s="268">
        <f t="shared" si="495"/>
        <v>299200</v>
      </c>
      <c r="N427" s="268">
        <f t="shared" si="495"/>
        <v>0</v>
      </c>
      <c r="O427" s="268">
        <f t="shared" si="495"/>
        <v>0</v>
      </c>
      <c r="P427" s="268">
        <f t="shared" si="495"/>
        <v>0</v>
      </c>
      <c r="Q427" s="268">
        <f t="shared" si="495"/>
        <v>0</v>
      </c>
      <c r="R427" s="268">
        <f t="shared" si="495"/>
        <v>963000</v>
      </c>
    </row>
    <row r="428" spans="1:18" ht="16.5" customHeight="1">
      <c r="A428" s="32" t="s">
        <v>884</v>
      </c>
      <c r="B428" s="32" t="s">
        <v>923</v>
      </c>
      <c r="C428" s="237">
        <v>2250000</v>
      </c>
      <c r="D428" s="285"/>
      <c r="E428" s="285"/>
      <c r="F428" s="269"/>
      <c r="G428" s="269"/>
      <c r="H428" s="269">
        <v>-1950800</v>
      </c>
      <c r="I428" s="285"/>
      <c r="J428" s="115">
        <f t="shared" ref="J428:J429" si="497">SUM(F428:I428)</f>
        <v>-1950800</v>
      </c>
      <c r="K428" s="237">
        <v>299200</v>
      </c>
      <c r="L428" s="237">
        <v>299200</v>
      </c>
      <c r="M428" s="237">
        <v>299200</v>
      </c>
      <c r="N428" s="237">
        <f t="shared" ref="N428:N429" si="498">L428-M428</f>
        <v>0</v>
      </c>
      <c r="O428" s="237"/>
      <c r="P428" s="237"/>
      <c r="Q428" s="237">
        <f>SUM(N428:P428)</f>
        <v>0</v>
      </c>
      <c r="R428" s="237">
        <f t="shared" ref="R428:R429" si="499">K428-M428-Q428</f>
        <v>0</v>
      </c>
    </row>
    <row r="429" spans="1:18" ht="16.5" customHeight="1">
      <c r="A429" s="32" t="s">
        <v>884</v>
      </c>
      <c r="B429" s="32" t="s">
        <v>907</v>
      </c>
      <c r="C429" s="237">
        <v>8633000</v>
      </c>
      <c r="D429" s="285"/>
      <c r="E429" s="285"/>
      <c r="F429" s="269"/>
      <c r="G429" s="269"/>
      <c r="H429" s="269">
        <v>-7670000</v>
      </c>
      <c r="I429" s="285"/>
      <c r="J429" s="115">
        <f t="shared" si="497"/>
        <v>-7670000</v>
      </c>
      <c r="K429" s="237">
        <v>963000</v>
      </c>
      <c r="L429" s="237">
        <v>0</v>
      </c>
      <c r="M429" s="237">
        <v>0</v>
      </c>
      <c r="N429" s="237">
        <f t="shared" si="498"/>
        <v>0</v>
      </c>
      <c r="O429" s="237"/>
      <c r="P429" s="237"/>
      <c r="Q429" s="237">
        <f>SUM(N429:P429)</f>
        <v>0</v>
      </c>
      <c r="R429" s="237">
        <f t="shared" si="499"/>
        <v>963000</v>
      </c>
    </row>
    <row r="430" spans="1:18" ht="16.5" customHeight="1">
      <c r="A430" s="143" t="s">
        <v>16</v>
      </c>
      <c r="B430" s="143" t="s">
        <v>1057</v>
      </c>
      <c r="C430" s="248">
        <f>SUM(C431)</f>
        <v>2689000</v>
      </c>
      <c r="D430" s="173">
        <f t="shared" ref="D430:J430" si="500">SUM(D431)</f>
        <v>0</v>
      </c>
      <c r="E430" s="173">
        <f t="shared" si="500"/>
        <v>0</v>
      </c>
      <c r="F430" s="173">
        <f t="shared" si="500"/>
        <v>0</v>
      </c>
      <c r="G430" s="173">
        <f t="shared" si="500"/>
        <v>0</v>
      </c>
      <c r="H430" s="173">
        <f t="shared" si="500"/>
        <v>-2689000</v>
      </c>
      <c r="I430" s="173">
        <f t="shared" si="500"/>
        <v>0</v>
      </c>
      <c r="J430" s="173">
        <f t="shared" si="500"/>
        <v>-2689000</v>
      </c>
      <c r="K430" s="268">
        <f t="shared" ref="K430:R430" si="501">SUM(K431)</f>
        <v>0</v>
      </c>
      <c r="L430" s="268">
        <f t="shared" si="501"/>
        <v>0</v>
      </c>
      <c r="M430" s="268">
        <f t="shared" si="501"/>
        <v>0</v>
      </c>
      <c r="N430" s="268">
        <f t="shared" si="501"/>
        <v>0</v>
      </c>
      <c r="O430" s="268">
        <f t="shared" si="501"/>
        <v>0</v>
      </c>
      <c r="P430" s="268">
        <f t="shared" si="501"/>
        <v>0</v>
      </c>
      <c r="Q430" s="268">
        <f t="shared" si="501"/>
        <v>0</v>
      </c>
      <c r="R430" s="268">
        <f t="shared" si="501"/>
        <v>0</v>
      </c>
    </row>
    <row r="431" spans="1:18" ht="16.5" customHeight="1">
      <c r="A431" s="32" t="s">
        <v>884</v>
      </c>
      <c r="B431" s="32" t="s">
        <v>1034</v>
      </c>
      <c r="C431" s="237">
        <v>2689000</v>
      </c>
      <c r="D431" s="285"/>
      <c r="E431" s="285"/>
      <c r="F431" s="269"/>
      <c r="G431" s="269"/>
      <c r="H431" s="285">
        <v>-2689000</v>
      </c>
      <c r="I431" s="285"/>
      <c r="J431" s="115">
        <f>SUM(F431:I431)</f>
        <v>-2689000</v>
      </c>
      <c r="K431" s="237">
        <v>0</v>
      </c>
      <c r="L431" s="237"/>
      <c r="M431" s="237"/>
      <c r="N431" s="237">
        <f>L431-M431</f>
        <v>0</v>
      </c>
      <c r="O431" s="237"/>
      <c r="P431" s="237"/>
      <c r="Q431" s="237">
        <f>SUM(N431:P431)</f>
        <v>0</v>
      </c>
      <c r="R431" s="237">
        <f>K431-M431-Q431</f>
        <v>0</v>
      </c>
    </row>
    <row r="432" spans="1:18" ht="16.5" customHeight="1">
      <c r="A432" s="143" t="s">
        <v>16</v>
      </c>
      <c r="B432" s="143" t="s">
        <v>953</v>
      </c>
      <c r="C432" s="248">
        <f>SUM(C433)</f>
        <v>1962000</v>
      </c>
      <c r="D432" s="173">
        <f t="shared" ref="D432:J432" si="502">SUM(D433)</f>
        <v>0</v>
      </c>
      <c r="E432" s="173">
        <f t="shared" si="502"/>
        <v>0</v>
      </c>
      <c r="F432" s="173">
        <f t="shared" si="502"/>
        <v>0</v>
      </c>
      <c r="G432" s="173">
        <f t="shared" si="502"/>
        <v>0</v>
      </c>
      <c r="H432" s="173">
        <f t="shared" si="502"/>
        <v>-1962000</v>
      </c>
      <c r="I432" s="173">
        <f t="shared" si="502"/>
        <v>0</v>
      </c>
      <c r="J432" s="173">
        <f t="shared" si="502"/>
        <v>-1962000</v>
      </c>
      <c r="K432" s="268">
        <f t="shared" ref="K432:R432" si="503">SUM(K433)</f>
        <v>0</v>
      </c>
      <c r="L432" s="268">
        <f t="shared" si="503"/>
        <v>0</v>
      </c>
      <c r="M432" s="268">
        <f t="shared" si="503"/>
        <v>0</v>
      </c>
      <c r="N432" s="268">
        <f t="shared" si="503"/>
        <v>0</v>
      </c>
      <c r="O432" s="268">
        <f t="shared" si="503"/>
        <v>0</v>
      </c>
      <c r="P432" s="268">
        <f t="shared" si="503"/>
        <v>0</v>
      </c>
      <c r="Q432" s="268">
        <f t="shared" si="503"/>
        <v>0</v>
      </c>
      <c r="R432" s="268">
        <f t="shared" si="503"/>
        <v>0</v>
      </c>
    </row>
    <row r="433" spans="1:18" ht="16.5" customHeight="1">
      <c r="A433" s="32" t="s">
        <v>884</v>
      </c>
      <c r="B433" s="32" t="s">
        <v>953</v>
      </c>
      <c r="C433" s="237">
        <v>1962000</v>
      </c>
      <c r="D433" s="285"/>
      <c r="E433" s="285"/>
      <c r="F433" s="269"/>
      <c r="G433" s="269"/>
      <c r="H433" s="285">
        <v>-1962000</v>
      </c>
      <c r="I433" s="285"/>
      <c r="J433" s="115">
        <f>SUM(F433:I433)</f>
        <v>-1962000</v>
      </c>
      <c r="K433" s="237">
        <v>0</v>
      </c>
      <c r="L433" s="237"/>
      <c r="M433" s="237"/>
      <c r="N433" s="237">
        <f>L433-M433</f>
        <v>0</v>
      </c>
      <c r="O433" s="237"/>
      <c r="P433" s="237"/>
      <c r="Q433" s="237">
        <f>SUM(N433:P433)</f>
        <v>0</v>
      </c>
      <c r="R433" s="237">
        <f>K433-M433-Q433</f>
        <v>0</v>
      </c>
    </row>
    <row r="434" spans="1:18" ht="16.5" customHeight="1">
      <c r="A434" s="143" t="s">
        <v>16</v>
      </c>
      <c r="B434" s="143" t="s">
        <v>888</v>
      </c>
      <c r="C434" s="248">
        <f>SUM(C435)</f>
        <v>1500000</v>
      </c>
      <c r="D434" s="173">
        <f t="shared" ref="D434:J434" si="504">SUM(D435)</f>
        <v>0</v>
      </c>
      <c r="E434" s="173">
        <f t="shared" si="504"/>
        <v>0</v>
      </c>
      <c r="F434" s="173">
        <f t="shared" si="504"/>
        <v>0</v>
      </c>
      <c r="G434" s="173">
        <f t="shared" si="504"/>
        <v>0</v>
      </c>
      <c r="H434" s="173">
        <f t="shared" si="504"/>
        <v>-1500000</v>
      </c>
      <c r="I434" s="173">
        <f t="shared" si="504"/>
        <v>0</v>
      </c>
      <c r="J434" s="173">
        <f t="shared" si="504"/>
        <v>-1500000</v>
      </c>
      <c r="K434" s="268">
        <f t="shared" ref="K434:R434" si="505">SUM(K435)</f>
        <v>0</v>
      </c>
      <c r="L434" s="268">
        <f t="shared" si="505"/>
        <v>0</v>
      </c>
      <c r="M434" s="268">
        <f t="shared" si="505"/>
        <v>0</v>
      </c>
      <c r="N434" s="268">
        <f t="shared" si="505"/>
        <v>0</v>
      </c>
      <c r="O434" s="268">
        <f t="shared" si="505"/>
        <v>0</v>
      </c>
      <c r="P434" s="268">
        <f t="shared" si="505"/>
        <v>0</v>
      </c>
      <c r="Q434" s="268">
        <f t="shared" si="505"/>
        <v>0</v>
      </c>
      <c r="R434" s="268">
        <f t="shared" si="505"/>
        <v>0</v>
      </c>
    </row>
    <row r="435" spans="1:18" ht="16.5" customHeight="1">
      <c r="A435" s="32" t="s">
        <v>884</v>
      </c>
      <c r="B435" s="32" t="s">
        <v>889</v>
      </c>
      <c r="C435" s="237">
        <v>1500000</v>
      </c>
      <c r="D435" s="285"/>
      <c r="E435" s="285"/>
      <c r="F435" s="269"/>
      <c r="G435" s="269"/>
      <c r="H435" s="285">
        <v>-1500000</v>
      </c>
      <c r="I435" s="285"/>
      <c r="J435" s="115">
        <f>SUM(F435:I435)</f>
        <v>-1500000</v>
      </c>
      <c r="K435" s="237">
        <v>0</v>
      </c>
      <c r="L435" s="237"/>
      <c r="M435" s="237"/>
      <c r="N435" s="237">
        <f>L435-M435</f>
        <v>0</v>
      </c>
      <c r="O435" s="237"/>
      <c r="P435" s="237"/>
      <c r="Q435" s="237">
        <f>SUM(N435:P435)</f>
        <v>0</v>
      </c>
      <c r="R435" s="237">
        <f>K435-M435-Q435</f>
        <v>0</v>
      </c>
    </row>
    <row r="436" spans="1:18" ht="16.5" customHeight="1">
      <c r="A436" s="143" t="s">
        <v>16</v>
      </c>
      <c r="B436" s="143" t="s">
        <v>890</v>
      </c>
      <c r="C436" s="248">
        <f>SUM(C437)</f>
        <v>3000000</v>
      </c>
      <c r="D436" s="173">
        <f t="shared" ref="D436:J436" si="506">SUM(D437)</f>
        <v>0</v>
      </c>
      <c r="E436" s="173">
        <f t="shared" si="506"/>
        <v>0</v>
      </c>
      <c r="F436" s="173">
        <f t="shared" si="506"/>
        <v>0</v>
      </c>
      <c r="G436" s="173">
        <f t="shared" si="506"/>
        <v>0</v>
      </c>
      <c r="H436" s="173">
        <f t="shared" si="506"/>
        <v>-3000000</v>
      </c>
      <c r="I436" s="173">
        <f t="shared" si="506"/>
        <v>0</v>
      </c>
      <c r="J436" s="173">
        <f t="shared" si="506"/>
        <v>-3000000</v>
      </c>
      <c r="K436" s="268">
        <f t="shared" ref="K436:R436" si="507">SUM(K437)</f>
        <v>0</v>
      </c>
      <c r="L436" s="268">
        <f t="shared" si="507"/>
        <v>0</v>
      </c>
      <c r="M436" s="268">
        <f t="shared" si="507"/>
        <v>0</v>
      </c>
      <c r="N436" s="268">
        <f t="shared" si="507"/>
        <v>0</v>
      </c>
      <c r="O436" s="268">
        <f t="shared" si="507"/>
        <v>0</v>
      </c>
      <c r="P436" s="268">
        <f t="shared" si="507"/>
        <v>0</v>
      </c>
      <c r="Q436" s="268">
        <f t="shared" si="507"/>
        <v>0</v>
      </c>
      <c r="R436" s="268">
        <f t="shared" si="507"/>
        <v>0</v>
      </c>
    </row>
    <row r="437" spans="1:18" ht="16.5" customHeight="1">
      <c r="A437" s="144" t="s">
        <v>884</v>
      </c>
      <c r="B437" s="144" t="s">
        <v>894</v>
      </c>
      <c r="C437" s="249">
        <v>3000000</v>
      </c>
      <c r="D437" s="286"/>
      <c r="E437" s="286"/>
      <c r="F437" s="293"/>
      <c r="G437" s="293"/>
      <c r="H437" s="286">
        <v>-3000000</v>
      </c>
      <c r="I437" s="286"/>
      <c r="J437" s="115">
        <f>SUM(F437:I437)</f>
        <v>-3000000</v>
      </c>
      <c r="K437" s="249">
        <v>0</v>
      </c>
      <c r="L437" s="249"/>
      <c r="M437" s="249"/>
      <c r="N437" s="249">
        <f>L437-M437</f>
        <v>0</v>
      </c>
      <c r="O437" s="249"/>
      <c r="P437" s="249"/>
      <c r="Q437" s="249">
        <f>SUM(N437:P437)</f>
        <v>0</v>
      </c>
      <c r="R437" s="237">
        <f>K437-M437-Q437</f>
        <v>0</v>
      </c>
    </row>
    <row r="438" spans="1:18" ht="16.5" customHeight="1">
      <c r="A438" s="27" t="s">
        <v>936</v>
      </c>
      <c r="B438" s="27" t="s">
        <v>1058</v>
      </c>
      <c r="C438" s="210">
        <f>SUM(C439,C442,C444,C446,C448,C450,C456,C460,C463,C465,C467)</f>
        <v>99166000</v>
      </c>
      <c r="D438" s="210">
        <f t="shared" ref="D438:J438" si="508">SUM(D439,D442,D444,D446,D448,D450,D456,D460,D463,D465,D467)</f>
        <v>0</v>
      </c>
      <c r="E438" s="210">
        <f t="shared" si="508"/>
        <v>0</v>
      </c>
      <c r="F438" s="210">
        <f t="shared" si="508"/>
        <v>0</v>
      </c>
      <c r="G438" s="210">
        <f t="shared" si="508"/>
        <v>0</v>
      </c>
      <c r="H438" s="210">
        <f t="shared" si="508"/>
        <v>0</v>
      </c>
      <c r="I438" s="210">
        <f t="shared" si="508"/>
        <v>0</v>
      </c>
      <c r="J438" s="210">
        <f t="shared" si="508"/>
        <v>0</v>
      </c>
      <c r="K438" s="210">
        <f t="shared" ref="K438:R438" si="509">SUM(K439,K442,K444,K446,K448,K450,K456,K460,K463,K465,K467)</f>
        <v>99166000</v>
      </c>
      <c r="L438" s="210">
        <f t="shared" si="509"/>
        <v>99162950</v>
      </c>
      <c r="M438" s="210">
        <f t="shared" si="509"/>
        <v>99162950</v>
      </c>
      <c r="N438" s="210">
        <f t="shared" si="509"/>
        <v>0</v>
      </c>
      <c r="O438" s="210">
        <f t="shared" si="509"/>
        <v>0</v>
      </c>
      <c r="P438" s="210">
        <f t="shared" si="509"/>
        <v>0</v>
      </c>
      <c r="Q438" s="210">
        <f t="shared" si="509"/>
        <v>0</v>
      </c>
      <c r="R438" s="210">
        <f t="shared" si="509"/>
        <v>3050</v>
      </c>
    </row>
    <row r="439" spans="1:18" ht="16.5" customHeight="1">
      <c r="A439" s="143" t="s">
        <v>16</v>
      </c>
      <c r="B439" s="143" t="s">
        <v>901</v>
      </c>
      <c r="C439" s="248">
        <f t="shared" ref="C439:R439" si="510">SUM(C440:C441)</f>
        <v>32169190</v>
      </c>
      <c r="D439" s="173">
        <f t="shared" ref="D439:J439" si="511">SUM(D440:D441)</f>
        <v>0</v>
      </c>
      <c r="E439" s="173">
        <f t="shared" si="511"/>
        <v>0</v>
      </c>
      <c r="F439" s="173">
        <f t="shared" si="511"/>
        <v>-139000</v>
      </c>
      <c r="G439" s="173">
        <f t="shared" si="511"/>
        <v>0</v>
      </c>
      <c r="H439" s="173">
        <f t="shared" si="511"/>
        <v>0</v>
      </c>
      <c r="I439" s="173">
        <f t="shared" si="511"/>
        <v>0</v>
      </c>
      <c r="J439" s="173">
        <f t="shared" si="511"/>
        <v>-139000</v>
      </c>
      <c r="K439" s="268">
        <f t="shared" si="510"/>
        <v>32030190</v>
      </c>
      <c r="L439" s="268">
        <f t="shared" si="510"/>
        <v>32030020</v>
      </c>
      <c r="M439" s="268">
        <f t="shared" si="510"/>
        <v>32030020</v>
      </c>
      <c r="N439" s="268">
        <f t="shared" si="510"/>
        <v>0</v>
      </c>
      <c r="O439" s="268">
        <f t="shared" si="510"/>
        <v>0</v>
      </c>
      <c r="P439" s="268">
        <f t="shared" si="510"/>
        <v>0</v>
      </c>
      <c r="Q439" s="268">
        <f t="shared" si="510"/>
        <v>0</v>
      </c>
      <c r="R439" s="268">
        <f t="shared" si="510"/>
        <v>170</v>
      </c>
    </row>
    <row r="440" spans="1:18" ht="16.5" customHeight="1">
      <c r="A440" s="32" t="s">
        <v>884</v>
      </c>
      <c r="B440" s="32" t="s">
        <v>1059</v>
      </c>
      <c r="C440" s="237">
        <v>29181990</v>
      </c>
      <c r="D440" s="285"/>
      <c r="E440" s="285"/>
      <c r="F440" s="269"/>
      <c r="G440" s="269"/>
      <c r="H440" s="285"/>
      <c r="I440" s="285"/>
      <c r="J440" s="115">
        <f t="shared" ref="J440:J441" si="512">SUM(F440:I440)</f>
        <v>0</v>
      </c>
      <c r="K440" s="237">
        <v>29181990</v>
      </c>
      <c r="L440" s="237">
        <v>29181900</v>
      </c>
      <c r="M440" s="237">
        <v>29181900</v>
      </c>
      <c r="N440" s="237">
        <f t="shared" ref="N440:N441" si="513">L440-M440</f>
        <v>0</v>
      </c>
      <c r="O440" s="237"/>
      <c r="P440" s="237"/>
      <c r="Q440" s="237">
        <f>SUM(N440:P440)</f>
        <v>0</v>
      </c>
      <c r="R440" s="237">
        <f t="shared" ref="R440:R441" si="514">K440-M440-Q440</f>
        <v>90</v>
      </c>
    </row>
    <row r="441" spans="1:18" ht="16.5" customHeight="1">
      <c r="A441" s="32" t="s">
        <v>884</v>
      </c>
      <c r="B441" s="32" t="s">
        <v>1060</v>
      </c>
      <c r="C441" s="237">
        <v>2987200</v>
      </c>
      <c r="D441" s="285"/>
      <c r="E441" s="285"/>
      <c r="F441" s="295">
        <v>-139000</v>
      </c>
      <c r="G441" s="296"/>
      <c r="H441" s="285"/>
      <c r="I441" s="285"/>
      <c r="J441" s="115">
        <f t="shared" si="512"/>
        <v>-139000</v>
      </c>
      <c r="K441" s="237">
        <v>2848200</v>
      </c>
      <c r="L441" s="237">
        <v>2848120</v>
      </c>
      <c r="M441" s="237">
        <v>2848120</v>
      </c>
      <c r="N441" s="237">
        <f t="shared" si="513"/>
        <v>0</v>
      </c>
      <c r="O441" s="237"/>
      <c r="P441" s="237"/>
      <c r="Q441" s="237">
        <f>SUM(N441:P441)</f>
        <v>0</v>
      </c>
      <c r="R441" s="237">
        <f t="shared" si="514"/>
        <v>80</v>
      </c>
    </row>
    <row r="442" spans="1:18" ht="16.5" customHeight="1">
      <c r="A442" s="143" t="s">
        <v>16</v>
      </c>
      <c r="B442" s="143" t="s">
        <v>972</v>
      </c>
      <c r="C442" s="248">
        <f>SUM(C443)</f>
        <v>488000</v>
      </c>
      <c r="D442" s="173">
        <f t="shared" ref="D442:J442" si="515">SUM(D443)</f>
        <v>0</v>
      </c>
      <c r="E442" s="173">
        <f t="shared" si="515"/>
        <v>0</v>
      </c>
      <c r="F442" s="173">
        <f t="shared" si="515"/>
        <v>-36000</v>
      </c>
      <c r="G442" s="173">
        <f t="shared" si="515"/>
        <v>0</v>
      </c>
      <c r="H442" s="173">
        <f t="shared" si="515"/>
        <v>0</v>
      </c>
      <c r="I442" s="173">
        <f t="shared" si="515"/>
        <v>0</v>
      </c>
      <c r="J442" s="173">
        <f t="shared" si="515"/>
        <v>-36000</v>
      </c>
      <c r="K442" s="268">
        <f t="shared" ref="K442:R442" si="516">SUM(K443)</f>
        <v>452000</v>
      </c>
      <c r="L442" s="268">
        <f t="shared" si="516"/>
        <v>451400</v>
      </c>
      <c r="M442" s="268">
        <f t="shared" si="516"/>
        <v>451400</v>
      </c>
      <c r="N442" s="268">
        <f t="shared" si="516"/>
        <v>0</v>
      </c>
      <c r="O442" s="268">
        <f t="shared" si="516"/>
        <v>0</v>
      </c>
      <c r="P442" s="268">
        <f t="shared" si="516"/>
        <v>0</v>
      </c>
      <c r="Q442" s="268">
        <f t="shared" si="516"/>
        <v>0</v>
      </c>
      <c r="R442" s="268">
        <f t="shared" si="516"/>
        <v>600</v>
      </c>
    </row>
    <row r="443" spans="1:18" ht="16.5" customHeight="1">
      <c r="A443" s="32" t="s">
        <v>884</v>
      </c>
      <c r="B443" s="42" t="s">
        <v>892</v>
      </c>
      <c r="C443" s="237">
        <v>488000</v>
      </c>
      <c r="D443" s="285"/>
      <c r="E443" s="285"/>
      <c r="F443" s="295">
        <v>-36000</v>
      </c>
      <c r="G443" s="296"/>
      <c r="H443" s="285"/>
      <c r="I443" s="285"/>
      <c r="J443" s="115">
        <f>SUM(F443:I443)</f>
        <v>-36000</v>
      </c>
      <c r="K443" s="237">
        <v>452000</v>
      </c>
      <c r="L443" s="237">
        <v>451400</v>
      </c>
      <c r="M443" s="237">
        <v>451400</v>
      </c>
      <c r="N443" s="237">
        <f>L443-M443</f>
        <v>0</v>
      </c>
      <c r="O443" s="237"/>
      <c r="P443" s="237"/>
      <c r="Q443" s="237">
        <f>SUM(N443:P443)</f>
        <v>0</v>
      </c>
      <c r="R443" s="237">
        <f>K443-M443-Q443</f>
        <v>600</v>
      </c>
    </row>
    <row r="444" spans="1:18" ht="16.5" customHeight="1">
      <c r="A444" s="143" t="s">
        <v>16</v>
      </c>
      <c r="B444" s="143" t="s">
        <v>946</v>
      </c>
      <c r="C444" s="248">
        <f>SUM(C445)</f>
        <v>2847470</v>
      </c>
      <c r="D444" s="173">
        <f t="shared" ref="D444:J444" si="517">SUM(D445)</f>
        <v>0</v>
      </c>
      <c r="E444" s="173">
        <f t="shared" si="517"/>
        <v>0</v>
      </c>
      <c r="F444" s="173">
        <f t="shared" si="517"/>
        <v>0</v>
      </c>
      <c r="G444" s="173">
        <f t="shared" si="517"/>
        <v>0</v>
      </c>
      <c r="H444" s="173">
        <f t="shared" si="517"/>
        <v>0</v>
      </c>
      <c r="I444" s="173">
        <f t="shared" si="517"/>
        <v>0</v>
      </c>
      <c r="J444" s="173">
        <f t="shared" si="517"/>
        <v>0</v>
      </c>
      <c r="K444" s="268">
        <f t="shared" ref="K444:R444" si="518">SUM(K445)</f>
        <v>2847470</v>
      </c>
      <c r="L444" s="268">
        <f t="shared" si="518"/>
        <v>2847470</v>
      </c>
      <c r="M444" s="268">
        <f t="shared" si="518"/>
        <v>2847470</v>
      </c>
      <c r="N444" s="268">
        <f t="shared" si="518"/>
        <v>0</v>
      </c>
      <c r="O444" s="268">
        <f t="shared" si="518"/>
        <v>0</v>
      </c>
      <c r="P444" s="268">
        <f t="shared" si="518"/>
        <v>0</v>
      </c>
      <c r="Q444" s="268">
        <f t="shared" si="518"/>
        <v>0</v>
      </c>
      <c r="R444" s="268">
        <f t="shared" si="518"/>
        <v>0</v>
      </c>
    </row>
    <row r="445" spans="1:18" ht="16.5" customHeight="1">
      <c r="A445" s="32" t="s">
        <v>884</v>
      </c>
      <c r="B445" s="32" t="s">
        <v>946</v>
      </c>
      <c r="C445" s="237">
        <v>2847470</v>
      </c>
      <c r="D445" s="285"/>
      <c r="E445" s="285"/>
      <c r="F445" s="269"/>
      <c r="G445" s="269"/>
      <c r="H445" s="285"/>
      <c r="I445" s="285"/>
      <c r="J445" s="115">
        <f>SUM(F445:I445)</f>
        <v>0</v>
      </c>
      <c r="K445" s="237">
        <v>2847470</v>
      </c>
      <c r="L445" s="237">
        <v>2847470</v>
      </c>
      <c r="M445" s="237">
        <v>2847470</v>
      </c>
      <c r="N445" s="237">
        <f>L445-M445</f>
        <v>0</v>
      </c>
      <c r="O445" s="237"/>
      <c r="P445" s="237"/>
      <c r="Q445" s="237">
        <f>SUM(N445:P445)</f>
        <v>0</v>
      </c>
      <c r="R445" s="237">
        <f>K445-M445-Q445</f>
        <v>0</v>
      </c>
    </row>
    <row r="446" spans="1:18" ht="16.5" customHeight="1">
      <c r="A446" s="143" t="s">
        <v>16</v>
      </c>
      <c r="B446" s="143" t="s">
        <v>933</v>
      </c>
      <c r="C446" s="248">
        <f>SUM(C447)</f>
        <v>300000</v>
      </c>
      <c r="D446" s="173">
        <f t="shared" ref="D446:J446" si="519">SUM(D447)</f>
        <v>0</v>
      </c>
      <c r="E446" s="173">
        <f t="shared" si="519"/>
        <v>0</v>
      </c>
      <c r="F446" s="173">
        <f t="shared" si="519"/>
        <v>0</v>
      </c>
      <c r="G446" s="173">
        <f t="shared" si="519"/>
        <v>0</v>
      </c>
      <c r="H446" s="173">
        <f t="shared" si="519"/>
        <v>0</v>
      </c>
      <c r="I446" s="173">
        <f t="shared" si="519"/>
        <v>0</v>
      </c>
      <c r="J446" s="173">
        <f t="shared" si="519"/>
        <v>0</v>
      </c>
      <c r="K446" s="268">
        <f t="shared" ref="K446:R446" si="520">SUM(K447)</f>
        <v>300000</v>
      </c>
      <c r="L446" s="268">
        <f t="shared" si="520"/>
        <v>300000</v>
      </c>
      <c r="M446" s="268">
        <f t="shared" si="520"/>
        <v>300000</v>
      </c>
      <c r="N446" s="268">
        <f t="shared" si="520"/>
        <v>0</v>
      </c>
      <c r="O446" s="268">
        <f t="shared" si="520"/>
        <v>0</v>
      </c>
      <c r="P446" s="268">
        <f t="shared" si="520"/>
        <v>0</v>
      </c>
      <c r="Q446" s="268">
        <f t="shared" si="520"/>
        <v>0</v>
      </c>
      <c r="R446" s="268">
        <f t="shared" si="520"/>
        <v>0</v>
      </c>
    </row>
    <row r="447" spans="1:18" ht="16.5" customHeight="1">
      <c r="A447" s="32" t="s">
        <v>884</v>
      </c>
      <c r="B447" s="42" t="s">
        <v>1047</v>
      </c>
      <c r="C447" s="237">
        <v>300000</v>
      </c>
      <c r="D447" s="285"/>
      <c r="E447" s="285"/>
      <c r="F447" s="269"/>
      <c r="G447" s="269"/>
      <c r="H447" s="285"/>
      <c r="I447" s="285"/>
      <c r="J447" s="115">
        <f>SUM(F447:I447)</f>
        <v>0</v>
      </c>
      <c r="K447" s="237">
        <v>300000</v>
      </c>
      <c r="L447" s="237">
        <v>300000</v>
      </c>
      <c r="M447" s="237">
        <v>300000</v>
      </c>
      <c r="N447" s="237">
        <f>L447-M447</f>
        <v>0</v>
      </c>
      <c r="O447" s="237"/>
      <c r="P447" s="237"/>
      <c r="Q447" s="237">
        <f>SUM(N447:P447)</f>
        <v>0</v>
      </c>
      <c r="R447" s="237">
        <f>K447-M447-Q447</f>
        <v>0</v>
      </c>
    </row>
    <row r="448" spans="1:18" ht="16.5" customHeight="1">
      <c r="A448" s="143" t="s">
        <v>16</v>
      </c>
      <c r="B448" s="143" t="s">
        <v>973</v>
      </c>
      <c r="C448" s="248">
        <f>SUM(C449)</f>
        <v>400000</v>
      </c>
      <c r="D448" s="173">
        <f t="shared" ref="D448:J448" si="521">SUM(D449)</f>
        <v>0</v>
      </c>
      <c r="E448" s="173">
        <f t="shared" si="521"/>
        <v>0</v>
      </c>
      <c r="F448" s="173">
        <f t="shared" si="521"/>
        <v>-200000</v>
      </c>
      <c r="G448" s="173">
        <f t="shared" si="521"/>
        <v>0</v>
      </c>
      <c r="H448" s="173">
        <f t="shared" si="521"/>
        <v>0</v>
      </c>
      <c r="I448" s="173">
        <f t="shared" si="521"/>
        <v>0</v>
      </c>
      <c r="J448" s="173">
        <f t="shared" si="521"/>
        <v>-200000</v>
      </c>
      <c r="K448" s="268">
        <f t="shared" ref="K448:R448" si="522">SUM(K449)</f>
        <v>200000</v>
      </c>
      <c r="L448" s="268">
        <f t="shared" si="522"/>
        <v>200000</v>
      </c>
      <c r="M448" s="268">
        <f t="shared" si="522"/>
        <v>200000</v>
      </c>
      <c r="N448" s="268">
        <f t="shared" si="522"/>
        <v>0</v>
      </c>
      <c r="O448" s="268">
        <f t="shared" si="522"/>
        <v>0</v>
      </c>
      <c r="P448" s="268">
        <f t="shared" si="522"/>
        <v>0</v>
      </c>
      <c r="Q448" s="268">
        <f t="shared" si="522"/>
        <v>0</v>
      </c>
      <c r="R448" s="268">
        <f t="shared" si="522"/>
        <v>0</v>
      </c>
    </row>
    <row r="449" spans="1:18" ht="16.5" customHeight="1">
      <c r="A449" s="32" t="s">
        <v>884</v>
      </c>
      <c r="B449" s="42" t="s">
        <v>897</v>
      </c>
      <c r="C449" s="237">
        <v>400000</v>
      </c>
      <c r="D449" s="285"/>
      <c r="E449" s="285"/>
      <c r="F449" s="297">
        <v>-200000</v>
      </c>
      <c r="G449" s="298"/>
      <c r="H449" s="285"/>
      <c r="I449" s="285"/>
      <c r="J449" s="115">
        <f>SUM(F449:I449)</f>
        <v>-200000</v>
      </c>
      <c r="K449" s="237">
        <v>200000</v>
      </c>
      <c r="L449" s="237">
        <v>200000</v>
      </c>
      <c r="M449" s="237">
        <v>200000</v>
      </c>
      <c r="N449" s="237">
        <f>L449-M449</f>
        <v>0</v>
      </c>
      <c r="O449" s="237"/>
      <c r="P449" s="237"/>
      <c r="Q449" s="237">
        <f>SUM(N449:P449)</f>
        <v>0</v>
      </c>
      <c r="R449" s="237">
        <f>K449-M449-Q449</f>
        <v>0</v>
      </c>
    </row>
    <row r="450" spans="1:18" ht="16.5" customHeight="1">
      <c r="A450" s="143" t="s">
        <v>16</v>
      </c>
      <c r="B450" s="143" t="s">
        <v>947</v>
      </c>
      <c r="C450" s="248">
        <f t="shared" ref="C450:R450" si="523">SUM(C451:C455)</f>
        <v>2703340</v>
      </c>
      <c r="D450" s="173">
        <f t="shared" ref="D450:J450" si="524">SUM(D451:D455)</f>
        <v>0</v>
      </c>
      <c r="E450" s="173">
        <f t="shared" si="524"/>
        <v>0</v>
      </c>
      <c r="F450" s="173">
        <f t="shared" si="524"/>
        <v>72000</v>
      </c>
      <c r="G450" s="173">
        <f t="shared" si="524"/>
        <v>0</v>
      </c>
      <c r="H450" s="173">
        <f t="shared" si="524"/>
        <v>0</v>
      </c>
      <c r="I450" s="173">
        <f t="shared" si="524"/>
        <v>0</v>
      </c>
      <c r="J450" s="173">
        <f t="shared" si="524"/>
        <v>72000</v>
      </c>
      <c r="K450" s="268">
        <f t="shared" si="523"/>
        <v>2775340</v>
      </c>
      <c r="L450" s="268">
        <f t="shared" si="523"/>
        <v>2774290</v>
      </c>
      <c r="M450" s="268">
        <f t="shared" si="523"/>
        <v>2774290</v>
      </c>
      <c r="N450" s="268">
        <f t="shared" si="523"/>
        <v>0</v>
      </c>
      <c r="O450" s="268">
        <f t="shared" si="523"/>
        <v>0</v>
      </c>
      <c r="P450" s="268">
        <f t="shared" si="523"/>
        <v>0</v>
      </c>
      <c r="Q450" s="268">
        <f t="shared" si="523"/>
        <v>0</v>
      </c>
      <c r="R450" s="268">
        <f t="shared" si="523"/>
        <v>1050</v>
      </c>
    </row>
    <row r="451" spans="1:18" ht="16.5" customHeight="1">
      <c r="A451" s="32" t="s">
        <v>884</v>
      </c>
      <c r="B451" s="32" t="s">
        <v>948</v>
      </c>
      <c r="C451" s="237">
        <v>1214880</v>
      </c>
      <c r="D451" s="285"/>
      <c r="E451" s="285"/>
      <c r="F451" s="269">
        <v>13000</v>
      </c>
      <c r="G451" s="269"/>
      <c r="H451" s="285"/>
      <c r="I451" s="285"/>
      <c r="J451" s="115">
        <f t="shared" ref="J451:J455" si="525">SUM(F451:I451)</f>
        <v>13000</v>
      </c>
      <c r="K451" s="237">
        <v>1227880</v>
      </c>
      <c r="L451" s="237">
        <v>1227600</v>
      </c>
      <c r="M451" s="237">
        <v>1227600</v>
      </c>
      <c r="N451" s="237">
        <f t="shared" ref="N451:N455" si="526">L451-M451</f>
        <v>0</v>
      </c>
      <c r="O451" s="237"/>
      <c r="P451" s="237"/>
      <c r="Q451" s="237">
        <f>SUM(N451:P451)</f>
        <v>0</v>
      </c>
      <c r="R451" s="237">
        <f t="shared" ref="R451:R455" si="527">K451-M451-Q451</f>
        <v>280</v>
      </c>
    </row>
    <row r="452" spans="1:18" ht="16.5" customHeight="1">
      <c r="A452" s="32" t="s">
        <v>884</v>
      </c>
      <c r="B452" s="32" t="s">
        <v>949</v>
      </c>
      <c r="C452" s="237">
        <v>802680</v>
      </c>
      <c r="D452" s="285"/>
      <c r="E452" s="285"/>
      <c r="F452" s="269">
        <v>94000</v>
      </c>
      <c r="G452" s="269"/>
      <c r="H452" s="285"/>
      <c r="I452" s="285"/>
      <c r="J452" s="115">
        <f t="shared" si="525"/>
        <v>94000</v>
      </c>
      <c r="K452" s="237">
        <v>896680</v>
      </c>
      <c r="L452" s="237">
        <v>896680</v>
      </c>
      <c r="M452" s="237">
        <v>896680</v>
      </c>
      <c r="N452" s="237">
        <f t="shared" si="526"/>
        <v>0</v>
      </c>
      <c r="O452" s="237"/>
      <c r="P452" s="237"/>
      <c r="Q452" s="237">
        <f>SUM(N452:P452)</f>
        <v>0</v>
      </c>
      <c r="R452" s="237">
        <f t="shared" si="527"/>
        <v>0</v>
      </c>
    </row>
    <row r="453" spans="1:18" ht="16.5" customHeight="1">
      <c r="A453" s="32" t="s">
        <v>884</v>
      </c>
      <c r="B453" s="32" t="s">
        <v>950</v>
      </c>
      <c r="C453" s="237">
        <v>218880</v>
      </c>
      <c r="D453" s="285"/>
      <c r="E453" s="285"/>
      <c r="F453" s="269">
        <v>242000</v>
      </c>
      <c r="G453" s="269"/>
      <c r="H453" s="285"/>
      <c r="I453" s="285"/>
      <c r="J453" s="115">
        <f t="shared" si="525"/>
        <v>242000</v>
      </c>
      <c r="K453" s="237">
        <v>460880</v>
      </c>
      <c r="L453" s="237">
        <v>460880</v>
      </c>
      <c r="M453" s="237">
        <v>460880</v>
      </c>
      <c r="N453" s="237">
        <f t="shared" si="526"/>
        <v>0</v>
      </c>
      <c r="O453" s="237"/>
      <c r="P453" s="237"/>
      <c r="Q453" s="237">
        <f>SUM(N453:P453)</f>
        <v>0</v>
      </c>
      <c r="R453" s="237">
        <f t="shared" si="527"/>
        <v>0</v>
      </c>
    </row>
    <row r="454" spans="1:18" ht="16.5" customHeight="1">
      <c r="A454" s="32" t="s">
        <v>884</v>
      </c>
      <c r="B454" s="32" t="s">
        <v>951</v>
      </c>
      <c r="C454" s="237">
        <v>413400</v>
      </c>
      <c r="D454" s="285"/>
      <c r="E454" s="285"/>
      <c r="F454" s="269">
        <v>-283000</v>
      </c>
      <c r="G454" s="269"/>
      <c r="H454" s="285"/>
      <c r="I454" s="285"/>
      <c r="J454" s="115">
        <f t="shared" si="525"/>
        <v>-283000</v>
      </c>
      <c r="K454" s="237">
        <v>130400</v>
      </c>
      <c r="L454" s="237">
        <v>130400</v>
      </c>
      <c r="M454" s="237">
        <v>130400</v>
      </c>
      <c r="N454" s="237">
        <f t="shared" si="526"/>
        <v>0</v>
      </c>
      <c r="O454" s="237"/>
      <c r="P454" s="237"/>
      <c r="Q454" s="237">
        <f>SUM(N454:P454)</f>
        <v>0</v>
      </c>
      <c r="R454" s="237">
        <f t="shared" si="527"/>
        <v>0</v>
      </c>
    </row>
    <row r="455" spans="1:18" ht="16.5" customHeight="1">
      <c r="A455" s="32" t="s">
        <v>884</v>
      </c>
      <c r="B455" s="32" t="s">
        <v>952</v>
      </c>
      <c r="C455" s="237">
        <v>53500</v>
      </c>
      <c r="D455" s="285"/>
      <c r="E455" s="285"/>
      <c r="F455" s="269">
        <v>6000</v>
      </c>
      <c r="G455" s="269"/>
      <c r="H455" s="285"/>
      <c r="I455" s="285"/>
      <c r="J455" s="115">
        <f t="shared" si="525"/>
        <v>6000</v>
      </c>
      <c r="K455" s="237">
        <v>59500</v>
      </c>
      <c r="L455" s="237">
        <v>58730</v>
      </c>
      <c r="M455" s="237">
        <v>58730</v>
      </c>
      <c r="N455" s="237">
        <f t="shared" si="526"/>
        <v>0</v>
      </c>
      <c r="O455" s="237"/>
      <c r="P455" s="237"/>
      <c r="Q455" s="237">
        <f>SUM(N455:P455)</f>
        <v>0</v>
      </c>
      <c r="R455" s="237">
        <f t="shared" si="527"/>
        <v>770</v>
      </c>
    </row>
    <row r="456" spans="1:18" ht="16.5" customHeight="1">
      <c r="A456" s="143" t="s">
        <v>16</v>
      </c>
      <c r="B456" s="143" t="s">
        <v>883</v>
      </c>
      <c r="C456" s="248">
        <f t="shared" ref="C456:R456" si="528">SUM(C457:C459)</f>
        <v>57590000</v>
      </c>
      <c r="D456" s="173">
        <f t="shared" si="528"/>
        <v>0</v>
      </c>
      <c r="E456" s="173">
        <f t="shared" si="528"/>
        <v>0</v>
      </c>
      <c r="F456" s="173">
        <f t="shared" si="528"/>
        <v>138000</v>
      </c>
      <c r="G456" s="173">
        <f t="shared" si="528"/>
        <v>0</v>
      </c>
      <c r="H456" s="173">
        <f t="shared" si="528"/>
        <v>0</v>
      </c>
      <c r="I456" s="173">
        <f t="shared" si="528"/>
        <v>0</v>
      </c>
      <c r="J456" s="173">
        <f t="shared" si="528"/>
        <v>138000</v>
      </c>
      <c r="K456" s="268">
        <f t="shared" si="528"/>
        <v>57728000</v>
      </c>
      <c r="L456" s="268">
        <f t="shared" si="528"/>
        <v>57727610</v>
      </c>
      <c r="M456" s="268">
        <f t="shared" si="528"/>
        <v>57727610</v>
      </c>
      <c r="N456" s="268">
        <f t="shared" si="528"/>
        <v>0</v>
      </c>
      <c r="O456" s="268">
        <f t="shared" si="528"/>
        <v>0</v>
      </c>
      <c r="P456" s="268">
        <f t="shared" si="528"/>
        <v>0</v>
      </c>
      <c r="Q456" s="268">
        <f t="shared" si="528"/>
        <v>0</v>
      </c>
      <c r="R456" s="268">
        <f t="shared" si="528"/>
        <v>390</v>
      </c>
    </row>
    <row r="457" spans="1:18" ht="16.5" customHeight="1">
      <c r="A457" s="32" t="s">
        <v>884</v>
      </c>
      <c r="B457" s="42" t="s">
        <v>885</v>
      </c>
      <c r="C457" s="237">
        <v>1000000</v>
      </c>
      <c r="D457" s="285"/>
      <c r="E457" s="285"/>
      <c r="F457" s="269">
        <v>-650000</v>
      </c>
      <c r="G457" s="269"/>
      <c r="H457" s="285"/>
      <c r="I457" s="285"/>
      <c r="J457" s="115">
        <f t="shared" ref="J457:J459" si="529">SUM(F457:I457)</f>
        <v>-650000</v>
      </c>
      <c r="K457" s="237">
        <v>350000</v>
      </c>
      <c r="L457" s="237">
        <v>350000</v>
      </c>
      <c r="M457" s="237">
        <v>350000</v>
      </c>
      <c r="N457" s="237">
        <f t="shared" ref="N457:N459" si="530">L457-M457</f>
        <v>0</v>
      </c>
      <c r="O457" s="237"/>
      <c r="P457" s="237"/>
      <c r="Q457" s="237">
        <f>SUM(N457:P457)</f>
        <v>0</v>
      </c>
      <c r="R457" s="237">
        <f t="shared" ref="R457:R459" si="531">K457-M457-Q457</f>
        <v>0</v>
      </c>
    </row>
    <row r="458" spans="1:18" ht="16.5" customHeight="1">
      <c r="A458" s="32" t="s">
        <v>884</v>
      </c>
      <c r="B458" s="32" t="s">
        <v>893</v>
      </c>
      <c r="C458" s="237">
        <v>36190000</v>
      </c>
      <c r="D458" s="285"/>
      <c r="E458" s="285"/>
      <c r="F458" s="269">
        <v>4228000</v>
      </c>
      <c r="G458" s="269"/>
      <c r="H458" s="285"/>
      <c r="I458" s="285"/>
      <c r="J458" s="115">
        <f t="shared" si="529"/>
        <v>4228000</v>
      </c>
      <c r="K458" s="237">
        <v>40418000</v>
      </c>
      <c r="L458" s="237">
        <v>40418000</v>
      </c>
      <c r="M458" s="237">
        <v>40418000</v>
      </c>
      <c r="N458" s="237">
        <f t="shared" si="530"/>
        <v>0</v>
      </c>
      <c r="O458" s="237"/>
      <c r="P458" s="237"/>
      <c r="Q458" s="237">
        <f>SUM(N458:P458)</f>
        <v>0</v>
      </c>
      <c r="R458" s="237">
        <f t="shared" si="531"/>
        <v>0</v>
      </c>
    </row>
    <row r="459" spans="1:18" ht="16.5" customHeight="1">
      <c r="A459" s="32" t="s">
        <v>884</v>
      </c>
      <c r="B459" s="32" t="s">
        <v>887</v>
      </c>
      <c r="C459" s="237">
        <v>20400000</v>
      </c>
      <c r="D459" s="285"/>
      <c r="E459" s="285"/>
      <c r="F459" s="269">
        <v>-3440000</v>
      </c>
      <c r="G459" s="269"/>
      <c r="H459" s="285"/>
      <c r="I459" s="285"/>
      <c r="J459" s="115">
        <f t="shared" si="529"/>
        <v>-3440000</v>
      </c>
      <c r="K459" s="237">
        <v>16960000</v>
      </c>
      <c r="L459" s="237">
        <v>16959610</v>
      </c>
      <c r="M459" s="237">
        <v>16959610</v>
      </c>
      <c r="N459" s="237">
        <f t="shared" si="530"/>
        <v>0</v>
      </c>
      <c r="O459" s="237"/>
      <c r="P459" s="237"/>
      <c r="Q459" s="237">
        <f>SUM(N459:P459)</f>
        <v>0</v>
      </c>
      <c r="R459" s="237">
        <f t="shared" si="531"/>
        <v>390</v>
      </c>
    </row>
    <row r="460" spans="1:18" ht="16.5" customHeight="1">
      <c r="A460" s="143" t="s">
        <v>16</v>
      </c>
      <c r="B460" s="143" t="s">
        <v>905</v>
      </c>
      <c r="C460" s="248">
        <f t="shared" ref="C460:R460" si="532">SUM(C461:C462)</f>
        <v>990000</v>
      </c>
      <c r="D460" s="173">
        <f t="shared" si="532"/>
        <v>0</v>
      </c>
      <c r="E460" s="173">
        <f t="shared" si="532"/>
        <v>0</v>
      </c>
      <c r="F460" s="173">
        <f t="shared" si="532"/>
        <v>165000</v>
      </c>
      <c r="G460" s="173">
        <f t="shared" si="532"/>
        <v>0</v>
      </c>
      <c r="H460" s="173">
        <f t="shared" si="532"/>
        <v>0</v>
      </c>
      <c r="I460" s="173">
        <f t="shared" si="532"/>
        <v>0</v>
      </c>
      <c r="J460" s="173">
        <f t="shared" si="532"/>
        <v>165000</v>
      </c>
      <c r="K460" s="268">
        <f t="shared" si="532"/>
        <v>1155000</v>
      </c>
      <c r="L460" s="268">
        <f t="shared" si="532"/>
        <v>1154160</v>
      </c>
      <c r="M460" s="268">
        <f t="shared" si="532"/>
        <v>1154160</v>
      </c>
      <c r="N460" s="268">
        <f t="shared" si="532"/>
        <v>0</v>
      </c>
      <c r="O460" s="268">
        <f t="shared" si="532"/>
        <v>0</v>
      </c>
      <c r="P460" s="268">
        <f t="shared" si="532"/>
        <v>0</v>
      </c>
      <c r="Q460" s="268">
        <f t="shared" si="532"/>
        <v>0</v>
      </c>
      <c r="R460" s="268">
        <f t="shared" si="532"/>
        <v>840</v>
      </c>
    </row>
    <row r="461" spans="1:18" ht="16.5" customHeight="1">
      <c r="A461" s="32" t="s">
        <v>884</v>
      </c>
      <c r="B461" s="32" t="s">
        <v>906</v>
      </c>
      <c r="C461" s="237">
        <v>60000</v>
      </c>
      <c r="D461" s="285"/>
      <c r="E461" s="285"/>
      <c r="F461" s="269">
        <v>-9000</v>
      </c>
      <c r="G461" s="269"/>
      <c r="H461" s="285"/>
      <c r="I461" s="285"/>
      <c r="J461" s="115">
        <f t="shared" ref="J461:J462" si="533">SUM(F461:I461)</f>
        <v>-9000</v>
      </c>
      <c r="K461" s="237">
        <v>51000</v>
      </c>
      <c r="L461" s="237">
        <v>50160</v>
      </c>
      <c r="M461" s="237">
        <v>50160</v>
      </c>
      <c r="N461" s="237">
        <f t="shared" ref="N461:N462" si="534">L461-M461</f>
        <v>0</v>
      </c>
      <c r="O461" s="237"/>
      <c r="P461" s="237"/>
      <c r="Q461" s="237">
        <f>SUM(N461:P461)</f>
        <v>0</v>
      </c>
      <c r="R461" s="237">
        <f t="shared" ref="R461:R462" si="535">K461-M461-Q461</f>
        <v>840</v>
      </c>
    </row>
    <row r="462" spans="1:18" ht="16.5" customHeight="1">
      <c r="A462" s="32" t="s">
        <v>884</v>
      </c>
      <c r="B462" s="32" t="s">
        <v>907</v>
      </c>
      <c r="C462" s="237">
        <v>930000</v>
      </c>
      <c r="D462" s="285"/>
      <c r="E462" s="285"/>
      <c r="F462" s="269">
        <v>174000</v>
      </c>
      <c r="G462" s="269"/>
      <c r="H462" s="285"/>
      <c r="I462" s="285"/>
      <c r="J462" s="115">
        <f t="shared" si="533"/>
        <v>174000</v>
      </c>
      <c r="K462" s="237">
        <v>1104000</v>
      </c>
      <c r="L462" s="237">
        <v>1104000</v>
      </c>
      <c r="M462" s="237">
        <v>1104000</v>
      </c>
      <c r="N462" s="237">
        <f t="shared" si="534"/>
        <v>0</v>
      </c>
      <c r="O462" s="237"/>
      <c r="P462" s="237"/>
      <c r="Q462" s="237">
        <f>SUM(N462:P462)</f>
        <v>0</v>
      </c>
      <c r="R462" s="237">
        <f t="shared" si="535"/>
        <v>0</v>
      </c>
    </row>
    <row r="463" spans="1:18" ht="16.5" customHeight="1">
      <c r="A463" s="143" t="s">
        <v>16</v>
      </c>
      <c r="B463" s="143" t="s">
        <v>924</v>
      </c>
      <c r="C463" s="248">
        <f>SUM(C464)</f>
        <v>1078000</v>
      </c>
      <c r="D463" s="173">
        <f t="shared" ref="D463:J463" si="536">SUM(D464)</f>
        <v>0</v>
      </c>
      <c r="E463" s="173">
        <f t="shared" si="536"/>
        <v>0</v>
      </c>
      <c r="F463" s="173">
        <f t="shared" si="536"/>
        <v>0</v>
      </c>
      <c r="G463" s="173">
        <f t="shared" si="536"/>
        <v>0</v>
      </c>
      <c r="H463" s="173">
        <f t="shared" si="536"/>
        <v>0</v>
      </c>
      <c r="I463" s="173">
        <f t="shared" si="536"/>
        <v>0</v>
      </c>
      <c r="J463" s="173">
        <f t="shared" si="536"/>
        <v>0</v>
      </c>
      <c r="K463" s="268">
        <f t="shared" ref="K463:R463" si="537">SUM(K464)</f>
        <v>1078000</v>
      </c>
      <c r="L463" s="268">
        <f t="shared" si="537"/>
        <v>1078000</v>
      </c>
      <c r="M463" s="268">
        <f t="shared" si="537"/>
        <v>1078000</v>
      </c>
      <c r="N463" s="268">
        <f t="shared" si="537"/>
        <v>0</v>
      </c>
      <c r="O463" s="268">
        <f t="shared" si="537"/>
        <v>0</v>
      </c>
      <c r="P463" s="268">
        <f t="shared" si="537"/>
        <v>0</v>
      </c>
      <c r="Q463" s="268">
        <f t="shared" si="537"/>
        <v>0</v>
      </c>
      <c r="R463" s="268">
        <f t="shared" si="537"/>
        <v>0</v>
      </c>
    </row>
    <row r="464" spans="1:18" ht="16.5" customHeight="1">
      <c r="A464" s="32" t="s">
        <v>884</v>
      </c>
      <c r="B464" s="42" t="s">
        <v>940</v>
      </c>
      <c r="C464" s="237">
        <v>1078000</v>
      </c>
      <c r="D464" s="285"/>
      <c r="E464" s="285"/>
      <c r="F464" s="269"/>
      <c r="G464" s="269"/>
      <c r="H464" s="285"/>
      <c r="I464" s="285"/>
      <c r="J464" s="115">
        <f>SUM(F464:I464)</f>
        <v>0</v>
      </c>
      <c r="K464" s="237">
        <v>1078000</v>
      </c>
      <c r="L464" s="237">
        <v>1078000</v>
      </c>
      <c r="M464" s="237">
        <v>1078000</v>
      </c>
      <c r="N464" s="237">
        <f>L464-M464</f>
        <v>0</v>
      </c>
      <c r="O464" s="237"/>
      <c r="P464" s="237"/>
      <c r="Q464" s="237">
        <f>SUM(N464:P464)</f>
        <v>0</v>
      </c>
      <c r="R464" s="237">
        <f>K464-M464-Q464</f>
        <v>0</v>
      </c>
    </row>
    <row r="465" spans="1:18" ht="16.5" customHeight="1">
      <c r="A465" s="143" t="s">
        <v>16</v>
      </c>
      <c r="B465" s="143" t="s">
        <v>991</v>
      </c>
      <c r="C465" s="248">
        <f>SUM(C466)</f>
        <v>200000</v>
      </c>
      <c r="D465" s="173">
        <f t="shared" ref="D465:J465" si="538">SUM(D466)</f>
        <v>0</v>
      </c>
      <c r="E465" s="173">
        <f t="shared" si="538"/>
        <v>0</v>
      </c>
      <c r="F465" s="173">
        <f t="shared" si="538"/>
        <v>0</v>
      </c>
      <c r="G465" s="173">
        <f t="shared" si="538"/>
        <v>0</v>
      </c>
      <c r="H465" s="173">
        <f t="shared" si="538"/>
        <v>0</v>
      </c>
      <c r="I465" s="173">
        <f t="shared" si="538"/>
        <v>0</v>
      </c>
      <c r="J465" s="173">
        <f t="shared" si="538"/>
        <v>0</v>
      </c>
      <c r="K465" s="268">
        <f t="shared" ref="K465:R465" si="539">SUM(K466)</f>
        <v>200000</v>
      </c>
      <c r="L465" s="268">
        <f t="shared" si="539"/>
        <v>200000</v>
      </c>
      <c r="M465" s="268">
        <f t="shared" si="539"/>
        <v>200000</v>
      </c>
      <c r="N465" s="268">
        <f t="shared" si="539"/>
        <v>0</v>
      </c>
      <c r="O465" s="268">
        <f t="shared" si="539"/>
        <v>0</v>
      </c>
      <c r="P465" s="268">
        <f t="shared" si="539"/>
        <v>0</v>
      </c>
      <c r="Q465" s="268">
        <f t="shared" si="539"/>
        <v>0</v>
      </c>
      <c r="R465" s="268">
        <f t="shared" si="539"/>
        <v>0</v>
      </c>
    </row>
    <row r="466" spans="1:18" ht="16.5" customHeight="1">
      <c r="A466" s="32" t="s">
        <v>884</v>
      </c>
      <c r="B466" s="42" t="s">
        <v>889</v>
      </c>
      <c r="C466" s="237">
        <v>200000</v>
      </c>
      <c r="D466" s="285"/>
      <c r="E466" s="285"/>
      <c r="F466" s="269"/>
      <c r="G466" s="269"/>
      <c r="H466" s="285"/>
      <c r="I466" s="285"/>
      <c r="J466" s="115">
        <f>SUM(F466:I466)</f>
        <v>0</v>
      </c>
      <c r="K466" s="237">
        <v>200000</v>
      </c>
      <c r="L466" s="237">
        <v>200000</v>
      </c>
      <c r="M466" s="237">
        <v>200000</v>
      </c>
      <c r="N466" s="237">
        <f>L466-M466</f>
        <v>0</v>
      </c>
      <c r="O466" s="237"/>
      <c r="P466" s="237"/>
      <c r="Q466" s="237">
        <f>SUM(N466:P466)</f>
        <v>0</v>
      </c>
      <c r="R466" s="237">
        <f>K466-M466-Q466</f>
        <v>0</v>
      </c>
    </row>
    <row r="467" spans="1:18" ht="16.5" customHeight="1">
      <c r="A467" s="143" t="s">
        <v>16</v>
      </c>
      <c r="B467" s="143" t="s">
        <v>926</v>
      </c>
      <c r="C467" s="248">
        <f>SUM(C468)</f>
        <v>400000</v>
      </c>
      <c r="D467" s="173">
        <f t="shared" ref="D467:J467" si="540">SUM(D468)</f>
        <v>0</v>
      </c>
      <c r="E467" s="173">
        <f t="shared" si="540"/>
        <v>0</v>
      </c>
      <c r="F467" s="173">
        <f t="shared" si="540"/>
        <v>0</v>
      </c>
      <c r="G467" s="173">
        <f t="shared" si="540"/>
        <v>0</v>
      </c>
      <c r="H467" s="173">
        <f t="shared" si="540"/>
        <v>0</v>
      </c>
      <c r="I467" s="173">
        <f t="shared" si="540"/>
        <v>0</v>
      </c>
      <c r="J467" s="173">
        <f t="shared" si="540"/>
        <v>0</v>
      </c>
      <c r="K467" s="268">
        <f t="shared" ref="K467:R467" si="541">SUM(K468)</f>
        <v>400000</v>
      </c>
      <c r="L467" s="268">
        <f t="shared" si="541"/>
        <v>400000</v>
      </c>
      <c r="M467" s="268">
        <f t="shared" si="541"/>
        <v>400000</v>
      </c>
      <c r="N467" s="268">
        <f t="shared" si="541"/>
        <v>0</v>
      </c>
      <c r="O467" s="268">
        <f t="shared" si="541"/>
        <v>0</v>
      </c>
      <c r="P467" s="268">
        <f t="shared" si="541"/>
        <v>0</v>
      </c>
      <c r="Q467" s="268">
        <f t="shared" si="541"/>
        <v>0</v>
      </c>
      <c r="R467" s="268">
        <f t="shared" si="541"/>
        <v>0</v>
      </c>
    </row>
    <row r="468" spans="1:18" ht="16.5" customHeight="1">
      <c r="A468" s="32" t="s">
        <v>884</v>
      </c>
      <c r="B468" s="42" t="s">
        <v>894</v>
      </c>
      <c r="C468" s="237">
        <v>400000</v>
      </c>
      <c r="D468" s="285"/>
      <c r="E468" s="285"/>
      <c r="F468" s="269"/>
      <c r="G468" s="269"/>
      <c r="H468" s="285"/>
      <c r="I468" s="285"/>
      <c r="J468" s="115">
        <f>SUM(F468:I468)</f>
        <v>0</v>
      </c>
      <c r="K468" s="237">
        <v>400000</v>
      </c>
      <c r="L468" s="237">
        <v>400000</v>
      </c>
      <c r="M468" s="237">
        <v>400000</v>
      </c>
      <c r="N468" s="237">
        <f>L468-M468</f>
        <v>0</v>
      </c>
      <c r="O468" s="237"/>
      <c r="P468" s="237"/>
      <c r="Q468" s="237">
        <f>SUM(N468:P468)</f>
        <v>0</v>
      </c>
      <c r="R468" s="237">
        <f>K468-M468-Q468</f>
        <v>0</v>
      </c>
    </row>
    <row r="469" spans="1:18" ht="16.5" customHeight="1">
      <c r="A469" s="22" t="s">
        <v>1</v>
      </c>
      <c r="B469" s="23" t="s">
        <v>1061</v>
      </c>
      <c r="C469" s="137">
        <f>C470</f>
        <v>145294280</v>
      </c>
      <c r="D469" s="137">
        <f t="shared" ref="D469:J469" si="542">D470</f>
        <v>0</v>
      </c>
      <c r="E469" s="137">
        <f t="shared" si="542"/>
        <v>0</v>
      </c>
      <c r="F469" s="137">
        <f t="shared" si="542"/>
        <v>0</v>
      </c>
      <c r="G469" s="137">
        <f t="shared" si="542"/>
        <v>0</v>
      </c>
      <c r="H469" s="137">
        <f t="shared" si="542"/>
        <v>18569820</v>
      </c>
      <c r="I469" s="137">
        <f t="shared" si="542"/>
        <v>-7000000</v>
      </c>
      <c r="J469" s="137">
        <f t="shared" si="542"/>
        <v>11569820</v>
      </c>
      <c r="K469" s="137">
        <f t="shared" ref="K469:R469" si="543">K470</f>
        <v>156864100</v>
      </c>
      <c r="L469" s="137">
        <f t="shared" si="543"/>
        <v>156808620</v>
      </c>
      <c r="M469" s="137">
        <f t="shared" si="543"/>
        <v>156808620</v>
      </c>
      <c r="N469" s="137">
        <f t="shared" si="543"/>
        <v>0</v>
      </c>
      <c r="O469" s="137">
        <f t="shared" si="543"/>
        <v>0</v>
      </c>
      <c r="P469" s="137">
        <f t="shared" si="543"/>
        <v>0</v>
      </c>
      <c r="Q469" s="137">
        <f t="shared" si="543"/>
        <v>0</v>
      </c>
      <c r="R469" s="137">
        <f t="shared" si="543"/>
        <v>55480</v>
      </c>
    </row>
    <row r="470" spans="1:18" ht="16.5" customHeight="1">
      <c r="A470" s="198" t="s">
        <v>2</v>
      </c>
      <c r="B470" s="199" t="s">
        <v>1062</v>
      </c>
      <c r="C470" s="258">
        <f t="shared" ref="C470:R470" si="544">SUM(C485,C478,C471)</f>
        <v>145294280</v>
      </c>
      <c r="D470" s="258">
        <f t="shared" si="544"/>
        <v>0</v>
      </c>
      <c r="E470" s="258">
        <f t="shared" si="544"/>
        <v>0</v>
      </c>
      <c r="F470" s="258">
        <f t="shared" si="544"/>
        <v>0</v>
      </c>
      <c r="G470" s="258">
        <f t="shared" si="544"/>
        <v>0</v>
      </c>
      <c r="H470" s="258">
        <f t="shared" si="544"/>
        <v>18569820</v>
      </c>
      <c r="I470" s="258">
        <f t="shared" si="544"/>
        <v>-7000000</v>
      </c>
      <c r="J470" s="258">
        <f t="shared" si="544"/>
        <v>11569820</v>
      </c>
      <c r="K470" s="258">
        <f t="shared" si="544"/>
        <v>156864100</v>
      </c>
      <c r="L470" s="258">
        <f t="shared" si="544"/>
        <v>156808620</v>
      </c>
      <c r="M470" s="258">
        <f t="shared" si="544"/>
        <v>156808620</v>
      </c>
      <c r="N470" s="258">
        <f t="shared" si="544"/>
        <v>0</v>
      </c>
      <c r="O470" s="258">
        <f t="shared" si="544"/>
        <v>0</v>
      </c>
      <c r="P470" s="258">
        <f t="shared" si="544"/>
        <v>0</v>
      </c>
      <c r="Q470" s="258">
        <f t="shared" si="544"/>
        <v>0</v>
      </c>
      <c r="R470" s="258">
        <f t="shared" si="544"/>
        <v>55480</v>
      </c>
    </row>
    <row r="471" spans="1:18" ht="16.5" customHeight="1">
      <c r="A471" s="13" t="s">
        <v>3</v>
      </c>
      <c r="B471" s="16" t="s">
        <v>73</v>
      </c>
      <c r="C471" s="120">
        <f>C472+C474+C476</f>
        <v>18000000</v>
      </c>
      <c r="D471" s="120">
        <f t="shared" ref="D471:J471" si="545">D472+D474+D476</f>
        <v>0</v>
      </c>
      <c r="E471" s="120">
        <f t="shared" si="545"/>
        <v>0</v>
      </c>
      <c r="F471" s="120">
        <f t="shared" si="545"/>
        <v>0</v>
      </c>
      <c r="G471" s="120">
        <f t="shared" si="545"/>
        <v>0</v>
      </c>
      <c r="H471" s="120">
        <f t="shared" si="545"/>
        <v>0</v>
      </c>
      <c r="I471" s="120">
        <f t="shared" si="545"/>
        <v>0</v>
      </c>
      <c r="J471" s="120">
        <f t="shared" si="545"/>
        <v>0</v>
      </c>
      <c r="K471" s="120">
        <f t="shared" ref="K471:R471" si="546">K472+K474+K476</f>
        <v>18000000</v>
      </c>
      <c r="L471" s="120">
        <f t="shared" si="546"/>
        <v>17944520</v>
      </c>
      <c r="M471" s="120">
        <f t="shared" si="546"/>
        <v>17944520</v>
      </c>
      <c r="N471" s="120">
        <f t="shared" si="546"/>
        <v>0</v>
      </c>
      <c r="O471" s="120">
        <f t="shared" si="546"/>
        <v>0</v>
      </c>
      <c r="P471" s="120">
        <f t="shared" si="546"/>
        <v>0</v>
      </c>
      <c r="Q471" s="120">
        <f t="shared" si="546"/>
        <v>0</v>
      </c>
      <c r="R471" s="120">
        <f t="shared" si="546"/>
        <v>55480</v>
      </c>
    </row>
    <row r="472" spans="1:18" ht="16.5" customHeight="1">
      <c r="A472" s="40" t="s">
        <v>16</v>
      </c>
      <c r="B472" s="40" t="s">
        <v>972</v>
      </c>
      <c r="C472" s="248">
        <f>SUM(C473)</f>
        <v>1318000</v>
      </c>
      <c r="D472" s="173">
        <f t="shared" ref="D472:J472" si="547">SUM(D473)</f>
        <v>0</v>
      </c>
      <c r="E472" s="173">
        <f t="shared" si="547"/>
        <v>0</v>
      </c>
      <c r="F472" s="173">
        <f t="shared" si="547"/>
        <v>0</v>
      </c>
      <c r="G472" s="173">
        <f t="shared" si="547"/>
        <v>0</v>
      </c>
      <c r="H472" s="173">
        <f t="shared" si="547"/>
        <v>0</v>
      </c>
      <c r="I472" s="173">
        <f t="shared" si="547"/>
        <v>0</v>
      </c>
      <c r="J472" s="173">
        <f t="shared" si="547"/>
        <v>0</v>
      </c>
      <c r="K472" s="268">
        <f t="shared" ref="K472:R472" si="548">SUM(K473)</f>
        <v>1318000</v>
      </c>
      <c r="L472" s="268">
        <f t="shared" si="548"/>
        <v>1317600</v>
      </c>
      <c r="M472" s="268">
        <f t="shared" si="548"/>
        <v>1317600</v>
      </c>
      <c r="N472" s="268">
        <f t="shared" si="548"/>
        <v>0</v>
      </c>
      <c r="O472" s="268">
        <f t="shared" si="548"/>
        <v>0</v>
      </c>
      <c r="P472" s="268">
        <f t="shared" si="548"/>
        <v>0</v>
      </c>
      <c r="Q472" s="268">
        <f t="shared" si="548"/>
        <v>0</v>
      </c>
      <c r="R472" s="268">
        <f t="shared" si="548"/>
        <v>400</v>
      </c>
    </row>
    <row r="473" spans="1:18" ht="16.5" customHeight="1">
      <c r="A473" s="32" t="s">
        <v>884</v>
      </c>
      <c r="B473" s="15" t="s">
        <v>892</v>
      </c>
      <c r="C473" s="115">
        <v>1318000</v>
      </c>
      <c r="D473" s="288"/>
      <c r="E473" s="288"/>
      <c r="F473" s="261"/>
      <c r="G473" s="261"/>
      <c r="H473" s="288"/>
      <c r="I473" s="288"/>
      <c r="J473" s="115">
        <f>SUM(F473:I473)</f>
        <v>0</v>
      </c>
      <c r="K473" s="115">
        <v>1318000</v>
      </c>
      <c r="L473" s="115">
        <v>1317600</v>
      </c>
      <c r="M473" s="115">
        <v>1317600</v>
      </c>
      <c r="N473" s="237">
        <f>L473-M473</f>
        <v>0</v>
      </c>
      <c r="O473" s="115"/>
      <c r="P473" s="115"/>
      <c r="Q473" s="237">
        <f>SUM(N473:P473)</f>
        <v>0</v>
      </c>
      <c r="R473" s="237">
        <f>K473-M473-Q473</f>
        <v>400</v>
      </c>
    </row>
    <row r="474" spans="1:18" ht="16.5" customHeight="1">
      <c r="A474" s="40" t="s">
        <v>16</v>
      </c>
      <c r="B474" s="40" t="s">
        <v>967</v>
      </c>
      <c r="C474" s="248">
        <f>SUM(C475)</f>
        <v>14252000</v>
      </c>
      <c r="D474" s="173">
        <f t="shared" ref="D474:J474" si="549">SUM(D475)</f>
        <v>0</v>
      </c>
      <c r="E474" s="173">
        <f t="shared" si="549"/>
        <v>0</v>
      </c>
      <c r="F474" s="173">
        <f t="shared" si="549"/>
        <v>0</v>
      </c>
      <c r="G474" s="173">
        <f t="shared" si="549"/>
        <v>0</v>
      </c>
      <c r="H474" s="173">
        <f t="shared" si="549"/>
        <v>0</v>
      </c>
      <c r="I474" s="173">
        <f t="shared" si="549"/>
        <v>0</v>
      </c>
      <c r="J474" s="173">
        <f t="shared" si="549"/>
        <v>0</v>
      </c>
      <c r="K474" s="268">
        <f t="shared" ref="K474:R474" si="550">SUM(K475)</f>
        <v>14252000</v>
      </c>
      <c r="L474" s="268">
        <f t="shared" si="550"/>
        <v>14252000</v>
      </c>
      <c r="M474" s="268">
        <f t="shared" si="550"/>
        <v>14252000</v>
      </c>
      <c r="N474" s="268">
        <f t="shared" si="550"/>
        <v>0</v>
      </c>
      <c r="O474" s="268">
        <f t="shared" si="550"/>
        <v>0</v>
      </c>
      <c r="P474" s="268">
        <f t="shared" si="550"/>
        <v>0</v>
      </c>
      <c r="Q474" s="268">
        <f t="shared" si="550"/>
        <v>0</v>
      </c>
      <c r="R474" s="268">
        <f t="shared" si="550"/>
        <v>0</v>
      </c>
    </row>
    <row r="475" spans="1:18" ht="16.5" customHeight="1">
      <c r="A475" s="32" t="s">
        <v>884</v>
      </c>
      <c r="B475" s="15" t="s">
        <v>893</v>
      </c>
      <c r="C475" s="115">
        <v>14252000</v>
      </c>
      <c r="D475" s="288"/>
      <c r="E475" s="288"/>
      <c r="F475" s="261"/>
      <c r="G475" s="261"/>
      <c r="H475" s="288"/>
      <c r="I475" s="288"/>
      <c r="J475" s="115">
        <f>SUM(F475:I475)</f>
        <v>0</v>
      </c>
      <c r="K475" s="115">
        <v>14252000</v>
      </c>
      <c r="L475" s="115">
        <v>14252000</v>
      </c>
      <c r="M475" s="115">
        <v>14252000</v>
      </c>
      <c r="N475" s="237">
        <f>L475-M475</f>
        <v>0</v>
      </c>
      <c r="O475" s="115"/>
      <c r="P475" s="115"/>
      <c r="Q475" s="237">
        <f>SUM(N475:P475)</f>
        <v>0</v>
      </c>
      <c r="R475" s="237">
        <f>K475-M475-Q475</f>
        <v>0</v>
      </c>
    </row>
    <row r="476" spans="1:18" ht="16.5" customHeight="1">
      <c r="A476" s="40" t="s">
        <v>16</v>
      </c>
      <c r="B476" s="40" t="s">
        <v>968</v>
      </c>
      <c r="C476" s="248">
        <f>SUM(C477)</f>
        <v>2430000</v>
      </c>
      <c r="D476" s="173">
        <f t="shared" ref="D476:J476" si="551">SUM(D477)</f>
        <v>0</v>
      </c>
      <c r="E476" s="173">
        <f t="shared" si="551"/>
        <v>0</v>
      </c>
      <c r="F476" s="173">
        <f t="shared" si="551"/>
        <v>0</v>
      </c>
      <c r="G476" s="173">
        <f t="shared" si="551"/>
        <v>0</v>
      </c>
      <c r="H476" s="173">
        <f t="shared" si="551"/>
        <v>0</v>
      </c>
      <c r="I476" s="173">
        <f t="shared" si="551"/>
        <v>0</v>
      </c>
      <c r="J476" s="173">
        <f t="shared" si="551"/>
        <v>0</v>
      </c>
      <c r="K476" s="268">
        <f t="shared" ref="K476:R476" si="552">SUM(K477)</f>
        <v>2430000</v>
      </c>
      <c r="L476" s="268">
        <f t="shared" si="552"/>
        <v>2374920</v>
      </c>
      <c r="M476" s="268">
        <f t="shared" si="552"/>
        <v>2374920</v>
      </c>
      <c r="N476" s="268">
        <f t="shared" si="552"/>
        <v>0</v>
      </c>
      <c r="O476" s="268">
        <f t="shared" si="552"/>
        <v>0</v>
      </c>
      <c r="P476" s="268">
        <f t="shared" si="552"/>
        <v>0</v>
      </c>
      <c r="Q476" s="268">
        <f t="shared" si="552"/>
        <v>0</v>
      </c>
      <c r="R476" s="268">
        <f t="shared" si="552"/>
        <v>55080</v>
      </c>
    </row>
    <row r="477" spans="1:18" ht="16.5" customHeight="1">
      <c r="A477" s="144" t="s">
        <v>884</v>
      </c>
      <c r="B477" s="21" t="s">
        <v>906</v>
      </c>
      <c r="C477" s="242">
        <v>2430000</v>
      </c>
      <c r="D477" s="289"/>
      <c r="E477" s="289"/>
      <c r="F477" s="270"/>
      <c r="G477" s="270"/>
      <c r="H477" s="289"/>
      <c r="I477" s="289"/>
      <c r="J477" s="115">
        <f>SUM(F477:I477)</f>
        <v>0</v>
      </c>
      <c r="K477" s="242">
        <v>2430000</v>
      </c>
      <c r="L477" s="242">
        <v>2374920</v>
      </c>
      <c r="M477" s="242">
        <v>2374920</v>
      </c>
      <c r="N477" s="249">
        <f>L477-M477</f>
        <v>0</v>
      </c>
      <c r="O477" s="242"/>
      <c r="P477" s="242"/>
      <c r="Q477" s="249">
        <f>SUM(N477:P477)</f>
        <v>0</v>
      </c>
      <c r="R477" s="237">
        <f>K477-M477-Q477</f>
        <v>55080</v>
      </c>
    </row>
    <row r="478" spans="1:18" ht="17.25" customHeight="1">
      <c r="A478" s="13" t="s">
        <v>3</v>
      </c>
      <c r="B478" s="16" t="s">
        <v>471</v>
      </c>
      <c r="C478" s="120">
        <f>SUM(C479,C481,C483)</f>
        <v>13337000</v>
      </c>
      <c r="D478" s="120">
        <f t="shared" ref="D478:J478" si="553">SUM(D479,D481,D483)</f>
        <v>0</v>
      </c>
      <c r="E478" s="120">
        <f t="shared" si="553"/>
        <v>0</v>
      </c>
      <c r="F478" s="120">
        <f t="shared" si="553"/>
        <v>0</v>
      </c>
      <c r="G478" s="120">
        <f t="shared" si="553"/>
        <v>0</v>
      </c>
      <c r="H478" s="120">
        <f t="shared" si="553"/>
        <v>-883990</v>
      </c>
      <c r="I478" s="120">
        <f t="shared" si="553"/>
        <v>-7000000</v>
      </c>
      <c r="J478" s="120">
        <f t="shared" si="553"/>
        <v>-7883990</v>
      </c>
      <c r="K478" s="120">
        <f t="shared" ref="K478:R478" si="554">SUM(K479,K481,K483)</f>
        <v>5453010</v>
      </c>
      <c r="L478" s="120">
        <f t="shared" si="554"/>
        <v>5453010</v>
      </c>
      <c r="M478" s="120">
        <f t="shared" si="554"/>
        <v>5453010</v>
      </c>
      <c r="N478" s="120">
        <f t="shared" si="554"/>
        <v>0</v>
      </c>
      <c r="O478" s="120">
        <f t="shared" si="554"/>
        <v>0</v>
      </c>
      <c r="P478" s="120">
        <f t="shared" si="554"/>
        <v>0</v>
      </c>
      <c r="Q478" s="120">
        <f t="shared" si="554"/>
        <v>0</v>
      </c>
      <c r="R478" s="120">
        <f t="shared" si="554"/>
        <v>0</v>
      </c>
    </row>
    <row r="479" spans="1:18" ht="15.75" customHeight="1">
      <c r="A479" s="40" t="s">
        <v>16</v>
      </c>
      <c r="B479" s="40" t="s">
        <v>1063</v>
      </c>
      <c r="C479" s="248">
        <f>SUM(C480)</f>
        <v>645000</v>
      </c>
      <c r="D479" s="173">
        <f t="shared" ref="D479:J479" si="555">SUM(D480)</f>
        <v>0</v>
      </c>
      <c r="E479" s="173">
        <f t="shared" si="555"/>
        <v>0</v>
      </c>
      <c r="F479" s="173">
        <f t="shared" si="555"/>
        <v>0</v>
      </c>
      <c r="G479" s="173">
        <f t="shared" si="555"/>
        <v>0</v>
      </c>
      <c r="H479" s="173">
        <f t="shared" si="555"/>
        <v>-600</v>
      </c>
      <c r="I479" s="173">
        <f t="shared" si="555"/>
        <v>0</v>
      </c>
      <c r="J479" s="173">
        <f t="shared" si="555"/>
        <v>-600</v>
      </c>
      <c r="K479" s="268">
        <f t="shared" ref="K479:R479" si="556">SUM(K480)</f>
        <v>644400</v>
      </c>
      <c r="L479" s="268">
        <f t="shared" si="556"/>
        <v>644400</v>
      </c>
      <c r="M479" s="268">
        <f t="shared" si="556"/>
        <v>644400</v>
      </c>
      <c r="N479" s="268">
        <f t="shared" si="556"/>
        <v>0</v>
      </c>
      <c r="O479" s="268">
        <f t="shared" si="556"/>
        <v>0</v>
      </c>
      <c r="P479" s="268">
        <f t="shared" si="556"/>
        <v>0</v>
      </c>
      <c r="Q479" s="268">
        <f t="shared" si="556"/>
        <v>0</v>
      </c>
      <c r="R479" s="268">
        <f t="shared" si="556"/>
        <v>0</v>
      </c>
    </row>
    <row r="480" spans="1:18" ht="15.75" customHeight="1">
      <c r="A480" s="32" t="s">
        <v>884</v>
      </c>
      <c r="B480" s="15" t="s">
        <v>144</v>
      </c>
      <c r="C480" s="115">
        <v>645000</v>
      </c>
      <c r="D480" s="288"/>
      <c r="E480" s="288"/>
      <c r="F480" s="261"/>
      <c r="G480" s="261"/>
      <c r="H480" s="288">
        <v>-600</v>
      </c>
      <c r="I480" s="288"/>
      <c r="J480" s="115">
        <f>SUM(F480:I480)</f>
        <v>-600</v>
      </c>
      <c r="K480" s="115">
        <f>C480+J480</f>
        <v>644400</v>
      </c>
      <c r="L480" s="115">
        <v>644400</v>
      </c>
      <c r="M480" s="115">
        <v>644400</v>
      </c>
      <c r="N480" s="237">
        <f>L480-M480</f>
        <v>0</v>
      </c>
      <c r="O480" s="115" t="s">
        <v>468</v>
      </c>
      <c r="P480" s="115"/>
      <c r="Q480" s="237">
        <f>SUM(N480:P480)</f>
        <v>0</v>
      </c>
      <c r="R480" s="237">
        <f>K480-M480-Q480</f>
        <v>0</v>
      </c>
    </row>
    <row r="481" spans="1:18" ht="15.75" customHeight="1">
      <c r="A481" s="40" t="s">
        <v>16</v>
      </c>
      <c r="B481" s="40" t="s">
        <v>1064</v>
      </c>
      <c r="C481" s="248">
        <f>SUM(C482)</f>
        <v>9000000</v>
      </c>
      <c r="D481" s="173">
        <f t="shared" ref="D481:J481" si="557">SUM(D482)</f>
        <v>0</v>
      </c>
      <c r="E481" s="173">
        <f t="shared" si="557"/>
        <v>0</v>
      </c>
      <c r="F481" s="173">
        <f t="shared" si="557"/>
        <v>0</v>
      </c>
      <c r="G481" s="173">
        <f t="shared" si="557"/>
        <v>0</v>
      </c>
      <c r="H481" s="173">
        <f t="shared" si="557"/>
        <v>-791000</v>
      </c>
      <c r="I481" s="173">
        <f t="shared" si="557"/>
        <v>-7000000</v>
      </c>
      <c r="J481" s="173">
        <f t="shared" si="557"/>
        <v>-7791000</v>
      </c>
      <c r="K481" s="268">
        <f t="shared" ref="K481:R481" si="558">SUM(K482)</f>
        <v>1209000</v>
      </c>
      <c r="L481" s="268">
        <f t="shared" si="558"/>
        <v>1209000</v>
      </c>
      <c r="M481" s="268">
        <f t="shared" si="558"/>
        <v>1209000</v>
      </c>
      <c r="N481" s="268">
        <f t="shared" si="558"/>
        <v>0</v>
      </c>
      <c r="O481" s="268">
        <f t="shared" si="558"/>
        <v>0</v>
      </c>
      <c r="P481" s="268">
        <f t="shared" si="558"/>
        <v>0</v>
      </c>
      <c r="Q481" s="268">
        <f t="shared" si="558"/>
        <v>0</v>
      </c>
      <c r="R481" s="268">
        <f t="shared" si="558"/>
        <v>0</v>
      </c>
    </row>
    <row r="482" spans="1:18" ht="15.75" customHeight="1">
      <c r="A482" s="32" t="s">
        <v>884</v>
      </c>
      <c r="B482" s="15" t="s">
        <v>148</v>
      </c>
      <c r="C482" s="115">
        <v>9000000</v>
      </c>
      <c r="D482" s="288"/>
      <c r="E482" s="288"/>
      <c r="F482" s="261"/>
      <c r="G482" s="261"/>
      <c r="H482" s="288">
        <v>-791000</v>
      </c>
      <c r="I482" s="294">
        <v>-7000000</v>
      </c>
      <c r="J482" s="115">
        <f>SUM(F482:I482)</f>
        <v>-7791000</v>
      </c>
      <c r="K482" s="115">
        <f>C482+J482</f>
        <v>1209000</v>
      </c>
      <c r="L482" s="115">
        <v>1209000</v>
      </c>
      <c r="M482" s="115">
        <v>1209000</v>
      </c>
      <c r="N482" s="237">
        <f>L482-M482</f>
        <v>0</v>
      </c>
      <c r="O482" s="115" t="s">
        <v>468</v>
      </c>
      <c r="P482" s="115"/>
      <c r="Q482" s="237">
        <f>SUM(N482:P482)</f>
        <v>0</v>
      </c>
      <c r="R482" s="237">
        <f>K482-M482-Q482</f>
        <v>0</v>
      </c>
    </row>
    <row r="483" spans="1:18" ht="15.75" customHeight="1">
      <c r="A483" s="40" t="s">
        <v>16</v>
      </c>
      <c r="B483" s="40" t="s">
        <v>1065</v>
      </c>
      <c r="C483" s="248">
        <f>SUM(C484)</f>
        <v>3692000</v>
      </c>
      <c r="D483" s="173">
        <f t="shared" ref="D483:J483" si="559">SUM(D484)</f>
        <v>0</v>
      </c>
      <c r="E483" s="173">
        <f t="shared" si="559"/>
        <v>0</v>
      </c>
      <c r="F483" s="173">
        <f t="shared" si="559"/>
        <v>0</v>
      </c>
      <c r="G483" s="173">
        <f t="shared" si="559"/>
        <v>0</v>
      </c>
      <c r="H483" s="173">
        <f t="shared" si="559"/>
        <v>-92390</v>
      </c>
      <c r="I483" s="173">
        <f t="shared" si="559"/>
        <v>0</v>
      </c>
      <c r="J483" s="173">
        <f t="shared" si="559"/>
        <v>-92390</v>
      </c>
      <c r="K483" s="268">
        <f t="shared" ref="K483:R483" si="560">SUM(K484)</f>
        <v>3599610</v>
      </c>
      <c r="L483" s="268">
        <f t="shared" si="560"/>
        <v>3599610</v>
      </c>
      <c r="M483" s="268">
        <f t="shared" si="560"/>
        <v>3599610</v>
      </c>
      <c r="N483" s="268">
        <f t="shared" si="560"/>
        <v>0</v>
      </c>
      <c r="O483" s="268">
        <f t="shared" si="560"/>
        <v>0</v>
      </c>
      <c r="P483" s="268">
        <f t="shared" si="560"/>
        <v>0</v>
      </c>
      <c r="Q483" s="268">
        <f t="shared" si="560"/>
        <v>0</v>
      </c>
      <c r="R483" s="268">
        <f t="shared" si="560"/>
        <v>0</v>
      </c>
    </row>
    <row r="484" spans="1:18" ht="15.75" customHeight="1">
      <c r="A484" s="144" t="s">
        <v>884</v>
      </c>
      <c r="B484" s="21" t="s">
        <v>280</v>
      </c>
      <c r="C484" s="259">
        <v>3692000</v>
      </c>
      <c r="D484" s="289"/>
      <c r="E484" s="289"/>
      <c r="F484" s="270"/>
      <c r="G484" s="270"/>
      <c r="H484" s="289">
        <v>-92390</v>
      </c>
      <c r="I484" s="289"/>
      <c r="J484" s="115">
        <f>SUM(F484:I484)</f>
        <v>-92390</v>
      </c>
      <c r="K484" s="115">
        <f>C484+J484</f>
        <v>3599610</v>
      </c>
      <c r="L484" s="242">
        <v>3599610</v>
      </c>
      <c r="M484" s="242">
        <v>3599610</v>
      </c>
      <c r="N484" s="249">
        <f>L484-M484</f>
        <v>0</v>
      </c>
      <c r="O484" s="242" t="s">
        <v>468</v>
      </c>
      <c r="P484" s="242"/>
      <c r="Q484" s="249">
        <f>SUM(N484:P484)</f>
        <v>0</v>
      </c>
      <c r="R484" s="237">
        <f>K484-M484-Q484</f>
        <v>0</v>
      </c>
    </row>
    <row r="485" spans="1:18" ht="15.75" customHeight="1">
      <c r="A485" s="13" t="s">
        <v>3</v>
      </c>
      <c r="B485" s="27" t="s">
        <v>472</v>
      </c>
      <c r="C485" s="210">
        <f>SUM(C505,C503,C501,C498,C496,C494,C488,C486,C490,C492)</f>
        <v>113957280</v>
      </c>
      <c r="D485" s="210">
        <f t="shared" ref="D485:J485" si="561">SUM(D505,D503,D501,D498,D496,D494,D488,D486,D490,D492)</f>
        <v>0</v>
      </c>
      <c r="E485" s="210">
        <f t="shared" si="561"/>
        <v>0</v>
      </c>
      <c r="F485" s="210">
        <f t="shared" si="561"/>
        <v>0</v>
      </c>
      <c r="G485" s="210">
        <f t="shared" si="561"/>
        <v>0</v>
      </c>
      <c r="H485" s="210">
        <f t="shared" si="561"/>
        <v>19453810</v>
      </c>
      <c r="I485" s="210">
        <f t="shared" si="561"/>
        <v>0</v>
      </c>
      <c r="J485" s="210">
        <f t="shared" si="561"/>
        <v>19453810</v>
      </c>
      <c r="K485" s="210">
        <f t="shared" ref="K485:R485" si="562">SUM(K505,K503,K501,K498,K496,K494,K488,K486,K490,K492)</f>
        <v>133411090</v>
      </c>
      <c r="L485" s="210">
        <f t="shared" si="562"/>
        <v>133411090</v>
      </c>
      <c r="M485" s="210">
        <f t="shared" si="562"/>
        <v>133411090</v>
      </c>
      <c r="N485" s="210">
        <f t="shared" si="562"/>
        <v>0</v>
      </c>
      <c r="O485" s="210">
        <f t="shared" si="562"/>
        <v>0</v>
      </c>
      <c r="P485" s="210">
        <f t="shared" si="562"/>
        <v>0</v>
      </c>
      <c r="Q485" s="210">
        <f t="shared" si="562"/>
        <v>0</v>
      </c>
      <c r="R485" s="210">
        <f t="shared" si="562"/>
        <v>0</v>
      </c>
    </row>
    <row r="486" spans="1:18" ht="15.75" customHeight="1">
      <c r="A486" s="40" t="s">
        <v>16</v>
      </c>
      <c r="B486" s="143" t="s">
        <v>1066</v>
      </c>
      <c r="C486" s="248">
        <f>SUM(C487)</f>
        <v>42632280</v>
      </c>
      <c r="D486" s="173">
        <f t="shared" ref="D486:J486" si="563">SUM(D487)</f>
        <v>0</v>
      </c>
      <c r="E486" s="173">
        <f t="shared" si="563"/>
        <v>0</v>
      </c>
      <c r="F486" s="173">
        <f t="shared" si="563"/>
        <v>0</v>
      </c>
      <c r="G486" s="173">
        <f t="shared" si="563"/>
        <v>0</v>
      </c>
      <c r="H486" s="173">
        <f t="shared" si="563"/>
        <v>-22232280</v>
      </c>
      <c r="I486" s="173">
        <f t="shared" si="563"/>
        <v>0</v>
      </c>
      <c r="J486" s="173">
        <f t="shared" si="563"/>
        <v>-22232280</v>
      </c>
      <c r="K486" s="268">
        <f t="shared" ref="K486:R486" si="564">SUM(K487)</f>
        <v>20400000</v>
      </c>
      <c r="L486" s="268">
        <f t="shared" si="564"/>
        <v>20400000</v>
      </c>
      <c r="M486" s="268">
        <f t="shared" si="564"/>
        <v>20400000</v>
      </c>
      <c r="N486" s="268">
        <f t="shared" si="564"/>
        <v>0</v>
      </c>
      <c r="O486" s="268">
        <f t="shared" si="564"/>
        <v>0</v>
      </c>
      <c r="P486" s="268">
        <f t="shared" si="564"/>
        <v>0</v>
      </c>
      <c r="Q486" s="268">
        <f t="shared" si="564"/>
        <v>0</v>
      </c>
      <c r="R486" s="268">
        <f t="shared" si="564"/>
        <v>0</v>
      </c>
    </row>
    <row r="487" spans="1:18" ht="15.75" customHeight="1">
      <c r="A487" s="32" t="s">
        <v>884</v>
      </c>
      <c r="B487" s="42" t="s">
        <v>314</v>
      </c>
      <c r="C487" s="260">
        <v>42632280</v>
      </c>
      <c r="D487" s="285"/>
      <c r="E487" s="285"/>
      <c r="F487" s="269"/>
      <c r="G487" s="269"/>
      <c r="H487" s="285">
        <v>-22232280</v>
      </c>
      <c r="I487" s="269"/>
      <c r="J487" s="115">
        <f>SUM(F487:I487)</f>
        <v>-22232280</v>
      </c>
      <c r="K487" s="237">
        <f>C487+J487</f>
        <v>20400000</v>
      </c>
      <c r="L487" s="260">
        <v>20400000</v>
      </c>
      <c r="M487" s="237">
        <v>20400000</v>
      </c>
      <c r="N487" s="237">
        <f>L487-M487</f>
        <v>0</v>
      </c>
      <c r="O487" s="237" t="s">
        <v>468</v>
      </c>
      <c r="P487" s="237"/>
      <c r="Q487" s="237">
        <f>SUM(N487:P487)</f>
        <v>0</v>
      </c>
      <c r="R487" s="237">
        <f>K487-M487-Q487</f>
        <v>0</v>
      </c>
    </row>
    <row r="488" spans="1:18" ht="15.75" customHeight="1">
      <c r="A488" s="40" t="s">
        <v>16</v>
      </c>
      <c r="B488" s="40" t="s">
        <v>1063</v>
      </c>
      <c r="C488" s="268">
        <f>SUM(C489)</f>
        <v>0</v>
      </c>
      <c r="D488" s="173">
        <f t="shared" ref="D488:J488" si="565">SUM(D489)</f>
        <v>0</v>
      </c>
      <c r="E488" s="173">
        <f t="shared" si="565"/>
        <v>0</v>
      </c>
      <c r="F488" s="173">
        <f t="shared" si="565"/>
        <v>0</v>
      </c>
      <c r="G488" s="173">
        <f t="shared" si="565"/>
        <v>0</v>
      </c>
      <c r="H488" s="173">
        <f t="shared" si="565"/>
        <v>2000000</v>
      </c>
      <c r="I488" s="173">
        <f t="shared" si="565"/>
        <v>0</v>
      </c>
      <c r="J488" s="173">
        <f t="shared" si="565"/>
        <v>2000000</v>
      </c>
      <c r="K488" s="268">
        <f t="shared" ref="K488:R488" si="566">SUM(K489)</f>
        <v>2000000</v>
      </c>
      <c r="L488" s="268">
        <f t="shared" si="566"/>
        <v>2000000</v>
      </c>
      <c r="M488" s="268">
        <f t="shared" si="566"/>
        <v>2000000</v>
      </c>
      <c r="N488" s="268">
        <f t="shared" si="566"/>
        <v>0</v>
      </c>
      <c r="O488" s="268">
        <f t="shared" si="566"/>
        <v>0</v>
      </c>
      <c r="P488" s="268">
        <f t="shared" si="566"/>
        <v>0</v>
      </c>
      <c r="Q488" s="268">
        <f t="shared" si="566"/>
        <v>0</v>
      </c>
      <c r="R488" s="268">
        <f t="shared" si="566"/>
        <v>0</v>
      </c>
    </row>
    <row r="489" spans="1:18" ht="15.75" customHeight="1">
      <c r="A489" s="32" t="s">
        <v>884</v>
      </c>
      <c r="B489" s="15" t="s">
        <v>144</v>
      </c>
      <c r="C489" s="115">
        <v>0</v>
      </c>
      <c r="D489" s="288"/>
      <c r="E489" s="288"/>
      <c r="F489" s="261"/>
      <c r="G489" s="261"/>
      <c r="H489" s="288">
        <v>2000000</v>
      </c>
      <c r="I489" s="261"/>
      <c r="J489" s="115">
        <f>SUM(F489:I489)</f>
        <v>2000000</v>
      </c>
      <c r="K489" s="237">
        <f>C489+J489</f>
        <v>2000000</v>
      </c>
      <c r="L489" s="125">
        <v>2000000</v>
      </c>
      <c r="M489" s="115">
        <v>2000000</v>
      </c>
      <c r="N489" s="237">
        <f>L489-M489</f>
        <v>0</v>
      </c>
      <c r="O489" s="115" t="s">
        <v>468</v>
      </c>
      <c r="P489" s="115"/>
      <c r="Q489" s="237">
        <f>SUM(N489:P489)</f>
        <v>0</v>
      </c>
      <c r="R489" s="237">
        <f>K489-M489-Q489</f>
        <v>0</v>
      </c>
    </row>
    <row r="490" spans="1:18" ht="15.75" customHeight="1">
      <c r="A490" s="40" t="s">
        <v>16</v>
      </c>
      <c r="B490" s="143" t="s">
        <v>1067</v>
      </c>
      <c r="C490" s="268">
        <f>SUM(C491)</f>
        <v>0</v>
      </c>
      <c r="D490" s="173">
        <f t="shared" ref="D490:J490" si="567">SUM(D491)</f>
        <v>0</v>
      </c>
      <c r="E490" s="173">
        <f t="shared" si="567"/>
        <v>0</v>
      </c>
      <c r="F490" s="173">
        <f t="shared" si="567"/>
        <v>0</v>
      </c>
      <c r="G490" s="173">
        <f t="shared" si="567"/>
        <v>0</v>
      </c>
      <c r="H490" s="173">
        <f t="shared" si="567"/>
        <v>0</v>
      </c>
      <c r="I490" s="173">
        <f t="shared" si="567"/>
        <v>0</v>
      </c>
      <c r="J490" s="173">
        <f t="shared" si="567"/>
        <v>0</v>
      </c>
      <c r="K490" s="268">
        <f t="shared" ref="K490:R490" si="568">SUM(K491)</f>
        <v>0</v>
      </c>
      <c r="L490" s="268">
        <f t="shared" si="568"/>
        <v>0</v>
      </c>
      <c r="M490" s="268">
        <f t="shared" si="568"/>
        <v>0</v>
      </c>
      <c r="N490" s="268">
        <f t="shared" si="568"/>
        <v>0</v>
      </c>
      <c r="O490" s="268">
        <f t="shared" si="568"/>
        <v>0</v>
      </c>
      <c r="P490" s="268">
        <f t="shared" si="568"/>
        <v>0</v>
      </c>
      <c r="Q490" s="268">
        <f t="shared" si="568"/>
        <v>0</v>
      </c>
      <c r="R490" s="268">
        <f t="shared" si="568"/>
        <v>0</v>
      </c>
    </row>
    <row r="491" spans="1:18" ht="15.75" customHeight="1">
      <c r="A491" s="32" t="s">
        <v>884</v>
      </c>
      <c r="B491" s="42" t="s">
        <v>315</v>
      </c>
      <c r="C491" s="237">
        <v>0</v>
      </c>
      <c r="D491" s="285"/>
      <c r="E491" s="285"/>
      <c r="F491" s="269"/>
      <c r="G491" s="269"/>
      <c r="H491" s="285">
        <v>0</v>
      </c>
      <c r="I491" s="269"/>
      <c r="J491" s="115">
        <f>SUM(F491:I491)</f>
        <v>0</v>
      </c>
      <c r="K491" s="237">
        <f>C491+J491</f>
        <v>0</v>
      </c>
      <c r="L491" s="237">
        <v>0</v>
      </c>
      <c r="M491" s="237">
        <v>0</v>
      </c>
      <c r="N491" s="237">
        <f>L491-M491</f>
        <v>0</v>
      </c>
      <c r="O491" s="237" t="s">
        <v>468</v>
      </c>
      <c r="P491" s="237"/>
      <c r="Q491" s="237">
        <f>SUM(N491:P491)</f>
        <v>0</v>
      </c>
      <c r="R491" s="237">
        <f>K491-M491-Q491</f>
        <v>0</v>
      </c>
    </row>
    <row r="492" spans="1:18" ht="15.75" customHeight="1">
      <c r="A492" s="40" t="s">
        <v>16</v>
      </c>
      <c r="B492" s="143" t="s">
        <v>1068</v>
      </c>
      <c r="C492" s="268">
        <f>SUM(C493)</f>
        <v>0</v>
      </c>
      <c r="D492" s="173">
        <f t="shared" ref="D492:J492" si="569">SUM(D493)</f>
        <v>0</v>
      </c>
      <c r="E492" s="173">
        <f t="shared" si="569"/>
        <v>0</v>
      </c>
      <c r="F492" s="173">
        <f t="shared" si="569"/>
        <v>0</v>
      </c>
      <c r="G492" s="173">
        <f t="shared" si="569"/>
        <v>0</v>
      </c>
      <c r="H492" s="173">
        <f t="shared" si="569"/>
        <v>0</v>
      </c>
      <c r="I492" s="173">
        <f t="shared" si="569"/>
        <v>0</v>
      </c>
      <c r="J492" s="173">
        <f t="shared" si="569"/>
        <v>0</v>
      </c>
      <c r="K492" s="268">
        <f t="shared" ref="K492:R492" si="570">SUM(K493)</f>
        <v>0</v>
      </c>
      <c r="L492" s="268">
        <f t="shared" si="570"/>
        <v>0</v>
      </c>
      <c r="M492" s="268">
        <f t="shared" si="570"/>
        <v>0</v>
      </c>
      <c r="N492" s="268">
        <f t="shared" si="570"/>
        <v>0</v>
      </c>
      <c r="O492" s="268">
        <f t="shared" si="570"/>
        <v>0</v>
      </c>
      <c r="P492" s="268">
        <f t="shared" si="570"/>
        <v>0</v>
      </c>
      <c r="Q492" s="268">
        <f t="shared" si="570"/>
        <v>0</v>
      </c>
      <c r="R492" s="268">
        <f t="shared" si="570"/>
        <v>0</v>
      </c>
    </row>
    <row r="493" spans="1:18" ht="15.75" customHeight="1">
      <c r="A493" s="32" t="s">
        <v>884</v>
      </c>
      <c r="B493" s="42" t="s">
        <v>216</v>
      </c>
      <c r="C493" s="237">
        <v>0</v>
      </c>
      <c r="D493" s="285"/>
      <c r="E493" s="285"/>
      <c r="F493" s="269"/>
      <c r="G493" s="269"/>
      <c r="H493" s="285">
        <v>0</v>
      </c>
      <c r="I493" s="269"/>
      <c r="J493" s="115">
        <f>SUM(F493:I493)</f>
        <v>0</v>
      </c>
      <c r="K493" s="237">
        <f>C493+J493</f>
        <v>0</v>
      </c>
      <c r="L493" s="237"/>
      <c r="M493" s="237"/>
      <c r="N493" s="237">
        <f>L493-M493</f>
        <v>0</v>
      </c>
      <c r="O493" s="237" t="s">
        <v>468</v>
      </c>
      <c r="P493" s="237"/>
      <c r="Q493" s="237">
        <f>SUM(N493:P493)</f>
        <v>0</v>
      </c>
      <c r="R493" s="237">
        <f>K493-M493-Q493</f>
        <v>0</v>
      </c>
    </row>
    <row r="494" spans="1:18" ht="16.5" customHeight="1">
      <c r="A494" s="143" t="s">
        <v>16</v>
      </c>
      <c r="B494" s="143" t="s">
        <v>991</v>
      </c>
      <c r="C494" s="268">
        <f>SUM(C495)</f>
        <v>0</v>
      </c>
      <c r="D494" s="173">
        <f t="shared" ref="D494:J494" si="571">SUM(D495)</f>
        <v>0</v>
      </c>
      <c r="E494" s="173">
        <f t="shared" si="571"/>
        <v>0</v>
      </c>
      <c r="F494" s="173">
        <f t="shared" si="571"/>
        <v>0</v>
      </c>
      <c r="G494" s="173">
        <f t="shared" si="571"/>
        <v>0</v>
      </c>
      <c r="H494" s="173">
        <f t="shared" si="571"/>
        <v>300000</v>
      </c>
      <c r="I494" s="173">
        <f t="shared" si="571"/>
        <v>0</v>
      </c>
      <c r="J494" s="173">
        <f t="shared" si="571"/>
        <v>300000</v>
      </c>
      <c r="K494" s="268">
        <f t="shared" ref="K494:R494" si="572">SUM(K495)</f>
        <v>300000</v>
      </c>
      <c r="L494" s="268">
        <f t="shared" si="572"/>
        <v>300000</v>
      </c>
      <c r="M494" s="268">
        <f t="shared" si="572"/>
        <v>300000</v>
      </c>
      <c r="N494" s="268">
        <f t="shared" si="572"/>
        <v>0</v>
      </c>
      <c r="O494" s="268">
        <f t="shared" si="572"/>
        <v>0</v>
      </c>
      <c r="P494" s="268">
        <f t="shared" si="572"/>
        <v>0</v>
      </c>
      <c r="Q494" s="268">
        <f t="shared" si="572"/>
        <v>0</v>
      </c>
      <c r="R494" s="268">
        <f t="shared" si="572"/>
        <v>0</v>
      </c>
    </row>
    <row r="495" spans="1:18" ht="16.5" customHeight="1">
      <c r="A495" s="32" t="s">
        <v>884</v>
      </c>
      <c r="B495" s="42" t="s">
        <v>889</v>
      </c>
      <c r="C495" s="237">
        <v>0</v>
      </c>
      <c r="D495" s="285"/>
      <c r="E495" s="285"/>
      <c r="F495" s="269"/>
      <c r="G495" s="269"/>
      <c r="H495" s="285">
        <v>300000</v>
      </c>
      <c r="I495" s="269"/>
      <c r="J495" s="115">
        <f>SUM(F495:I495)</f>
        <v>300000</v>
      </c>
      <c r="K495" s="237">
        <f>C495+J495</f>
        <v>300000</v>
      </c>
      <c r="L495" s="260">
        <v>300000</v>
      </c>
      <c r="M495" s="237">
        <v>300000</v>
      </c>
      <c r="N495" s="237">
        <f>L495-M495</f>
        <v>0</v>
      </c>
      <c r="O495" s="237"/>
      <c r="P495" s="237"/>
      <c r="Q495" s="237">
        <f>SUM(N495:P495)</f>
        <v>0</v>
      </c>
      <c r="R495" s="237">
        <f>K495-M495-Q495</f>
        <v>0</v>
      </c>
    </row>
    <row r="496" spans="1:18" ht="16.5" customHeight="1">
      <c r="A496" s="143" t="s">
        <v>16</v>
      </c>
      <c r="B496" s="143" t="s">
        <v>1033</v>
      </c>
      <c r="C496" s="268">
        <f>SUM(C497)</f>
        <v>0</v>
      </c>
      <c r="D496" s="173">
        <f t="shared" ref="D496:J496" si="573">SUM(D497)</f>
        <v>0</v>
      </c>
      <c r="E496" s="173">
        <f t="shared" si="573"/>
        <v>0</v>
      </c>
      <c r="F496" s="173">
        <f t="shared" si="573"/>
        <v>0</v>
      </c>
      <c r="G496" s="173">
        <f t="shared" si="573"/>
        <v>0</v>
      </c>
      <c r="H496" s="173">
        <f t="shared" si="573"/>
        <v>29963000</v>
      </c>
      <c r="I496" s="173">
        <f t="shared" si="573"/>
        <v>0</v>
      </c>
      <c r="J496" s="173">
        <f t="shared" si="573"/>
        <v>29963000</v>
      </c>
      <c r="K496" s="268">
        <f t="shared" ref="K496:R496" si="574">SUM(K497)</f>
        <v>29963000</v>
      </c>
      <c r="L496" s="268">
        <f t="shared" si="574"/>
        <v>29963000</v>
      </c>
      <c r="M496" s="268">
        <f t="shared" si="574"/>
        <v>29963000</v>
      </c>
      <c r="N496" s="268">
        <f t="shared" si="574"/>
        <v>0</v>
      </c>
      <c r="O496" s="268">
        <f t="shared" si="574"/>
        <v>0</v>
      </c>
      <c r="P496" s="268">
        <f t="shared" si="574"/>
        <v>0</v>
      </c>
      <c r="Q496" s="268">
        <f t="shared" si="574"/>
        <v>0</v>
      </c>
      <c r="R496" s="268">
        <f t="shared" si="574"/>
        <v>0</v>
      </c>
    </row>
    <row r="497" spans="1:18" ht="16.5" customHeight="1">
      <c r="A497" s="32" t="s">
        <v>884</v>
      </c>
      <c r="B497" s="42" t="s">
        <v>1069</v>
      </c>
      <c r="C497" s="237">
        <v>0</v>
      </c>
      <c r="D497" s="285"/>
      <c r="E497" s="285"/>
      <c r="F497" s="269"/>
      <c r="G497" s="269"/>
      <c r="H497" s="285">
        <v>29963000</v>
      </c>
      <c r="I497" s="269"/>
      <c r="J497" s="115">
        <f>SUM(F497:I497)</f>
        <v>29963000</v>
      </c>
      <c r="K497" s="237">
        <f>C497+J497</f>
        <v>29963000</v>
      </c>
      <c r="L497" s="260">
        <v>29963000</v>
      </c>
      <c r="M497" s="237">
        <v>29963000</v>
      </c>
      <c r="N497" s="237">
        <f>L497-M497</f>
        <v>0</v>
      </c>
      <c r="O497" s="237"/>
      <c r="P497" s="237"/>
      <c r="Q497" s="237">
        <f>SUM(N497:P497)</f>
        <v>0</v>
      </c>
      <c r="R497" s="237">
        <f>K497-M497-Q497</f>
        <v>0</v>
      </c>
    </row>
    <row r="498" spans="1:18" ht="15.75" customHeight="1">
      <c r="A498" s="40" t="s">
        <v>16</v>
      </c>
      <c r="B498" s="40" t="s">
        <v>1065</v>
      </c>
      <c r="C498" s="248">
        <f t="shared" ref="C498:R498" si="575">SUM(C499:C500)</f>
        <v>67000000</v>
      </c>
      <c r="D498" s="173">
        <f t="shared" ref="D498:J498" si="576">SUM(D499:D500)</f>
        <v>0</v>
      </c>
      <c r="E498" s="173">
        <f t="shared" si="576"/>
        <v>0</v>
      </c>
      <c r="F498" s="173">
        <f t="shared" si="576"/>
        <v>0</v>
      </c>
      <c r="G498" s="173">
        <f t="shared" si="576"/>
        <v>0</v>
      </c>
      <c r="H498" s="173">
        <f t="shared" si="576"/>
        <v>2189010</v>
      </c>
      <c r="I498" s="173">
        <f t="shared" si="576"/>
        <v>0</v>
      </c>
      <c r="J498" s="173">
        <f t="shared" si="576"/>
        <v>2189010</v>
      </c>
      <c r="K498" s="268">
        <f t="shared" si="575"/>
        <v>69189010</v>
      </c>
      <c r="L498" s="268">
        <f t="shared" si="575"/>
        <v>69189010</v>
      </c>
      <c r="M498" s="268">
        <f t="shared" si="575"/>
        <v>69189010</v>
      </c>
      <c r="N498" s="268">
        <f t="shared" si="575"/>
        <v>0</v>
      </c>
      <c r="O498" s="268">
        <f t="shared" si="575"/>
        <v>0</v>
      </c>
      <c r="P498" s="268">
        <f t="shared" si="575"/>
        <v>0</v>
      </c>
      <c r="Q498" s="268">
        <f t="shared" si="575"/>
        <v>0</v>
      </c>
      <c r="R498" s="268">
        <f t="shared" si="575"/>
        <v>0</v>
      </c>
    </row>
    <row r="499" spans="1:18" ht="15.75" customHeight="1">
      <c r="A499" s="32" t="s">
        <v>884</v>
      </c>
      <c r="B499" s="15" t="s">
        <v>280</v>
      </c>
      <c r="C499" s="115">
        <v>0</v>
      </c>
      <c r="D499" s="288"/>
      <c r="E499" s="288"/>
      <c r="F499" s="270"/>
      <c r="G499" s="270"/>
      <c r="H499" s="288">
        <v>13699930</v>
      </c>
      <c r="I499" s="270"/>
      <c r="J499" s="115">
        <f t="shared" ref="J499:J500" si="577">SUM(F499:I499)</f>
        <v>13699930</v>
      </c>
      <c r="K499" s="237">
        <f>C499+J499</f>
        <v>13699930</v>
      </c>
      <c r="L499" s="125">
        <v>13699930</v>
      </c>
      <c r="M499" s="115">
        <v>13699930</v>
      </c>
      <c r="N499" s="237">
        <f t="shared" ref="N499:N500" si="578">L499-M499</f>
        <v>0</v>
      </c>
      <c r="O499" s="115" t="s">
        <v>468</v>
      </c>
      <c r="P499" s="115"/>
      <c r="Q499" s="237">
        <f>SUM(N499:P499)</f>
        <v>0</v>
      </c>
      <c r="R499" s="237">
        <f t="shared" ref="R499:R500" si="579">K499-M499-Q499</f>
        <v>0</v>
      </c>
    </row>
    <row r="500" spans="1:18" ht="16.5" customHeight="1">
      <c r="A500" s="32" t="s">
        <v>884</v>
      </c>
      <c r="B500" s="42" t="s">
        <v>994</v>
      </c>
      <c r="C500" s="237">
        <v>67000000</v>
      </c>
      <c r="D500" s="285"/>
      <c r="E500" s="285"/>
      <c r="F500" s="269"/>
      <c r="G500" s="269"/>
      <c r="H500" s="285">
        <v>-11510920</v>
      </c>
      <c r="I500" s="269"/>
      <c r="J500" s="115">
        <f t="shared" si="577"/>
        <v>-11510920</v>
      </c>
      <c r="K500" s="237">
        <f>C500+J500</f>
        <v>55489080</v>
      </c>
      <c r="L500" s="260">
        <v>55489080</v>
      </c>
      <c r="M500" s="237">
        <v>55489080</v>
      </c>
      <c r="N500" s="237">
        <f t="shared" si="578"/>
        <v>0</v>
      </c>
      <c r="O500" s="237"/>
      <c r="P500" s="237"/>
      <c r="Q500" s="237">
        <f>SUM(N500:P500)</f>
        <v>0</v>
      </c>
      <c r="R500" s="237">
        <f t="shared" si="579"/>
        <v>0</v>
      </c>
    </row>
    <row r="501" spans="1:18" ht="16.5" customHeight="1">
      <c r="A501" s="143" t="s">
        <v>16</v>
      </c>
      <c r="B501" s="143" t="s">
        <v>1050</v>
      </c>
      <c r="C501" s="248">
        <f>SUM(C502)</f>
        <v>0</v>
      </c>
      <c r="D501" s="173">
        <f t="shared" ref="D501:J501" si="580">SUM(D502)</f>
        <v>0</v>
      </c>
      <c r="E501" s="173">
        <f t="shared" si="580"/>
        <v>0</v>
      </c>
      <c r="F501" s="173">
        <f t="shared" si="580"/>
        <v>0</v>
      </c>
      <c r="G501" s="173">
        <f t="shared" si="580"/>
        <v>0</v>
      </c>
      <c r="H501" s="173">
        <f t="shared" si="580"/>
        <v>6230600</v>
      </c>
      <c r="I501" s="173">
        <f t="shared" si="580"/>
        <v>0</v>
      </c>
      <c r="J501" s="173">
        <f t="shared" si="580"/>
        <v>6230600</v>
      </c>
      <c r="K501" s="268">
        <f t="shared" ref="K501:R501" si="581">SUM(K502)</f>
        <v>6230600</v>
      </c>
      <c r="L501" s="268">
        <f t="shared" si="581"/>
        <v>6230600</v>
      </c>
      <c r="M501" s="268">
        <f t="shared" si="581"/>
        <v>6230600</v>
      </c>
      <c r="N501" s="268">
        <f t="shared" si="581"/>
        <v>0</v>
      </c>
      <c r="O501" s="268">
        <f t="shared" si="581"/>
        <v>0</v>
      </c>
      <c r="P501" s="268">
        <f t="shared" si="581"/>
        <v>0</v>
      </c>
      <c r="Q501" s="268">
        <f t="shared" si="581"/>
        <v>0</v>
      </c>
      <c r="R501" s="268">
        <f t="shared" si="581"/>
        <v>0</v>
      </c>
    </row>
    <row r="502" spans="1:18" ht="16.5" customHeight="1">
      <c r="A502" s="32" t="s">
        <v>884</v>
      </c>
      <c r="B502" s="42" t="s">
        <v>1070</v>
      </c>
      <c r="C502" s="237">
        <v>0</v>
      </c>
      <c r="D502" s="285"/>
      <c r="E502" s="285"/>
      <c r="F502" s="269"/>
      <c r="G502" s="269"/>
      <c r="H502" s="285">
        <v>6230600</v>
      </c>
      <c r="I502" s="269"/>
      <c r="J502" s="115">
        <f>SUM(F502:I502)</f>
        <v>6230600</v>
      </c>
      <c r="K502" s="237">
        <f>C502+J502</f>
        <v>6230600</v>
      </c>
      <c r="L502" s="260">
        <v>6230600</v>
      </c>
      <c r="M502" s="237">
        <v>6230600</v>
      </c>
      <c r="N502" s="237">
        <f>L502-M502</f>
        <v>0</v>
      </c>
      <c r="O502" s="237"/>
      <c r="P502" s="237"/>
      <c r="Q502" s="237">
        <f>SUM(N502:P502)</f>
        <v>0</v>
      </c>
      <c r="R502" s="237">
        <f>K502-M502-Q502</f>
        <v>0</v>
      </c>
    </row>
    <row r="503" spans="1:18" ht="15.75" customHeight="1">
      <c r="A503" s="40" t="s">
        <v>16</v>
      </c>
      <c r="B503" s="143" t="s">
        <v>988</v>
      </c>
      <c r="C503" s="248">
        <f>SUM(C504)</f>
        <v>0</v>
      </c>
      <c r="D503" s="173">
        <f t="shared" ref="D503:J503" si="582">SUM(D504)</f>
        <v>0</v>
      </c>
      <c r="E503" s="173">
        <f t="shared" si="582"/>
        <v>0</v>
      </c>
      <c r="F503" s="173">
        <f t="shared" si="582"/>
        <v>0</v>
      </c>
      <c r="G503" s="173">
        <f t="shared" si="582"/>
        <v>0</v>
      </c>
      <c r="H503" s="173">
        <f t="shared" si="582"/>
        <v>3353000</v>
      </c>
      <c r="I503" s="173">
        <f t="shared" si="582"/>
        <v>0</v>
      </c>
      <c r="J503" s="173">
        <f t="shared" si="582"/>
        <v>3353000</v>
      </c>
      <c r="K503" s="268">
        <f t="shared" ref="K503:R503" si="583">SUM(K504)</f>
        <v>3353000</v>
      </c>
      <c r="L503" s="268">
        <f t="shared" si="583"/>
        <v>3353000</v>
      </c>
      <c r="M503" s="268">
        <f t="shared" si="583"/>
        <v>3353000</v>
      </c>
      <c r="N503" s="268">
        <f t="shared" si="583"/>
        <v>0</v>
      </c>
      <c r="O503" s="268">
        <f t="shared" si="583"/>
        <v>0</v>
      </c>
      <c r="P503" s="268">
        <f t="shared" si="583"/>
        <v>0</v>
      </c>
      <c r="Q503" s="268">
        <f t="shared" si="583"/>
        <v>0</v>
      </c>
      <c r="R503" s="268">
        <f t="shared" si="583"/>
        <v>0</v>
      </c>
    </row>
    <row r="504" spans="1:18" ht="15.75" customHeight="1">
      <c r="A504" s="32" t="s">
        <v>884</v>
      </c>
      <c r="B504" s="42" t="s">
        <v>954</v>
      </c>
      <c r="C504" s="237">
        <v>0</v>
      </c>
      <c r="D504" s="285"/>
      <c r="E504" s="285"/>
      <c r="F504" s="269"/>
      <c r="G504" s="269"/>
      <c r="H504" s="285">
        <v>3353000</v>
      </c>
      <c r="I504" s="269"/>
      <c r="J504" s="115">
        <f>SUM(F504:I504)</f>
        <v>3353000</v>
      </c>
      <c r="K504" s="237">
        <f>C504+J504</f>
        <v>3353000</v>
      </c>
      <c r="L504" s="260">
        <v>3353000</v>
      </c>
      <c r="M504" s="237">
        <v>3353000</v>
      </c>
      <c r="N504" s="237">
        <f>L504-M504</f>
        <v>0</v>
      </c>
      <c r="O504" s="237" t="s">
        <v>468</v>
      </c>
      <c r="P504" s="237"/>
      <c r="Q504" s="237">
        <f>SUM(N504:P504)</f>
        <v>0</v>
      </c>
      <c r="R504" s="237">
        <f>K504-M504-Q504</f>
        <v>0</v>
      </c>
    </row>
    <row r="505" spans="1:18" ht="15.75" customHeight="1">
      <c r="A505" s="40" t="s">
        <v>16</v>
      </c>
      <c r="B505" s="143" t="s">
        <v>1071</v>
      </c>
      <c r="C505" s="248">
        <f>SUM(C506:C510)</f>
        <v>4325000</v>
      </c>
      <c r="D505" s="268">
        <f t="shared" ref="D505:J505" si="584">SUM(D506:D510)</f>
        <v>0</v>
      </c>
      <c r="E505" s="268">
        <f t="shared" si="584"/>
        <v>0</v>
      </c>
      <c r="F505" s="268">
        <f t="shared" si="584"/>
        <v>0</v>
      </c>
      <c r="G505" s="268">
        <f t="shared" si="584"/>
        <v>0</v>
      </c>
      <c r="H505" s="268">
        <f t="shared" si="584"/>
        <v>-2349520</v>
      </c>
      <c r="I505" s="268">
        <f t="shared" si="584"/>
        <v>0</v>
      </c>
      <c r="J505" s="268">
        <f t="shared" si="584"/>
        <v>-2349520</v>
      </c>
      <c r="K505" s="268">
        <f t="shared" ref="K505:R505" si="585">SUM(K506:K510)</f>
        <v>1975480</v>
      </c>
      <c r="L505" s="268">
        <f t="shared" si="585"/>
        <v>1975480</v>
      </c>
      <c r="M505" s="268">
        <f t="shared" si="585"/>
        <v>1975480</v>
      </c>
      <c r="N505" s="268">
        <f t="shared" si="585"/>
        <v>0</v>
      </c>
      <c r="O505" s="268">
        <f t="shared" si="585"/>
        <v>0</v>
      </c>
      <c r="P505" s="268">
        <f t="shared" si="585"/>
        <v>0</v>
      </c>
      <c r="Q505" s="268">
        <f t="shared" si="585"/>
        <v>0</v>
      </c>
      <c r="R505" s="268">
        <f t="shared" si="585"/>
        <v>0</v>
      </c>
    </row>
    <row r="506" spans="1:18" ht="15.75" customHeight="1">
      <c r="A506" s="32" t="s">
        <v>884</v>
      </c>
      <c r="B506" s="32" t="s">
        <v>1072</v>
      </c>
      <c r="C506" s="237">
        <v>1899000</v>
      </c>
      <c r="D506" s="285"/>
      <c r="E506" s="285"/>
      <c r="F506" s="269"/>
      <c r="G506" s="269"/>
      <c r="H506" s="285">
        <v>-981000</v>
      </c>
      <c r="I506" s="269"/>
      <c r="J506" s="115">
        <f t="shared" ref="J506:J510" si="586">SUM(F506:I506)</f>
        <v>-981000</v>
      </c>
      <c r="K506" s="237">
        <f>C506+J506</f>
        <v>918000</v>
      </c>
      <c r="L506" s="260">
        <v>918000</v>
      </c>
      <c r="M506" s="237">
        <v>918000</v>
      </c>
      <c r="N506" s="237">
        <f t="shared" ref="N506:N510" si="587">L506-M506</f>
        <v>0</v>
      </c>
      <c r="O506" s="237" t="s">
        <v>468</v>
      </c>
      <c r="P506" s="237"/>
      <c r="Q506" s="237">
        <f t="shared" ref="Q506:Q510" si="588">SUM(N506:P506)</f>
        <v>0</v>
      </c>
      <c r="R506" s="237">
        <f t="shared" ref="R506:R510" si="589">K506-M506-Q506</f>
        <v>0</v>
      </c>
    </row>
    <row r="507" spans="1:18" ht="15.75" customHeight="1">
      <c r="A507" s="32" t="s">
        <v>884</v>
      </c>
      <c r="B507" s="32" t="s">
        <v>1073</v>
      </c>
      <c r="C507" s="237">
        <v>1533000</v>
      </c>
      <c r="D507" s="285"/>
      <c r="E507" s="285"/>
      <c r="F507" s="269"/>
      <c r="G507" s="269"/>
      <c r="H507" s="285">
        <v>-908760</v>
      </c>
      <c r="I507" s="269"/>
      <c r="J507" s="115">
        <f t="shared" si="586"/>
        <v>-908760</v>
      </c>
      <c r="K507" s="237">
        <f t="shared" ref="K507:K510" si="590">C507+J507</f>
        <v>624240</v>
      </c>
      <c r="L507" s="260">
        <v>624240</v>
      </c>
      <c r="M507" s="237">
        <v>624240</v>
      </c>
      <c r="N507" s="237">
        <f t="shared" si="587"/>
        <v>0</v>
      </c>
      <c r="O507" s="237" t="s">
        <v>468</v>
      </c>
      <c r="P507" s="237"/>
      <c r="Q507" s="237">
        <f t="shared" si="588"/>
        <v>0</v>
      </c>
      <c r="R507" s="237">
        <f t="shared" si="589"/>
        <v>0</v>
      </c>
    </row>
    <row r="508" spans="1:18" ht="15.75" customHeight="1">
      <c r="A508" s="32" t="s">
        <v>884</v>
      </c>
      <c r="B508" s="32" t="s">
        <v>1074</v>
      </c>
      <c r="C508" s="237">
        <v>625000</v>
      </c>
      <c r="D508" s="285"/>
      <c r="E508" s="285"/>
      <c r="F508" s="269"/>
      <c r="G508" s="269"/>
      <c r="H508" s="285">
        <v>-319000</v>
      </c>
      <c r="I508" s="269"/>
      <c r="J508" s="115">
        <f t="shared" si="586"/>
        <v>-319000</v>
      </c>
      <c r="K508" s="237">
        <f t="shared" si="590"/>
        <v>306000</v>
      </c>
      <c r="L508" s="260">
        <v>306000</v>
      </c>
      <c r="M508" s="237">
        <v>306000</v>
      </c>
      <c r="N508" s="237">
        <f t="shared" si="587"/>
        <v>0</v>
      </c>
      <c r="O508" s="237" t="s">
        <v>468</v>
      </c>
      <c r="P508" s="237"/>
      <c r="Q508" s="237">
        <f t="shared" si="588"/>
        <v>0</v>
      </c>
      <c r="R508" s="237">
        <f t="shared" si="589"/>
        <v>0</v>
      </c>
    </row>
    <row r="509" spans="1:18" ht="15.75" customHeight="1">
      <c r="A509" s="32" t="s">
        <v>884</v>
      </c>
      <c r="B509" s="32" t="s">
        <v>1075</v>
      </c>
      <c r="C509" s="237">
        <v>177000</v>
      </c>
      <c r="D509" s="285"/>
      <c r="E509" s="285"/>
      <c r="F509" s="293"/>
      <c r="G509" s="293"/>
      <c r="H509" s="285">
        <v>-90560</v>
      </c>
      <c r="I509" s="293"/>
      <c r="J509" s="115">
        <f t="shared" si="586"/>
        <v>-90560</v>
      </c>
      <c r="K509" s="237">
        <f t="shared" si="590"/>
        <v>86440</v>
      </c>
      <c r="L509" s="260">
        <v>86440</v>
      </c>
      <c r="M509" s="237">
        <v>86440</v>
      </c>
      <c r="N509" s="237">
        <f t="shared" si="587"/>
        <v>0</v>
      </c>
      <c r="O509" s="237" t="s">
        <v>468</v>
      </c>
      <c r="P509" s="237"/>
      <c r="Q509" s="237">
        <f t="shared" si="588"/>
        <v>0</v>
      </c>
      <c r="R509" s="237">
        <f t="shared" si="589"/>
        <v>0</v>
      </c>
    </row>
    <row r="510" spans="1:18" ht="15.75" customHeight="1" thickBot="1">
      <c r="A510" s="32" t="s">
        <v>884</v>
      </c>
      <c r="B510" s="32" t="s">
        <v>1076</v>
      </c>
      <c r="C510" s="237">
        <v>91000</v>
      </c>
      <c r="D510" s="285"/>
      <c r="E510" s="285"/>
      <c r="F510" s="299"/>
      <c r="G510" s="293"/>
      <c r="H510" s="285">
        <v>-50200</v>
      </c>
      <c r="I510" s="299"/>
      <c r="J510" s="115">
        <f t="shared" si="586"/>
        <v>-50200</v>
      </c>
      <c r="K510" s="237">
        <f t="shared" si="590"/>
        <v>40800</v>
      </c>
      <c r="L510" s="260">
        <v>40800</v>
      </c>
      <c r="M510" s="237">
        <v>40800</v>
      </c>
      <c r="N510" s="237">
        <f t="shared" si="587"/>
        <v>0</v>
      </c>
      <c r="O510" s="237" t="s">
        <v>468</v>
      </c>
      <c r="P510" s="237"/>
      <c r="Q510" s="237">
        <f t="shared" si="588"/>
        <v>0</v>
      </c>
      <c r="R510" s="237">
        <f t="shared" si="589"/>
        <v>0</v>
      </c>
    </row>
    <row r="511" spans="1:18" ht="13.5" thickTop="1"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200"/>
      <c r="R511" s="4"/>
    </row>
    <row r="512" spans="1:18"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</row>
    <row r="513" spans="3:18"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</row>
  </sheetData>
  <autoFilter ref="A5:R512"/>
  <mergeCells count="10">
    <mergeCell ref="L4:L5"/>
    <mergeCell ref="M4:M5"/>
    <mergeCell ref="N4:Q4"/>
    <mergeCell ref="R4:R5"/>
    <mergeCell ref="A2:B2"/>
    <mergeCell ref="C2:H2"/>
    <mergeCell ref="A4:B4"/>
    <mergeCell ref="C4:C5"/>
    <mergeCell ref="D4:J4"/>
    <mergeCell ref="K4:K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60" firstPageNumber="84" fitToHeight="10" orientation="landscape" useFirstPageNumber="1" r:id="rId1"/>
  <headerFooter alignWithMargins="0">
    <oddFooter>&amp;C-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5"/>
  <sheetViews>
    <sheetView zoomScale="85" zoomScaleNormal="85" workbookViewId="0">
      <selection activeCell="F3" sqref="F3"/>
    </sheetView>
  </sheetViews>
  <sheetFormatPr defaultRowHeight="12.75"/>
  <cols>
    <col min="1" max="1" width="12.85546875" customWidth="1"/>
    <col min="2" max="2" width="46.7109375" customWidth="1"/>
    <col min="3" max="5" width="15.7109375" customWidth="1"/>
    <col min="6" max="9" width="15.7109375" style="151" customWidth="1"/>
    <col min="10" max="18" width="15.7109375" customWidth="1"/>
  </cols>
  <sheetData>
    <row r="1" spans="1:19">
      <c r="C1" s="112">
        <v>5532240150</v>
      </c>
      <c r="D1" s="112">
        <v>0</v>
      </c>
      <c r="E1" s="112">
        <v>0</v>
      </c>
      <c r="F1" s="108"/>
      <c r="G1" s="108"/>
      <c r="H1" s="108">
        <v>-2909900000</v>
      </c>
      <c r="I1" s="108">
        <v>379000000</v>
      </c>
      <c r="J1" s="112">
        <v>-2530900000</v>
      </c>
      <c r="K1" s="112">
        <v>3001340150</v>
      </c>
      <c r="L1" s="112">
        <v>2804271167</v>
      </c>
      <c r="M1" s="112">
        <v>2741271167</v>
      </c>
      <c r="N1" s="112">
        <v>63000000</v>
      </c>
      <c r="O1" s="112">
        <v>188799364</v>
      </c>
      <c r="P1" s="112">
        <v>0</v>
      </c>
      <c r="Q1" s="112">
        <v>251799364</v>
      </c>
      <c r="R1" s="112">
        <v>4878019</v>
      </c>
    </row>
    <row r="2" spans="1:19" ht="19.5">
      <c r="A2" s="145" t="s">
        <v>422</v>
      </c>
      <c r="B2" s="145"/>
      <c r="C2" s="146" t="s">
        <v>473</v>
      </c>
      <c r="D2" s="145"/>
      <c r="E2" s="145"/>
      <c r="F2" s="145"/>
      <c r="G2" s="145"/>
      <c r="H2" s="145"/>
      <c r="I2" s="4">
        <f>I1-I3</f>
        <v>14928000000</v>
      </c>
      <c r="J2" s="111">
        <f t="shared" ref="J2:K2" si="0">J1-J3</f>
        <v>10125216250</v>
      </c>
      <c r="K2" s="111">
        <f t="shared" si="0"/>
        <v>-12003744350</v>
      </c>
      <c r="L2" s="111">
        <f t="shared" ref="L2" si="1">L1-L3</f>
        <v>-11217084668</v>
      </c>
      <c r="M2" s="111">
        <f t="shared" ref="M2" si="2">M1-M3</f>
        <v>-10965084668</v>
      </c>
      <c r="N2" s="111">
        <f t="shared" ref="N2" si="3">N1-N3</f>
        <v>-252000000</v>
      </c>
      <c r="O2" s="111">
        <f t="shared" ref="O2" si="4">O1-O3</f>
        <v>-755197456</v>
      </c>
      <c r="P2" s="111">
        <f t="shared" ref="P2" si="5">P1-P3</f>
        <v>0</v>
      </c>
      <c r="Q2" s="111">
        <f t="shared" ref="Q2" si="6">Q1-Q3</f>
        <v>-1007197456</v>
      </c>
      <c r="R2" s="111">
        <f t="shared" ref="R2" si="7">R1-R3</f>
        <v>-34853826</v>
      </c>
    </row>
    <row r="3" spans="1:19">
      <c r="C3" s="147">
        <f>SUBTOTAL(9,C7:C99)</f>
        <v>27661200750</v>
      </c>
      <c r="D3" s="147">
        <f t="shared" ref="D3:R3" si="8">SUBTOTAL(9,D7:D99)</f>
        <v>0</v>
      </c>
      <c r="E3" s="147">
        <f t="shared" si="8"/>
        <v>0</v>
      </c>
      <c r="F3" s="156"/>
      <c r="G3" s="156"/>
      <c r="H3" s="156">
        <f t="shared" si="8"/>
        <v>1892883750</v>
      </c>
      <c r="I3" s="156">
        <f t="shared" si="8"/>
        <v>-14549000000</v>
      </c>
      <c r="J3" s="147">
        <f t="shared" si="8"/>
        <v>-12656116250</v>
      </c>
      <c r="K3" s="147">
        <f t="shared" si="8"/>
        <v>15005084500</v>
      </c>
      <c r="L3" s="147">
        <f t="shared" si="8"/>
        <v>14021355835</v>
      </c>
      <c r="M3" s="147">
        <f t="shared" si="8"/>
        <v>13706355835</v>
      </c>
      <c r="N3" s="147">
        <f t="shared" si="8"/>
        <v>315000000</v>
      </c>
      <c r="O3" s="147">
        <f t="shared" si="8"/>
        <v>943996820</v>
      </c>
      <c r="P3" s="147">
        <f t="shared" si="8"/>
        <v>0</v>
      </c>
      <c r="Q3" s="147">
        <f t="shared" si="8"/>
        <v>1258996820</v>
      </c>
      <c r="R3" s="147">
        <f t="shared" si="8"/>
        <v>39731845</v>
      </c>
    </row>
    <row r="4" spans="1:19" ht="12.75" customHeight="1">
      <c r="A4" s="693" t="s">
        <v>424</v>
      </c>
      <c r="B4" s="693"/>
      <c r="C4" s="693" t="s">
        <v>910</v>
      </c>
      <c r="D4" s="693" t="s">
        <v>425</v>
      </c>
      <c r="E4" s="693"/>
      <c r="F4" s="693"/>
      <c r="G4" s="693"/>
      <c r="H4" s="693"/>
      <c r="I4" s="693"/>
      <c r="J4" s="693"/>
      <c r="K4" s="685" t="s">
        <v>911</v>
      </c>
      <c r="L4" s="685" t="s">
        <v>912</v>
      </c>
      <c r="M4" s="685" t="s">
        <v>913</v>
      </c>
      <c r="N4" s="693" t="s">
        <v>426</v>
      </c>
      <c r="O4" s="693"/>
      <c r="P4" s="693"/>
      <c r="Q4" s="693"/>
      <c r="R4" s="693" t="s">
        <v>761</v>
      </c>
    </row>
    <row r="5" spans="1:19">
      <c r="A5" s="192" t="s">
        <v>5</v>
      </c>
      <c r="B5" s="192" t="s">
        <v>6</v>
      </c>
      <c r="C5" s="693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192" t="s">
        <v>11</v>
      </c>
      <c r="O5" s="192" t="s">
        <v>12</v>
      </c>
      <c r="P5" s="192" t="s">
        <v>774</v>
      </c>
      <c r="Q5" s="192" t="s">
        <v>13</v>
      </c>
      <c r="R5" s="693"/>
    </row>
    <row r="6" spans="1:19">
      <c r="A6" s="41" t="s">
        <v>14</v>
      </c>
      <c r="B6" s="41" t="s">
        <v>449</v>
      </c>
      <c r="C6" s="41">
        <f t="shared" ref="C6:R6" si="9">SUM(C7,C27,C45,C92)</f>
        <v>5532240150</v>
      </c>
      <c r="D6" s="267">
        <f t="shared" si="9"/>
        <v>0</v>
      </c>
      <c r="E6" s="267">
        <f t="shared" si="9"/>
        <v>0</v>
      </c>
      <c r="F6" s="267">
        <f t="shared" si="9"/>
        <v>0</v>
      </c>
      <c r="G6" s="267">
        <f t="shared" si="9"/>
        <v>0</v>
      </c>
      <c r="H6" s="267">
        <f t="shared" si="9"/>
        <v>378576750</v>
      </c>
      <c r="I6" s="267">
        <f t="shared" si="9"/>
        <v>-2909800000</v>
      </c>
      <c r="J6" s="267">
        <f t="shared" si="9"/>
        <v>-2531223250</v>
      </c>
      <c r="K6" s="41">
        <f t="shared" si="9"/>
        <v>3001016900</v>
      </c>
      <c r="L6" s="41">
        <f t="shared" si="9"/>
        <v>2804271167</v>
      </c>
      <c r="M6" s="41">
        <f t="shared" si="9"/>
        <v>2741271167</v>
      </c>
      <c r="N6" s="41">
        <f t="shared" si="9"/>
        <v>63000000</v>
      </c>
      <c r="O6" s="41">
        <f t="shared" si="9"/>
        <v>188799364</v>
      </c>
      <c r="P6" s="41">
        <f t="shared" si="9"/>
        <v>0</v>
      </c>
      <c r="Q6" s="41">
        <f t="shared" si="9"/>
        <v>251799364</v>
      </c>
      <c r="R6" s="41">
        <f t="shared" si="9"/>
        <v>7946369</v>
      </c>
    </row>
    <row r="7" spans="1:19">
      <c r="A7" s="37" t="s">
        <v>1</v>
      </c>
      <c r="B7" s="37" t="s">
        <v>474</v>
      </c>
      <c r="C7" s="37">
        <f>SUM(C8)</f>
        <v>2930120000</v>
      </c>
      <c r="D7" s="216">
        <f t="shared" ref="D7:J7" si="10">SUM(D8)</f>
        <v>0</v>
      </c>
      <c r="E7" s="216">
        <f t="shared" si="10"/>
        <v>0</v>
      </c>
      <c r="F7" s="216">
        <f t="shared" si="10"/>
        <v>0</v>
      </c>
      <c r="G7" s="216">
        <f t="shared" si="10"/>
        <v>0</v>
      </c>
      <c r="H7" s="216">
        <f t="shared" si="10"/>
        <v>0</v>
      </c>
      <c r="I7" s="216">
        <f t="shared" si="10"/>
        <v>-2909800000</v>
      </c>
      <c r="J7" s="216">
        <f t="shared" si="10"/>
        <v>-2909800000</v>
      </c>
      <c r="K7" s="37">
        <f t="shared" ref="K7:R7" si="11">SUM(K8)</f>
        <v>20320000</v>
      </c>
      <c r="L7" s="37">
        <f t="shared" si="11"/>
        <v>19620000</v>
      </c>
      <c r="M7" s="37">
        <f t="shared" si="11"/>
        <v>19620000</v>
      </c>
      <c r="N7" s="37">
        <f t="shared" si="11"/>
        <v>0</v>
      </c>
      <c r="O7" s="37">
        <f t="shared" si="11"/>
        <v>0</v>
      </c>
      <c r="P7" s="37">
        <f t="shared" si="11"/>
        <v>0</v>
      </c>
      <c r="Q7" s="37">
        <f t="shared" si="11"/>
        <v>0</v>
      </c>
      <c r="R7" s="37">
        <f t="shared" si="11"/>
        <v>700000</v>
      </c>
    </row>
    <row r="8" spans="1:19">
      <c r="A8" s="38" t="s">
        <v>2</v>
      </c>
      <c r="B8" s="38" t="s">
        <v>475</v>
      </c>
      <c r="C8" s="38">
        <f>SUM(C9,C12,C15,C18)</f>
        <v>2930120000</v>
      </c>
      <c r="D8" s="177">
        <f t="shared" ref="D8:J8" si="12">SUM(D9,D12,D15,D18)</f>
        <v>0</v>
      </c>
      <c r="E8" s="177">
        <f t="shared" si="12"/>
        <v>0</v>
      </c>
      <c r="F8" s="177">
        <f t="shared" si="12"/>
        <v>0</v>
      </c>
      <c r="G8" s="177">
        <f t="shared" si="12"/>
        <v>0</v>
      </c>
      <c r="H8" s="177">
        <f t="shared" si="12"/>
        <v>0</v>
      </c>
      <c r="I8" s="177">
        <f t="shared" si="12"/>
        <v>-2909800000</v>
      </c>
      <c r="J8" s="177">
        <f t="shared" si="12"/>
        <v>-2909800000</v>
      </c>
      <c r="K8" s="38">
        <f t="shared" ref="K8:Q8" si="13">SUM(K9,K12,K15,K18)</f>
        <v>20320000</v>
      </c>
      <c r="L8" s="38">
        <f t="shared" si="13"/>
        <v>19620000</v>
      </c>
      <c r="M8" s="38">
        <f t="shared" si="13"/>
        <v>19620000</v>
      </c>
      <c r="N8" s="38">
        <f t="shared" si="13"/>
        <v>0</v>
      </c>
      <c r="O8" s="38">
        <f t="shared" si="13"/>
        <v>0</v>
      </c>
      <c r="P8" s="38">
        <f t="shared" si="13"/>
        <v>0</v>
      </c>
      <c r="Q8" s="38">
        <f t="shared" si="13"/>
        <v>0</v>
      </c>
      <c r="R8" s="38">
        <f>SUM(R9,R12,R15,R18)</f>
        <v>700000</v>
      </c>
    </row>
    <row r="9" spans="1:19">
      <c r="A9" s="39" t="s">
        <v>3</v>
      </c>
      <c r="B9" s="39" t="s">
        <v>476</v>
      </c>
      <c r="C9" s="39">
        <f t="shared" ref="C9:R9" si="14">C10</f>
        <v>2409500000</v>
      </c>
      <c r="D9" s="175">
        <f t="shared" si="14"/>
        <v>0</v>
      </c>
      <c r="E9" s="175">
        <f t="shared" si="14"/>
        <v>0</v>
      </c>
      <c r="F9" s="175">
        <f t="shared" si="14"/>
        <v>0</v>
      </c>
      <c r="G9" s="175">
        <f t="shared" si="14"/>
        <v>0</v>
      </c>
      <c r="H9" s="175">
        <f t="shared" si="14"/>
        <v>0</v>
      </c>
      <c r="I9" s="175">
        <f t="shared" si="14"/>
        <v>-2409500000</v>
      </c>
      <c r="J9" s="175">
        <f t="shared" si="14"/>
        <v>-2409500000</v>
      </c>
      <c r="K9" s="39">
        <f t="shared" si="14"/>
        <v>0</v>
      </c>
      <c r="L9" s="39">
        <f t="shared" si="14"/>
        <v>0</v>
      </c>
      <c r="M9" s="39">
        <f t="shared" si="14"/>
        <v>0</v>
      </c>
      <c r="N9" s="39">
        <f t="shared" si="14"/>
        <v>0</v>
      </c>
      <c r="O9" s="39">
        <f t="shared" si="14"/>
        <v>0</v>
      </c>
      <c r="P9" s="39">
        <f t="shared" si="14"/>
        <v>0</v>
      </c>
      <c r="Q9" s="39">
        <f t="shared" si="14"/>
        <v>0</v>
      </c>
      <c r="R9" s="39">
        <f t="shared" si="14"/>
        <v>0</v>
      </c>
      <c r="S9" t="s">
        <v>0</v>
      </c>
    </row>
    <row r="10" spans="1:19">
      <c r="A10" s="40" t="s">
        <v>16</v>
      </c>
      <c r="B10" s="40" t="s">
        <v>477</v>
      </c>
      <c r="C10" s="40">
        <f t="shared" ref="C10:R10" si="15">SUM(C11:C11)</f>
        <v>2409500000</v>
      </c>
      <c r="D10" s="262">
        <f t="shared" si="15"/>
        <v>0</v>
      </c>
      <c r="E10" s="262">
        <f t="shared" si="15"/>
        <v>0</v>
      </c>
      <c r="F10" s="262">
        <f t="shared" si="15"/>
        <v>0</v>
      </c>
      <c r="G10" s="262">
        <f t="shared" si="15"/>
        <v>0</v>
      </c>
      <c r="H10" s="262">
        <f t="shared" si="15"/>
        <v>0</v>
      </c>
      <c r="I10" s="262">
        <f t="shared" si="15"/>
        <v>-2409500000</v>
      </c>
      <c r="J10" s="262">
        <f t="shared" si="15"/>
        <v>-2409500000</v>
      </c>
      <c r="K10" s="40">
        <f t="shared" si="15"/>
        <v>0</v>
      </c>
      <c r="L10" s="40">
        <f t="shared" si="15"/>
        <v>0</v>
      </c>
      <c r="M10" s="40">
        <f t="shared" si="15"/>
        <v>0</v>
      </c>
      <c r="N10" s="40">
        <f t="shared" si="15"/>
        <v>0</v>
      </c>
      <c r="O10" s="40">
        <f t="shared" si="15"/>
        <v>0</v>
      </c>
      <c r="P10" s="40">
        <f t="shared" si="15"/>
        <v>0</v>
      </c>
      <c r="Q10" s="40">
        <f t="shared" si="15"/>
        <v>0</v>
      </c>
      <c r="R10" s="40">
        <f t="shared" si="15"/>
        <v>0</v>
      </c>
    </row>
    <row r="11" spans="1:19">
      <c r="A11" s="41" t="s">
        <v>451</v>
      </c>
      <c r="B11" s="92" t="s">
        <v>477</v>
      </c>
      <c r="C11" s="92">
        <v>2409500000</v>
      </c>
      <c r="D11" s="288"/>
      <c r="E11" s="288"/>
      <c r="F11" s="288"/>
      <c r="G11" s="288"/>
      <c r="H11" s="288"/>
      <c r="I11" s="288">
        <v>-2409500000</v>
      </c>
      <c r="J11" s="115">
        <f>SUM(F11:I11)</f>
        <v>-2409500000</v>
      </c>
      <c r="K11" s="92">
        <f>C11+J11</f>
        <v>0</v>
      </c>
      <c r="L11" s="92"/>
      <c r="M11" s="92"/>
      <c r="N11" s="92">
        <f>L11-M11</f>
        <v>0</v>
      </c>
      <c r="O11" s="92"/>
      <c r="P11" s="92"/>
      <c r="Q11" s="92">
        <f>SUM(N11:P11)</f>
        <v>0</v>
      </c>
      <c r="R11" s="92">
        <f>K11-M11-Q11</f>
        <v>0</v>
      </c>
      <c r="S11" s="10"/>
    </row>
    <row r="12" spans="1:19">
      <c r="A12" s="39" t="s">
        <v>3</v>
      </c>
      <c r="B12" s="39" t="s">
        <v>478</v>
      </c>
      <c r="C12" s="39">
        <f>C13</f>
        <v>100000</v>
      </c>
      <c r="D12" s="175">
        <f t="shared" ref="D12:J12" si="16">D13</f>
        <v>0</v>
      </c>
      <c r="E12" s="175">
        <f t="shared" si="16"/>
        <v>0</v>
      </c>
      <c r="F12" s="175">
        <f t="shared" si="16"/>
        <v>0</v>
      </c>
      <c r="G12" s="175">
        <f t="shared" si="16"/>
        <v>0</v>
      </c>
      <c r="H12" s="175">
        <f t="shared" si="16"/>
        <v>0</v>
      </c>
      <c r="I12" s="175">
        <f t="shared" si="16"/>
        <v>100000</v>
      </c>
      <c r="J12" s="175">
        <f t="shared" si="16"/>
        <v>100000</v>
      </c>
      <c r="K12" s="39">
        <f t="shared" ref="K12:R12" si="17">K13</f>
        <v>200000</v>
      </c>
      <c r="L12" s="39">
        <f t="shared" si="17"/>
        <v>0</v>
      </c>
      <c r="M12" s="39">
        <f t="shared" si="17"/>
        <v>0</v>
      </c>
      <c r="N12" s="39">
        <f t="shared" si="17"/>
        <v>0</v>
      </c>
      <c r="O12" s="39">
        <f t="shared" si="17"/>
        <v>0</v>
      </c>
      <c r="P12" s="39">
        <f t="shared" si="17"/>
        <v>0</v>
      </c>
      <c r="Q12" s="39">
        <f t="shared" si="17"/>
        <v>0</v>
      </c>
      <c r="R12" s="39">
        <f t="shared" si="17"/>
        <v>200000</v>
      </c>
    </row>
    <row r="13" spans="1:19">
      <c r="A13" s="40" t="s">
        <v>16</v>
      </c>
      <c r="B13" s="40" t="s">
        <v>479</v>
      </c>
      <c r="C13" s="40">
        <v>100000</v>
      </c>
      <c r="D13" s="173">
        <f t="shared" ref="D13:J13" si="18">SUM(D14)</f>
        <v>0</v>
      </c>
      <c r="E13" s="173">
        <f t="shared" si="18"/>
        <v>0</v>
      </c>
      <c r="F13" s="173">
        <f t="shared" si="18"/>
        <v>0</v>
      </c>
      <c r="G13" s="173">
        <f t="shared" si="18"/>
        <v>0</v>
      </c>
      <c r="H13" s="173">
        <f t="shared" si="18"/>
        <v>0</v>
      </c>
      <c r="I13" s="173">
        <f t="shared" si="18"/>
        <v>100000</v>
      </c>
      <c r="J13" s="173">
        <f t="shared" si="18"/>
        <v>100000</v>
      </c>
      <c r="K13" s="40">
        <f t="shared" ref="K13:R13" si="19">SUM(K14:K14)</f>
        <v>200000</v>
      </c>
      <c r="L13" s="40">
        <f t="shared" si="19"/>
        <v>0</v>
      </c>
      <c r="M13" s="40">
        <f t="shared" si="19"/>
        <v>0</v>
      </c>
      <c r="N13" s="40">
        <f t="shared" si="19"/>
        <v>0</v>
      </c>
      <c r="O13" s="40">
        <f t="shared" si="19"/>
        <v>0</v>
      </c>
      <c r="P13" s="40">
        <f t="shared" si="19"/>
        <v>0</v>
      </c>
      <c r="Q13" s="40">
        <f t="shared" si="19"/>
        <v>0</v>
      </c>
      <c r="R13" s="40">
        <f t="shared" si="19"/>
        <v>200000</v>
      </c>
    </row>
    <row r="14" spans="1:19">
      <c r="A14" s="41" t="s">
        <v>451</v>
      </c>
      <c r="B14" s="41" t="s">
        <v>479</v>
      </c>
      <c r="C14" s="41">
        <v>100000</v>
      </c>
      <c r="D14" s="290"/>
      <c r="E14" s="290"/>
      <c r="F14" s="288"/>
      <c r="G14" s="288"/>
      <c r="H14" s="288"/>
      <c r="I14" s="288">
        <v>100000</v>
      </c>
      <c r="J14" s="115">
        <f>SUM(F14:I14)</f>
        <v>100000</v>
      </c>
      <c r="K14" s="92">
        <f>C14+J14</f>
        <v>200000</v>
      </c>
      <c r="L14" s="41">
        <v>0</v>
      </c>
      <c r="M14" s="41">
        <v>0</v>
      </c>
      <c r="N14" s="92">
        <f>L14-M14</f>
        <v>0</v>
      </c>
      <c r="O14" s="41"/>
      <c r="P14" s="41"/>
      <c r="Q14" s="92">
        <f>SUM(N14:P14)</f>
        <v>0</v>
      </c>
      <c r="R14" s="92">
        <f>K14-M14-Q14</f>
        <v>200000</v>
      </c>
    </row>
    <row r="15" spans="1:19">
      <c r="A15" s="39" t="s">
        <v>3</v>
      </c>
      <c r="B15" s="39" t="s">
        <v>480</v>
      </c>
      <c r="C15" s="39">
        <f>C16</f>
        <v>500400000</v>
      </c>
      <c r="D15" s="175">
        <f t="shared" ref="D15:J15" si="20">D16</f>
        <v>0</v>
      </c>
      <c r="E15" s="175">
        <f t="shared" si="20"/>
        <v>0</v>
      </c>
      <c r="F15" s="175">
        <f t="shared" si="20"/>
        <v>0</v>
      </c>
      <c r="G15" s="175">
        <f t="shared" si="20"/>
        <v>0</v>
      </c>
      <c r="H15" s="175">
        <f t="shared" si="20"/>
        <v>0</v>
      </c>
      <c r="I15" s="175">
        <f t="shared" si="20"/>
        <v>-500400000</v>
      </c>
      <c r="J15" s="175">
        <f t="shared" si="20"/>
        <v>-500400000</v>
      </c>
      <c r="K15" s="39">
        <f t="shared" ref="K15:R15" si="21">K16</f>
        <v>0</v>
      </c>
      <c r="L15" s="39">
        <f t="shared" si="21"/>
        <v>0</v>
      </c>
      <c r="M15" s="39">
        <f t="shared" si="21"/>
        <v>0</v>
      </c>
      <c r="N15" s="39">
        <f t="shared" si="21"/>
        <v>0</v>
      </c>
      <c r="O15" s="39">
        <f t="shared" si="21"/>
        <v>0</v>
      </c>
      <c r="P15" s="39">
        <f t="shared" si="21"/>
        <v>0</v>
      </c>
      <c r="Q15" s="39">
        <f t="shared" si="21"/>
        <v>0</v>
      </c>
      <c r="R15" s="39">
        <f t="shared" si="21"/>
        <v>0</v>
      </c>
      <c r="S15" t="s">
        <v>0</v>
      </c>
    </row>
    <row r="16" spans="1:19">
      <c r="A16" s="40" t="s">
        <v>16</v>
      </c>
      <c r="B16" s="40" t="s">
        <v>477</v>
      </c>
      <c r="C16" s="40">
        <f>SUM(C17)</f>
        <v>500400000</v>
      </c>
      <c r="D16" s="173">
        <f t="shared" ref="D16:J16" si="22">SUM(D17)</f>
        <v>0</v>
      </c>
      <c r="E16" s="173">
        <f t="shared" si="22"/>
        <v>0</v>
      </c>
      <c r="F16" s="173">
        <f t="shared" si="22"/>
        <v>0</v>
      </c>
      <c r="G16" s="173">
        <f t="shared" si="22"/>
        <v>0</v>
      </c>
      <c r="H16" s="173">
        <f t="shared" si="22"/>
        <v>0</v>
      </c>
      <c r="I16" s="173">
        <f t="shared" si="22"/>
        <v>-500400000</v>
      </c>
      <c r="J16" s="173">
        <f t="shared" si="22"/>
        <v>-500400000</v>
      </c>
      <c r="K16" s="40">
        <f t="shared" ref="K16:R16" si="23">SUM(K17)</f>
        <v>0</v>
      </c>
      <c r="L16" s="40">
        <f t="shared" si="23"/>
        <v>0</v>
      </c>
      <c r="M16" s="40">
        <f t="shared" si="23"/>
        <v>0</v>
      </c>
      <c r="N16" s="40">
        <f t="shared" si="23"/>
        <v>0</v>
      </c>
      <c r="O16" s="40">
        <f t="shared" si="23"/>
        <v>0</v>
      </c>
      <c r="P16" s="40">
        <f t="shared" si="23"/>
        <v>0</v>
      </c>
      <c r="Q16" s="40">
        <f t="shared" si="23"/>
        <v>0</v>
      </c>
      <c r="R16" s="40">
        <f t="shared" si="23"/>
        <v>0</v>
      </c>
    </row>
    <row r="17" spans="1:18">
      <c r="A17" s="41" t="s">
        <v>451</v>
      </c>
      <c r="B17" s="92" t="s">
        <v>203</v>
      </c>
      <c r="C17" s="41">
        <v>500400000</v>
      </c>
      <c r="D17" s="290"/>
      <c r="E17" s="290"/>
      <c r="F17" s="288"/>
      <c r="G17" s="288"/>
      <c r="H17" s="288"/>
      <c r="I17" s="288">
        <v>-500400000</v>
      </c>
      <c r="J17" s="115">
        <f>SUM(F17:I17)</f>
        <v>-500400000</v>
      </c>
      <c r="K17" s="92">
        <f>C17+J17</f>
        <v>0</v>
      </c>
      <c r="L17" s="41"/>
      <c r="M17" s="41"/>
      <c r="N17" s="92">
        <f>L17-M17</f>
        <v>0</v>
      </c>
      <c r="O17" s="41"/>
      <c r="P17" s="41"/>
      <c r="Q17" s="92">
        <f>SUM(N17:P17)</f>
        <v>0</v>
      </c>
      <c r="R17" s="92">
        <f>K17-M17-Q17</f>
        <v>0</v>
      </c>
    </row>
    <row r="18" spans="1:18">
      <c r="A18" s="39" t="s">
        <v>3</v>
      </c>
      <c r="B18" s="39" t="s">
        <v>481</v>
      </c>
      <c r="C18" s="39">
        <f>SUM(C19,C21,C25)</f>
        <v>20120000</v>
      </c>
      <c r="D18" s="175">
        <f t="shared" ref="D18:J18" si="24">SUM(D19,D21,D25)</f>
        <v>0</v>
      </c>
      <c r="E18" s="175">
        <f t="shared" si="24"/>
        <v>0</v>
      </c>
      <c r="F18" s="175">
        <f t="shared" si="24"/>
        <v>0</v>
      </c>
      <c r="G18" s="175">
        <f t="shared" si="24"/>
        <v>0</v>
      </c>
      <c r="H18" s="175">
        <f t="shared" si="24"/>
        <v>0</v>
      </c>
      <c r="I18" s="175">
        <f t="shared" si="24"/>
        <v>0</v>
      </c>
      <c r="J18" s="175">
        <f t="shared" si="24"/>
        <v>0</v>
      </c>
      <c r="K18" s="39">
        <f t="shared" ref="K18:Q18" si="25">SUM(K19,K21,K25)</f>
        <v>20120000</v>
      </c>
      <c r="L18" s="39">
        <f t="shared" si="25"/>
        <v>19620000</v>
      </c>
      <c r="M18" s="39">
        <f t="shared" si="25"/>
        <v>19620000</v>
      </c>
      <c r="N18" s="39">
        <f t="shared" si="25"/>
        <v>0</v>
      </c>
      <c r="O18" s="39">
        <f t="shared" si="25"/>
        <v>0</v>
      </c>
      <c r="P18" s="39">
        <f t="shared" si="25"/>
        <v>0</v>
      </c>
      <c r="Q18" s="39">
        <f t="shared" si="25"/>
        <v>0</v>
      </c>
      <c r="R18" s="39">
        <f>SUM(R19,R21,R25)</f>
        <v>500000</v>
      </c>
    </row>
    <row r="19" spans="1:18">
      <c r="A19" s="40" t="s">
        <v>16</v>
      </c>
      <c r="B19" s="40" t="s">
        <v>482</v>
      </c>
      <c r="C19" s="40">
        <f>SUM(C20)</f>
        <v>16800000</v>
      </c>
      <c r="D19" s="173">
        <f t="shared" ref="D19:J19" si="26">SUM(D20)</f>
        <v>0</v>
      </c>
      <c r="E19" s="173">
        <f t="shared" si="26"/>
        <v>0</v>
      </c>
      <c r="F19" s="173">
        <f t="shared" si="26"/>
        <v>-50000</v>
      </c>
      <c r="G19" s="173">
        <f t="shared" si="26"/>
        <v>0</v>
      </c>
      <c r="H19" s="173">
        <f t="shared" si="26"/>
        <v>0</v>
      </c>
      <c r="I19" s="173">
        <f t="shared" si="26"/>
        <v>0</v>
      </c>
      <c r="J19" s="173">
        <f t="shared" si="26"/>
        <v>-50000</v>
      </c>
      <c r="K19" s="40">
        <f t="shared" ref="K19:R19" si="27">SUM(K20)</f>
        <v>16750000</v>
      </c>
      <c r="L19" s="40">
        <f t="shared" si="27"/>
        <v>16250000</v>
      </c>
      <c r="M19" s="40">
        <f t="shared" si="27"/>
        <v>16250000</v>
      </c>
      <c r="N19" s="40">
        <f t="shared" si="27"/>
        <v>0</v>
      </c>
      <c r="O19" s="40">
        <f t="shared" si="27"/>
        <v>0</v>
      </c>
      <c r="P19" s="40">
        <f t="shared" si="27"/>
        <v>0</v>
      </c>
      <c r="Q19" s="40">
        <f t="shared" si="27"/>
        <v>0</v>
      </c>
      <c r="R19" s="40">
        <f t="shared" si="27"/>
        <v>500000</v>
      </c>
    </row>
    <row r="20" spans="1:18">
      <c r="A20" s="41" t="s">
        <v>451</v>
      </c>
      <c r="B20" s="41" t="s">
        <v>483</v>
      </c>
      <c r="C20" s="41">
        <v>16800000</v>
      </c>
      <c r="D20" s="290"/>
      <c r="E20" s="290"/>
      <c r="F20" s="288">
        <v>-50000</v>
      </c>
      <c r="G20" s="288"/>
      <c r="H20" s="288"/>
      <c r="I20" s="288"/>
      <c r="J20" s="115">
        <f>SUM(F20:I20)</f>
        <v>-50000</v>
      </c>
      <c r="K20" s="92">
        <f>C20+J20</f>
        <v>16750000</v>
      </c>
      <c r="L20" s="41">
        <v>16250000</v>
      </c>
      <c r="M20" s="41">
        <v>16250000</v>
      </c>
      <c r="N20" s="92">
        <f>L20-M20</f>
        <v>0</v>
      </c>
      <c r="O20" s="41"/>
      <c r="P20" s="41"/>
      <c r="Q20" s="92">
        <f>SUM(N20:P20)</f>
        <v>0</v>
      </c>
      <c r="R20" s="92">
        <f>K20-M20-Q20</f>
        <v>500000</v>
      </c>
    </row>
    <row r="21" spans="1:18">
      <c r="A21" s="40" t="s">
        <v>16</v>
      </c>
      <c r="B21" s="40" t="s">
        <v>453</v>
      </c>
      <c r="C21" s="40">
        <v>1320000</v>
      </c>
      <c r="D21" s="173">
        <f t="shared" ref="D21:J21" si="28">SUM(D22:D24)</f>
        <v>0</v>
      </c>
      <c r="E21" s="173">
        <f t="shared" si="28"/>
        <v>0</v>
      </c>
      <c r="F21" s="173">
        <f t="shared" si="28"/>
        <v>500000</v>
      </c>
      <c r="G21" s="173">
        <f t="shared" si="28"/>
        <v>0</v>
      </c>
      <c r="H21" s="173">
        <f t="shared" si="28"/>
        <v>0</v>
      </c>
      <c r="I21" s="173">
        <f t="shared" si="28"/>
        <v>0</v>
      </c>
      <c r="J21" s="173">
        <f t="shared" si="28"/>
        <v>500000</v>
      </c>
      <c r="K21" s="40">
        <v>1820000</v>
      </c>
      <c r="L21" s="40">
        <f t="shared" ref="L21:Q21" si="29">SUM(L22:L24)</f>
        <v>1820000</v>
      </c>
      <c r="M21" s="40">
        <f t="shared" si="29"/>
        <v>1820000</v>
      </c>
      <c r="N21" s="40">
        <f t="shared" si="29"/>
        <v>0</v>
      </c>
      <c r="O21" s="40">
        <f t="shared" si="29"/>
        <v>0</v>
      </c>
      <c r="P21" s="40">
        <f t="shared" si="29"/>
        <v>0</v>
      </c>
      <c r="Q21" s="40">
        <f t="shared" si="29"/>
        <v>0</v>
      </c>
      <c r="R21" s="40">
        <f>SUM(R22:R24)</f>
        <v>0</v>
      </c>
    </row>
    <row r="22" spans="1:18">
      <c r="A22" s="41" t="s">
        <v>451</v>
      </c>
      <c r="B22" s="41" t="s">
        <v>454</v>
      </c>
      <c r="C22" s="41">
        <v>820000</v>
      </c>
      <c r="D22" s="290"/>
      <c r="E22" s="290"/>
      <c r="F22" s="288">
        <v>500000</v>
      </c>
      <c r="G22" s="288"/>
      <c r="H22" s="288"/>
      <c r="I22" s="288"/>
      <c r="J22" s="115">
        <f t="shared" ref="J22:J24" si="30">SUM(F22:I22)</f>
        <v>500000</v>
      </c>
      <c r="K22" s="92">
        <f t="shared" ref="K22:K24" si="31">C22+J22</f>
        <v>1320000</v>
      </c>
      <c r="L22" s="41">
        <v>1320000</v>
      </c>
      <c r="M22" s="41">
        <v>1320000</v>
      </c>
      <c r="N22" s="92">
        <f t="shared" ref="N22:N24" si="32">L22-M22</f>
        <v>0</v>
      </c>
      <c r="O22" s="41"/>
      <c r="P22" s="41"/>
      <c r="Q22" s="92">
        <f>SUM(N22:P22)</f>
        <v>0</v>
      </c>
      <c r="R22" s="92">
        <f t="shared" ref="R22:R24" si="33">K22-M22-Q22</f>
        <v>0</v>
      </c>
    </row>
    <row r="23" spans="1:18">
      <c r="A23" s="41" t="s">
        <v>451</v>
      </c>
      <c r="B23" s="41" t="s">
        <v>455</v>
      </c>
      <c r="C23" s="41">
        <v>300000</v>
      </c>
      <c r="D23" s="290"/>
      <c r="E23" s="290"/>
      <c r="F23" s="288"/>
      <c r="G23" s="288"/>
      <c r="H23" s="288"/>
      <c r="I23" s="288"/>
      <c r="J23" s="115">
        <f t="shared" si="30"/>
        <v>0</v>
      </c>
      <c r="K23" s="92">
        <f t="shared" si="31"/>
        <v>300000</v>
      </c>
      <c r="L23" s="41">
        <v>300000</v>
      </c>
      <c r="M23" s="41">
        <v>300000</v>
      </c>
      <c r="N23" s="92">
        <f t="shared" si="32"/>
        <v>0</v>
      </c>
      <c r="O23" s="41"/>
      <c r="P23" s="41"/>
      <c r="Q23" s="92">
        <f>SUM(N23:P23)</f>
        <v>0</v>
      </c>
      <c r="R23" s="92">
        <f t="shared" si="33"/>
        <v>0</v>
      </c>
    </row>
    <row r="24" spans="1:18">
      <c r="A24" s="41" t="s">
        <v>451</v>
      </c>
      <c r="B24" s="41" t="s">
        <v>484</v>
      </c>
      <c r="C24" s="41">
        <v>200000</v>
      </c>
      <c r="D24" s="290"/>
      <c r="E24" s="290"/>
      <c r="F24" s="288"/>
      <c r="G24" s="288"/>
      <c r="H24" s="288"/>
      <c r="I24" s="288"/>
      <c r="J24" s="115">
        <f t="shared" si="30"/>
        <v>0</v>
      </c>
      <c r="K24" s="92">
        <f t="shared" si="31"/>
        <v>200000</v>
      </c>
      <c r="L24" s="41">
        <v>200000</v>
      </c>
      <c r="M24" s="41">
        <v>200000</v>
      </c>
      <c r="N24" s="92">
        <f t="shared" si="32"/>
        <v>0</v>
      </c>
      <c r="O24" s="41"/>
      <c r="P24" s="41"/>
      <c r="Q24" s="92">
        <f>SUM(N24:P24)</f>
        <v>0</v>
      </c>
      <c r="R24" s="92">
        <f t="shared" si="33"/>
        <v>0</v>
      </c>
    </row>
    <row r="25" spans="1:18">
      <c r="A25" s="40" t="s">
        <v>16</v>
      </c>
      <c r="B25" s="40" t="s">
        <v>461</v>
      </c>
      <c r="C25" s="40">
        <v>2000000</v>
      </c>
      <c r="D25" s="173">
        <f t="shared" ref="D25:J25" si="34">SUM(D26)</f>
        <v>0</v>
      </c>
      <c r="E25" s="173">
        <f t="shared" si="34"/>
        <v>0</v>
      </c>
      <c r="F25" s="173">
        <f t="shared" si="34"/>
        <v>-450000</v>
      </c>
      <c r="G25" s="173">
        <f t="shared" si="34"/>
        <v>0</v>
      </c>
      <c r="H25" s="173">
        <f t="shared" si="34"/>
        <v>0</v>
      </c>
      <c r="I25" s="173">
        <f t="shared" si="34"/>
        <v>0</v>
      </c>
      <c r="J25" s="173">
        <f t="shared" si="34"/>
        <v>-450000</v>
      </c>
      <c r="K25" s="40">
        <v>1550000</v>
      </c>
      <c r="L25" s="40">
        <v>1550000</v>
      </c>
      <c r="M25" s="40">
        <f t="shared" ref="M25:R25" si="35">SUM(M26:M26)</f>
        <v>1550000</v>
      </c>
      <c r="N25" s="40">
        <f t="shared" si="35"/>
        <v>0</v>
      </c>
      <c r="O25" s="40">
        <f t="shared" si="35"/>
        <v>0</v>
      </c>
      <c r="P25" s="40">
        <f t="shared" si="35"/>
        <v>0</v>
      </c>
      <c r="Q25" s="40">
        <f t="shared" si="35"/>
        <v>0</v>
      </c>
      <c r="R25" s="40">
        <f t="shared" si="35"/>
        <v>0</v>
      </c>
    </row>
    <row r="26" spans="1:18">
      <c r="A26" s="41" t="s">
        <v>451</v>
      </c>
      <c r="B26" s="41" t="s">
        <v>458</v>
      </c>
      <c r="C26" s="41">
        <v>2000000</v>
      </c>
      <c r="D26" s="290"/>
      <c r="E26" s="290"/>
      <c r="F26" s="288">
        <v>-450000</v>
      </c>
      <c r="G26" s="288"/>
      <c r="H26" s="288"/>
      <c r="I26" s="288"/>
      <c r="J26" s="115">
        <f>SUM(F26:I26)</f>
        <v>-450000</v>
      </c>
      <c r="K26" s="92">
        <f>C26+J26</f>
        <v>1550000</v>
      </c>
      <c r="L26" s="41">
        <v>1550000</v>
      </c>
      <c r="M26" s="41">
        <v>1550000</v>
      </c>
      <c r="N26" s="92">
        <f>L26-M26</f>
        <v>0</v>
      </c>
      <c r="O26" s="41"/>
      <c r="P26" s="41"/>
      <c r="Q26" s="92">
        <f>SUM(N26:P26)</f>
        <v>0</v>
      </c>
      <c r="R26" s="92">
        <f>K26-M26-Q26</f>
        <v>0</v>
      </c>
    </row>
    <row r="27" spans="1:18">
      <c r="A27" s="37" t="s">
        <v>1</v>
      </c>
      <c r="B27" s="37" t="s">
        <v>485</v>
      </c>
      <c r="C27" s="37">
        <f>SUM(C28)</f>
        <v>1525000000</v>
      </c>
      <c r="D27" s="216">
        <f t="shared" ref="D27:J27" si="36">SUM(D28)</f>
        <v>0</v>
      </c>
      <c r="E27" s="216">
        <f t="shared" si="36"/>
        <v>0</v>
      </c>
      <c r="F27" s="216">
        <f t="shared" si="36"/>
        <v>0</v>
      </c>
      <c r="G27" s="216">
        <f t="shared" si="36"/>
        <v>0</v>
      </c>
      <c r="H27" s="216">
        <f t="shared" si="36"/>
        <v>0</v>
      </c>
      <c r="I27" s="216">
        <f t="shared" si="36"/>
        <v>0</v>
      </c>
      <c r="J27" s="216">
        <f t="shared" si="36"/>
        <v>0</v>
      </c>
      <c r="K27" s="37">
        <f t="shared" ref="K27:R27" si="37">SUM(K28)</f>
        <v>1525000000</v>
      </c>
      <c r="L27" s="37">
        <f t="shared" si="37"/>
        <v>1344695867</v>
      </c>
      <c r="M27" s="37">
        <f t="shared" si="37"/>
        <v>1281695867</v>
      </c>
      <c r="N27" s="37">
        <f t="shared" si="37"/>
        <v>63000000</v>
      </c>
      <c r="O27" s="37">
        <f t="shared" si="37"/>
        <v>176699364</v>
      </c>
      <c r="P27" s="37">
        <f t="shared" si="37"/>
        <v>0</v>
      </c>
      <c r="Q27" s="37">
        <f t="shared" si="37"/>
        <v>239699364</v>
      </c>
      <c r="R27" s="37">
        <f t="shared" si="37"/>
        <v>3604769</v>
      </c>
    </row>
    <row r="28" spans="1:18">
      <c r="A28" s="38" t="s">
        <v>2</v>
      </c>
      <c r="B28" s="38" t="s">
        <v>486</v>
      </c>
      <c r="C28" s="38">
        <f>SUM(C29,C42)</f>
        <v>1525000000</v>
      </c>
      <c r="D28" s="177">
        <f t="shared" ref="D28:J28" si="38">SUM(D29,D42)</f>
        <v>0</v>
      </c>
      <c r="E28" s="177">
        <f t="shared" si="38"/>
        <v>0</v>
      </c>
      <c r="F28" s="177">
        <f t="shared" si="38"/>
        <v>0</v>
      </c>
      <c r="G28" s="177">
        <f t="shared" si="38"/>
        <v>0</v>
      </c>
      <c r="H28" s="177">
        <f t="shared" si="38"/>
        <v>0</v>
      </c>
      <c r="I28" s="177">
        <f t="shared" si="38"/>
        <v>0</v>
      </c>
      <c r="J28" s="177">
        <f t="shared" si="38"/>
        <v>0</v>
      </c>
      <c r="K28" s="38">
        <f t="shared" ref="K28:R28" si="39">SUM(K29,K42)</f>
        <v>1525000000</v>
      </c>
      <c r="L28" s="38">
        <f t="shared" si="39"/>
        <v>1344695867</v>
      </c>
      <c r="M28" s="38">
        <f t="shared" si="39"/>
        <v>1281695867</v>
      </c>
      <c r="N28" s="38">
        <f t="shared" si="39"/>
        <v>63000000</v>
      </c>
      <c r="O28" s="38">
        <f t="shared" si="39"/>
        <v>176699364</v>
      </c>
      <c r="P28" s="38">
        <f t="shared" si="39"/>
        <v>0</v>
      </c>
      <c r="Q28" s="38">
        <f t="shared" si="39"/>
        <v>239699364</v>
      </c>
      <c r="R28" s="38">
        <f t="shared" si="39"/>
        <v>3604769</v>
      </c>
    </row>
    <row r="29" spans="1:18">
      <c r="A29" s="39" t="s">
        <v>3</v>
      </c>
      <c r="B29" s="16" t="s">
        <v>1262</v>
      </c>
      <c r="C29" s="39">
        <f>SUM(C30,C34,C36,C38,C40)</f>
        <v>25000000</v>
      </c>
      <c r="D29" s="175">
        <f t="shared" ref="D29:J29" si="40">SUM(D30,D34,D36,D38,D40)</f>
        <v>0</v>
      </c>
      <c r="E29" s="175">
        <f t="shared" si="40"/>
        <v>0</v>
      </c>
      <c r="F29" s="175">
        <f t="shared" si="40"/>
        <v>0</v>
      </c>
      <c r="G29" s="175">
        <f t="shared" si="40"/>
        <v>0</v>
      </c>
      <c r="H29" s="175">
        <f t="shared" si="40"/>
        <v>0</v>
      </c>
      <c r="I29" s="175">
        <f t="shared" si="40"/>
        <v>0</v>
      </c>
      <c r="J29" s="175">
        <f t="shared" si="40"/>
        <v>0</v>
      </c>
      <c r="K29" s="39">
        <f t="shared" ref="K29:R29" si="41">SUM(K30,K34,K36,K38,K40)</f>
        <v>25000000</v>
      </c>
      <c r="L29" s="39">
        <f t="shared" si="41"/>
        <v>24945206</v>
      </c>
      <c r="M29" s="39">
        <f t="shared" si="41"/>
        <v>24945206</v>
      </c>
      <c r="N29" s="39">
        <f t="shared" si="41"/>
        <v>0</v>
      </c>
      <c r="O29" s="39">
        <f t="shared" si="41"/>
        <v>0</v>
      </c>
      <c r="P29" s="39">
        <f t="shared" si="41"/>
        <v>0</v>
      </c>
      <c r="Q29" s="39">
        <f t="shared" si="41"/>
        <v>0</v>
      </c>
      <c r="R29" s="39">
        <f t="shared" si="41"/>
        <v>54794</v>
      </c>
    </row>
    <row r="30" spans="1:18">
      <c r="A30" s="40" t="s">
        <v>16</v>
      </c>
      <c r="B30" s="40" t="s">
        <v>453</v>
      </c>
      <c r="C30" s="40">
        <f>SUM(C31:C33)</f>
        <v>13300000</v>
      </c>
      <c r="D30" s="173">
        <f t="shared" ref="D30:J30" si="42">SUM(D31:D33)</f>
        <v>0</v>
      </c>
      <c r="E30" s="173">
        <f t="shared" si="42"/>
        <v>0</v>
      </c>
      <c r="F30" s="173">
        <f t="shared" si="42"/>
        <v>-5000000</v>
      </c>
      <c r="G30" s="173">
        <f t="shared" si="42"/>
        <v>0</v>
      </c>
      <c r="H30" s="173">
        <f t="shared" si="42"/>
        <v>0</v>
      </c>
      <c r="I30" s="173">
        <f t="shared" si="42"/>
        <v>0</v>
      </c>
      <c r="J30" s="173">
        <f t="shared" si="42"/>
        <v>-5000000</v>
      </c>
      <c r="K30" s="40">
        <f t="shared" ref="K30:R30" si="43">SUM(K31:K33)</f>
        <v>8300000</v>
      </c>
      <c r="L30" s="40">
        <f t="shared" si="43"/>
        <v>8299296</v>
      </c>
      <c r="M30" s="40">
        <f t="shared" si="43"/>
        <v>8299296</v>
      </c>
      <c r="N30" s="40">
        <f t="shared" si="43"/>
        <v>0</v>
      </c>
      <c r="O30" s="40">
        <f t="shared" si="43"/>
        <v>0</v>
      </c>
      <c r="P30" s="40">
        <f t="shared" si="43"/>
        <v>0</v>
      </c>
      <c r="Q30" s="40">
        <f t="shared" si="43"/>
        <v>0</v>
      </c>
      <c r="R30" s="40">
        <f t="shared" si="43"/>
        <v>704</v>
      </c>
    </row>
    <row r="31" spans="1:18">
      <c r="A31" s="41" t="s">
        <v>451</v>
      </c>
      <c r="B31" s="41" t="s">
        <v>454</v>
      </c>
      <c r="C31" s="41">
        <v>6000000</v>
      </c>
      <c r="D31" s="290"/>
      <c r="E31" s="290"/>
      <c r="F31" s="288">
        <v>1552000</v>
      </c>
      <c r="G31" s="288"/>
      <c r="H31" s="288"/>
      <c r="I31" s="288"/>
      <c r="J31" s="115">
        <f t="shared" ref="J31:J33" si="44">SUM(F31:I31)</f>
        <v>1552000</v>
      </c>
      <c r="K31" s="92">
        <f t="shared" ref="K31:K33" si="45">C31+J31</f>
        <v>7552000</v>
      </c>
      <c r="L31" s="41">
        <v>7551296</v>
      </c>
      <c r="M31" s="41">
        <v>7551296</v>
      </c>
      <c r="N31" s="92">
        <f t="shared" ref="N31:N33" si="46">L31-M31</f>
        <v>0</v>
      </c>
      <c r="O31" s="41"/>
      <c r="P31" s="41"/>
      <c r="Q31" s="92">
        <f>SUM(N31:P31)</f>
        <v>0</v>
      </c>
      <c r="R31" s="92">
        <f t="shared" ref="R31:R33" si="47">K31-M31-Q31</f>
        <v>704</v>
      </c>
    </row>
    <row r="32" spans="1:18">
      <c r="A32" s="41" t="s">
        <v>451</v>
      </c>
      <c r="B32" s="41" t="s">
        <v>204</v>
      </c>
      <c r="C32" s="41">
        <v>1000000</v>
      </c>
      <c r="D32" s="290"/>
      <c r="E32" s="290"/>
      <c r="F32" s="288">
        <v>-1000000</v>
      </c>
      <c r="G32" s="288"/>
      <c r="H32" s="288"/>
      <c r="I32" s="288"/>
      <c r="J32" s="115">
        <f t="shared" si="44"/>
        <v>-1000000</v>
      </c>
      <c r="K32" s="92">
        <f t="shared" si="45"/>
        <v>0</v>
      </c>
      <c r="L32" s="41"/>
      <c r="M32" s="41"/>
      <c r="N32" s="92">
        <f t="shared" si="46"/>
        <v>0</v>
      </c>
      <c r="O32" s="41"/>
      <c r="P32" s="41"/>
      <c r="Q32" s="92">
        <f>SUM(N32:P32)</f>
        <v>0</v>
      </c>
      <c r="R32" s="92">
        <f t="shared" si="47"/>
        <v>0</v>
      </c>
    </row>
    <row r="33" spans="1:18">
      <c r="A33" s="41" t="s">
        <v>451</v>
      </c>
      <c r="B33" s="36" t="s">
        <v>484</v>
      </c>
      <c r="C33" s="41">
        <v>6300000</v>
      </c>
      <c r="D33" s="290"/>
      <c r="E33" s="290"/>
      <c r="F33" s="288">
        <v>-5552000</v>
      </c>
      <c r="G33" s="288"/>
      <c r="H33" s="288"/>
      <c r="I33" s="288"/>
      <c r="J33" s="115">
        <f t="shared" si="44"/>
        <v>-5552000</v>
      </c>
      <c r="K33" s="92">
        <f t="shared" si="45"/>
        <v>748000</v>
      </c>
      <c r="L33" s="41">
        <v>748000</v>
      </c>
      <c r="M33" s="41">
        <v>748000</v>
      </c>
      <c r="N33" s="92">
        <f t="shared" si="46"/>
        <v>0</v>
      </c>
      <c r="O33" s="41"/>
      <c r="P33" s="41"/>
      <c r="Q33" s="92">
        <f>SUM(N33:P33)</f>
        <v>0</v>
      </c>
      <c r="R33" s="92">
        <f t="shared" si="47"/>
        <v>0</v>
      </c>
    </row>
    <row r="34" spans="1:18">
      <c r="A34" s="40" t="s">
        <v>16</v>
      </c>
      <c r="B34" s="17" t="s">
        <v>456</v>
      </c>
      <c r="C34" s="40">
        <f>C35</f>
        <v>100000</v>
      </c>
      <c r="D34" s="173">
        <f t="shared" ref="D34:J34" si="48">SUM(D35)</f>
        <v>0</v>
      </c>
      <c r="E34" s="173">
        <f t="shared" si="48"/>
        <v>0</v>
      </c>
      <c r="F34" s="173">
        <f t="shared" si="48"/>
        <v>0</v>
      </c>
      <c r="G34" s="173">
        <f t="shared" si="48"/>
        <v>0</v>
      </c>
      <c r="H34" s="173">
        <f t="shared" si="48"/>
        <v>0</v>
      </c>
      <c r="I34" s="173">
        <f t="shared" si="48"/>
        <v>0</v>
      </c>
      <c r="J34" s="173">
        <f t="shared" si="48"/>
        <v>0</v>
      </c>
      <c r="K34" s="40">
        <v>100000</v>
      </c>
      <c r="L34" s="40">
        <f t="shared" ref="L34:R34" si="49">L35</f>
        <v>46810</v>
      </c>
      <c r="M34" s="40">
        <f t="shared" si="49"/>
        <v>46810</v>
      </c>
      <c r="N34" s="40">
        <f t="shared" si="49"/>
        <v>0</v>
      </c>
      <c r="O34" s="40">
        <f t="shared" si="49"/>
        <v>0</v>
      </c>
      <c r="P34" s="40">
        <f t="shared" si="49"/>
        <v>0</v>
      </c>
      <c r="Q34" s="40">
        <f t="shared" si="49"/>
        <v>0</v>
      </c>
      <c r="R34" s="40">
        <f t="shared" si="49"/>
        <v>53190</v>
      </c>
    </row>
    <row r="35" spans="1:18">
      <c r="A35" s="41" t="s">
        <v>451</v>
      </c>
      <c r="B35" s="36" t="s">
        <v>462</v>
      </c>
      <c r="C35" s="41">
        <v>100000</v>
      </c>
      <c r="D35" s="290"/>
      <c r="E35" s="290"/>
      <c r="F35" s="288"/>
      <c r="G35" s="288"/>
      <c r="H35" s="288"/>
      <c r="I35" s="288"/>
      <c r="J35" s="115">
        <f>SUM(F35:I35)</f>
        <v>0</v>
      </c>
      <c r="K35" s="92">
        <f>C35+J35</f>
        <v>100000</v>
      </c>
      <c r="L35" s="41">
        <v>46810</v>
      </c>
      <c r="M35" s="41">
        <v>46810</v>
      </c>
      <c r="N35" s="92">
        <f>L35-M35</f>
        <v>0</v>
      </c>
      <c r="O35" s="41"/>
      <c r="P35" s="41"/>
      <c r="Q35" s="92">
        <f>SUM(N35:P35)</f>
        <v>0</v>
      </c>
      <c r="R35" s="92">
        <f>K35-M35-Q35</f>
        <v>53190</v>
      </c>
    </row>
    <row r="36" spans="1:18">
      <c r="A36" s="40" t="s">
        <v>16</v>
      </c>
      <c r="B36" s="17" t="s">
        <v>487</v>
      </c>
      <c r="C36" s="40">
        <f>C37</f>
        <v>0</v>
      </c>
      <c r="D36" s="173">
        <f t="shared" ref="D36:J36" si="50">SUM(D37)</f>
        <v>0</v>
      </c>
      <c r="E36" s="173">
        <f t="shared" si="50"/>
        <v>0</v>
      </c>
      <c r="F36" s="173">
        <f t="shared" si="50"/>
        <v>8500000</v>
      </c>
      <c r="G36" s="173">
        <f t="shared" si="50"/>
        <v>0</v>
      </c>
      <c r="H36" s="173">
        <f t="shared" si="50"/>
        <v>0</v>
      </c>
      <c r="I36" s="173">
        <f t="shared" si="50"/>
        <v>0</v>
      </c>
      <c r="J36" s="173">
        <f t="shared" si="50"/>
        <v>8500000</v>
      </c>
      <c r="K36" s="40">
        <v>8500000</v>
      </c>
      <c r="L36" s="40">
        <f t="shared" ref="L36:R36" si="51">L37</f>
        <v>8500000</v>
      </c>
      <c r="M36" s="40">
        <f t="shared" si="51"/>
        <v>8500000</v>
      </c>
      <c r="N36" s="40">
        <f t="shared" si="51"/>
        <v>0</v>
      </c>
      <c r="O36" s="40">
        <f t="shared" si="51"/>
        <v>0</v>
      </c>
      <c r="P36" s="40">
        <f t="shared" si="51"/>
        <v>0</v>
      </c>
      <c r="Q36" s="40">
        <f t="shared" si="51"/>
        <v>0</v>
      </c>
      <c r="R36" s="40">
        <f t="shared" si="51"/>
        <v>0</v>
      </c>
    </row>
    <row r="37" spans="1:18">
      <c r="A37" s="41" t="s">
        <v>451</v>
      </c>
      <c r="B37" s="36" t="s">
        <v>488</v>
      </c>
      <c r="C37" s="41">
        <v>0</v>
      </c>
      <c r="D37" s="290"/>
      <c r="E37" s="290"/>
      <c r="F37" s="288">
        <v>8500000</v>
      </c>
      <c r="G37" s="288"/>
      <c r="H37" s="288"/>
      <c r="I37" s="288"/>
      <c r="J37" s="115">
        <f>SUM(F37:I37)</f>
        <v>8500000</v>
      </c>
      <c r="K37" s="92">
        <f>C37+J37</f>
        <v>8500000</v>
      </c>
      <c r="L37" s="41">
        <v>8500000</v>
      </c>
      <c r="M37" s="41">
        <v>8500000</v>
      </c>
      <c r="N37" s="92">
        <f>L37-M37</f>
        <v>0</v>
      </c>
      <c r="O37" s="41"/>
      <c r="P37" s="41"/>
      <c r="Q37" s="92">
        <f>SUM(N37:P37)</f>
        <v>0</v>
      </c>
      <c r="R37" s="92">
        <f>K37-M37-Q37</f>
        <v>0</v>
      </c>
    </row>
    <row r="38" spans="1:18">
      <c r="A38" s="40" t="s">
        <v>16</v>
      </c>
      <c r="B38" s="17" t="s">
        <v>457</v>
      </c>
      <c r="C38" s="40">
        <f>C39</f>
        <v>5000000</v>
      </c>
      <c r="D38" s="173">
        <f t="shared" ref="D38:J38" si="52">SUM(D39)</f>
        <v>0</v>
      </c>
      <c r="E38" s="173">
        <f t="shared" si="52"/>
        <v>0</v>
      </c>
      <c r="F38" s="173">
        <f t="shared" si="52"/>
        <v>-3500000</v>
      </c>
      <c r="G38" s="173">
        <f t="shared" si="52"/>
        <v>0</v>
      </c>
      <c r="H38" s="173">
        <f t="shared" si="52"/>
        <v>0</v>
      </c>
      <c r="I38" s="173">
        <f t="shared" si="52"/>
        <v>0</v>
      </c>
      <c r="J38" s="173">
        <f t="shared" si="52"/>
        <v>-3500000</v>
      </c>
      <c r="K38" s="40">
        <v>1500000</v>
      </c>
      <c r="L38" s="40">
        <f t="shared" ref="L38:R38" si="53">L39</f>
        <v>1500000</v>
      </c>
      <c r="M38" s="40">
        <f t="shared" si="53"/>
        <v>1500000</v>
      </c>
      <c r="N38" s="40">
        <f t="shared" si="53"/>
        <v>0</v>
      </c>
      <c r="O38" s="40">
        <f t="shared" si="53"/>
        <v>0</v>
      </c>
      <c r="P38" s="40">
        <f t="shared" si="53"/>
        <v>0</v>
      </c>
      <c r="Q38" s="40">
        <f t="shared" si="53"/>
        <v>0</v>
      </c>
      <c r="R38" s="40">
        <f t="shared" si="53"/>
        <v>0</v>
      </c>
    </row>
    <row r="39" spans="1:18">
      <c r="A39" s="41" t="s">
        <v>451</v>
      </c>
      <c r="B39" s="36" t="s">
        <v>460</v>
      </c>
      <c r="C39" s="41">
        <v>5000000</v>
      </c>
      <c r="D39" s="290"/>
      <c r="E39" s="290"/>
      <c r="F39" s="288">
        <v>-3500000</v>
      </c>
      <c r="G39" s="288"/>
      <c r="H39" s="288"/>
      <c r="I39" s="288"/>
      <c r="J39" s="115">
        <f>SUM(F39:I39)</f>
        <v>-3500000</v>
      </c>
      <c r="K39" s="92">
        <f>C39+J39</f>
        <v>1500000</v>
      </c>
      <c r="L39" s="41">
        <v>1500000</v>
      </c>
      <c r="M39" s="41">
        <v>1500000</v>
      </c>
      <c r="N39" s="92">
        <f>L39-M39</f>
        <v>0</v>
      </c>
      <c r="O39" s="41"/>
      <c r="P39" s="41"/>
      <c r="Q39" s="92">
        <f>SUM(N39:P39)</f>
        <v>0</v>
      </c>
      <c r="R39" s="92">
        <f>K39-M39-Q39</f>
        <v>0</v>
      </c>
    </row>
    <row r="40" spans="1:18">
      <c r="A40" s="40" t="s">
        <v>16</v>
      </c>
      <c r="B40" s="17" t="s">
        <v>461</v>
      </c>
      <c r="C40" s="40">
        <f>C41</f>
        <v>6600000</v>
      </c>
      <c r="D40" s="173">
        <f t="shared" ref="D40:J40" si="54">SUM(D41)</f>
        <v>0</v>
      </c>
      <c r="E40" s="173">
        <f t="shared" si="54"/>
        <v>0</v>
      </c>
      <c r="F40" s="173">
        <f t="shared" si="54"/>
        <v>0</v>
      </c>
      <c r="G40" s="173">
        <f t="shared" si="54"/>
        <v>0</v>
      </c>
      <c r="H40" s="173">
        <f t="shared" si="54"/>
        <v>0</v>
      </c>
      <c r="I40" s="173">
        <f t="shared" si="54"/>
        <v>0</v>
      </c>
      <c r="J40" s="173">
        <f t="shared" si="54"/>
        <v>0</v>
      </c>
      <c r="K40" s="40">
        <v>6600000</v>
      </c>
      <c r="L40" s="40">
        <f t="shared" ref="L40:R40" si="55">L41</f>
        <v>6599100</v>
      </c>
      <c r="M40" s="40">
        <f t="shared" si="55"/>
        <v>6599100</v>
      </c>
      <c r="N40" s="40">
        <f t="shared" si="55"/>
        <v>0</v>
      </c>
      <c r="O40" s="40">
        <f t="shared" si="55"/>
        <v>0</v>
      </c>
      <c r="P40" s="40">
        <f t="shared" si="55"/>
        <v>0</v>
      </c>
      <c r="Q40" s="40">
        <f t="shared" si="55"/>
        <v>0</v>
      </c>
      <c r="R40" s="40">
        <f t="shared" si="55"/>
        <v>900</v>
      </c>
    </row>
    <row r="41" spans="1:18">
      <c r="A41" s="41" t="s">
        <v>451</v>
      </c>
      <c r="B41" s="36" t="s">
        <v>458</v>
      </c>
      <c r="C41" s="41">
        <v>6600000</v>
      </c>
      <c r="D41" s="290"/>
      <c r="E41" s="290"/>
      <c r="F41" s="288"/>
      <c r="G41" s="288"/>
      <c r="H41" s="288"/>
      <c r="I41" s="288"/>
      <c r="J41" s="115">
        <f>SUM(F41:I41)</f>
        <v>0</v>
      </c>
      <c r="K41" s="92">
        <f>C41+J41</f>
        <v>6600000</v>
      </c>
      <c r="L41" s="41">
        <v>6599100</v>
      </c>
      <c r="M41" s="41">
        <v>6599100</v>
      </c>
      <c r="N41" s="92">
        <f>L41-M41</f>
        <v>0</v>
      </c>
      <c r="O41" s="41"/>
      <c r="P41" s="41"/>
      <c r="Q41" s="92">
        <f>SUM(N41:P41)</f>
        <v>0</v>
      </c>
      <c r="R41" s="92">
        <f>K41-M41-Q41</f>
        <v>900</v>
      </c>
    </row>
    <row r="42" spans="1:18">
      <c r="A42" s="39" t="s">
        <v>3</v>
      </c>
      <c r="B42" s="39" t="s">
        <v>1261</v>
      </c>
      <c r="C42" s="39">
        <f>C43</f>
        <v>1500000000</v>
      </c>
      <c r="D42" s="175">
        <f t="shared" ref="D42:J42" si="56">D43</f>
        <v>0</v>
      </c>
      <c r="E42" s="175">
        <f t="shared" si="56"/>
        <v>0</v>
      </c>
      <c r="F42" s="175">
        <f t="shared" si="56"/>
        <v>0</v>
      </c>
      <c r="G42" s="175">
        <f t="shared" si="56"/>
        <v>0</v>
      </c>
      <c r="H42" s="175">
        <f t="shared" si="56"/>
        <v>0</v>
      </c>
      <c r="I42" s="175">
        <f t="shared" si="56"/>
        <v>0</v>
      </c>
      <c r="J42" s="175">
        <f t="shared" si="56"/>
        <v>0</v>
      </c>
      <c r="K42" s="39">
        <f t="shared" ref="K42:R42" si="57">K43</f>
        <v>1500000000</v>
      </c>
      <c r="L42" s="39">
        <f t="shared" si="57"/>
        <v>1319750661</v>
      </c>
      <c r="M42" s="39">
        <f t="shared" si="57"/>
        <v>1256750661</v>
      </c>
      <c r="N42" s="39">
        <f t="shared" si="57"/>
        <v>63000000</v>
      </c>
      <c r="O42" s="39">
        <f t="shared" si="57"/>
        <v>176699364</v>
      </c>
      <c r="P42" s="39">
        <f t="shared" si="57"/>
        <v>0</v>
      </c>
      <c r="Q42" s="39">
        <f t="shared" si="57"/>
        <v>239699364</v>
      </c>
      <c r="R42" s="39">
        <f t="shared" si="57"/>
        <v>3549975</v>
      </c>
    </row>
    <row r="43" spans="1:18">
      <c r="A43" s="40" t="s">
        <v>16</v>
      </c>
      <c r="B43" s="17" t="s">
        <v>489</v>
      </c>
      <c r="C43" s="40">
        <f t="shared" ref="C43:R43" si="58">SUM(C44)</f>
        <v>1500000000</v>
      </c>
      <c r="D43" s="173">
        <f t="shared" si="58"/>
        <v>0</v>
      </c>
      <c r="E43" s="173">
        <f t="shared" si="58"/>
        <v>0</v>
      </c>
      <c r="F43" s="173">
        <f t="shared" si="58"/>
        <v>0</v>
      </c>
      <c r="G43" s="173">
        <f t="shared" si="58"/>
        <v>0</v>
      </c>
      <c r="H43" s="173">
        <f t="shared" si="58"/>
        <v>0</v>
      </c>
      <c r="I43" s="173">
        <f t="shared" si="58"/>
        <v>0</v>
      </c>
      <c r="J43" s="173">
        <f t="shared" si="58"/>
        <v>0</v>
      </c>
      <c r="K43" s="40">
        <f t="shared" si="58"/>
        <v>1500000000</v>
      </c>
      <c r="L43" s="40">
        <v>1319750661</v>
      </c>
      <c r="M43" s="40">
        <f t="shared" si="58"/>
        <v>1256750661</v>
      </c>
      <c r="N43" s="40">
        <f t="shared" si="58"/>
        <v>63000000</v>
      </c>
      <c r="O43" s="40">
        <f t="shared" si="58"/>
        <v>176699364</v>
      </c>
      <c r="P43" s="40">
        <f t="shared" si="58"/>
        <v>0</v>
      </c>
      <c r="Q43" s="40">
        <f t="shared" si="58"/>
        <v>239699364</v>
      </c>
      <c r="R43" s="40">
        <f t="shared" si="58"/>
        <v>3549975</v>
      </c>
    </row>
    <row r="44" spans="1:18">
      <c r="A44" s="41" t="s">
        <v>451</v>
      </c>
      <c r="B44" s="36" t="s">
        <v>489</v>
      </c>
      <c r="C44" s="41">
        <v>1500000000</v>
      </c>
      <c r="D44" s="290"/>
      <c r="E44" s="290"/>
      <c r="F44" s="288"/>
      <c r="G44" s="288"/>
      <c r="H44" s="288"/>
      <c r="I44" s="288"/>
      <c r="J44" s="115">
        <f>SUM(F44:I44)</f>
        <v>0</v>
      </c>
      <c r="K44" s="92">
        <f>C44+J44</f>
        <v>1500000000</v>
      </c>
      <c r="L44" s="40">
        <v>1319750661</v>
      </c>
      <c r="M44" s="41">
        <v>1256750661</v>
      </c>
      <c r="N44" s="92">
        <f>L44-M44</f>
        <v>63000000</v>
      </c>
      <c r="O44" s="41">
        <v>176699364</v>
      </c>
      <c r="P44" s="41">
        <v>0</v>
      </c>
      <c r="Q44" s="92">
        <f>SUM(N44:P44)</f>
        <v>239699364</v>
      </c>
      <c r="R44" s="92">
        <f>K44-M44-Q44</f>
        <v>3549975</v>
      </c>
    </row>
    <row r="45" spans="1:18">
      <c r="A45" s="37" t="s">
        <v>490</v>
      </c>
      <c r="B45" s="37" t="s">
        <v>491</v>
      </c>
      <c r="C45" s="37">
        <f>C46</f>
        <v>21090150</v>
      </c>
      <c r="D45" s="216">
        <f t="shared" ref="D45:J45" si="59">D46</f>
        <v>0</v>
      </c>
      <c r="E45" s="216">
        <f t="shared" si="59"/>
        <v>0</v>
      </c>
      <c r="F45" s="216">
        <f t="shared" si="59"/>
        <v>0</v>
      </c>
      <c r="G45" s="216">
        <f t="shared" si="59"/>
        <v>0</v>
      </c>
      <c r="H45" s="216">
        <f t="shared" si="59"/>
        <v>378576750</v>
      </c>
      <c r="I45" s="216">
        <f t="shared" si="59"/>
        <v>0</v>
      </c>
      <c r="J45" s="216">
        <f t="shared" si="59"/>
        <v>378576750</v>
      </c>
      <c r="K45" s="37">
        <f t="shared" ref="K45:R45" si="60">K46</f>
        <v>399666900</v>
      </c>
      <c r="L45" s="37">
        <f t="shared" si="60"/>
        <v>387316900</v>
      </c>
      <c r="M45" s="37">
        <f t="shared" si="60"/>
        <v>387316900</v>
      </c>
      <c r="N45" s="37">
        <f t="shared" si="60"/>
        <v>0</v>
      </c>
      <c r="O45" s="37">
        <f t="shared" si="60"/>
        <v>12100000</v>
      </c>
      <c r="P45" s="37">
        <f t="shared" si="60"/>
        <v>0</v>
      </c>
      <c r="Q45" s="37">
        <f t="shared" si="60"/>
        <v>12100000</v>
      </c>
      <c r="R45" s="37">
        <f t="shared" si="60"/>
        <v>250000</v>
      </c>
    </row>
    <row r="46" spans="1:18">
      <c r="A46" s="38" t="s">
        <v>2</v>
      </c>
      <c r="B46" s="38" t="s">
        <v>492</v>
      </c>
      <c r="C46" s="38">
        <f>C47+C53+C66</f>
        <v>21090150</v>
      </c>
      <c r="D46" s="177">
        <f t="shared" ref="D46:J46" si="61">D47+D53+D66</f>
        <v>0</v>
      </c>
      <c r="E46" s="177">
        <f t="shared" si="61"/>
        <v>0</v>
      </c>
      <c r="F46" s="177">
        <f t="shared" si="61"/>
        <v>0</v>
      </c>
      <c r="G46" s="177">
        <f t="shared" si="61"/>
        <v>0</v>
      </c>
      <c r="H46" s="177">
        <f t="shared" si="61"/>
        <v>378576750</v>
      </c>
      <c r="I46" s="177">
        <f t="shared" si="61"/>
        <v>0</v>
      </c>
      <c r="J46" s="177">
        <f t="shared" si="61"/>
        <v>378576750</v>
      </c>
      <c r="K46" s="38">
        <f>SUM(K47,K53,K66)</f>
        <v>399666900</v>
      </c>
      <c r="L46" s="38">
        <f>SUM(L47,L53,L66)</f>
        <v>387316900</v>
      </c>
      <c r="M46" s="38">
        <f>SUM(M47,M53,M66)</f>
        <v>387316900</v>
      </c>
      <c r="N46" s="38">
        <f>N47+N53+N66</f>
        <v>0</v>
      </c>
      <c r="O46" s="38">
        <f>SUM(O47,O53,O66)</f>
        <v>12100000</v>
      </c>
      <c r="P46" s="38">
        <f>P47+P53+P66</f>
        <v>0</v>
      </c>
      <c r="Q46" s="38">
        <f>Q47+Q53+Q66</f>
        <v>12100000</v>
      </c>
      <c r="R46" s="38">
        <f>SUM(R47,R53,R66)</f>
        <v>250000</v>
      </c>
    </row>
    <row r="47" spans="1:18">
      <c r="A47" s="39" t="s">
        <v>3</v>
      </c>
      <c r="B47" s="39" t="s">
        <v>493</v>
      </c>
      <c r="C47" s="39">
        <f>C50+C48</f>
        <v>15000000</v>
      </c>
      <c r="D47" s="175">
        <f t="shared" ref="D47:J47" si="62">D50+D48</f>
        <v>0</v>
      </c>
      <c r="E47" s="175">
        <f t="shared" si="62"/>
        <v>0</v>
      </c>
      <c r="F47" s="175">
        <f t="shared" si="62"/>
        <v>0</v>
      </c>
      <c r="G47" s="175">
        <f t="shared" si="62"/>
        <v>0</v>
      </c>
      <c r="H47" s="175">
        <f t="shared" si="62"/>
        <v>6578400</v>
      </c>
      <c r="I47" s="175">
        <f t="shared" si="62"/>
        <v>0</v>
      </c>
      <c r="J47" s="175">
        <f t="shared" si="62"/>
        <v>6578400</v>
      </c>
      <c r="K47" s="39">
        <f t="shared" ref="K47:R47" si="63">K50+K48</f>
        <v>21578400</v>
      </c>
      <c r="L47" s="39">
        <f t="shared" si="63"/>
        <v>17878400</v>
      </c>
      <c r="M47" s="39">
        <f t="shared" si="63"/>
        <v>17878400</v>
      </c>
      <c r="N47" s="39">
        <f t="shared" si="63"/>
        <v>0</v>
      </c>
      <c r="O47" s="39">
        <f t="shared" si="63"/>
        <v>3700000</v>
      </c>
      <c r="P47" s="39">
        <f t="shared" si="63"/>
        <v>0</v>
      </c>
      <c r="Q47" s="39">
        <f t="shared" si="63"/>
        <v>3700000</v>
      </c>
      <c r="R47" s="39">
        <f t="shared" si="63"/>
        <v>0</v>
      </c>
    </row>
    <row r="48" spans="1:18">
      <c r="A48" s="40" t="s">
        <v>16</v>
      </c>
      <c r="B48" s="17" t="s">
        <v>494</v>
      </c>
      <c r="C48" s="40">
        <f t="shared" ref="C48:R48" si="64">SUM(C49)</f>
        <v>0</v>
      </c>
      <c r="D48" s="173">
        <f t="shared" si="64"/>
        <v>0</v>
      </c>
      <c r="E48" s="173">
        <f t="shared" si="64"/>
        <v>0</v>
      </c>
      <c r="F48" s="173">
        <f t="shared" si="64"/>
        <v>0</v>
      </c>
      <c r="G48" s="173">
        <f t="shared" si="64"/>
        <v>0</v>
      </c>
      <c r="H48" s="173">
        <f t="shared" si="64"/>
        <v>6600000</v>
      </c>
      <c r="I48" s="173">
        <f t="shared" si="64"/>
        <v>0</v>
      </c>
      <c r="J48" s="173">
        <f t="shared" si="64"/>
        <v>6600000</v>
      </c>
      <c r="K48" s="40">
        <f t="shared" si="64"/>
        <v>6600000</v>
      </c>
      <c r="L48" s="40">
        <f t="shared" si="64"/>
        <v>3300000</v>
      </c>
      <c r="M48" s="40">
        <f t="shared" si="64"/>
        <v>3300000</v>
      </c>
      <c r="N48" s="40">
        <f t="shared" si="64"/>
        <v>0</v>
      </c>
      <c r="O48" s="40">
        <v>3300000</v>
      </c>
      <c r="P48" s="40">
        <f t="shared" si="64"/>
        <v>0</v>
      </c>
      <c r="Q48" s="40">
        <f>SUM(N48:P48)</f>
        <v>3300000</v>
      </c>
      <c r="R48" s="40">
        <f t="shared" si="64"/>
        <v>0</v>
      </c>
    </row>
    <row r="49" spans="1:19">
      <c r="A49" s="41" t="s">
        <v>4</v>
      </c>
      <c r="B49" s="36" t="s">
        <v>77</v>
      </c>
      <c r="C49" s="41">
        <v>0</v>
      </c>
      <c r="D49" s="290"/>
      <c r="E49" s="290"/>
      <c r="F49" s="288"/>
      <c r="G49" s="288"/>
      <c r="H49" s="288">
        <v>6600000</v>
      </c>
      <c r="I49" s="288"/>
      <c r="J49" s="115">
        <f>SUM(F49:I49)</f>
        <v>6600000</v>
      </c>
      <c r="K49" s="92">
        <f>C49+J49</f>
        <v>6600000</v>
      </c>
      <c r="L49" s="41">
        <v>3300000</v>
      </c>
      <c r="M49" s="41">
        <v>3300000</v>
      </c>
      <c r="N49" s="92">
        <f>L49-M49</f>
        <v>0</v>
      </c>
      <c r="O49" s="41">
        <v>3300000</v>
      </c>
      <c r="P49" s="41"/>
      <c r="Q49" s="92">
        <f>SUM(N49:P49)</f>
        <v>3300000</v>
      </c>
      <c r="R49" s="92">
        <f>K49-M49-Q49</f>
        <v>0</v>
      </c>
    </row>
    <row r="50" spans="1:19">
      <c r="A50" s="40" t="s">
        <v>16</v>
      </c>
      <c r="B50" s="40" t="s">
        <v>36</v>
      </c>
      <c r="C50" s="40">
        <f t="shared" ref="C50:R50" si="65">SUM(C51:C52)</f>
        <v>15000000</v>
      </c>
      <c r="D50" s="173">
        <f t="shared" ref="D50:J50" si="66">SUM(D51:D52)</f>
        <v>0</v>
      </c>
      <c r="E50" s="173">
        <f t="shared" si="66"/>
        <v>0</v>
      </c>
      <c r="F50" s="173">
        <f t="shared" si="66"/>
        <v>0</v>
      </c>
      <c r="G50" s="173">
        <f t="shared" si="66"/>
        <v>0</v>
      </c>
      <c r="H50" s="173">
        <f t="shared" si="66"/>
        <v>-21600</v>
      </c>
      <c r="I50" s="173">
        <f t="shared" si="66"/>
        <v>0</v>
      </c>
      <c r="J50" s="173">
        <f t="shared" si="66"/>
        <v>-21600</v>
      </c>
      <c r="K50" s="40">
        <f t="shared" si="65"/>
        <v>14978400</v>
      </c>
      <c r="L50" s="40">
        <f t="shared" si="65"/>
        <v>14578400</v>
      </c>
      <c r="M50" s="40">
        <f t="shared" si="65"/>
        <v>14578400</v>
      </c>
      <c r="N50" s="40">
        <f t="shared" si="65"/>
        <v>0</v>
      </c>
      <c r="O50" s="40">
        <f t="shared" si="65"/>
        <v>400000</v>
      </c>
      <c r="P50" s="40">
        <f t="shared" si="65"/>
        <v>0</v>
      </c>
      <c r="Q50" s="40">
        <f t="shared" si="65"/>
        <v>400000</v>
      </c>
      <c r="R50" s="40">
        <f t="shared" si="65"/>
        <v>0</v>
      </c>
    </row>
    <row r="51" spans="1:19">
      <c r="A51" s="92" t="s">
        <v>4</v>
      </c>
      <c r="B51" s="92" t="s">
        <v>204</v>
      </c>
      <c r="C51" s="92">
        <v>10000000</v>
      </c>
      <c r="D51" s="288"/>
      <c r="E51" s="288"/>
      <c r="F51" s="288"/>
      <c r="G51" s="288"/>
      <c r="H51" s="288">
        <v>-1600</v>
      </c>
      <c r="I51" s="288"/>
      <c r="J51" s="115">
        <f t="shared" ref="J51:J52" si="67">SUM(F51:I51)</f>
        <v>-1600</v>
      </c>
      <c r="K51" s="92">
        <f t="shared" ref="K51:K52" si="68">C51+J51</f>
        <v>9998400</v>
      </c>
      <c r="L51" s="92">
        <v>9998400</v>
      </c>
      <c r="M51" s="92">
        <v>9998400</v>
      </c>
      <c r="N51" s="92">
        <f t="shared" ref="N51:N52" si="69">L51-M51</f>
        <v>0</v>
      </c>
      <c r="O51" s="92"/>
      <c r="P51" s="92"/>
      <c r="Q51" s="92">
        <f>SUM(N51:P51)</f>
        <v>0</v>
      </c>
      <c r="R51" s="92">
        <f t="shared" ref="R51:R52" si="70">K51-M51-Q51</f>
        <v>0</v>
      </c>
      <c r="S51" t="s">
        <v>0</v>
      </c>
    </row>
    <row r="52" spans="1:19">
      <c r="A52" s="92" t="s">
        <v>4</v>
      </c>
      <c r="B52" s="92" t="s">
        <v>206</v>
      </c>
      <c r="C52" s="92">
        <v>5000000</v>
      </c>
      <c r="D52" s="288"/>
      <c r="E52" s="288"/>
      <c r="F52" s="288"/>
      <c r="G52" s="288"/>
      <c r="H52" s="288">
        <v>-20000</v>
      </c>
      <c r="I52" s="288"/>
      <c r="J52" s="115">
        <f t="shared" si="67"/>
        <v>-20000</v>
      </c>
      <c r="K52" s="92">
        <f t="shared" si="68"/>
        <v>4980000</v>
      </c>
      <c r="L52" s="92">
        <v>4580000</v>
      </c>
      <c r="M52" s="92">
        <v>4580000</v>
      </c>
      <c r="N52" s="92">
        <f t="shared" si="69"/>
        <v>0</v>
      </c>
      <c r="O52" s="92">
        <v>400000</v>
      </c>
      <c r="P52" s="92"/>
      <c r="Q52" s="92">
        <f>SUM(N52:P52)</f>
        <v>400000</v>
      </c>
      <c r="R52" s="92">
        <f t="shared" si="70"/>
        <v>0</v>
      </c>
      <c r="S52" t="s">
        <v>0</v>
      </c>
    </row>
    <row r="53" spans="1:19">
      <c r="A53" s="39" t="s">
        <v>3</v>
      </c>
      <c r="B53" s="39" t="s">
        <v>207</v>
      </c>
      <c r="C53" s="39">
        <f t="shared" ref="C53:R53" si="71">SUM(C54,C56,C58,C62,C64)</f>
        <v>6090150</v>
      </c>
      <c r="D53" s="175">
        <f t="shared" si="71"/>
        <v>0</v>
      </c>
      <c r="E53" s="175">
        <f t="shared" si="71"/>
        <v>0</v>
      </c>
      <c r="F53" s="175">
        <f t="shared" si="71"/>
        <v>0</v>
      </c>
      <c r="G53" s="175">
        <f t="shared" si="71"/>
        <v>0</v>
      </c>
      <c r="H53" s="175">
        <f t="shared" si="71"/>
        <v>11998350</v>
      </c>
      <c r="I53" s="175">
        <f t="shared" si="71"/>
        <v>0</v>
      </c>
      <c r="J53" s="175">
        <f t="shared" si="71"/>
        <v>11998350</v>
      </c>
      <c r="K53" s="39">
        <f t="shared" si="71"/>
        <v>18088500</v>
      </c>
      <c r="L53" s="39">
        <f t="shared" si="71"/>
        <v>9688500</v>
      </c>
      <c r="M53" s="39">
        <f t="shared" si="71"/>
        <v>9688500</v>
      </c>
      <c r="N53" s="39">
        <f t="shared" si="71"/>
        <v>0</v>
      </c>
      <c r="O53" s="39">
        <f t="shared" si="71"/>
        <v>8400000</v>
      </c>
      <c r="P53" s="39">
        <f t="shared" si="71"/>
        <v>0</v>
      </c>
      <c r="Q53" s="39">
        <f t="shared" si="71"/>
        <v>8400000</v>
      </c>
      <c r="R53" s="39">
        <f t="shared" si="71"/>
        <v>0</v>
      </c>
    </row>
    <row r="54" spans="1:19">
      <c r="A54" s="40" t="s">
        <v>16</v>
      </c>
      <c r="B54" s="17" t="s">
        <v>76</v>
      </c>
      <c r="C54" s="40">
        <f t="shared" ref="C54:R56" si="72">SUM(C55)</f>
        <v>0</v>
      </c>
      <c r="D54" s="173">
        <f t="shared" si="72"/>
        <v>0</v>
      </c>
      <c r="E54" s="173">
        <f t="shared" si="72"/>
        <v>0</v>
      </c>
      <c r="F54" s="173">
        <f t="shared" si="72"/>
        <v>0</v>
      </c>
      <c r="G54" s="173">
        <f t="shared" si="72"/>
        <v>0</v>
      </c>
      <c r="H54" s="173">
        <f t="shared" si="72"/>
        <v>9600000</v>
      </c>
      <c r="I54" s="173">
        <f t="shared" si="72"/>
        <v>0</v>
      </c>
      <c r="J54" s="173">
        <f t="shared" si="72"/>
        <v>9600000</v>
      </c>
      <c r="K54" s="40">
        <f t="shared" si="72"/>
        <v>9600000</v>
      </c>
      <c r="L54" s="40">
        <f t="shared" si="72"/>
        <v>2800000</v>
      </c>
      <c r="M54" s="40">
        <f t="shared" si="72"/>
        <v>2800000</v>
      </c>
      <c r="N54" s="40">
        <f t="shared" si="72"/>
        <v>0</v>
      </c>
      <c r="O54" s="40">
        <v>6800000</v>
      </c>
      <c r="P54" s="40">
        <f t="shared" si="72"/>
        <v>0</v>
      </c>
      <c r="Q54" s="40">
        <f>SUM(N54:P54)</f>
        <v>6800000</v>
      </c>
      <c r="R54" s="40">
        <f t="shared" si="72"/>
        <v>0</v>
      </c>
    </row>
    <row r="55" spans="1:19">
      <c r="A55" s="41" t="s">
        <v>4</v>
      </c>
      <c r="B55" s="36" t="s">
        <v>495</v>
      </c>
      <c r="C55" s="41">
        <v>0</v>
      </c>
      <c r="D55" s="290"/>
      <c r="E55" s="290"/>
      <c r="F55" s="288"/>
      <c r="G55" s="288"/>
      <c r="H55" s="288">
        <v>9600000</v>
      </c>
      <c r="I55" s="288"/>
      <c r="J55" s="115">
        <f>SUM(F55:I55)</f>
        <v>9600000</v>
      </c>
      <c r="K55" s="92">
        <f>C55+J55</f>
        <v>9600000</v>
      </c>
      <c r="L55" s="41">
        <v>2800000</v>
      </c>
      <c r="M55" s="41">
        <v>2800000</v>
      </c>
      <c r="N55" s="92">
        <f>L55-M55</f>
        <v>0</v>
      </c>
      <c r="O55" s="41">
        <f>K55-L55</f>
        <v>6800000</v>
      </c>
      <c r="P55" s="41"/>
      <c r="Q55" s="92">
        <f>SUM(N55:P55)</f>
        <v>6800000</v>
      </c>
      <c r="R55" s="92">
        <f>K55-M55-Q55</f>
        <v>0</v>
      </c>
    </row>
    <row r="56" spans="1:19">
      <c r="A56" s="40" t="s">
        <v>16</v>
      </c>
      <c r="B56" s="17" t="s">
        <v>65</v>
      </c>
      <c r="C56" s="40">
        <v>4800000</v>
      </c>
      <c r="D56" s="173">
        <f t="shared" ref="D56:J56" si="73">SUM(D57)</f>
        <v>0</v>
      </c>
      <c r="E56" s="173">
        <f t="shared" si="73"/>
        <v>0</v>
      </c>
      <c r="F56" s="173">
        <f t="shared" si="73"/>
        <v>0</v>
      </c>
      <c r="G56" s="173">
        <f t="shared" si="73"/>
        <v>0</v>
      </c>
      <c r="H56" s="173">
        <f t="shared" si="73"/>
        <v>0</v>
      </c>
      <c r="I56" s="173">
        <f t="shared" si="73"/>
        <v>0</v>
      </c>
      <c r="J56" s="173">
        <f t="shared" si="73"/>
        <v>0</v>
      </c>
      <c r="K56" s="40">
        <v>4800000</v>
      </c>
      <c r="L56" s="40">
        <f t="shared" si="72"/>
        <v>4800000</v>
      </c>
      <c r="M56" s="40">
        <f t="shared" si="72"/>
        <v>4800000</v>
      </c>
      <c r="N56" s="40">
        <f t="shared" si="72"/>
        <v>0</v>
      </c>
      <c r="O56" s="40">
        <v>0</v>
      </c>
      <c r="P56" s="40">
        <f t="shared" si="72"/>
        <v>0</v>
      </c>
      <c r="Q56" s="40">
        <f t="shared" ref="Q56:Q62" si="74">SUM(N56:P56)</f>
        <v>0</v>
      </c>
      <c r="R56" s="40">
        <f t="shared" si="72"/>
        <v>0</v>
      </c>
    </row>
    <row r="57" spans="1:19">
      <c r="A57" s="41" t="s">
        <v>4</v>
      </c>
      <c r="B57" s="36" t="s">
        <v>208</v>
      </c>
      <c r="C57" s="41">
        <v>4800000</v>
      </c>
      <c r="D57" s="290"/>
      <c r="E57" s="290"/>
      <c r="F57" s="288"/>
      <c r="G57" s="288"/>
      <c r="H57" s="288"/>
      <c r="I57" s="288"/>
      <c r="J57" s="115">
        <f>SUM(F57:I57)</f>
        <v>0</v>
      </c>
      <c r="K57" s="92">
        <f>C57+J57</f>
        <v>4800000</v>
      </c>
      <c r="L57" s="41">
        <v>4800000</v>
      </c>
      <c r="M57" s="41">
        <v>4800000</v>
      </c>
      <c r="N57" s="92">
        <f>L57-M57</f>
        <v>0</v>
      </c>
      <c r="O57" s="41">
        <v>0</v>
      </c>
      <c r="P57" s="41"/>
      <c r="Q57" s="92">
        <f>SUM(N57:P57)</f>
        <v>0</v>
      </c>
      <c r="R57" s="92">
        <f>K57-M57-Q57</f>
        <v>0</v>
      </c>
    </row>
    <row r="58" spans="1:19">
      <c r="A58" s="40" t="s">
        <v>16</v>
      </c>
      <c r="B58" s="40" t="s">
        <v>36</v>
      </c>
      <c r="C58" s="40">
        <v>855000</v>
      </c>
      <c r="D58" s="173">
        <f t="shared" ref="D58:J58" si="75">SUM(D59:D61)</f>
        <v>0</v>
      </c>
      <c r="E58" s="173">
        <f t="shared" si="75"/>
        <v>0</v>
      </c>
      <c r="F58" s="173">
        <f t="shared" si="75"/>
        <v>0</v>
      </c>
      <c r="G58" s="173">
        <f t="shared" si="75"/>
        <v>0</v>
      </c>
      <c r="H58" s="173">
        <f t="shared" si="75"/>
        <v>1100000</v>
      </c>
      <c r="I58" s="173">
        <f t="shared" si="75"/>
        <v>0</v>
      </c>
      <c r="J58" s="173">
        <f t="shared" si="75"/>
        <v>1100000</v>
      </c>
      <c r="K58" s="40">
        <v>1955000</v>
      </c>
      <c r="L58" s="40">
        <f t="shared" ref="L58:R58" si="76">SUM(L59:L61)</f>
        <v>1055000</v>
      </c>
      <c r="M58" s="40">
        <f t="shared" si="76"/>
        <v>1055000</v>
      </c>
      <c r="N58" s="40">
        <f t="shared" si="76"/>
        <v>0</v>
      </c>
      <c r="O58" s="40">
        <v>900000</v>
      </c>
      <c r="P58" s="40">
        <f t="shared" si="76"/>
        <v>0</v>
      </c>
      <c r="Q58" s="40">
        <f t="shared" si="74"/>
        <v>900000</v>
      </c>
      <c r="R58" s="40">
        <f t="shared" si="76"/>
        <v>0</v>
      </c>
    </row>
    <row r="59" spans="1:19">
      <c r="A59" s="41" t="s">
        <v>4</v>
      </c>
      <c r="B59" s="41" t="s">
        <v>37</v>
      </c>
      <c r="C59" s="41">
        <v>200000</v>
      </c>
      <c r="D59" s="290"/>
      <c r="E59" s="290"/>
      <c r="F59" s="288"/>
      <c r="G59" s="288"/>
      <c r="H59" s="288"/>
      <c r="I59" s="288"/>
      <c r="J59" s="115">
        <f t="shared" ref="J59:J61" si="77">SUM(F59:I59)</f>
        <v>0</v>
      </c>
      <c r="K59" s="92">
        <f t="shared" ref="K59:K61" si="78">C59+J59</f>
        <v>200000</v>
      </c>
      <c r="L59" s="41">
        <v>200000</v>
      </c>
      <c r="M59" s="41">
        <v>200000</v>
      </c>
      <c r="N59" s="92">
        <f t="shared" ref="N59:N61" si="79">L59-M59</f>
        <v>0</v>
      </c>
      <c r="O59" s="41">
        <v>0</v>
      </c>
      <c r="P59" s="41"/>
      <c r="Q59" s="92">
        <f>SUM(N59:P59)</f>
        <v>0</v>
      </c>
      <c r="R59" s="92">
        <f t="shared" ref="R59:R61" si="80">K59-M59-Q59</f>
        <v>0</v>
      </c>
    </row>
    <row r="60" spans="1:19">
      <c r="A60" s="41" t="s">
        <v>64</v>
      </c>
      <c r="B60" s="41" t="s">
        <v>204</v>
      </c>
      <c r="C60" s="41">
        <v>400000</v>
      </c>
      <c r="D60" s="290"/>
      <c r="E60" s="290"/>
      <c r="F60" s="288"/>
      <c r="G60" s="288"/>
      <c r="H60" s="288">
        <v>800000</v>
      </c>
      <c r="I60" s="288"/>
      <c r="J60" s="115">
        <f t="shared" si="77"/>
        <v>800000</v>
      </c>
      <c r="K60" s="92">
        <f t="shared" si="78"/>
        <v>1200000</v>
      </c>
      <c r="L60" s="41">
        <v>500000</v>
      </c>
      <c r="M60" s="41">
        <v>500000</v>
      </c>
      <c r="N60" s="92">
        <f t="shared" si="79"/>
        <v>0</v>
      </c>
      <c r="O60" s="41">
        <v>700000</v>
      </c>
      <c r="P60" s="41"/>
      <c r="Q60" s="92">
        <f>SUM(N60:P60)</f>
        <v>700000</v>
      </c>
      <c r="R60" s="92">
        <f t="shared" si="80"/>
        <v>0</v>
      </c>
    </row>
    <row r="61" spans="1:19">
      <c r="A61" s="41" t="s">
        <v>64</v>
      </c>
      <c r="B61" s="15" t="s">
        <v>140</v>
      </c>
      <c r="C61" s="41">
        <v>255000</v>
      </c>
      <c r="D61" s="290"/>
      <c r="E61" s="290"/>
      <c r="F61" s="288"/>
      <c r="G61" s="288"/>
      <c r="H61" s="288">
        <v>300000</v>
      </c>
      <c r="I61" s="288"/>
      <c r="J61" s="115">
        <f t="shared" si="77"/>
        <v>300000</v>
      </c>
      <c r="K61" s="92">
        <f t="shared" si="78"/>
        <v>555000</v>
      </c>
      <c r="L61" s="41">
        <v>355000</v>
      </c>
      <c r="M61" s="41">
        <v>355000</v>
      </c>
      <c r="N61" s="92">
        <f t="shared" si="79"/>
        <v>0</v>
      </c>
      <c r="O61" s="41">
        <v>200000</v>
      </c>
      <c r="P61" s="41"/>
      <c r="Q61" s="92">
        <f>SUM(N61:P61)</f>
        <v>200000</v>
      </c>
      <c r="R61" s="92">
        <f t="shared" si="80"/>
        <v>0</v>
      </c>
    </row>
    <row r="62" spans="1:19">
      <c r="A62" s="40" t="s">
        <v>16</v>
      </c>
      <c r="B62" s="17" t="s">
        <v>63</v>
      </c>
      <c r="C62" s="40">
        <v>0</v>
      </c>
      <c r="D62" s="173">
        <f t="shared" ref="D62:J62" si="81">SUM(D63)</f>
        <v>0</v>
      </c>
      <c r="E62" s="173">
        <f t="shared" si="81"/>
        <v>0</v>
      </c>
      <c r="F62" s="173">
        <f t="shared" si="81"/>
        <v>0</v>
      </c>
      <c r="G62" s="173">
        <f t="shared" si="81"/>
        <v>0</v>
      </c>
      <c r="H62" s="173">
        <f t="shared" si="81"/>
        <v>300000</v>
      </c>
      <c r="I62" s="173">
        <f t="shared" si="81"/>
        <v>0</v>
      </c>
      <c r="J62" s="173">
        <f t="shared" si="81"/>
        <v>300000</v>
      </c>
      <c r="K62" s="40">
        <v>300000</v>
      </c>
      <c r="L62" s="40">
        <f t="shared" ref="L62:R62" si="82">SUM(L63)</f>
        <v>100000</v>
      </c>
      <c r="M62" s="40">
        <f t="shared" si="82"/>
        <v>100000</v>
      </c>
      <c r="N62" s="40">
        <f t="shared" si="82"/>
        <v>0</v>
      </c>
      <c r="O62" s="40">
        <v>200000</v>
      </c>
      <c r="P62" s="40">
        <f t="shared" si="82"/>
        <v>0</v>
      </c>
      <c r="Q62" s="40">
        <f t="shared" si="74"/>
        <v>200000</v>
      </c>
      <c r="R62" s="40">
        <f t="shared" si="82"/>
        <v>0</v>
      </c>
    </row>
    <row r="63" spans="1:19">
      <c r="A63" s="41" t="s">
        <v>4</v>
      </c>
      <c r="B63" s="36" t="s">
        <v>63</v>
      </c>
      <c r="C63" s="41">
        <v>0</v>
      </c>
      <c r="D63" s="290"/>
      <c r="E63" s="290"/>
      <c r="F63" s="288"/>
      <c r="G63" s="288"/>
      <c r="H63" s="288">
        <v>300000</v>
      </c>
      <c r="I63" s="288"/>
      <c r="J63" s="115">
        <f>SUM(F63:I63)</f>
        <v>300000</v>
      </c>
      <c r="K63" s="92">
        <f>C63+J63</f>
        <v>300000</v>
      </c>
      <c r="L63" s="41">
        <v>100000</v>
      </c>
      <c r="M63" s="41">
        <v>100000</v>
      </c>
      <c r="N63" s="92">
        <f>L63-M63</f>
        <v>0</v>
      </c>
      <c r="O63" s="41">
        <v>200000</v>
      </c>
      <c r="P63" s="41"/>
      <c r="Q63" s="92">
        <f>SUM(N63:P63)</f>
        <v>200000</v>
      </c>
      <c r="R63" s="92">
        <f>K63-M63-Q63</f>
        <v>0</v>
      </c>
    </row>
    <row r="64" spans="1:19">
      <c r="A64" s="40" t="s">
        <v>16</v>
      </c>
      <c r="B64" s="40" t="s">
        <v>40</v>
      </c>
      <c r="C64" s="40">
        <f>C65</f>
        <v>435150</v>
      </c>
      <c r="D64" s="173">
        <f t="shared" ref="D64:J64" si="83">SUM(D65)</f>
        <v>0</v>
      </c>
      <c r="E64" s="173">
        <f t="shared" si="83"/>
        <v>0</v>
      </c>
      <c r="F64" s="173">
        <f t="shared" si="83"/>
        <v>0</v>
      </c>
      <c r="G64" s="173">
        <f t="shared" si="83"/>
        <v>0</v>
      </c>
      <c r="H64" s="173">
        <f t="shared" si="83"/>
        <v>998350</v>
      </c>
      <c r="I64" s="173">
        <f t="shared" si="83"/>
        <v>0</v>
      </c>
      <c r="J64" s="173">
        <f t="shared" si="83"/>
        <v>998350</v>
      </c>
      <c r="K64" s="40">
        <f t="shared" ref="K64:R64" si="84">K65</f>
        <v>1433500</v>
      </c>
      <c r="L64" s="40">
        <f t="shared" si="84"/>
        <v>933500</v>
      </c>
      <c r="M64" s="40">
        <f t="shared" si="84"/>
        <v>933500</v>
      </c>
      <c r="N64" s="40">
        <f t="shared" si="84"/>
        <v>0</v>
      </c>
      <c r="O64" s="40">
        <f t="shared" si="84"/>
        <v>500000</v>
      </c>
      <c r="P64" s="40">
        <f t="shared" si="84"/>
        <v>0</v>
      </c>
      <c r="Q64" s="40">
        <f t="shared" si="84"/>
        <v>500000</v>
      </c>
      <c r="R64" s="40">
        <f t="shared" si="84"/>
        <v>0</v>
      </c>
    </row>
    <row r="65" spans="1:19">
      <c r="A65" s="41" t="s">
        <v>4</v>
      </c>
      <c r="B65" s="41" t="s">
        <v>41</v>
      </c>
      <c r="C65" s="41">
        <v>435150</v>
      </c>
      <c r="D65" s="290"/>
      <c r="E65" s="290"/>
      <c r="F65" s="288"/>
      <c r="G65" s="288"/>
      <c r="H65" s="288">
        <v>998350</v>
      </c>
      <c r="I65" s="288"/>
      <c r="J65" s="115">
        <f>SUM(F65:I65)</f>
        <v>998350</v>
      </c>
      <c r="K65" s="92">
        <f>C65+J65</f>
        <v>1433500</v>
      </c>
      <c r="L65" s="41">
        <v>933500</v>
      </c>
      <c r="M65" s="41">
        <v>933500</v>
      </c>
      <c r="N65" s="92">
        <f>L65-M65</f>
        <v>0</v>
      </c>
      <c r="O65" s="41">
        <v>500000</v>
      </c>
      <c r="P65" s="41"/>
      <c r="Q65" s="92">
        <f>SUM(N65:P65)</f>
        <v>500000</v>
      </c>
      <c r="R65" s="92">
        <f>K65-M65-Q65</f>
        <v>0</v>
      </c>
      <c r="S65" t="s">
        <v>0</v>
      </c>
    </row>
    <row r="66" spans="1:19">
      <c r="A66" s="39" t="s">
        <v>3</v>
      </c>
      <c r="B66" s="16" t="s">
        <v>209</v>
      </c>
      <c r="C66" s="39">
        <f>SUM(C67,C69,C71,C73,C75,C80,C82,C84,C87,C90)</f>
        <v>0</v>
      </c>
      <c r="D66" s="175">
        <f t="shared" ref="D66:J66" si="85">SUM(D67,D69,D71,D73,D75,D80,D82,D84,D87,D90)</f>
        <v>0</v>
      </c>
      <c r="E66" s="175">
        <f t="shared" si="85"/>
        <v>0</v>
      </c>
      <c r="F66" s="175">
        <f t="shared" si="85"/>
        <v>0</v>
      </c>
      <c r="G66" s="175">
        <f t="shared" si="85"/>
        <v>0</v>
      </c>
      <c r="H66" s="175">
        <f t="shared" si="85"/>
        <v>360000000</v>
      </c>
      <c r="I66" s="175">
        <f t="shared" si="85"/>
        <v>0</v>
      </c>
      <c r="J66" s="175">
        <f t="shared" si="85"/>
        <v>360000000</v>
      </c>
      <c r="K66" s="39">
        <f t="shared" ref="K66:R66" si="86">SUM(K67,K69,K71,K73,K75,K80,K82,K84,K87,K90)</f>
        <v>360000000</v>
      </c>
      <c r="L66" s="39">
        <f t="shared" si="86"/>
        <v>359750000</v>
      </c>
      <c r="M66" s="39">
        <f t="shared" si="86"/>
        <v>359750000</v>
      </c>
      <c r="N66" s="39">
        <f t="shared" si="86"/>
        <v>0</v>
      </c>
      <c r="O66" s="39">
        <f t="shared" si="86"/>
        <v>0</v>
      </c>
      <c r="P66" s="39">
        <f t="shared" si="86"/>
        <v>0</v>
      </c>
      <c r="Q66" s="39">
        <f t="shared" si="86"/>
        <v>0</v>
      </c>
      <c r="R66" s="39">
        <f t="shared" si="86"/>
        <v>250000</v>
      </c>
    </row>
    <row r="67" spans="1:19">
      <c r="A67" s="40" t="s">
        <v>16</v>
      </c>
      <c r="B67" s="17" t="s">
        <v>450</v>
      </c>
      <c r="C67" s="40">
        <v>0</v>
      </c>
      <c r="D67" s="173">
        <f t="shared" ref="D67:J67" si="87">SUM(D68)</f>
        <v>0</v>
      </c>
      <c r="E67" s="173">
        <f t="shared" si="87"/>
        <v>0</v>
      </c>
      <c r="F67" s="173">
        <f t="shared" si="87"/>
        <v>0</v>
      </c>
      <c r="G67" s="173">
        <f t="shared" si="87"/>
        <v>0</v>
      </c>
      <c r="H67" s="173">
        <f t="shared" si="87"/>
        <v>761140</v>
      </c>
      <c r="I67" s="173">
        <f t="shared" si="87"/>
        <v>0</v>
      </c>
      <c r="J67" s="173">
        <f t="shared" si="87"/>
        <v>761140</v>
      </c>
      <c r="K67" s="40">
        <f>SUM(K68)</f>
        <v>761140</v>
      </c>
      <c r="L67" s="40">
        <f>SUM(L68)</f>
        <v>761140</v>
      </c>
      <c r="M67" s="40">
        <f>SUM(M68)</f>
        <v>761140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</row>
    <row r="68" spans="1:19">
      <c r="A68" s="92" t="s">
        <v>4</v>
      </c>
      <c r="B68" s="15" t="s">
        <v>452</v>
      </c>
      <c r="C68" s="92">
        <v>0</v>
      </c>
      <c r="D68" s="288"/>
      <c r="E68" s="288"/>
      <c r="F68" s="288"/>
      <c r="G68" s="288"/>
      <c r="H68" s="288">
        <v>761140</v>
      </c>
      <c r="I68" s="288"/>
      <c r="J68" s="115">
        <f>SUM(F68:I68)</f>
        <v>761140</v>
      </c>
      <c r="K68" s="92">
        <f>C68+J68</f>
        <v>761140</v>
      </c>
      <c r="L68" s="92">
        <v>761140</v>
      </c>
      <c r="M68" s="92">
        <v>761140</v>
      </c>
      <c r="N68" s="92">
        <f>L68-M68</f>
        <v>0</v>
      </c>
      <c r="O68" s="92"/>
      <c r="P68" s="92"/>
      <c r="Q68" s="92">
        <f>SUM(N68:P68)</f>
        <v>0</v>
      </c>
      <c r="R68" s="92">
        <f>K68-M68-Q68</f>
        <v>0</v>
      </c>
    </row>
    <row r="69" spans="1:19">
      <c r="A69" s="40" t="s">
        <v>16</v>
      </c>
      <c r="B69" s="17" t="s">
        <v>76</v>
      </c>
      <c r="C69" s="40">
        <v>0</v>
      </c>
      <c r="D69" s="173">
        <f t="shared" ref="D69:J69" si="88">SUM(D70)</f>
        <v>0</v>
      </c>
      <c r="E69" s="173">
        <f t="shared" si="88"/>
        <v>0</v>
      </c>
      <c r="F69" s="173">
        <f t="shared" si="88"/>
        <v>0</v>
      </c>
      <c r="G69" s="173">
        <f t="shared" si="88"/>
        <v>0</v>
      </c>
      <c r="H69" s="173">
        <f t="shared" si="88"/>
        <v>156834500</v>
      </c>
      <c r="I69" s="173">
        <f t="shared" si="88"/>
        <v>0</v>
      </c>
      <c r="J69" s="173">
        <f t="shared" si="88"/>
        <v>156834500</v>
      </c>
      <c r="K69" s="40">
        <f>SUM(K70)</f>
        <v>156834500</v>
      </c>
      <c r="L69" s="40">
        <f>SUM(L70)</f>
        <v>156834500</v>
      </c>
      <c r="M69" s="40">
        <f>SUM(M70)</f>
        <v>156834500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</row>
    <row r="70" spans="1:19">
      <c r="A70" s="92" t="s">
        <v>4</v>
      </c>
      <c r="B70" s="15" t="s">
        <v>77</v>
      </c>
      <c r="C70" s="92">
        <v>0</v>
      </c>
      <c r="D70" s="288"/>
      <c r="E70" s="288"/>
      <c r="F70" s="288"/>
      <c r="G70" s="288"/>
      <c r="H70" s="288">
        <v>156834500</v>
      </c>
      <c r="I70" s="288"/>
      <c r="J70" s="115">
        <f>SUM(F70:I70)</f>
        <v>156834500</v>
      </c>
      <c r="K70" s="92">
        <f>C70+J70</f>
        <v>156834500</v>
      </c>
      <c r="L70" s="92">
        <v>156834500</v>
      </c>
      <c r="M70" s="92">
        <v>156834500</v>
      </c>
      <c r="N70" s="92">
        <f>L70-M70</f>
        <v>0</v>
      </c>
      <c r="O70" s="92"/>
      <c r="P70" s="92"/>
      <c r="Q70" s="92">
        <f>SUM(N70:P70)</f>
        <v>0</v>
      </c>
      <c r="R70" s="92">
        <f>K70-M70-Q70</f>
        <v>0</v>
      </c>
    </row>
    <row r="71" spans="1:19">
      <c r="A71" s="40" t="s">
        <v>16</v>
      </c>
      <c r="B71" s="17" t="s">
        <v>65</v>
      </c>
      <c r="C71" s="40">
        <v>0</v>
      </c>
      <c r="D71" s="173">
        <f t="shared" ref="D71:J71" si="89">SUM(D72)</f>
        <v>0</v>
      </c>
      <c r="E71" s="173">
        <f t="shared" si="89"/>
        <v>0</v>
      </c>
      <c r="F71" s="173">
        <f t="shared" si="89"/>
        <v>0</v>
      </c>
      <c r="G71" s="173">
        <f t="shared" si="89"/>
        <v>0</v>
      </c>
      <c r="H71" s="173">
        <f t="shared" si="89"/>
        <v>21310000</v>
      </c>
      <c r="I71" s="173">
        <f t="shared" si="89"/>
        <v>0</v>
      </c>
      <c r="J71" s="173">
        <f t="shared" si="89"/>
        <v>21310000</v>
      </c>
      <c r="K71" s="40">
        <f>SUM(K72)</f>
        <v>21310000</v>
      </c>
      <c r="L71" s="40">
        <f>SUM(L72)</f>
        <v>21310000</v>
      </c>
      <c r="M71" s="40">
        <f>SUM(M72)</f>
        <v>21310000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</row>
    <row r="72" spans="1:19">
      <c r="A72" s="92" t="s">
        <v>4</v>
      </c>
      <c r="B72" s="15" t="s">
        <v>66</v>
      </c>
      <c r="C72" s="92">
        <v>0</v>
      </c>
      <c r="D72" s="288"/>
      <c r="E72" s="288"/>
      <c r="F72" s="288"/>
      <c r="G72" s="288"/>
      <c r="H72" s="288">
        <v>21310000</v>
      </c>
      <c r="I72" s="288"/>
      <c r="J72" s="115">
        <f>SUM(F72:I72)</f>
        <v>21310000</v>
      </c>
      <c r="K72" s="92">
        <f>C72+J72</f>
        <v>21310000</v>
      </c>
      <c r="L72" s="92">
        <v>21310000</v>
      </c>
      <c r="M72" s="92">
        <v>21310000</v>
      </c>
      <c r="N72" s="92">
        <f>L72-M72</f>
        <v>0</v>
      </c>
      <c r="O72" s="92"/>
      <c r="P72" s="92"/>
      <c r="Q72" s="92">
        <f>SUM(N72:P72)</f>
        <v>0</v>
      </c>
      <c r="R72" s="92">
        <f>K72-M72-Q72</f>
        <v>0</v>
      </c>
    </row>
    <row r="73" spans="1:19">
      <c r="A73" s="40" t="s">
        <v>16</v>
      </c>
      <c r="B73" s="17" t="s">
        <v>496</v>
      </c>
      <c r="C73" s="40">
        <v>0</v>
      </c>
      <c r="D73" s="173">
        <f t="shared" ref="D73:J73" si="90">SUM(D74)</f>
        <v>0</v>
      </c>
      <c r="E73" s="173">
        <f t="shared" si="90"/>
        <v>0</v>
      </c>
      <c r="F73" s="173">
        <f t="shared" si="90"/>
        <v>0</v>
      </c>
      <c r="G73" s="173">
        <f t="shared" si="90"/>
        <v>0</v>
      </c>
      <c r="H73" s="173">
        <f t="shared" si="90"/>
        <v>68727000</v>
      </c>
      <c r="I73" s="173">
        <f t="shared" si="90"/>
        <v>0</v>
      </c>
      <c r="J73" s="173">
        <f t="shared" si="90"/>
        <v>68727000</v>
      </c>
      <c r="K73" s="40">
        <f>SUM(K74)</f>
        <v>68727000</v>
      </c>
      <c r="L73" s="40">
        <f>SUM(L74)</f>
        <v>68727000</v>
      </c>
      <c r="M73" s="40">
        <f>SUM(M74)</f>
        <v>68727000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</row>
    <row r="74" spans="1:19">
      <c r="A74" s="92" t="s">
        <v>4</v>
      </c>
      <c r="B74" s="15" t="s">
        <v>59</v>
      </c>
      <c r="C74" s="92">
        <v>0</v>
      </c>
      <c r="D74" s="288"/>
      <c r="E74" s="288"/>
      <c r="F74" s="288"/>
      <c r="G74" s="288"/>
      <c r="H74" s="288">
        <v>68727000</v>
      </c>
      <c r="I74" s="288"/>
      <c r="J74" s="115">
        <f>SUM(F74:I74)</f>
        <v>68727000</v>
      </c>
      <c r="K74" s="92">
        <f>C74+J74</f>
        <v>68727000</v>
      </c>
      <c r="L74" s="92">
        <v>68727000</v>
      </c>
      <c r="M74" s="92">
        <v>68727000</v>
      </c>
      <c r="N74" s="92">
        <f>L74-M74</f>
        <v>0</v>
      </c>
      <c r="O74" s="92"/>
      <c r="P74" s="92"/>
      <c r="Q74" s="92">
        <f>SUM(N74:P74)</f>
        <v>0</v>
      </c>
      <c r="R74" s="92">
        <f>K74-M74-Q74</f>
        <v>0</v>
      </c>
    </row>
    <row r="75" spans="1:19">
      <c r="A75" s="40" t="s">
        <v>16</v>
      </c>
      <c r="B75" s="17" t="s">
        <v>36</v>
      </c>
      <c r="C75" s="40">
        <v>0</v>
      </c>
      <c r="D75" s="173">
        <f t="shared" ref="D75:J75" si="91">SUM(D76:D79)</f>
        <v>0</v>
      </c>
      <c r="E75" s="173">
        <f t="shared" si="91"/>
        <v>0</v>
      </c>
      <c r="F75" s="173">
        <f t="shared" si="91"/>
        <v>0</v>
      </c>
      <c r="G75" s="173">
        <f t="shared" si="91"/>
        <v>0</v>
      </c>
      <c r="H75" s="173">
        <f t="shared" si="91"/>
        <v>44776755</v>
      </c>
      <c r="I75" s="173">
        <f t="shared" si="91"/>
        <v>0</v>
      </c>
      <c r="J75" s="173">
        <f t="shared" si="91"/>
        <v>44776755</v>
      </c>
      <c r="K75" s="40">
        <f>SUM(K76:K79)</f>
        <v>44776755</v>
      </c>
      <c r="L75" s="40">
        <f>SUM(L76:L79)</f>
        <v>44776755</v>
      </c>
      <c r="M75" s="40">
        <f>SUM(M76:M79)</f>
        <v>44776755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</row>
    <row r="76" spans="1:19">
      <c r="A76" s="92" t="s">
        <v>4</v>
      </c>
      <c r="B76" s="15" t="s">
        <v>37</v>
      </c>
      <c r="C76" s="92">
        <v>0</v>
      </c>
      <c r="D76" s="288"/>
      <c r="E76" s="288"/>
      <c r="F76" s="288"/>
      <c r="G76" s="288"/>
      <c r="H76" s="288">
        <v>6171800</v>
      </c>
      <c r="I76" s="288"/>
      <c r="J76" s="115">
        <f t="shared" ref="J76:J79" si="92">SUM(F76:I76)</f>
        <v>6171800</v>
      </c>
      <c r="K76" s="92">
        <f t="shared" ref="K76:K79" si="93">C76+J76</f>
        <v>6171800</v>
      </c>
      <c r="L76" s="92">
        <v>6171800</v>
      </c>
      <c r="M76" s="92">
        <v>6171800</v>
      </c>
      <c r="N76" s="92">
        <f t="shared" ref="N76:N79" si="94">L76-M76</f>
        <v>0</v>
      </c>
      <c r="O76" s="92"/>
      <c r="P76" s="92"/>
      <c r="Q76" s="92">
        <f>SUM(N76:P76)</f>
        <v>0</v>
      </c>
      <c r="R76" s="92">
        <f t="shared" ref="R76:R79" si="95">K76-M76-Q76</f>
        <v>0</v>
      </c>
    </row>
    <row r="77" spans="1:19">
      <c r="A77" s="92" t="s">
        <v>4</v>
      </c>
      <c r="B77" s="15" t="s">
        <v>43</v>
      </c>
      <c r="C77" s="92">
        <v>0</v>
      </c>
      <c r="D77" s="288"/>
      <c r="E77" s="288"/>
      <c r="F77" s="288"/>
      <c r="G77" s="288"/>
      <c r="H77" s="288">
        <v>10175129</v>
      </c>
      <c r="I77" s="288"/>
      <c r="J77" s="115">
        <f t="shared" si="92"/>
        <v>10175129</v>
      </c>
      <c r="K77" s="92">
        <f t="shared" si="93"/>
        <v>10175129</v>
      </c>
      <c r="L77" s="92">
        <v>10175129</v>
      </c>
      <c r="M77" s="92">
        <v>10175129</v>
      </c>
      <c r="N77" s="92">
        <f t="shared" si="94"/>
        <v>0</v>
      </c>
      <c r="O77" s="92"/>
      <c r="P77" s="92"/>
      <c r="Q77" s="92">
        <f>SUM(N77:P77)</f>
        <v>0</v>
      </c>
      <c r="R77" s="92">
        <f t="shared" si="95"/>
        <v>0</v>
      </c>
    </row>
    <row r="78" spans="1:19">
      <c r="A78" s="92" t="s">
        <v>4</v>
      </c>
      <c r="B78" s="15" t="s">
        <v>140</v>
      </c>
      <c r="C78" s="92">
        <v>0</v>
      </c>
      <c r="D78" s="288"/>
      <c r="E78" s="288"/>
      <c r="F78" s="288"/>
      <c r="G78" s="288"/>
      <c r="H78" s="288">
        <v>18044000</v>
      </c>
      <c r="I78" s="288"/>
      <c r="J78" s="115">
        <f t="shared" si="92"/>
        <v>18044000</v>
      </c>
      <c r="K78" s="92">
        <f t="shared" si="93"/>
        <v>18044000</v>
      </c>
      <c r="L78" s="92">
        <v>18044000</v>
      </c>
      <c r="M78" s="92">
        <v>18044000</v>
      </c>
      <c r="N78" s="92">
        <f t="shared" si="94"/>
        <v>0</v>
      </c>
      <c r="O78" s="92"/>
      <c r="P78" s="92"/>
      <c r="Q78" s="92">
        <f>SUM(N78:P78)</f>
        <v>0</v>
      </c>
      <c r="R78" s="92">
        <f t="shared" si="95"/>
        <v>0</v>
      </c>
    </row>
    <row r="79" spans="1:19">
      <c r="A79" s="92" t="s">
        <v>4</v>
      </c>
      <c r="B79" s="15" t="s">
        <v>46</v>
      </c>
      <c r="C79" s="92">
        <v>0</v>
      </c>
      <c r="D79" s="288"/>
      <c r="E79" s="288"/>
      <c r="F79" s="288"/>
      <c r="G79" s="288"/>
      <c r="H79" s="288">
        <v>10385826</v>
      </c>
      <c r="I79" s="288"/>
      <c r="J79" s="115">
        <f t="shared" si="92"/>
        <v>10385826</v>
      </c>
      <c r="K79" s="92">
        <f t="shared" si="93"/>
        <v>10385826</v>
      </c>
      <c r="L79" s="92">
        <v>10385826</v>
      </c>
      <c r="M79" s="92">
        <v>10385826</v>
      </c>
      <c r="N79" s="92">
        <f t="shared" si="94"/>
        <v>0</v>
      </c>
      <c r="O79" s="92"/>
      <c r="P79" s="92"/>
      <c r="Q79" s="92">
        <f>SUM(N79:P79)</f>
        <v>0</v>
      </c>
      <c r="R79" s="92">
        <f t="shared" si="95"/>
        <v>0</v>
      </c>
    </row>
    <row r="80" spans="1:19">
      <c r="A80" s="40" t="s">
        <v>16</v>
      </c>
      <c r="B80" s="17" t="s">
        <v>31</v>
      </c>
      <c r="C80" s="40">
        <v>0</v>
      </c>
      <c r="D80" s="173">
        <f t="shared" ref="D80:J80" si="96">SUM(D81)</f>
        <v>0</v>
      </c>
      <c r="E80" s="173">
        <f t="shared" si="96"/>
        <v>0</v>
      </c>
      <c r="F80" s="173">
        <f t="shared" si="96"/>
        <v>0</v>
      </c>
      <c r="G80" s="173">
        <f t="shared" si="96"/>
        <v>0</v>
      </c>
      <c r="H80" s="173">
        <f t="shared" si="96"/>
        <v>733285</v>
      </c>
      <c r="I80" s="173">
        <f t="shared" si="96"/>
        <v>0</v>
      </c>
      <c r="J80" s="173">
        <f t="shared" si="96"/>
        <v>733285</v>
      </c>
      <c r="K80" s="40">
        <f>SUM(K81)</f>
        <v>733285</v>
      </c>
      <c r="L80" s="40">
        <f>SUM(L81)</f>
        <v>733285</v>
      </c>
      <c r="M80" s="40">
        <f>SUM(M81)</f>
        <v>733285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</row>
    <row r="81" spans="1:19">
      <c r="A81" s="92" t="s">
        <v>4</v>
      </c>
      <c r="B81" s="15" t="s">
        <v>158</v>
      </c>
      <c r="C81" s="92">
        <v>0</v>
      </c>
      <c r="D81" s="288"/>
      <c r="E81" s="288"/>
      <c r="F81" s="288"/>
      <c r="G81" s="288"/>
      <c r="H81" s="288">
        <v>733285</v>
      </c>
      <c r="I81" s="288"/>
      <c r="J81" s="115">
        <f>SUM(F81:I81)</f>
        <v>733285</v>
      </c>
      <c r="K81" s="92">
        <f>C81+J81</f>
        <v>733285</v>
      </c>
      <c r="L81" s="92">
        <v>733285</v>
      </c>
      <c r="M81" s="92">
        <v>733285</v>
      </c>
      <c r="N81" s="92">
        <f>L81-M81</f>
        <v>0</v>
      </c>
      <c r="O81" s="92"/>
      <c r="P81" s="92"/>
      <c r="Q81" s="92">
        <f>SUM(N81:P81)</f>
        <v>0</v>
      </c>
      <c r="R81" s="92">
        <f>K81-M81-Q81</f>
        <v>0</v>
      </c>
    </row>
    <row r="82" spans="1:19">
      <c r="A82" s="40" t="s">
        <v>16</v>
      </c>
      <c r="B82" s="17" t="s">
        <v>60</v>
      </c>
      <c r="C82" s="40">
        <v>0</v>
      </c>
      <c r="D82" s="173">
        <f t="shared" ref="D82:J82" si="97">SUM(D83)</f>
        <v>0</v>
      </c>
      <c r="E82" s="173">
        <f t="shared" si="97"/>
        <v>0</v>
      </c>
      <c r="F82" s="173">
        <f t="shared" si="97"/>
        <v>0</v>
      </c>
      <c r="G82" s="173">
        <f t="shared" si="97"/>
        <v>0</v>
      </c>
      <c r="H82" s="173">
        <f t="shared" si="97"/>
        <v>3560000</v>
      </c>
      <c r="I82" s="173">
        <f t="shared" si="97"/>
        <v>0</v>
      </c>
      <c r="J82" s="173">
        <f t="shared" si="97"/>
        <v>3560000</v>
      </c>
      <c r="K82" s="40">
        <f>SUM(K83)</f>
        <v>3560000</v>
      </c>
      <c r="L82" s="40">
        <f>SUM(L83)</f>
        <v>3560000</v>
      </c>
      <c r="M82" s="40">
        <f>SUM(M83)</f>
        <v>3560000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</row>
    <row r="83" spans="1:19">
      <c r="A83" s="92" t="s">
        <v>451</v>
      </c>
      <c r="B83" s="15" t="s">
        <v>479</v>
      </c>
      <c r="C83" s="92">
        <v>0</v>
      </c>
      <c r="D83" s="288"/>
      <c r="E83" s="288"/>
      <c r="F83" s="288"/>
      <c r="G83" s="288"/>
      <c r="H83" s="288">
        <v>3560000</v>
      </c>
      <c r="I83" s="288"/>
      <c r="J83" s="115">
        <f>SUM(F83:I83)</f>
        <v>3560000</v>
      </c>
      <c r="K83" s="92">
        <f>C83+J83</f>
        <v>3560000</v>
      </c>
      <c r="L83" s="92">
        <v>3560000</v>
      </c>
      <c r="M83" s="92">
        <v>3560000</v>
      </c>
      <c r="N83" s="92">
        <f>L83-M83</f>
        <v>0</v>
      </c>
      <c r="O83" s="92"/>
      <c r="P83" s="92"/>
      <c r="Q83" s="92">
        <f>SUM(N83:P83)</f>
        <v>0</v>
      </c>
      <c r="R83" s="92">
        <f>K83-M83-Q83</f>
        <v>0</v>
      </c>
    </row>
    <row r="84" spans="1:19">
      <c r="A84" s="40" t="s">
        <v>16</v>
      </c>
      <c r="B84" s="17" t="s">
        <v>457</v>
      </c>
      <c r="C84" s="40">
        <v>0</v>
      </c>
      <c r="D84" s="173">
        <f t="shared" ref="D84:J84" si="98">SUM(D85:D86)</f>
        <v>0</v>
      </c>
      <c r="E84" s="173">
        <f t="shared" si="98"/>
        <v>0</v>
      </c>
      <c r="F84" s="173">
        <f t="shared" si="98"/>
        <v>0</v>
      </c>
      <c r="G84" s="173">
        <f t="shared" si="98"/>
        <v>0</v>
      </c>
      <c r="H84" s="173">
        <f t="shared" si="98"/>
        <v>41701320</v>
      </c>
      <c r="I84" s="173">
        <f t="shared" si="98"/>
        <v>0</v>
      </c>
      <c r="J84" s="173">
        <f t="shared" si="98"/>
        <v>41701320</v>
      </c>
      <c r="K84" s="40">
        <f>SUM(K85:K86)</f>
        <v>41701320</v>
      </c>
      <c r="L84" s="40">
        <f>SUM(L85:L86)</f>
        <v>41701320</v>
      </c>
      <c r="M84" s="40">
        <f>SUM(M85:M86)</f>
        <v>41701320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</row>
    <row r="85" spans="1:19">
      <c r="A85" s="92" t="s">
        <v>451</v>
      </c>
      <c r="B85" s="15" t="s">
        <v>460</v>
      </c>
      <c r="C85" s="92">
        <v>0</v>
      </c>
      <c r="D85" s="288"/>
      <c r="E85" s="288"/>
      <c r="F85" s="288"/>
      <c r="G85" s="288"/>
      <c r="H85" s="288">
        <v>6206560</v>
      </c>
      <c r="I85" s="288"/>
      <c r="J85" s="115">
        <f t="shared" ref="J85:J86" si="99">SUM(F85:I85)</f>
        <v>6206560</v>
      </c>
      <c r="K85" s="92">
        <f t="shared" ref="K85:K86" si="100">C85+J85</f>
        <v>6206560</v>
      </c>
      <c r="L85" s="92">
        <v>6206560</v>
      </c>
      <c r="M85" s="92">
        <v>6206560</v>
      </c>
      <c r="N85" s="92">
        <f t="shared" ref="N85:N86" si="101">L85-M85</f>
        <v>0</v>
      </c>
      <c r="O85" s="92"/>
      <c r="P85" s="92"/>
      <c r="Q85" s="92">
        <f>SUM(N85:P85)</f>
        <v>0</v>
      </c>
      <c r="R85" s="92">
        <f t="shared" ref="R85:R86" si="102">K85-M85-Q85</f>
        <v>0</v>
      </c>
    </row>
    <row r="86" spans="1:19">
      <c r="A86" s="92" t="s">
        <v>451</v>
      </c>
      <c r="B86" s="15" t="s">
        <v>497</v>
      </c>
      <c r="C86" s="148">
        <v>0</v>
      </c>
      <c r="D86" s="291"/>
      <c r="E86" s="291"/>
      <c r="F86" s="291"/>
      <c r="G86" s="291"/>
      <c r="H86" s="291">
        <v>35494760</v>
      </c>
      <c r="I86" s="291"/>
      <c r="J86" s="115">
        <f t="shared" si="99"/>
        <v>35494760</v>
      </c>
      <c r="K86" s="92">
        <f t="shared" si="100"/>
        <v>35494760</v>
      </c>
      <c r="L86" s="148">
        <v>35494760</v>
      </c>
      <c r="M86" s="148">
        <v>35494760</v>
      </c>
      <c r="N86" s="92">
        <f t="shared" si="101"/>
        <v>0</v>
      </c>
      <c r="O86" s="148"/>
      <c r="P86" s="148"/>
      <c r="Q86" s="92">
        <f>SUM(N86:P86)</f>
        <v>0</v>
      </c>
      <c r="R86" s="92">
        <f t="shared" si="102"/>
        <v>0</v>
      </c>
    </row>
    <row r="87" spans="1:19">
      <c r="A87" s="40" t="s">
        <v>16</v>
      </c>
      <c r="B87" s="40" t="s">
        <v>40</v>
      </c>
      <c r="C87" s="40">
        <v>0</v>
      </c>
      <c r="D87" s="173">
        <f t="shared" ref="D87:J87" si="103">SUM(D88:D89)</f>
        <v>0</v>
      </c>
      <c r="E87" s="173">
        <f t="shared" si="103"/>
        <v>0</v>
      </c>
      <c r="F87" s="173">
        <f t="shared" si="103"/>
        <v>0</v>
      </c>
      <c r="G87" s="173">
        <f t="shared" si="103"/>
        <v>0</v>
      </c>
      <c r="H87" s="173">
        <f t="shared" si="103"/>
        <v>9466000</v>
      </c>
      <c r="I87" s="173">
        <f t="shared" si="103"/>
        <v>0</v>
      </c>
      <c r="J87" s="173">
        <f t="shared" si="103"/>
        <v>9466000</v>
      </c>
      <c r="K87" s="40">
        <f>SUM(K88:K89)</f>
        <v>9466000</v>
      </c>
      <c r="L87" s="40">
        <f>SUM(L88:L89)</f>
        <v>9466000</v>
      </c>
      <c r="M87" s="40">
        <f>SUM(M88:M89)</f>
        <v>9466000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</row>
    <row r="88" spans="1:19">
      <c r="A88" s="92" t="s">
        <v>451</v>
      </c>
      <c r="B88" s="92" t="s">
        <v>458</v>
      </c>
      <c r="C88" s="92">
        <v>0</v>
      </c>
      <c r="D88" s="288"/>
      <c r="E88" s="288"/>
      <c r="F88" s="288"/>
      <c r="G88" s="288"/>
      <c r="H88" s="288">
        <v>8893000</v>
      </c>
      <c r="I88" s="288"/>
      <c r="J88" s="115">
        <f t="shared" ref="J88:J89" si="104">SUM(F88:I88)</f>
        <v>8893000</v>
      </c>
      <c r="K88" s="92">
        <f t="shared" ref="K88:K89" si="105">C88+J88</f>
        <v>8893000</v>
      </c>
      <c r="L88" s="92">
        <v>8893000</v>
      </c>
      <c r="M88" s="92">
        <v>8893000</v>
      </c>
      <c r="N88" s="92">
        <f t="shared" ref="N88:N89" si="106">L88-M88</f>
        <v>0</v>
      </c>
      <c r="O88" s="92"/>
      <c r="P88" s="92"/>
      <c r="Q88" s="92">
        <f>SUM(N88:P88)</f>
        <v>0</v>
      </c>
      <c r="R88" s="92">
        <f t="shared" ref="R88:R89" si="107">K88-M88-Q88</f>
        <v>0</v>
      </c>
    </row>
    <row r="89" spans="1:19">
      <c r="A89" s="92" t="s">
        <v>451</v>
      </c>
      <c r="B89" s="15" t="s">
        <v>459</v>
      </c>
      <c r="C89" s="148">
        <v>0</v>
      </c>
      <c r="D89" s="291"/>
      <c r="E89" s="291"/>
      <c r="F89" s="291"/>
      <c r="G89" s="291"/>
      <c r="H89" s="291">
        <v>573000</v>
      </c>
      <c r="I89" s="291"/>
      <c r="J89" s="115">
        <f t="shared" si="104"/>
        <v>573000</v>
      </c>
      <c r="K89" s="92">
        <f t="shared" si="105"/>
        <v>573000</v>
      </c>
      <c r="L89" s="148">
        <v>573000</v>
      </c>
      <c r="M89" s="148">
        <v>573000</v>
      </c>
      <c r="N89" s="92">
        <f t="shared" si="106"/>
        <v>0</v>
      </c>
      <c r="O89" s="148"/>
      <c r="P89" s="148"/>
      <c r="Q89" s="92">
        <f>SUM(N89:P89)</f>
        <v>0</v>
      </c>
      <c r="R89" s="92">
        <f t="shared" si="107"/>
        <v>0</v>
      </c>
    </row>
    <row r="90" spans="1:19">
      <c r="A90" s="40" t="s">
        <v>16</v>
      </c>
      <c r="B90" s="17" t="s">
        <v>498</v>
      </c>
      <c r="C90" s="40">
        <v>0</v>
      </c>
      <c r="D90" s="173">
        <f t="shared" ref="D90:J90" si="108">SUM(D91)</f>
        <v>0</v>
      </c>
      <c r="E90" s="173">
        <f t="shared" si="108"/>
        <v>0</v>
      </c>
      <c r="F90" s="173">
        <f t="shared" si="108"/>
        <v>0</v>
      </c>
      <c r="G90" s="173">
        <f t="shared" si="108"/>
        <v>0</v>
      </c>
      <c r="H90" s="173">
        <f t="shared" si="108"/>
        <v>12130000</v>
      </c>
      <c r="I90" s="173">
        <f t="shared" si="108"/>
        <v>0</v>
      </c>
      <c r="J90" s="173">
        <f t="shared" si="108"/>
        <v>12130000</v>
      </c>
      <c r="K90" s="40">
        <f>SUM(K91)</f>
        <v>12130000</v>
      </c>
      <c r="L90" s="40">
        <f>SUM(L91)</f>
        <v>11880000</v>
      </c>
      <c r="M90" s="40">
        <f>SUM(M91)</f>
        <v>11880000</v>
      </c>
      <c r="N90" s="40">
        <v>0</v>
      </c>
      <c r="O90" s="40">
        <v>0</v>
      </c>
      <c r="P90" s="40">
        <v>0</v>
      </c>
      <c r="Q90" s="40">
        <v>0</v>
      </c>
      <c r="R90" s="40">
        <f>SUM(R91)</f>
        <v>250000</v>
      </c>
    </row>
    <row r="91" spans="1:19">
      <c r="A91" s="92" t="s">
        <v>451</v>
      </c>
      <c r="B91" s="15" t="s">
        <v>498</v>
      </c>
      <c r="C91" s="92">
        <v>0</v>
      </c>
      <c r="D91" s="288"/>
      <c r="E91" s="288"/>
      <c r="F91" s="288"/>
      <c r="G91" s="288"/>
      <c r="H91" s="288">
        <v>12130000</v>
      </c>
      <c r="I91" s="288"/>
      <c r="J91" s="115">
        <f>SUM(F91:I91)</f>
        <v>12130000</v>
      </c>
      <c r="K91" s="92">
        <f>C91+J91</f>
        <v>12130000</v>
      </c>
      <c r="L91" s="92">
        <v>11880000</v>
      </c>
      <c r="M91" s="92">
        <v>11880000</v>
      </c>
      <c r="N91" s="92">
        <f>L91-M91</f>
        <v>0</v>
      </c>
      <c r="O91" s="92"/>
      <c r="P91" s="92"/>
      <c r="Q91" s="92">
        <f>SUM(N91:P91)</f>
        <v>0</v>
      </c>
      <c r="R91" s="92">
        <f>K91-M91-Q91</f>
        <v>250000</v>
      </c>
      <c r="S91" t="s">
        <v>0</v>
      </c>
    </row>
    <row r="92" spans="1:19">
      <c r="A92" s="149" t="s">
        <v>1</v>
      </c>
      <c r="B92" s="23" t="s">
        <v>499</v>
      </c>
      <c r="C92" s="149">
        <f>C93</f>
        <v>1056030000</v>
      </c>
      <c r="D92" s="284">
        <f t="shared" ref="D92:J92" si="109">D93</f>
        <v>0</v>
      </c>
      <c r="E92" s="284">
        <f t="shared" si="109"/>
        <v>0</v>
      </c>
      <c r="F92" s="284">
        <f t="shared" si="109"/>
        <v>0</v>
      </c>
      <c r="G92" s="284">
        <f t="shared" si="109"/>
        <v>0</v>
      </c>
      <c r="H92" s="284">
        <f t="shared" si="109"/>
        <v>0</v>
      </c>
      <c r="I92" s="284">
        <f t="shared" si="109"/>
        <v>0</v>
      </c>
      <c r="J92" s="284">
        <f t="shared" si="109"/>
        <v>0</v>
      </c>
      <c r="K92" s="149">
        <f t="shared" ref="K92:R92" si="110">K93</f>
        <v>1056030000</v>
      </c>
      <c r="L92" s="149">
        <f t="shared" si="110"/>
        <v>1052638400</v>
      </c>
      <c r="M92" s="149">
        <f t="shared" si="110"/>
        <v>1052638400</v>
      </c>
      <c r="N92" s="149">
        <f t="shared" si="110"/>
        <v>0</v>
      </c>
      <c r="O92" s="149">
        <f t="shared" si="110"/>
        <v>0</v>
      </c>
      <c r="P92" s="149">
        <f t="shared" si="110"/>
        <v>0</v>
      </c>
      <c r="Q92" s="149">
        <f t="shared" si="110"/>
        <v>0</v>
      </c>
      <c r="R92" s="149">
        <f t="shared" si="110"/>
        <v>3391600</v>
      </c>
    </row>
    <row r="93" spans="1:19">
      <c r="A93" s="38" t="s">
        <v>2</v>
      </c>
      <c r="B93" s="19" t="s">
        <v>500</v>
      </c>
      <c r="C93" s="38">
        <f>C94+C97</f>
        <v>1056030000</v>
      </c>
      <c r="D93" s="177">
        <f t="shared" ref="D93:J93" si="111">D94+D97</f>
        <v>0</v>
      </c>
      <c r="E93" s="177">
        <f t="shared" si="111"/>
        <v>0</v>
      </c>
      <c r="F93" s="177">
        <f t="shared" si="111"/>
        <v>0</v>
      </c>
      <c r="G93" s="177">
        <f t="shared" si="111"/>
        <v>0</v>
      </c>
      <c r="H93" s="177">
        <f t="shared" si="111"/>
        <v>0</v>
      </c>
      <c r="I93" s="177">
        <f t="shared" si="111"/>
        <v>0</v>
      </c>
      <c r="J93" s="177">
        <f t="shared" si="111"/>
        <v>0</v>
      </c>
      <c r="K93" s="38">
        <f t="shared" ref="K93:R93" si="112">K94+K97</f>
        <v>1056030000</v>
      </c>
      <c r="L93" s="38">
        <f t="shared" si="112"/>
        <v>1052638400</v>
      </c>
      <c r="M93" s="38">
        <f t="shared" si="112"/>
        <v>1052638400</v>
      </c>
      <c r="N93" s="38">
        <f t="shared" si="112"/>
        <v>0</v>
      </c>
      <c r="O93" s="38">
        <f t="shared" si="112"/>
        <v>0</v>
      </c>
      <c r="P93" s="38">
        <f t="shared" si="112"/>
        <v>0</v>
      </c>
      <c r="Q93" s="38">
        <f t="shared" si="112"/>
        <v>0</v>
      </c>
      <c r="R93" s="38">
        <f t="shared" si="112"/>
        <v>3391600</v>
      </c>
    </row>
    <row r="94" spans="1:19">
      <c r="A94" s="39" t="s">
        <v>3</v>
      </c>
      <c r="B94" s="16" t="s">
        <v>501</v>
      </c>
      <c r="C94" s="39">
        <f>C95</f>
        <v>20477000</v>
      </c>
      <c r="D94" s="175">
        <f t="shared" ref="D94:J94" si="113">D95</f>
        <v>0</v>
      </c>
      <c r="E94" s="175">
        <f t="shared" si="113"/>
        <v>0</v>
      </c>
      <c r="F94" s="175">
        <f t="shared" si="113"/>
        <v>0</v>
      </c>
      <c r="G94" s="175">
        <f t="shared" si="113"/>
        <v>0</v>
      </c>
      <c r="H94" s="175">
        <f t="shared" si="113"/>
        <v>0</v>
      </c>
      <c r="I94" s="175">
        <f t="shared" si="113"/>
        <v>0</v>
      </c>
      <c r="J94" s="175">
        <f t="shared" si="113"/>
        <v>0</v>
      </c>
      <c r="K94" s="39">
        <f t="shared" ref="K94:R94" si="114">K95</f>
        <v>20477000</v>
      </c>
      <c r="L94" s="39">
        <f t="shared" si="114"/>
        <v>17085400</v>
      </c>
      <c r="M94" s="39">
        <f t="shared" si="114"/>
        <v>17085400</v>
      </c>
      <c r="N94" s="39">
        <f t="shared" si="114"/>
        <v>0</v>
      </c>
      <c r="O94" s="39">
        <f t="shared" si="114"/>
        <v>0</v>
      </c>
      <c r="P94" s="39">
        <f t="shared" si="114"/>
        <v>0</v>
      </c>
      <c r="Q94" s="39">
        <f t="shared" si="114"/>
        <v>0</v>
      </c>
      <c r="R94" s="39">
        <f t="shared" si="114"/>
        <v>3391600</v>
      </c>
    </row>
    <row r="95" spans="1:19">
      <c r="A95" s="40" t="s">
        <v>16</v>
      </c>
      <c r="B95" s="17" t="s">
        <v>496</v>
      </c>
      <c r="C95" s="40">
        <f t="shared" ref="C95:R95" si="115">SUM(C96:C96)</f>
        <v>20477000</v>
      </c>
      <c r="D95" s="173">
        <f t="shared" ref="D95:J95" si="116">SUM(D96)</f>
        <v>0</v>
      </c>
      <c r="E95" s="173">
        <f t="shared" si="116"/>
        <v>0</v>
      </c>
      <c r="F95" s="173">
        <f t="shared" si="116"/>
        <v>0</v>
      </c>
      <c r="G95" s="173">
        <f t="shared" si="116"/>
        <v>0</v>
      </c>
      <c r="H95" s="173">
        <f t="shared" si="116"/>
        <v>0</v>
      </c>
      <c r="I95" s="173">
        <f t="shared" si="116"/>
        <v>0</v>
      </c>
      <c r="J95" s="173">
        <f t="shared" si="116"/>
        <v>0</v>
      </c>
      <c r="K95" s="40">
        <f t="shared" si="115"/>
        <v>20477000</v>
      </c>
      <c r="L95" s="40">
        <f t="shared" si="115"/>
        <v>17085400</v>
      </c>
      <c r="M95" s="40">
        <f t="shared" si="115"/>
        <v>17085400</v>
      </c>
      <c r="N95" s="40">
        <f t="shared" si="115"/>
        <v>0</v>
      </c>
      <c r="O95" s="40">
        <f t="shared" si="115"/>
        <v>0</v>
      </c>
      <c r="P95" s="40">
        <f t="shared" si="115"/>
        <v>0</v>
      </c>
      <c r="Q95" s="40">
        <f t="shared" si="115"/>
        <v>0</v>
      </c>
      <c r="R95" s="40">
        <f t="shared" si="115"/>
        <v>3391600</v>
      </c>
      <c r="S95" t="s">
        <v>0</v>
      </c>
    </row>
    <row r="96" spans="1:19">
      <c r="A96" s="92" t="s">
        <v>451</v>
      </c>
      <c r="B96" s="15" t="s">
        <v>502</v>
      </c>
      <c r="C96" s="92">
        <v>20477000</v>
      </c>
      <c r="D96" s="288"/>
      <c r="E96" s="288"/>
      <c r="F96" s="288">
        <v>0</v>
      </c>
      <c r="G96" s="288"/>
      <c r="H96" s="288"/>
      <c r="I96" s="288"/>
      <c r="J96" s="115">
        <f>SUM(F96:I96)</f>
        <v>0</v>
      </c>
      <c r="K96" s="92">
        <f>C96+J96</f>
        <v>20477000</v>
      </c>
      <c r="L96" s="92">
        <v>17085400</v>
      </c>
      <c r="M96" s="92">
        <v>17085400</v>
      </c>
      <c r="N96" s="92">
        <f>L96-M96</f>
        <v>0</v>
      </c>
      <c r="O96" s="92"/>
      <c r="P96" s="92"/>
      <c r="Q96" s="92">
        <f>SUM(N96:P96)</f>
        <v>0</v>
      </c>
      <c r="R96" s="92">
        <f>K96-M96-Q96</f>
        <v>3391600</v>
      </c>
    </row>
    <row r="97" spans="1:18">
      <c r="A97" s="39" t="s">
        <v>3</v>
      </c>
      <c r="B97" s="16" t="s">
        <v>210</v>
      </c>
      <c r="C97" s="39">
        <f>C98</f>
        <v>1035553000</v>
      </c>
      <c r="D97" s="175">
        <f t="shared" ref="D97:J97" si="117">D98</f>
        <v>0</v>
      </c>
      <c r="E97" s="175">
        <f t="shared" si="117"/>
        <v>0</v>
      </c>
      <c r="F97" s="175">
        <f t="shared" si="117"/>
        <v>0</v>
      </c>
      <c r="G97" s="175">
        <f t="shared" si="117"/>
        <v>0</v>
      </c>
      <c r="H97" s="175">
        <f t="shared" si="117"/>
        <v>0</v>
      </c>
      <c r="I97" s="175">
        <f t="shared" si="117"/>
        <v>0</v>
      </c>
      <c r="J97" s="175">
        <f t="shared" si="117"/>
        <v>0</v>
      </c>
      <c r="K97" s="39">
        <f t="shared" ref="K97:R97" si="118">K98</f>
        <v>1035553000</v>
      </c>
      <c r="L97" s="39">
        <f t="shared" si="118"/>
        <v>1035553000</v>
      </c>
      <c r="M97" s="39">
        <f t="shared" si="118"/>
        <v>1035553000</v>
      </c>
      <c r="N97" s="39">
        <f t="shared" si="118"/>
        <v>0</v>
      </c>
      <c r="O97" s="39">
        <f t="shared" si="118"/>
        <v>0</v>
      </c>
      <c r="P97" s="39">
        <f t="shared" si="118"/>
        <v>0</v>
      </c>
      <c r="Q97" s="39">
        <f t="shared" si="118"/>
        <v>0</v>
      </c>
      <c r="R97" s="39">
        <f t="shared" si="118"/>
        <v>0</v>
      </c>
    </row>
    <row r="98" spans="1:18">
      <c r="A98" s="40" t="s">
        <v>16</v>
      </c>
      <c r="B98" s="17" t="s">
        <v>477</v>
      </c>
      <c r="C98" s="40">
        <f t="shared" ref="C98:R98" si="119">SUM(C99:C99)</f>
        <v>1035553000</v>
      </c>
      <c r="D98" s="173">
        <f t="shared" ref="D98:J98" si="120">SUM(D99)</f>
        <v>0</v>
      </c>
      <c r="E98" s="173">
        <f t="shared" si="120"/>
        <v>0</v>
      </c>
      <c r="F98" s="173">
        <f t="shared" si="120"/>
        <v>0</v>
      </c>
      <c r="G98" s="173">
        <f t="shared" si="120"/>
        <v>0</v>
      </c>
      <c r="H98" s="173">
        <f t="shared" si="120"/>
        <v>0</v>
      </c>
      <c r="I98" s="173">
        <f t="shared" si="120"/>
        <v>0</v>
      </c>
      <c r="J98" s="173">
        <f t="shared" si="120"/>
        <v>0</v>
      </c>
      <c r="K98" s="40">
        <f t="shared" si="119"/>
        <v>1035553000</v>
      </c>
      <c r="L98" s="40">
        <f t="shared" si="119"/>
        <v>1035553000</v>
      </c>
      <c r="M98" s="40">
        <f t="shared" si="119"/>
        <v>1035553000</v>
      </c>
      <c r="N98" s="40">
        <f t="shared" si="119"/>
        <v>0</v>
      </c>
      <c r="O98" s="40">
        <f t="shared" si="119"/>
        <v>0</v>
      </c>
      <c r="P98" s="40">
        <f t="shared" si="119"/>
        <v>0</v>
      </c>
      <c r="Q98" s="40">
        <f t="shared" si="119"/>
        <v>0</v>
      </c>
      <c r="R98" s="40">
        <f t="shared" si="119"/>
        <v>0</v>
      </c>
    </row>
    <row r="99" spans="1:18">
      <c r="A99" s="92" t="s">
        <v>451</v>
      </c>
      <c r="B99" s="15" t="s">
        <v>477</v>
      </c>
      <c r="C99" s="92">
        <v>1035553000</v>
      </c>
      <c r="D99" s="288"/>
      <c r="E99" s="288"/>
      <c r="F99" s="288"/>
      <c r="G99" s="288"/>
      <c r="H99" s="288"/>
      <c r="I99" s="288"/>
      <c r="J99" s="115">
        <f>SUM(F99:I99)</f>
        <v>0</v>
      </c>
      <c r="K99" s="92">
        <f>C99+J99</f>
        <v>1035553000</v>
      </c>
      <c r="L99" s="92">
        <v>1035553000</v>
      </c>
      <c r="M99" s="92">
        <v>1035553000</v>
      </c>
      <c r="N99" s="92">
        <f>L99-M99</f>
        <v>0</v>
      </c>
      <c r="O99" s="92"/>
      <c r="P99" s="92"/>
      <c r="Q99" s="92">
        <f>SUM(N99:P99)</f>
        <v>0</v>
      </c>
      <c r="R99" s="92">
        <f>K99-M99-Q99</f>
        <v>0</v>
      </c>
    </row>
    <row r="100" spans="1:18">
      <c r="C100" s="147"/>
      <c r="D100" s="147"/>
      <c r="E100" s="147"/>
      <c r="F100" s="156"/>
      <c r="G100" s="156"/>
      <c r="H100" s="156"/>
      <c r="I100" s="156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5" spans="1:18">
      <c r="H105" s="300"/>
    </row>
  </sheetData>
  <autoFilter ref="A5:S99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3"/>
  <sheetViews>
    <sheetView zoomScale="85" zoomScaleNormal="85" workbookViewId="0">
      <selection activeCell="E3" sqref="E3"/>
    </sheetView>
  </sheetViews>
  <sheetFormatPr defaultRowHeight="12.75"/>
  <cols>
    <col min="1" max="1" width="12.85546875" customWidth="1"/>
    <col min="2" max="2" width="39.7109375" customWidth="1"/>
    <col min="3" max="18" width="15.7109375" style="151" customWidth="1"/>
  </cols>
  <sheetData>
    <row r="1" spans="1:18">
      <c r="C1" s="108">
        <v>1989197000</v>
      </c>
      <c r="D1" s="108">
        <v>0</v>
      </c>
      <c r="E1" s="108">
        <v>0</v>
      </c>
      <c r="F1" s="108"/>
      <c r="G1" s="108"/>
      <c r="H1" s="108">
        <v>-5500000</v>
      </c>
      <c r="I1" s="108">
        <v>44334800</v>
      </c>
      <c r="J1" s="108">
        <v>38834800</v>
      </c>
      <c r="K1" s="108">
        <v>2028031800</v>
      </c>
      <c r="L1" s="108">
        <v>2008126976</v>
      </c>
      <c r="M1" s="108">
        <v>2008126976</v>
      </c>
      <c r="N1" s="108">
        <v>0</v>
      </c>
      <c r="O1" s="108">
        <v>0</v>
      </c>
      <c r="P1" s="108">
        <v>0</v>
      </c>
      <c r="Q1" s="108">
        <v>0</v>
      </c>
      <c r="R1" s="108">
        <v>19904824</v>
      </c>
    </row>
    <row r="2" spans="1:18" ht="19.5">
      <c r="A2" s="145" t="s">
        <v>422</v>
      </c>
      <c r="B2" s="145"/>
      <c r="C2" s="146" t="s">
        <v>503</v>
      </c>
      <c r="D2" s="145"/>
      <c r="E2" s="145"/>
      <c r="F2" s="145"/>
      <c r="G2" s="145"/>
      <c r="H2" s="145"/>
    </row>
    <row r="3" spans="1:18">
      <c r="C3" s="108">
        <f>SUBTOTAL(9,C7:C132)</f>
        <v>9945985000</v>
      </c>
      <c r="D3" s="108">
        <f t="shared" ref="D3:R3" si="0">SUBTOTAL(9,D7:D132)</f>
        <v>0</v>
      </c>
      <c r="E3" s="108">
        <f t="shared" si="0"/>
        <v>0</v>
      </c>
      <c r="F3" s="108"/>
      <c r="G3" s="108"/>
      <c r="H3" s="108">
        <f t="shared" si="0"/>
        <v>194174000</v>
      </c>
      <c r="I3" s="108">
        <f t="shared" si="0"/>
        <v>0</v>
      </c>
      <c r="J3" s="108">
        <f t="shared" si="0"/>
        <v>194174000</v>
      </c>
      <c r="K3" s="108">
        <f t="shared" si="0"/>
        <v>10140159000</v>
      </c>
      <c r="L3" s="108">
        <f t="shared" si="0"/>
        <v>10040634880</v>
      </c>
      <c r="M3" s="108">
        <f t="shared" si="0"/>
        <v>10040634880</v>
      </c>
      <c r="N3" s="108">
        <f t="shared" si="0"/>
        <v>0</v>
      </c>
      <c r="O3" s="108">
        <f t="shared" si="0"/>
        <v>0</v>
      </c>
      <c r="P3" s="108">
        <f t="shared" si="0"/>
        <v>0</v>
      </c>
      <c r="Q3" s="108">
        <f t="shared" si="0"/>
        <v>0</v>
      </c>
      <c r="R3" s="108">
        <f t="shared" si="0"/>
        <v>99524120</v>
      </c>
    </row>
    <row r="4" spans="1:18" ht="12.75" customHeight="1">
      <c r="A4" s="693" t="s">
        <v>424</v>
      </c>
      <c r="B4" s="693"/>
      <c r="C4" s="693" t="s">
        <v>910</v>
      </c>
      <c r="D4" s="693" t="s">
        <v>425</v>
      </c>
      <c r="E4" s="693"/>
      <c r="F4" s="693"/>
      <c r="G4" s="693"/>
      <c r="H4" s="693"/>
      <c r="I4" s="693"/>
      <c r="J4" s="693"/>
      <c r="K4" s="685" t="s">
        <v>911</v>
      </c>
      <c r="L4" s="685" t="s">
        <v>912</v>
      </c>
      <c r="M4" s="685" t="s">
        <v>913</v>
      </c>
      <c r="N4" s="693" t="s">
        <v>426</v>
      </c>
      <c r="O4" s="693"/>
      <c r="P4" s="693"/>
      <c r="Q4" s="693"/>
      <c r="R4" s="693" t="s">
        <v>761</v>
      </c>
    </row>
    <row r="5" spans="1:18">
      <c r="A5" s="192" t="s">
        <v>5</v>
      </c>
      <c r="B5" s="192" t="s">
        <v>6</v>
      </c>
      <c r="C5" s="693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280" t="s">
        <v>11</v>
      </c>
      <c r="O5" s="280" t="s">
        <v>12</v>
      </c>
      <c r="P5" s="280" t="s">
        <v>774</v>
      </c>
      <c r="Q5" s="280" t="s">
        <v>13</v>
      </c>
      <c r="R5" s="693"/>
    </row>
    <row r="6" spans="1:18">
      <c r="A6" s="35" t="s">
        <v>14</v>
      </c>
      <c r="B6" s="35" t="s">
        <v>504</v>
      </c>
      <c r="C6" s="189">
        <f t="shared" ref="C6:R6" si="1">SUM(C7,C16,C56,C103)</f>
        <v>1989197000</v>
      </c>
      <c r="D6" s="189">
        <f t="shared" si="1"/>
        <v>0</v>
      </c>
      <c r="E6" s="189">
        <f t="shared" si="1"/>
        <v>0</v>
      </c>
      <c r="F6" s="189">
        <f t="shared" si="1"/>
        <v>0</v>
      </c>
      <c r="G6" s="189">
        <f t="shared" si="1"/>
        <v>0</v>
      </c>
      <c r="H6" s="189">
        <f t="shared" si="1"/>
        <v>38834800</v>
      </c>
      <c r="I6" s="189">
        <f t="shared" si="1"/>
        <v>0</v>
      </c>
      <c r="J6" s="189">
        <f t="shared" si="1"/>
        <v>38834800</v>
      </c>
      <c r="K6" s="189">
        <f t="shared" si="1"/>
        <v>2028031800</v>
      </c>
      <c r="L6" s="189">
        <f t="shared" si="1"/>
        <v>2008126976</v>
      </c>
      <c r="M6" s="189">
        <f t="shared" si="1"/>
        <v>2008126976</v>
      </c>
      <c r="N6" s="189">
        <f t="shared" si="1"/>
        <v>0</v>
      </c>
      <c r="O6" s="189">
        <f t="shared" si="1"/>
        <v>0</v>
      </c>
      <c r="P6" s="189">
        <f t="shared" si="1"/>
        <v>0</v>
      </c>
      <c r="Q6" s="189">
        <f t="shared" si="1"/>
        <v>0</v>
      </c>
      <c r="R6" s="189">
        <f t="shared" si="1"/>
        <v>19904824</v>
      </c>
    </row>
    <row r="7" spans="1:18">
      <c r="A7" s="11" t="s">
        <v>1</v>
      </c>
      <c r="B7" s="11" t="s">
        <v>505</v>
      </c>
      <c r="C7" s="117">
        <f>C8</f>
        <v>7389000</v>
      </c>
      <c r="D7" s="117">
        <f t="shared" ref="D7:R7" si="2">D8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7389000</v>
      </c>
      <c r="L7" s="117">
        <f t="shared" si="2"/>
        <v>7264900</v>
      </c>
      <c r="M7" s="117">
        <f t="shared" si="2"/>
        <v>7264900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124100</v>
      </c>
    </row>
    <row r="8" spans="1:18">
      <c r="A8" s="12" t="s">
        <v>2</v>
      </c>
      <c r="B8" s="12" t="s">
        <v>506</v>
      </c>
      <c r="C8" s="119">
        <f>SUM(C9)</f>
        <v>7389000</v>
      </c>
      <c r="D8" s="119">
        <f t="shared" ref="D8:R8" si="3">SUM(D9)</f>
        <v>0</v>
      </c>
      <c r="E8" s="119">
        <f t="shared" si="3"/>
        <v>0</v>
      </c>
      <c r="F8" s="119">
        <f t="shared" si="3"/>
        <v>0</v>
      </c>
      <c r="G8" s="119">
        <f t="shared" si="3"/>
        <v>0</v>
      </c>
      <c r="H8" s="119">
        <f t="shared" si="3"/>
        <v>0</v>
      </c>
      <c r="I8" s="119">
        <f t="shared" si="3"/>
        <v>0</v>
      </c>
      <c r="J8" s="119">
        <f t="shared" si="3"/>
        <v>0</v>
      </c>
      <c r="K8" s="119">
        <f t="shared" si="3"/>
        <v>7389000</v>
      </c>
      <c r="L8" s="119">
        <f t="shared" si="3"/>
        <v>7264900</v>
      </c>
      <c r="M8" s="119">
        <f t="shared" si="3"/>
        <v>7264900</v>
      </c>
      <c r="N8" s="119">
        <f t="shared" si="3"/>
        <v>0</v>
      </c>
      <c r="O8" s="119">
        <f t="shared" si="3"/>
        <v>0</v>
      </c>
      <c r="P8" s="119">
        <f t="shared" si="3"/>
        <v>0</v>
      </c>
      <c r="Q8" s="119">
        <f t="shared" si="3"/>
        <v>0</v>
      </c>
      <c r="R8" s="119">
        <f t="shared" si="3"/>
        <v>124100</v>
      </c>
    </row>
    <row r="9" spans="1:18">
      <c r="A9" s="13" t="s">
        <v>3</v>
      </c>
      <c r="B9" s="13" t="s">
        <v>211</v>
      </c>
      <c r="C9" s="120">
        <f>SUM(C10,C12,C14)</f>
        <v>7389000</v>
      </c>
      <c r="D9" s="120">
        <f t="shared" ref="D9:R9" si="4">SUM(D10,D12,D14)</f>
        <v>0</v>
      </c>
      <c r="E9" s="120">
        <f t="shared" si="4"/>
        <v>0</v>
      </c>
      <c r="F9" s="120">
        <f t="shared" si="4"/>
        <v>0</v>
      </c>
      <c r="G9" s="120">
        <f t="shared" si="4"/>
        <v>0</v>
      </c>
      <c r="H9" s="120">
        <f t="shared" si="4"/>
        <v>0</v>
      </c>
      <c r="I9" s="120">
        <f t="shared" si="4"/>
        <v>0</v>
      </c>
      <c r="J9" s="120">
        <f t="shared" si="4"/>
        <v>0</v>
      </c>
      <c r="K9" s="120">
        <f t="shared" si="4"/>
        <v>7389000</v>
      </c>
      <c r="L9" s="120">
        <f t="shared" si="4"/>
        <v>7264900</v>
      </c>
      <c r="M9" s="120">
        <f t="shared" si="4"/>
        <v>7264900</v>
      </c>
      <c r="N9" s="120">
        <f t="shared" si="4"/>
        <v>0</v>
      </c>
      <c r="O9" s="120">
        <f t="shared" si="4"/>
        <v>0</v>
      </c>
      <c r="P9" s="120">
        <f t="shared" si="4"/>
        <v>0</v>
      </c>
      <c r="Q9" s="120">
        <f t="shared" si="4"/>
        <v>0</v>
      </c>
      <c r="R9" s="120">
        <f t="shared" si="4"/>
        <v>124100</v>
      </c>
    </row>
    <row r="10" spans="1:18">
      <c r="A10" s="14" t="s">
        <v>16</v>
      </c>
      <c r="B10" s="14" t="s">
        <v>507</v>
      </c>
      <c r="C10" s="173">
        <f>SUM(C11)</f>
        <v>4284000</v>
      </c>
      <c r="D10" s="173">
        <f t="shared" ref="D10:R10" si="5">SUM(D11)</f>
        <v>0</v>
      </c>
      <c r="E10" s="173">
        <f t="shared" si="5"/>
        <v>0</v>
      </c>
      <c r="F10" s="173">
        <f t="shared" si="5"/>
        <v>0</v>
      </c>
      <c r="G10" s="173">
        <f t="shared" si="5"/>
        <v>0</v>
      </c>
      <c r="H10" s="173">
        <f t="shared" si="5"/>
        <v>0</v>
      </c>
      <c r="I10" s="173">
        <f t="shared" si="5"/>
        <v>0</v>
      </c>
      <c r="J10" s="173">
        <f t="shared" si="5"/>
        <v>0</v>
      </c>
      <c r="K10" s="173">
        <f t="shared" si="5"/>
        <v>4284000</v>
      </c>
      <c r="L10" s="173">
        <f t="shared" si="5"/>
        <v>4263900</v>
      </c>
      <c r="M10" s="173">
        <f t="shared" si="5"/>
        <v>4263900</v>
      </c>
      <c r="N10" s="173">
        <f t="shared" si="5"/>
        <v>0</v>
      </c>
      <c r="O10" s="173">
        <f t="shared" si="5"/>
        <v>0</v>
      </c>
      <c r="P10" s="173">
        <f t="shared" si="5"/>
        <v>0</v>
      </c>
      <c r="Q10" s="173">
        <f t="shared" si="5"/>
        <v>0</v>
      </c>
      <c r="R10" s="173">
        <f t="shared" si="5"/>
        <v>20100</v>
      </c>
    </row>
    <row r="11" spans="1:18">
      <c r="A11" s="35" t="s">
        <v>508</v>
      </c>
      <c r="B11" s="35" t="s">
        <v>509</v>
      </c>
      <c r="C11" s="9">
        <v>4284000</v>
      </c>
      <c r="D11" s="9">
        <v>0</v>
      </c>
      <c r="E11" s="9">
        <v>0</v>
      </c>
      <c r="F11" s="9">
        <v>0</v>
      </c>
      <c r="G11" s="9"/>
      <c r="H11" s="9">
        <v>0</v>
      </c>
      <c r="I11" s="9"/>
      <c r="J11" s="115">
        <f>SUM(F11:I11)</f>
        <v>0</v>
      </c>
      <c r="K11" s="115">
        <f>C11+J11</f>
        <v>4284000</v>
      </c>
      <c r="L11" s="9">
        <v>4263900</v>
      </c>
      <c r="M11" s="9">
        <v>4263900</v>
      </c>
      <c r="N11" s="283">
        <f>L11-M11</f>
        <v>0</v>
      </c>
      <c r="O11" s="9"/>
      <c r="P11" s="9"/>
      <c r="Q11" s="283">
        <f>SUM(N11:P11)</f>
        <v>0</v>
      </c>
      <c r="R11" s="115">
        <f>K11-M11-Q11</f>
        <v>20100</v>
      </c>
    </row>
    <row r="12" spans="1:18">
      <c r="A12" s="14" t="s">
        <v>16</v>
      </c>
      <c r="B12" s="14" t="s">
        <v>510</v>
      </c>
      <c r="C12" s="173">
        <f>SUM(C13)</f>
        <v>1080000</v>
      </c>
      <c r="D12" s="173">
        <f t="shared" ref="D12:R12" si="6">SUM(D13)</f>
        <v>0</v>
      </c>
      <c r="E12" s="173">
        <f t="shared" si="6"/>
        <v>0</v>
      </c>
      <c r="F12" s="173">
        <f t="shared" si="6"/>
        <v>0</v>
      </c>
      <c r="G12" s="173">
        <f t="shared" si="6"/>
        <v>0</v>
      </c>
      <c r="H12" s="173">
        <f t="shared" si="6"/>
        <v>0</v>
      </c>
      <c r="I12" s="173">
        <f t="shared" si="6"/>
        <v>0</v>
      </c>
      <c r="J12" s="173">
        <f t="shared" si="6"/>
        <v>0</v>
      </c>
      <c r="K12" s="173">
        <f t="shared" si="6"/>
        <v>1080000</v>
      </c>
      <c r="L12" s="173">
        <f t="shared" si="6"/>
        <v>976000</v>
      </c>
      <c r="M12" s="173">
        <f t="shared" si="6"/>
        <v>976000</v>
      </c>
      <c r="N12" s="173">
        <f t="shared" si="6"/>
        <v>0</v>
      </c>
      <c r="O12" s="173">
        <f t="shared" si="6"/>
        <v>0</v>
      </c>
      <c r="P12" s="173">
        <f t="shared" si="6"/>
        <v>0</v>
      </c>
      <c r="Q12" s="173">
        <f t="shared" si="6"/>
        <v>0</v>
      </c>
      <c r="R12" s="173">
        <f t="shared" si="6"/>
        <v>104000</v>
      </c>
    </row>
    <row r="13" spans="1:18">
      <c r="A13" s="35" t="s">
        <v>508</v>
      </c>
      <c r="B13" s="35" t="s">
        <v>511</v>
      </c>
      <c r="C13" s="9">
        <v>1080000</v>
      </c>
      <c r="D13" s="9">
        <v>0</v>
      </c>
      <c r="E13" s="9">
        <v>0</v>
      </c>
      <c r="F13" s="9">
        <v>0</v>
      </c>
      <c r="G13" s="9"/>
      <c r="H13" s="9">
        <v>0</v>
      </c>
      <c r="I13" s="9"/>
      <c r="J13" s="115">
        <f>SUM(F13:I13)</f>
        <v>0</v>
      </c>
      <c r="K13" s="115">
        <f>C13+J13</f>
        <v>1080000</v>
      </c>
      <c r="L13" s="9">
        <v>976000</v>
      </c>
      <c r="M13" s="9">
        <v>976000</v>
      </c>
      <c r="N13" s="283">
        <f>L13-M13</f>
        <v>0</v>
      </c>
      <c r="O13" s="9"/>
      <c r="P13" s="9"/>
      <c r="Q13" s="283">
        <f>SUM(N13:P13)</f>
        <v>0</v>
      </c>
      <c r="R13" s="115">
        <f>K13-M13-Q13</f>
        <v>104000</v>
      </c>
    </row>
    <row r="14" spans="1:18">
      <c r="A14" s="14" t="s">
        <v>16</v>
      </c>
      <c r="B14" s="14" t="s">
        <v>512</v>
      </c>
      <c r="C14" s="173">
        <f>SUM(C15)</f>
        <v>2025000</v>
      </c>
      <c r="D14" s="173">
        <f t="shared" ref="D14:R14" si="7">SUM(D15)</f>
        <v>0</v>
      </c>
      <c r="E14" s="173">
        <f t="shared" si="7"/>
        <v>0</v>
      </c>
      <c r="F14" s="173">
        <f t="shared" si="7"/>
        <v>0</v>
      </c>
      <c r="G14" s="173">
        <f t="shared" si="7"/>
        <v>0</v>
      </c>
      <c r="H14" s="173">
        <f t="shared" si="7"/>
        <v>0</v>
      </c>
      <c r="I14" s="173">
        <f t="shared" si="7"/>
        <v>0</v>
      </c>
      <c r="J14" s="173">
        <f t="shared" si="7"/>
        <v>0</v>
      </c>
      <c r="K14" s="173">
        <f t="shared" si="7"/>
        <v>2025000</v>
      </c>
      <c r="L14" s="173">
        <f t="shared" si="7"/>
        <v>2025000</v>
      </c>
      <c r="M14" s="173">
        <f t="shared" si="7"/>
        <v>2025000</v>
      </c>
      <c r="N14" s="173">
        <f t="shared" si="7"/>
        <v>0</v>
      </c>
      <c r="O14" s="173">
        <f t="shared" si="7"/>
        <v>0</v>
      </c>
      <c r="P14" s="173">
        <f t="shared" si="7"/>
        <v>0</v>
      </c>
      <c r="Q14" s="173">
        <f t="shared" si="7"/>
        <v>0</v>
      </c>
      <c r="R14" s="173">
        <f t="shared" si="7"/>
        <v>0</v>
      </c>
    </row>
    <row r="15" spans="1:18">
      <c r="A15" s="35" t="s">
        <v>508</v>
      </c>
      <c r="B15" s="35" t="s">
        <v>513</v>
      </c>
      <c r="C15" s="9">
        <v>2025000</v>
      </c>
      <c r="D15" s="9">
        <v>0</v>
      </c>
      <c r="E15" s="9">
        <v>0</v>
      </c>
      <c r="F15" s="9">
        <v>0</v>
      </c>
      <c r="G15" s="9"/>
      <c r="H15" s="9">
        <v>0</v>
      </c>
      <c r="I15" s="9"/>
      <c r="J15" s="115">
        <f>SUM(F15:I15)</f>
        <v>0</v>
      </c>
      <c r="K15" s="115">
        <f>C15+J15</f>
        <v>2025000</v>
      </c>
      <c r="L15" s="9">
        <v>2025000</v>
      </c>
      <c r="M15" s="9">
        <v>2025000</v>
      </c>
      <c r="N15" s="283">
        <f>L15-M15</f>
        <v>0</v>
      </c>
      <c r="O15" s="9"/>
      <c r="P15" s="9"/>
      <c r="Q15" s="283">
        <f>SUM(N15:P15)</f>
        <v>0</v>
      </c>
      <c r="R15" s="115">
        <f>K15-M15-Q15</f>
        <v>0</v>
      </c>
    </row>
    <row r="16" spans="1:18">
      <c r="A16" s="11" t="s">
        <v>1</v>
      </c>
      <c r="B16" s="37" t="s">
        <v>514</v>
      </c>
      <c r="C16" s="117">
        <f>SUM(C17)</f>
        <v>357848000</v>
      </c>
      <c r="D16" s="117">
        <f t="shared" ref="D16:R16" si="8">SUM(D17)</f>
        <v>0</v>
      </c>
      <c r="E16" s="117">
        <f t="shared" si="8"/>
        <v>0</v>
      </c>
      <c r="F16" s="117">
        <f t="shared" si="8"/>
        <v>0</v>
      </c>
      <c r="G16" s="117">
        <f t="shared" si="8"/>
        <v>0</v>
      </c>
      <c r="H16" s="117">
        <f t="shared" si="8"/>
        <v>0</v>
      </c>
      <c r="I16" s="117">
        <f t="shared" si="8"/>
        <v>0</v>
      </c>
      <c r="J16" s="117">
        <f t="shared" si="8"/>
        <v>0</v>
      </c>
      <c r="K16" s="117">
        <f t="shared" si="8"/>
        <v>357848000</v>
      </c>
      <c r="L16" s="117">
        <f t="shared" si="8"/>
        <v>357634666</v>
      </c>
      <c r="M16" s="117">
        <f t="shared" si="8"/>
        <v>357634666</v>
      </c>
      <c r="N16" s="117">
        <f t="shared" si="8"/>
        <v>0</v>
      </c>
      <c r="O16" s="117">
        <f t="shared" si="8"/>
        <v>0</v>
      </c>
      <c r="P16" s="117">
        <f t="shared" si="8"/>
        <v>0</v>
      </c>
      <c r="Q16" s="117">
        <f t="shared" si="8"/>
        <v>0</v>
      </c>
      <c r="R16" s="117">
        <f t="shared" si="8"/>
        <v>213334</v>
      </c>
    </row>
    <row r="17" spans="1:18">
      <c r="A17" s="12" t="s">
        <v>2</v>
      </c>
      <c r="B17" s="38" t="s">
        <v>515</v>
      </c>
      <c r="C17" s="119">
        <f t="shared" ref="C17:R17" si="9">SUM(C18,C37)</f>
        <v>357848000</v>
      </c>
      <c r="D17" s="119">
        <f t="shared" si="9"/>
        <v>0</v>
      </c>
      <c r="E17" s="119">
        <f t="shared" si="9"/>
        <v>0</v>
      </c>
      <c r="F17" s="119">
        <f t="shared" si="9"/>
        <v>0</v>
      </c>
      <c r="G17" s="119">
        <f t="shared" si="9"/>
        <v>0</v>
      </c>
      <c r="H17" s="119">
        <f t="shared" si="9"/>
        <v>0</v>
      </c>
      <c r="I17" s="119">
        <f t="shared" si="9"/>
        <v>0</v>
      </c>
      <c r="J17" s="119">
        <f t="shared" si="9"/>
        <v>0</v>
      </c>
      <c r="K17" s="119">
        <f t="shared" si="9"/>
        <v>357848000</v>
      </c>
      <c r="L17" s="119">
        <f t="shared" si="9"/>
        <v>357634666</v>
      </c>
      <c r="M17" s="119">
        <f t="shared" si="9"/>
        <v>357634666</v>
      </c>
      <c r="N17" s="119">
        <f t="shared" si="9"/>
        <v>0</v>
      </c>
      <c r="O17" s="119">
        <f t="shared" si="9"/>
        <v>0</v>
      </c>
      <c r="P17" s="119">
        <f t="shared" si="9"/>
        <v>0</v>
      </c>
      <c r="Q17" s="119">
        <f t="shared" si="9"/>
        <v>0</v>
      </c>
      <c r="R17" s="119">
        <f t="shared" si="9"/>
        <v>213334</v>
      </c>
    </row>
    <row r="18" spans="1:18">
      <c r="A18" s="13" t="s">
        <v>3</v>
      </c>
      <c r="B18" s="39" t="s">
        <v>516</v>
      </c>
      <c r="C18" s="120">
        <f>SUM(C19,C21,C24,C27,C29,C32,C35)</f>
        <v>147848000</v>
      </c>
      <c r="D18" s="120">
        <f t="shared" ref="D18:R18" si="10">SUM(D19,D21,D24,D27,D29,D32,D35)</f>
        <v>0</v>
      </c>
      <c r="E18" s="120">
        <f t="shared" si="10"/>
        <v>0</v>
      </c>
      <c r="F18" s="120">
        <f t="shared" si="10"/>
        <v>0</v>
      </c>
      <c r="G18" s="120">
        <f t="shared" si="10"/>
        <v>0</v>
      </c>
      <c r="H18" s="120">
        <f t="shared" si="10"/>
        <v>0</v>
      </c>
      <c r="I18" s="120">
        <f t="shared" si="10"/>
        <v>0</v>
      </c>
      <c r="J18" s="120">
        <f t="shared" si="10"/>
        <v>0</v>
      </c>
      <c r="K18" s="120">
        <f t="shared" si="10"/>
        <v>147848000</v>
      </c>
      <c r="L18" s="120">
        <f t="shared" si="10"/>
        <v>147634666</v>
      </c>
      <c r="M18" s="120">
        <f t="shared" si="10"/>
        <v>147634666</v>
      </c>
      <c r="N18" s="120">
        <f t="shared" si="10"/>
        <v>0</v>
      </c>
      <c r="O18" s="120">
        <f t="shared" si="10"/>
        <v>0</v>
      </c>
      <c r="P18" s="120">
        <f t="shared" si="10"/>
        <v>0</v>
      </c>
      <c r="Q18" s="120">
        <f t="shared" si="10"/>
        <v>0</v>
      </c>
      <c r="R18" s="120">
        <f t="shared" si="10"/>
        <v>213334</v>
      </c>
    </row>
    <row r="19" spans="1:18">
      <c r="A19" s="14" t="s">
        <v>16</v>
      </c>
      <c r="B19" s="40" t="s">
        <v>507</v>
      </c>
      <c r="C19" s="173">
        <f>SUM(C20)</f>
        <v>3000000</v>
      </c>
      <c r="D19" s="173">
        <f t="shared" ref="D19:R19" si="11">SUM(D20)</f>
        <v>0</v>
      </c>
      <c r="E19" s="173">
        <f t="shared" si="11"/>
        <v>0</v>
      </c>
      <c r="F19" s="173">
        <f t="shared" si="11"/>
        <v>-69600</v>
      </c>
      <c r="G19" s="173">
        <f t="shared" si="11"/>
        <v>0</v>
      </c>
      <c r="H19" s="173">
        <f t="shared" si="11"/>
        <v>0</v>
      </c>
      <c r="I19" s="173">
        <f t="shared" si="11"/>
        <v>0</v>
      </c>
      <c r="J19" s="173">
        <f t="shared" si="11"/>
        <v>-69600</v>
      </c>
      <c r="K19" s="173">
        <f t="shared" si="11"/>
        <v>2930400</v>
      </c>
      <c r="L19" s="173">
        <f t="shared" si="11"/>
        <v>2930400</v>
      </c>
      <c r="M19" s="173">
        <f t="shared" si="11"/>
        <v>2930400</v>
      </c>
      <c r="N19" s="173">
        <f t="shared" si="11"/>
        <v>0</v>
      </c>
      <c r="O19" s="173">
        <f t="shared" si="11"/>
        <v>0</v>
      </c>
      <c r="P19" s="173">
        <f t="shared" si="11"/>
        <v>0</v>
      </c>
      <c r="Q19" s="173">
        <f t="shared" si="11"/>
        <v>0</v>
      </c>
      <c r="R19" s="173">
        <f t="shared" si="11"/>
        <v>0</v>
      </c>
    </row>
    <row r="20" spans="1:18">
      <c r="A20" s="35" t="s">
        <v>508</v>
      </c>
      <c r="B20" s="36" t="s">
        <v>517</v>
      </c>
      <c r="C20" s="9">
        <v>3000000</v>
      </c>
      <c r="D20" s="9">
        <v>0</v>
      </c>
      <c r="E20" s="9">
        <v>0</v>
      </c>
      <c r="F20" s="9">
        <v>-69600</v>
      </c>
      <c r="G20" s="9"/>
      <c r="H20" s="9">
        <v>0</v>
      </c>
      <c r="I20" s="9"/>
      <c r="J20" s="115">
        <f>SUM(F20:I20)</f>
        <v>-69600</v>
      </c>
      <c r="K20" s="115">
        <f>C20+J20</f>
        <v>2930400</v>
      </c>
      <c r="L20" s="9">
        <v>2930400</v>
      </c>
      <c r="M20" s="9">
        <v>2930400</v>
      </c>
      <c r="N20" s="283">
        <f>L20-M20</f>
        <v>0</v>
      </c>
      <c r="O20" s="9"/>
      <c r="P20" s="9"/>
      <c r="Q20" s="283">
        <f>SUM(N20:P20)</f>
        <v>0</v>
      </c>
      <c r="R20" s="115">
        <f>K20-M20-Q20</f>
        <v>0</v>
      </c>
    </row>
    <row r="21" spans="1:18">
      <c r="A21" s="14" t="s">
        <v>16</v>
      </c>
      <c r="B21" s="40" t="s">
        <v>510</v>
      </c>
      <c r="C21" s="173">
        <f>SUM(C22:C23)</f>
        <v>88400000</v>
      </c>
      <c r="D21" s="173">
        <f t="shared" ref="D21:R21" si="12">SUM(D22:D23)</f>
        <v>0</v>
      </c>
      <c r="E21" s="173">
        <f t="shared" si="12"/>
        <v>0</v>
      </c>
      <c r="F21" s="173">
        <f t="shared" si="12"/>
        <v>18526000</v>
      </c>
      <c r="G21" s="173">
        <f t="shared" si="12"/>
        <v>0</v>
      </c>
      <c r="H21" s="173">
        <f t="shared" si="12"/>
        <v>0</v>
      </c>
      <c r="I21" s="173">
        <f t="shared" si="12"/>
        <v>0</v>
      </c>
      <c r="J21" s="173">
        <f t="shared" si="12"/>
        <v>18526000</v>
      </c>
      <c r="K21" s="173">
        <f t="shared" si="12"/>
        <v>106926000</v>
      </c>
      <c r="L21" s="173">
        <f t="shared" si="12"/>
        <v>106926000</v>
      </c>
      <c r="M21" s="173">
        <f t="shared" si="12"/>
        <v>106926000</v>
      </c>
      <c r="N21" s="173">
        <f t="shared" si="12"/>
        <v>0</v>
      </c>
      <c r="O21" s="173">
        <f t="shared" si="12"/>
        <v>0</v>
      </c>
      <c r="P21" s="173">
        <f t="shared" si="12"/>
        <v>0</v>
      </c>
      <c r="Q21" s="173">
        <f t="shared" si="12"/>
        <v>0</v>
      </c>
      <c r="R21" s="173">
        <f t="shared" si="12"/>
        <v>0</v>
      </c>
    </row>
    <row r="22" spans="1:18">
      <c r="A22" s="35" t="s">
        <v>508</v>
      </c>
      <c r="B22" s="41" t="s">
        <v>518</v>
      </c>
      <c r="C22" s="9">
        <v>78300000</v>
      </c>
      <c r="D22" s="9">
        <v>0</v>
      </c>
      <c r="E22" s="9">
        <v>0</v>
      </c>
      <c r="F22" s="9">
        <v>19826000</v>
      </c>
      <c r="G22" s="9"/>
      <c r="H22" s="9">
        <v>0</v>
      </c>
      <c r="I22" s="9"/>
      <c r="J22" s="115">
        <f t="shared" ref="J22:J23" si="13">SUM(F22:I22)</f>
        <v>19826000</v>
      </c>
      <c r="K22" s="115">
        <f>C22+J22</f>
        <v>98126000</v>
      </c>
      <c r="L22" s="9">
        <v>98126000</v>
      </c>
      <c r="M22" s="9">
        <v>98126000</v>
      </c>
      <c r="N22" s="283">
        <f t="shared" ref="N22:N23" si="14">L22-M22</f>
        <v>0</v>
      </c>
      <c r="O22" s="9"/>
      <c r="P22" s="9"/>
      <c r="Q22" s="283">
        <f t="shared" ref="Q22:Q23" si="15">SUM(N22:P22)</f>
        <v>0</v>
      </c>
      <c r="R22" s="115">
        <f t="shared" ref="R22:R23" si="16">K22-M22-Q22</f>
        <v>0</v>
      </c>
    </row>
    <row r="23" spans="1:18">
      <c r="A23" s="35" t="s">
        <v>508</v>
      </c>
      <c r="B23" s="41" t="s">
        <v>519</v>
      </c>
      <c r="C23" s="9">
        <v>10100000</v>
      </c>
      <c r="D23" s="9">
        <v>0</v>
      </c>
      <c r="E23" s="9">
        <v>0</v>
      </c>
      <c r="F23" s="9">
        <v>-1300000</v>
      </c>
      <c r="G23" s="9"/>
      <c r="H23" s="9">
        <v>0</v>
      </c>
      <c r="I23" s="9"/>
      <c r="J23" s="115">
        <f t="shared" si="13"/>
        <v>-1300000</v>
      </c>
      <c r="K23" s="115">
        <f>C23+J23</f>
        <v>8800000</v>
      </c>
      <c r="L23" s="9">
        <v>8800000</v>
      </c>
      <c r="M23" s="9">
        <v>8800000</v>
      </c>
      <c r="N23" s="283">
        <f t="shared" si="14"/>
        <v>0</v>
      </c>
      <c r="O23" s="9"/>
      <c r="P23" s="9"/>
      <c r="Q23" s="283">
        <f t="shared" si="15"/>
        <v>0</v>
      </c>
      <c r="R23" s="115">
        <f t="shared" si="16"/>
        <v>0</v>
      </c>
    </row>
    <row r="24" spans="1:18">
      <c r="A24" s="14" t="s">
        <v>16</v>
      </c>
      <c r="B24" s="40" t="s">
        <v>520</v>
      </c>
      <c r="C24" s="173">
        <f>SUM(C25:C26)</f>
        <v>13000000</v>
      </c>
      <c r="D24" s="173">
        <f t="shared" ref="D24:R24" si="17">SUM(D25:D26)</f>
        <v>0</v>
      </c>
      <c r="E24" s="173">
        <f t="shared" si="17"/>
        <v>0</v>
      </c>
      <c r="F24" s="173">
        <f t="shared" si="17"/>
        <v>2565670</v>
      </c>
      <c r="G24" s="173">
        <f t="shared" si="17"/>
        <v>0</v>
      </c>
      <c r="H24" s="173">
        <f t="shared" si="17"/>
        <v>0</v>
      </c>
      <c r="I24" s="173">
        <f t="shared" si="17"/>
        <v>0</v>
      </c>
      <c r="J24" s="173">
        <f t="shared" si="17"/>
        <v>2565670</v>
      </c>
      <c r="K24" s="173">
        <f t="shared" si="17"/>
        <v>15565670</v>
      </c>
      <c r="L24" s="173">
        <f t="shared" si="17"/>
        <v>15565670</v>
      </c>
      <c r="M24" s="173">
        <f t="shared" si="17"/>
        <v>15565670</v>
      </c>
      <c r="N24" s="173">
        <f t="shared" si="17"/>
        <v>0</v>
      </c>
      <c r="O24" s="173">
        <f t="shared" si="17"/>
        <v>0</v>
      </c>
      <c r="P24" s="173">
        <f t="shared" si="17"/>
        <v>0</v>
      </c>
      <c r="Q24" s="173">
        <f t="shared" si="17"/>
        <v>0</v>
      </c>
      <c r="R24" s="173">
        <f t="shared" si="17"/>
        <v>0</v>
      </c>
    </row>
    <row r="25" spans="1:18">
      <c r="A25" s="35" t="s">
        <v>508</v>
      </c>
      <c r="B25" s="36" t="s">
        <v>521</v>
      </c>
      <c r="C25" s="9">
        <v>250000</v>
      </c>
      <c r="D25" s="9">
        <v>0</v>
      </c>
      <c r="E25" s="9">
        <v>0</v>
      </c>
      <c r="F25" s="9">
        <v>2565670</v>
      </c>
      <c r="G25" s="9"/>
      <c r="H25" s="9">
        <v>0</v>
      </c>
      <c r="I25" s="9"/>
      <c r="J25" s="115">
        <f t="shared" ref="J25:J26" si="18">SUM(F25:I25)</f>
        <v>2565670</v>
      </c>
      <c r="K25" s="115">
        <f>C25+J25</f>
        <v>2815670</v>
      </c>
      <c r="L25" s="9">
        <v>2815670</v>
      </c>
      <c r="M25" s="9">
        <v>2815670</v>
      </c>
      <c r="N25" s="283">
        <f t="shared" ref="N25:N26" si="19">L25-M25</f>
        <v>0</v>
      </c>
      <c r="O25" s="9"/>
      <c r="P25" s="9"/>
      <c r="Q25" s="283">
        <f t="shared" ref="Q25:Q26" si="20">SUM(N25:P25)</f>
        <v>0</v>
      </c>
      <c r="R25" s="115">
        <f t="shared" ref="R25:R26" si="21">K25-M25-Q25</f>
        <v>0</v>
      </c>
    </row>
    <row r="26" spans="1:18">
      <c r="A26" s="35" t="s">
        <v>508</v>
      </c>
      <c r="B26" s="36" t="s">
        <v>522</v>
      </c>
      <c r="C26" s="9">
        <v>12750000</v>
      </c>
      <c r="D26" s="9">
        <v>0</v>
      </c>
      <c r="E26" s="9">
        <v>0</v>
      </c>
      <c r="F26" s="9">
        <v>0</v>
      </c>
      <c r="G26" s="9"/>
      <c r="H26" s="9">
        <v>0</v>
      </c>
      <c r="I26" s="9"/>
      <c r="J26" s="115">
        <f t="shared" si="18"/>
        <v>0</v>
      </c>
      <c r="K26" s="115">
        <f>C26+J26</f>
        <v>12750000</v>
      </c>
      <c r="L26" s="9">
        <v>12750000</v>
      </c>
      <c r="M26" s="9">
        <v>12750000</v>
      </c>
      <c r="N26" s="283">
        <f t="shared" si="19"/>
        <v>0</v>
      </c>
      <c r="O26" s="9"/>
      <c r="P26" s="9"/>
      <c r="Q26" s="283">
        <f t="shared" si="20"/>
        <v>0</v>
      </c>
      <c r="R26" s="115">
        <f t="shared" si="21"/>
        <v>0</v>
      </c>
    </row>
    <row r="27" spans="1:18">
      <c r="A27" s="14" t="s">
        <v>16</v>
      </c>
      <c r="B27" s="40" t="s">
        <v>523</v>
      </c>
      <c r="C27" s="173">
        <f>SUM(C28)</f>
        <v>6000000</v>
      </c>
      <c r="D27" s="173">
        <f t="shared" ref="D27:R27" si="22">SUM(D28)</f>
        <v>0</v>
      </c>
      <c r="E27" s="173">
        <f t="shared" si="22"/>
        <v>0</v>
      </c>
      <c r="F27" s="173">
        <f t="shared" si="22"/>
        <v>2693600</v>
      </c>
      <c r="G27" s="173">
        <f t="shared" si="22"/>
        <v>0</v>
      </c>
      <c r="H27" s="173">
        <f t="shared" si="22"/>
        <v>0</v>
      </c>
      <c r="I27" s="173">
        <f t="shared" si="22"/>
        <v>0</v>
      </c>
      <c r="J27" s="173">
        <f t="shared" si="22"/>
        <v>2693600</v>
      </c>
      <c r="K27" s="173">
        <f t="shared" si="22"/>
        <v>8693600</v>
      </c>
      <c r="L27" s="173">
        <f t="shared" si="22"/>
        <v>8693600</v>
      </c>
      <c r="M27" s="173">
        <f t="shared" si="22"/>
        <v>8693600</v>
      </c>
      <c r="N27" s="173">
        <f t="shared" si="22"/>
        <v>0</v>
      </c>
      <c r="O27" s="173">
        <f t="shared" si="22"/>
        <v>0</v>
      </c>
      <c r="P27" s="173">
        <f t="shared" si="22"/>
        <v>0</v>
      </c>
      <c r="Q27" s="173">
        <f t="shared" si="22"/>
        <v>0</v>
      </c>
      <c r="R27" s="173">
        <f t="shared" si="22"/>
        <v>0</v>
      </c>
    </row>
    <row r="28" spans="1:18">
      <c r="A28" s="35" t="s">
        <v>508</v>
      </c>
      <c r="B28" s="41" t="s">
        <v>524</v>
      </c>
      <c r="C28" s="9">
        <v>6000000</v>
      </c>
      <c r="D28" s="9">
        <v>0</v>
      </c>
      <c r="E28" s="9">
        <v>0</v>
      </c>
      <c r="F28" s="9">
        <v>2693600</v>
      </c>
      <c r="G28" s="9"/>
      <c r="H28" s="9">
        <v>0</v>
      </c>
      <c r="I28" s="9"/>
      <c r="J28" s="115">
        <f>SUM(F28:I28)</f>
        <v>2693600</v>
      </c>
      <c r="K28" s="115">
        <f>C28+J28</f>
        <v>8693600</v>
      </c>
      <c r="L28" s="9">
        <v>8693600</v>
      </c>
      <c r="M28" s="9">
        <v>8693600</v>
      </c>
      <c r="N28" s="283">
        <f>L28-M28</f>
        <v>0</v>
      </c>
      <c r="O28" s="9"/>
      <c r="P28" s="9"/>
      <c r="Q28" s="283">
        <f>SUM(N28:P28)</f>
        <v>0</v>
      </c>
      <c r="R28" s="115">
        <f>K28-M28-Q28</f>
        <v>0</v>
      </c>
    </row>
    <row r="29" spans="1:18">
      <c r="A29" s="14" t="s">
        <v>16</v>
      </c>
      <c r="B29" s="17" t="s">
        <v>525</v>
      </c>
      <c r="C29" s="173">
        <f>SUM(C30:C31)</f>
        <v>1500000</v>
      </c>
      <c r="D29" s="173">
        <f t="shared" ref="D29:R29" si="23">SUM(D30:D31)</f>
        <v>0</v>
      </c>
      <c r="E29" s="173">
        <f t="shared" si="23"/>
        <v>0</v>
      </c>
      <c r="F29" s="173">
        <f t="shared" si="23"/>
        <v>4702590</v>
      </c>
      <c r="G29" s="173">
        <f t="shared" si="23"/>
        <v>0</v>
      </c>
      <c r="H29" s="173">
        <f t="shared" si="23"/>
        <v>0</v>
      </c>
      <c r="I29" s="173">
        <f t="shared" si="23"/>
        <v>0</v>
      </c>
      <c r="J29" s="173">
        <f t="shared" si="23"/>
        <v>4702590</v>
      </c>
      <c r="K29" s="173">
        <f t="shared" si="23"/>
        <v>6202590</v>
      </c>
      <c r="L29" s="173">
        <f t="shared" si="23"/>
        <v>5989256</v>
      </c>
      <c r="M29" s="173">
        <f t="shared" si="23"/>
        <v>5989256</v>
      </c>
      <c r="N29" s="173">
        <f t="shared" si="23"/>
        <v>0</v>
      </c>
      <c r="O29" s="173">
        <f t="shared" si="23"/>
        <v>0</v>
      </c>
      <c r="P29" s="173">
        <f t="shared" si="23"/>
        <v>0</v>
      </c>
      <c r="Q29" s="173">
        <f t="shared" si="23"/>
        <v>0</v>
      </c>
      <c r="R29" s="173">
        <f t="shared" si="23"/>
        <v>213334</v>
      </c>
    </row>
    <row r="30" spans="1:18">
      <c r="A30" s="35" t="s">
        <v>508</v>
      </c>
      <c r="B30" s="36" t="s">
        <v>526</v>
      </c>
      <c r="C30" s="9">
        <v>1500000</v>
      </c>
      <c r="D30" s="9">
        <v>0</v>
      </c>
      <c r="E30" s="9">
        <v>0</v>
      </c>
      <c r="F30" s="92">
        <v>1895000</v>
      </c>
      <c r="G30" s="92"/>
      <c r="H30" s="9">
        <v>0</v>
      </c>
      <c r="I30" s="9"/>
      <c r="J30" s="115">
        <f t="shared" ref="J30:J31" si="24">SUM(F30:I30)</f>
        <v>1895000</v>
      </c>
      <c r="K30" s="115">
        <f>C30+J30</f>
        <v>3395000</v>
      </c>
      <c r="L30" s="9">
        <v>3181700</v>
      </c>
      <c r="M30" s="9">
        <v>3181700</v>
      </c>
      <c r="N30" s="283">
        <f t="shared" ref="N30:N31" si="25">L30-M30</f>
        <v>0</v>
      </c>
      <c r="O30" s="9"/>
      <c r="P30" s="9"/>
      <c r="Q30" s="283">
        <f t="shared" ref="Q30:Q31" si="26">SUM(N30:P30)</f>
        <v>0</v>
      </c>
      <c r="R30" s="115">
        <f t="shared" ref="R30:R31" si="27">K30-M30-Q30</f>
        <v>213300</v>
      </c>
    </row>
    <row r="31" spans="1:18">
      <c r="A31" s="35" t="s">
        <v>4</v>
      </c>
      <c r="B31" s="36" t="s">
        <v>85</v>
      </c>
      <c r="C31" s="9">
        <v>0</v>
      </c>
      <c r="D31" s="9">
        <v>0</v>
      </c>
      <c r="E31" s="9">
        <v>0</v>
      </c>
      <c r="F31" s="92">
        <v>2807590</v>
      </c>
      <c r="G31" s="92"/>
      <c r="H31" s="9">
        <v>0</v>
      </c>
      <c r="I31" s="9"/>
      <c r="J31" s="115">
        <f t="shared" si="24"/>
        <v>2807590</v>
      </c>
      <c r="K31" s="115">
        <f>C31+J31</f>
        <v>2807590</v>
      </c>
      <c r="L31" s="9">
        <v>2807556</v>
      </c>
      <c r="M31" s="9">
        <v>2807556</v>
      </c>
      <c r="N31" s="283">
        <f t="shared" si="25"/>
        <v>0</v>
      </c>
      <c r="O31" s="9"/>
      <c r="P31" s="9"/>
      <c r="Q31" s="283">
        <f t="shared" si="26"/>
        <v>0</v>
      </c>
      <c r="R31" s="115">
        <f t="shared" si="27"/>
        <v>34</v>
      </c>
    </row>
    <row r="32" spans="1:18">
      <c r="A32" s="14" t="s">
        <v>16</v>
      </c>
      <c r="B32" s="17" t="s">
        <v>40</v>
      </c>
      <c r="C32" s="173">
        <f>SUM(C33:C34)</f>
        <v>35948000</v>
      </c>
      <c r="D32" s="173">
        <f t="shared" ref="D32:R32" si="28">SUM(D33:D34)</f>
        <v>0</v>
      </c>
      <c r="E32" s="173">
        <f t="shared" si="28"/>
        <v>0</v>
      </c>
      <c r="F32" s="173">
        <f t="shared" si="28"/>
        <v>-28859360</v>
      </c>
      <c r="G32" s="173">
        <f t="shared" si="28"/>
        <v>0</v>
      </c>
      <c r="H32" s="173">
        <f t="shared" si="28"/>
        <v>0</v>
      </c>
      <c r="I32" s="173">
        <f t="shared" si="28"/>
        <v>0</v>
      </c>
      <c r="J32" s="173">
        <f t="shared" si="28"/>
        <v>-28859360</v>
      </c>
      <c r="K32" s="173">
        <f t="shared" si="28"/>
        <v>7088640</v>
      </c>
      <c r="L32" s="173">
        <f t="shared" si="28"/>
        <v>7088640</v>
      </c>
      <c r="M32" s="173">
        <f t="shared" si="28"/>
        <v>7088640</v>
      </c>
      <c r="N32" s="173">
        <f t="shared" si="28"/>
        <v>0</v>
      </c>
      <c r="O32" s="173">
        <f t="shared" si="28"/>
        <v>0</v>
      </c>
      <c r="P32" s="173">
        <f t="shared" si="28"/>
        <v>0</v>
      </c>
      <c r="Q32" s="173">
        <f t="shared" si="28"/>
        <v>0</v>
      </c>
      <c r="R32" s="173">
        <f t="shared" si="28"/>
        <v>0</v>
      </c>
    </row>
    <row r="33" spans="1:18">
      <c r="A33" s="35" t="s">
        <v>4</v>
      </c>
      <c r="B33" s="36" t="s">
        <v>41</v>
      </c>
      <c r="C33" s="9">
        <v>7948000</v>
      </c>
      <c r="D33" s="9">
        <v>0</v>
      </c>
      <c r="E33" s="9">
        <v>0</v>
      </c>
      <c r="F33" s="9">
        <v>-5199360</v>
      </c>
      <c r="G33" s="9"/>
      <c r="H33" s="9">
        <v>0</v>
      </c>
      <c r="I33" s="9"/>
      <c r="J33" s="115">
        <f t="shared" ref="J33:J34" si="29">SUM(F33:I33)</f>
        <v>-5199360</v>
      </c>
      <c r="K33" s="115">
        <f>C33+J33</f>
        <v>2748640</v>
      </c>
      <c r="L33" s="9">
        <v>2748640</v>
      </c>
      <c r="M33" s="9">
        <v>2748640</v>
      </c>
      <c r="N33" s="283">
        <f t="shared" ref="N33:N34" si="30">L33-M33</f>
        <v>0</v>
      </c>
      <c r="O33" s="9"/>
      <c r="P33" s="9"/>
      <c r="Q33" s="283">
        <f t="shared" ref="Q33:Q34" si="31">SUM(N33:P33)</f>
        <v>0</v>
      </c>
      <c r="R33" s="115">
        <f t="shared" ref="R33:R34" si="32">K33-M33-Q33</f>
        <v>0</v>
      </c>
    </row>
    <row r="34" spans="1:18">
      <c r="A34" s="35" t="s">
        <v>4</v>
      </c>
      <c r="B34" s="36" t="s">
        <v>42</v>
      </c>
      <c r="C34" s="9">
        <v>28000000</v>
      </c>
      <c r="D34" s="9">
        <v>0</v>
      </c>
      <c r="E34" s="9">
        <v>0</v>
      </c>
      <c r="F34" s="9">
        <v>-23660000</v>
      </c>
      <c r="G34" s="9"/>
      <c r="H34" s="9">
        <v>0</v>
      </c>
      <c r="I34" s="9"/>
      <c r="J34" s="115">
        <f t="shared" si="29"/>
        <v>-23660000</v>
      </c>
      <c r="K34" s="115">
        <f>C34+J34</f>
        <v>4340000</v>
      </c>
      <c r="L34" s="9">
        <v>4340000</v>
      </c>
      <c r="M34" s="9">
        <v>4340000</v>
      </c>
      <c r="N34" s="283">
        <f t="shared" si="30"/>
        <v>0</v>
      </c>
      <c r="O34" s="9"/>
      <c r="P34" s="9"/>
      <c r="Q34" s="283">
        <f t="shared" si="31"/>
        <v>0</v>
      </c>
      <c r="R34" s="115">
        <f t="shared" si="32"/>
        <v>0</v>
      </c>
    </row>
    <row r="35" spans="1:18">
      <c r="A35" s="14" t="s">
        <v>16</v>
      </c>
      <c r="B35" s="17" t="s">
        <v>88</v>
      </c>
      <c r="C35" s="173">
        <f>SUM(C36)</f>
        <v>0</v>
      </c>
      <c r="D35" s="173">
        <f t="shared" ref="D35:R35" si="33">SUM(D36)</f>
        <v>0</v>
      </c>
      <c r="E35" s="173">
        <f t="shared" si="33"/>
        <v>0</v>
      </c>
      <c r="F35" s="173">
        <f t="shared" si="33"/>
        <v>441100</v>
      </c>
      <c r="G35" s="173">
        <f t="shared" si="33"/>
        <v>0</v>
      </c>
      <c r="H35" s="173">
        <f t="shared" si="33"/>
        <v>0</v>
      </c>
      <c r="I35" s="173">
        <f t="shared" si="33"/>
        <v>0</v>
      </c>
      <c r="J35" s="173">
        <f t="shared" si="33"/>
        <v>441100</v>
      </c>
      <c r="K35" s="173">
        <f t="shared" si="33"/>
        <v>441100</v>
      </c>
      <c r="L35" s="173">
        <f t="shared" si="33"/>
        <v>441100</v>
      </c>
      <c r="M35" s="173">
        <f t="shared" si="33"/>
        <v>441100</v>
      </c>
      <c r="N35" s="173">
        <f t="shared" si="33"/>
        <v>0</v>
      </c>
      <c r="O35" s="173">
        <f t="shared" si="33"/>
        <v>0</v>
      </c>
      <c r="P35" s="173">
        <f t="shared" si="33"/>
        <v>0</v>
      </c>
      <c r="Q35" s="173">
        <f t="shared" si="33"/>
        <v>0</v>
      </c>
      <c r="R35" s="173">
        <f t="shared" si="33"/>
        <v>0</v>
      </c>
    </row>
    <row r="36" spans="1:18">
      <c r="A36" s="35" t="s">
        <v>4</v>
      </c>
      <c r="B36" s="36" t="s">
        <v>88</v>
      </c>
      <c r="C36" s="9">
        <v>0</v>
      </c>
      <c r="D36" s="9">
        <v>0</v>
      </c>
      <c r="E36" s="9">
        <v>0</v>
      </c>
      <c r="F36" s="92">
        <v>441100</v>
      </c>
      <c r="G36" s="92"/>
      <c r="H36" s="9">
        <v>0</v>
      </c>
      <c r="I36" s="9"/>
      <c r="J36" s="115">
        <f>SUM(F36:I36)</f>
        <v>441100</v>
      </c>
      <c r="K36" s="115">
        <f>C36+J36</f>
        <v>441100</v>
      </c>
      <c r="L36" s="9">
        <v>441100</v>
      </c>
      <c r="M36" s="9">
        <v>441100</v>
      </c>
      <c r="N36" s="283">
        <f>L36-M36</f>
        <v>0</v>
      </c>
      <c r="O36" s="9"/>
      <c r="P36" s="9"/>
      <c r="Q36" s="283">
        <f>SUM(N36:P36)</f>
        <v>0</v>
      </c>
      <c r="R36" s="115">
        <f>K36-M36-Q36</f>
        <v>0</v>
      </c>
    </row>
    <row r="37" spans="1:18">
      <c r="A37" s="13" t="s">
        <v>3</v>
      </c>
      <c r="B37" s="13" t="s">
        <v>212</v>
      </c>
      <c r="C37" s="120">
        <f>SUM(C38,C41,C43,C48,C50,C52,C54)</f>
        <v>210000000</v>
      </c>
      <c r="D37" s="120">
        <f t="shared" ref="D37:R37" si="34">SUM(D38,D41,D43,D48,D50,D52,D54)</f>
        <v>0</v>
      </c>
      <c r="E37" s="120">
        <f t="shared" si="34"/>
        <v>0</v>
      </c>
      <c r="F37" s="120">
        <f t="shared" si="34"/>
        <v>0</v>
      </c>
      <c r="G37" s="120">
        <f t="shared" si="34"/>
        <v>0</v>
      </c>
      <c r="H37" s="120">
        <f t="shared" si="34"/>
        <v>0</v>
      </c>
      <c r="I37" s="120">
        <f t="shared" si="34"/>
        <v>0</v>
      </c>
      <c r="J37" s="120">
        <f t="shared" si="34"/>
        <v>0</v>
      </c>
      <c r="K37" s="120">
        <f t="shared" si="34"/>
        <v>210000000</v>
      </c>
      <c r="L37" s="120">
        <f t="shared" si="34"/>
        <v>210000000</v>
      </c>
      <c r="M37" s="120">
        <f t="shared" si="34"/>
        <v>210000000</v>
      </c>
      <c r="N37" s="120">
        <f t="shared" si="34"/>
        <v>0</v>
      </c>
      <c r="O37" s="120">
        <f t="shared" si="34"/>
        <v>0</v>
      </c>
      <c r="P37" s="120">
        <f t="shared" si="34"/>
        <v>0</v>
      </c>
      <c r="Q37" s="120">
        <f t="shared" si="34"/>
        <v>0</v>
      </c>
      <c r="R37" s="120">
        <f t="shared" si="34"/>
        <v>0</v>
      </c>
    </row>
    <row r="38" spans="1:18">
      <c r="A38" s="14" t="s">
        <v>16</v>
      </c>
      <c r="B38" s="14" t="s">
        <v>18</v>
      </c>
      <c r="C38" s="173">
        <f>SUM(C39:C40)</f>
        <v>177000000</v>
      </c>
      <c r="D38" s="173">
        <f t="shared" ref="D38:R38" si="35">SUM(D39:D40)</f>
        <v>0</v>
      </c>
      <c r="E38" s="173">
        <f t="shared" si="35"/>
        <v>0</v>
      </c>
      <c r="F38" s="173">
        <f t="shared" si="35"/>
        <v>650000</v>
      </c>
      <c r="G38" s="173">
        <f t="shared" si="35"/>
        <v>0</v>
      </c>
      <c r="H38" s="173">
        <f t="shared" si="35"/>
        <v>0</v>
      </c>
      <c r="I38" s="173">
        <f t="shared" si="35"/>
        <v>0</v>
      </c>
      <c r="J38" s="173">
        <f t="shared" si="35"/>
        <v>650000</v>
      </c>
      <c r="K38" s="173">
        <f t="shared" si="35"/>
        <v>177650000</v>
      </c>
      <c r="L38" s="173">
        <f t="shared" si="35"/>
        <v>177650000</v>
      </c>
      <c r="M38" s="173">
        <f t="shared" si="35"/>
        <v>177650000</v>
      </c>
      <c r="N38" s="173">
        <f t="shared" si="35"/>
        <v>0</v>
      </c>
      <c r="O38" s="173">
        <f t="shared" si="35"/>
        <v>0</v>
      </c>
      <c r="P38" s="173">
        <f t="shared" si="35"/>
        <v>0</v>
      </c>
      <c r="Q38" s="173">
        <f t="shared" si="35"/>
        <v>0</v>
      </c>
      <c r="R38" s="173">
        <f t="shared" si="35"/>
        <v>0</v>
      </c>
    </row>
    <row r="39" spans="1:18">
      <c r="A39" s="35" t="s">
        <v>4</v>
      </c>
      <c r="B39" s="35" t="s">
        <v>17</v>
      </c>
      <c r="C39" s="9">
        <v>163485000</v>
      </c>
      <c r="D39" s="9">
        <v>0</v>
      </c>
      <c r="E39" s="9">
        <v>0</v>
      </c>
      <c r="F39" s="9">
        <v>0</v>
      </c>
      <c r="G39" s="9"/>
      <c r="H39" s="9">
        <v>0</v>
      </c>
      <c r="I39" s="9"/>
      <c r="J39" s="115">
        <f t="shared" ref="J39:J40" si="36">SUM(F39:I39)</f>
        <v>0</v>
      </c>
      <c r="K39" s="115">
        <f>C39+J39</f>
        <v>163485000</v>
      </c>
      <c r="L39" s="9">
        <v>163485000</v>
      </c>
      <c r="M39" s="9">
        <v>163485000</v>
      </c>
      <c r="N39" s="283">
        <f t="shared" ref="N39:N40" si="37">L39-M39</f>
        <v>0</v>
      </c>
      <c r="O39" s="9">
        <v>0</v>
      </c>
      <c r="P39" s="9">
        <v>0</v>
      </c>
      <c r="Q39" s="283">
        <f t="shared" ref="Q39:Q40" si="38">SUM(N39:P39)</f>
        <v>0</v>
      </c>
      <c r="R39" s="115">
        <f t="shared" ref="R39:R40" si="39">K39-M39-Q39</f>
        <v>0</v>
      </c>
    </row>
    <row r="40" spans="1:18">
      <c r="A40" s="35" t="s">
        <v>4</v>
      </c>
      <c r="B40" s="35" t="s">
        <v>19</v>
      </c>
      <c r="C40" s="9">
        <v>13515000</v>
      </c>
      <c r="D40" s="9">
        <v>0</v>
      </c>
      <c r="E40" s="9">
        <v>0</v>
      </c>
      <c r="F40" s="9">
        <v>650000</v>
      </c>
      <c r="G40" s="9"/>
      <c r="H40" s="9">
        <v>0</v>
      </c>
      <c r="I40" s="9"/>
      <c r="J40" s="115">
        <f t="shared" si="36"/>
        <v>650000</v>
      </c>
      <c r="K40" s="115">
        <f>C40+J40</f>
        <v>14165000</v>
      </c>
      <c r="L40" s="9">
        <v>14165000</v>
      </c>
      <c r="M40" s="9">
        <v>14165000</v>
      </c>
      <c r="N40" s="283">
        <f t="shared" si="37"/>
        <v>0</v>
      </c>
      <c r="O40" s="9">
        <v>0</v>
      </c>
      <c r="P40" s="9">
        <v>0</v>
      </c>
      <c r="Q40" s="283">
        <f t="shared" si="38"/>
        <v>0</v>
      </c>
      <c r="R40" s="115">
        <f t="shared" si="39"/>
        <v>0</v>
      </c>
    </row>
    <row r="41" spans="1:18">
      <c r="A41" s="14" t="s">
        <v>16</v>
      </c>
      <c r="B41" s="14" t="s">
        <v>21</v>
      </c>
      <c r="C41" s="173">
        <f>SUM(C42)</f>
        <v>5000000</v>
      </c>
      <c r="D41" s="173">
        <f t="shared" ref="D41:R41" si="40">SUM(D42)</f>
        <v>0</v>
      </c>
      <c r="E41" s="173">
        <f t="shared" si="40"/>
        <v>0</v>
      </c>
      <c r="F41" s="173">
        <f t="shared" si="40"/>
        <v>-650000</v>
      </c>
      <c r="G41" s="173">
        <f t="shared" si="40"/>
        <v>0</v>
      </c>
      <c r="H41" s="173">
        <f t="shared" si="40"/>
        <v>0</v>
      </c>
      <c r="I41" s="173">
        <f t="shared" si="40"/>
        <v>0</v>
      </c>
      <c r="J41" s="173">
        <f t="shared" si="40"/>
        <v>-650000</v>
      </c>
      <c r="K41" s="173">
        <f t="shared" si="40"/>
        <v>4350000</v>
      </c>
      <c r="L41" s="173">
        <f t="shared" si="40"/>
        <v>4350000</v>
      </c>
      <c r="M41" s="173">
        <f t="shared" si="40"/>
        <v>4350000</v>
      </c>
      <c r="N41" s="173">
        <f t="shared" si="40"/>
        <v>0</v>
      </c>
      <c r="O41" s="173">
        <f t="shared" si="40"/>
        <v>0</v>
      </c>
      <c r="P41" s="173">
        <f t="shared" si="40"/>
        <v>0</v>
      </c>
      <c r="Q41" s="173">
        <f t="shared" si="40"/>
        <v>0</v>
      </c>
      <c r="R41" s="173">
        <f t="shared" si="40"/>
        <v>0</v>
      </c>
    </row>
    <row r="42" spans="1:18">
      <c r="A42" s="35" t="s">
        <v>4</v>
      </c>
      <c r="B42" s="35" t="s">
        <v>213</v>
      </c>
      <c r="C42" s="9">
        <v>5000000</v>
      </c>
      <c r="D42" s="9">
        <v>0</v>
      </c>
      <c r="E42" s="9">
        <v>0</v>
      </c>
      <c r="F42" s="9">
        <v>-650000</v>
      </c>
      <c r="G42" s="9"/>
      <c r="H42" s="9">
        <v>0</v>
      </c>
      <c r="I42" s="9"/>
      <c r="J42" s="115">
        <f>SUM(F42:I42)</f>
        <v>-650000</v>
      </c>
      <c r="K42" s="115">
        <f>C42+J42</f>
        <v>4350000</v>
      </c>
      <c r="L42" s="9">
        <v>4350000</v>
      </c>
      <c r="M42" s="9">
        <v>4350000</v>
      </c>
      <c r="N42" s="283">
        <f>L42-M42</f>
        <v>0</v>
      </c>
      <c r="O42" s="9">
        <v>0</v>
      </c>
      <c r="P42" s="9">
        <v>0</v>
      </c>
      <c r="Q42" s="283">
        <f>SUM(N42:P42)</f>
        <v>0</v>
      </c>
      <c r="R42" s="115">
        <f>K42-M42-Q42</f>
        <v>0</v>
      </c>
    </row>
    <row r="43" spans="1:18">
      <c r="A43" s="14" t="s">
        <v>16</v>
      </c>
      <c r="B43" s="14" t="s">
        <v>24</v>
      </c>
      <c r="C43" s="173">
        <f>SUM(C44:C47)</f>
        <v>18000000</v>
      </c>
      <c r="D43" s="173">
        <f t="shared" ref="D43:R43" si="41">SUM(D44:D47)</f>
        <v>0</v>
      </c>
      <c r="E43" s="173">
        <f t="shared" si="41"/>
        <v>0</v>
      </c>
      <c r="F43" s="173">
        <f t="shared" si="41"/>
        <v>0</v>
      </c>
      <c r="G43" s="173">
        <f t="shared" si="41"/>
        <v>0</v>
      </c>
      <c r="H43" s="173">
        <f t="shared" si="41"/>
        <v>0</v>
      </c>
      <c r="I43" s="173">
        <f t="shared" si="41"/>
        <v>0</v>
      </c>
      <c r="J43" s="173">
        <f t="shared" si="41"/>
        <v>0</v>
      </c>
      <c r="K43" s="173">
        <f t="shared" si="41"/>
        <v>18000000</v>
      </c>
      <c r="L43" s="173">
        <f t="shared" si="41"/>
        <v>18000000</v>
      </c>
      <c r="M43" s="173">
        <f t="shared" si="41"/>
        <v>18000000</v>
      </c>
      <c r="N43" s="173">
        <f t="shared" si="41"/>
        <v>0</v>
      </c>
      <c r="O43" s="173">
        <f t="shared" si="41"/>
        <v>0</v>
      </c>
      <c r="P43" s="173">
        <f t="shared" si="41"/>
        <v>0</v>
      </c>
      <c r="Q43" s="173">
        <f t="shared" si="41"/>
        <v>0</v>
      </c>
      <c r="R43" s="173">
        <f t="shared" si="41"/>
        <v>0</v>
      </c>
    </row>
    <row r="44" spans="1:18">
      <c r="A44" s="35" t="s">
        <v>4</v>
      </c>
      <c r="B44" s="35" t="s">
        <v>25</v>
      </c>
      <c r="C44" s="9">
        <v>8100000</v>
      </c>
      <c r="D44" s="9">
        <v>0</v>
      </c>
      <c r="E44" s="9">
        <v>0</v>
      </c>
      <c r="F44" s="9">
        <v>0</v>
      </c>
      <c r="G44" s="9"/>
      <c r="H44" s="9">
        <v>0</v>
      </c>
      <c r="I44" s="9"/>
      <c r="J44" s="115">
        <f t="shared" ref="J44:J47" si="42">SUM(F44:I44)</f>
        <v>0</v>
      </c>
      <c r="K44" s="115">
        <f>C44+J44</f>
        <v>8100000</v>
      </c>
      <c r="L44" s="9">
        <v>8100000</v>
      </c>
      <c r="M44" s="9">
        <v>8100000</v>
      </c>
      <c r="N44" s="283">
        <f t="shared" ref="N44:N47" si="43">L44-M44</f>
        <v>0</v>
      </c>
      <c r="O44" s="9">
        <v>0</v>
      </c>
      <c r="P44" s="9">
        <v>0</v>
      </c>
      <c r="Q44" s="283">
        <f t="shared" ref="Q44:Q47" si="44">SUM(N44:P44)</f>
        <v>0</v>
      </c>
      <c r="R44" s="115">
        <f t="shared" ref="R44:R47" si="45">K44-M44-Q44</f>
        <v>0</v>
      </c>
    </row>
    <row r="45" spans="1:18">
      <c r="A45" s="35" t="s">
        <v>4</v>
      </c>
      <c r="B45" s="35" t="s">
        <v>26</v>
      </c>
      <c r="C45" s="9">
        <v>6000000</v>
      </c>
      <c r="D45" s="9">
        <v>0</v>
      </c>
      <c r="E45" s="9">
        <v>0</v>
      </c>
      <c r="F45" s="9">
        <v>0</v>
      </c>
      <c r="G45" s="9"/>
      <c r="H45" s="9">
        <v>0</v>
      </c>
      <c r="I45" s="9"/>
      <c r="J45" s="115">
        <f t="shared" si="42"/>
        <v>0</v>
      </c>
      <c r="K45" s="115">
        <f>C45+J45</f>
        <v>6000000</v>
      </c>
      <c r="L45" s="9">
        <v>6000000</v>
      </c>
      <c r="M45" s="9">
        <v>6000000</v>
      </c>
      <c r="N45" s="283">
        <f t="shared" si="43"/>
        <v>0</v>
      </c>
      <c r="O45" s="9">
        <v>0</v>
      </c>
      <c r="P45" s="9">
        <v>0</v>
      </c>
      <c r="Q45" s="283">
        <f t="shared" si="44"/>
        <v>0</v>
      </c>
      <c r="R45" s="115">
        <f t="shared" si="45"/>
        <v>0</v>
      </c>
    </row>
    <row r="46" spans="1:18">
      <c r="A46" s="35" t="s">
        <v>4</v>
      </c>
      <c r="B46" s="35" t="s">
        <v>27</v>
      </c>
      <c r="C46" s="9">
        <v>3000000</v>
      </c>
      <c r="D46" s="9">
        <v>0</v>
      </c>
      <c r="E46" s="9">
        <v>0</v>
      </c>
      <c r="F46" s="9">
        <v>0</v>
      </c>
      <c r="G46" s="9"/>
      <c r="H46" s="9">
        <v>0</v>
      </c>
      <c r="I46" s="9"/>
      <c r="J46" s="115">
        <f t="shared" si="42"/>
        <v>0</v>
      </c>
      <c r="K46" s="115">
        <f>C46+J46</f>
        <v>3000000</v>
      </c>
      <c r="L46" s="9">
        <v>3000000</v>
      </c>
      <c r="M46" s="9">
        <v>3000000</v>
      </c>
      <c r="N46" s="283">
        <f t="shared" si="43"/>
        <v>0</v>
      </c>
      <c r="O46" s="9">
        <v>0</v>
      </c>
      <c r="P46" s="9">
        <v>0</v>
      </c>
      <c r="Q46" s="283">
        <f t="shared" si="44"/>
        <v>0</v>
      </c>
      <c r="R46" s="115">
        <f t="shared" si="45"/>
        <v>0</v>
      </c>
    </row>
    <row r="47" spans="1:18">
      <c r="A47" s="35" t="s">
        <v>4</v>
      </c>
      <c r="B47" s="35" t="s">
        <v>28</v>
      </c>
      <c r="C47" s="9">
        <v>900000</v>
      </c>
      <c r="D47" s="9">
        <v>0</v>
      </c>
      <c r="E47" s="9">
        <v>0</v>
      </c>
      <c r="F47" s="9">
        <v>0</v>
      </c>
      <c r="G47" s="9"/>
      <c r="H47" s="9">
        <v>0</v>
      </c>
      <c r="I47" s="9"/>
      <c r="J47" s="115">
        <f t="shared" si="42"/>
        <v>0</v>
      </c>
      <c r="K47" s="115">
        <f>C47+J47</f>
        <v>900000</v>
      </c>
      <c r="L47" s="9">
        <v>900000</v>
      </c>
      <c r="M47" s="9">
        <v>900000</v>
      </c>
      <c r="N47" s="283">
        <f t="shared" si="43"/>
        <v>0</v>
      </c>
      <c r="O47" s="9">
        <v>0</v>
      </c>
      <c r="P47" s="9">
        <v>0</v>
      </c>
      <c r="Q47" s="283">
        <f t="shared" si="44"/>
        <v>0</v>
      </c>
      <c r="R47" s="115">
        <f t="shared" si="45"/>
        <v>0</v>
      </c>
    </row>
    <row r="48" spans="1:18">
      <c r="A48" s="14" t="s">
        <v>16</v>
      </c>
      <c r="B48" s="17" t="s">
        <v>67</v>
      </c>
      <c r="C48" s="173">
        <f>SUM(C49)</f>
        <v>0</v>
      </c>
      <c r="D48" s="173">
        <f t="shared" ref="D48:R48" si="46">SUM(D49)</f>
        <v>0</v>
      </c>
      <c r="E48" s="173">
        <f t="shared" si="46"/>
        <v>0</v>
      </c>
      <c r="F48" s="173">
        <f t="shared" si="46"/>
        <v>1688700</v>
      </c>
      <c r="G48" s="173">
        <f t="shared" si="46"/>
        <v>0</v>
      </c>
      <c r="H48" s="173">
        <f t="shared" si="46"/>
        <v>0</v>
      </c>
      <c r="I48" s="173">
        <f t="shared" si="46"/>
        <v>0</v>
      </c>
      <c r="J48" s="173">
        <f t="shared" si="46"/>
        <v>1688700</v>
      </c>
      <c r="K48" s="173">
        <f t="shared" si="46"/>
        <v>1688700</v>
      </c>
      <c r="L48" s="173">
        <f t="shared" si="46"/>
        <v>1688700</v>
      </c>
      <c r="M48" s="173">
        <f t="shared" si="46"/>
        <v>1688700</v>
      </c>
      <c r="N48" s="173">
        <f t="shared" si="46"/>
        <v>0</v>
      </c>
      <c r="O48" s="173">
        <f t="shared" si="46"/>
        <v>0</v>
      </c>
      <c r="P48" s="173">
        <f t="shared" si="46"/>
        <v>0</v>
      </c>
      <c r="Q48" s="173">
        <f t="shared" si="46"/>
        <v>0</v>
      </c>
      <c r="R48" s="173">
        <f t="shared" si="46"/>
        <v>0</v>
      </c>
    </row>
    <row r="49" spans="1:18">
      <c r="A49" s="35" t="s">
        <v>4</v>
      </c>
      <c r="B49" s="36" t="s">
        <v>67</v>
      </c>
      <c r="C49" s="9">
        <v>0</v>
      </c>
      <c r="D49" s="9">
        <v>0</v>
      </c>
      <c r="E49" s="9">
        <v>0</v>
      </c>
      <c r="F49" s="9">
        <v>1688700</v>
      </c>
      <c r="G49" s="9"/>
      <c r="H49" s="9">
        <v>0</v>
      </c>
      <c r="I49" s="9"/>
      <c r="J49" s="115">
        <f>SUM(F49:I49)</f>
        <v>1688700</v>
      </c>
      <c r="K49" s="115">
        <f>C49+J49</f>
        <v>1688700</v>
      </c>
      <c r="L49" s="9">
        <v>1688700</v>
      </c>
      <c r="M49" s="9">
        <v>1688700</v>
      </c>
      <c r="N49" s="283">
        <f>L49-M49</f>
        <v>0</v>
      </c>
      <c r="O49" s="9">
        <v>0</v>
      </c>
      <c r="P49" s="9">
        <v>0</v>
      </c>
      <c r="Q49" s="283">
        <f>SUM(N49:P49)</f>
        <v>0</v>
      </c>
      <c r="R49" s="115">
        <f>K49-M49-Q49</f>
        <v>0</v>
      </c>
    </row>
    <row r="50" spans="1:18">
      <c r="A50" s="14" t="s">
        <v>16</v>
      </c>
      <c r="B50" s="17" t="s">
        <v>36</v>
      </c>
      <c r="C50" s="173">
        <f>SUM(C51)</f>
        <v>6000000</v>
      </c>
      <c r="D50" s="173">
        <f t="shared" ref="D50:R50" si="47">SUM(D51)</f>
        <v>0</v>
      </c>
      <c r="E50" s="173">
        <f t="shared" si="47"/>
        <v>0</v>
      </c>
      <c r="F50" s="173">
        <f t="shared" si="47"/>
        <v>-3811200</v>
      </c>
      <c r="G50" s="173">
        <f t="shared" si="47"/>
        <v>0</v>
      </c>
      <c r="H50" s="173">
        <f t="shared" si="47"/>
        <v>0</v>
      </c>
      <c r="I50" s="173">
        <f t="shared" si="47"/>
        <v>0</v>
      </c>
      <c r="J50" s="173">
        <f t="shared" si="47"/>
        <v>-3811200</v>
      </c>
      <c r="K50" s="173">
        <f t="shared" si="47"/>
        <v>2188800</v>
      </c>
      <c r="L50" s="173">
        <f t="shared" si="47"/>
        <v>2188800</v>
      </c>
      <c r="M50" s="173">
        <f t="shared" si="47"/>
        <v>2188800</v>
      </c>
      <c r="N50" s="173">
        <f t="shared" si="47"/>
        <v>0</v>
      </c>
      <c r="O50" s="173">
        <f t="shared" si="47"/>
        <v>0</v>
      </c>
      <c r="P50" s="173">
        <f t="shared" si="47"/>
        <v>0</v>
      </c>
      <c r="Q50" s="173">
        <f t="shared" si="47"/>
        <v>0</v>
      </c>
      <c r="R50" s="173">
        <f t="shared" si="47"/>
        <v>0</v>
      </c>
    </row>
    <row r="51" spans="1:18">
      <c r="A51" s="35" t="s">
        <v>4</v>
      </c>
      <c r="B51" s="36" t="s">
        <v>37</v>
      </c>
      <c r="C51" s="9">
        <v>6000000</v>
      </c>
      <c r="D51" s="9">
        <v>0</v>
      </c>
      <c r="E51" s="9">
        <v>0</v>
      </c>
      <c r="F51" s="9">
        <v>-3811200</v>
      </c>
      <c r="G51" s="9"/>
      <c r="H51" s="9">
        <v>0</v>
      </c>
      <c r="I51" s="9"/>
      <c r="J51" s="115">
        <f>SUM(F51:I51)</f>
        <v>-3811200</v>
      </c>
      <c r="K51" s="115">
        <f>C51+J51</f>
        <v>2188800</v>
      </c>
      <c r="L51" s="9">
        <v>2188800</v>
      </c>
      <c r="M51" s="9">
        <v>2188800</v>
      </c>
      <c r="N51" s="283">
        <f>L51-M51</f>
        <v>0</v>
      </c>
      <c r="O51" s="9">
        <v>0</v>
      </c>
      <c r="P51" s="9">
        <v>0</v>
      </c>
      <c r="Q51" s="283">
        <f>SUM(N51:P51)</f>
        <v>0</v>
      </c>
      <c r="R51" s="115">
        <f>K51-M51-Q51</f>
        <v>0</v>
      </c>
    </row>
    <row r="52" spans="1:18">
      <c r="A52" s="14" t="s">
        <v>16</v>
      </c>
      <c r="B52" s="14" t="s">
        <v>40</v>
      </c>
      <c r="C52" s="173">
        <f>SUM(C53)</f>
        <v>4000000</v>
      </c>
      <c r="D52" s="173">
        <f t="shared" ref="D52:R52" si="48">SUM(D53)</f>
        <v>0</v>
      </c>
      <c r="E52" s="173">
        <f t="shared" si="48"/>
        <v>0</v>
      </c>
      <c r="F52" s="173">
        <f t="shared" si="48"/>
        <v>-623000</v>
      </c>
      <c r="G52" s="173">
        <f t="shared" si="48"/>
        <v>0</v>
      </c>
      <c r="H52" s="173">
        <f t="shared" si="48"/>
        <v>0</v>
      </c>
      <c r="I52" s="173">
        <f t="shared" si="48"/>
        <v>0</v>
      </c>
      <c r="J52" s="173">
        <f t="shared" si="48"/>
        <v>-623000</v>
      </c>
      <c r="K52" s="173">
        <f t="shared" si="48"/>
        <v>3377000</v>
      </c>
      <c r="L52" s="173">
        <f t="shared" si="48"/>
        <v>3377000</v>
      </c>
      <c r="M52" s="173">
        <f t="shared" si="48"/>
        <v>3377000</v>
      </c>
      <c r="N52" s="173">
        <f t="shared" si="48"/>
        <v>0</v>
      </c>
      <c r="O52" s="173">
        <f t="shared" si="48"/>
        <v>0</v>
      </c>
      <c r="P52" s="173">
        <f t="shared" si="48"/>
        <v>0</v>
      </c>
      <c r="Q52" s="173">
        <f t="shared" si="48"/>
        <v>0</v>
      </c>
      <c r="R52" s="173">
        <f t="shared" si="48"/>
        <v>0</v>
      </c>
    </row>
    <row r="53" spans="1:18">
      <c r="A53" s="35" t="s">
        <v>4</v>
      </c>
      <c r="B53" s="35" t="s">
        <v>41</v>
      </c>
      <c r="C53" s="9">
        <v>4000000</v>
      </c>
      <c r="D53" s="9">
        <v>0</v>
      </c>
      <c r="E53" s="9">
        <v>0</v>
      </c>
      <c r="F53" s="9">
        <v>-623000</v>
      </c>
      <c r="G53" s="9"/>
      <c r="H53" s="9">
        <v>0</v>
      </c>
      <c r="I53" s="9"/>
      <c r="J53" s="115">
        <f>SUM(F53:I53)</f>
        <v>-623000</v>
      </c>
      <c r="K53" s="115">
        <f>C53+J53</f>
        <v>3377000</v>
      </c>
      <c r="L53" s="9">
        <v>3377000</v>
      </c>
      <c r="M53" s="9">
        <v>3377000</v>
      </c>
      <c r="N53" s="283">
        <f>L53-M53</f>
        <v>0</v>
      </c>
      <c r="O53" s="9">
        <v>0</v>
      </c>
      <c r="P53" s="9">
        <v>0</v>
      </c>
      <c r="Q53" s="283">
        <f>SUM(N53:P53)</f>
        <v>0</v>
      </c>
      <c r="R53" s="115">
        <f>K53-M53-Q53</f>
        <v>0</v>
      </c>
    </row>
    <row r="54" spans="1:18">
      <c r="A54" s="14" t="s">
        <v>16</v>
      </c>
      <c r="B54" s="14" t="s">
        <v>88</v>
      </c>
      <c r="C54" s="173">
        <f>SUM(C55)</f>
        <v>0</v>
      </c>
      <c r="D54" s="173">
        <f t="shared" ref="D54:R54" si="49">SUM(D55)</f>
        <v>0</v>
      </c>
      <c r="E54" s="173">
        <f t="shared" si="49"/>
        <v>0</v>
      </c>
      <c r="F54" s="173">
        <f t="shared" si="49"/>
        <v>2745500</v>
      </c>
      <c r="G54" s="173">
        <f t="shared" si="49"/>
        <v>0</v>
      </c>
      <c r="H54" s="173">
        <f t="shared" si="49"/>
        <v>0</v>
      </c>
      <c r="I54" s="173">
        <f t="shared" si="49"/>
        <v>0</v>
      </c>
      <c r="J54" s="173">
        <f t="shared" si="49"/>
        <v>2745500</v>
      </c>
      <c r="K54" s="173">
        <f t="shared" si="49"/>
        <v>2745500</v>
      </c>
      <c r="L54" s="173">
        <f t="shared" si="49"/>
        <v>2745500</v>
      </c>
      <c r="M54" s="173">
        <f t="shared" si="49"/>
        <v>2745500</v>
      </c>
      <c r="N54" s="173">
        <f t="shared" si="49"/>
        <v>0</v>
      </c>
      <c r="O54" s="173">
        <f t="shared" si="49"/>
        <v>0</v>
      </c>
      <c r="P54" s="173">
        <f t="shared" si="49"/>
        <v>0</v>
      </c>
      <c r="Q54" s="173">
        <f t="shared" si="49"/>
        <v>0</v>
      </c>
      <c r="R54" s="173">
        <f t="shared" si="49"/>
        <v>0</v>
      </c>
    </row>
    <row r="55" spans="1:18">
      <c r="A55" s="35" t="s">
        <v>4</v>
      </c>
      <c r="B55" s="35" t="s">
        <v>88</v>
      </c>
      <c r="C55" s="9">
        <v>0</v>
      </c>
      <c r="D55" s="9">
        <v>0</v>
      </c>
      <c r="E55" s="9">
        <v>0</v>
      </c>
      <c r="F55" s="9">
        <v>2745500</v>
      </c>
      <c r="G55" s="9"/>
      <c r="H55" s="9">
        <v>0</v>
      </c>
      <c r="I55" s="9"/>
      <c r="J55" s="115">
        <f>SUM(F55:I55)</f>
        <v>2745500</v>
      </c>
      <c r="K55" s="115">
        <f>C55+J55</f>
        <v>2745500</v>
      </c>
      <c r="L55" s="9">
        <v>2745500</v>
      </c>
      <c r="M55" s="9">
        <v>2745500</v>
      </c>
      <c r="N55" s="283">
        <f>L55-M55</f>
        <v>0</v>
      </c>
      <c r="O55" s="9">
        <v>0</v>
      </c>
      <c r="P55" s="9">
        <v>0</v>
      </c>
      <c r="Q55" s="283">
        <f>SUM(N55:P55)</f>
        <v>0</v>
      </c>
      <c r="R55" s="115">
        <f>K55-M55-Q55</f>
        <v>0</v>
      </c>
    </row>
    <row r="56" spans="1:18">
      <c r="A56" s="11" t="s">
        <v>205</v>
      </c>
      <c r="B56" s="11" t="s">
        <v>107</v>
      </c>
      <c r="C56" s="117">
        <f>SUM(C57)</f>
        <v>853950000</v>
      </c>
      <c r="D56" s="117">
        <f t="shared" ref="D56:R56" si="50">SUM(D57)</f>
        <v>0</v>
      </c>
      <c r="E56" s="117">
        <f t="shared" si="50"/>
        <v>0</v>
      </c>
      <c r="F56" s="117">
        <f t="shared" si="50"/>
        <v>0</v>
      </c>
      <c r="G56" s="117">
        <f t="shared" si="50"/>
        <v>0</v>
      </c>
      <c r="H56" s="117">
        <f t="shared" si="50"/>
        <v>1834800</v>
      </c>
      <c r="I56" s="117">
        <f t="shared" si="50"/>
        <v>0</v>
      </c>
      <c r="J56" s="117">
        <f t="shared" si="50"/>
        <v>1834800</v>
      </c>
      <c r="K56" s="117">
        <f t="shared" si="50"/>
        <v>855784800</v>
      </c>
      <c r="L56" s="117">
        <f t="shared" si="50"/>
        <v>854231600</v>
      </c>
      <c r="M56" s="117">
        <f t="shared" si="50"/>
        <v>854231600</v>
      </c>
      <c r="N56" s="117">
        <f t="shared" si="50"/>
        <v>0</v>
      </c>
      <c r="O56" s="117">
        <f t="shared" si="50"/>
        <v>0</v>
      </c>
      <c r="P56" s="117">
        <f t="shared" si="50"/>
        <v>0</v>
      </c>
      <c r="Q56" s="117">
        <f t="shared" si="50"/>
        <v>0</v>
      </c>
      <c r="R56" s="117">
        <f t="shared" si="50"/>
        <v>1553200</v>
      </c>
    </row>
    <row r="57" spans="1:18">
      <c r="A57" s="12" t="s">
        <v>2</v>
      </c>
      <c r="B57" s="12" t="s">
        <v>108</v>
      </c>
      <c r="C57" s="119">
        <f>SUM(C58,C97,C100)</f>
        <v>853950000</v>
      </c>
      <c r="D57" s="119">
        <f t="shared" ref="D57:R57" si="51">SUM(D58,D97,D100)</f>
        <v>0</v>
      </c>
      <c r="E57" s="119">
        <f t="shared" si="51"/>
        <v>0</v>
      </c>
      <c r="F57" s="119">
        <f t="shared" si="51"/>
        <v>0</v>
      </c>
      <c r="G57" s="119">
        <f t="shared" si="51"/>
        <v>0</v>
      </c>
      <c r="H57" s="119">
        <f t="shared" si="51"/>
        <v>1834800</v>
      </c>
      <c r="I57" s="119">
        <f t="shared" si="51"/>
        <v>0</v>
      </c>
      <c r="J57" s="119">
        <f t="shared" si="51"/>
        <v>1834800</v>
      </c>
      <c r="K57" s="119">
        <f t="shared" si="51"/>
        <v>855784800</v>
      </c>
      <c r="L57" s="119">
        <f t="shared" si="51"/>
        <v>854231600</v>
      </c>
      <c r="M57" s="119">
        <f t="shared" si="51"/>
        <v>854231600</v>
      </c>
      <c r="N57" s="119">
        <f t="shared" si="51"/>
        <v>0</v>
      </c>
      <c r="O57" s="119">
        <f t="shared" si="51"/>
        <v>0</v>
      </c>
      <c r="P57" s="119">
        <f t="shared" si="51"/>
        <v>0</v>
      </c>
      <c r="Q57" s="119">
        <f t="shared" si="51"/>
        <v>0</v>
      </c>
      <c r="R57" s="119">
        <f t="shared" si="51"/>
        <v>1553200</v>
      </c>
    </row>
    <row r="58" spans="1:18">
      <c r="A58" s="13" t="s">
        <v>3</v>
      </c>
      <c r="B58" s="13" t="s">
        <v>214</v>
      </c>
      <c r="C58" s="120">
        <f>SUM(C66,C59,C62,C69,C64,C74,C85,C76,C80,C82,C87,C89,C92,C95)</f>
        <v>830000000</v>
      </c>
      <c r="D58" s="120">
        <f t="shared" ref="D58:R58" si="52">SUM(D66,D59,D62,D69,D64,D74,D85,D76,D80,D82,D87,D89,D92,D95)</f>
        <v>0</v>
      </c>
      <c r="E58" s="120">
        <f t="shared" si="52"/>
        <v>0</v>
      </c>
      <c r="F58" s="120">
        <f t="shared" si="52"/>
        <v>0</v>
      </c>
      <c r="G58" s="120">
        <f t="shared" si="52"/>
        <v>0</v>
      </c>
      <c r="H58" s="120">
        <f t="shared" si="52"/>
        <v>0</v>
      </c>
      <c r="I58" s="120">
        <f t="shared" si="52"/>
        <v>0</v>
      </c>
      <c r="J58" s="120">
        <f t="shared" si="52"/>
        <v>0</v>
      </c>
      <c r="K58" s="120">
        <f t="shared" si="52"/>
        <v>830000000</v>
      </c>
      <c r="L58" s="120">
        <f t="shared" si="52"/>
        <v>830000000</v>
      </c>
      <c r="M58" s="120">
        <f t="shared" si="52"/>
        <v>830000000</v>
      </c>
      <c r="N58" s="120">
        <f t="shared" si="52"/>
        <v>0</v>
      </c>
      <c r="O58" s="120">
        <f t="shared" si="52"/>
        <v>0</v>
      </c>
      <c r="P58" s="120">
        <f t="shared" si="52"/>
        <v>0</v>
      </c>
      <c r="Q58" s="120">
        <f t="shared" si="52"/>
        <v>0</v>
      </c>
      <c r="R58" s="120">
        <f t="shared" si="52"/>
        <v>0</v>
      </c>
    </row>
    <row r="59" spans="1:18">
      <c r="A59" s="14" t="s">
        <v>16</v>
      </c>
      <c r="B59" s="14" t="s">
        <v>18</v>
      </c>
      <c r="C59" s="173">
        <f>SUM(C60:C61)</f>
        <v>205874650</v>
      </c>
      <c r="D59" s="173">
        <f t="shared" ref="D59:R59" si="53">SUM(D60:D61)</f>
        <v>0</v>
      </c>
      <c r="E59" s="173">
        <f t="shared" si="53"/>
        <v>0</v>
      </c>
      <c r="F59" s="173">
        <f t="shared" si="53"/>
        <v>1801340</v>
      </c>
      <c r="G59" s="173">
        <f t="shared" si="53"/>
        <v>0</v>
      </c>
      <c r="H59" s="173">
        <f t="shared" si="53"/>
        <v>0</v>
      </c>
      <c r="I59" s="173">
        <f t="shared" si="53"/>
        <v>0</v>
      </c>
      <c r="J59" s="173">
        <f t="shared" si="53"/>
        <v>1801340</v>
      </c>
      <c r="K59" s="173">
        <f t="shared" si="53"/>
        <v>207675990</v>
      </c>
      <c r="L59" s="173">
        <f t="shared" si="53"/>
        <v>207675990</v>
      </c>
      <c r="M59" s="173">
        <f t="shared" si="53"/>
        <v>207675990</v>
      </c>
      <c r="N59" s="173">
        <f t="shared" si="53"/>
        <v>0</v>
      </c>
      <c r="O59" s="173">
        <f t="shared" si="53"/>
        <v>0</v>
      </c>
      <c r="P59" s="173">
        <f t="shared" si="53"/>
        <v>0</v>
      </c>
      <c r="Q59" s="173">
        <f t="shared" si="53"/>
        <v>0</v>
      </c>
      <c r="R59" s="173">
        <f t="shared" si="53"/>
        <v>0</v>
      </c>
    </row>
    <row r="60" spans="1:18">
      <c r="A60" s="35" t="s">
        <v>4</v>
      </c>
      <c r="B60" s="35" t="s">
        <v>17</v>
      </c>
      <c r="C60" s="9">
        <v>174354960</v>
      </c>
      <c r="D60" s="9">
        <v>0</v>
      </c>
      <c r="E60" s="9">
        <v>0</v>
      </c>
      <c r="F60" s="9">
        <v>0</v>
      </c>
      <c r="G60" s="9"/>
      <c r="H60" s="9">
        <v>0</v>
      </c>
      <c r="I60" s="9"/>
      <c r="J60" s="115">
        <f t="shared" ref="J60:J61" si="54">SUM(F60:I60)</f>
        <v>0</v>
      </c>
      <c r="K60" s="115">
        <f>C60+J60</f>
        <v>174354960</v>
      </c>
      <c r="L60" s="9">
        <v>174354960</v>
      </c>
      <c r="M60" s="9">
        <v>174354960</v>
      </c>
      <c r="N60" s="283">
        <f t="shared" ref="N60:N61" si="55">L60-M60</f>
        <v>0</v>
      </c>
      <c r="O60" s="9">
        <v>0</v>
      </c>
      <c r="P60" s="9">
        <v>0</v>
      </c>
      <c r="Q60" s="283">
        <f t="shared" ref="Q60:Q61" si="56">SUM(N60:P60)</f>
        <v>0</v>
      </c>
      <c r="R60" s="115">
        <f t="shared" ref="R60:R61" si="57">K60-M60-Q60</f>
        <v>0</v>
      </c>
    </row>
    <row r="61" spans="1:18">
      <c r="A61" s="35" t="s">
        <v>4</v>
      </c>
      <c r="B61" s="35" t="s">
        <v>19</v>
      </c>
      <c r="C61" s="9">
        <v>31519690</v>
      </c>
      <c r="D61" s="9">
        <v>0</v>
      </c>
      <c r="E61" s="9">
        <v>0</v>
      </c>
      <c r="F61" s="9">
        <v>1801340</v>
      </c>
      <c r="G61" s="9"/>
      <c r="H61" s="9">
        <v>0</v>
      </c>
      <c r="I61" s="9"/>
      <c r="J61" s="115">
        <f t="shared" si="54"/>
        <v>1801340</v>
      </c>
      <c r="K61" s="115">
        <f>C61+J61</f>
        <v>33321030</v>
      </c>
      <c r="L61" s="9">
        <v>33321030</v>
      </c>
      <c r="M61" s="9">
        <v>33321030</v>
      </c>
      <c r="N61" s="283">
        <f t="shared" si="55"/>
        <v>0</v>
      </c>
      <c r="O61" s="9">
        <v>0</v>
      </c>
      <c r="P61" s="9">
        <v>0</v>
      </c>
      <c r="Q61" s="283">
        <f t="shared" si="56"/>
        <v>0</v>
      </c>
      <c r="R61" s="115">
        <f t="shared" si="57"/>
        <v>0</v>
      </c>
    </row>
    <row r="62" spans="1:18">
      <c r="A62" s="14" t="s">
        <v>16</v>
      </c>
      <c r="B62" s="14" t="s">
        <v>23</v>
      </c>
      <c r="C62" s="173">
        <f>SUM(C63)</f>
        <v>31000000</v>
      </c>
      <c r="D62" s="173">
        <f t="shared" ref="D62:R62" si="58">SUM(D63)</f>
        <v>0</v>
      </c>
      <c r="E62" s="173">
        <f t="shared" si="58"/>
        <v>0</v>
      </c>
      <c r="F62" s="173">
        <f t="shared" si="58"/>
        <v>-1042380</v>
      </c>
      <c r="G62" s="173">
        <f t="shared" si="58"/>
        <v>0</v>
      </c>
      <c r="H62" s="173">
        <f t="shared" si="58"/>
        <v>0</v>
      </c>
      <c r="I62" s="173">
        <f t="shared" si="58"/>
        <v>0</v>
      </c>
      <c r="J62" s="173">
        <f t="shared" si="58"/>
        <v>-1042380</v>
      </c>
      <c r="K62" s="173">
        <f t="shared" si="58"/>
        <v>29957620</v>
      </c>
      <c r="L62" s="173">
        <f t="shared" si="58"/>
        <v>29957620</v>
      </c>
      <c r="M62" s="173">
        <f t="shared" si="58"/>
        <v>29957620</v>
      </c>
      <c r="N62" s="173">
        <f t="shared" si="58"/>
        <v>0</v>
      </c>
      <c r="O62" s="173">
        <f t="shared" si="58"/>
        <v>0</v>
      </c>
      <c r="P62" s="173">
        <f t="shared" si="58"/>
        <v>0</v>
      </c>
      <c r="Q62" s="173">
        <f t="shared" si="58"/>
        <v>0</v>
      </c>
      <c r="R62" s="173">
        <f t="shared" si="58"/>
        <v>0</v>
      </c>
    </row>
    <row r="63" spans="1:18">
      <c r="A63" s="35" t="s">
        <v>4</v>
      </c>
      <c r="B63" s="35" t="s">
        <v>23</v>
      </c>
      <c r="C63" s="9">
        <v>31000000</v>
      </c>
      <c r="D63" s="9">
        <v>0</v>
      </c>
      <c r="E63" s="9">
        <v>0</v>
      </c>
      <c r="F63" s="9">
        <v>-1042380</v>
      </c>
      <c r="G63" s="9"/>
      <c r="H63" s="9">
        <v>0</v>
      </c>
      <c r="I63" s="9"/>
      <c r="J63" s="115">
        <f>SUM(F63:I63)</f>
        <v>-1042380</v>
      </c>
      <c r="K63" s="115">
        <f>C63+J63</f>
        <v>29957620</v>
      </c>
      <c r="L63" s="9">
        <v>29957620</v>
      </c>
      <c r="M63" s="9">
        <v>29957620</v>
      </c>
      <c r="N63" s="283">
        <f>L63-M63</f>
        <v>0</v>
      </c>
      <c r="O63" s="9">
        <v>0</v>
      </c>
      <c r="P63" s="9">
        <v>0</v>
      </c>
      <c r="Q63" s="283">
        <f>SUM(N63:P63)</f>
        <v>0</v>
      </c>
      <c r="R63" s="115">
        <f>K63-M63-Q63</f>
        <v>0</v>
      </c>
    </row>
    <row r="64" spans="1:18">
      <c r="A64" s="14" t="s">
        <v>16</v>
      </c>
      <c r="B64" s="14" t="s">
        <v>21</v>
      </c>
      <c r="C64" s="173">
        <f>SUM(C65)</f>
        <v>8640000</v>
      </c>
      <c r="D64" s="173">
        <f t="shared" ref="D64:R64" si="59">SUM(D65)</f>
        <v>0</v>
      </c>
      <c r="E64" s="173">
        <f t="shared" si="59"/>
        <v>0</v>
      </c>
      <c r="F64" s="173">
        <f t="shared" si="59"/>
        <v>-1638500</v>
      </c>
      <c r="G64" s="173">
        <f t="shared" si="59"/>
        <v>0</v>
      </c>
      <c r="H64" s="173">
        <f t="shared" si="59"/>
        <v>0</v>
      </c>
      <c r="I64" s="173">
        <f t="shared" si="59"/>
        <v>0</v>
      </c>
      <c r="J64" s="173">
        <f t="shared" si="59"/>
        <v>-1638500</v>
      </c>
      <c r="K64" s="173">
        <f t="shared" si="59"/>
        <v>7001500</v>
      </c>
      <c r="L64" s="173">
        <f t="shared" si="59"/>
        <v>7001500</v>
      </c>
      <c r="M64" s="173">
        <f t="shared" si="59"/>
        <v>7001500</v>
      </c>
      <c r="N64" s="173">
        <f t="shared" si="59"/>
        <v>0</v>
      </c>
      <c r="O64" s="173">
        <f t="shared" si="59"/>
        <v>0</v>
      </c>
      <c r="P64" s="173">
        <f t="shared" si="59"/>
        <v>0</v>
      </c>
      <c r="Q64" s="173">
        <f t="shared" si="59"/>
        <v>0</v>
      </c>
      <c r="R64" s="173">
        <f t="shared" si="59"/>
        <v>0</v>
      </c>
    </row>
    <row r="65" spans="1:18">
      <c r="A65" s="35" t="s">
        <v>4</v>
      </c>
      <c r="B65" s="35" t="s">
        <v>35</v>
      </c>
      <c r="C65" s="9">
        <v>8640000</v>
      </c>
      <c r="D65" s="9">
        <v>0</v>
      </c>
      <c r="E65" s="9">
        <v>0</v>
      </c>
      <c r="F65" s="9">
        <v>-1638500</v>
      </c>
      <c r="G65" s="9"/>
      <c r="H65" s="9">
        <v>0</v>
      </c>
      <c r="I65" s="9"/>
      <c r="J65" s="115">
        <f>SUM(F65:I65)</f>
        <v>-1638500</v>
      </c>
      <c r="K65" s="115">
        <f>C65+J65</f>
        <v>7001500</v>
      </c>
      <c r="L65" s="9">
        <v>7001500</v>
      </c>
      <c r="M65" s="9">
        <v>7001500</v>
      </c>
      <c r="N65" s="283">
        <f>L65-M65</f>
        <v>0</v>
      </c>
      <c r="O65" s="9">
        <v>0</v>
      </c>
      <c r="P65" s="9">
        <v>0</v>
      </c>
      <c r="Q65" s="283">
        <f>SUM(N65:P65)</f>
        <v>0</v>
      </c>
      <c r="R65" s="115">
        <f>K65-M65-Q65</f>
        <v>0</v>
      </c>
    </row>
    <row r="66" spans="1:18">
      <c r="A66" s="14" t="s">
        <v>16</v>
      </c>
      <c r="B66" s="14" t="s">
        <v>76</v>
      </c>
      <c r="C66" s="173">
        <f>SUM(C67:C68)</f>
        <v>150200000</v>
      </c>
      <c r="D66" s="173">
        <f t="shared" ref="D66:R66" si="60">SUM(D67:D68)</f>
        <v>0</v>
      </c>
      <c r="E66" s="173">
        <f t="shared" si="60"/>
        <v>0</v>
      </c>
      <c r="F66" s="173">
        <f t="shared" si="60"/>
        <v>-985000</v>
      </c>
      <c r="G66" s="173">
        <f t="shared" si="60"/>
        <v>0</v>
      </c>
      <c r="H66" s="173">
        <f t="shared" si="60"/>
        <v>0</v>
      </c>
      <c r="I66" s="173">
        <f t="shared" si="60"/>
        <v>0</v>
      </c>
      <c r="J66" s="173">
        <f t="shared" si="60"/>
        <v>-985000</v>
      </c>
      <c r="K66" s="173">
        <f t="shared" si="60"/>
        <v>149215000</v>
      </c>
      <c r="L66" s="173">
        <f t="shared" si="60"/>
        <v>149215000</v>
      </c>
      <c r="M66" s="173">
        <f t="shared" si="60"/>
        <v>149215000</v>
      </c>
      <c r="N66" s="173">
        <f t="shared" si="60"/>
        <v>0</v>
      </c>
      <c r="O66" s="173">
        <f t="shared" si="60"/>
        <v>0</v>
      </c>
      <c r="P66" s="173">
        <f t="shared" si="60"/>
        <v>0</v>
      </c>
      <c r="Q66" s="173">
        <f t="shared" si="60"/>
        <v>0</v>
      </c>
      <c r="R66" s="173">
        <f t="shared" si="60"/>
        <v>0</v>
      </c>
    </row>
    <row r="67" spans="1:18">
      <c r="A67" s="35" t="s">
        <v>4</v>
      </c>
      <c r="B67" s="35" t="s">
        <v>215</v>
      </c>
      <c r="C67" s="9">
        <v>124200000</v>
      </c>
      <c r="D67" s="9">
        <v>0</v>
      </c>
      <c r="E67" s="9">
        <v>0</v>
      </c>
      <c r="F67" s="9">
        <v>-4200000</v>
      </c>
      <c r="G67" s="9"/>
      <c r="H67" s="9">
        <v>0</v>
      </c>
      <c r="I67" s="9"/>
      <c r="J67" s="115">
        <f t="shared" ref="J67:J68" si="61">SUM(F67:I67)</f>
        <v>-4200000</v>
      </c>
      <c r="K67" s="115">
        <f>C67+J67</f>
        <v>120000000</v>
      </c>
      <c r="L67" s="9">
        <v>120000000</v>
      </c>
      <c r="M67" s="9">
        <v>120000000</v>
      </c>
      <c r="N67" s="283">
        <f t="shared" ref="N67:N68" si="62">L67-M67</f>
        <v>0</v>
      </c>
      <c r="O67" s="9">
        <v>0</v>
      </c>
      <c r="P67" s="9">
        <v>0</v>
      </c>
      <c r="Q67" s="283">
        <f t="shared" ref="Q67:Q68" si="63">SUM(N67:P67)</f>
        <v>0</v>
      </c>
      <c r="R67" s="115">
        <f t="shared" ref="R67:R68" si="64">K67-M67-Q67</f>
        <v>0</v>
      </c>
    </row>
    <row r="68" spans="1:18">
      <c r="A68" s="35" t="s">
        <v>4</v>
      </c>
      <c r="B68" s="35" t="s">
        <v>216</v>
      </c>
      <c r="C68" s="9">
        <v>26000000</v>
      </c>
      <c r="D68" s="9">
        <v>0</v>
      </c>
      <c r="E68" s="9">
        <v>0</v>
      </c>
      <c r="F68" s="9">
        <v>3215000</v>
      </c>
      <c r="G68" s="9"/>
      <c r="H68" s="9">
        <v>0</v>
      </c>
      <c r="I68" s="9"/>
      <c r="J68" s="115">
        <f t="shared" si="61"/>
        <v>3215000</v>
      </c>
      <c r="K68" s="115">
        <f>C68+J68</f>
        <v>29215000</v>
      </c>
      <c r="L68" s="9">
        <v>29215000</v>
      </c>
      <c r="M68" s="9">
        <v>29215000</v>
      </c>
      <c r="N68" s="283">
        <f t="shared" si="62"/>
        <v>0</v>
      </c>
      <c r="O68" s="9">
        <v>0</v>
      </c>
      <c r="P68" s="9">
        <v>0</v>
      </c>
      <c r="Q68" s="283">
        <f t="shared" si="63"/>
        <v>0</v>
      </c>
      <c r="R68" s="115">
        <f t="shared" si="64"/>
        <v>0</v>
      </c>
    </row>
    <row r="69" spans="1:18">
      <c r="A69" s="14" t="s">
        <v>16</v>
      </c>
      <c r="B69" s="14" t="s">
        <v>24</v>
      </c>
      <c r="C69" s="173">
        <f>SUM(C70:C73)</f>
        <v>18125350</v>
      </c>
      <c r="D69" s="173">
        <f t="shared" ref="D69:R69" si="65">SUM(D70:D73)</f>
        <v>0</v>
      </c>
      <c r="E69" s="173">
        <f t="shared" si="65"/>
        <v>0</v>
      </c>
      <c r="F69" s="173">
        <f t="shared" si="65"/>
        <v>-158960</v>
      </c>
      <c r="G69" s="173">
        <f t="shared" si="65"/>
        <v>0</v>
      </c>
      <c r="H69" s="173">
        <f t="shared" si="65"/>
        <v>0</v>
      </c>
      <c r="I69" s="173">
        <f t="shared" si="65"/>
        <v>0</v>
      </c>
      <c r="J69" s="173">
        <f t="shared" si="65"/>
        <v>-158960</v>
      </c>
      <c r="K69" s="173">
        <f t="shared" si="65"/>
        <v>17966390</v>
      </c>
      <c r="L69" s="173">
        <f t="shared" si="65"/>
        <v>17966390</v>
      </c>
      <c r="M69" s="173">
        <f t="shared" si="65"/>
        <v>17966390</v>
      </c>
      <c r="N69" s="173">
        <f t="shared" si="65"/>
        <v>0</v>
      </c>
      <c r="O69" s="173">
        <f t="shared" si="65"/>
        <v>0</v>
      </c>
      <c r="P69" s="173">
        <f t="shared" si="65"/>
        <v>0</v>
      </c>
      <c r="Q69" s="173">
        <f t="shared" si="65"/>
        <v>0</v>
      </c>
      <c r="R69" s="173">
        <f t="shared" si="65"/>
        <v>0</v>
      </c>
    </row>
    <row r="70" spans="1:18">
      <c r="A70" s="35" t="s">
        <v>4</v>
      </c>
      <c r="B70" s="35" t="s">
        <v>25</v>
      </c>
      <c r="C70" s="9">
        <v>7574880</v>
      </c>
      <c r="D70" s="9">
        <v>0</v>
      </c>
      <c r="E70" s="9">
        <v>0</v>
      </c>
      <c r="F70" s="9">
        <v>-158960</v>
      </c>
      <c r="G70" s="9"/>
      <c r="H70" s="9">
        <v>0</v>
      </c>
      <c r="I70" s="9"/>
      <c r="J70" s="115">
        <f t="shared" ref="J70:J73" si="66">SUM(F70:I70)</f>
        <v>-158960</v>
      </c>
      <c r="K70" s="115">
        <f>C70+J70</f>
        <v>7415920</v>
      </c>
      <c r="L70" s="9">
        <v>7415920</v>
      </c>
      <c r="M70" s="9">
        <v>7415920</v>
      </c>
      <c r="N70" s="283">
        <f t="shared" ref="N70:N73" si="67">L70-M70</f>
        <v>0</v>
      </c>
      <c r="O70" s="9">
        <v>0</v>
      </c>
      <c r="P70" s="9">
        <v>0</v>
      </c>
      <c r="Q70" s="283">
        <f t="shared" ref="Q70:Q73" si="68">SUM(N70:P70)</f>
        <v>0</v>
      </c>
      <c r="R70" s="115">
        <f t="shared" ref="R70:R73" si="69">K70-M70-Q70</f>
        <v>0</v>
      </c>
    </row>
    <row r="71" spans="1:18">
      <c r="A71" s="35" t="s">
        <v>4</v>
      </c>
      <c r="B71" s="35" t="s">
        <v>26</v>
      </c>
      <c r="C71" s="9">
        <v>6853800</v>
      </c>
      <c r="D71" s="9">
        <v>0</v>
      </c>
      <c r="E71" s="9">
        <v>0</v>
      </c>
      <c r="F71" s="9">
        <v>0</v>
      </c>
      <c r="G71" s="9"/>
      <c r="H71" s="9">
        <v>0</v>
      </c>
      <c r="I71" s="9"/>
      <c r="J71" s="115">
        <f t="shared" si="66"/>
        <v>0</v>
      </c>
      <c r="K71" s="115">
        <f>C71+J71</f>
        <v>6853800</v>
      </c>
      <c r="L71" s="9">
        <v>6853800</v>
      </c>
      <c r="M71" s="9">
        <v>6853800</v>
      </c>
      <c r="N71" s="283">
        <f t="shared" si="67"/>
        <v>0</v>
      </c>
      <c r="O71" s="9">
        <v>0</v>
      </c>
      <c r="P71" s="9">
        <v>0</v>
      </c>
      <c r="Q71" s="283">
        <f t="shared" si="68"/>
        <v>0</v>
      </c>
      <c r="R71" s="115">
        <f t="shared" si="69"/>
        <v>0</v>
      </c>
    </row>
    <row r="72" spans="1:18">
      <c r="A72" s="35" t="s">
        <v>4</v>
      </c>
      <c r="B72" s="35" t="s">
        <v>27</v>
      </c>
      <c r="C72" s="9">
        <v>2921130</v>
      </c>
      <c r="D72" s="9">
        <v>0</v>
      </c>
      <c r="E72" s="9">
        <v>0</v>
      </c>
      <c r="F72" s="9">
        <v>0</v>
      </c>
      <c r="G72" s="9"/>
      <c r="H72" s="9">
        <v>0</v>
      </c>
      <c r="I72" s="9"/>
      <c r="J72" s="115">
        <f t="shared" si="66"/>
        <v>0</v>
      </c>
      <c r="K72" s="115">
        <f>C72+J72</f>
        <v>2921130</v>
      </c>
      <c r="L72" s="9">
        <v>2921130</v>
      </c>
      <c r="M72" s="9">
        <v>2921130</v>
      </c>
      <c r="N72" s="283">
        <f t="shared" si="67"/>
        <v>0</v>
      </c>
      <c r="O72" s="9">
        <v>0</v>
      </c>
      <c r="P72" s="9">
        <v>0</v>
      </c>
      <c r="Q72" s="283">
        <f t="shared" si="68"/>
        <v>0</v>
      </c>
      <c r="R72" s="115">
        <f t="shared" si="69"/>
        <v>0</v>
      </c>
    </row>
    <row r="73" spans="1:18">
      <c r="A73" s="35" t="s">
        <v>4</v>
      </c>
      <c r="B73" s="35" t="s">
        <v>28</v>
      </c>
      <c r="C73" s="9">
        <v>775540</v>
      </c>
      <c r="D73" s="9">
        <v>0</v>
      </c>
      <c r="E73" s="9">
        <v>0</v>
      </c>
      <c r="F73" s="9">
        <v>0</v>
      </c>
      <c r="G73" s="9"/>
      <c r="H73" s="9">
        <v>0</v>
      </c>
      <c r="I73" s="9"/>
      <c r="J73" s="115">
        <f t="shared" si="66"/>
        <v>0</v>
      </c>
      <c r="K73" s="115">
        <f>C73+J73</f>
        <v>775540</v>
      </c>
      <c r="L73" s="9">
        <v>775540</v>
      </c>
      <c r="M73" s="9">
        <v>775540</v>
      </c>
      <c r="N73" s="283">
        <f t="shared" si="67"/>
        <v>0</v>
      </c>
      <c r="O73" s="9">
        <v>0</v>
      </c>
      <c r="P73" s="9">
        <v>0</v>
      </c>
      <c r="Q73" s="283">
        <f t="shared" si="68"/>
        <v>0</v>
      </c>
      <c r="R73" s="115">
        <f t="shared" si="69"/>
        <v>0</v>
      </c>
    </row>
    <row r="74" spans="1:18">
      <c r="A74" s="14" t="s">
        <v>16</v>
      </c>
      <c r="B74" s="14" t="s">
        <v>67</v>
      </c>
      <c r="C74" s="173">
        <f>SUM(C75)</f>
        <v>75000000</v>
      </c>
      <c r="D74" s="173">
        <f t="shared" ref="D74:R74" si="70">SUM(D75)</f>
        <v>0</v>
      </c>
      <c r="E74" s="173">
        <f t="shared" si="70"/>
        <v>0</v>
      </c>
      <c r="F74" s="173">
        <f t="shared" si="70"/>
        <v>75436500</v>
      </c>
      <c r="G74" s="173">
        <f t="shared" si="70"/>
        <v>0</v>
      </c>
      <c r="H74" s="173">
        <f t="shared" si="70"/>
        <v>0</v>
      </c>
      <c r="I74" s="173">
        <f t="shared" si="70"/>
        <v>0</v>
      </c>
      <c r="J74" s="173">
        <f t="shared" si="70"/>
        <v>75436500</v>
      </c>
      <c r="K74" s="173">
        <f t="shared" si="70"/>
        <v>150436500</v>
      </c>
      <c r="L74" s="173">
        <f t="shared" si="70"/>
        <v>150436500</v>
      </c>
      <c r="M74" s="173">
        <f t="shared" si="70"/>
        <v>150436500</v>
      </c>
      <c r="N74" s="173">
        <f t="shared" si="70"/>
        <v>0</v>
      </c>
      <c r="O74" s="173">
        <f t="shared" si="70"/>
        <v>0</v>
      </c>
      <c r="P74" s="173">
        <f t="shared" si="70"/>
        <v>0</v>
      </c>
      <c r="Q74" s="173">
        <f t="shared" si="70"/>
        <v>0</v>
      </c>
      <c r="R74" s="173">
        <f t="shared" si="70"/>
        <v>0</v>
      </c>
    </row>
    <row r="75" spans="1:18">
      <c r="A75" s="35" t="s">
        <v>4</v>
      </c>
      <c r="B75" s="35" t="s">
        <v>67</v>
      </c>
      <c r="C75" s="9">
        <v>75000000</v>
      </c>
      <c r="D75" s="9">
        <v>0</v>
      </c>
      <c r="E75" s="9">
        <v>0</v>
      </c>
      <c r="F75" s="9">
        <v>75436500</v>
      </c>
      <c r="G75" s="9"/>
      <c r="H75" s="9">
        <v>0</v>
      </c>
      <c r="I75" s="9"/>
      <c r="J75" s="115">
        <f>SUM(F75:I75)</f>
        <v>75436500</v>
      </c>
      <c r="K75" s="115">
        <f>C75+J75</f>
        <v>150436500</v>
      </c>
      <c r="L75" s="9">
        <v>150436500</v>
      </c>
      <c r="M75" s="9">
        <v>150436500</v>
      </c>
      <c r="N75" s="283">
        <f>L75-M75</f>
        <v>0</v>
      </c>
      <c r="O75" s="9">
        <v>0</v>
      </c>
      <c r="P75" s="9">
        <v>0</v>
      </c>
      <c r="Q75" s="283">
        <f>SUM(N75:P75)</f>
        <v>0</v>
      </c>
      <c r="R75" s="115">
        <f>K75-M75-Q75</f>
        <v>0</v>
      </c>
    </row>
    <row r="76" spans="1:18">
      <c r="A76" s="14" t="s">
        <v>16</v>
      </c>
      <c r="B76" s="14" t="s">
        <v>36</v>
      </c>
      <c r="C76" s="173">
        <f>SUM(C77:C79)</f>
        <v>54530000</v>
      </c>
      <c r="D76" s="173">
        <f t="shared" ref="D76:R76" si="71">SUM(D77:D79)</f>
        <v>0</v>
      </c>
      <c r="E76" s="173">
        <f t="shared" si="71"/>
        <v>0</v>
      </c>
      <c r="F76" s="173">
        <f t="shared" si="71"/>
        <v>-3102000</v>
      </c>
      <c r="G76" s="173">
        <f t="shared" si="71"/>
        <v>0</v>
      </c>
      <c r="H76" s="173">
        <f t="shared" si="71"/>
        <v>0</v>
      </c>
      <c r="I76" s="173">
        <f t="shared" si="71"/>
        <v>0</v>
      </c>
      <c r="J76" s="173">
        <f t="shared" si="71"/>
        <v>-3102000</v>
      </c>
      <c r="K76" s="173">
        <f t="shared" si="71"/>
        <v>51428000</v>
      </c>
      <c r="L76" s="173">
        <f t="shared" si="71"/>
        <v>51428000</v>
      </c>
      <c r="M76" s="173">
        <f t="shared" si="71"/>
        <v>51428000</v>
      </c>
      <c r="N76" s="173">
        <f t="shared" si="71"/>
        <v>0</v>
      </c>
      <c r="O76" s="173">
        <f t="shared" si="71"/>
        <v>0</v>
      </c>
      <c r="P76" s="173">
        <f t="shared" si="71"/>
        <v>0</v>
      </c>
      <c r="Q76" s="173">
        <f t="shared" si="71"/>
        <v>0</v>
      </c>
      <c r="R76" s="173">
        <f t="shared" si="71"/>
        <v>0</v>
      </c>
    </row>
    <row r="77" spans="1:18">
      <c r="A77" s="35" t="s">
        <v>4</v>
      </c>
      <c r="B77" s="35" t="s">
        <v>37</v>
      </c>
      <c r="C77" s="9">
        <v>6160000</v>
      </c>
      <c r="D77" s="9">
        <v>0</v>
      </c>
      <c r="E77" s="9">
        <v>0</v>
      </c>
      <c r="F77" s="9">
        <v>3439200</v>
      </c>
      <c r="G77" s="9"/>
      <c r="H77" s="9">
        <v>0</v>
      </c>
      <c r="I77" s="9"/>
      <c r="J77" s="115">
        <f t="shared" ref="J77:J79" si="72">SUM(F77:I77)</f>
        <v>3439200</v>
      </c>
      <c r="K77" s="115">
        <f>C77+J77</f>
        <v>9599200</v>
      </c>
      <c r="L77" s="9">
        <v>9599200</v>
      </c>
      <c r="M77" s="9">
        <v>9599200</v>
      </c>
      <c r="N77" s="283">
        <f t="shared" ref="N77:N79" si="73">L77-M77</f>
        <v>0</v>
      </c>
      <c r="O77" s="9">
        <v>0</v>
      </c>
      <c r="P77" s="9">
        <v>0</v>
      </c>
      <c r="Q77" s="283">
        <f t="shared" ref="Q77:Q79" si="74">SUM(N77:P77)</f>
        <v>0</v>
      </c>
      <c r="R77" s="115">
        <f t="shared" ref="R77:R79" si="75">K77-M77-Q77</f>
        <v>0</v>
      </c>
    </row>
    <row r="78" spans="1:18">
      <c r="A78" s="35" t="s">
        <v>4</v>
      </c>
      <c r="B78" s="35" t="s">
        <v>43</v>
      </c>
      <c r="C78" s="9">
        <v>38070000</v>
      </c>
      <c r="D78" s="9">
        <v>0</v>
      </c>
      <c r="E78" s="9">
        <v>0</v>
      </c>
      <c r="F78" s="9">
        <v>-2691200</v>
      </c>
      <c r="G78" s="9"/>
      <c r="H78" s="9">
        <v>0</v>
      </c>
      <c r="I78" s="9"/>
      <c r="J78" s="115">
        <f t="shared" si="72"/>
        <v>-2691200</v>
      </c>
      <c r="K78" s="115">
        <f>C78+J78</f>
        <v>35378800</v>
      </c>
      <c r="L78" s="9">
        <v>35378800</v>
      </c>
      <c r="M78" s="9">
        <v>35378800</v>
      </c>
      <c r="N78" s="283">
        <f t="shared" si="73"/>
        <v>0</v>
      </c>
      <c r="O78" s="9">
        <v>0</v>
      </c>
      <c r="P78" s="9">
        <v>0</v>
      </c>
      <c r="Q78" s="283">
        <f t="shared" si="74"/>
        <v>0</v>
      </c>
      <c r="R78" s="115">
        <f t="shared" si="75"/>
        <v>0</v>
      </c>
    </row>
    <row r="79" spans="1:18">
      <c r="A79" s="35" t="s">
        <v>4</v>
      </c>
      <c r="B79" s="35" t="s">
        <v>140</v>
      </c>
      <c r="C79" s="9">
        <v>10300000</v>
      </c>
      <c r="D79" s="9">
        <v>0</v>
      </c>
      <c r="E79" s="9">
        <v>0</v>
      </c>
      <c r="F79" s="9">
        <v>-3850000</v>
      </c>
      <c r="G79" s="9"/>
      <c r="H79" s="9">
        <v>0</v>
      </c>
      <c r="I79" s="9"/>
      <c r="J79" s="115">
        <f t="shared" si="72"/>
        <v>-3850000</v>
      </c>
      <c r="K79" s="115">
        <f>C79+J79</f>
        <v>6450000</v>
      </c>
      <c r="L79" s="9">
        <v>6450000</v>
      </c>
      <c r="M79" s="9">
        <v>6450000</v>
      </c>
      <c r="N79" s="283">
        <f t="shared" si="73"/>
        <v>0</v>
      </c>
      <c r="O79" s="9">
        <v>0</v>
      </c>
      <c r="P79" s="9">
        <v>0</v>
      </c>
      <c r="Q79" s="283">
        <f t="shared" si="74"/>
        <v>0</v>
      </c>
      <c r="R79" s="115">
        <f t="shared" si="75"/>
        <v>0</v>
      </c>
    </row>
    <row r="80" spans="1:18">
      <c r="A80" s="14" t="s">
        <v>16</v>
      </c>
      <c r="B80" s="17" t="s">
        <v>101</v>
      </c>
      <c r="C80" s="173">
        <f>SUM(C81)</f>
        <v>1020000</v>
      </c>
      <c r="D80" s="173">
        <f t="shared" ref="D80:R80" si="76">SUM(D81)</f>
        <v>0</v>
      </c>
      <c r="E80" s="173">
        <f t="shared" si="76"/>
        <v>0</v>
      </c>
      <c r="F80" s="173">
        <f t="shared" si="76"/>
        <v>-730000</v>
      </c>
      <c r="G80" s="173">
        <f t="shared" si="76"/>
        <v>0</v>
      </c>
      <c r="H80" s="173">
        <f t="shared" si="76"/>
        <v>0</v>
      </c>
      <c r="I80" s="173">
        <f t="shared" si="76"/>
        <v>0</v>
      </c>
      <c r="J80" s="173">
        <f t="shared" si="76"/>
        <v>-730000</v>
      </c>
      <c r="K80" s="173">
        <f t="shared" si="76"/>
        <v>290000</v>
      </c>
      <c r="L80" s="173">
        <f t="shared" si="76"/>
        <v>290000</v>
      </c>
      <c r="M80" s="173">
        <f t="shared" si="76"/>
        <v>290000</v>
      </c>
      <c r="N80" s="173">
        <f t="shared" si="76"/>
        <v>0</v>
      </c>
      <c r="O80" s="173">
        <f t="shared" si="76"/>
        <v>0</v>
      </c>
      <c r="P80" s="173">
        <f t="shared" si="76"/>
        <v>0</v>
      </c>
      <c r="Q80" s="173">
        <f t="shared" si="76"/>
        <v>0</v>
      </c>
      <c r="R80" s="173">
        <f t="shared" si="76"/>
        <v>0</v>
      </c>
    </row>
    <row r="81" spans="1:18">
      <c r="A81" s="35" t="s">
        <v>4</v>
      </c>
      <c r="B81" s="36" t="s">
        <v>102</v>
      </c>
      <c r="C81" s="9">
        <v>1020000</v>
      </c>
      <c r="D81" s="9">
        <v>0</v>
      </c>
      <c r="E81" s="9">
        <v>0</v>
      </c>
      <c r="F81" s="9">
        <v>-730000</v>
      </c>
      <c r="G81" s="9"/>
      <c r="H81" s="9">
        <v>0</v>
      </c>
      <c r="I81" s="9"/>
      <c r="J81" s="115">
        <f>SUM(F81:I81)</f>
        <v>-730000</v>
      </c>
      <c r="K81" s="115">
        <f>C81+J81</f>
        <v>290000</v>
      </c>
      <c r="L81" s="9">
        <v>290000</v>
      </c>
      <c r="M81" s="9">
        <v>290000</v>
      </c>
      <c r="N81" s="283">
        <f>L81-M81</f>
        <v>0</v>
      </c>
      <c r="O81" s="9">
        <v>0</v>
      </c>
      <c r="P81" s="9">
        <v>0</v>
      </c>
      <c r="Q81" s="283">
        <f>SUM(N81:P81)</f>
        <v>0</v>
      </c>
      <c r="R81" s="115">
        <f>K81-M81-Q81</f>
        <v>0</v>
      </c>
    </row>
    <row r="82" spans="1:18">
      <c r="A82" s="14" t="s">
        <v>16</v>
      </c>
      <c r="B82" s="14" t="s">
        <v>69</v>
      </c>
      <c r="C82" s="173">
        <f>SUM(C83:C84)</f>
        <v>20980000</v>
      </c>
      <c r="D82" s="173">
        <f t="shared" ref="D82:R82" si="77">SUM(D83:D84)</f>
        <v>0</v>
      </c>
      <c r="E82" s="173">
        <f t="shared" si="77"/>
        <v>0</v>
      </c>
      <c r="F82" s="173">
        <f t="shared" si="77"/>
        <v>-8392000</v>
      </c>
      <c r="G82" s="173">
        <f t="shared" si="77"/>
        <v>0</v>
      </c>
      <c r="H82" s="173">
        <f t="shared" si="77"/>
        <v>0</v>
      </c>
      <c r="I82" s="173">
        <f t="shared" si="77"/>
        <v>0</v>
      </c>
      <c r="J82" s="173">
        <f t="shared" si="77"/>
        <v>-8392000</v>
      </c>
      <c r="K82" s="173">
        <f t="shared" si="77"/>
        <v>12588000</v>
      </c>
      <c r="L82" s="173">
        <f t="shared" si="77"/>
        <v>12588000</v>
      </c>
      <c r="M82" s="173">
        <f t="shared" si="77"/>
        <v>12588000</v>
      </c>
      <c r="N82" s="173">
        <f t="shared" si="77"/>
        <v>0</v>
      </c>
      <c r="O82" s="173">
        <f t="shared" si="77"/>
        <v>0</v>
      </c>
      <c r="P82" s="173">
        <f t="shared" si="77"/>
        <v>0</v>
      </c>
      <c r="Q82" s="173">
        <f t="shared" si="77"/>
        <v>0</v>
      </c>
      <c r="R82" s="173">
        <f t="shared" si="77"/>
        <v>0</v>
      </c>
    </row>
    <row r="83" spans="1:18">
      <c r="A83" s="35" t="s">
        <v>4</v>
      </c>
      <c r="B83" s="36" t="s">
        <v>70</v>
      </c>
      <c r="C83" s="9">
        <v>4980000</v>
      </c>
      <c r="D83" s="9">
        <v>0</v>
      </c>
      <c r="E83" s="9">
        <v>0</v>
      </c>
      <c r="F83" s="9">
        <v>-2490000</v>
      </c>
      <c r="G83" s="9"/>
      <c r="H83" s="9">
        <v>0</v>
      </c>
      <c r="I83" s="9"/>
      <c r="J83" s="115">
        <f t="shared" ref="J83:J84" si="78">SUM(F83:I83)</f>
        <v>-2490000</v>
      </c>
      <c r="K83" s="115">
        <f>C83+J83</f>
        <v>2490000</v>
      </c>
      <c r="L83" s="9">
        <v>2490000</v>
      </c>
      <c r="M83" s="9">
        <v>2490000</v>
      </c>
      <c r="N83" s="283">
        <f t="shared" ref="N83:N84" si="79">L83-M83</f>
        <v>0</v>
      </c>
      <c r="O83" s="9">
        <v>0</v>
      </c>
      <c r="P83" s="9">
        <v>0</v>
      </c>
      <c r="Q83" s="283">
        <f t="shared" ref="Q83:Q84" si="80">SUM(N83:P83)</f>
        <v>0</v>
      </c>
      <c r="R83" s="115">
        <f t="shared" ref="R83:R84" si="81">K83-M83-Q83</f>
        <v>0</v>
      </c>
    </row>
    <row r="84" spans="1:18">
      <c r="A84" s="35" t="s">
        <v>4</v>
      </c>
      <c r="B84" s="36" t="s">
        <v>217</v>
      </c>
      <c r="C84" s="9">
        <v>16000000</v>
      </c>
      <c r="D84" s="9">
        <v>0</v>
      </c>
      <c r="E84" s="9">
        <v>0</v>
      </c>
      <c r="F84" s="9">
        <v>-5902000</v>
      </c>
      <c r="G84" s="9"/>
      <c r="H84" s="9">
        <v>0</v>
      </c>
      <c r="I84" s="9"/>
      <c r="J84" s="115">
        <f t="shared" si="78"/>
        <v>-5902000</v>
      </c>
      <c r="K84" s="115">
        <f>C84+J84</f>
        <v>10098000</v>
      </c>
      <c r="L84" s="9">
        <v>10098000</v>
      </c>
      <c r="M84" s="9">
        <v>10098000</v>
      </c>
      <c r="N84" s="283">
        <f t="shared" si="79"/>
        <v>0</v>
      </c>
      <c r="O84" s="9">
        <v>0</v>
      </c>
      <c r="P84" s="9">
        <v>0</v>
      </c>
      <c r="Q84" s="283">
        <f t="shared" si="80"/>
        <v>0</v>
      </c>
      <c r="R84" s="115">
        <f t="shared" si="81"/>
        <v>0</v>
      </c>
    </row>
    <row r="85" spans="1:18">
      <c r="A85" s="14" t="s">
        <v>16</v>
      </c>
      <c r="B85" s="14" t="s">
        <v>60</v>
      </c>
      <c r="C85" s="173">
        <f>SUM(C86)</f>
        <v>137130000</v>
      </c>
      <c r="D85" s="173">
        <f t="shared" ref="D85:R85" si="82">SUM(D86)</f>
        <v>0</v>
      </c>
      <c r="E85" s="173">
        <f t="shared" si="82"/>
        <v>0</v>
      </c>
      <c r="F85" s="173">
        <f t="shared" si="82"/>
        <v>14886480</v>
      </c>
      <c r="G85" s="173">
        <f t="shared" si="82"/>
        <v>0</v>
      </c>
      <c r="H85" s="173">
        <f t="shared" si="82"/>
        <v>0</v>
      </c>
      <c r="I85" s="173">
        <f t="shared" si="82"/>
        <v>0</v>
      </c>
      <c r="J85" s="173">
        <f t="shared" si="82"/>
        <v>14886480</v>
      </c>
      <c r="K85" s="173">
        <f t="shared" si="82"/>
        <v>152016480</v>
      </c>
      <c r="L85" s="173">
        <f t="shared" si="82"/>
        <v>152016480</v>
      </c>
      <c r="M85" s="173">
        <f t="shared" si="82"/>
        <v>152016480</v>
      </c>
      <c r="N85" s="173">
        <f t="shared" si="82"/>
        <v>0</v>
      </c>
      <c r="O85" s="173">
        <f t="shared" si="82"/>
        <v>0</v>
      </c>
      <c r="P85" s="173">
        <f t="shared" si="82"/>
        <v>0</v>
      </c>
      <c r="Q85" s="173">
        <f t="shared" si="82"/>
        <v>0</v>
      </c>
      <c r="R85" s="173">
        <f t="shared" si="82"/>
        <v>0</v>
      </c>
    </row>
    <row r="86" spans="1:18">
      <c r="A86" s="35" t="s">
        <v>4</v>
      </c>
      <c r="B86" s="35" t="s">
        <v>60</v>
      </c>
      <c r="C86" s="9">
        <v>137130000</v>
      </c>
      <c r="D86" s="9">
        <v>0</v>
      </c>
      <c r="E86" s="9">
        <v>0</v>
      </c>
      <c r="F86" s="9">
        <v>14886480</v>
      </c>
      <c r="G86" s="9"/>
      <c r="H86" s="9">
        <v>0</v>
      </c>
      <c r="I86" s="9"/>
      <c r="J86" s="115">
        <f>SUM(F86:I86)</f>
        <v>14886480</v>
      </c>
      <c r="K86" s="115">
        <f>C86+J86</f>
        <v>152016480</v>
      </c>
      <c r="L86" s="9">
        <v>152016480</v>
      </c>
      <c r="M86" s="9">
        <v>152016480</v>
      </c>
      <c r="N86" s="283">
        <f>L86-M86</f>
        <v>0</v>
      </c>
      <c r="O86" s="9">
        <v>0</v>
      </c>
      <c r="P86" s="9">
        <v>0</v>
      </c>
      <c r="Q86" s="283">
        <f>SUM(N86:P86)</f>
        <v>0</v>
      </c>
      <c r="R86" s="115">
        <f>K86-M86-Q86</f>
        <v>0</v>
      </c>
    </row>
    <row r="87" spans="1:18">
      <c r="A87" s="14" t="s">
        <v>16</v>
      </c>
      <c r="B87" s="14" t="s">
        <v>38</v>
      </c>
      <c r="C87" s="173">
        <f>SUM(C88)</f>
        <v>36080000</v>
      </c>
      <c r="D87" s="173">
        <f t="shared" ref="D87:R87" si="83">SUM(D88)</f>
        <v>0</v>
      </c>
      <c r="E87" s="173">
        <f t="shared" si="83"/>
        <v>0</v>
      </c>
      <c r="F87" s="173">
        <f t="shared" si="83"/>
        <v>-11623580</v>
      </c>
      <c r="G87" s="173">
        <f t="shared" si="83"/>
        <v>0</v>
      </c>
      <c r="H87" s="173">
        <f t="shared" si="83"/>
        <v>0</v>
      </c>
      <c r="I87" s="173">
        <f t="shared" si="83"/>
        <v>0</v>
      </c>
      <c r="J87" s="173">
        <f t="shared" si="83"/>
        <v>-11623580</v>
      </c>
      <c r="K87" s="173">
        <f t="shared" si="83"/>
        <v>24456420</v>
      </c>
      <c r="L87" s="173">
        <f t="shared" si="83"/>
        <v>24456420</v>
      </c>
      <c r="M87" s="173">
        <f t="shared" si="83"/>
        <v>24456420</v>
      </c>
      <c r="N87" s="173">
        <f t="shared" si="83"/>
        <v>0</v>
      </c>
      <c r="O87" s="173">
        <f t="shared" si="83"/>
        <v>0</v>
      </c>
      <c r="P87" s="173">
        <f t="shared" si="83"/>
        <v>0</v>
      </c>
      <c r="Q87" s="173">
        <f t="shared" si="83"/>
        <v>0</v>
      </c>
      <c r="R87" s="173">
        <f t="shared" si="83"/>
        <v>0</v>
      </c>
    </row>
    <row r="88" spans="1:18">
      <c r="A88" s="35" t="s">
        <v>4</v>
      </c>
      <c r="B88" s="35" t="s">
        <v>39</v>
      </c>
      <c r="C88" s="9">
        <v>36080000</v>
      </c>
      <c r="D88" s="9">
        <v>0</v>
      </c>
      <c r="E88" s="9">
        <v>0</v>
      </c>
      <c r="F88" s="9">
        <v>-11623580</v>
      </c>
      <c r="G88" s="9"/>
      <c r="H88" s="9">
        <v>0</v>
      </c>
      <c r="I88" s="9"/>
      <c r="J88" s="115">
        <f>SUM(F88:I88)</f>
        <v>-11623580</v>
      </c>
      <c r="K88" s="115">
        <f>C88+J88</f>
        <v>24456420</v>
      </c>
      <c r="L88" s="9">
        <v>24456420</v>
      </c>
      <c r="M88" s="9">
        <v>24456420</v>
      </c>
      <c r="N88" s="283">
        <f>L88-M88</f>
        <v>0</v>
      </c>
      <c r="O88" s="9">
        <v>0</v>
      </c>
      <c r="P88" s="9">
        <v>0</v>
      </c>
      <c r="Q88" s="283">
        <f>SUM(N88:P88)</f>
        <v>0</v>
      </c>
      <c r="R88" s="115">
        <f>K88-M88-Q88</f>
        <v>0</v>
      </c>
    </row>
    <row r="89" spans="1:18">
      <c r="A89" s="14" t="s">
        <v>16</v>
      </c>
      <c r="B89" s="14" t="s">
        <v>40</v>
      </c>
      <c r="C89" s="173">
        <f>SUM(C90:C91)</f>
        <v>14640000</v>
      </c>
      <c r="D89" s="173">
        <f t="shared" ref="D89:R89" si="84">SUM(D90:D91)</f>
        <v>0</v>
      </c>
      <c r="E89" s="173">
        <f t="shared" si="84"/>
        <v>0</v>
      </c>
      <c r="F89" s="173">
        <f t="shared" si="84"/>
        <v>-3434700</v>
      </c>
      <c r="G89" s="173">
        <f t="shared" si="84"/>
        <v>0</v>
      </c>
      <c r="H89" s="173">
        <f t="shared" si="84"/>
        <v>0</v>
      </c>
      <c r="I89" s="173">
        <f t="shared" si="84"/>
        <v>0</v>
      </c>
      <c r="J89" s="173">
        <f t="shared" si="84"/>
        <v>-3434700</v>
      </c>
      <c r="K89" s="173">
        <f t="shared" si="84"/>
        <v>11205300</v>
      </c>
      <c r="L89" s="173">
        <f t="shared" si="84"/>
        <v>11205300</v>
      </c>
      <c r="M89" s="173">
        <f t="shared" si="84"/>
        <v>11205300</v>
      </c>
      <c r="N89" s="173">
        <f t="shared" si="84"/>
        <v>0</v>
      </c>
      <c r="O89" s="173">
        <f t="shared" si="84"/>
        <v>0</v>
      </c>
      <c r="P89" s="173">
        <f t="shared" si="84"/>
        <v>0</v>
      </c>
      <c r="Q89" s="173">
        <f t="shared" si="84"/>
        <v>0</v>
      </c>
      <c r="R89" s="173">
        <f t="shared" si="84"/>
        <v>0</v>
      </c>
    </row>
    <row r="90" spans="1:18">
      <c r="A90" s="35" t="s">
        <v>4</v>
      </c>
      <c r="B90" s="35" t="s">
        <v>41</v>
      </c>
      <c r="C90" s="9">
        <v>10040000</v>
      </c>
      <c r="D90" s="9">
        <v>0</v>
      </c>
      <c r="E90" s="9">
        <v>0</v>
      </c>
      <c r="F90" s="9">
        <v>-3934700</v>
      </c>
      <c r="G90" s="9"/>
      <c r="H90" s="9">
        <v>0</v>
      </c>
      <c r="I90" s="9"/>
      <c r="J90" s="115">
        <f t="shared" ref="J90:J91" si="85">SUM(F90:I90)</f>
        <v>-3934700</v>
      </c>
      <c r="K90" s="115">
        <f>C90+J90</f>
        <v>6105300</v>
      </c>
      <c r="L90" s="9">
        <v>6105300</v>
      </c>
      <c r="M90" s="9">
        <v>6105300</v>
      </c>
      <c r="N90" s="283">
        <f t="shared" ref="N90:N91" si="86">L90-M90</f>
        <v>0</v>
      </c>
      <c r="O90" s="9">
        <v>0</v>
      </c>
      <c r="P90" s="9">
        <v>0</v>
      </c>
      <c r="Q90" s="283">
        <f t="shared" ref="Q90:Q91" si="87">SUM(N90:P90)</f>
        <v>0</v>
      </c>
      <c r="R90" s="115">
        <f t="shared" ref="R90:R91" si="88">K90-M90-Q90</f>
        <v>0</v>
      </c>
    </row>
    <row r="91" spans="1:18">
      <c r="A91" s="35" t="s">
        <v>4</v>
      </c>
      <c r="B91" s="35" t="s">
        <v>42</v>
      </c>
      <c r="C91" s="9">
        <v>4600000</v>
      </c>
      <c r="D91" s="9">
        <v>0</v>
      </c>
      <c r="E91" s="9">
        <v>0</v>
      </c>
      <c r="F91" s="9">
        <v>500000</v>
      </c>
      <c r="G91" s="9"/>
      <c r="H91" s="9">
        <v>0</v>
      </c>
      <c r="I91" s="9"/>
      <c r="J91" s="115">
        <f t="shared" si="85"/>
        <v>500000</v>
      </c>
      <c r="K91" s="115">
        <f>C91+J91</f>
        <v>5100000</v>
      </c>
      <c r="L91" s="9">
        <v>5100000</v>
      </c>
      <c r="M91" s="9">
        <v>5100000</v>
      </c>
      <c r="N91" s="283">
        <f t="shared" si="86"/>
        <v>0</v>
      </c>
      <c r="O91" s="9">
        <v>0</v>
      </c>
      <c r="P91" s="9">
        <v>0</v>
      </c>
      <c r="Q91" s="283">
        <f t="shared" si="87"/>
        <v>0</v>
      </c>
      <c r="R91" s="115">
        <f t="shared" si="88"/>
        <v>0</v>
      </c>
    </row>
    <row r="92" spans="1:18">
      <c r="A92" s="14" t="s">
        <v>16</v>
      </c>
      <c r="B92" s="14" t="s">
        <v>152</v>
      </c>
      <c r="C92" s="173">
        <f>SUM(C93:C94)</f>
        <v>5800000</v>
      </c>
      <c r="D92" s="173">
        <f t="shared" ref="D92:R92" si="89">SUM(D93:D94)</f>
        <v>0</v>
      </c>
      <c r="E92" s="173">
        <f t="shared" si="89"/>
        <v>0</v>
      </c>
      <c r="F92" s="173">
        <f t="shared" si="89"/>
        <v>0</v>
      </c>
      <c r="G92" s="173">
        <f t="shared" si="89"/>
        <v>0</v>
      </c>
      <c r="H92" s="173">
        <f t="shared" si="89"/>
        <v>0</v>
      </c>
      <c r="I92" s="173">
        <f t="shared" si="89"/>
        <v>0</v>
      </c>
      <c r="J92" s="173">
        <f t="shared" si="89"/>
        <v>0</v>
      </c>
      <c r="K92" s="173">
        <f t="shared" si="89"/>
        <v>5800000</v>
      </c>
      <c r="L92" s="173">
        <f t="shared" si="89"/>
        <v>5800000</v>
      </c>
      <c r="M92" s="173">
        <f t="shared" si="89"/>
        <v>5800000</v>
      </c>
      <c r="N92" s="173">
        <f t="shared" si="89"/>
        <v>0</v>
      </c>
      <c r="O92" s="173">
        <f t="shared" si="89"/>
        <v>0</v>
      </c>
      <c r="P92" s="173">
        <f t="shared" si="89"/>
        <v>0</v>
      </c>
      <c r="Q92" s="173">
        <f t="shared" si="89"/>
        <v>0</v>
      </c>
      <c r="R92" s="173">
        <f t="shared" si="89"/>
        <v>0</v>
      </c>
    </row>
    <row r="93" spans="1:18">
      <c r="A93" s="35" t="s">
        <v>4</v>
      </c>
      <c r="B93" s="35" t="s">
        <v>153</v>
      </c>
      <c r="C93" s="9">
        <v>1800000</v>
      </c>
      <c r="D93" s="9">
        <v>0</v>
      </c>
      <c r="E93" s="9">
        <v>0</v>
      </c>
      <c r="F93" s="9">
        <v>0</v>
      </c>
      <c r="G93" s="9"/>
      <c r="H93" s="9">
        <v>0</v>
      </c>
      <c r="I93" s="9"/>
      <c r="J93" s="115">
        <f t="shared" ref="J93:J94" si="90">SUM(F93:I93)</f>
        <v>0</v>
      </c>
      <c r="K93" s="115">
        <f>C93+J93</f>
        <v>1800000</v>
      </c>
      <c r="L93" s="9">
        <v>1800000</v>
      </c>
      <c r="M93" s="9">
        <v>1800000</v>
      </c>
      <c r="N93" s="283">
        <f t="shared" ref="N93:N94" si="91">L93-M93</f>
        <v>0</v>
      </c>
      <c r="O93" s="9">
        <v>0</v>
      </c>
      <c r="P93" s="9">
        <v>0</v>
      </c>
      <c r="Q93" s="283">
        <f t="shared" ref="Q93:Q94" si="92">SUM(N93:P93)</f>
        <v>0</v>
      </c>
      <c r="R93" s="115">
        <f t="shared" ref="R93:R94" si="93">K93-M93-Q93</f>
        <v>0</v>
      </c>
    </row>
    <row r="94" spans="1:18">
      <c r="A94" s="35" t="s">
        <v>4</v>
      </c>
      <c r="B94" s="36" t="s">
        <v>200</v>
      </c>
      <c r="C94" s="9">
        <v>4000000</v>
      </c>
      <c r="D94" s="9">
        <v>0</v>
      </c>
      <c r="E94" s="9">
        <v>0</v>
      </c>
      <c r="F94" s="9">
        <v>0</v>
      </c>
      <c r="G94" s="9"/>
      <c r="H94" s="9">
        <v>0</v>
      </c>
      <c r="I94" s="9"/>
      <c r="J94" s="115">
        <f t="shared" si="90"/>
        <v>0</v>
      </c>
      <c r="K94" s="115">
        <f>C94+J94</f>
        <v>4000000</v>
      </c>
      <c r="L94" s="9">
        <v>4000000</v>
      </c>
      <c r="M94" s="9">
        <v>4000000</v>
      </c>
      <c r="N94" s="283">
        <f t="shared" si="91"/>
        <v>0</v>
      </c>
      <c r="O94" s="9">
        <v>0</v>
      </c>
      <c r="P94" s="9">
        <v>0</v>
      </c>
      <c r="Q94" s="283">
        <f t="shared" si="92"/>
        <v>0</v>
      </c>
      <c r="R94" s="115">
        <f t="shared" si="93"/>
        <v>0</v>
      </c>
    </row>
    <row r="95" spans="1:18">
      <c r="A95" s="14" t="s">
        <v>16</v>
      </c>
      <c r="B95" s="14" t="s">
        <v>88</v>
      </c>
      <c r="C95" s="173">
        <f>SUM(C96)</f>
        <v>70980000</v>
      </c>
      <c r="D95" s="173">
        <f t="shared" ref="D95:R95" si="94">SUM(D96)</f>
        <v>0</v>
      </c>
      <c r="E95" s="173">
        <f t="shared" si="94"/>
        <v>0</v>
      </c>
      <c r="F95" s="173">
        <f t="shared" si="94"/>
        <v>-61017200</v>
      </c>
      <c r="G95" s="173">
        <f t="shared" si="94"/>
        <v>0</v>
      </c>
      <c r="H95" s="173">
        <f t="shared" si="94"/>
        <v>0</v>
      </c>
      <c r="I95" s="173">
        <f t="shared" si="94"/>
        <v>0</v>
      </c>
      <c r="J95" s="173">
        <f t="shared" si="94"/>
        <v>-61017200</v>
      </c>
      <c r="K95" s="173">
        <f t="shared" si="94"/>
        <v>9962800</v>
      </c>
      <c r="L95" s="173">
        <f t="shared" si="94"/>
        <v>9962800</v>
      </c>
      <c r="M95" s="173">
        <f t="shared" si="94"/>
        <v>9962800</v>
      </c>
      <c r="N95" s="173">
        <f t="shared" si="94"/>
        <v>0</v>
      </c>
      <c r="O95" s="173">
        <f t="shared" si="94"/>
        <v>0</v>
      </c>
      <c r="P95" s="173">
        <f t="shared" si="94"/>
        <v>0</v>
      </c>
      <c r="Q95" s="173">
        <f t="shared" si="94"/>
        <v>0</v>
      </c>
      <c r="R95" s="173">
        <f t="shared" si="94"/>
        <v>0</v>
      </c>
    </row>
    <row r="96" spans="1:18">
      <c r="A96" s="35" t="s">
        <v>4</v>
      </c>
      <c r="B96" s="35" t="s">
        <v>88</v>
      </c>
      <c r="C96" s="9">
        <v>70980000</v>
      </c>
      <c r="D96" s="9">
        <v>0</v>
      </c>
      <c r="E96" s="9">
        <v>0</v>
      </c>
      <c r="F96" s="9">
        <v>-61017200</v>
      </c>
      <c r="G96" s="9"/>
      <c r="H96" s="9">
        <v>0</v>
      </c>
      <c r="I96" s="9"/>
      <c r="J96" s="115">
        <f>SUM(F96:I96)</f>
        <v>-61017200</v>
      </c>
      <c r="K96" s="115">
        <f>C96+J96</f>
        <v>9962800</v>
      </c>
      <c r="L96" s="9">
        <v>9962800</v>
      </c>
      <c r="M96" s="9">
        <v>9962800</v>
      </c>
      <c r="N96" s="283">
        <f>L96-M96</f>
        <v>0</v>
      </c>
      <c r="O96" s="9">
        <v>0</v>
      </c>
      <c r="P96" s="9">
        <v>0</v>
      </c>
      <c r="Q96" s="283">
        <f>SUM(N96:P96)</f>
        <v>0</v>
      </c>
      <c r="R96" s="115">
        <f>K96-M96-Q96</f>
        <v>0</v>
      </c>
    </row>
    <row r="97" spans="1:18">
      <c r="A97" s="13" t="s">
        <v>29</v>
      </c>
      <c r="B97" s="13" t="s">
        <v>218</v>
      </c>
      <c r="C97" s="120">
        <f>C98</f>
        <v>23950000</v>
      </c>
      <c r="D97" s="120">
        <f t="shared" ref="D97:R97" si="95">D98</f>
        <v>0</v>
      </c>
      <c r="E97" s="120">
        <f t="shared" si="95"/>
        <v>0</v>
      </c>
      <c r="F97" s="120">
        <f t="shared" si="95"/>
        <v>0</v>
      </c>
      <c r="G97" s="120">
        <f t="shared" si="95"/>
        <v>0</v>
      </c>
      <c r="H97" s="120">
        <f t="shared" si="95"/>
        <v>0</v>
      </c>
      <c r="I97" s="120">
        <f t="shared" si="95"/>
        <v>0</v>
      </c>
      <c r="J97" s="120">
        <f t="shared" si="95"/>
        <v>0</v>
      </c>
      <c r="K97" s="120">
        <f t="shared" si="95"/>
        <v>23950000</v>
      </c>
      <c r="L97" s="120">
        <f t="shared" si="95"/>
        <v>23898000</v>
      </c>
      <c r="M97" s="120">
        <f t="shared" si="95"/>
        <v>23898000</v>
      </c>
      <c r="N97" s="120">
        <f t="shared" si="95"/>
        <v>0</v>
      </c>
      <c r="O97" s="120">
        <f t="shared" si="95"/>
        <v>0</v>
      </c>
      <c r="P97" s="120">
        <f t="shared" si="95"/>
        <v>0</v>
      </c>
      <c r="Q97" s="120">
        <f t="shared" si="95"/>
        <v>0</v>
      </c>
      <c r="R97" s="120">
        <f t="shared" si="95"/>
        <v>52000</v>
      </c>
    </row>
    <row r="98" spans="1:18">
      <c r="A98" s="14" t="s">
        <v>16</v>
      </c>
      <c r="B98" s="14" t="s">
        <v>60</v>
      </c>
      <c r="C98" s="173">
        <f>SUM(C99)</f>
        <v>23950000</v>
      </c>
      <c r="D98" s="173">
        <f t="shared" ref="D98:R98" si="96">SUM(D99)</f>
        <v>0</v>
      </c>
      <c r="E98" s="173">
        <f t="shared" si="96"/>
        <v>0</v>
      </c>
      <c r="F98" s="173">
        <f t="shared" si="96"/>
        <v>0</v>
      </c>
      <c r="G98" s="173">
        <f t="shared" si="96"/>
        <v>0</v>
      </c>
      <c r="H98" s="173">
        <f t="shared" si="96"/>
        <v>0</v>
      </c>
      <c r="I98" s="173">
        <f t="shared" si="96"/>
        <v>0</v>
      </c>
      <c r="J98" s="173">
        <f t="shared" si="96"/>
        <v>0</v>
      </c>
      <c r="K98" s="173">
        <f t="shared" si="96"/>
        <v>23950000</v>
      </c>
      <c r="L98" s="173">
        <f t="shared" si="96"/>
        <v>23898000</v>
      </c>
      <c r="M98" s="173">
        <f t="shared" si="96"/>
        <v>23898000</v>
      </c>
      <c r="N98" s="173">
        <f t="shared" si="96"/>
        <v>0</v>
      </c>
      <c r="O98" s="173">
        <f t="shared" si="96"/>
        <v>0</v>
      </c>
      <c r="P98" s="173">
        <f t="shared" si="96"/>
        <v>0</v>
      </c>
      <c r="Q98" s="173">
        <f t="shared" si="96"/>
        <v>0</v>
      </c>
      <c r="R98" s="173">
        <f t="shared" si="96"/>
        <v>52000</v>
      </c>
    </row>
    <row r="99" spans="1:18">
      <c r="A99" s="35" t="s">
        <v>4</v>
      </c>
      <c r="B99" s="35" t="s">
        <v>60</v>
      </c>
      <c r="C99" s="9">
        <v>23950000</v>
      </c>
      <c r="D99" s="9">
        <v>0</v>
      </c>
      <c r="E99" s="9">
        <v>0</v>
      </c>
      <c r="F99" s="9">
        <v>0</v>
      </c>
      <c r="G99" s="9"/>
      <c r="H99" s="9">
        <v>0</v>
      </c>
      <c r="I99" s="9"/>
      <c r="J99" s="115">
        <f>SUM(F99:I99)</f>
        <v>0</v>
      </c>
      <c r="K99" s="115">
        <f>C99+J99</f>
        <v>23950000</v>
      </c>
      <c r="L99" s="9">
        <v>23898000</v>
      </c>
      <c r="M99" s="9">
        <v>23898000</v>
      </c>
      <c r="N99" s="283">
        <f>L99-M99</f>
        <v>0</v>
      </c>
      <c r="O99" s="9">
        <v>0</v>
      </c>
      <c r="P99" s="9">
        <v>0</v>
      </c>
      <c r="Q99" s="283">
        <f>SUM(N99:P99)</f>
        <v>0</v>
      </c>
      <c r="R99" s="115">
        <f>K99-M99-Q99</f>
        <v>52000</v>
      </c>
    </row>
    <row r="100" spans="1:18">
      <c r="A100" s="13" t="s">
        <v>29</v>
      </c>
      <c r="B100" s="13" t="s">
        <v>1263</v>
      </c>
      <c r="C100" s="120">
        <f>C101</f>
        <v>0</v>
      </c>
      <c r="D100" s="120">
        <f t="shared" ref="D100:R100" si="97">D101</f>
        <v>0</v>
      </c>
      <c r="E100" s="120">
        <f t="shared" si="97"/>
        <v>0</v>
      </c>
      <c r="F100" s="120">
        <f t="shared" si="97"/>
        <v>0</v>
      </c>
      <c r="G100" s="120">
        <f t="shared" si="97"/>
        <v>0</v>
      </c>
      <c r="H100" s="120">
        <f t="shared" si="97"/>
        <v>1834800</v>
      </c>
      <c r="I100" s="120">
        <f t="shared" si="97"/>
        <v>0</v>
      </c>
      <c r="J100" s="120">
        <f t="shared" si="97"/>
        <v>1834800</v>
      </c>
      <c r="K100" s="120">
        <f t="shared" si="97"/>
        <v>1834800</v>
      </c>
      <c r="L100" s="120">
        <f t="shared" si="97"/>
        <v>333600</v>
      </c>
      <c r="M100" s="120">
        <f t="shared" si="97"/>
        <v>333600</v>
      </c>
      <c r="N100" s="120">
        <f t="shared" si="97"/>
        <v>0</v>
      </c>
      <c r="O100" s="120">
        <f t="shared" si="97"/>
        <v>0</v>
      </c>
      <c r="P100" s="120">
        <f t="shared" si="97"/>
        <v>0</v>
      </c>
      <c r="Q100" s="120">
        <f t="shared" si="97"/>
        <v>0</v>
      </c>
      <c r="R100" s="120">
        <f t="shared" si="97"/>
        <v>1501200</v>
      </c>
    </row>
    <row r="101" spans="1:18">
      <c r="A101" s="14" t="s">
        <v>16</v>
      </c>
      <c r="B101" s="17" t="s">
        <v>88</v>
      </c>
      <c r="C101" s="173">
        <f>SUM(C102)</f>
        <v>0</v>
      </c>
      <c r="D101" s="173">
        <f t="shared" ref="D101:R101" si="98">SUM(D102)</f>
        <v>0</v>
      </c>
      <c r="E101" s="173">
        <f t="shared" si="98"/>
        <v>0</v>
      </c>
      <c r="F101" s="173">
        <f t="shared" si="98"/>
        <v>0</v>
      </c>
      <c r="G101" s="173">
        <f t="shared" si="98"/>
        <v>0</v>
      </c>
      <c r="H101" s="173">
        <f t="shared" si="98"/>
        <v>1834800</v>
      </c>
      <c r="I101" s="173">
        <f t="shared" si="98"/>
        <v>0</v>
      </c>
      <c r="J101" s="173">
        <f t="shared" si="98"/>
        <v>1834800</v>
      </c>
      <c r="K101" s="173">
        <f t="shared" si="98"/>
        <v>1834800</v>
      </c>
      <c r="L101" s="173">
        <f t="shared" si="98"/>
        <v>333600</v>
      </c>
      <c r="M101" s="173">
        <f t="shared" si="98"/>
        <v>333600</v>
      </c>
      <c r="N101" s="173">
        <f t="shared" si="98"/>
        <v>0</v>
      </c>
      <c r="O101" s="173">
        <f t="shared" si="98"/>
        <v>0</v>
      </c>
      <c r="P101" s="173">
        <f t="shared" si="98"/>
        <v>0</v>
      </c>
      <c r="Q101" s="173">
        <f t="shared" si="98"/>
        <v>0</v>
      </c>
      <c r="R101" s="173">
        <f t="shared" si="98"/>
        <v>1501200</v>
      </c>
    </row>
    <row r="102" spans="1:18">
      <c r="A102" s="35" t="s">
        <v>4</v>
      </c>
      <c r="B102" s="36" t="s">
        <v>88</v>
      </c>
      <c r="C102" s="9">
        <v>0</v>
      </c>
      <c r="D102" s="9">
        <v>0</v>
      </c>
      <c r="E102" s="9">
        <v>0</v>
      </c>
      <c r="F102" s="9">
        <v>0</v>
      </c>
      <c r="G102" s="9"/>
      <c r="H102" s="9">
        <v>1834800</v>
      </c>
      <c r="I102" s="9"/>
      <c r="J102" s="115">
        <f>SUM(F102:I102)</f>
        <v>1834800</v>
      </c>
      <c r="K102" s="115">
        <f>C102+J102</f>
        <v>1834800</v>
      </c>
      <c r="L102" s="9">
        <v>333600</v>
      </c>
      <c r="M102" s="9">
        <v>333600</v>
      </c>
      <c r="N102" s="283">
        <f>L102-M102</f>
        <v>0</v>
      </c>
      <c r="O102" s="9">
        <v>0</v>
      </c>
      <c r="P102" s="9">
        <v>0</v>
      </c>
      <c r="Q102" s="283">
        <f>SUM(N102:P102)</f>
        <v>0</v>
      </c>
      <c r="R102" s="115">
        <f>K102-M102-Q102</f>
        <v>1501200</v>
      </c>
    </row>
    <row r="103" spans="1:18">
      <c r="A103" s="11" t="s">
        <v>1</v>
      </c>
      <c r="B103" s="11" t="s">
        <v>111</v>
      </c>
      <c r="C103" s="117">
        <f>C108+C104</f>
        <v>770010000</v>
      </c>
      <c r="D103" s="117">
        <f t="shared" ref="D103:R103" si="99">D108+D104</f>
        <v>0</v>
      </c>
      <c r="E103" s="117">
        <f t="shared" si="99"/>
        <v>0</v>
      </c>
      <c r="F103" s="117">
        <f t="shared" si="99"/>
        <v>0</v>
      </c>
      <c r="G103" s="117">
        <f t="shared" si="99"/>
        <v>0</v>
      </c>
      <c r="H103" s="117">
        <f t="shared" si="99"/>
        <v>37000000</v>
      </c>
      <c r="I103" s="117">
        <f t="shared" si="99"/>
        <v>0</v>
      </c>
      <c r="J103" s="117">
        <f t="shared" si="99"/>
        <v>37000000</v>
      </c>
      <c r="K103" s="117">
        <f t="shared" si="99"/>
        <v>807010000</v>
      </c>
      <c r="L103" s="117">
        <f t="shared" si="99"/>
        <v>788995810</v>
      </c>
      <c r="M103" s="117">
        <f t="shared" si="99"/>
        <v>788995810</v>
      </c>
      <c r="N103" s="117">
        <f t="shared" si="99"/>
        <v>0</v>
      </c>
      <c r="O103" s="117">
        <f t="shared" si="99"/>
        <v>0</v>
      </c>
      <c r="P103" s="117">
        <f t="shared" si="99"/>
        <v>0</v>
      </c>
      <c r="Q103" s="117">
        <f t="shared" si="99"/>
        <v>0</v>
      </c>
      <c r="R103" s="117">
        <f t="shared" si="99"/>
        <v>18014190</v>
      </c>
    </row>
    <row r="104" spans="1:18">
      <c r="A104" s="12" t="s">
        <v>2</v>
      </c>
      <c r="B104" s="19" t="s">
        <v>112</v>
      </c>
      <c r="C104" s="119">
        <f>C105</f>
        <v>0</v>
      </c>
      <c r="D104" s="119">
        <f t="shared" ref="D104:R105" si="100">D105</f>
        <v>0</v>
      </c>
      <c r="E104" s="119">
        <f t="shared" si="100"/>
        <v>0</v>
      </c>
      <c r="F104" s="119">
        <f t="shared" si="100"/>
        <v>0</v>
      </c>
      <c r="G104" s="119">
        <f t="shared" si="100"/>
        <v>0</v>
      </c>
      <c r="H104" s="119">
        <f t="shared" si="100"/>
        <v>0</v>
      </c>
      <c r="I104" s="119">
        <f t="shared" si="100"/>
        <v>0</v>
      </c>
      <c r="J104" s="119">
        <f t="shared" si="100"/>
        <v>0</v>
      </c>
      <c r="K104" s="119">
        <f t="shared" si="100"/>
        <v>0</v>
      </c>
      <c r="L104" s="119">
        <f t="shared" si="100"/>
        <v>0</v>
      </c>
      <c r="M104" s="119">
        <f t="shared" si="100"/>
        <v>0</v>
      </c>
      <c r="N104" s="119">
        <f t="shared" si="100"/>
        <v>0</v>
      </c>
      <c r="O104" s="119">
        <f t="shared" si="100"/>
        <v>0</v>
      </c>
      <c r="P104" s="119">
        <f t="shared" si="100"/>
        <v>0</v>
      </c>
      <c r="Q104" s="119">
        <f t="shared" si="100"/>
        <v>0</v>
      </c>
      <c r="R104" s="119">
        <f t="shared" si="100"/>
        <v>0</v>
      </c>
    </row>
    <row r="105" spans="1:18">
      <c r="A105" s="13" t="s">
        <v>3</v>
      </c>
      <c r="B105" s="16" t="s">
        <v>219</v>
      </c>
      <c r="C105" s="120">
        <f>C106</f>
        <v>0</v>
      </c>
      <c r="D105" s="120">
        <f t="shared" si="100"/>
        <v>0</v>
      </c>
      <c r="E105" s="120">
        <f t="shared" si="100"/>
        <v>0</v>
      </c>
      <c r="F105" s="120">
        <f t="shared" si="100"/>
        <v>0</v>
      </c>
      <c r="G105" s="120">
        <f t="shared" si="100"/>
        <v>0</v>
      </c>
      <c r="H105" s="120">
        <f t="shared" si="100"/>
        <v>0</v>
      </c>
      <c r="I105" s="120">
        <f t="shared" si="100"/>
        <v>0</v>
      </c>
      <c r="J105" s="120">
        <f t="shared" si="100"/>
        <v>0</v>
      </c>
      <c r="K105" s="120">
        <f t="shared" si="100"/>
        <v>0</v>
      </c>
      <c r="L105" s="120">
        <f t="shared" si="100"/>
        <v>0</v>
      </c>
      <c r="M105" s="120">
        <f t="shared" si="100"/>
        <v>0</v>
      </c>
      <c r="N105" s="120">
        <f t="shared" si="100"/>
        <v>0</v>
      </c>
      <c r="O105" s="120">
        <f t="shared" si="100"/>
        <v>0</v>
      </c>
      <c r="P105" s="120">
        <f t="shared" si="100"/>
        <v>0</v>
      </c>
      <c r="Q105" s="120">
        <f t="shared" si="100"/>
        <v>0</v>
      </c>
      <c r="R105" s="120">
        <f t="shared" si="100"/>
        <v>0</v>
      </c>
    </row>
    <row r="106" spans="1:18">
      <c r="A106" s="14" t="s">
        <v>16</v>
      </c>
      <c r="B106" s="17" t="s">
        <v>31</v>
      </c>
      <c r="C106" s="173">
        <f>SUM(C107)</f>
        <v>0</v>
      </c>
      <c r="D106" s="173">
        <f t="shared" ref="D106:R106" si="101">SUM(D107)</f>
        <v>0</v>
      </c>
      <c r="E106" s="173">
        <f t="shared" si="101"/>
        <v>0</v>
      </c>
      <c r="F106" s="173">
        <f t="shared" si="101"/>
        <v>0</v>
      </c>
      <c r="G106" s="173">
        <f t="shared" si="101"/>
        <v>0</v>
      </c>
      <c r="H106" s="173">
        <f t="shared" si="101"/>
        <v>0</v>
      </c>
      <c r="I106" s="173">
        <f t="shared" si="101"/>
        <v>0</v>
      </c>
      <c r="J106" s="173">
        <f t="shared" si="101"/>
        <v>0</v>
      </c>
      <c r="K106" s="173">
        <f t="shared" si="101"/>
        <v>0</v>
      </c>
      <c r="L106" s="173">
        <f t="shared" si="101"/>
        <v>0</v>
      </c>
      <c r="M106" s="173">
        <f t="shared" si="101"/>
        <v>0</v>
      </c>
      <c r="N106" s="173">
        <f t="shared" si="101"/>
        <v>0</v>
      </c>
      <c r="O106" s="173">
        <f t="shared" si="101"/>
        <v>0</v>
      </c>
      <c r="P106" s="173">
        <f t="shared" si="101"/>
        <v>0</v>
      </c>
      <c r="Q106" s="173">
        <f t="shared" si="101"/>
        <v>0</v>
      </c>
      <c r="R106" s="173">
        <f t="shared" si="101"/>
        <v>0</v>
      </c>
    </row>
    <row r="107" spans="1:18">
      <c r="A107" s="35" t="s">
        <v>4</v>
      </c>
      <c r="B107" s="36" t="s">
        <v>68</v>
      </c>
      <c r="C107" s="9">
        <v>0</v>
      </c>
      <c r="D107" s="9">
        <v>0</v>
      </c>
      <c r="E107" s="9">
        <v>0</v>
      </c>
      <c r="F107" s="9">
        <v>0</v>
      </c>
      <c r="G107" s="9"/>
      <c r="H107" s="9">
        <v>0</v>
      </c>
      <c r="I107" s="9"/>
      <c r="J107" s="115">
        <f>SUM(F107:I107)</f>
        <v>0</v>
      </c>
      <c r="K107" s="115">
        <f>C107+J107</f>
        <v>0</v>
      </c>
      <c r="L107" s="9"/>
      <c r="M107" s="9"/>
      <c r="N107" s="283">
        <f>L107-M107</f>
        <v>0</v>
      </c>
      <c r="O107" s="9"/>
      <c r="P107" s="9"/>
      <c r="Q107" s="283">
        <f>SUM(N107:P107)</f>
        <v>0</v>
      </c>
      <c r="R107" s="115">
        <f>K107-M107-Q107</f>
        <v>0</v>
      </c>
    </row>
    <row r="108" spans="1:18">
      <c r="A108" s="12" t="s">
        <v>2</v>
      </c>
      <c r="B108" s="12" t="s">
        <v>172</v>
      </c>
      <c r="C108" s="119">
        <f>C109</f>
        <v>770010000</v>
      </c>
      <c r="D108" s="119">
        <f t="shared" ref="D108:R108" si="102">D109</f>
        <v>0</v>
      </c>
      <c r="E108" s="119">
        <f t="shared" si="102"/>
        <v>0</v>
      </c>
      <c r="F108" s="119">
        <f t="shared" si="102"/>
        <v>0</v>
      </c>
      <c r="G108" s="119">
        <f t="shared" si="102"/>
        <v>0</v>
      </c>
      <c r="H108" s="119">
        <f t="shared" si="102"/>
        <v>37000000</v>
      </c>
      <c r="I108" s="119">
        <f t="shared" si="102"/>
        <v>0</v>
      </c>
      <c r="J108" s="119">
        <f t="shared" si="102"/>
        <v>37000000</v>
      </c>
      <c r="K108" s="119">
        <f t="shared" si="102"/>
        <v>807010000</v>
      </c>
      <c r="L108" s="119">
        <f t="shared" si="102"/>
        <v>788995810</v>
      </c>
      <c r="M108" s="119">
        <f t="shared" si="102"/>
        <v>788995810</v>
      </c>
      <c r="N108" s="119">
        <f t="shared" si="102"/>
        <v>0</v>
      </c>
      <c r="O108" s="119">
        <f t="shared" si="102"/>
        <v>0</v>
      </c>
      <c r="P108" s="119">
        <f t="shared" si="102"/>
        <v>0</v>
      </c>
      <c r="Q108" s="119">
        <f t="shared" si="102"/>
        <v>0</v>
      </c>
      <c r="R108" s="119">
        <f t="shared" si="102"/>
        <v>18014190</v>
      </c>
    </row>
    <row r="109" spans="1:18">
      <c r="A109" s="13" t="s">
        <v>3</v>
      </c>
      <c r="B109" s="13" t="s">
        <v>219</v>
      </c>
      <c r="C109" s="120">
        <f>SUM(C110,C114,C112,C116,C121,C128,C131,C123,C126)</f>
        <v>770010000</v>
      </c>
      <c r="D109" s="120">
        <f t="shared" ref="D109:R109" si="103">SUM(D110,D114,D112,D116,D121,D128,D131,D123,D126)</f>
        <v>0</v>
      </c>
      <c r="E109" s="120">
        <f t="shared" si="103"/>
        <v>0</v>
      </c>
      <c r="F109" s="120">
        <f t="shared" si="103"/>
        <v>0</v>
      </c>
      <c r="G109" s="120">
        <f t="shared" si="103"/>
        <v>0</v>
      </c>
      <c r="H109" s="120">
        <f t="shared" si="103"/>
        <v>37000000</v>
      </c>
      <c r="I109" s="120">
        <f t="shared" si="103"/>
        <v>0</v>
      </c>
      <c r="J109" s="120">
        <f t="shared" si="103"/>
        <v>37000000</v>
      </c>
      <c r="K109" s="120">
        <f t="shared" si="103"/>
        <v>807010000</v>
      </c>
      <c r="L109" s="120">
        <f t="shared" si="103"/>
        <v>788995810</v>
      </c>
      <c r="M109" s="120">
        <f t="shared" si="103"/>
        <v>788995810</v>
      </c>
      <c r="N109" s="120">
        <f t="shared" si="103"/>
        <v>0</v>
      </c>
      <c r="O109" s="120">
        <f t="shared" si="103"/>
        <v>0</v>
      </c>
      <c r="P109" s="120">
        <f t="shared" si="103"/>
        <v>0</v>
      </c>
      <c r="Q109" s="120">
        <f t="shared" si="103"/>
        <v>0</v>
      </c>
      <c r="R109" s="120">
        <f t="shared" si="103"/>
        <v>18014190</v>
      </c>
    </row>
    <row r="110" spans="1:18">
      <c r="A110" s="14" t="s">
        <v>16</v>
      </c>
      <c r="B110" s="14" t="s">
        <v>20</v>
      </c>
      <c r="C110" s="173">
        <f>SUM(C111)</f>
        <v>79596000</v>
      </c>
      <c r="D110" s="173">
        <f t="shared" ref="D110:R110" si="104">SUM(D111)</f>
        <v>0</v>
      </c>
      <c r="E110" s="173">
        <f t="shared" si="104"/>
        <v>0</v>
      </c>
      <c r="F110" s="173">
        <f t="shared" si="104"/>
        <v>-8998000</v>
      </c>
      <c r="G110" s="173">
        <f t="shared" si="104"/>
        <v>0</v>
      </c>
      <c r="H110" s="173">
        <f t="shared" si="104"/>
        <v>32402000</v>
      </c>
      <c r="I110" s="173">
        <f t="shared" si="104"/>
        <v>0</v>
      </c>
      <c r="J110" s="173">
        <f t="shared" si="104"/>
        <v>23404000</v>
      </c>
      <c r="K110" s="173">
        <f t="shared" si="104"/>
        <v>103000000</v>
      </c>
      <c r="L110" s="173">
        <f t="shared" si="104"/>
        <v>102505500</v>
      </c>
      <c r="M110" s="173">
        <f t="shared" si="104"/>
        <v>102505500</v>
      </c>
      <c r="N110" s="173">
        <f t="shared" si="104"/>
        <v>0</v>
      </c>
      <c r="O110" s="173">
        <f t="shared" si="104"/>
        <v>0</v>
      </c>
      <c r="P110" s="173">
        <f t="shared" si="104"/>
        <v>0</v>
      </c>
      <c r="Q110" s="173">
        <f t="shared" si="104"/>
        <v>0</v>
      </c>
      <c r="R110" s="173">
        <f t="shared" si="104"/>
        <v>494500</v>
      </c>
    </row>
    <row r="111" spans="1:18">
      <c r="A111" s="35" t="s">
        <v>4</v>
      </c>
      <c r="B111" s="35" t="s">
        <v>20</v>
      </c>
      <c r="C111" s="9">
        <v>79596000</v>
      </c>
      <c r="D111" s="9">
        <v>0</v>
      </c>
      <c r="E111" s="9">
        <v>0</v>
      </c>
      <c r="F111" s="92">
        <v>-8998000</v>
      </c>
      <c r="G111" s="92"/>
      <c r="H111" s="9">
        <v>32402000</v>
      </c>
      <c r="I111" s="9"/>
      <c r="J111" s="115">
        <f>SUM(F111:I111)</f>
        <v>23404000</v>
      </c>
      <c r="K111" s="115">
        <f>C111+J111</f>
        <v>103000000</v>
      </c>
      <c r="L111" s="9">
        <v>102505500</v>
      </c>
      <c r="M111" s="9">
        <v>102505500</v>
      </c>
      <c r="N111" s="283">
        <f>L111-M111</f>
        <v>0</v>
      </c>
      <c r="O111" s="9"/>
      <c r="P111" s="9"/>
      <c r="Q111" s="283">
        <f>SUM(N111:P111)</f>
        <v>0</v>
      </c>
      <c r="R111" s="115">
        <f>K111-M111-Q111</f>
        <v>494500</v>
      </c>
    </row>
    <row r="112" spans="1:18">
      <c r="A112" s="14" t="s">
        <v>16</v>
      </c>
      <c r="B112" s="14" t="s">
        <v>21</v>
      </c>
      <c r="C112" s="173">
        <f>SUM(C113)</f>
        <v>5280000</v>
      </c>
      <c r="D112" s="173">
        <f t="shared" ref="D112:R112" si="105">SUM(D113)</f>
        <v>0</v>
      </c>
      <c r="E112" s="173">
        <f t="shared" si="105"/>
        <v>0</v>
      </c>
      <c r="F112" s="173">
        <f t="shared" si="105"/>
        <v>-4280000</v>
      </c>
      <c r="G112" s="173">
        <f t="shared" si="105"/>
        <v>0</v>
      </c>
      <c r="H112" s="173">
        <f t="shared" si="105"/>
        <v>0</v>
      </c>
      <c r="I112" s="173">
        <f t="shared" si="105"/>
        <v>0</v>
      </c>
      <c r="J112" s="173">
        <f t="shared" si="105"/>
        <v>-4280000</v>
      </c>
      <c r="K112" s="173">
        <f t="shared" si="105"/>
        <v>1000000</v>
      </c>
      <c r="L112" s="173">
        <f t="shared" si="105"/>
        <v>770000</v>
      </c>
      <c r="M112" s="173">
        <f t="shared" si="105"/>
        <v>770000</v>
      </c>
      <c r="N112" s="173">
        <f t="shared" si="105"/>
        <v>0</v>
      </c>
      <c r="O112" s="173">
        <f t="shared" si="105"/>
        <v>0</v>
      </c>
      <c r="P112" s="173">
        <f t="shared" si="105"/>
        <v>0</v>
      </c>
      <c r="Q112" s="173">
        <f t="shared" si="105"/>
        <v>0</v>
      </c>
      <c r="R112" s="173">
        <f t="shared" si="105"/>
        <v>230000</v>
      </c>
    </row>
    <row r="113" spans="1:18">
      <c r="A113" s="35" t="s">
        <v>4</v>
      </c>
      <c r="B113" s="35" t="s">
        <v>35</v>
      </c>
      <c r="C113" s="9">
        <v>5280000</v>
      </c>
      <c r="D113" s="9">
        <v>0</v>
      </c>
      <c r="E113" s="9">
        <v>0</v>
      </c>
      <c r="F113" s="92">
        <v>-4280000</v>
      </c>
      <c r="G113" s="92"/>
      <c r="H113" s="9">
        <v>0</v>
      </c>
      <c r="I113" s="9"/>
      <c r="J113" s="115">
        <f>SUM(F113:I113)</f>
        <v>-4280000</v>
      </c>
      <c r="K113" s="115">
        <f>C113+J113</f>
        <v>1000000</v>
      </c>
      <c r="L113" s="9">
        <v>770000</v>
      </c>
      <c r="M113" s="9">
        <v>770000</v>
      </c>
      <c r="N113" s="283">
        <f>L113-M113</f>
        <v>0</v>
      </c>
      <c r="O113" s="9"/>
      <c r="P113" s="9"/>
      <c r="Q113" s="283">
        <f>SUM(N113:P113)</f>
        <v>0</v>
      </c>
      <c r="R113" s="115">
        <f>K113-M113-Q113</f>
        <v>230000</v>
      </c>
    </row>
    <row r="114" spans="1:18">
      <c r="A114" s="14" t="s">
        <v>16</v>
      </c>
      <c r="B114" s="14" t="s">
        <v>76</v>
      </c>
      <c r="C114" s="173">
        <f>SUM(C115)</f>
        <v>285000000</v>
      </c>
      <c r="D114" s="173">
        <f t="shared" ref="D114:R114" si="106">SUM(D115)</f>
        <v>0</v>
      </c>
      <c r="E114" s="173">
        <f t="shared" si="106"/>
        <v>0</v>
      </c>
      <c r="F114" s="173">
        <f t="shared" si="106"/>
        <v>35000000</v>
      </c>
      <c r="G114" s="173">
        <f t="shared" si="106"/>
        <v>0</v>
      </c>
      <c r="H114" s="173">
        <f t="shared" si="106"/>
        <v>10000000</v>
      </c>
      <c r="I114" s="173">
        <f t="shared" si="106"/>
        <v>0</v>
      </c>
      <c r="J114" s="173">
        <f t="shared" si="106"/>
        <v>45000000</v>
      </c>
      <c r="K114" s="173">
        <f t="shared" si="106"/>
        <v>330000000</v>
      </c>
      <c r="L114" s="173">
        <f t="shared" si="106"/>
        <v>327000630</v>
      </c>
      <c r="M114" s="173">
        <f t="shared" si="106"/>
        <v>327000630</v>
      </c>
      <c r="N114" s="173">
        <f t="shared" si="106"/>
        <v>0</v>
      </c>
      <c r="O114" s="173">
        <f t="shared" si="106"/>
        <v>0</v>
      </c>
      <c r="P114" s="173">
        <f t="shared" si="106"/>
        <v>0</v>
      </c>
      <c r="Q114" s="173">
        <f t="shared" si="106"/>
        <v>0</v>
      </c>
      <c r="R114" s="173">
        <f t="shared" si="106"/>
        <v>2999370</v>
      </c>
    </row>
    <row r="115" spans="1:18">
      <c r="A115" s="35" t="s">
        <v>4</v>
      </c>
      <c r="B115" s="35" t="s">
        <v>216</v>
      </c>
      <c r="C115" s="9">
        <v>285000000</v>
      </c>
      <c r="D115" s="9">
        <v>0</v>
      </c>
      <c r="E115" s="9">
        <v>0</v>
      </c>
      <c r="F115" s="92">
        <v>35000000</v>
      </c>
      <c r="G115" s="92"/>
      <c r="H115" s="9">
        <v>10000000</v>
      </c>
      <c r="I115" s="9"/>
      <c r="J115" s="115">
        <f>SUM(F115:I115)</f>
        <v>45000000</v>
      </c>
      <c r="K115" s="115">
        <f>C115+J115</f>
        <v>330000000</v>
      </c>
      <c r="L115" s="9">
        <v>327000630</v>
      </c>
      <c r="M115" s="9">
        <v>327000630</v>
      </c>
      <c r="N115" s="283">
        <f>L115-M115</f>
        <v>0</v>
      </c>
      <c r="O115" s="9"/>
      <c r="P115" s="9"/>
      <c r="Q115" s="283">
        <f>SUM(N115:P115)</f>
        <v>0</v>
      </c>
      <c r="R115" s="115">
        <f>K115-M115-Q115</f>
        <v>2999370</v>
      </c>
    </row>
    <row r="116" spans="1:18">
      <c r="A116" s="14" t="s">
        <v>16</v>
      </c>
      <c r="B116" s="14" t="s">
        <v>36</v>
      </c>
      <c r="C116" s="173">
        <f>SUM(C117:C120)</f>
        <v>325500000</v>
      </c>
      <c r="D116" s="173">
        <f t="shared" ref="D116:R116" si="107">SUM(D117:D120)</f>
        <v>0</v>
      </c>
      <c r="E116" s="173">
        <f t="shared" si="107"/>
        <v>0</v>
      </c>
      <c r="F116" s="173">
        <f t="shared" si="107"/>
        <v>5000000</v>
      </c>
      <c r="G116" s="173">
        <f t="shared" si="107"/>
        <v>0</v>
      </c>
      <c r="H116" s="173">
        <f t="shared" si="107"/>
        <v>-5500000</v>
      </c>
      <c r="I116" s="173">
        <f t="shared" si="107"/>
        <v>0</v>
      </c>
      <c r="J116" s="173">
        <f t="shared" si="107"/>
        <v>-500000</v>
      </c>
      <c r="K116" s="173">
        <f t="shared" si="107"/>
        <v>325000000</v>
      </c>
      <c r="L116" s="173">
        <f t="shared" si="107"/>
        <v>316906450</v>
      </c>
      <c r="M116" s="173">
        <f t="shared" si="107"/>
        <v>316906450</v>
      </c>
      <c r="N116" s="173">
        <f t="shared" si="107"/>
        <v>0</v>
      </c>
      <c r="O116" s="173">
        <f t="shared" si="107"/>
        <v>0</v>
      </c>
      <c r="P116" s="173">
        <f t="shared" si="107"/>
        <v>0</v>
      </c>
      <c r="Q116" s="173">
        <f t="shared" si="107"/>
        <v>0</v>
      </c>
      <c r="R116" s="173">
        <f t="shared" si="107"/>
        <v>8093550</v>
      </c>
    </row>
    <row r="117" spans="1:18">
      <c r="A117" s="35" t="s">
        <v>4</v>
      </c>
      <c r="B117" s="35" t="s">
        <v>144</v>
      </c>
      <c r="C117" s="9">
        <v>50000000</v>
      </c>
      <c r="D117" s="9">
        <v>0</v>
      </c>
      <c r="E117" s="9">
        <v>0</v>
      </c>
      <c r="F117" s="92">
        <v>-5000000</v>
      </c>
      <c r="G117" s="92"/>
      <c r="H117" s="9">
        <v>0</v>
      </c>
      <c r="I117" s="9"/>
      <c r="J117" s="115">
        <f t="shared" ref="J117:J120" si="108">SUM(F117:I117)</f>
        <v>-5000000</v>
      </c>
      <c r="K117" s="115">
        <f>C117+J117</f>
        <v>45000000</v>
      </c>
      <c r="L117" s="9">
        <v>41746920</v>
      </c>
      <c r="M117" s="9">
        <v>41746920</v>
      </c>
      <c r="N117" s="283">
        <f t="shared" ref="N117:N120" si="109">L117-M117</f>
        <v>0</v>
      </c>
      <c r="O117" s="9"/>
      <c r="P117" s="9"/>
      <c r="Q117" s="283">
        <f t="shared" ref="Q117:Q120" si="110">SUM(N117:P117)</f>
        <v>0</v>
      </c>
      <c r="R117" s="115">
        <f t="shared" ref="R117:R120" si="111">K117-M117-Q117</f>
        <v>3253080</v>
      </c>
    </row>
    <row r="118" spans="1:18">
      <c r="A118" s="35" t="s">
        <v>4</v>
      </c>
      <c r="B118" s="35" t="s">
        <v>204</v>
      </c>
      <c r="C118" s="9">
        <v>80000000</v>
      </c>
      <c r="D118" s="9">
        <v>0</v>
      </c>
      <c r="E118" s="9">
        <v>0</v>
      </c>
      <c r="F118" s="92">
        <f>-8000000+5500000</f>
        <v>-2500000</v>
      </c>
      <c r="G118" s="92"/>
      <c r="H118" s="9">
        <v>-5500000</v>
      </c>
      <c r="I118" s="9"/>
      <c r="J118" s="115">
        <f t="shared" si="108"/>
        <v>-8000000</v>
      </c>
      <c r="K118" s="115">
        <f>C118+J118</f>
        <v>72000000</v>
      </c>
      <c r="L118" s="9">
        <v>71276800</v>
      </c>
      <c r="M118" s="9">
        <v>71276800</v>
      </c>
      <c r="N118" s="283">
        <f t="shared" si="109"/>
        <v>0</v>
      </c>
      <c r="O118" s="9"/>
      <c r="P118" s="9"/>
      <c r="Q118" s="283">
        <f t="shared" si="110"/>
        <v>0</v>
      </c>
      <c r="R118" s="115">
        <f t="shared" si="111"/>
        <v>723200</v>
      </c>
    </row>
    <row r="119" spans="1:18">
      <c r="A119" s="35" t="s">
        <v>4</v>
      </c>
      <c r="B119" s="35" t="s">
        <v>220</v>
      </c>
      <c r="C119" s="9">
        <v>58000000</v>
      </c>
      <c r="D119" s="9">
        <v>0</v>
      </c>
      <c r="E119" s="9">
        <v>0</v>
      </c>
      <c r="F119" s="92">
        <v>12000000</v>
      </c>
      <c r="G119" s="92"/>
      <c r="H119" s="9">
        <v>0</v>
      </c>
      <c r="I119" s="9"/>
      <c r="J119" s="115">
        <f t="shared" si="108"/>
        <v>12000000</v>
      </c>
      <c r="K119" s="115">
        <f>C119+J119</f>
        <v>70000000</v>
      </c>
      <c r="L119" s="9">
        <v>68627100</v>
      </c>
      <c r="M119" s="9">
        <v>68627100</v>
      </c>
      <c r="N119" s="283">
        <f t="shared" si="109"/>
        <v>0</v>
      </c>
      <c r="O119" s="9"/>
      <c r="P119" s="9"/>
      <c r="Q119" s="283">
        <f t="shared" si="110"/>
        <v>0</v>
      </c>
      <c r="R119" s="115">
        <f t="shared" si="111"/>
        <v>1372900</v>
      </c>
    </row>
    <row r="120" spans="1:18">
      <c r="A120" s="35" t="s">
        <v>4</v>
      </c>
      <c r="B120" s="35" t="s">
        <v>206</v>
      </c>
      <c r="C120" s="9">
        <v>137500000</v>
      </c>
      <c r="D120" s="9">
        <v>0</v>
      </c>
      <c r="E120" s="9">
        <v>0</v>
      </c>
      <c r="F120" s="92">
        <v>500000</v>
      </c>
      <c r="G120" s="92"/>
      <c r="H120" s="9">
        <v>0</v>
      </c>
      <c r="I120" s="9"/>
      <c r="J120" s="115">
        <f t="shared" si="108"/>
        <v>500000</v>
      </c>
      <c r="K120" s="115">
        <f>C120+J120</f>
        <v>138000000</v>
      </c>
      <c r="L120" s="9">
        <v>135255630</v>
      </c>
      <c r="M120" s="9">
        <v>135255630</v>
      </c>
      <c r="N120" s="283">
        <f t="shared" si="109"/>
        <v>0</v>
      </c>
      <c r="O120" s="9"/>
      <c r="P120" s="9"/>
      <c r="Q120" s="283">
        <f t="shared" si="110"/>
        <v>0</v>
      </c>
      <c r="R120" s="115">
        <f t="shared" si="111"/>
        <v>2744370</v>
      </c>
    </row>
    <row r="121" spans="1:18">
      <c r="A121" s="14" t="s">
        <v>16</v>
      </c>
      <c r="B121" s="14" t="s">
        <v>31</v>
      </c>
      <c r="C121" s="173">
        <f>SUM(C122)</f>
        <v>4400000</v>
      </c>
      <c r="D121" s="173">
        <f t="shared" ref="D121:R121" si="112">SUM(D122)</f>
        <v>0</v>
      </c>
      <c r="E121" s="173">
        <f t="shared" si="112"/>
        <v>0</v>
      </c>
      <c r="F121" s="173">
        <f t="shared" si="112"/>
        <v>-1498000</v>
      </c>
      <c r="G121" s="173">
        <f t="shared" si="112"/>
        <v>0</v>
      </c>
      <c r="H121" s="173">
        <f t="shared" si="112"/>
        <v>98000</v>
      </c>
      <c r="I121" s="173">
        <f t="shared" si="112"/>
        <v>0</v>
      </c>
      <c r="J121" s="173">
        <f t="shared" si="112"/>
        <v>-1400000</v>
      </c>
      <c r="K121" s="173">
        <f t="shared" si="112"/>
        <v>3000000</v>
      </c>
      <c r="L121" s="173">
        <f t="shared" si="112"/>
        <v>2495160</v>
      </c>
      <c r="M121" s="173">
        <f t="shared" si="112"/>
        <v>2495160</v>
      </c>
      <c r="N121" s="173">
        <f t="shared" si="112"/>
        <v>0</v>
      </c>
      <c r="O121" s="173">
        <f t="shared" si="112"/>
        <v>0</v>
      </c>
      <c r="P121" s="173">
        <f t="shared" si="112"/>
        <v>0</v>
      </c>
      <c r="Q121" s="173">
        <f t="shared" si="112"/>
        <v>0</v>
      </c>
      <c r="R121" s="173">
        <f t="shared" si="112"/>
        <v>504840</v>
      </c>
    </row>
    <row r="122" spans="1:18">
      <c r="A122" s="35" t="s">
        <v>4</v>
      </c>
      <c r="B122" s="35" t="s">
        <v>158</v>
      </c>
      <c r="C122" s="9">
        <v>4400000</v>
      </c>
      <c r="D122" s="9">
        <v>0</v>
      </c>
      <c r="E122" s="9">
        <v>0</v>
      </c>
      <c r="F122" s="92">
        <v>-1498000</v>
      </c>
      <c r="G122" s="92"/>
      <c r="H122" s="9">
        <v>98000</v>
      </c>
      <c r="I122" s="9"/>
      <c r="J122" s="115">
        <f>SUM(F122:I122)</f>
        <v>-1400000</v>
      </c>
      <c r="K122" s="115">
        <f>C122+J122</f>
        <v>3000000</v>
      </c>
      <c r="L122" s="9">
        <v>2495160</v>
      </c>
      <c r="M122" s="9">
        <v>2495160</v>
      </c>
      <c r="N122" s="283">
        <f>L122-M122</f>
        <v>0</v>
      </c>
      <c r="O122" s="9"/>
      <c r="P122" s="9"/>
      <c r="Q122" s="283">
        <f>SUM(N122:P122)</f>
        <v>0</v>
      </c>
      <c r="R122" s="115">
        <f>K122-M122-Q122</f>
        <v>504840</v>
      </c>
    </row>
    <row r="123" spans="1:18">
      <c r="A123" s="14" t="s">
        <v>16</v>
      </c>
      <c r="B123" s="17" t="s">
        <v>69</v>
      </c>
      <c r="C123" s="173">
        <f>SUM(C124:C125)</f>
        <v>15000000</v>
      </c>
      <c r="D123" s="173">
        <f t="shared" ref="D123:R123" si="113">SUM(D124:D125)</f>
        <v>0</v>
      </c>
      <c r="E123" s="173">
        <f t="shared" si="113"/>
        <v>0</v>
      </c>
      <c r="F123" s="173">
        <f t="shared" si="113"/>
        <v>-2000000</v>
      </c>
      <c r="G123" s="173">
        <f t="shared" si="113"/>
        <v>0</v>
      </c>
      <c r="H123" s="173">
        <f t="shared" si="113"/>
        <v>0</v>
      </c>
      <c r="I123" s="173">
        <f t="shared" si="113"/>
        <v>0</v>
      </c>
      <c r="J123" s="173">
        <f t="shared" si="113"/>
        <v>-2000000</v>
      </c>
      <c r="K123" s="173">
        <f t="shared" si="113"/>
        <v>13000000</v>
      </c>
      <c r="L123" s="173">
        <f t="shared" si="113"/>
        <v>10317000</v>
      </c>
      <c r="M123" s="173">
        <f t="shared" si="113"/>
        <v>10317000</v>
      </c>
      <c r="N123" s="173">
        <f t="shared" si="113"/>
        <v>0</v>
      </c>
      <c r="O123" s="173">
        <f t="shared" si="113"/>
        <v>0</v>
      </c>
      <c r="P123" s="173">
        <f t="shared" si="113"/>
        <v>0</v>
      </c>
      <c r="Q123" s="173">
        <f t="shared" si="113"/>
        <v>0</v>
      </c>
      <c r="R123" s="173">
        <f t="shared" si="113"/>
        <v>2683000</v>
      </c>
    </row>
    <row r="124" spans="1:18">
      <c r="A124" s="35" t="s">
        <v>4</v>
      </c>
      <c r="B124" s="36" t="s">
        <v>193</v>
      </c>
      <c r="C124" s="9">
        <v>10000000</v>
      </c>
      <c r="D124" s="9">
        <v>0</v>
      </c>
      <c r="E124" s="9">
        <v>0</v>
      </c>
      <c r="F124" s="92">
        <v>-2000000</v>
      </c>
      <c r="G124" s="92"/>
      <c r="H124" s="9">
        <v>0</v>
      </c>
      <c r="I124" s="9"/>
      <c r="J124" s="115">
        <f t="shared" ref="J124:J125" si="114">SUM(F124:I124)</f>
        <v>-2000000</v>
      </c>
      <c r="K124" s="115">
        <f>C124+J124</f>
        <v>8000000</v>
      </c>
      <c r="L124" s="9">
        <v>7038000</v>
      </c>
      <c r="M124" s="9">
        <v>7038000</v>
      </c>
      <c r="N124" s="283">
        <f t="shared" ref="N124:N125" si="115">L124-M124</f>
        <v>0</v>
      </c>
      <c r="O124" s="9"/>
      <c r="P124" s="9"/>
      <c r="Q124" s="283">
        <f t="shared" ref="Q124:Q125" si="116">SUM(N124:P124)</f>
        <v>0</v>
      </c>
      <c r="R124" s="115">
        <f t="shared" ref="R124:R125" si="117">K124-M124-Q124</f>
        <v>962000</v>
      </c>
    </row>
    <row r="125" spans="1:18">
      <c r="A125" s="35" t="s">
        <v>4</v>
      </c>
      <c r="B125" s="36" t="s">
        <v>177</v>
      </c>
      <c r="C125" s="9">
        <v>5000000</v>
      </c>
      <c r="D125" s="9">
        <v>0</v>
      </c>
      <c r="E125" s="9">
        <v>0</v>
      </c>
      <c r="F125" s="92">
        <v>0</v>
      </c>
      <c r="G125" s="92"/>
      <c r="H125" s="9">
        <v>0</v>
      </c>
      <c r="I125" s="9"/>
      <c r="J125" s="115">
        <f t="shared" si="114"/>
        <v>0</v>
      </c>
      <c r="K125" s="115">
        <f>C125+J125</f>
        <v>5000000</v>
      </c>
      <c r="L125" s="9">
        <v>3279000</v>
      </c>
      <c r="M125" s="9">
        <v>3279000</v>
      </c>
      <c r="N125" s="283">
        <f t="shared" si="115"/>
        <v>0</v>
      </c>
      <c r="O125" s="9"/>
      <c r="P125" s="9"/>
      <c r="Q125" s="283">
        <f t="shared" si="116"/>
        <v>0</v>
      </c>
      <c r="R125" s="115">
        <f t="shared" si="117"/>
        <v>1721000</v>
      </c>
    </row>
    <row r="126" spans="1:18">
      <c r="A126" s="14" t="s">
        <v>221</v>
      </c>
      <c r="B126" s="17" t="s">
        <v>38</v>
      </c>
      <c r="C126" s="173">
        <f>SUM(C127)</f>
        <v>0</v>
      </c>
      <c r="D126" s="173">
        <f t="shared" ref="D126:R126" si="118">SUM(D127)</f>
        <v>0</v>
      </c>
      <c r="E126" s="173">
        <f t="shared" si="118"/>
        <v>0</v>
      </c>
      <c r="F126" s="173">
        <f t="shared" si="118"/>
        <v>2500000</v>
      </c>
      <c r="G126" s="173">
        <f t="shared" si="118"/>
        <v>0</v>
      </c>
      <c r="H126" s="173">
        <f t="shared" si="118"/>
        <v>0</v>
      </c>
      <c r="I126" s="173">
        <f t="shared" si="118"/>
        <v>0</v>
      </c>
      <c r="J126" s="173">
        <f t="shared" si="118"/>
        <v>2500000</v>
      </c>
      <c r="K126" s="173">
        <f t="shared" si="118"/>
        <v>2500000</v>
      </c>
      <c r="L126" s="173">
        <f t="shared" si="118"/>
        <v>2346500</v>
      </c>
      <c r="M126" s="173">
        <f t="shared" si="118"/>
        <v>2346500</v>
      </c>
      <c r="N126" s="173">
        <f t="shared" si="118"/>
        <v>0</v>
      </c>
      <c r="O126" s="173">
        <f t="shared" si="118"/>
        <v>0</v>
      </c>
      <c r="P126" s="173">
        <f t="shared" si="118"/>
        <v>0</v>
      </c>
      <c r="Q126" s="173">
        <f t="shared" si="118"/>
        <v>0</v>
      </c>
      <c r="R126" s="173">
        <f t="shared" si="118"/>
        <v>153500</v>
      </c>
    </row>
    <row r="127" spans="1:18">
      <c r="A127" s="35" t="s">
        <v>4</v>
      </c>
      <c r="B127" s="36" t="s">
        <v>39</v>
      </c>
      <c r="C127" s="9">
        <v>0</v>
      </c>
      <c r="D127" s="9">
        <v>0</v>
      </c>
      <c r="E127" s="9">
        <v>0</v>
      </c>
      <c r="F127" s="92">
        <v>2500000</v>
      </c>
      <c r="G127" s="92"/>
      <c r="H127" s="9">
        <v>0</v>
      </c>
      <c r="I127" s="9"/>
      <c r="J127" s="115">
        <f>SUM(F127:I127)</f>
        <v>2500000</v>
      </c>
      <c r="K127" s="115">
        <f>C127+J127</f>
        <v>2500000</v>
      </c>
      <c r="L127" s="9">
        <v>2346500</v>
      </c>
      <c r="M127" s="9">
        <v>2346500</v>
      </c>
      <c r="N127" s="283">
        <f>L127-M127</f>
        <v>0</v>
      </c>
      <c r="O127" s="9"/>
      <c r="P127" s="9"/>
      <c r="Q127" s="283">
        <f>SUM(N127:P127)</f>
        <v>0</v>
      </c>
      <c r="R127" s="115">
        <f>K127-M127-Q127</f>
        <v>153500</v>
      </c>
    </row>
    <row r="128" spans="1:18">
      <c r="A128" s="14" t="s">
        <v>16</v>
      </c>
      <c r="B128" s="14" t="s">
        <v>40</v>
      </c>
      <c r="C128" s="173">
        <f>SUM(C129:C130)</f>
        <v>50000000</v>
      </c>
      <c r="D128" s="173">
        <f t="shared" ref="D128:R128" si="119">SUM(D129:D130)</f>
        <v>0</v>
      </c>
      <c r="E128" s="173">
        <f t="shared" si="119"/>
        <v>0</v>
      </c>
      <c r="F128" s="173">
        <f t="shared" si="119"/>
        <v>-23000000</v>
      </c>
      <c r="G128" s="173">
        <f t="shared" si="119"/>
        <v>0</v>
      </c>
      <c r="H128" s="173">
        <f t="shared" si="119"/>
        <v>0</v>
      </c>
      <c r="I128" s="173">
        <f t="shared" si="119"/>
        <v>0</v>
      </c>
      <c r="J128" s="173">
        <f t="shared" si="119"/>
        <v>-23000000</v>
      </c>
      <c r="K128" s="173">
        <f t="shared" si="119"/>
        <v>27000000</v>
      </c>
      <c r="L128" s="173">
        <f t="shared" si="119"/>
        <v>25832570</v>
      </c>
      <c r="M128" s="173">
        <f t="shared" si="119"/>
        <v>25832570</v>
      </c>
      <c r="N128" s="173">
        <f t="shared" si="119"/>
        <v>0</v>
      </c>
      <c r="O128" s="173">
        <f t="shared" si="119"/>
        <v>0</v>
      </c>
      <c r="P128" s="173">
        <f t="shared" si="119"/>
        <v>0</v>
      </c>
      <c r="Q128" s="173">
        <f t="shared" si="119"/>
        <v>0</v>
      </c>
      <c r="R128" s="173">
        <f t="shared" si="119"/>
        <v>1167430</v>
      </c>
    </row>
    <row r="129" spans="1:18">
      <c r="A129" s="35" t="s">
        <v>4</v>
      </c>
      <c r="B129" s="35" t="s">
        <v>41</v>
      </c>
      <c r="C129" s="9">
        <v>21000000</v>
      </c>
      <c r="D129" s="9">
        <v>0</v>
      </c>
      <c r="E129" s="9">
        <v>0</v>
      </c>
      <c r="F129" s="92">
        <v>-10000000</v>
      </c>
      <c r="G129" s="92"/>
      <c r="H129" s="9">
        <v>0</v>
      </c>
      <c r="I129" s="9"/>
      <c r="J129" s="115">
        <f t="shared" ref="J129:J130" si="120">SUM(F129:I129)</f>
        <v>-10000000</v>
      </c>
      <c r="K129" s="115">
        <f>C129+J129</f>
        <v>11000000</v>
      </c>
      <c r="L129" s="9">
        <v>10827320</v>
      </c>
      <c r="M129" s="9">
        <v>10827320</v>
      </c>
      <c r="N129" s="283">
        <f t="shared" ref="N129:N130" si="121">L129-M129</f>
        <v>0</v>
      </c>
      <c r="O129" s="9"/>
      <c r="P129" s="9"/>
      <c r="Q129" s="283">
        <f t="shared" ref="Q129:Q130" si="122">SUM(N129:P129)</f>
        <v>0</v>
      </c>
      <c r="R129" s="115">
        <f t="shared" ref="R129:R130" si="123">K129-M129-Q129</f>
        <v>172680</v>
      </c>
    </row>
    <row r="130" spans="1:18">
      <c r="A130" s="35" t="s">
        <v>4</v>
      </c>
      <c r="B130" s="35" t="s">
        <v>42</v>
      </c>
      <c r="C130" s="9">
        <v>29000000</v>
      </c>
      <c r="D130" s="9">
        <v>0</v>
      </c>
      <c r="E130" s="9">
        <v>0</v>
      </c>
      <c r="F130" s="92">
        <v>-13000000</v>
      </c>
      <c r="G130" s="92"/>
      <c r="H130" s="9">
        <v>0</v>
      </c>
      <c r="I130" s="9"/>
      <c r="J130" s="115">
        <f t="shared" si="120"/>
        <v>-13000000</v>
      </c>
      <c r="K130" s="115">
        <f>C130+J130</f>
        <v>16000000</v>
      </c>
      <c r="L130" s="9">
        <v>15005250</v>
      </c>
      <c r="M130" s="9">
        <v>15005250</v>
      </c>
      <c r="N130" s="283">
        <f t="shared" si="121"/>
        <v>0</v>
      </c>
      <c r="O130" s="9"/>
      <c r="P130" s="9"/>
      <c r="Q130" s="283">
        <f t="shared" si="122"/>
        <v>0</v>
      </c>
      <c r="R130" s="115">
        <f t="shared" si="123"/>
        <v>994750</v>
      </c>
    </row>
    <row r="131" spans="1:18">
      <c r="A131" s="14" t="s">
        <v>221</v>
      </c>
      <c r="B131" s="14" t="s">
        <v>88</v>
      </c>
      <c r="C131" s="173">
        <f>SUM(C132)</f>
        <v>5234000</v>
      </c>
      <c r="D131" s="173">
        <f t="shared" ref="D131:R131" si="124">SUM(D132)</f>
        <v>0</v>
      </c>
      <c r="E131" s="173">
        <f t="shared" si="124"/>
        <v>0</v>
      </c>
      <c r="F131" s="173">
        <f t="shared" si="124"/>
        <v>-2724000</v>
      </c>
      <c r="G131" s="173">
        <f t="shared" si="124"/>
        <v>0</v>
      </c>
      <c r="H131" s="173">
        <f t="shared" si="124"/>
        <v>0</v>
      </c>
      <c r="I131" s="173">
        <f t="shared" si="124"/>
        <v>0</v>
      </c>
      <c r="J131" s="173">
        <f t="shared" si="124"/>
        <v>-2724000</v>
      </c>
      <c r="K131" s="173">
        <f t="shared" si="124"/>
        <v>2510000</v>
      </c>
      <c r="L131" s="173">
        <f t="shared" si="124"/>
        <v>822000</v>
      </c>
      <c r="M131" s="173">
        <f t="shared" si="124"/>
        <v>822000</v>
      </c>
      <c r="N131" s="173">
        <f t="shared" si="124"/>
        <v>0</v>
      </c>
      <c r="O131" s="173">
        <f t="shared" si="124"/>
        <v>0</v>
      </c>
      <c r="P131" s="173">
        <f t="shared" si="124"/>
        <v>0</v>
      </c>
      <c r="Q131" s="173">
        <f t="shared" si="124"/>
        <v>0</v>
      </c>
      <c r="R131" s="173">
        <f t="shared" si="124"/>
        <v>1688000</v>
      </c>
    </row>
    <row r="132" spans="1:18">
      <c r="A132" s="35" t="s">
        <v>4</v>
      </c>
      <c r="B132" s="35" t="s">
        <v>88</v>
      </c>
      <c r="C132" s="9">
        <v>5234000</v>
      </c>
      <c r="D132" s="9">
        <v>0</v>
      </c>
      <c r="E132" s="9">
        <v>0</v>
      </c>
      <c r="F132" s="92">
        <v>-2724000</v>
      </c>
      <c r="G132" s="92"/>
      <c r="H132" s="9">
        <v>0</v>
      </c>
      <c r="I132" s="9"/>
      <c r="J132" s="115">
        <f>SUM(F132:I132)</f>
        <v>-2724000</v>
      </c>
      <c r="K132" s="115">
        <f>C132+J132</f>
        <v>2510000</v>
      </c>
      <c r="L132" s="9">
        <v>822000</v>
      </c>
      <c r="M132" s="9">
        <v>822000</v>
      </c>
      <c r="N132" s="283">
        <f>L132-M132</f>
        <v>0</v>
      </c>
      <c r="O132" s="9"/>
      <c r="P132" s="9"/>
      <c r="Q132" s="283">
        <f>SUM(N132:P132)</f>
        <v>0</v>
      </c>
      <c r="R132" s="115">
        <f>K132-M132-Q132</f>
        <v>1688000</v>
      </c>
    </row>
    <row r="133" spans="1:18"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</row>
  </sheetData>
  <autoFilter ref="A5:R132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7"/>
  <sheetViews>
    <sheetView workbookViewId="0">
      <selection activeCell="H35" sqref="H35"/>
    </sheetView>
  </sheetViews>
  <sheetFormatPr defaultRowHeight="12.75"/>
  <cols>
    <col min="3" max="18" width="15.42578125" customWidth="1"/>
  </cols>
  <sheetData>
    <row r="2" spans="1:18" ht="19.5">
      <c r="A2" s="145" t="s">
        <v>422</v>
      </c>
      <c r="B2" s="145"/>
      <c r="C2" s="146" t="s">
        <v>527</v>
      </c>
      <c r="D2" s="145"/>
      <c r="E2" s="145"/>
      <c r="F2" s="145"/>
      <c r="G2" s="145"/>
      <c r="H2" s="145"/>
    </row>
    <row r="3" spans="1:18">
      <c r="R3" s="151" t="s">
        <v>0</v>
      </c>
    </row>
    <row r="4" spans="1:18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504</v>
      </c>
      <c r="C6" s="9">
        <f>SUM(C7)</f>
        <v>4926000</v>
      </c>
      <c r="D6" s="115">
        <f t="shared" ref="D6:J8" si="0">SUM(D7)</f>
        <v>0</v>
      </c>
      <c r="E6" s="115">
        <f t="shared" si="0"/>
        <v>0</v>
      </c>
      <c r="F6" s="115">
        <f t="shared" si="0"/>
        <v>0</v>
      </c>
      <c r="G6" s="115">
        <f t="shared" si="0"/>
        <v>0</v>
      </c>
      <c r="H6" s="115">
        <f t="shared" si="0"/>
        <v>0</v>
      </c>
      <c r="I6" s="115">
        <f t="shared" si="0"/>
        <v>0</v>
      </c>
      <c r="J6" s="115">
        <f t="shared" si="0"/>
        <v>0</v>
      </c>
      <c r="K6" s="9">
        <f t="shared" ref="K6:R8" si="1">SUM(K7)</f>
        <v>4926000</v>
      </c>
      <c r="L6" s="9">
        <f t="shared" si="1"/>
        <v>4926000</v>
      </c>
      <c r="M6" s="9">
        <f t="shared" si="1"/>
        <v>4926000</v>
      </c>
      <c r="N6" s="9">
        <f t="shared" si="1"/>
        <v>0</v>
      </c>
      <c r="O6" s="9">
        <f t="shared" si="1"/>
        <v>0</v>
      </c>
      <c r="P6" s="9">
        <f t="shared" si="1"/>
        <v>0</v>
      </c>
      <c r="Q6" s="9">
        <f t="shared" si="1"/>
        <v>0</v>
      </c>
      <c r="R6" s="9">
        <f t="shared" si="1"/>
        <v>0</v>
      </c>
    </row>
    <row r="7" spans="1:18">
      <c r="A7" s="11" t="s">
        <v>1</v>
      </c>
      <c r="B7" s="11" t="s">
        <v>505</v>
      </c>
      <c r="C7" s="11">
        <f>SUM(C8)</f>
        <v>4926000</v>
      </c>
      <c r="D7" s="117">
        <f t="shared" si="0"/>
        <v>0</v>
      </c>
      <c r="E7" s="117">
        <f t="shared" si="0"/>
        <v>0</v>
      </c>
      <c r="F7" s="117">
        <f t="shared" si="0"/>
        <v>0</v>
      </c>
      <c r="G7" s="117">
        <f t="shared" si="0"/>
        <v>0</v>
      </c>
      <c r="H7" s="117">
        <f t="shared" si="0"/>
        <v>0</v>
      </c>
      <c r="I7" s="117">
        <f t="shared" si="0"/>
        <v>0</v>
      </c>
      <c r="J7" s="117">
        <f t="shared" si="0"/>
        <v>0</v>
      </c>
      <c r="K7" s="11">
        <f t="shared" si="1"/>
        <v>4926000</v>
      </c>
      <c r="L7" s="11">
        <f t="shared" si="1"/>
        <v>4926000</v>
      </c>
      <c r="M7" s="11">
        <f t="shared" si="1"/>
        <v>4926000</v>
      </c>
      <c r="N7" s="11">
        <f t="shared" si="1"/>
        <v>0</v>
      </c>
      <c r="O7" s="11">
        <f t="shared" si="1"/>
        <v>0</v>
      </c>
      <c r="P7" s="11">
        <f t="shared" si="1"/>
        <v>0</v>
      </c>
      <c r="Q7" s="11">
        <f t="shared" si="1"/>
        <v>0</v>
      </c>
      <c r="R7" s="11">
        <f t="shared" si="1"/>
        <v>0</v>
      </c>
    </row>
    <row r="8" spans="1:18">
      <c r="A8" s="12" t="s">
        <v>2</v>
      </c>
      <c r="B8" s="12" t="s">
        <v>506</v>
      </c>
      <c r="C8" s="12">
        <f>SUM(C9)</f>
        <v>4926000</v>
      </c>
      <c r="D8" s="119">
        <f t="shared" si="0"/>
        <v>0</v>
      </c>
      <c r="E8" s="119">
        <f t="shared" si="0"/>
        <v>0</v>
      </c>
      <c r="F8" s="119">
        <f t="shared" si="0"/>
        <v>0</v>
      </c>
      <c r="G8" s="119">
        <f t="shared" si="0"/>
        <v>0</v>
      </c>
      <c r="H8" s="119">
        <f t="shared" si="0"/>
        <v>0</v>
      </c>
      <c r="I8" s="119">
        <f t="shared" si="0"/>
        <v>0</v>
      </c>
      <c r="J8" s="119">
        <f t="shared" si="0"/>
        <v>0</v>
      </c>
      <c r="K8" s="12">
        <f t="shared" si="1"/>
        <v>4926000</v>
      </c>
      <c r="L8" s="12">
        <f t="shared" si="1"/>
        <v>4926000</v>
      </c>
      <c r="M8" s="12">
        <f t="shared" si="1"/>
        <v>4926000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</row>
    <row r="9" spans="1:18">
      <c r="A9" s="13" t="s">
        <v>3</v>
      </c>
      <c r="B9" s="13" t="s">
        <v>528</v>
      </c>
      <c r="C9" s="13">
        <f t="shared" ref="C9:R9" si="2">SUM(C10,C12,C14,C16)</f>
        <v>4926000</v>
      </c>
      <c r="D9" s="120">
        <f t="shared" si="2"/>
        <v>0</v>
      </c>
      <c r="E9" s="120">
        <f t="shared" si="2"/>
        <v>0</v>
      </c>
      <c r="F9" s="120">
        <f t="shared" si="2"/>
        <v>0</v>
      </c>
      <c r="G9" s="120">
        <f t="shared" si="2"/>
        <v>0</v>
      </c>
      <c r="H9" s="120">
        <f t="shared" si="2"/>
        <v>0</v>
      </c>
      <c r="I9" s="120">
        <f t="shared" si="2"/>
        <v>0</v>
      </c>
      <c r="J9" s="120">
        <f t="shared" si="2"/>
        <v>0</v>
      </c>
      <c r="K9" s="13">
        <f t="shared" si="2"/>
        <v>4926000</v>
      </c>
      <c r="L9" s="13">
        <f t="shared" si="2"/>
        <v>4926000</v>
      </c>
      <c r="M9" s="13">
        <f t="shared" si="2"/>
        <v>4926000</v>
      </c>
      <c r="N9" s="13">
        <f t="shared" si="2"/>
        <v>0</v>
      </c>
      <c r="O9" s="13">
        <f t="shared" si="2"/>
        <v>0</v>
      </c>
      <c r="P9" s="13">
        <f t="shared" si="2"/>
        <v>0</v>
      </c>
      <c r="Q9" s="13">
        <f t="shared" si="2"/>
        <v>0</v>
      </c>
      <c r="R9" s="13">
        <f t="shared" si="2"/>
        <v>0</v>
      </c>
    </row>
    <row r="10" spans="1:18">
      <c r="A10" s="14" t="s">
        <v>16</v>
      </c>
      <c r="B10" s="14" t="s">
        <v>510</v>
      </c>
      <c r="C10" s="14">
        <f t="shared" ref="C10:R10" si="3">SUM(C11:C11)</f>
        <v>2566000</v>
      </c>
      <c r="D10" s="173">
        <f t="shared" ref="D10:J14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4">
        <f t="shared" si="3"/>
        <v>2566000</v>
      </c>
      <c r="L10" s="14">
        <f t="shared" si="3"/>
        <v>2566000</v>
      </c>
      <c r="M10" s="14">
        <f t="shared" si="3"/>
        <v>2566000</v>
      </c>
      <c r="N10" s="14">
        <f t="shared" si="3"/>
        <v>0</v>
      </c>
      <c r="O10" s="14">
        <f t="shared" si="3"/>
        <v>0</v>
      </c>
      <c r="P10" s="14">
        <f t="shared" si="3"/>
        <v>0</v>
      </c>
      <c r="Q10" s="14">
        <f t="shared" si="3"/>
        <v>0</v>
      </c>
      <c r="R10" s="14">
        <f t="shared" si="3"/>
        <v>0</v>
      </c>
    </row>
    <row r="11" spans="1:18">
      <c r="A11" s="9" t="s">
        <v>529</v>
      </c>
      <c r="B11" s="9" t="s">
        <v>530</v>
      </c>
      <c r="C11" s="9">
        <v>2566000</v>
      </c>
      <c r="D11" s="9"/>
      <c r="E11" s="9"/>
      <c r="F11" s="9"/>
      <c r="G11" s="9"/>
      <c r="H11" s="9"/>
      <c r="I11" s="9"/>
      <c r="J11" s="115">
        <f>SUM(F11:I11)</f>
        <v>0</v>
      </c>
      <c r="K11" s="9">
        <v>2566000</v>
      </c>
      <c r="L11" s="9">
        <v>2566000</v>
      </c>
      <c r="M11" s="9">
        <v>2566000</v>
      </c>
      <c r="N11" s="9"/>
      <c r="O11" s="9"/>
      <c r="P11" s="9"/>
      <c r="Q11" s="9">
        <f>SUBTOTAL(9,N11:P11)</f>
        <v>0</v>
      </c>
      <c r="R11" s="9">
        <f>K11-M11-Q11</f>
        <v>0</v>
      </c>
    </row>
    <row r="12" spans="1:18">
      <c r="A12" s="14" t="s">
        <v>16</v>
      </c>
      <c r="B12" s="14" t="s">
        <v>531</v>
      </c>
      <c r="C12" s="14">
        <v>360000</v>
      </c>
      <c r="D12" s="173">
        <f t="shared" ref="D12:J12" si="5">SUM(D13)</f>
        <v>0</v>
      </c>
      <c r="E12" s="173">
        <f t="shared" si="5"/>
        <v>0</v>
      </c>
      <c r="F12" s="173">
        <f t="shared" si="5"/>
        <v>0</v>
      </c>
      <c r="G12" s="173">
        <f t="shared" si="5"/>
        <v>0</v>
      </c>
      <c r="H12" s="173">
        <f t="shared" si="4"/>
        <v>0</v>
      </c>
      <c r="I12" s="173">
        <f t="shared" si="4"/>
        <v>0</v>
      </c>
      <c r="J12" s="173">
        <f t="shared" si="5"/>
        <v>0</v>
      </c>
      <c r="K12" s="14">
        <v>360000</v>
      </c>
      <c r="L12" s="14">
        <f t="shared" ref="L12:R12" si="6">SUM(L13:L13)</f>
        <v>360000</v>
      </c>
      <c r="M12" s="14">
        <f t="shared" si="6"/>
        <v>360000</v>
      </c>
      <c r="N12" s="14">
        <f t="shared" si="6"/>
        <v>0</v>
      </c>
      <c r="O12" s="14">
        <f t="shared" si="6"/>
        <v>0</v>
      </c>
      <c r="P12" s="14">
        <f t="shared" si="6"/>
        <v>0</v>
      </c>
      <c r="Q12" s="14">
        <f t="shared" si="6"/>
        <v>0</v>
      </c>
      <c r="R12" s="14">
        <f t="shared" si="6"/>
        <v>0</v>
      </c>
    </row>
    <row r="13" spans="1:18">
      <c r="A13" s="9" t="s">
        <v>508</v>
      </c>
      <c r="B13" s="9" t="s">
        <v>531</v>
      </c>
      <c r="C13" s="9">
        <v>360000</v>
      </c>
      <c r="D13" s="9"/>
      <c r="E13" s="9"/>
      <c r="F13" s="9">
        <v>0</v>
      </c>
      <c r="G13" s="9"/>
      <c r="H13" s="9"/>
      <c r="I13" s="9"/>
      <c r="J13" s="115">
        <f>SUM(F13:I13)</f>
        <v>0</v>
      </c>
      <c r="K13" s="9">
        <v>360000</v>
      </c>
      <c r="L13" s="9">
        <v>360000</v>
      </c>
      <c r="M13" s="9">
        <v>360000</v>
      </c>
      <c r="N13" s="9"/>
      <c r="O13" s="9"/>
      <c r="P13" s="9"/>
      <c r="Q13" s="9">
        <f>SUBTOTAL(9,N13:P13)</f>
        <v>0</v>
      </c>
      <c r="R13" s="9">
        <f>K13-M13-Q13</f>
        <v>0</v>
      </c>
    </row>
    <row r="14" spans="1:18">
      <c r="A14" s="14" t="s">
        <v>16</v>
      </c>
      <c r="B14" s="14" t="s">
        <v>532</v>
      </c>
      <c r="C14" s="14">
        <v>1000000</v>
      </c>
      <c r="D14" s="173">
        <f t="shared" ref="D14:J14" si="7">SUM(D15)</f>
        <v>0</v>
      </c>
      <c r="E14" s="173">
        <f t="shared" si="7"/>
        <v>0</v>
      </c>
      <c r="F14" s="173">
        <f t="shared" si="7"/>
        <v>0</v>
      </c>
      <c r="G14" s="173">
        <f t="shared" si="7"/>
        <v>0</v>
      </c>
      <c r="H14" s="173">
        <f t="shared" si="4"/>
        <v>0</v>
      </c>
      <c r="I14" s="173">
        <f t="shared" si="4"/>
        <v>0</v>
      </c>
      <c r="J14" s="173">
        <f t="shared" si="7"/>
        <v>0</v>
      </c>
      <c r="K14" s="14">
        <v>1000000</v>
      </c>
      <c r="L14" s="14">
        <f t="shared" ref="L14:R14" si="8">SUM(L15)</f>
        <v>1000000</v>
      </c>
      <c r="M14" s="14">
        <f t="shared" si="8"/>
        <v>1000000</v>
      </c>
      <c r="N14" s="14">
        <f t="shared" si="8"/>
        <v>0</v>
      </c>
      <c r="O14" s="14">
        <f t="shared" si="8"/>
        <v>0</v>
      </c>
      <c r="P14" s="14">
        <f t="shared" si="8"/>
        <v>0</v>
      </c>
      <c r="Q14" s="14">
        <f t="shared" si="8"/>
        <v>0</v>
      </c>
      <c r="R14" s="14">
        <f t="shared" si="8"/>
        <v>0</v>
      </c>
    </row>
    <row r="15" spans="1:18">
      <c r="A15" s="9" t="s">
        <v>508</v>
      </c>
      <c r="B15" s="9" t="s">
        <v>526</v>
      </c>
      <c r="C15" s="9">
        <v>1000000</v>
      </c>
      <c r="D15" s="9"/>
      <c r="E15" s="9"/>
      <c r="F15" s="9">
        <v>0</v>
      </c>
      <c r="G15" s="9"/>
      <c r="H15" s="9"/>
      <c r="I15" s="9"/>
      <c r="J15" s="115">
        <f>SUM(F15:I15)</f>
        <v>0</v>
      </c>
      <c r="K15" s="9">
        <v>1000000</v>
      </c>
      <c r="L15" s="9">
        <v>1000000</v>
      </c>
      <c r="M15" s="9">
        <v>1000000</v>
      </c>
      <c r="N15" s="9"/>
      <c r="O15" s="9"/>
      <c r="P15" s="9"/>
      <c r="Q15" s="9">
        <f>SUBTOTAL(9,N15:P15)</f>
        <v>0</v>
      </c>
      <c r="R15" s="9">
        <f>K15-M15-Q15</f>
        <v>0</v>
      </c>
    </row>
    <row r="16" spans="1:18">
      <c r="A16" s="14" t="s">
        <v>16</v>
      </c>
      <c r="B16" s="14" t="s">
        <v>533</v>
      </c>
      <c r="C16" s="14">
        <v>1000000</v>
      </c>
      <c r="D16" s="173">
        <f t="shared" ref="D16:J16" si="9">SUM(D17)</f>
        <v>0</v>
      </c>
      <c r="E16" s="173">
        <f t="shared" si="9"/>
        <v>0</v>
      </c>
      <c r="F16" s="173">
        <f t="shared" si="9"/>
        <v>0</v>
      </c>
      <c r="G16" s="173">
        <f t="shared" si="9"/>
        <v>0</v>
      </c>
      <c r="H16" s="173">
        <f t="shared" si="9"/>
        <v>0</v>
      </c>
      <c r="I16" s="173">
        <f t="shared" si="9"/>
        <v>0</v>
      </c>
      <c r="J16" s="173">
        <f t="shared" si="9"/>
        <v>0</v>
      </c>
      <c r="K16" s="14">
        <v>1000000</v>
      </c>
      <c r="L16" s="14">
        <f t="shared" ref="L16:R16" si="10">SUM(L17:L17)</f>
        <v>1000000</v>
      </c>
      <c r="M16" s="14">
        <f t="shared" si="10"/>
        <v>1000000</v>
      </c>
      <c r="N16" s="14">
        <f t="shared" si="10"/>
        <v>0</v>
      </c>
      <c r="O16" s="14">
        <f t="shared" si="10"/>
        <v>0</v>
      </c>
      <c r="P16" s="14">
        <f t="shared" si="10"/>
        <v>0</v>
      </c>
      <c r="Q16" s="14">
        <f t="shared" si="10"/>
        <v>0</v>
      </c>
      <c r="R16" s="14">
        <f t="shared" si="10"/>
        <v>0</v>
      </c>
    </row>
    <row r="17" spans="1:18">
      <c r="A17" s="9" t="s">
        <v>508</v>
      </c>
      <c r="B17" s="9" t="s">
        <v>534</v>
      </c>
      <c r="C17" s="9">
        <v>1000000</v>
      </c>
      <c r="D17" s="9"/>
      <c r="E17" s="9"/>
      <c r="F17" s="9">
        <v>0</v>
      </c>
      <c r="G17" s="9"/>
      <c r="H17" s="9"/>
      <c r="I17" s="9"/>
      <c r="J17" s="115">
        <f>SUM(F17:I17)</f>
        <v>0</v>
      </c>
      <c r="K17" s="9">
        <v>1000000</v>
      </c>
      <c r="L17" s="9">
        <v>1000000</v>
      </c>
      <c r="M17" s="9">
        <v>1000000</v>
      </c>
      <c r="N17" s="9"/>
      <c r="O17" s="9"/>
      <c r="P17" s="9"/>
      <c r="Q17" s="9">
        <f>SUBTOTAL(9,N17:P17)</f>
        <v>0</v>
      </c>
      <c r="R17" s="9">
        <f>K17-M17-Q17</f>
        <v>0</v>
      </c>
    </row>
  </sheetData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0"/>
  <sheetViews>
    <sheetView workbookViewId="0">
      <selection activeCell="N14" sqref="N14"/>
    </sheetView>
  </sheetViews>
  <sheetFormatPr defaultRowHeight="12.75"/>
  <cols>
    <col min="2" max="2" width="22.28515625" customWidth="1"/>
    <col min="3" max="3" width="16.42578125" customWidth="1"/>
    <col min="4" max="9" width="16.42578125" style="151" customWidth="1"/>
    <col min="10" max="18" width="16.42578125" customWidth="1"/>
  </cols>
  <sheetData>
    <row r="1" spans="1:18">
      <c r="C1" s="112">
        <v>2251033000</v>
      </c>
      <c r="D1" s="108">
        <v>0</v>
      </c>
      <c r="E1" s="108">
        <v>0</v>
      </c>
      <c r="F1" s="108"/>
      <c r="G1" s="108"/>
      <c r="H1" s="108">
        <v>20850000</v>
      </c>
      <c r="I1" s="108">
        <v>27000000</v>
      </c>
      <c r="J1" s="112">
        <v>47850000</v>
      </c>
      <c r="K1" s="112">
        <v>2298883000</v>
      </c>
      <c r="L1" s="112">
        <v>1780731214</v>
      </c>
      <c r="M1" s="112">
        <v>1720731214</v>
      </c>
      <c r="N1" s="112">
        <v>60000000</v>
      </c>
      <c r="O1" s="112">
        <v>511875846</v>
      </c>
      <c r="P1" s="112">
        <v>0</v>
      </c>
      <c r="Q1" s="112">
        <v>571875846</v>
      </c>
      <c r="R1" s="112">
        <v>6275940</v>
      </c>
    </row>
    <row r="2" spans="1:18" ht="19.5">
      <c r="A2" s="145" t="s">
        <v>0</v>
      </c>
      <c r="B2" s="145"/>
      <c r="C2" s="146" t="s">
        <v>222</v>
      </c>
      <c r="D2" s="145"/>
      <c r="E2" s="145"/>
      <c r="F2" s="145"/>
      <c r="G2" s="145"/>
      <c r="H2" s="145"/>
    </row>
    <row r="3" spans="1:18">
      <c r="C3" s="111">
        <f>SUBTOTAL(9,C7:C147)</f>
        <v>11048296620</v>
      </c>
      <c r="D3" s="4">
        <f t="shared" ref="D3:R3" si="0">SUBTOTAL(9,D7:D148)</f>
        <v>0</v>
      </c>
      <c r="E3" s="4">
        <f t="shared" si="0"/>
        <v>0</v>
      </c>
      <c r="F3" s="4"/>
      <c r="G3" s="4"/>
      <c r="H3" s="4">
        <f t="shared" si="0"/>
        <v>135000000</v>
      </c>
      <c r="I3" s="4">
        <f t="shared" si="0"/>
        <v>104250000</v>
      </c>
      <c r="J3" s="111">
        <f t="shared" si="0"/>
        <v>239250000</v>
      </c>
      <c r="K3" s="111">
        <f t="shared" si="0"/>
        <v>11494415000</v>
      </c>
      <c r="L3" s="111">
        <f t="shared" si="0"/>
        <v>8903656070</v>
      </c>
      <c r="M3" s="111">
        <f t="shared" si="0"/>
        <v>8603656070</v>
      </c>
      <c r="N3" s="111">
        <f t="shared" si="0"/>
        <v>300000000</v>
      </c>
      <c r="O3" s="111">
        <f t="shared" si="0"/>
        <v>2559379230</v>
      </c>
      <c r="P3" s="111">
        <f t="shared" si="0"/>
        <v>0</v>
      </c>
      <c r="Q3" s="111">
        <f t="shared" si="0"/>
        <v>2859379230</v>
      </c>
      <c r="R3" s="111">
        <f t="shared" si="0"/>
        <v>31379700</v>
      </c>
    </row>
    <row r="4" spans="1:18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1639</v>
      </c>
      <c r="G5" s="278" t="s">
        <v>1640</v>
      </c>
      <c r="H5" s="278" t="s">
        <v>10</v>
      </c>
      <c r="I5" s="278" t="s">
        <v>1635</v>
      </c>
      <c r="J5" s="278" t="s">
        <v>1641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32" t="s">
        <v>14</v>
      </c>
      <c r="B6" s="32" t="s">
        <v>123</v>
      </c>
      <c r="C6" s="32">
        <f>SUM(C7,C38,C45,C66,C71,C76,C95,C100,C105)</f>
        <v>2251033000</v>
      </c>
      <c r="D6" s="237">
        <f t="shared" ref="D6:J6" si="1">SUM(D7,D38,D45,D66,D71,D76,D95,D100,D105)</f>
        <v>0</v>
      </c>
      <c r="E6" s="237">
        <f t="shared" si="1"/>
        <v>0</v>
      </c>
      <c r="F6" s="237">
        <f t="shared" si="1"/>
        <v>0</v>
      </c>
      <c r="G6" s="237">
        <f t="shared" si="1"/>
        <v>0</v>
      </c>
      <c r="H6" s="237">
        <f t="shared" si="1"/>
        <v>27000000</v>
      </c>
      <c r="I6" s="237">
        <f t="shared" si="1"/>
        <v>20850000</v>
      </c>
      <c r="J6" s="237">
        <f t="shared" si="1"/>
        <v>47850000</v>
      </c>
      <c r="K6" s="32">
        <f t="shared" ref="K6:R6" si="2">SUM(K7,K38,K45,K66,K71,K76,K95,K100,K105)</f>
        <v>2298883000</v>
      </c>
      <c r="L6" s="32">
        <f t="shared" si="2"/>
        <v>1780731214</v>
      </c>
      <c r="M6" s="32">
        <f t="shared" si="2"/>
        <v>1720731214</v>
      </c>
      <c r="N6" s="32">
        <f t="shared" si="2"/>
        <v>60000000</v>
      </c>
      <c r="O6" s="32">
        <f t="shared" si="2"/>
        <v>511875846</v>
      </c>
      <c r="P6" s="32">
        <f t="shared" si="2"/>
        <v>0</v>
      </c>
      <c r="Q6" s="32">
        <f>SUM(N6:P6)</f>
        <v>571875846</v>
      </c>
      <c r="R6" s="32">
        <f t="shared" si="2"/>
        <v>6275940</v>
      </c>
    </row>
    <row r="7" spans="1:18">
      <c r="A7" s="25" t="s">
        <v>1</v>
      </c>
      <c r="B7" s="25" t="s">
        <v>33</v>
      </c>
      <c r="C7" s="25">
        <f>SUM(C8)</f>
        <v>138257000</v>
      </c>
      <c r="D7" s="208">
        <f t="shared" ref="D7:J8" si="3">SUM(D8)</f>
        <v>0</v>
      </c>
      <c r="E7" s="208">
        <f t="shared" si="3"/>
        <v>0</v>
      </c>
      <c r="F7" s="208">
        <f t="shared" si="3"/>
        <v>0</v>
      </c>
      <c r="G7" s="208">
        <f t="shared" si="3"/>
        <v>0</v>
      </c>
      <c r="H7" s="208">
        <f t="shared" si="3"/>
        <v>0</v>
      </c>
      <c r="I7" s="208">
        <f t="shared" si="3"/>
        <v>0</v>
      </c>
      <c r="J7" s="208">
        <f t="shared" si="3"/>
        <v>0</v>
      </c>
      <c r="K7" s="25">
        <f t="shared" ref="K7:R8" si="4">SUM(K8)</f>
        <v>138257000</v>
      </c>
      <c r="L7" s="25">
        <f t="shared" si="4"/>
        <v>136627400</v>
      </c>
      <c r="M7" s="25">
        <f t="shared" si="4"/>
        <v>136627400</v>
      </c>
      <c r="N7" s="25">
        <f t="shared" si="4"/>
        <v>0</v>
      </c>
      <c r="O7" s="25">
        <f t="shared" si="4"/>
        <v>0</v>
      </c>
      <c r="P7" s="25">
        <f t="shared" si="4"/>
        <v>0</v>
      </c>
      <c r="Q7" s="25">
        <f t="shared" si="4"/>
        <v>0</v>
      </c>
      <c r="R7" s="25">
        <f t="shared" si="4"/>
        <v>1629600</v>
      </c>
    </row>
    <row r="8" spans="1:18">
      <c r="A8" s="26" t="s">
        <v>2</v>
      </c>
      <c r="B8" s="26" t="s">
        <v>223</v>
      </c>
      <c r="C8" s="26">
        <f>SUM(C9)</f>
        <v>138257000</v>
      </c>
      <c r="D8" s="209">
        <f t="shared" si="3"/>
        <v>0</v>
      </c>
      <c r="E8" s="209">
        <f t="shared" si="3"/>
        <v>0</v>
      </c>
      <c r="F8" s="209">
        <f t="shared" si="3"/>
        <v>0</v>
      </c>
      <c r="G8" s="209">
        <f t="shared" si="3"/>
        <v>0</v>
      </c>
      <c r="H8" s="209">
        <f t="shared" si="3"/>
        <v>0</v>
      </c>
      <c r="I8" s="209">
        <f t="shared" si="3"/>
        <v>0</v>
      </c>
      <c r="J8" s="209">
        <f t="shared" si="3"/>
        <v>0</v>
      </c>
      <c r="K8" s="26">
        <f t="shared" si="4"/>
        <v>138257000</v>
      </c>
      <c r="L8" s="26">
        <f t="shared" si="4"/>
        <v>136627400</v>
      </c>
      <c r="M8" s="26">
        <f t="shared" si="4"/>
        <v>136627400</v>
      </c>
      <c r="N8" s="26">
        <f t="shared" si="4"/>
        <v>0</v>
      </c>
      <c r="O8" s="26">
        <f t="shared" si="4"/>
        <v>0</v>
      </c>
      <c r="P8" s="26">
        <f t="shared" si="4"/>
        <v>0</v>
      </c>
      <c r="Q8" s="26">
        <f t="shared" si="4"/>
        <v>0</v>
      </c>
      <c r="R8" s="26">
        <f t="shared" si="4"/>
        <v>1629600</v>
      </c>
    </row>
    <row r="9" spans="1:18">
      <c r="A9" s="27" t="s">
        <v>3</v>
      </c>
      <c r="B9" s="27" t="s">
        <v>224</v>
      </c>
      <c r="C9" s="27">
        <f>SUM(C10,C12,C16,C20,C23,C25,C28,C30,C33)</f>
        <v>138257000</v>
      </c>
      <c r="D9" s="210">
        <f t="shared" ref="D9:J9" si="5">SUM(D10,D12,D16,D20,D23,D25,D28,D30,D33)</f>
        <v>0</v>
      </c>
      <c r="E9" s="210">
        <f t="shared" si="5"/>
        <v>0</v>
      </c>
      <c r="F9" s="210">
        <f t="shared" si="5"/>
        <v>0</v>
      </c>
      <c r="G9" s="210">
        <f t="shared" si="5"/>
        <v>0</v>
      </c>
      <c r="H9" s="210">
        <f t="shared" si="5"/>
        <v>0</v>
      </c>
      <c r="I9" s="210">
        <f t="shared" si="5"/>
        <v>0</v>
      </c>
      <c r="J9" s="210">
        <f t="shared" si="5"/>
        <v>0</v>
      </c>
      <c r="K9" s="27">
        <f t="shared" ref="K9:Q9" si="6">SUM(K10,K12,K16,K20,K23,K25,K28,K30,K33)</f>
        <v>138257000</v>
      </c>
      <c r="L9" s="27">
        <f t="shared" si="6"/>
        <v>136627400</v>
      </c>
      <c r="M9" s="27">
        <f t="shared" si="6"/>
        <v>136627400</v>
      </c>
      <c r="N9" s="27">
        <f t="shared" si="6"/>
        <v>0</v>
      </c>
      <c r="O9" s="27">
        <f t="shared" si="6"/>
        <v>0</v>
      </c>
      <c r="P9" s="27">
        <f t="shared" si="6"/>
        <v>0</v>
      </c>
      <c r="Q9" s="27">
        <f t="shared" si="6"/>
        <v>0</v>
      </c>
      <c r="R9" s="27">
        <f>SUM(R10,R12,R16,R20,R23,R25,R28,R30,R33)</f>
        <v>1629600</v>
      </c>
    </row>
    <row r="10" spans="1:18">
      <c r="A10" s="28" t="s">
        <v>16</v>
      </c>
      <c r="B10" s="28" t="s">
        <v>67</v>
      </c>
      <c r="C10" s="28">
        <f>SUM(C11)</f>
        <v>36514000</v>
      </c>
      <c r="D10" s="173">
        <f t="shared" ref="D10:J10" si="7">SUM(D11)</f>
        <v>0</v>
      </c>
      <c r="E10" s="173">
        <f t="shared" si="7"/>
        <v>0</v>
      </c>
      <c r="F10" s="173">
        <f t="shared" si="7"/>
        <v>-4183000</v>
      </c>
      <c r="G10" s="173">
        <f t="shared" si="7"/>
        <v>0</v>
      </c>
      <c r="H10" s="173">
        <f t="shared" si="7"/>
        <v>0</v>
      </c>
      <c r="I10" s="173">
        <f t="shared" si="7"/>
        <v>0</v>
      </c>
      <c r="J10" s="173">
        <f t="shared" si="7"/>
        <v>-4183000</v>
      </c>
      <c r="K10" s="28">
        <f t="shared" ref="K10:R10" si="8">SUM(K11)</f>
        <v>32331000</v>
      </c>
      <c r="L10" s="28">
        <f t="shared" si="8"/>
        <v>32165480</v>
      </c>
      <c r="M10" s="28">
        <f t="shared" si="8"/>
        <v>32165480</v>
      </c>
      <c r="N10" s="28">
        <f t="shared" si="8"/>
        <v>0</v>
      </c>
      <c r="O10" s="28">
        <f t="shared" si="8"/>
        <v>0</v>
      </c>
      <c r="P10" s="28">
        <f t="shared" si="8"/>
        <v>0</v>
      </c>
      <c r="Q10" s="28">
        <f t="shared" si="8"/>
        <v>0</v>
      </c>
      <c r="R10" s="28">
        <f t="shared" si="8"/>
        <v>165520</v>
      </c>
    </row>
    <row r="11" spans="1:18">
      <c r="A11" s="32" t="s">
        <v>4</v>
      </c>
      <c r="B11" s="32" t="s">
        <v>67</v>
      </c>
      <c r="C11" s="141">
        <v>36514000</v>
      </c>
      <c r="D11" s="32"/>
      <c r="E11" s="32"/>
      <c r="F11" s="32">
        <v>-4183000</v>
      </c>
      <c r="G11" s="32"/>
      <c r="H11" s="32"/>
      <c r="I11" s="32"/>
      <c r="J11" s="115">
        <f>SUM(F11:I11)</f>
        <v>-4183000</v>
      </c>
      <c r="K11" s="141">
        <v>32331000</v>
      </c>
      <c r="L11" s="32">
        <v>32165480</v>
      </c>
      <c r="M11" s="32">
        <v>32165480</v>
      </c>
      <c r="N11" s="32">
        <f>L11-M11</f>
        <v>0</v>
      </c>
      <c r="O11" s="32">
        <v>0</v>
      </c>
      <c r="P11" s="32">
        <v>0</v>
      </c>
      <c r="Q11" s="32">
        <f>SUM(N11:P11)</f>
        <v>0</v>
      </c>
      <c r="R11" s="32">
        <f>K11-M11-Q11</f>
        <v>165520</v>
      </c>
    </row>
    <row r="12" spans="1:18">
      <c r="A12" s="28" t="s">
        <v>16</v>
      </c>
      <c r="B12" s="28" t="s">
        <v>36</v>
      </c>
      <c r="C12" s="28">
        <f t="shared" ref="C12:R12" si="9">SUM(C13:C15)</f>
        <v>19561000</v>
      </c>
      <c r="D12" s="173">
        <f t="shared" ref="D12:J12" si="10">SUM(D13:D15)</f>
        <v>0</v>
      </c>
      <c r="E12" s="173">
        <f t="shared" si="10"/>
        <v>0</v>
      </c>
      <c r="F12" s="173">
        <f t="shared" si="10"/>
        <v>6473000</v>
      </c>
      <c r="G12" s="173">
        <f t="shared" si="10"/>
        <v>0</v>
      </c>
      <c r="H12" s="173">
        <f t="shared" si="10"/>
        <v>0</v>
      </c>
      <c r="I12" s="173">
        <f t="shared" si="10"/>
        <v>0</v>
      </c>
      <c r="J12" s="173">
        <f t="shared" si="10"/>
        <v>6473000</v>
      </c>
      <c r="K12" s="28">
        <f t="shared" si="9"/>
        <v>26034000</v>
      </c>
      <c r="L12" s="28">
        <f t="shared" si="9"/>
        <v>26013540</v>
      </c>
      <c r="M12" s="28">
        <f t="shared" si="9"/>
        <v>26013540</v>
      </c>
      <c r="N12" s="28">
        <f t="shared" si="9"/>
        <v>0</v>
      </c>
      <c r="O12" s="28">
        <f t="shared" si="9"/>
        <v>0</v>
      </c>
      <c r="P12" s="28">
        <f t="shared" si="9"/>
        <v>0</v>
      </c>
      <c r="Q12" s="28">
        <f t="shared" si="9"/>
        <v>0</v>
      </c>
      <c r="R12" s="28">
        <f t="shared" si="9"/>
        <v>20460</v>
      </c>
    </row>
    <row r="13" spans="1:18">
      <c r="A13" s="32" t="s">
        <v>4</v>
      </c>
      <c r="B13" s="32" t="s">
        <v>144</v>
      </c>
      <c r="C13" s="32">
        <v>17961000</v>
      </c>
      <c r="D13" s="32"/>
      <c r="E13" s="32"/>
      <c r="F13" s="32">
        <v>6602000</v>
      </c>
      <c r="G13" s="32"/>
      <c r="H13" s="32"/>
      <c r="I13" s="32"/>
      <c r="J13" s="115">
        <f t="shared" ref="J13:J15" si="11">SUM(F13:I13)</f>
        <v>6602000</v>
      </c>
      <c r="K13" s="32">
        <v>24563000</v>
      </c>
      <c r="L13" s="32">
        <v>24542540</v>
      </c>
      <c r="M13" s="32">
        <v>24542540</v>
      </c>
      <c r="N13" s="32">
        <f t="shared" ref="N13:N15" si="12">L13-M13</f>
        <v>0</v>
      </c>
      <c r="O13" s="32">
        <v>0</v>
      </c>
      <c r="P13" s="32">
        <v>0</v>
      </c>
      <c r="Q13" s="32">
        <f>SUM(N13:P13)</f>
        <v>0</v>
      </c>
      <c r="R13" s="32">
        <f t="shared" ref="R13:R15" si="13">K13-M13-Q13</f>
        <v>20460</v>
      </c>
    </row>
    <row r="14" spans="1:18">
      <c r="A14" s="32" t="s">
        <v>529</v>
      </c>
      <c r="B14" s="32" t="s">
        <v>43</v>
      </c>
      <c r="C14" s="32">
        <v>1100000</v>
      </c>
      <c r="D14" s="32"/>
      <c r="E14" s="32"/>
      <c r="F14" s="32">
        <v>-56000</v>
      </c>
      <c r="G14" s="32"/>
      <c r="H14" s="32"/>
      <c r="I14" s="32"/>
      <c r="J14" s="115">
        <f t="shared" si="11"/>
        <v>-56000</v>
      </c>
      <c r="K14" s="32">
        <v>1044000</v>
      </c>
      <c r="L14" s="32">
        <v>1044000</v>
      </c>
      <c r="M14" s="32">
        <v>1044000</v>
      </c>
      <c r="N14" s="32">
        <f t="shared" si="12"/>
        <v>0</v>
      </c>
      <c r="O14" s="32"/>
      <c r="P14" s="32"/>
      <c r="Q14" s="32">
        <f>SUM(N14:P14)</f>
        <v>0</v>
      </c>
      <c r="R14" s="32">
        <f t="shared" si="13"/>
        <v>0</v>
      </c>
    </row>
    <row r="15" spans="1:18">
      <c r="A15" s="32" t="s">
        <v>4</v>
      </c>
      <c r="B15" s="32" t="s">
        <v>140</v>
      </c>
      <c r="C15" s="32">
        <v>500000</v>
      </c>
      <c r="D15" s="32"/>
      <c r="E15" s="32"/>
      <c r="F15" s="32">
        <v>-73000</v>
      </c>
      <c r="G15" s="32"/>
      <c r="H15" s="32"/>
      <c r="I15" s="32"/>
      <c r="J15" s="115">
        <f t="shared" si="11"/>
        <v>-73000</v>
      </c>
      <c r="K15" s="32">
        <v>427000</v>
      </c>
      <c r="L15" s="32">
        <v>427000</v>
      </c>
      <c r="M15" s="32">
        <v>427000</v>
      </c>
      <c r="N15" s="32">
        <f t="shared" si="12"/>
        <v>0</v>
      </c>
      <c r="O15" s="32"/>
      <c r="P15" s="32"/>
      <c r="Q15" s="32">
        <f>SUM(N15:P15)</f>
        <v>0</v>
      </c>
      <c r="R15" s="32">
        <f t="shared" si="13"/>
        <v>0</v>
      </c>
    </row>
    <row r="16" spans="1:18">
      <c r="A16" s="28" t="s">
        <v>16</v>
      </c>
      <c r="B16" s="28" t="s">
        <v>31</v>
      </c>
      <c r="C16" s="28">
        <f t="shared" ref="C16:R16" si="14">SUM(C17:C19)</f>
        <v>5129000</v>
      </c>
      <c r="D16" s="173">
        <f t="shared" ref="D16:J16" si="15">SUM(D17:D19)</f>
        <v>0</v>
      </c>
      <c r="E16" s="173">
        <f t="shared" si="15"/>
        <v>0</v>
      </c>
      <c r="F16" s="173">
        <f t="shared" si="15"/>
        <v>-2604000</v>
      </c>
      <c r="G16" s="173">
        <f t="shared" si="15"/>
        <v>0</v>
      </c>
      <c r="H16" s="173">
        <f t="shared" si="15"/>
        <v>0</v>
      </c>
      <c r="I16" s="173">
        <f t="shared" si="15"/>
        <v>0</v>
      </c>
      <c r="J16" s="173">
        <f t="shared" si="15"/>
        <v>-2604000</v>
      </c>
      <c r="K16" s="28">
        <f t="shared" si="14"/>
        <v>2525000</v>
      </c>
      <c r="L16" s="28">
        <f t="shared" si="14"/>
        <v>2242140</v>
      </c>
      <c r="M16" s="28">
        <f t="shared" si="14"/>
        <v>2242140</v>
      </c>
      <c r="N16" s="28">
        <f t="shared" si="14"/>
        <v>0</v>
      </c>
      <c r="O16" s="28">
        <f t="shared" si="14"/>
        <v>0</v>
      </c>
      <c r="P16" s="28">
        <f t="shared" si="14"/>
        <v>0</v>
      </c>
      <c r="Q16" s="28">
        <f t="shared" si="14"/>
        <v>0</v>
      </c>
      <c r="R16" s="28">
        <f t="shared" si="14"/>
        <v>282860</v>
      </c>
    </row>
    <row r="17" spans="1:18">
      <c r="A17" s="32" t="s">
        <v>4</v>
      </c>
      <c r="B17" s="32" t="s">
        <v>68</v>
      </c>
      <c r="C17" s="32">
        <v>1429000</v>
      </c>
      <c r="D17" s="32"/>
      <c r="E17" s="32"/>
      <c r="F17" s="32">
        <v>-1429000</v>
      </c>
      <c r="G17" s="32"/>
      <c r="H17" s="32"/>
      <c r="I17" s="32"/>
      <c r="J17" s="115">
        <f t="shared" ref="J17:J19" si="16">SUM(F17:I17)</f>
        <v>-1429000</v>
      </c>
      <c r="K17" s="32">
        <v>0</v>
      </c>
      <c r="L17" s="32">
        <v>0</v>
      </c>
      <c r="M17" s="32">
        <v>0</v>
      </c>
      <c r="N17" s="32">
        <f t="shared" ref="N17:N19" si="17">L17-M17</f>
        <v>0</v>
      </c>
      <c r="O17" s="32"/>
      <c r="P17" s="32"/>
      <c r="Q17" s="32">
        <f>SUM(N17:P17)</f>
        <v>0</v>
      </c>
      <c r="R17" s="32">
        <f t="shared" ref="R17:R19" si="18">K17-M17-Q17</f>
        <v>0</v>
      </c>
    </row>
    <row r="18" spans="1:18">
      <c r="A18" s="32" t="s">
        <v>4</v>
      </c>
      <c r="B18" s="32" t="s">
        <v>225</v>
      </c>
      <c r="C18" s="32">
        <v>2700000</v>
      </c>
      <c r="D18" s="32"/>
      <c r="E18" s="32"/>
      <c r="F18" s="32">
        <v>-825000</v>
      </c>
      <c r="G18" s="32"/>
      <c r="H18" s="32"/>
      <c r="I18" s="32"/>
      <c r="J18" s="115">
        <f t="shared" si="16"/>
        <v>-825000</v>
      </c>
      <c r="K18" s="32">
        <v>1875000</v>
      </c>
      <c r="L18" s="32">
        <v>1594140</v>
      </c>
      <c r="M18" s="32">
        <v>1594140</v>
      </c>
      <c r="N18" s="32">
        <f t="shared" si="17"/>
        <v>0</v>
      </c>
      <c r="O18" s="32"/>
      <c r="P18" s="32"/>
      <c r="Q18" s="32">
        <f>SUM(N18:P18)</f>
        <v>0</v>
      </c>
      <c r="R18" s="32">
        <f t="shared" si="18"/>
        <v>280860</v>
      </c>
    </row>
    <row r="19" spans="1:18">
      <c r="A19" s="32" t="s">
        <v>4</v>
      </c>
      <c r="B19" s="32" t="s">
        <v>226</v>
      </c>
      <c r="C19" s="32">
        <v>1000000</v>
      </c>
      <c r="D19" s="32"/>
      <c r="E19" s="32"/>
      <c r="F19" s="32">
        <v>-350000</v>
      </c>
      <c r="G19" s="32"/>
      <c r="H19" s="32"/>
      <c r="I19" s="32"/>
      <c r="J19" s="115">
        <f t="shared" si="16"/>
        <v>-350000</v>
      </c>
      <c r="K19" s="32">
        <v>650000</v>
      </c>
      <c r="L19" s="32">
        <v>648000</v>
      </c>
      <c r="M19" s="32">
        <v>648000</v>
      </c>
      <c r="N19" s="32">
        <f t="shared" si="17"/>
        <v>0</v>
      </c>
      <c r="O19" s="32"/>
      <c r="P19" s="32"/>
      <c r="Q19" s="32">
        <f>SUM(N19:P19)</f>
        <v>0</v>
      </c>
      <c r="R19" s="32">
        <f t="shared" si="18"/>
        <v>2000</v>
      </c>
    </row>
    <row r="20" spans="1:18">
      <c r="A20" s="28" t="s">
        <v>16</v>
      </c>
      <c r="B20" s="28" t="s">
        <v>47</v>
      </c>
      <c r="C20" s="28">
        <f t="shared" ref="C20:R20" si="19">SUM(C21:C22)</f>
        <v>18500000</v>
      </c>
      <c r="D20" s="173">
        <f t="shared" ref="D20:J20" si="20">SUM(D21:D22)</f>
        <v>0</v>
      </c>
      <c r="E20" s="173">
        <f t="shared" si="20"/>
        <v>0</v>
      </c>
      <c r="F20" s="173">
        <f t="shared" si="20"/>
        <v>-5260000</v>
      </c>
      <c r="G20" s="173">
        <f t="shared" si="20"/>
        <v>0</v>
      </c>
      <c r="H20" s="173">
        <f t="shared" si="20"/>
        <v>0</v>
      </c>
      <c r="I20" s="173">
        <f t="shared" si="20"/>
        <v>0</v>
      </c>
      <c r="J20" s="173">
        <f t="shared" si="20"/>
        <v>-5260000</v>
      </c>
      <c r="K20" s="28">
        <f t="shared" si="19"/>
        <v>13240000</v>
      </c>
      <c r="L20" s="28">
        <f t="shared" si="19"/>
        <v>12987500</v>
      </c>
      <c r="M20" s="28">
        <f t="shared" si="19"/>
        <v>12987500</v>
      </c>
      <c r="N20" s="28">
        <f t="shared" si="19"/>
        <v>0</v>
      </c>
      <c r="O20" s="28">
        <f t="shared" si="19"/>
        <v>0</v>
      </c>
      <c r="P20" s="28">
        <f t="shared" si="19"/>
        <v>0</v>
      </c>
      <c r="Q20" s="28">
        <f t="shared" si="19"/>
        <v>0</v>
      </c>
      <c r="R20" s="28">
        <f t="shared" si="19"/>
        <v>252500</v>
      </c>
    </row>
    <row r="21" spans="1:18">
      <c r="A21" s="32" t="s">
        <v>4</v>
      </c>
      <c r="B21" s="32" t="s">
        <v>71</v>
      </c>
      <c r="C21" s="32">
        <v>11000000</v>
      </c>
      <c r="D21" s="32"/>
      <c r="E21" s="32"/>
      <c r="F21" s="32">
        <v>-86000</v>
      </c>
      <c r="G21" s="32"/>
      <c r="H21" s="32"/>
      <c r="I21" s="32"/>
      <c r="J21" s="115">
        <f t="shared" ref="J21:J22" si="21">SUM(F21:I21)</f>
        <v>-86000</v>
      </c>
      <c r="K21" s="32">
        <v>10914000</v>
      </c>
      <c r="L21" s="32">
        <v>10914000</v>
      </c>
      <c r="M21" s="32">
        <v>10914000</v>
      </c>
      <c r="N21" s="32">
        <f t="shared" ref="N21:N22" si="22">L21-M21</f>
        <v>0</v>
      </c>
      <c r="O21" s="32"/>
      <c r="P21" s="32"/>
      <c r="Q21" s="32">
        <f>SUM(N21:P21)</f>
        <v>0</v>
      </c>
      <c r="R21" s="32">
        <f t="shared" ref="R21:R22" si="23">K21-M21-Q21</f>
        <v>0</v>
      </c>
    </row>
    <row r="22" spans="1:18">
      <c r="A22" s="32" t="s">
        <v>4</v>
      </c>
      <c r="B22" s="32" t="s">
        <v>227</v>
      </c>
      <c r="C22" s="32">
        <v>7500000</v>
      </c>
      <c r="D22" s="32"/>
      <c r="E22" s="32"/>
      <c r="F22" s="32">
        <v>-5174000</v>
      </c>
      <c r="G22" s="32"/>
      <c r="H22" s="32"/>
      <c r="I22" s="32"/>
      <c r="J22" s="115">
        <f t="shared" si="21"/>
        <v>-5174000</v>
      </c>
      <c r="K22" s="32">
        <v>2326000</v>
      </c>
      <c r="L22" s="32">
        <v>2073500</v>
      </c>
      <c r="M22" s="32">
        <v>2073500</v>
      </c>
      <c r="N22" s="32">
        <f t="shared" si="22"/>
        <v>0</v>
      </c>
      <c r="O22" s="32"/>
      <c r="P22" s="32"/>
      <c r="Q22" s="32">
        <f>SUM(N22:P22)</f>
        <v>0</v>
      </c>
      <c r="R22" s="32">
        <f t="shared" si="23"/>
        <v>252500</v>
      </c>
    </row>
    <row r="23" spans="1:18">
      <c r="A23" s="28" t="s">
        <v>16</v>
      </c>
      <c r="B23" s="28" t="s">
        <v>60</v>
      </c>
      <c r="C23" s="28">
        <f>C24</f>
        <v>3000000</v>
      </c>
      <c r="D23" s="173">
        <f t="shared" ref="D23:J23" si="24">SUM(D24)</f>
        <v>0</v>
      </c>
      <c r="E23" s="173">
        <f t="shared" si="24"/>
        <v>0</v>
      </c>
      <c r="F23" s="173">
        <f t="shared" si="24"/>
        <v>-777000</v>
      </c>
      <c r="G23" s="173">
        <f t="shared" si="24"/>
        <v>0</v>
      </c>
      <c r="H23" s="173">
        <f t="shared" si="24"/>
        <v>0</v>
      </c>
      <c r="I23" s="173">
        <f t="shared" si="24"/>
        <v>0</v>
      </c>
      <c r="J23" s="173">
        <f t="shared" si="24"/>
        <v>-777000</v>
      </c>
      <c r="K23" s="28">
        <f t="shared" ref="K23:R23" si="25">K24</f>
        <v>2223000</v>
      </c>
      <c r="L23" s="28">
        <f t="shared" si="25"/>
        <v>2222700</v>
      </c>
      <c r="M23" s="28">
        <f t="shared" si="25"/>
        <v>2222700</v>
      </c>
      <c r="N23" s="28">
        <f t="shared" si="25"/>
        <v>0</v>
      </c>
      <c r="O23" s="28">
        <f t="shared" si="25"/>
        <v>0</v>
      </c>
      <c r="P23" s="28">
        <f t="shared" si="25"/>
        <v>0</v>
      </c>
      <c r="Q23" s="28">
        <f t="shared" si="25"/>
        <v>0</v>
      </c>
      <c r="R23" s="28">
        <f t="shared" si="25"/>
        <v>300</v>
      </c>
    </row>
    <row r="24" spans="1:18">
      <c r="A24" s="32" t="s">
        <v>4</v>
      </c>
      <c r="B24" s="32" t="s">
        <v>60</v>
      </c>
      <c r="C24" s="32">
        <v>3000000</v>
      </c>
      <c r="D24" s="32"/>
      <c r="E24" s="32"/>
      <c r="F24" s="32">
        <v>-777000</v>
      </c>
      <c r="G24" s="32"/>
      <c r="H24" s="32"/>
      <c r="I24" s="32"/>
      <c r="J24" s="115">
        <f>SUM(F24:I24)</f>
        <v>-777000</v>
      </c>
      <c r="K24" s="32">
        <v>2223000</v>
      </c>
      <c r="L24" s="32">
        <v>2222700</v>
      </c>
      <c r="M24" s="32">
        <v>2222700</v>
      </c>
      <c r="N24" s="32">
        <f>L24-M24</f>
        <v>0</v>
      </c>
      <c r="O24" s="32"/>
      <c r="P24" s="32"/>
      <c r="Q24" s="32">
        <f>SUM(N24:P24)</f>
        <v>0</v>
      </c>
      <c r="R24" s="32">
        <f>K24-M24-Q24</f>
        <v>300</v>
      </c>
    </row>
    <row r="25" spans="1:18">
      <c r="A25" s="28" t="s">
        <v>16</v>
      </c>
      <c r="B25" s="28" t="s">
        <v>81</v>
      </c>
      <c r="C25" s="28">
        <f t="shared" ref="C25:R25" si="26">SUM(C26:C27)</f>
        <v>3680000</v>
      </c>
      <c r="D25" s="173">
        <f t="shared" ref="D25:J25" si="27">SUM(D26:D27)</f>
        <v>0</v>
      </c>
      <c r="E25" s="173">
        <f t="shared" si="27"/>
        <v>0</v>
      </c>
      <c r="F25" s="173">
        <f t="shared" si="27"/>
        <v>-562000</v>
      </c>
      <c r="G25" s="173">
        <f t="shared" si="27"/>
        <v>0</v>
      </c>
      <c r="H25" s="173">
        <f t="shared" si="27"/>
        <v>0</v>
      </c>
      <c r="I25" s="173">
        <f t="shared" si="27"/>
        <v>0</v>
      </c>
      <c r="J25" s="173">
        <f t="shared" si="27"/>
        <v>-562000</v>
      </c>
      <c r="K25" s="28">
        <f t="shared" si="26"/>
        <v>3118000</v>
      </c>
      <c r="L25" s="28">
        <f t="shared" si="26"/>
        <v>3117960</v>
      </c>
      <c r="M25" s="28">
        <f t="shared" si="26"/>
        <v>3117960</v>
      </c>
      <c r="N25" s="28">
        <f t="shared" si="26"/>
        <v>0</v>
      </c>
      <c r="O25" s="28">
        <f t="shared" si="26"/>
        <v>0</v>
      </c>
      <c r="P25" s="28">
        <f t="shared" si="26"/>
        <v>0</v>
      </c>
      <c r="Q25" s="28">
        <f t="shared" si="26"/>
        <v>0</v>
      </c>
      <c r="R25" s="28">
        <f t="shared" si="26"/>
        <v>40</v>
      </c>
    </row>
    <row r="26" spans="1:18">
      <c r="A26" s="32" t="s">
        <v>4</v>
      </c>
      <c r="B26" s="32" t="s">
        <v>165</v>
      </c>
      <c r="C26" s="32">
        <v>1680000</v>
      </c>
      <c r="D26" s="32"/>
      <c r="E26" s="32"/>
      <c r="F26" s="32">
        <v>-212000</v>
      </c>
      <c r="G26" s="32"/>
      <c r="H26" s="32"/>
      <c r="I26" s="32"/>
      <c r="J26" s="115">
        <f t="shared" ref="J26:J27" si="28">SUM(F26:I26)</f>
        <v>-212000</v>
      </c>
      <c r="K26" s="32">
        <v>1468000</v>
      </c>
      <c r="L26" s="32">
        <v>1467960</v>
      </c>
      <c r="M26" s="32">
        <v>1467960</v>
      </c>
      <c r="N26" s="32">
        <f t="shared" ref="N26:N27" si="29">L26-M26</f>
        <v>0</v>
      </c>
      <c r="O26" s="32"/>
      <c r="P26" s="32"/>
      <c r="Q26" s="32">
        <f>SUM(N26:P26)</f>
        <v>0</v>
      </c>
      <c r="R26" s="32">
        <f t="shared" ref="R26:R27" si="30">K26-M26-Q26</f>
        <v>40</v>
      </c>
    </row>
    <row r="27" spans="1:18">
      <c r="A27" s="32" t="s">
        <v>4</v>
      </c>
      <c r="B27" s="32" t="s">
        <v>94</v>
      </c>
      <c r="C27" s="32">
        <v>2000000</v>
      </c>
      <c r="D27" s="32"/>
      <c r="E27" s="32"/>
      <c r="F27" s="32">
        <v>-350000</v>
      </c>
      <c r="G27" s="32"/>
      <c r="H27" s="32"/>
      <c r="I27" s="32"/>
      <c r="J27" s="115">
        <f t="shared" si="28"/>
        <v>-350000</v>
      </c>
      <c r="K27" s="32">
        <v>1650000</v>
      </c>
      <c r="L27" s="32">
        <v>1650000</v>
      </c>
      <c r="M27" s="32">
        <v>1650000</v>
      </c>
      <c r="N27" s="32">
        <f t="shared" si="29"/>
        <v>0</v>
      </c>
      <c r="O27" s="32"/>
      <c r="P27" s="32"/>
      <c r="Q27" s="32">
        <f>SUM(N27:P27)</f>
        <v>0</v>
      </c>
      <c r="R27" s="32">
        <f t="shared" si="30"/>
        <v>0</v>
      </c>
    </row>
    <row r="28" spans="1:18">
      <c r="A28" s="28" t="s">
        <v>16</v>
      </c>
      <c r="B28" s="28" t="s">
        <v>532</v>
      </c>
      <c r="C28" s="28">
        <f>C29</f>
        <v>9420000</v>
      </c>
      <c r="D28" s="173">
        <f t="shared" ref="D28:J28" si="31">SUM(D29)</f>
        <v>0</v>
      </c>
      <c r="E28" s="173">
        <f t="shared" si="31"/>
        <v>0</v>
      </c>
      <c r="F28" s="173">
        <f t="shared" si="31"/>
        <v>-4274000</v>
      </c>
      <c r="G28" s="173">
        <f t="shared" si="31"/>
        <v>0</v>
      </c>
      <c r="H28" s="173">
        <f t="shared" si="31"/>
        <v>0</v>
      </c>
      <c r="I28" s="173">
        <f t="shared" si="31"/>
        <v>0</v>
      </c>
      <c r="J28" s="173">
        <f t="shared" si="31"/>
        <v>-4274000</v>
      </c>
      <c r="K28" s="28">
        <f t="shared" ref="K28:R28" si="32">K29</f>
        <v>5146000</v>
      </c>
      <c r="L28" s="28">
        <f t="shared" si="32"/>
        <v>4655350</v>
      </c>
      <c r="M28" s="28">
        <f t="shared" si="32"/>
        <v>4655350</v>
      </c>
      <c r="N28" s="28">
        <f t="shared" si="32"/>
        <v>0</v>
      </c>
      <c r="O28" s="28">
        <f t="shared" si="32"/>
        <v>0</v>
      </c>
      <c r="P28" s="28">
        <f t="shared" si="32"/>
        <v>0</v>
      </c>
      <c r="Q28" s="28">
        <f t="shared" si="32"/>
        <v>0</v>
      </c>
      <c r="R28" s="28">
        <f t="shared" si="32"/>
        <v>490650</v>
      </c>
    </row>
    <row r="29" spans="1:18">
      <c r="A29" s="32" t="s">
        <v>4</v>
      </c>
      <c r="B29" s="32" t="s">
        <v>39</v>
      </c>
      <c r="C29" s="32">
        <v>9420000</v>
      </c>
      <c r="D29" s="32"/>
      <c r="E29" s="32"/>
      <c r="F29" s="32">
        <v>-4274000</v>
      </c>
      <c r="G29" s="32"/>
      <c r="H29" s="32"/>
      <c r="I29" s="32"/>
      <c r="J29" s="115">
        <f>SUM(F29:I29)</f>
        <v>-4274000</v>
      </c>
      <c r="K29" s="32">
        <v>5146000</v>
      </c>
      <c r="L29" s="32">
        <v>4655350</v>
      </c>
      <c r="M29" s="32">
        <v>4655350</v>
      </c>
      <c r="N29" s="32">
        <f>L29-M29</f>
        <v>0</v>
      </c>
      <c r="O29" s="32"/>
      <c r="P29" s="32"/>
      <c r="Q29" s="32">
        <f>SUM(N29:P29)</f>
        <v>0</v>
      </c>
      <c r="R29" s="32">
        <f>K29-M29-Q29</f>
        <v>490650</v>
      </c>
    </row>
    <row r="30" spans="1:18">
      <c r="A30" s="28" t="s">
        <v>16</v>
      </c>
      <c r="B30" s="28" t="s">
        <v>40</v>
      </c>
      <c r="C30" s="28">
        <f t="shared" ref="C30:R30" si="33">SUM(C31:C32)</f>
        <v>21338000</v>
      </c>
      <c r="D30" s="173">
        <f t="shared" ref="D30:J30" si="34">SUM(D31:D32)</f>
        <v>0</v>
      </c>
      <c r="E30" s="173">
        <f t="shared" si="34"/>
        <v>0</v>
      </c>
      <c r="F30" s="173">
        <f t="shared" si="34"/>
        <v>-1841000</v>
      </c>
      <c r="G30" s="173">
        <f t="shared" si="34"/>
        <v>0</v>
      </c>
      <c r="H30" s="173">
        <f t="shared" si="34"/>
        <v>0</v>
      </c>
      <c r="I30" s="173">
        <f t="shared" si="34"/>
        <v>0</v>
      </c>
      <c r="J30" s="173">
        <f t="shared" si="34"/>
        <v>-1841000</v>
      </c>
      <c r="K30" s="28">
        <f t="shared" si="33"/>
        <v>19497000</v>
      </c>
      <c r="L30" s="28">
        <f t="shared" si="33"/>
        <v>19352900</v>
      </c>
      <c r="M30" s="28">
        <f t="shared" si="33"/>
        <v>19352900</v>
      </c>
      <c r="N30" s="28">
        <f t="shared" si="33"/>
        <v>0</v>
      </c>
      <c r="O30" s="28">
        <f t="shared" si="33"/>
        <v>0</v>
      </c>
      <c r="P30" s="28">
        <f t="shared" si="33"/>
        <v>0</v>
      </c>
      <c r="Q30" s="28">
        <f t="shared" si="33"/>
        <v>0</v>
      </c>
      <c r="R30" s="28">
        <f t="shared" si="33"/>
        <v>144100</v>
      </c>
    </row>
    <row r="31" spans="1:18">
      <c r="A31" s="32" t="s">
        <v>4</v>
      </c>
      <c r="B31" s="32" t="s">
        <v>148</v>
      </c>
      <c r="C31" s="32">
        <v>17628000</v>
      </c>
      <c r="D31" s="32"/>
      <c r="E31" s="32"/>
      <c r="F31" s="32">
        <v>-2494000</v>
      </c>
      <c r="G31" s="32"/>
      <c r="H31" s="32"/>
      <c r="I31" s="32"/>
      <c r="J31" s="115">
        <f t="shared" ref="J31:J32" si="35">SUM(F31:I31)</f>
        <v>-2494000</v>
      </c>
      <c r="K31" s="32">
        <v>15134000</v>
      </c>
      <c r="L31" s="32">
        <v>14990580</v>
      </c>
      <c r="M31" s="32">
        <v>14990580</v>
      </c>
      <c r="N31" s="32">
        <f t="shared" ref="N31:N32" si="36">L31-M31</f>
        <v>0</v>
      </c>
      <c r="O31" s="32"/>
      <c r="P31" s="32"/>
      <c r="Q31" s="32">
        <f>SUM(N31:P31)</f>
        <v>0</v>
      </c>
      <c r="R31" s="32">
        <f t="shared" ref="R31:R32" si="37">K31-M31-Q31</f>
        <v>143420</v>
      </c>
    </row>
    <row r="32" spans="1:18">
      <c r="A32" s="32" t="s">
        <v>529</v>
      </c>
      <c r="B32" s="32" t="s">
        <v>535</v>
      </c>
      <c r="C32" s="32">
        <v>3710000</v>
      </c>
      <c r="D32" s="32"/>
      <c r="E32" s="32"/>
      <c r="F32" s="32">
        <v>653000</v>
      </c>
      <c r="G32" s="32"/>
      <c r="H32" s="32"/>
      <c r="I32" s="32"/>
      <c r="J32" s="115">
        <f t="shared" si="35"/>
        <v>653000</v>
      </c>
      <c r="K32" s="32">
        <v>4363000</v>
      </c>
      <c r="L32" s="32">
        <v>4362320</v>
      </c>
      <c r="M32" s="32">
        <v>4362320</v>
      </c>
      <c r="N32" s="32">
        <f t="shared" si="36"/>
        <v>0</v>
      </c>
      <c r="O32" s="32"/>
      <c r="P32" s="32"/>
      <c r="Q32" s="32">
        <f>SUM(N32:P32)</f>
        <v>0</v>
      </c>
      <c r="R32" s="32">
        <f t="shared" si="37"/>
        <v>680</v>
      </c>
    </row>
    <row r="33" spans="1:18">
      <c r="A33" s="28" t="s">
        <v>16</v>
      </c>
      <c r="B33" s="28" t="s">
        <v>49</v>
      </c>
      <c r="C33" s="28">
        <f t="shared" ref="C33:R33" si="38">SUM(C34:C37)</f>
        <v>21115000</v>
      </c>
      <c r="D33" s="173">
        <f t="shared" si="38"/>
        <v>0</v>
      </c>
      <c r="E33" s="173">
        <f t="shared" si="38"/>
        <v>0</v>
      </c>
      <c r="F33" s="173">
        <f t="shared" si="38"/>
        <v>13028000</v>
      </c>
      <c r="G33" s="173">
        <f t="shared" si="38"/>
        <v>0</v>
      </c>
      <c r="H33" s="173">
        <f t="shared" si="38"/>
        <v>0</v>
      </c>
      <c r="I33" s="173">
        <f t="shared" si="38"/>
        <v>0</v>
      </c>
      <c r="J33" s="173">
        <f t="shared" si="38"/>
        <v>13028000</v>
      </c>
      <c r="K33" s="28">
        <f t="shared" si="38"/>
        <v>34143000</v>
      </c>
      <c r="L33" s="28">
        <f t="shared" si="38"/>
        <v>33869830</v>
      </c>
      <c r="M33" s="28">
        <f t="shared" si="38"/>
        <v>33869830</v>
      </c>
      <c r="N33" s="28">
        <f t="shared" si="38"/>
        <v>0</v>
      </c>
      <c r="O33" s="28">
        <f t="shared" si="38"/>
        <v>0</v>
      </c>
      <c r="P33" s="28">
        <f t="shared" si="38"/>
        <v>0</v>
      </c>
      <c r="Q33" s="28">
        <f t="shared" si="38"/>
        <v>0</v>
      </c>
      <c r="R33" s="28">
        <f t="shared" si="38"/>
        <v>273170</v>
      </c>
    </row>
    <row r="34" spans="1:18">
      <c r="A34" s="32" t="s">
        <v>4</v>
      </c>
      <c r="B34" s="32" t="s">
        <v>228</v>
      </c>
      <c r="C34" s="32">
        <v>900000</v>
      </c>
      <c r="D34" s="32"/>
      <c r="E34" s="32"/>
      <c r="F34" s="32">
        <v>-196000</v>
      </c>
      <c r="G34" s="32"/>
      <c r="H34" s="32"/>
      <c r="I34" s="32"/>
      <c r="J34" s="115">
        <f t="shared" ref="J34:J37" si="39">SUM(F34:I34)</f>
        <v>-196000</v>
      </c>
      <c r="K34" s="32">
        <v>704000</v>
      </c>
      <c r="L34" s="32">
        <v>703400</v>
      </c>
      <c r="M34" s="32">
        <v>703400</v>
      </c>
      <c r="N34" s="32">
        <f t="shared" ref="N34:N37" si="40">L34-M34</f>
        <v>0</v>
      </c>
      <c r="O34" s="32"/>
      <c r="P34" s="32"/>
      <c r="Q34" s="32">
        <f>SUM(N34:P34)</f>
        <v>0</v>
      </c>
      <c r="R34" s="32">
        <f t="shared" ref="R34:R37" si="41">K34-M34-Q34</f>
        <v>600</v>
      </c>
    </row>
    <row r="35" spans="1:18">
      <c r="A35" s="32" t="s">
        <v>4</v>
      </c>
      <c r="B35" s="32" t="s">
        <v>53</v>
      </c>
      <c r="C35" s="32">
        <v>9400000</v>
      </c>
      <c r="D35" s="32"/>
      <c r="E35" s="32"/>
      <c r="F35" s="32">
        <v>2823000</v>
      </c>
      <c r="G35" s="32"/>
      <c r="H35" s="32"/>
      <c r="I35" s="32"/>
      <c r="J35" s="115">
        <f t="shared" si="39"/>
        <v>2823000</v>
      </c>
      <c r="K35" s="32">
        <v>12223000</v>
      </c>
      <c r="L35" s="32">
        <v>11961760</v>
      </c>
      <c r="M35" s="32">
        <v>11961760</v>
      </c>
      <c r="N35" s="32">
        <f t="shared" si="40"/>
        <v>0</v>
      </c>
      <c r="O35" s="32"/>
      <c r="P35" s="32"/>
      <c r="Q35" s="32">
        <f>SUM(N35:P35)</f>
        <v>0</v>
      </c>
      <c r="R35" s="32">
        <f t="shared" si="41"/>
        <v>261240</v>
      </c>
    </row>
    <row r="36" spans="1:18">
      <c r="A36" s="32" t="s">
        <v>4</v>
      </c>
      <c r="B36" s="32" t="s">
        <v>138</v>
      </c>
      <c r="C36" s="32">
        <v>2450000</v>
      </c>
      <c r="D36" s="32"/>
      <c r="E36" s="32"/>
      <c r="F36" s="32">
        <v>26000</v>
      </c>
      <c r="G36" s="32"/>
      <c r="H36" s="32"/>
      <c r="I36" s="32"/>
      <c r="J36" s="115">
        <f t="shared" si="39"/>
        <v>26000</v>
      </c>
      <c r="K36" s="32">
        <v>2476000</v>
      </c>
      <c r="L36" s="32">
        <v>2475380</v>
      </c>
      <c r="M36" s="32">
        <v>2475380</v>
      </c>
      <c r="N36" s="32">
        <f t="shared" si="40"/>
        <v>0</v>
      </c>
      <c r="O36" s="32"/>
      <c r="P36" s="32"/>
      <c r="Q36" s="32">
        <f>SUM(N36:P36)</f>
        <v>0</v>
      </c>
      <c r="R36" s="32">
        <f t="shared" si="41"/>
        <v>620</v>
      </c>
    </row>
    <row r="37" spans="1:18">
      <c r="A37" s="32" t="s">
        <v>4</v>
      </c>
      <c r="B37" s="32" t="s">
        <v>50</v>
      </c>
      <c r="C37" s="32">
        <v>8365000</v>
      </c>
      <c r="D37" s="32"/>
      <c r="E37" s="32"/>
      <c r="F37" s="32">
        <v>10375000</v>
      </c>
      <c r="G37" s="32"/>
      <c r="H37" s="32"/>
      <c r="I37" s="32"/>
      <c r="J37" s="115">
        <f t="shared" si="39"/>
        <v>10375000</v>
      </c>
      <c r="K37" s="32">
        <v>18740000</v>
      </c>
      <c r="L37" s="32">
        <v>18729290</v>
      </c>
      <c r="M37" s="32">
        <v>18729290</v>
      </c>
      <c r="N37" s="32">
        <f t="shared" si="40"/>
        <v>0</v>
      </c>
      <c r="O37" s="32"/>
      <c r="P37" s="32"/>
      <c r="Q37" s="32">
        <f>SUM(N37:P37)</f>
        <v>0</v>
      </c>
      <c r="R37" s="32">
        <f t="shared" si="41"/>
        <v>10710</v>
      </c>
    </row>
    <row r="38" spans="1:18">
      <c r="A38" s="25" t="s">
        <v>1</v>
      </c>
      <c r="B38" s="25" t="s">
        <v>51</v>
      </c>
      <c r="C38" s="25">
        <f>SUM(C39)</f>
        <v>0</v>
      </c>
      <c r="D38" s="208">
        <f t="shared" ref="D38:J39" si="42">SUM(D39)</f>
        <v>0</v>
      </c>
      <c r="E38" s="208">
        <f t="shared" si="42"/>
        <v>0</v>
      </c>
      <c r="F38" s="208">
        <f t="shared" si="42"/>
        <v>0</v>
      </c>
      <c r="G38" s="208">
        <f t="shared" si="42"/>
        <v>0</v>
      </c>
      <c r="H38" s="208">
        <f t="shared" si="42"/>
        <v>0</v>
      </c>
      <c r="I38" s="208">
        <f t="shared" si="42"/>
        <v>17350000</v>
      </c>
      <c r="J38" s="208">
        <f t="shared" si="42"/>
        <v>17350000</v>
      </c>
      <c r="K38" s="25">
        <f t="shared" ref="K38:R39" si="43">SUM(K39)</f>
        <v>17350000</v>
      </c>
      <c r="L38" s="25">
        <f t="shared" si="43"/>
        <v>17286800</v>
      </c>
      <c r="M38" s="25">
        <f t="shared" si="43"/>
        <v>17286800</v>
      </c>
      <c r="N38" s="25">
        <f t="shared" si="43"/>
        <v>0</v>
      </c>
      <c r="O38" s="25">
        <f t="shared" si="43"/>
        <v>0</v>
      </c>
      <c r="P38" s="25">
        <f t="shared" si="43"/>
        <v>0</v>
      </c>
      <c r="Q38" s="25">
        <f t="shared" si="43"/>
        <v>0</v>
      </c>
      <c r="R38" s="25">
        <f t="shared" si="43"/>
        <v>63200</v>
      </c>
    </row>
    <row r="39" spans="1:18">
      <c r="A39" s="26" t="s">
        <v>2</v>
      </c>
      <c r="B39" s="26" t="s">
        <v>135</v>
      </c>
      <c r="C39" s="26">
        <f>SUM(C40)</f>
        <v>0</v>
      </c>
      <c r="D39" s="209">
        <f t="shared" si="42"/>
        <v>0</v>
      </c>
      <c r="E39" s="209">
        <f t="shared" si="42"/>
        <v>0</v>
      </c>
      <c r="F39" s="209">
        <f t="shared" si="42"/>
        <v>0</v>
      </c>
      <c r="G39" s="209">
        <f t="shared" si="42"/>
        <v>0</v>
      </c>
      <c r="H39" s="209">
        <f t="shared" si="42"/>
        <v>0</v>
      </c>
      <c r="I39" s="209">
        <f t="shared" si="42"/>
        <v>17350000</v>
      </c>
      <c r="J39" s="209">
        <f t="shared" si="42"/>
        <v>17350000</v>
      </c>
      <c r="K39" s="26">
        <f t="shared" si="43"/>
        <v>17350000</v>
      </c>
      <c r="L39" s="26">
        <f t="shared" si="43"/>
        <v>17286800</v>
      </c>
      <c r="M39" s="26">
        <f t="shared" si="43"/>
        <v>17286800</v>
      </c>
      <c r="N39" s="26">
        <f t="shared" si="43"/>
        <v>0</v>
      </c>
      <c r="O39" s="26">
        <f t="shared" si="43"/>
        <v>0</v>
      </c>
      <c r="P39" s="26">
        <f t="shared" si="43"/>
        <v>0</v>
      </c>
      <c r="Q39" s="26">
        <f t="shared" si="43"/>
        <v>0</v>
      </c>
      <c r="R39" s="26">
        <f t="shared" si="43"/>
        <v>63200</v>
      </c>
    </row>
    <row r="40" spans="1:18">
      <c r="A40" s="27" t="s">
        <v>3</v>
      </c>
      <c r="B40" s="27" t="s">
        <v>229</v>
      </c>
      <c r="C40" s="27">
        <f>SUM(C41,C43)</f>
        <v>0</v>
      </c>
      <c r="D40" s="210">
        <f t="shared" ref="D40:J40" si="44">SUM(D41,D43)</f>
        <v>0</v>
      </c>
      <c r="E40" s="210">
        <f t="shared" si="44"/>
        <v>0</v>
      </c>
      <c r="F40" s="210">
        <f t="shared" si="44"/>
        <v>0</v>
      </c>
      <c r="G40" s="210">
        <f t="shared" si="44"/>
        <v>0</v>
      </c>
      <c r="H40" s="210">
        <f t="shared" si="44"/>
        <v>0</v>
      </c>
      <c r="I40" s="210">
        <f t="shared" si="44"/>
        <v>17350000</v>
      </c>
      <c r="J40" s="210">
        <f t="shared" si="44"/>
        <v>17350000</v>
      </c>
      <c r="K40" s="27">
        <f t="shared" ref="K40:Q40" si="45">SUM(K41,K43)</f>
        <v>17350000</v>
      </c>
      <c r="L40" s="27">
        <f t="shared" si="45"/>
        <v>17286800</v>
      </c>
      <c r="M40" s="27">
        <f t="shared" si="45"/>
        <v>17286800</v>
      </c>
      <c r="N40" s="27">
        <f t="shared" si="45"/>
        <v>0</v>
      </c>
      <c r="O40" s="27">
        <f t="shared" si="45"/>
        <v>0</v>
      </c>
      <c r="P40" s="27">
        <f t="shared" si="45"/>
        <v>0</v>
      </c>
      <c r="Q40" s="27">
        <f t="shared" si="45"/>
        <v>0</v>
      </c>
      <c r="R40" s="27">
        <f>SUM(R41,R43)</f>
        <v>63200</v>
      </c>
    </row>
    <row r="41" spans="1:18">
      <c r="A41" s="28" t="s">
        <v>16</v>
      </c>
      <c r="B41" s="28" t="s">
        <v>36</v>
      </c>
      <c r="C41" s="28">
        <f t="shared" ref="C41:R41" si="46">SUM(C42)</f>
        <v>0</v>
      </c>
      <c r="D41" s="173">
        <f t="shared" si="46"/>
        <v>0</v>
      </c>
      <c r="E41" s="173">
        <f t="shared" si="46"/>
        <v>0</v>
      </c>
      <c r="F41" s="173">
        <f t="shared" si="46"/>
        <v>0</v>
      </c>
      <c r="G41" s="173">
        <f t="shared" si="46"/>
        <v>0</v>
      </c>
      <c r="H41" s="173">
        <f t="shared" si="46"/>
        <v>0</v>
      </c>
      <c r="I41" s="173">
        <f t="shared" si="46"/>
        <v>12575000</v>
      </c>
      <c r="J41" s="173">
        <f t="shared" si="46"/>
        <v>12575000</v>
      </c>
      <c r="K41" s="28">
        <f t="shared" si="46"/>
        <v>12575000</v>
      </c>
      <c r="L41" s="28">
        <f t="shared" si="46"/>
        <v>12567600</v>
      </c>
      <c r="M41" s="28">
        <f t="shared" si="46"/>
        <v>12567600</v>
      </c>
      <c r="N41" s="28">
        <f t="shared" si="46"/>
        <v>0</v>
      </c>
      <c r="O41" s="28">
        <f t="shared" si="46"/>
        <v>0</v>
      </c>
      <c r="P41" s="28">
        <f t="shared" si="46"/>
        <v>0</v>
      </c>
      <c r="Q41" s="28">
        <f t="shared" si="46"/>
        <v>0</v>
      </c>
      <c r="R41" s="28">
        <f t="shared" si="46"/>
        <v>7400</v>
      </c>
    </row>
    <row r="42" spans="1:18">
      <c r="A42" s="32" t="s">
        <v>4</v>
      </c>
      <c r="B42" s="32" t="s">
        <v>37</v>
      </c>
      <c r="C42" s="32">
        <v>0</v>
      </c>
      <c r="D42" s="32"/>
      <c r="E42" s="32"/>
      <c r="F42" s="32"/>
      <c r="G42" s="32"/>
      <c r="H42" s="32"/>
      <c r="I42" s="32">
        <v>12575000</v>
      </c>
      <c r="J42" s="115">
        <f>SUM(F42:I42)</f>
        <v>12575000</v>
      </c>
      <c r="K42" s="32">
        <v>12575000</v>
      </c>
      <c r="L42" s="32">
        <v>12567600</v>
      </c>
      <c r="M42" s="32">
        <v>12567600</v>
      </c>
      <c r="N42" s="32">
        <f>L42-M42</f>
        <v>0</v>
      </c>
      <c r="O42" s="32"/>
      <c r="P42" s="32"/>
      <c r="Q42" s="32">
        <f>SUM(N42:P42)</f>
        <v>0</v>
      </c>
      <c r="R42" s="32">
        <f>K42-M42-Q42</f>
        <v>7400</v>
      </c>
    </row>
    <row r="43" spans="1:18">
      <c r="A43" s="28" t="s">
        <v>16</v>
      </c>
      <c r="B43" s="28" t="s">
        <v>40</v>
      </c>
      <c r="C43" s="28">
        <f>C44</f>
        <v>0</v>
      </c>
      <c r="D43" s="173">
        <f t="shared" ref="D43:J43" si="47">SUM(D44)</f>
        <v>0</v>
      </c>
      <c r="E43" s="173">
        <f t="shared" si="47"/>
        <v>0</v>
      </c>
      <c r="F43" s="173">
        <f t="shared" si="47"/>
        <v>0</v>
      </c>
      <c r="G43" s="173">
        <f t="shared" si="47"/>
        <v>0</v>
      </c>
      <c r="H43" s="173">
        <f t="shared" si="47"/>
        <v>0</v>
      </c>
      <c r="I43" s="173">
        <f t="shared" si="47"/>
        <v>4775000</v>
      </c>
      <c r="J43" s="173">
        <f t="shared" si="47"/>
        <v>4775000</v>
      </c>
      <c r="K43" s="28">
        <f t="shared" ref="K43:R43" si="48">K44</f>
        <v>4775000</v>
      </c>
      <c r="L43" s="28">
        <f t="shared" si="48"/>
        <v>4719200</v>
      </c>
      <c r="M43" s="28">
        <f t="shared" si="48"/>
        <v>4719200</v>
      </c>
      <c r="N43" s="28">
        <f t="shared" si="48"/>
        <v>0</v>
      </c>
      <c r="O43" s="28">
        <f t="shared" si="48"/>
        <v>0</v>
      </c>
      <c r="P43" s="28">
        <f t="shared" si="48"/>
        <v>0</v>
      </c>
      <c r="Q43" s="28">
        <f t="shared" si="48"/>
        <v>0</v>
      </c>
      <c r="R43" s="28">
        <f t="shared" si="48"/>
        <v>55800</v>
      </c>
    </row>
    <row r="44" spans="1:18">
      <c r="A44" s="32" t="s">
        <v>4</v>
      </c>
      <c r="B44" s="32" t="s">
        <v>41</v>
      </c>
      <c r="C44" s="32">
        <v>0</v>
      </c>
      <c r="D44" s="32"/>
      <c r="E44" s="32"/>
      <c r="F44" s="32"/>
      <c r="G44" s="32"/>
      <c r="H44" s="32"/>
      <c r="I44" s="32">
        <v>4775000</v>
      </c>
      <c r="J44" s="115">
        <f>SUM(F44:I44)</f>
        <v>4775000</v>
      </c>
      <c r="K44" s="32">
        <v>4775000</v>
      </c>
      <c r="L44" s="32">
        <v>4719200</v>
      </c>
      <c r="M44" s="32">
        <v>4719200</v>
      </c>
      <c r="N44" s="32">
        <f>L44-M44</f>
        <v>0</v>
      </c>
      <c r="O44" s="32"/>
      <c r="P44" s="32"/>
      <c r="Q44" s="32">
        <f>SUM(N44:P44)</f>
        <v>0</v>
      </c>
      <c r="R44" s="32">
        <f>K44-M44-Q44</f>
        <v>55800</v>
      </c>
    </row>
    <row r="45" spans="1:18">
      <c r="A45" s="25" t="s">
        <v>1</v>
      </c>
      <c r="B45" s="25" t="s">
        <v>54</v>
      </c>
      <c r="C45" s="25">
        <f>SUM(C59,C46)</f>
        <v>5670000</v>
      </c>
      <c r="D45" s="208">
        <f t="shared" ref="D45:J45" si="49">SUM(D59,D46)</f>
        <v>0</v>
      </c>
      <c r="E45" s="208">
        <f t="shared" si="49"/>
        <v>0</v>
      </c>
      <c r="F45" s="208">
        <f t="shared" si="49"/>
        <v>0</v>
      </c>
      <c r="G45" s="208">
        <f t="shared" si="49"/>
        <v>0</v>
      </c>
      <c r="H45" s="208">
        <f t="shared" si="49"/>
        <v>0</v>
      </c>
      <c r="I45" s="208">
        <f t="shared" si="49"/>
        <v>4100000</v>
      </c>
      <c r="J45" s="208">
        <f t="shared" si="49"/>
        <v>4100000</v>
      </c>
      <c r="K45" s="25">
        <f t="shared" ref="K45:R45" si="50">SUM(K59,K46)</f>
        <v>9770000</v>
      </c>
      <c r="L45" s="25">
        <f t="shared" si="50"/>
        <v>9661880</v>
      </c>
      <c r="M45" s="25">
        <f t="shared" si="50"/>
        <v>9661880</v>
      </c>
      <c r="N45" s="25">
        <f t="shared" si="50"/>
        <v>0</v>
      </c>
      <c r="O45" s="25">
        <f t="shared" si="50"/>
        <v>0</v>
      </c>
      <c r="P45" s="25">
        <f t="shared" si="50"/>
        <v>0</v>
      </c>
      <c r="Q45" s="25">
        <f t="shared" si="50"/>
        <v>0</v>
      </c>
      <c r="R45" s="25">
        <f t="shared" si="50"/>
        <v>108120</v>
      </c>
    </row>
    <row r="46" spans="1:18">
      <c r="A46" s="26" t="s">
        <v>2</v>
      </c>
      <c r="B46" s="26" t="s">
        <v>178</v>
      </c>
      <c r="C46" s="26">
        <f>SUM(C47)</f>
        <v>5670000</v>
      </c>
      <c r="D46" s="209">
        <f t="shared" ref="D46:J46" si="51">SUM(D47)</f>
        <v>0</v>
      </c>
      <c r="E46" s="209">
        <f t="shared" si="51"/>
        <v>0</v>
      </c>
      <c r="F46" s="209">
        <f t="shared" si="51"/>
        <v>0</v>
      </c>
      <c r="G46" s="209">
        <f t="shared" si="51"/>
        <v>0</v>
      </c>
      <c r="H46" s="209">
        <f t="shared" si="51"/>
        <v>0</v>
      </c>
      <c r="I46" s="209">
        <f t="shared" si="51"/>
        <v>0</v>
      </c>
      <c r="J46" s="209">
        <f t="shared" si="51"/>
        <v>0</v>
      </c>
      <c r="K46" s="26">
        <f t="shared" ref="K46:R46" si="52">SUM(K47)</f>
        <v>5670000</v>
      </c>
      <c r="L46" s="26">
        <f t="shared" si="52"/>
        <v>5573700</v>
      </c>
      <c r="M46" s="26">
        <f t="shared" si="52"/>
        <v>5573700</v>
      </c>
      <c r="N46" s="26">
        <f t="shared" si="52"/>
        <v>0</v>
      </c>
      <c r="O46" s="26">
        <f t="shared" si="52"/>
        <v>0</v>
      </c>
      <c r="P46" s="26">
        <f t="shared" si="52"/>
        <v>0</v>
      </c>
      <c r="Q46" s="26">
        <f t="shared" si="52"/>
        <v>0</v>
      </c>
      <c r="R46" s="26">
        <f t="shared" si="52"/>
        <v>96300</v>
      </c>
    </row>
    <row r="47" spans="1:18">
      <c r="A47" s="27" t="s">
        <v>3</v>
      </c>
      <c r="B47" s="27" t="s">
        <v>230</v>
      </c>
      <c r="C47" s="27">
        <f>SUM(C48,C50,C52,C56)</f>
        <v>5670000</v>
      </c>
      <c r="D47" s="210">
        <f t="shared" ref="D47:J47" si="53">SUM(D48,D50,D52,D56)</f>
        <v>0</v>
      </c>
      <c r="E47" s="210">
        <f t="shared" si="53"/>
        <v>0</v>
      </c>
      <c r="F47" s="210">
        <f t="shared" si="53"/>
        <v>0</v>
      </c>
      <c r="G47" s="210">
        <f t="shared" si="53"/>
        <v>0</v>
      </c>
      <c r="H47" s="210">
        <f t="shared" si="53"/>
        <v>0</v>
      </c>
      <c r="I47" s="210">
        <f t="shared" si="53"/>
        <v>0</v>
      </c>
      <c r="J47" s="210">
        <f t="shared" si="53"/>
        <v>0</v>
      </c>
      <c r="K47" s="27">
        <f t="shared" ref="K47:R47" si="54">SUM(K48,K50,K52,K56)</f>
        <v>5670000</v>
      </c>
      <c r="L47" s="27">
        <f t="shared" si="54"/>
        <v>5573700</v>
      </c>
      <c r="M47" s="27">
        <f t="shared" si="54"/>
        <v>5573700</v>
      </c>
      <c r="N47" s="27">
        <f t="shared" si="54"/>
        <v>0</v>
      </c>
      <c r="O47" s="27">
        <f t="shared" si="54"/>
        <v>0</v>
      </c>
      <c r="P47" s="27">
        <f t="shared" si="54"/>
        <v>0</v>
      </c>
      <c r="Q47" s="27">
        <f t="shared" si="54"/>
        <v>0</v>
      </c>
      <c r="R47" s="27">
        <f t="shared" si="54"/>
        <v>96300</v>
      </c>
    </row>
    <row r="48" spans="1:18">
      <c r="A48" s="28" t="s">
        <v>16</v>
      </c>
      <c r="B48" s="28" t="s">
        <v>65</v>
      </c>
      <c r="C48" s="28">
        <f>C49</f>
        <v>2400000</v>
      </c>
      <c r="D48" s="173">
        <f t="shared" ref="D48:J48" si="55">SUM(D49)</f>
        <v>0</v>
      </c>
      <c r="E48" s="173">
        <f t="shared" si="55"/>
        <v>0</v>
      </c>
      <c r="F48" s="173">
        <f t="shared" si="55"/>
        <v>0</v>
      </c>
      <c r="G48" s="173">
        <f t="shared" si="55"/>
        <v>0</v>
      </c>
      <c r="H48" s="173">
        <f t="shared" si="55"/>
        <v>0</v>
      </c>
      <c r="I48" s="173">
        <f t="shared" si="55"/>
        <v>0</v>
      </c>
      <c r="J48" s="173">
        <f t="shared" si="55"/>
        <v>0</v>
      </c>
      <c r="K48" s="28">
        <f t="shared" ref="K48:R48" si="56">K49</f>
        <v>2400000</v>
      </c>
      <c r="L48" s="28">
        <f t="shared" si="56"/>
        <v>2400000</v>
      </c>
      <c r="M48" s="28">
        <f t="shared" si="56"/>
        <v>2400000</v>
      </c>
      <c r="N48" s="28">
        <f t="shared" si="56"/>
        <v>0</v>
      </c>
      <c r="O48" s="28">
        <f t="shared" si="56"/>
        <v>0</v>
      </c>
      <c r="P48" s="28">
        <f t="shared" si="56"/>
        <v>0</v>
      </c>
      <c r="Q48" s="28">
        <f t="shared" si="56"/>
        <v>0</v>
      </c>
      <c r="R48" s="28">
        <f t="shared" si="56"/>
        <v>0</v>
      </c>
    </row>
    <row r="49" spans="1:18">
      <c r="A49" s="32" t="s">
        <v>4</v>
      </c>
      <c r="B49" s="32" t="s">
        <v>208</v>
      </c>
      <c r="C49" s="32">
        <v>2400000</v>
      </c>
      <c r="D49" s="32"/>
      <c r="E49" s="32"/>
      <c r="F49" s="32" t="s">
        <v>468</v>
      </c>
      <c r="G49" s="32"/>
      <c r="H49" s="32"/>
      <c r="I49" s="32"/>
      <c r="J49" s="115">
        <f>SUM(F49:I49)</f>
        <v>0</v>
      </c>
      <c r="K49" s="32">
        <v>2400000</v>
      </c>
      <c r="L49" s="32">
        <v>2400000</v>
      </c>
      <c r="M49" s="32">
        <v>2400000</v>
      </c>
      <c r="N49" s="32">
        <f>L49-M49</f>
        <v>0</v>
      </c>
      <c r="O49" s="32"/>
      <c r="P49" s="32"/>
      <c r="Q49" s="32">
        <f>SUM(N49:P49)</f>
        <v>0</v>
      </c>
      <c r="R49" s="32">
        <f>K49-M49-Q49</f>
        <v>0</v>
      </c>
    </row>
    <row r="50" spans="1:18">
      <c r="A50" s="28" t="s">
        <v>16</v>
      </c>
      <c r="B50" s="28" t="s">
        <v>67</v>
      </c>
      <c r="C50" s="28">
        <f>C51</f>
        <v>700000</v>
      </c>
      <c r="D50" s="173">
        <f t="shared" ref="D50:J50" si="57">SUM(D51)</f>
        <v>0</v>
      </c>
      <c r="E50" s="173">
        <f t="shared" si="57"/>
        <v>0</v>
      </c>
      <c r="F50" s="173">
        <f t="shared" si="57"/>
        <v>0</v>
      </c>
      <c r="G50" s="173">
        <f t="shared" si="57"/>
        <v>0</v>
      </c>
      <c r="H50" s="173">
        <f t="shared" si="57"/>
        <v>0</v>
      </c>
      <c r="I50" s="173">
        <f t="shared" si="57"/>
        <v>0</v>
      </c>
      <c r="J50" s="173">
        <f t="shared" si="57"/>
        <v>0</v>
      </c>
      <c r="K50" s="28">
        <f t="shared" ref="K50:R50" si="58">K51</f>
        <v>700000</v>
      </c>
      <c r="L50" s="28">
        <f t="shared" si="58"/>
        <v>689500</v>
      </c>
      <c r="M50" s="28">
        <f t="shared" si="58"/>
        <v>689500</v>
      </c>
      <c r="N50" s="28">
        <f t="shared" si="58"/>
        <v>0</v>
      </c>
      <c r="O50" s="28">
        <f t="shared" si="58"/>
        <v>0</v>
      </c>
      <c r="P50" s="28">
        <f t="shared" si="58"/>
        <v>0</v>
      </c>
      <c r="Q50" s="28">
        <f t="shared" si="58"/>
        <v>0</v>
      </c>
      <c r="R50" s="28">
        <f t="shared" si="58"/>
        <v>10500</v>
      </c>
    </row>
    <row r="51" spans="1:18">
      <c r="A51" s="32" t="s">
        <v>4</v>
      </c>
      <c r="B51" s="32" t="s">
        <v>67</v>
      </c>
      <c r="C51" s="32">
        <v>700000</v>
      </c>
      <c r="D51" s="32"/>
      <c r="E51" s="32"/>
      <c r="F51" s="32"/>
      <c r="G51" s="32"/>
      <c r="H51" s="32"/>
      <c r="I51" s="32"/>
      <c r="J51" s="115">
        <f>SUM(F51:I51)</f>
        <v>0</v>
      </c>
      <c r="K51" s="32">
        <v>700000</v>
      </c>
      <c r="L51" s="32">
        <v>689500</v>
      </c>
      <c r="M51" s="32">
        <v>689500</v>
      </c>
      <c r="N51" s="32">
        <f>L51-M51</f>
        <v>0</v>
      </c>
      <c r="O51" s="32"/>
      <c r="P51" s="32"/>
      <c r="Q51" s="32">
        <f>SUM(N51:P51)</f>
        <v>0</v>
      </c>
      <c r="R51" s="32">
        <f>K51-M51-Q51</f>
        <v>10500</v>
      </c>
    </row>
    <row r="52" spans="1:18">
      <c r="A52" s="28" t="s">
        <v>16</v>
      </c>
      <c r="B52" s="28" t="s">
        <v>36</v>
      </c>
      <c r="C52" s="28">
        <f t="shared" ref="C52:R52" si="59">SUM(C53:C55)</f>
        <v>1920000</v>
      </c>
      <c r="D52" s="173">
        <f t="shared" ref="D52:J52" si="60">SUM(D53:D55)</f>
        <v>0</v>
      </c>
      <c r="E52" s="173">
        <f t="shared" si="60"/>
        <v>0</v>
      </c>
      <c r="F52" s="173">
        <f t="shared" si="60"/>
        <v>0</v>
      </c>
      <c r="G52" s="173">
        <f t="shared" si="60"/>
        <v>0</v>
      </c>
      <c r="H52" s="173">
        <f t="shared" si="60"/>
        <v>0</v>
      </c>
      <c r="I52" s="173">
        <f t="shared" si="60"/>
        <v>0</v>
      </c>
      <c r="J52" s="173">
        <f t="shared" si="60"/>
        <v>0</v>
      </c>
      <c r="K52" s="28">
        <f t="shared" si="59"/>
        <v>1920000</v>
      </c>
      <c r="L52" s="28">
        <f t="shared" si="59"/>
        <v>1835100</v>
      </c>
      <c r="M52" s="28">
        <f t="shared" si="59"/>
        <v>1835100</v>
      </c>
      <c r="N52" s="28">
        <f t="shared" si="59"/>
        <v>0</v>
      </c>
      <c r="O52" s="28">
        <f t="shared" si="59"/>
        <v>0</v>
      </c>
      <c r="P52" s="28">
        <f t="shared" si="59"/>
        <v>0</v>
      </c>
      <c r="Q52" s="28">
        <f t="shared" si="59"/>
        <v>0</v>
      </c>
      <c r="R52" s="28">
        <f t="shared" si="59"/>
        <v>84900</v>
      </c>
    </row>
    <row r="53" spans="1:18">
      <c r="A53" s="32" t="s">
        <v>4</v>
      </c>
      <c r="B53" s="32" t="s">
        <v>37</v>
      </c>
      <c r="C53" s="32">
        <v>90000</v>
      </c>
      <c r="D53" s="32"/>
      <c r="E53" s="32"/>
      <c r="F53" s="32"/>
      <c r="G53" s="32"/>
      <c r="H53" s="32"/>
      <c r="I53" s="32"/>
      <c r="J53" s="115">
        <f t="shared" ref="J53:J55" si="61">SUM(F53:I53)</f>
        <v>0</v>
      </c>
      <c r="K53" s="32">
        <v>90000</v>
      </c>
      <c r="L53" s="32">
        <v>89400</v>
      </c>
      <c r="M53" s="32">
        <v>89400</v>
      </c>
      <c r="N53" s="32">
        <f t="shared" ref="N53:N55" si="62">L53-M53</f>
        <v>0</v>
      </c>
      <c r="O53" s="32"/>
      <c r="P53" s="32"/>
      <c r="Q53" s="32">
        <f>SUM(N53:P53)</f>
        <v>0</v>
      </c>
      <c r="R53" s="32">
        <f t="shared" ref="R53:R55" si="63">K53-M53-Q53</f>
        <v>600</v>
      </c>
    </row>
    <row r="54" spans="1:18">
      <c r="A54" s="32" t="s">
        <v>4</v>
      </c>
      <c r="B54" s="42" t="s">
        <v>43</v>
      </c>
      <c r="C54" s="32">
        <v>1410000</v>
      </c>
      <c r="D54" s="32"/>
      <c r="E54" s="32"/>
      <c r="F54" s="32">
        <v>171000</v>
      </c>
      <c r="G54" s="32"/>
      <c r="H54" s="32"/>
      <c r="I54" s="32"/>
      <c r="J54" s="115">
        <f t="shared" si="61"/>
        <v>171000</v>
      </c>
      <c r="K54" s="32">
        <v>1581000</v>
      </c>
      <c r="L54" s="32">
        <v>1580700</v>
      </c>
      <c r="M54" s="32">
        <v>1580700</v>
      </c>
      <c r="N54" s="32">
        <f t="shared" si="62"/>
        <v>0</v>
      </c>
      <c r="O54" s="32"/>
      <c r="P54" s="32"/>
      <c r="Q54" s="32">
        <f>SUM(N54:P54)</f>
        <v>0</v>
      </c>
      <c r="R54" s="32">
        <f t="shared" si="63"/>
        <v>300</v>
      </c>
    </row>
    <row r="55" spans="1:18">
      <c r="A55" s="32" t="s">
        <v>4</v>
      </c>
      <c r="B55" s="42" t="s">
        <v>140</v>
      </c>
      <c r="C55" s="32">
        <v>420000</v>
      </c>
      <c r="D55" s="32"/>
      <c r="E55" s="32"/>
      <c r="F55" s="32">
        <v>-171000</v>
      </c>
      <c r="G55" s="32"/>
      <c r="H55" s="32"/>
      <c r="I55" s="32"/>
      <c r="J55" s="115">
        <f t="shared" si="61"/>
        <v>-171000</v>
      </c>
      <c r="K55" s="32">
        <v>249000</v>
      </c>
      <c r="L55" s="32">
        <v>165000</v>
      </c>
      <c r="M55" s="32">
        <v>165000</v>
      </c>
      <c r="N55" s="32">
        <f t="shared" si="62"/>
        <v>0</v>
      </c>
      <c r="O55" s="32"/>
      <c r="P55" s="32"/>
      <c r="Q55" s="32">
        <f>SUM(N55:P55)</f>
        <v>0</v>
      </c>
      <c r="R55" s="32">
        <f t="shared" si="63"/>
        <v>84000</v>
      </c>
    </row>
    <row r="56" spans="1:18">
      <c r="A56" s="28" t="s">
        <v>16</v>
      </c>
      <c r="B56" s="30" t="s">
        <v>40</v>
      </c>
      <c r="C56" s="28">
        <f t="shared" ref="C56:R56" si="64">SUM(C57:C58)</f>
        <v>650000</v>
      </c>
      <c r="D56" s="173">
        <f t="shared" si="64"/>
        <v>0</v>
      </c>
      <c r="E56" s="173">
        <f t="shared" si="64"/>
        <v>0</v>
      </c>
      <c r="F56" s="173">
        <f t="shared" si="64"/>
        <v>0</v>
      </c>
      <c r="G56" s="173">
        <f t="shared" si="64"/>
        <v>0</v>
      </c>
      <c r="H56" s="173">
        <f t="shared" si="64"/>
        <v>0</v>
      </c>
      <c r="I56" s="173">
        <f t="shared" si="64"/>
        <v>0</v>
      </c>
      <c r="J56" s="173">
        <f t="shared" si="64"/>
        <v>0</v>
      </c>
      <c r="K56" s="28">
        <f t="shared" si="64"/>
        <v>650000</v>
      </c>
      <c r="L56" s="28">
        <f t="shared" si="64"/>
        <v>649100</v>
      </c>
      <c r="M56" s="28">
        <f t="shared" si="64"/>
        <v>649100</v>
      </c>
      <c r="N56" s="28">
        <f t="shared" si="64"/>
        <v>0</v>
      </c>
      <c r="O56" s="28">
        <f t="shared" si="64"/>
        <v>0</v>
      </c>
      <c r="P56" s="28">
        <f t="shared" si="64"/>
        <v>0</v>
      </c>
      <c r="Q56" s="28">
        <f t="shared" si="64"/>
        <v>0</v>
      </c>
      <c r="R56" s="28">
        <f t="shared" si="64"/>
        <v>900</v>
      </c>
    </row>
    <row r="57" spans="1:18">
      <c r="A57" s="32" t="s">
        <v>4</v>
      </c>
      <c r="B57" s="42" t="s">
        <v>41</v>
      </c>
      <c r="C57" s="32">
        <v>300000</v>
      </c>
      <c r="D57" s="32"/>
      <c r="E57" s="32"/>
      <c r="F57" s="32"/>
      <c r="G57" s="32"/>
      <c r="H57" s="32"/>
      <c r="I57" s="32"/>
      <c r="J57" s="115">
        <f t="shared" ref="J57:J58" si="65">SUM(F57:I57)</f>
        <v>0</v>
      </c>
      <c r="K57" s="32">
        <v>300000</v>
      </c>
      <c r="L57" s="32">
        <v>299100</v>
      </c>
      <c r="M57" s="32">
        <v>299100</v>
      </c>
      <c r="N57" s="32">
        <f t="shared" ref="N57:N58" si="66">L57-M57</f>
        <v>0</v>
      </c>
      <c r="O57" s="32"/>
      <c r="P57" s="32"/>
      <c r="Q57" s="32">
        <f>SUM(N57:P57)</f>
        <v>0</v>
      </c>
      <c r="R57" s="32">
        <f t="shared" ref="R57:R58" si="67">K57-M57-Q57</f>
        <v>900</v>
      </c>
    </row>
    <row r="58" spans="1:18">
      <c r="A58" s="32" t="s">
        <v>4</v>
      </c>
      <c r="B58" s="42" t="s">
        <v>42</v>
      </c>
      <c r="C58" s="32">
        <v>350000</v>
      </c>
      <c r="D58" s="32"/>
      <c r="E58" s="32"/>
      <c r="F58" s="32"/>
      <c r="G58" s="32"/>
      <c r="H58" s="32"/>
      <c r="I58" s="32"/>
      <c r="J58" s="115">
        <f t="shared" si="65"/>
        <v>0</v>
      </c>
      <c r="K58" s="32">
        <v>350000</v>
      </c>
      <c r="L58" s="32">
        <v>350000</v>
      </c>
      <c r="M58" s="32">
        <v>350000</v>
      </c>
      <c r="N58" s="32">
        <f t="shared" si="66"/>
        <v>0</v>
      </c>
      <c r="O58" s="32"/>
      <c r="P58" s="32"/>
      <c r="Q58" s="32">
        <f>SUM(N58:P58)</f>
        <v>0</v>
      </c>
      <c r="R58" s="32">
        <f t="shared" si="67"/>
        <v>0</v>
      </c>
    </row>
    <row r="59" spans="1:18">
      <c r="A59" s="26" t="s">
        <v>2</v>
      </c>
      <c r="B59" s="26" t="s">
        <v>189</v>
      </c>
      <c r="C59" s="26">
        <f t="shared" ref="C59:Q59" si="68">SUM(C63,C60)</f>
        <v>0</v>
      </c>
      <c r="D59" s="209">
        <f t="shared" si="68"/>
        <v>0</v>
      </c>
      <c r="E59" s="209">
        <f t="shared" si="68"/>
        <v>0</v>
      </c>
      <c r="F59" s="209">
        <f t="shared" si="68"/>
        <v>0</v>
      </c>
      <c r="G59" s="209">
        <f t="shared" si="68"/>
        <v>0</v>
      </c>
      <c r="H59" s="209">
        <f t="shared" si="68"/>
        <v>0</v>
      </c>
      <c r="I59" s="209">
        <f t="shared" si="68"/>
        <v>4100000</v>
      </c>
      <c r="J59" s="209">
        <f t="shared" si="68"/>
        <v>4100000</v>
      </c>
      <c r="K59" s="26">
        <f t="shared" si="68"/>
        <v>4100000</v>
      </c>
      <c r="L59" s="26">
        <f t="shared" si="68"/>
        <v>4088180</v>
      </c>
      <c r="M59" s="26">
        <f t="shared" si="68"/>
        <v>4088180</v>
      </c>
      <c r="N59" s="26">
        <f t="shared" si="68"/>
        <v>0</v>
      </c>
      <c r="O59" s="26">
        <f t="shared" si="68"/>
        <v>0</v>
      </c>
      <c r="P59" s="26">
        <f t="shared" si="68"/>
        <v>0</v>
      </c>
      <c r="Q59" s="26">
        <f t="shared" si="68"/>
        <v>0</v>
      </c>
      <c r="R59" s="26">
        <f>SUM(R63,R60)</f>
        <v>11820</v>
      </c>
    </row>
    <row r="60" spans="1:18">
      <c r="A60" s="27" t="s">
        <v>3</v>
      </c>
      <c r="B60" s="27" t="s">
        <v>231</v>
      </c>
      <c r="C60" s="27">
        <f>SUM(C61)</f>
        <v>0</v>
      </c>
      <c r="D60" s="210">
        <f t="shared" ref="D60:J61" si="69">SUM(D61)</f>
        <v>0</v>
      </c>
      <c r="E60" s="210">
        <f t="shared" si="69"/>
        <v>0</v>
      </c>
      <c r="F60" s="210">
        <f t="shared" si="69"/>
        <v>0</v>
      </c>
      <c r="G60" s="210">
        <f t="shared" si="69"/>
        <v>0</v>
      </c>
      <c r="H60" s="210">
        <f t="shared" si="69"/>
        <v>0</v>
      </c>
      <c r="I60" s="210">
        <f t="shared" si="69"/>
        <v>2600000</v>
      </c>
      <c r="J60" s="210">
        <f t="shared" si="69"/>
        <v>2600000</v>
      </c>
      <c r="K60" s="27">
        <f t="shared" ref="K60:R61" si="70">SUM(K61)</f>
        <v>2600000</v>
      </c>
      <c r="L60" s="27">
        <f t="shared" si="70"/>
        <v>2600000</v>
      </c>
      <c r="M60" s="27">
        <f t="shared" si="70"/>
        <v>2600000</v>
      </c>
      <c r="N60" s="27">
        <f t="shared" si="70"/>
        <v>0</v>
      </c>
      <c r="O60" s="27">
        <f t="shared" si="70"/>
        <v>0</v>
      </c>
      <c r="P60" s="27">
        <f t="shared" si="70"/>
        <v>0</v>
      </c>
      <c r="Q60" s="27">
        <f t="shared" si="70"/>
        <v>0</v>
      </c>
      <c r="R60" s="27">
        <f t="shared" si="70"/>
        <v>0</v>
      </c>
    </row>
    <row r="61" spans="1:18">
      <c r="A61" s="28" t="s">
        <v>16</v>
      </c>
      <c r="B61" s="28" t="s">
        <v>67</v>
      </c>
      <c r="C61" s="28">
        <f>SUM(C62)</f>
        <v>0</v>
      </c>
      <c r="D61" s="173">
        <f t="shared" si="69"/>
        <v>0</v>
      </c>
      <c r="E61" s="173">
        <f t="shared" si="69"/>
        <v>0</v>
      </c>
      <c r="F61" s="173">
        <f t="shared" si="69"/>
        <v>0</v>
      </c>
      <c r="G61" s="173">
        <f t="shared" si="69"/>
        <v>0</v>
      </c>
      <c r="H61" s="173">
        <f t="shared" si="69"/>
        <v>0</v>
      </c>
      <c r="I61" s="173">
        <f t="shared" si="69"/>
        <v>2600000</v>
      </c>
      <c r="J61" s="173">
        <f t="shared" si="69"/>
        <v>2600000</v>
      </c>
      <c r="K61" s="28">
        <f t="shared" si="70"/>
        <v>2600000</v>
      </c>
      <c r="L61" s="28">
        <f t="shared" si="70"/>
        <v>2600000</v>
      </c>
      <c r="M61" s="28">
        <f t="shared" si="70"/>
        <v>2600000</v>
      </c>
      <c r="N61" s="28">
        <f t="shared" si="70"/>
        <v>0</v>
      </c>
      <c r="O61" s="28">
        <f t="shared" si="70"/>
        <v>0</v>
      </c>
      <c r="P61" s="28">
        <f t="shared" si="70"/>
        <v>0</v>
      </c>
      <c r="Q61" s="28">
        <f t="shared" si="70"/>
        <v>0</v>
      </c>
      <c r="R61" s="28">
        <f t="shared" si="70"/>
        <v>0</v>
      </c>
    </row>
    <row r="62" spans="1:18">
      <c r="A62" s="32" t="s">
        <v>4</v>
      </c>
      <c r="B62" s="32" t="s">
        <v>67</v>
      </c>
      <c r="C62" s="32">
        <v>0</v>
      </c>
      <c r="D62" s="32"/>
      <c r="E62" s="32"/>
      <c r="F62" s="32"/>
      <c r="G62" s="32"/>
      <c r="H62" s="32"/>
      <c r="I62" s="32">
        <v>2600000</v>
      </c>
      <c r="J62" s="115">
        <f>SUM(F62:I62)</f>
        <v>2600000</v>
      </c>
      <c r="K62" s="32">
        <v>2600000</v>
      </c>
      <c r="L62" s="32">
        <v>2600000</v>
      </c>
      <c r="M62" s="32">
        <v>2600000</v>
      </c>
      <c r="N62" s="32">
        <f>L62-M62</f>
        <v>0</v>
      </c>
      <c r="O62" s="32"/>
      <c r="P62" s="32"/>
      <c r="Q62" s="32">
        <f>SUM(N62:P62)</f>
        <v>0</v>
      </c>
      <c r="R62" s="32">
        <f>K62-M62-Q62</f>
        <v>0</v>
      </c>
    </row>
    <row r="63" spans="1:18">
      <c r="A63" s="27" t="s">
        <v>3</v>
      </c>
      <c r="B63" s="27" t="s">
        <v>191</v>
      </c>
      <c r="C63" s="27">
        <f t="shared" ref="C63:R64" si="71">SUM(C64)</f>
        <v>0</v>
      </c>
      <c r="D63" s="210">
        <f t="shared" si="71"/>
        <v>0</v>
      </c>
      <c r="E63" s="210">
        <f t="shared" si="71"/>
        <v>0</v>
      </c>
      <c r="F63" s="210">
        <f t="shared" si="71"/>
        <v>0</v>
      </c>
      <c r="G63" s="210">
        <f t="shared" si="71"/>
        <v>0</v>
      </c>
      <c r="H63" s="210">
        <f t="shared" si="71"/>
        <v>0</v>
      </c>
      <c r="I63" s="210">
        <f t="shared" si="71"/>
        <v>1500000</v>
      </c>
      <c r="J63" s="210">
        <f t="shared" si="71"/>
        <v>1500000</v>
      </c>
      <c r="K63" s="27">
        <f t="shared" si="71"/>
        <v>1500000</v>
      </c>
      <c r="L63" s="27">
        <f t="shared" si="71"/>
        <v>1488180</v>
      </c>
      <c r="M63" s="27">
        <f t="shared" si="71"/>
        <v>1488180</v>
      </c>
      <c r="N63" s="27">
        <f t="shared" si="71"/>
        <v>0</v>
      </c>
      <c r="O63" s="27">
        <f t="shared" si="71"/>
        <v>0</v>
      </c>
      <c r="P63" s="27">
        <f t="shared" si="71"/>
        <v>0</v>
      </c>
      <c r="Q63" s="27">
        <f t="shared" si="71"/>
        <v>0</v>
      </c>
      <c r="R63" s="27">
        <f t="shared" si="71"/>
        <v>11820</v>
      </c>
    </row>
    <row r="64" spans="1:18">
      <c r="A64" s="28" t="s">
        <v>16</v>
      </c>
      <c r="B64" s="28" t="s">
        <v>67</v>
      </c>
      <c r="C64" s="28">
        <f t="shared" si="71"/>
        <v>0</v>
      </c>
      <c r="D64" s="212">
        <f t="shared" si="71"/>
        <v>0</v>
      </c>
      <c r="E64" s="212">
        <f t="shared" si="71"/>
        <v>0</v>
      </c>
      <c r="F64" s="212">
        <f t="shared" si="71"/>
        <v>0</v>
      </c>
      <c r="G64" s="212">
        <f t="shared" si="71"/>
        <v>0</v>
      </c>
      <c r="H64" s="212">
        <f t="shared" si="71"/>
        <v>0</v>
      </c>
      <c r="I64" s="212">
        <f t="shared" si="71"/>
        <v>1500000</v>
      </c>
      <c r="J64" s="212">
        <f t="shared" si="71"/>
        <v>1500000</v>
      </c>
      <c r="K64" s="28">
        <f t="shared" si="71"/>
        <v>1500000</v>
      </c>
      <c r="L64" s="28">
        <f t="shared" si="71"/>
        <v>1488180</v>
      </c>
      <c r="M64" s="28">
        <f t="shared" si="71"/>
        <v>1488180</v>
      </c>
      <c r="N64" s="28">
        <f t="shared" si="71"/>
        <v>0</v>
      </c>
      <c r="O64" s="28">
        <f t="shared" si="71"/>
        <v>0</v>
      </c>
      <c r="P64" s="28">
        <f t="shared" si="71"/>
        <v>0</v>
      </c>
      <c r="Q64" s="28">
        <f t="shared" si="71"/>
        <v>0</v>
      </c>
      <c r="R64" s="28">
        <f t="shared" si="71"/>
        <v>11820</v>
      </c>
    </row>
    <row r="65" spans="1:18">
      <c r="A65" s="32" t="s">
        <v>4</v>
      </c>
      <c r="B65" s="32" t="s">
        <v>67</v>
      </c>
      <c r="C65" s="32">
        <v>0</v>
      </c>
      <c r="D65" s="32"/>
      <c r="E65" s="32"/>
      <c r="F65" s="32"/>
      <c r="G65" s="32"/>
      <c r="H65" s="32"/>
      <c r="I65" s="32">
        <v>1500000</v>
      </c>
      <c r="J65" s="115">
        <f>SUM(F65:I65)</f>
        <v>1500000</v>
      </c>
      <c r="K65" s="32">
        <v>1500000</v>
      </c>
      <c r="L65" s="32">
        <v>1488180</v>
      </c>
      <c r="M65" s="32">
        <v>1488180</v>
      </c>
      <c r="N65" s="32">
        <f>L65-M65</f>
        <v>0</v>
      </c>
      <c r="O65" s="32"/>
      <c r="P65" s="32"/>
      <c r="Q65" s="32">
        <f>SUM(N65:P65)</f>
        <v>0</v>
      </c>
      <c r="R65" s="32">
        <f>K65-M65-Q65</f>
        <v>11820</v>
      </c>
    </row>
    <row r="66" spans="1:18">
      <c r="A66" s="25" t="s">
        <v>1</v>
      </c>
      <c r="B66" s="25" t="s">
        <v>232</v>
      </c>
      <c r="C66" s="25">
        <f>SUM(C67)</f>
        <v>0</v>
      </c>
      <c r="D66" s="208">
        <f t="shared" ref="D66:J69" si="72">SUM(D67)</f>
        <v>0</v>
      </c>
      <c r="E66" s="208">
        <f t="shared" si="72"/>
        <v>0</v>
      </c>
      <c r="F66" s="208">
        <f t="shared" si="72"/>
        <v>0</v>
      </c>
      <c r="G66" s="208">
        <f t="shared" si="72"/>
        <v>0</v>
      </c>
      <c r="H66" s="208">
        <f t="shared" si="72"/>
        <v>0</v>
      </c>
      <c r="I66" s="208">
        <f t="shared" si="72"/>
        <v>2000000</v>
      </c>
      <c r="J66" s="208">
        <f t="shared" si="72"/>
        <v>2000000</v>
      </c>
      <c r="K66" s="25">
        <f t="shared" ref="K66:R69" si="73">SUM(K67)</f>
        <v>2000000</v>
      </c>
      <c r="L66" s="25">
        <f t="shared" si="73"/>
        <v>1995000</v>
      </c>
      <c r="M66" s="25">
        <f t="shared" si="73"/>
        <v>1995000</v>
      </c>
      <c r="N66" s="25">
        <f t="shared" si="73"/>
        <v>0</v>
      </c>
      <c r="O66" s="25">
        <f t="shared" si="73"/>
        <v>0</v>
      </c>
      <c r="P66" s="25">
        <f t="shared" si="73"/>
        <v>0</v>
      </c>
      <c r="Q66" s="25">
        <f t="shared" si="73"/>
        <v>0</v>
      </c>
      <c r="R66" s="25">
        <f t="shared" si="73"/>
        <v>5000</v>
      </c>
    </row>
    <row r="67" spans="1:18">
      <c r="A67" s="26" t="s">
        <v>2</v>
      </c>
      <c r="B67" s="26" t="s">
        <v>233</v>
      </c>
      <c r="C67" s="26">
        <f>SUM(C68)</f>
        <v>0</v>
      </c>
      <c r="D67" s="209">
        <f t="shared" si="72"/>
        <v>0</v>
      </c>
      <c r="E67" s="209">
        <f t="shared" si="72"/>
        <v>0</v>
      </c>
      <c r="F67" s="209">
        <f t="shared" si="72"/>
        <v>0</v>
      </c>
      <c r="G67" s="209">
        <f t="shared" si="72"/>
        <v>0</v>
      </c>
      <c r="H67" s="209">
        <f t="shared" si="72"/>
        <v>0</v>
      </c>
      <c r="I67" s="209">
        <f t="shared" si="72"/>
        <v>2000000</v>
      </c>
      <c r="J67" s="209">
        <f t="shared" si="72"/>
        <v>2000000</v>
      </c>
      <c r="K67" s="26">
        <f t="shared" si="73"/>
        <v>2000000</v>
      </c>
      <c r="L67" s="26">
        <f t="shared" si="73"/>
        <v>1995000</v>
      </c>
      <c r="M67" s="26">
        <f t="shared" si="73"/>
        <v>1995000</v>
      </c>
      <c r="N67" s="26">
        <f t="shared" si="73"/>
        <v>0</v>
      </c>
      <c r="O67" s="26">
        <f t="shared" si="73"/>
        <v>0</v>
      </c>
      <c r="P67" s="26">
        <f t="shared" si="73"/>
        <v>0</v>
      </c>
      <c r="Q67" s="26">
        <f t="shared" si="73"/>
        <v>0</v>
      </c>
      <c r="R67" s="26">
        <f t="shared" si="73"/>
        <v>5000</v>
      </c>
    </row>
    <row r="68" spans="1:18">
      <c r="A68" s="27" t="s">
        <v>3</v>
      </c>
      <c r="B68" s="27" t="s">
        <v>234</v>
      </c>
      <c r="C68" s="27">
        <f>SUM(C69)</f>
        <v>0</v>
      </c>
      <c r="D68" s="210">
        <f t="shared" si="72"/>
        <v>0</v>
      </c>
      <c r="E68" s="210">
        <f t="shared" si="72"/>
        <v>0</v>
      </c>
      <c r="F68" s="210">
        <f t="shared" si="72"/>
        <v>0</v>
      </c>
      <c r="G68" s="210">
        <f t="shared" si="72"/>
        <v>0</v>
      </c>
      <c r="H68" s="210">
        <f t="shared" si="72"/>
        <v>0</v>
      </c>
      <c r="I68" s="210">
        <f t="shared" si="72"/>
        <v>2000000</v>
      </c>
      <c r="J68" s="210">
        <f t="shared" si="72"/>
        <v>2000000</v>
      </c>
      <c r="K68" s="27">
        <f t="shared" si="73"/>
        <v>2000000</v>
      </c>
      <c r="L68" s="27">
        <f t="shared" si="73"/>
        <v>1995000</v>
      </c>
      <c r="M68" s="27">
        <f t="shared" si="73"/>
        <v>1995000</v>
      </c>
      <c r="N68" s="27">
        <f t="shared" si="73"/>
        <v>0</v>
      </c>
      <c r="O68" s="27">
        <f t="shared" si="73"/>
        <v>0</v>
      </c>
      <c r="P68" s="27">
        <f t="shared" si="73"/>
        <v>0</v>
      </c>
      <c r="Q68" s="27">
        <f t="shared" si="73"/>
        <v>0</v>
      </c>
      <c r="R68" s="27">
        <f t="shared" si="73"/>
        <v>5000</v>
      </c>
    </row>
    <row r="69" spans="1:18">
      <c r="A69" s="28" t="s">
        <v>16</v>
      </c>
      <c r="B69" s="28" t="s">
        <v>235</v>
      </c>
      <c r="C69" s="28">
        <f>SUM(C70)</f>
        <v>0</v>
      </c>
      <c r="D69" s="173">
        <f t="shared" si="72"/>
        <v>0</v>
      </c>
      <c r="E69" s="173">
        <f t="shared" si="72"/>
        <v>0</v>
      </c>
      <c r="F69" s="173">
        <f t="shared" si="72"/>
        <v>0</v>
      </c>
      <c r="G69" s="173">
        <f t="shared" si="72"/>
        <v>0</v>
      </c>
      <c r="H69" s="173">
        <f t="shared" si="72"/>
        <v>0</v>
      </c>
      <c r="I69" s="173">
        <f t="shared" si="72"/>
        <v>2000000</v>
      </c>
      <c r="J69" s="173">
        <f t="shared" si="72"/>
        <v>2000000</v>
      </c>
      <c r="K69" s="28">
        <f t="shared" si="73"/>
        <v>2000000</v>
      </c>
      <c r="L69" s="28">
        <f t="shared" si="73"/>
        <v>1995000</v>
      </c>
      <c r="M69" s="28">
        <f t="shared" si="73"/>
        <v>1995000</v>
      </c>
      <c r="N69" s="28">
        <f t="shared" si="73"/>
        <v>0</v>
      </c>
      <c r="O69" s="28">
        <f t="shared" si="73"/>
        <v>0</v>
      </c>
      <c r="P69" s="28">
        <f t="shared" si="73"/>
        <v>0</v>
      </c>
      <c r="Q69" s="28">
        <f t="shared" si="73"/>
        <v>0</v>
      </c>
      <c r="R69" s="28">
        <f t="shared" si="73"/>
        <v>5000</v>
      </c>
    </row>
    <row r="70" spans="1:18">
      <c r="A70" s="32" t="s">
        <v>4</v>
      </c>
      <c r="B70" s="32" t="s">
        <v>67</v>
      </c>
      <c r="C70" s="32">
        <v>0</v>
      </c>
      <c r="D70" s="32"/>
      <c r="E70" s="32"/>
      <c r="F70" s="32"/>
      <c r="G70" s="32"/>
      <c r="H70" s="32"/>
      <c r="I70" s="32">
        <v>2000000</v>
      </c>
      <c r="J70" s="115">
        <f>SUM(F70:I70)</f>
        <v>2000000</v>
      </c>
      <c r="K70" s="32">
        <v>2000000</v>
      </c>
      <c r="L70" s="32">
        <v>1995000</v>
      </c>
      <c r="M70" s="32">
        <v>1995000</v>
      </c>
      <c r="N70" s="32">
        <f>L70-M70</f>
        <v>0</v>
      </c>
      <c r="O70" s="32"/>
      <c r="P70" s="32"/>
      <c r="Q70" s="32">
        <f>SUM(N70:P70)</f>
        <v>0</v>
      </c>
      <c r="R70" s="32">
        <f>K70-M70-Q70</f>
        <v>5000</v>
      </c>
    </row>
    <row r="71" spans="1:18">
      <c r="A71" s="25" t="s">
        <v>1</v>
      </c>
      <c r="B71" s="25" t="s">
        <v>74</v>
      </c>
      <c r="C71" s="25">
        <f>SUM(C72)</f>
        <v>0</v>
      </c>
      <c r="D71" s="208">
        <f t="shared" ref="D71:J74" si="74">SUM(D72)</f>
        <v>0</v>
      </c>
      <c r="E71" s="208">
        <f t="shared" si="74"/>
        <v>0</v>
      </c>
      <c r="F71" s="208">
        <f t="shared" si="74"/>
        <v>0</v>
      </c>
      <c r="G71" s="208">
        <f t="shared" si="74"/>
        <v>0</v>
      </c>
      <c r="H71" s="208">
        <f t="shared" si="74"/>
        <v>0</v>
      </c>
      <c r="I71" s="208">
        <f t="shared" si="74"/>
        <v>3400000</v>
      </c>
      <c r="J71" s="208">
        <f t="shared" si="74"/>
        <v>3400000</v>
      </c>
      <c r="K71" s="25">
        <f t="shared" ref="K71:R74" si="75">SUM(K72)</f>
        <v>3400000</v>
      </c>
      <c r="L71" s="25">
        <f t="shared" si="75"/>
        <v>3397650</v>
      </c>
      <c r="M71" s="25">
        <f t="shared" si="75"/>
        <v>3397650</v>
      </c>
      <c r="N71" s="25">
        <f t="shared" si="75"/>
        <v>0</v>
      </c>
      <c r="O71" s="25">
        <f t="shared" si="75"/>
        <v>0</v>
      </c>
      <c r="P71" s="25">
        <f t="shared" si="75"/>
        <v>0</v>
      </c>
      <c r="Q71" s="25">
        <f t="shared" si="75"/>
        <v>0</v>
      </c>
      <c r="R71" s="25">
        <f t="shared" si="75"/>
        <v>2350</v>
      </c>
    </row>
    <row r="72" spans="1:18">
      <c r="A72" s="26" t="s">
        <v>2</v>
      </c>
      <c r="B72" s="26" t="s">
        <v>154</v>
      </c>
      <c r="C72" s="26">
        <f>SUM(C73)</f>
        <v>0</v>
      </c>
      <c r="D72" s="209">
        <f t="shared" si="74"/>
        <v>0</v>
      </c>
      <c r="E72" s="209">
        <f t="shared" si="74"/>
        <v>0</v>
      </c>
      <c r="F72" s="209">
        <f t="shared" si="74"/>
        <v>0</v>
      </c>
      <c r="G72" s="209">
        <f t="shared" si="74"/>
        <v>0</v>
      </c>
      <c r="H72" s="209">
        <f t="shared" si="74"/>
        <v>0</v>
      </c>
      <c r="I72" s="209">
        <f t="shared" si="74"/>
        <v>3400000</v>
      </c>
      <c r="J72" s="209">
        <f t="shared" si="74"/>
        <v>3400000</v>
      </c>
      <c r="K72" s="26">
        <f t="shared" si="75"/>
        <v>3400000</v>
      </c>
      <c r="L72" s="26">
        <f t="shared" si="75"/>
        <v>3397650</v>
      </c>
      <c r="M72" s="26">
        <f t="shared" si="75"/>
        <v>3397650</v>
      </c>
      <c r="N72" s="26">
        <f t="shared" si="75"/>
        <v>0</v>
      </c>
      <c r="O72" s="26">
        <f t="shared" si="75"/>
        <v>0</v>
      </c>
      <c r="P72" s="26">
        <f t="shared" si="75"/>
        <v>0</v>
      </c>
      <c r="Q72" s="26">
        <f t="shared" si="75"/>
        <v>0</v>
      </c>
      <c r="R72" s="26">
        <f t="shared" si="75"/>
        <v>2350</v>
      </c>
    </row>
    <row r="73" spans="1:18">
      <c r="A73" s="27" t="s">
        <v>3</v>
      </c>
      <c r="B73" s="27" t="s">
        <v>157</v>
      </c>
      <c r="C73" s="27">
        <f>SUM(C74)</f>
        <v>0</v>
      </c>
      <c r="D73" s="210">
        <f t="shared" si="74"/>
        <v>0</v>
      </c>
      <c r="E73" s="210">
        <f t="shared" si="74"/>
        <v>0</v>
      </c>
      <c r="F73" s="210">
        <f t="shared" si="74"/>
        <v>0</v>
      </c>
      <c r="G73" s="210">
        <f t="shared" si="74"/>
        <v>0</v>
      </c>
      <c r="H73" s="210">
        <f t="shared" si="74"/>
        <v>0</v>
      </c>
      <c r="I73" s="210">
        <f t="shared" si="74"/>
        <v>3400000</v>
      </c>
      <c r="J73" s="210">
        <f t="shared" si="74"/>
        <v>3400000</v>
      </c>
      <c r="K73" s="27">
        <f t="shared" si="75"/>
        <v>3400000</v>
      </c>
      <c r="L73" s="27">
        <f t="shared" si="75"/>
        <v>3397650</v>
      </c>
      <c r="M73" s="27">
        <f t="shared" si="75"/>
        <v>3397650</v>
      </c>
      <c r="N73" s="27">
        <f t="shared" si="75"/>
        <v>0</v>
      </c>
      <c r="O73" s="27">
        <f t="shared" si="75"/>
        <v>0</v>
      </c>
      <c r="P73" s="27">
        <f t="shared" si="75"/>
        <v>0</v>
      </c>
      <c r="Q73" s="27">
        <f t="shared" si="75"/>
        <v>0</v>
      </c>
      <c r="R73" s="27">
        <f t="shared" si="75"/>
        <v>2350</v>
      </c>
    </row>
    <row r="74" spans="1:18">
      <c r="A74" s="28" t="s">
        <v>16</v>
      </c>
      <c r="B74" s="28" t="s">
        <v>60</v>
      </c>
      <c r="C74" s="28">
        <f>SUM(C75)</f>
        <v>0</v>
      </c>
      <c r="D74" s="173">
        <f t="shared" si="74"/>
        <v>0</v>
      </c>
      <c r="E74" s="173">
        <f t="shared" si="74"/>
        <v>0</v>
      </c>
      <c r="F74" s="173">
        <f t="shared" si="74"/>
        <v>0</v>
      </c>
      <c r="G74" s="173">
        <f t="shared" si="74"/>
        <v>0</v>
      </c>
      <c r="H74" s="173">
        <f t="shared" si="74"/>
        <v>0</v>
      </c>
      <c r="I74" s="173">
        <f t="shared" si="74"/>
        <v>3400000</v>
      </c>
      <c r="J74" s="173">
        <f t="shared" si="74"/>
        <v>3400000</v>
      </c>
      <c r="K74" s="28">
        <f t="shared" si="75"/>
        <v>3400000</v>
      </c>
      <c r="L74" s="28">
        <f t="shared" si="75"/>
        <v>3397650</v>
      </c>
      <c r="M74" s="28">
        <f t="shared" si="75"/>
        <v>3397650</v>
      </c>
      <c r="N74" s="28">
        <f t="shared" si="75"/>
        <v>0</v>
      </c>
      <c r="O74" s="28">
        <f t="shared" si="75"/>
        <v>0</v>
      </c>
      <c r="P74" s="28">
        <f t="shared" si="75"/>
        <v>0</v>
      </c>
      <c r="Q74" s="28">
        <f t="shared" si="75"/>
        <v>0</v>
      </c>
      <c r="R74" s="28">
        <f t="shared" si="75"/>
        <v>2350</v>
      </c>
    </row>
    <row r="75" spans="1:18">
      <c r="A75" s="32" t="s">
        <v>4</v>
      </c>
      <c r="B75" s="32" t="s">
        <v>159</v>
      </c>
      <c r="C75" s="32">
        <v>0</v>
      </c>
      <c r="D75" s="32"/>
      <c r="E75" s="32"/>
      <c r="F75" s="32"/>
      <c r="G75" s="32"/>
      <c r="H75" s="32"/>
      <c r="I75" s="32">
        <v>3400000</v>
      </c>
      <c r="J75" s="115">
        <f>SUM(F75:I75)</f>
        <v>3400000</v>
      </c>
      <c r="K75" s="32">
        <v>3400000</v>
      </c>
      <c r="L75" s="32">
        <v>3397650</v>
      </c>
      <c r="M75" s="32">
        <v>3397650</v>
      </c>
      <c r="N75" s="32">
        <f>L75-M75</f>
        <v>0</v>
      </c>
      <c r="O75" s="32"/>
      <c r="P75" s="32"/>
      <c r="Q75" s="32">
        <f>SUM(N75:P75)</f>
        <v>0</v>
      </c>
      <c r="R75" s="32">
        <f>K75-M75-Q75</f>
        <v>2350</v>
      </c>
    </row>
    <row r="76" spans="1:18">
      <c r="A76" s="25" t="s">
        <v>1</v>
      </c>
      <c r="B76" s="25" t="s">
        <v>236</v>
      </c>
      <c r="C76" s="25">
        <f t="shared" ref="C76:R76" si="76">SUM(C77)</f>
        <v>27106000</v>
      </c>
      <c r="D76" s="208">
        <f t="shared" si="76"/>
        <v>0</v>
      </c>
      <c r="E76" s="208">
        <f t="shared" si="76"/>
        <v>0</v>
      </c>
      <c r="F76" s="208">
        <f t="shared" si="76"/>
        <v>0</v>
      </c>
      <c r="G76" s="208">
        <f t="shared" si="76"/>
        <v>0</v>
      </c>
      <c r="H76" s="208">
        <f t="shared" si="76"/>
        <v>0</v>
      </c>
      <c r="I76" s="208">
        <f t="shared" si="76"/>
        <v>-10000000</v>
      </c>
      <c r="J76" s="208">
        <f t="shared" si="76"/>
        <v>-10000000</v>
      </c>
      <c r="K76" s="25">
        <f t="shared" si="76"/>
        <v>17106000</v>
      </c>
      <c r="L76" s="25">
        <f t="shared" si="76"/>
        <v>12738330</v>
      </c>
      <c r="M76" s="25">
        <f t="shared" si="76"/>
        <v>12738330</v>
      </c>
      <c r="N76" s="25">
        <f t="shared" si="76"/>
        <v>0</v>
      </c>
      <c r="O76" s="25">
        <f t="shared" si="76"/>
        <v>0</v>
      </c>
      <c r="P76" s="25">
        <f t="shared" si="76"/>
        <v>0</v>
      </c>
      <c r="Q76" s="25">
        <f t="shared" si="76"/>
        <v>0</v>
      </c>
      <c r="R76" s="25">
        <f t="shared" si="76"/>
        <v>4367670</v>
      </c>
    </row>
    <row r="77" spans="1:18">
      <c r="A77" s="26" t="s">
        <v>2</v>
      </c>
      <c r="B77" s="26" t="s">
        <v>237</v>
      </c>
      <c r="C77" s="26">
        <f t="shared" ref="C77:R77" si="77">SUM(C78,C84)</f>
        <v>27106000</v>
      </c>
      <c r="D77" s="209">
        <f t="shared" si="77"/>
        <v>0</v>
      </c>
      <c r="E77" s="209">
        <f t="shared" si="77"/>
        <v>0</v>
      </c>
      <c r="F77" s="209">
        <f t="shared" si="77"/>
        <v>0</v>
      </c>
      <c r="G77" s="209">
        <f t="shared" si="77"/>
        <v>0</v>
      </c>
      <c r="H77" s="209">
        <f t="shared" si="77"/>
        <v>0</v>
      </c>
      <c r="I77" s="209">
        <f t="shared" si="77"/>
        <v>-10000000</v>
      </c>
      <c r="J77" s="209">
        <f t="shared" si="77"/>
        <v>-10000000</v>
      </c>
      <c r="K77" s="26">
        <f t="shared" si="77"/>
        <v>17106000</v>
      </c>
      <c r="L77" s="26">
        <f t="shared" si="77"/>
        <v>12738330</v>
      </c>
      <c r="M77" s="26">
        <f t="shared" si="77"/>
        <v>12738330</v>
      </c>
      <c r="N77" s="26">
        <f t="shared" si="77"/>
        <v>0</v>
      </c>
      <c r="O77" s="26">
        <f t="shared" si="77"/>
        <v>0</v>
      </c>
      <c r="P77" s="26">
        <f t="shared" si="77"/>
        <v>0</v>
      </c>
      <c r="Q77" s="26">
        <f t="shared" si="77"/>
        <v>0</v>
      </c>
      <c r="R77" s="26">
        <f t="shared" si="77"/>
        <v>4367670</v>
      </c>
    </row>
    <row r="78" spans="1:18">
      <c r="A78" s="27" t="s">
        <v>3</v>
      </c>
      <c r="B78" s="27" t="s">
        <v>238</v>
      </c>
      <c r="C78" s="27">
        <f>SUM(C79,C81)</f>
        <v>6856000</v>
      </c>
      <c r="D78" s="210">
        <f t="shared" ref="D78:J78" si="78">SUM(D79,D81)</f>
        <v>0</v>
      </c>
      <c r="E78" s="210">
        <f t="shared" si="78"/>
        <v>0</v>
      </c>
      <c r="F78" s="210">
        <f t="shared" si="78"/>
        <v>0</v>
      </c>
      <c r="G78" s="210">
        <f t="shared" si="78"/>
        <v>0</v>
      </c>
      <c r="H78" s="210">
        <f t="shared" si="78"/>
        <v>0</v>
      </c>
      <c r="I78" s="210">
        <f t="shared" si="78"/>
        <v>0</v>
      </c>
      <c r="J78" s="210">
        <f t="shared" si="78"/>
        <v>0</v>
      </c>
      <c r="K78" s="27">
        <f t="shared" ref="K78:R78" si="79">SUM(K79,K81)</f>
        <v>6856000</v>
      </c>
      <c r="L78" s="27">
        <f t="shared" si="79"/>
        <v>3750000</v>
      </c>
      <c r="M78" s="27">
        <f t="shared" si="79"/>
        <v>3750000</v>
      </c>
      <c r="N78" s="27">
        <f t="shared" si="79"/>
        <v>0</v>
      </c>
      <c r="O78" s="27">
        <f t="shared" si="79"/>
        <v>0</v>
      </c>
      <c r="P78" s="27">
        <f t="shared" si="79"/>
        <v>0</v>
      </c>
      <c r="Q78" s="27">
        <f t="shared" si="79"/>
        <v>0</v>
      </c>
      <c r="R78" s="27">
        <f t="shared" si="79"/>
        <v>3106000</v>
      </c>
    </row>
    <row r="79" spans="1:18">
      <c r="A79" s="28" t="s">
        <v>16</v>
      </c>
      <c r="B79" s="28" t="s">
        <v>65</v>
      </c>
      <c r="C79" s="28">
        <f t="shared" ref="C79:R79" si="80">SUM(C80)</f>
        <v>5000000</v>
      </c>
      <c r="D79" s="173">
        <f t="shared" si="80"/>
        <v>0</v>
      </c>
      <c r="E79" s="173">
        <f t="shared" si="80"/>
        <v>0</v>
      </c>
      <c r="F79" s="173">
        <f t="shared" si="80"/>
        <v>0</v>
      </c>
      <c r="G79" s="173">
        <f t="shared" si="80"/>
        <v>0</v>
      </c>
      <c r="H79" s="173">
        <f t="shared" si="80"/>
        <v>0</v>
      </c>
      <c r="I79" s="173">
        <f t="shared" si="80"/>
        <v>0</v>
      </c>
      <c r="J79" s="173">
        <f t="shared" si="80"/>
        <v>0</v>
      </c>
      <c r="K79" s="28">
        <f t="shared" si="80"/>
        <v>5000000</v>
      </c>
      <c r="L79" s="28">
        <f t="shared" si="80"/>
        <v>3750000</v>
      </c>
      <c r="M79" s="28">
        <f t="shared" si="80"/>
        <v>3750000</v>
      </c>
      <c r="N79" s="28">
        <f t="shared" si="80"/>
        <v>0</v>
      </c>
      <c r="O79" s="28">
        <f t="shared" si="80"/>
        <v>0</v>
      </c>
      <c r="P79" s="28">
        <f t="shared" si="80"/>
        <v>0</v>
      </c>
      <c r="Q79" s="28">
        <f t="shared" si="80"/>
        <v>0</v>
      </c>
      <c r="R79" s="28">
        <f t="shared" si="80"/>
        <v>1250000</v>
      </c>
    </row>
    <row r="80" spans="1:18">
      <c r="A80" s="32" t="s">
        <v>4</v>
      </c>
      <c r="B80" s="32" t="s">
        <v>208</v>
      </c>
      <c r="C80" s="32">
        <v>5000000</v>
      </c>
      <c r="D80" s="32"/>
      <c r="E80" s="32"/>
      <c r="F80" s="32"/>
      <c r="G80" s="32"/>
      <c r="H80" s="32"/>
      <c r="I80" s="32"/>
      <c r="J80" s="115">
        <f>SUM(F80:I80)</f>
        <v>0</v>
      </c>
      <c r="K80" s="32">
        <v>5000000</v>
      </c>
      <c r="L80" s="32">
        <v>3750000</v>
      </c>
      <c r="M80" s="32">
        <v>3750000</v>
      </c>
      <c r="N80" s="32">
        <f>L80-M80</f>
        <v>0</v>
      </c>
      <c r="O80" s="32"/>
      <c r="P80" s="32"/>
      <c r="Q80" s="32">
        <f>SUM(N80:P80)</f>
        <v>0</v>
      </c>
      <c r="R80" s="32">
        <f>K80-M80-Q80</f>
        <v>1250000</v>
      </c>
    </row>
    <row r="81" spans="1:18">
      <c r="A81" s="28" t="s">
        <v>16</v>
      </c>
      <c r="B81" s="28" t="s">
        <v>36</v>
      </c>
      <c r="C81" s="28">
        <f t="shared" ref="C81:R81" si="81">SUM(C82:C83)</f>
        <v>1856000</v>
      </c>
      <c r="D81" s="173">
        <f t="shared" ref="D81:J81" si="82">SUM(D82:D83)</f>
        <v>0</v>
      </c>
      <c r="E81" s="173">
        <f t="shared" si="82"/>
        <v>0</v>
      </c>
      <c r="F81" s="173">
        <f t="shared" si="82"/>
        <v>0</v>
      </c>
      <c r="G81" s="173">
        <f t="shared" si="82"/>
        <v>0</v>
      </c>
      <c r="H81" s="173">
        <f t="shared" si="82"/>
        <v>0</v>
      </c>
      <c r="I81" s="173">
        <f t="shared" si="82"/>
        <v>0</v>
      </c>
      <c r="J81" s="173">
        <f t="shared" si="82"/>
        <v>0</v>
      </c>
      <c r="K81" s="28">
        <f t="shared" si="81"/>
        <v>1856000</v>
      </c>
      <c r="L81" s="28">
        <f t="shared" si="81"/>
        <v>0</v>
      </c>
      <c r="M81" s="28">
        <f t="shared" si="81"/>
        <v>0</v>
      </c>
      <c r="N81" s="28">
        <f t="shared" si="81"/>
        <v>0</v>
      </c>
      <c r="O81" s="28">
        <f t="shared" si="81"/>
        <v>0</v>
      </c>
      <c r="P81" s="28">
        <f t="shared" si="81"/>
        <v>0</v>
      </c>
      <c r="Q81" s="28">
        <f t="shared" si="81"/>
        <v>0</v>
      </c>
      <c r="R81" s="28">
        <f t="shared" si="81"/>
        <v>1856000</v>
      </c>
    </row>
    <row r="82" spans="1:18">
      <c r="A82" s="32" t="s">
        <v>4</v>
      </c>
      <c r="B82" s="32" t="s">
        <v>43</v>
      </c>
      <c r="C82" s="32">
        <v>900000</v>
      </c>
      <c r="D82" s="32"/>
      <c r="E82" s="32"/>
      <c r="F82" s="32"/>
      <c r="G82" s="32"/>
      <c r="H82" s="32"/>
      <c r="I82" s="32"/>
      <c r="J82" s="115">
        <f t="shared" ref="J82:J83" si="83">SUM(F82:I82)</f>
        <v>0</v>
      </c>
      <c r="K82" s="32">
        <v>900000</v>
      </c>
      <c r="L82" s="32">
        <v>0</v>
      </c>
      <c r="M82" s="32">
        <v>0</v>
      </c>
      <c r="N82" s="32">
        <f t="shared" ref="N82:N83" si="84">L82-M82</f>
        <v>0</v>
      </c>
      <c r="O82" s="32"/>
      <c r="P82" s="32"/>
      <c r="Q82" s="32">
        <f>SUM(N82:P82)</f>
        <v>0</v>
      </c>
      <c r="R82" s="32">
        <f t="shared" ref="R82:R83" si="85">K82-M82-Q82</f>
        <v>900000</v>
      </c>
    </row>
    <row r="83" spans="1:18">
      <c r="A83" s="32" t="s">
        <v>4</v>
      </c>
      <c r="B83" s="42" t="s">
        <v>140</v>
      </c>
      <c r="C83" s="32">
        <v>956000</v>
      </c>
      <c r="D83" s="32"/>
      <c r="E83" s="32"/>
      <c r="F83" s="32"/>
      <c r="G83" s="32"/>
      <c r="H83" s="32"/>
      <c r="I83" s="32"/>
      <c r="J83" s="115">
        <f t="shared" si="83"/>
        <v>0</v>
      </c>
      <c r="K83" s="32">
        <v>956000</v>
      </c>
      <c r="L83" s="32">
        <v>0</v>
      </c>
      <c r="M83" s="32">
        <v>0</v>
      </c>
      <c r="N83" s="32">
        <f t="shared" si="84"/>
        <v>0</v>
      </c>
      <c r="O83" s="32"/>
      <c r="P83" s="32"/>
      <c r="Q83" s="32">
        <f>SUM(N83:P83)</f>
        <v>0</v>
      </c>
      <c r="R83" s="32">
        <f t="shared" si="85"/>
        <v>956000</v>
      </c>
    </row>
    <row r="84" spans="1:18">
      <c r="A84" s="27" t="s">
        <v>3</v>
      </c>
      <c r="B84" s="27" t="s">
        <v>239</v>
      </c>
      <c r="C84" s="27">
        <f>SUM(C85,C87,C89,C91)</f>
        <v>20250000</v>
      </c>
      <c r="D84" s="210">
        <f t="shared" ref="D84:J84" si="86">SUM(D85,D87,D89,D91)</f>
        <v>0</v>
      </c>
      <c r="E84" s="210">
        <f t="shared" si="86"/>
        <v>0</v>
      </c>
      <c r="F84" s="210">
        <f t="shared" si="86"/>
        <v>0</v>
      </c>
      <c r="G84" s="210">
        <f t="shared" si="86"/>
        <v>0</v>
      </c>
      <c r="H84" s="210">
        <f t="shared" si="86"/>
        <v>0</v>
      </c>
      <c r="I84" s="210">
        <f t="shared" si="86"/>
        <v>-10000000</v>
      </c>
      <c r="J84" s="210">
        <f t="shared" si="86"/>
        <v>-10000000</v>
      </c>
      <c r="K84" s="27">
        <f t="shared" ref="K84:R84" si="87">SUM(K85,K87,K89,K91)</f>
        <v>10250000</v>
      </c>
      <c r="L84" s="27">
        <f t="shared" si="87"/>
        <v>8988330</v>
      </c>
      <c r="M84" s="27">
        <f t="shared" si="87"/>
        <v>8988330</v>
      </c>
      <c r="N84" s="27">
        <f t="shared" si="87"/>
        <v>0</v>
      </c>
      <c r="O84" s="27">
        <f t="shared" si="87"/>
        <v>0</v>
      </c>
      <c r="P84" s="27">
        <f t="shared" si="87"/>
        <v>0</v>
      </c>
      <c r="Q84" s="27">
        <f t="shared" si="87"/>
        <v>0</v>
      </c>
      <c r="R84" s="27">
        <f t="shared" si="87"/>
        <v>1261670</v>
      </c>
    </row>
    <row r="85" spans="1:18">
      <c r="A85" s="28" t="s">
        <v>16</v>
      </c>
      <c r="B85" s="28" t="s">
        <v>20</v>
      </c>
      <c r="C85" s="28">
        <f t="shared" ref="C85:R89" si="88">SUM(C86)</f>
        <v>280000</v>
      </c>
      <c r="D85" s="173">
        <f t="shared" si="88"/>
        <v>0</v>
      </c>
      <c r="E85" s="173">
        <f t="shared" si="88"/>
        <v>0</v>
      </c>
      <c r="F85" s="173">
        <f t="shared" si="88"/>
        <v>0</v>
      </c>
      <c r="G85" s="173">
        <f t="shared" si="88"/>
        <v>0</v>
      </c>
      <c r="H85" s="173">
        <f t="shared" si="88"/>
        <v>0</v>
      </c>
      <c r="I85" s="173">
        <f t="shared" si="88"/>
        <v>-280000</v>
      </c>
      <c r="J85" s="173">
        <f t="shared" si="88"/>
        <v>-280000</v>
      </c>
      <c r="K85" s="28">
        <f t="shared" si="88"/>
        <v>0</v>
      </c>
      <c r="L85" s="28">
        <f t="shared" si="88"/>
        <v>0</v>
      </c>
      <c r="M85" s="28">
        <f t="shared" si="88"/>
        <v>0</v>
      </c>
      <c r="N85" s="28">
        <f t="shared" si="88"/>
        <v>0</v>
      </c>
      <c r="O85" s="28">
        <f t="shared" si="88"/>
        <v>0</v>
      </c>
      <c r="P85" s="28">
        <f t="shared" si="88"/>
        <v>0</v>
      </c>
      <c r="Q85" s="28">
        <f t="shared" si="88"/>
        <v>0</v>
      </c>
      <c r="R85" s="28">
        <f t="shared" si="88"/>
        <v>0</v>
      </c>
    </row>
    <row r="86" spans="1:18">
      <c r="A86" s="32" t="s">
        <v>4</v>
      </c>
      <c r="B86" s="32" t="s">
        <v>20</v>
      </c>
      <c r="C86" s="32">
        <v>280000</v>
      </c>
      <c r="D86" s="32"/>
      <c r="E86" s="32"/>
      <c r="F86" s="32"/>
      <c r="G86" s="32"/>
      <c r="H86" s="32"/>
      <c r="I86" s="32">
        <v>-280000</v>
      </c>
      <c r="J86" s="115">
        <f>SUM(F86:I86)</f>
        <v>-280000</v>
      </c>
      <c r="K86" s="32">
        <v>0</v>
      </c>
      <c r="L86" s="32">
        <v>0</v>
      </c>
      <c r="M86" s="32">
        <v>0</v>
      </c>
      <c r="N86" s="32">
        <f>L86-M86</f>
        <v>0</v>
      </c>
      <c r="O86" s="32"/>
      <c r="P86" s="32"/>
      <c r="Q86" s="32">
        <f>SUM(N86:P86)</f>
        <v>0</v>
      </c>
      <c r="R86" s="32">
        <f>K86-M86-Q86</f>
        <v>0</v>
      </c>
    </row>
    <row r="87" spans="1:18">
      <c r="A87" s="28" t="s">
        <v>16</v>
      </c>
      <c r="B87" s="28" t="s">
        <v>65</v>
      </c>
      <c r="C87" s="28">
        <f t="shared" si="88"/>
        <v>13100000</v>
      </c>
      <c r="D87" s="173">
        <f t="shared" si="88"/>
        <v>0</v>
      </c>
      <c r="E87" s="173">
        <f t="shared" si="88"/>
        <v>0</v>
      </c>
      <c r="F87" s="173">
        <f t="shared" si="88"/>
        <v>0</v>
      </c>
      <c r="G87" s="173">
        <f t="shared" si="88"/>
        <v>0</v>
      </c>
      <c r="H87" s="173">
        <f t="shared" si="88"/>
        <v>0</v>
      </c>
      <c r="I87" s="173">
        <f t="shared" si="88"/>
        <v>-5600000</v>
      </c>
      <c r="J87" s="173">
        <f t="shared" si="88"/>
        <v>-5600000</v>
      </c>
      <c r="K87" s="28">
        <f t="shared" si="88"/>
        <v>7500000</v>
      </c>
      <c r="L87" s="28">
        <f t="shared" si="88"/>
        <v>7500000</v>
      </c>
      <c r="M87" s="28">
        <f t="shared" si="88"/>
        <v>7500000</v>
      </c>
      <c r="N87" s="28">
        <f t="shared" si="88"/>
        <v>0</v>
      </c>
      <c r="O87" s="28">
        <f t="shared" si="88"/>
        <v>0</v>
      </c>
      <c r="P87" s="28">
        <f t="shared" si="88"/>
        <v>0</v>
      </c>
      <c r="Q87" s="28">
        <f t="shared" si="88"/>
        <v>0</v>
      </c>
      <c r="R87" s="28">
        <f t="shared" si="88"/>
        <v>0</v>
      </c>
    </row>
    <row r="88" spans="1:18">
      <c r="A88" s="32" t="s">
        <v>4</v>
      </c>
      <c r="B88" s="32" t="s">
        <v>208</v>
      </c>
      <c r="C88" s="32">
        <v>13100000</v>
      </c>
      <c r="D88" s="32"/>
      <c r="E88" s="32"/>
      <c r="F88" s="32"/>
      <c r="G88" s="32"/>
      <c r="H88" s="32"/>
      <c r="I88" s="32">
        <v>-5600000</v>
      </c>
      <c r="J88" s="115">
        <f>SUM(F88:I88)</f>
        <v>-5600000</v>
      </c>
      <c r="K88" s="32">
        <v>7500000</v>
      </c>
      <c r="L88" s="32">
        <v>7500000</v>
      </c>
      <c r="M88" s="32">
        <v>7500000</v>
      </c>
      <c r="N88" s="32">
        <f>L88-M88</f>
        <v>0</v>
      </c>
      <c r="O88" s="32"/>
      <c r="P88" s="32"/>
      <c r="Q88" s="32">
        <f>SUM(N88:P88)</f>
        <v>0</v>
      </c>
      <c r="R88" s="32">
        <f>K88-M88-Q88</f>
        <v>0</v>
      </c>
    </row>
    <row r="89" spans="1:18">
      <c r="A89" s="28" t="s">
        <v>16</v>
      </c>
      <c r="B89" s="28" t="s">
        <v>67</v>
      </c>
      <c r="C89" s="28">
        <f t="shared" si="88"/>
        <v>1340000</v>
      </c>
      <c r="D89" s="173">
        <f t="shared" si="88"/>
        <v>0</v>
      </c>
      <c r="E89" s="173">
        <f t="shared" si="88"/>
        <v>0</v>
      </c>
      <c r="F89" s="173">
        <f t="shared" si="88"/>
        <v>0</v>
      </c>
      <c r="G89" s="173">
        <f t="shared" si="88"/>
        <v>0</v>
      </c>
      <c r="H89" s="173">
        <f t="shared" si="88"/>
        <v>0</v>
      </c>
      <c r="I89" s="173">
        <f t="shared" si="88"/>
        <v>-440000</v>
      </c>
      <c r="J89" s="173">
        <f t="shared" si="88"/>
        <v>-440000</v>
      </c>
      <c r="K89" s="28">
        <f t="shared" si="88"/>
        <v>900000</v>
      </c>
      <c r="L89" s="28">
        <f t="shared" si="88"/>
        <v>0</v>
      </c>
      <c r="M89" s="28">
        <f t="shared" si="88"/>
        <v>0</v>
      </c>
      <c r="N89" s="28">
        <f t="shared" si="88"/>
        <v>0</v>
      </c>
      <c r="O89" s="28">
        <f t="shared" si="88"/>
        <v>0</v>
      </c>
      <c r="P89" s="28">
        <f t="shared" si="88"/>
        <v>0</v>
      </c>
      <c r="Q89" s="28">
        <f t="shared" si="88"/>
        <v>0</v>
      </c>
      <c r="R89" s="28">
        <f t="shared" si="88"/>
        <v>900000</v>
      </c>
    </row>
    <row r="90" spans="1:18">
      <c r="A90" s="32" t="s">
        <v>4</v>
      </c>
      <c r="B90" s="32" t="s">
        <v>67</v>
      </c>
      <c r="C90" s="32">
        <v>1340000</v>
      </c>
      <c r="D90" s="32"/>
      <c r="E90" s="32"/>
      <c r="F90" s="32"/>
      <c r="G90" s="32"/>
      <c r="H90" s="32"/>
      <c r="I90" s="32">
        <v>-440000</v>
      </c>
      <c r="J90" s="115">
        <f>SUM(F90:I90)</f>
        <v>-440000</v>
      </c>
      <c r="K90" s="32">
        <v>900000</v>
      </c>
      <c r="L90" s="32">
        <v>0</v>
      </c>
      <c r="M90" s="32">
        <v>0</v>
      </c>
      <c r="N90" s="32">
        <f>L90-M90</f>
        <v>0</v>
      </c>
      <c r="O90" s="32"/>
      <c r="P90" s="32"/>
      <c r="Q90" s="32">
        <f>SUM(N90:P90)</f>
        <v>0</v>
      </c>
      <c r="R90" s="32">
        <f>K90-M90-Q90</f>
        <v>900000</v>
      </c>
    </row>
    <row r="91" spans="1:18">
      <c r="A91" s="28" t="s">
        <v>16</v>
      </c>
      <c r="B91" s="28" t="s">
        <v>36</v>
      </c>
      <c r="C91" s="28">
        <f>SUM(C92:C94)</f>
        <v>5530000</v>
      </c>
      <c r="D91" s="173">
        <f t="shared" ref="D91:J91" si="89">SUM(D92:D94)</f>
        <v>0</v>
      </c>
      <c r="E91" s="173">
        <f t="shared" si="89"/>
        <v>0</v>
      </c>
      <c r="F91" s="173">
        <f t="shared" si="89"/>
        <v>0</v>
      </c>
      <c r="G91" s="173">
        <f t="shared" si="89"/>
        <v>0</v>
      </c>
      <c r="H91" s="173">
        <f t="shared" si="89"/>
        <v>0</v>
      </c>
      <c r="I91" s="173">
        <f t="shared" si="89"/>
        <v>-3680000</v>
      </c>
      <c r="J91" s="173">
        <f t="shared" si="89"/>
        <v>-3680000</v>
      </c>
      <c r="K91" s="28">
        <f t="shared" ref="K91:R91" si="90">SUM(K92:K94)</f>
        <v>1850000</v>
      </c>
      <c r="L91" s="28">
        <f t="shared" si="90"/>
        <v>1488330</v>
      </c>
      <c r="M91" s="28">
        <f t="shared" si="90"/>
        <v>1488330</v>
      </c>
      <c r="N91" s="28">
        <f t="shared" si="90"/>
        <v>0</v>
      </c>
      <c r="O91" s="28">
        <f t="shared" si="90"/>
        <v>0</v>
      </c>
      <c r="P91" s="28">
        <f t="shared" si="90"/>
        <v>0</v>
      </c>
      <c r="Q91" s="28">
        <f t="shared" si="90"/>
        <v>0</v>
      </c>
      <c r="R91" s="28">
        <f t="shared" si="90"/>
        <v>361670</v>
      </c>
    </row>
    <row r="92" spans="1:18">
      <c r="A92" s="32" t="s">
        <v>4</v>
      </c>
      <c r="B92" s="32" t="s">
        <v>37</v>
      </c>
      <c r="C92" s="32">
        <v>760000</v>
      </c>
      <c r="D92" s="32"/>
      <c r="E92" s="32"/>
      <c r="F92" s="32"/>
      <c r="G92" s="32"/>
      <c r="H92" s="32"/>
      <c r="I92" s="32">
        <v>-260000</v>
      </c>
      <c r="J92" s="115">
        <f t="shared" ref="J92:J94" si="91">SUM(F92:I92)</f>
        <v>-260000</v>
      </c>
      <c r="K92" s="32">
        <v>500000</v>
      </c>
      <c r="L92" s="32">
        <v>197780</v>
      </c>
      <c r="M92" s="32">
        <v>197780</v>
      </c>
      <c r="N92" s="32">
        <f t="shared" ref="N92:N94" si="92">L92-M92</f>
        <v>0</v>
      </c>
      <c r="O92" s="32"/>
      <c r="P92" s="32"/>
      <c r="Q92" s="32">
        <f>SUM(N92:P92)</f>
        <v>0</v>
      </c>
      <c r="R92" s="32">
        <f t="shared" ref="R92:R94" si="93">K92-M92-Q92</f>
        <v>302220</v>
      </c>
    </row>
    <row r="93" spans="1:18">
      <c r="A93" s="32" t="s">
        <v>4</v>
      </c>
      <c r="B93" s="32" t="s">
        <v>43</v>
      </c>
      <c r="C93" s="32">
        <v>3390000</v>
      </c>
      <c r="D93" s="32"/>
      <c r="E93" s="32"/>
      <c r="F93" s="32"/>
      <c r="G93" s="32"/>
      <c r="H93" s="32"/>
      <c r="I93" s="32">
        <v>-2040000</v>
      </c>
      <c r="J93" s="115">
        <f t="shared" si="91"/>
        <v>-2040000</v>
      </c>
      <c r="K93" s="32">
        <v>1350000</v>
      </c>
      <c r="L93" s="32">
        <v>1290550</v>
      </c>
      <c r="M93" s="32">
        <v>1290550</v>
      </c>
      <c r="N93" s="32">
        <f t="shared" si="92"/>
        <v>0</v>
      </c>
      <c r="O93" s="32"/>
      <c r="P93" s="32"/>
      <c r="Q93" s="32">
        <f>SUM(N93:P93)</f>
        <v>0</v>
      </c>
      <c r="R93" s="32">
        <f t="shared" si="93"/>
        <v>59450</v>
      </c>
    </row>
    <row r="94" spans="1:18">
      <c r="A94" s="32" t="s">
        <v>4</v>
      </c>
      <c r="B94" s="32" t="s">
        <v>140</v>
      </c>
      <c r="C94" s="32">
        <v>1380000</v>
      </c>
      <c r="D94" s="32"/>
      <c r="E94" s="32"/>
      <c r="F94" s="32"/>
      <c r="G94" s="32"/>
      <c r="H94" s="32"/>
      <c r="I94" s="32">
        <v>-1380000</v>
      </c>
      <c r="J94" s="115">
        <f t="shared" si="91"/>
        <v>-1380000</v>
      </c>
      <c r="K94" s="32">
        <v>0</v>
      </c>
      <c r="L94" s="32">
        <v>0</v>
      </c>
      <c r="M94" s="32">
        <v>0</v>
      </c>
      <c r="N94" s="32">
        <f t="shared" si="92"/>
        <v>0</v>
      </c>
      <c r="O94" s="32"/>
      <c r="P94" s="32"/>
      <c r="Q94" s="32">
        <f>SUM(N94:P94)</f>
        <v>0</v>
      </c>
      <c r="R94" s="32">
        <f t="shared" si="93"/>
        <v>0</v>
      </c>
    </row>
    <row r="95" spans="1:18">
      <c r="A95" s="25" t="s">
        <v>1</v>
      </c>
      <c r="B95" s="25" t="s">
        <v>240</v>
      </c>
      <c r="C95" s="25">
        <f t="shared" ref="C95:R103" si="94">SUM(C96)</f>
        <v>0</v>
      </c>
      <c r="D95" s="208">
        <f t="shared" si="94"/>
        <v>0</v>
      </c>
      <c r="E95" s="208">
        <f t="shared" si="94"/>
        <v>0</v>
      </c>
      <c r="F95" s="208">
        <f t="shared" si="94"/>
        <v>0</v>
      </c>
      <c r="G95" s="208">
        <f t="shared" si="94"/>
        <v>0</v>
      </c>
      <c r="H95" s="208">
        <f t="shared" si="94"/>
        <v>0</v>
      </c>
      <c r="I95" s="208">
        <f t="shared" si="94"/>
        <v>4000000</v>
      </c>
      <c r="J95" s="208">
        <f t="shared" si="94"/>
        <v>4000000</v>
      </c>
      <c r="K95" s="25">
        <f t="shared" si="94"/>
        <v>4000000</v>
      </c>
      <c r="L95" s="25">
        <f t="shared" si="94"/>
        <v>3900000</v>
      </c>
      <c r="M95" s="25">
        <f t="shared" si="94"/>
        <v>3900000</v>
      </c>
      <c r="N95" s="25">
        <f t="shared" si="94"/>
        <v>0</v>
      </c>
      <c r="O95" s="25">
        <f t="shared" si="94"/>
        <v>0</v>
      </c>
      <c r="P95" s="25">
        <f t="shared" si="94"/>
        <v>0</v>
      </c>
      <c r="Q95" s="25">
        <f t="shared" si="94"/>
        <v>0</v>
      </c>
      <c r="R95" s="25">
        <f t="shared" si="94"/>
        <v>100000</v>
      </c>
    </row>
    <row r="96" spans="1:18">
      <c r="A96" s="26" t="s">
        <v>2</v>
      </c>
      <c r="B96" s="26" t="s">
        <v>241</v>
      </c>
      <c r="C96" s="26">
        <f t="shared" si="94"/>
        <v>0</v>
      </c>
      <c r="D96" s="209">
        <f t="shared" si="94"/>
        <v>0</v>
      </c>
      <c r="E96" s="209">
        <f t="shared" si="94"/>
        <v>0</v>
      </c>
      <c r="F96" s="209">
        <f t="shared" si="94"/>
        <v>0</v>
      </c>
      <c r="G96" s="209">
        <f t="shared" si="94"/>
        <v>0</v>
      </c>
      <c r="H96" s="209">
        <f t="shared" si="94"/>
        <v>0</v>
      </c>
      <c r="I96" s="209">
        <f t="shared" si="94"/>
        <v>4000000</v>
      </c>
      <c r="J96" s="209">
        <f t="shared" si="94"/>
        <v>4000000</v>
      </c>
      <c r="K96" s="26">
        <f t="shared" si="94"/>
        <v>4000000</v>
      </c>
      <c r="L96" s="26">
        <f t="shared" si="94"/>
        <v>3900000</v>
      </c>
      <c r="M96" s="26">
        <f t="shared" si="94"/>
        <v>3900000</v>
      </c>
      <c r="N96" s="26">
        <f t="shared" si="94"/>
        <v>0</v>
      </c>
      <c r="O96" s="26">
        <f t="shared" si="94"/>
        <v>0</v>
      </c>
      <c r="P96" s="26">
        <f t="shared" si="94"/>
        <v>0</v>
      </c>
      <c r="Q96" s="26">
        <f t="shared" si="94"/>
        <v>0</v>
      </c>
      <c r="R96" s="26">
        <f t="shared" si="94"/>
        <v>100000</v>
      </c>
    </row>
    <row r="97" spans="1:18">
      <c r="A97" s="27" t="s">
        <v>3</v>
      </c>
      <c r="B97" s="27" t="s">
        <v>87</v>
      </c>
      <c r="C97" s="27">
        <f t="shared" si="94"/>
        <v>0</v>
      </c>
      <c r="D97" s="210">
        <f t="shared" si="94"/>
        <v>0</v>
      </c>
      <c r="E97" s="210">
        <f t="shared" si="94"/>
        <v>0</v>
      </c>
      <c r="F97" s="210">
        <f t="shared" si="94"/>
        <v>0</v>
      </c>
      <c r="G97" s="210">
        <f t="shared" si="94"/>
        <v>0</v>
      </c>
      <c r="H97" s="210">
        <f t="shared" si="94"/>
        <v>0</v>
      </c>
      <c r="I97" s="210">
        <f t="shared" si="94"/>
        <v>4000000</v>
      </c>
      <c r="J97" s="210">
        <f t="shared" si="94"/>
        <v>4000000</v>
      </c>
      <c r="K97" s="27">
        <f t="shared" si="94"/>
        <v>4000000</v>
      </c>
      <c r="L97" s="27">
        <f t="shared" si="94"/>
        <v>3900000</v>
      </c>
      <c r="M97" s="27">
        <f t="shared" si="94"/>
        <v>3900000</v>
      </c>
      <c r="N97" s="27">
        <f t="shared" si="94"/>
        <v>0</v>
      </c>
      <c r="O97" s="27">
        <f t="shared" si="94"/>
        <v>0</v>
      </c>
      <c r="P97" s="27">
        <f t="shared" si="94"/>
        <v>0</v>
      </c>
      <c r="Q97" s="27">
        <f t="shared" si="94"/>
        <v>0</v>
      </c>
      <c r="R97" s="27">
        <f t="shared" si="94"/>
        <v>100000</v>
      </c>
    </row>
    <row r="98" spans="1:18">
      <c r="A98" s="28" t="s">
        <v>16</v>
      </c>
      <c r="B98" s="28" t="s">
        <v>20</v>
      </c>
      <c r="C98" s="28">
        <f t="shared" ref="C98:R98" si="95">SUM(C99)</f>
        <v>0</v>
      </c>
      <c r="D98" s="173">
        <f t="shared" si="94"/>
        <v>0</v>
      </c>
      <c r="E98" s="173">
        <f t="shared" si="94"/>
        <v>0</v>
      </c>
      <c r="F98" s="173">
        <f t="shared" si="94"/>
        <v>0</v>
      </c>
      <c r="G98" s="173">
        <f t="shared" si="94"/>
        <v>0</v>
      </c>
      <c r="H98" s="173">
        <f t="shared" si="94"/>
        <v>0</v>
      </c>
      <c r="I98" s="173">
        <f t="shared" si="94"/>
        <v>4000000</v>
      </c>
      <c r="J98" s="173">
        <f t="shared" si="94"/>
        <v>4000000</v>
      </c>
      <c r="K98" s="28">
        <f t="shared" si="95"/>
        <v>4000000</v>
      </c>
      <c r="L98" s="28">
        <f t="shared" si="95"/>
        <v>3900000</v>
      </c>
      <c r="M98" s="28">
        <f t="shared" si="95"/>
        <v>3900000</v>
      </c>
      <c r="N98" s="28">
        <f t="shared" si="95"/>
        <v>0</v>
      </c>
      <c r="O98" s="28">
        <f t="shared" si="95"/>
        <v>0</v>
      </c>
      <c r="P98" s="28">
        <f t="shared" si="95"/>
        <v>0</v>
      </c>
      <c r="Q98" s="28">
        <f t="shared" si="95"/>
        <v>0</v>
      </c>
      <c r="R98" s="28">
        <f t="shared" si="95"/>
        <v>100000</v>
      </c>
    </row>
    <row r="99" spans="1:18">
      <c r="A99" s="32" t="s">
        <v>4</v>
      </c>
      <c r="B99" s="32" t="s">
        <v>20</v>
      </c>
      <c r="C99" s="32">
        <v>0</v>
      </c>
      <c r="D99" s="32"/>
      <c r="E99" s="32"/>
      <c r="F99" s="32"/>
      <c r="G99" s="32"/>
      <c r="H99" s="32"/>
      <c r="I99" s="32">
        <v>4000000</v>
      </c>
      <c r="J99" s="115">
        <f>SUM(F99:I99)</f>
        <v>4000000</v>
      </c>
      <c r="K99" s="32">
        <v>4000000</v>
      </c>
      <c r="L99" s="32">
        <v>3900000</v>
      </c>
      <c r="M99" s="32">
        <v>3900000</v>
      </c>
      <c r="N99" s="32">
        <f>L99-M99</f>
        <v>0</v>
      </c>
      <c r="O99" s="32"/>
      <c r="P99" s="32"/>
      <c r="Q99" s="32">
        <f>SUM(N99:P99)</f>
        <v>0</v>
      </c>
      <c r="R99" s="32">
        <f>K99-M99-Q99</f>
        <v>100000</v>
      </c>
    </row>
    <row r="100" spans="1:18">
      <c r="A100" s="25" t="s">
        <v>1</v>
      </c>
      <c r="B100" s="43" t="s">
        <v>107</v>
      </c>
      <c r="C100" s="25">
        <f t="shared" si="94"/>
        <v>0</v>
      </c>
      <c r="D100" s="208">
        <f t="shared" si="94"/>
        <v>0</v>
      </c>
      <c r="E100" s="208">
        <f t="shared" si="94"/>
        <v>0</v>
      </c>
      <c r="F100" s="208">
        <f t="shared" si="94"/>
        <v>0</v>
      </c>
      <c r="G100" s="208">
        <f t="shared" si="94"/>
        <v>0</v>
      </c>
      <c r="H100" s="208">
        <f t="shared" si="94"/>
        <v>27000000</v>
      </c>
      <c r="I100" s="208">
        <f t="shared" si="94"/>
        <v>0</v>
      </c>
      <c r="J100" s="208">
        <f t="shared" si="94"/>
        <v>27000000</v>
      </c>
      <c r="K100" s="25">
        <f t="shared" si="94"/>
        <v>27000000</v>
      </c>
      <c r="L100" s="25">
        <f t="shared" si="94"/>
        <v>27000000</v>
      </c>
      <c r="M100" s="25">
        <f t="shared" si="94"/>
        <v>27000000</v>
      </c>
      <c r="N100" s="25">
        <f t="shared" si="94"/>
        <v>0</v>
      </c>
      <c r="O100" s="25">
        <f t="shared" si="94"/>
        <v>0</v>
      </c>
      <c r="P100" s="25">
        <f t="shared" si="94"/>
        <v>0</v>
      </c>
      <c r="Q100" s="25">
        <f t="shared" si="94"/>
        <v>0</v>
      </c>
      <c r="R100" s="25">
        <f t="shared" si="94"/>
        <v>0</v>
      </c>
    </row>
    <row r="101" spans="1:18">
      <c r="A101" s="26" t="s">
        <v>2</v>
      </c>
      <c r="B101" s="44" t="s">
        <v>108</v>
      </c>
      <c r="C101" s="26">
        <f t="shared" si="94"/>
        <v>0</v>
      </c>
      <c r="D101" s="209">
        <f t="shared" si="94"/>
        <v>0</v>
      </c>
      <c r="E101" s="209">
        <f t="shared" si="94"/>
        <v>0</v>
      </c>
      <c r="F101" s="209">
        <f t="shared" si="94"/>
        <v>0</v>
      </c>
      <c r="G101" s="209">
        <f t="shared" si="94"/>
        <v>0</v>
      </c>
      <c r="H101" s="209">
        <f t="shared" si="94"/>
        <v>27000000</v>
      </c>
      <c r="I101" s="209">
        <f t="shared" si="94"/>
        <v>0</v>
      </c>
      <c r="J101" s="209">
        <f t="shared" si="94"/>
        <v>27000000</v>
      </c>
      <c r="K101" s="26">
        <f t="shared" si="94"/>
        <v>27000000</v>
      </c>
      <c r="L101" s="26">
        <f t="shared" si="94"/>
        <v>27000000</v>
      </c>
      <c r="M101" s="26">
        <f t="shared" si="94"/>
        <v>27000000</v>
      </c>
      <c r="N101" s="26">
        <f t="shared" si="94"/>
        <v>0</v>
      </c>
      <c r="O101" s="26">
        <f t="shared" si="94"/>
        <v>0</v>
      </c>
      <c r="P101" s="26">
        <f t="shared" si="94"/>
        <v>0</v>
      </c>
      <c r="Q101" s="26">
        <f t="shared" si="94"/>
        <v>0</v>
      </c>
      <c r="R101" s="26">
        <f t="shared" si="94"/>
        <v>0</v>
      </c>
    </row>
    <row r="102" spans="1:18">
      <c r="A102" s="27" t="s">
        <v>3</v>
      </c>
      <c r="B102" s="31" t="s">
        <v>242</v>
      </c>
      <c r="C102" s="27">
        <f t="shared" si="94"/>
        <v>0</v>
      </c>
      <c r="D102" s="210">
        <f t="shared" si="94"/>
        <v>0</v>
      </c>
      <c r="E102" s="210">
        <f t="shared" si="94"/>
        <v>0</v>
      </c>
      <c r="F102" s="210">
        <f t="shared" si="94"/>
        <v>0</v>
      </c>
      <c r="G102" s="210">
        <f t="shared" si="94"/>
        <v>0</v>
      </c>
      <c r="H102" s="210">
        <f t="shared" si="94"/>
        <v>27000000</v>
      </c>
      <c r="I102" s="210">
        <f t="shared" si="94"/>
        <v>0</v>
      </c>
      <c r="J102" s="210">
        <f t="shared" si="94"/>
        <v>27000000</v>
      </c>
      <c r="K102" s="27">
        <f t="shared" si="94"/>
        <v>27000000</v>
      </c>
      <c r="L102" s="27">
        <f t="shared" si="94"/>
        <v>27000000</v>
      </c>
      <c r="M102" s="27">
        <f t="shared" si="94"/>
        <v>27000000</v>
      </c>
      <c r="N102" s="27">
        <f t="shared" si="94"/>
        <v>0</v>
      </c>
      <c r="O102" s="27">
        <f t="shared" si="94"/>
        <v>0</v>
      </c>
      <c r="P102" s="27">
        <f t="shared" si="94"/>
        <v>0</v>
      </c>
      <c r="Q102" s="27">
        <f t="shared" si="94"/>
        <v>0</v>
      </c>
      <c r="R102" s="27">
        <f t="shared" si="94"/>
        <v>0</v>
      </c>
    </row>
    <row r="103" spans="1:18">
      <c r="A103" s="28" t="s">
        <v>16</v>
      </c>
      <c r="B103" s="30" t="s">
        <v>18</v>
      </c>
      <c r="C103" s="28">
        <f t="shared" ref="C103:R103" si="96">SUM(C104)</f>
        <v>0</v>
      </c>
      <c r="D103" s="173">
        <f t="shared" si="94"/>
        <v>0</v>
      </c>
      <c r="E103" s="173">
        <f t="shared" si="94"/>
        <v>0</v>
      </c>
      <c r="F103" s="173">
        <f t="shared" si="94"/>
        <v>0</v>
      </c>
      <c r="G103" s="173">
        <f t="shared" si="94"/>
        <v>0</v>
      </c>
      <c r="H103" s="173">
        <f t="shared" si="94"/>
        <v>27000000</v>
      </c>
      <c r="I103" s="173">
        <f t="shared" si="94"/>
        <v>0</v>
      </c>
      <c r="J103" s="173">
        <f t="shared" si="94"/>
        <v>27000000</v>
      </c>
      <c r="K103" s="28">
        <f t="shared" si="96"/>
        <v>27000000</v>
      </c>
      <c r="L103" s="28">
        <f t="shared" si="96"/>
        <v>27000000</v>
      </c>
      <c r="M103" s="28">
        <f t="shared" si="96"/>
        <v>27000000</v>
      </c>
      <c r="N103" s="28">
        <f t="shared" si="96"/>
        <v>0</v>
      </c>
      <c r="O103" s="28">
        <f t="shared" si="96"/>
        <v>0</v>
      </c>
      <c r="P103" s="28">
        <f t="shared" si="96"/>
        <v>0</v>
      </c>
      <c r="Q103" s="28">
        <f t="shared" si="96"/>
        <v>0</v>
      </c>
      <c r="R103" s="28">
        <f t="shared" si="96"/>
        <v>0</v>
      </c>
    </row>
    <row r="104" spans="1:18">
      <c r="A104" s="32" t="s">
        <v>4</v>
      </c>
      <c r="B104" s="42" t="s">
        <v>17</v>
      </c>
      <c r="C104" s="32">
        <v>0</v>
      </c>
      <c r="D104" s="32"/>
      <c r="E104" s="32"/>
      <c r="F104" s="32"/>
      <c r="G104" s="32"/>
      <c r="H104" s="32">
        <v>27000000</v>
      </c>
      <c r="I104" s="32"/>
      <c r="J104" s="115">
        <f>SUM(F104:I104)</f>
        <v>27000000</v>
      </c>
      <c r="K104" s="32">
        <v>27000000</v>
      </c>
      <c r="L104" s="32">
        <v>27000000</v>
      </c>
      <c r="M104" s="32">
        <v>27000000</v>
      </c>
      <c r="N104" s="32">
        <f>L104-M104</f>
        <v>0</v>
      </c>
      <c r="O104" s="32"/>
      <c r="P104" s="32"/>
      <c r="Q104" s="32">
        <f>SUM(N104:P104)</f>
        <v>0</v>
      </c>
      <c r="R104" s="32">
        <f>K104-M104-Q104</f>
        <v>0</v>
      </c>
    </row>
    <row r="105" spans="1:18">
      <c r="A105" s="25" t="s">
        <v>1</v>
      </c>
      <c r="B105" s="43" t="s">
        <v>107</v>
      </c>
      <c r="C105" s="25">
        <f>SUM(C106)</f>
        <v>2080000000</v>
      </c>
      <c r="D105" s="208">
        <f t="shared" ref="D105:J106" si="97">SUM(D106)</f>
        <v>0</v>
      </c>
      <c r="E105" s="208">
        <f t="shared" si="97"/>
        <v>0</v>
      </c>
      <c r="F105" s="208">
        <f t="shared" si="97"/>
        <v>0</v>
      </c>
      <c r="G105" s="208">
        <f t="shared" si="97"/>
        <v>0</v>
      </c>
      <c r="H105" s="208">
        <f t="shared" si="97"/>
        <v>0</v>
      </c>
      <c r="I105" s="208">
        <f t="shared" si="97"/>
        <v>0</v>
      </c>
      <c r="J105" s="208">
        <f t="shared" si="97"/>
        <v>0</v>
      </c>
      <c r="K105" s="25">
        <f t="shared" ref="K105:R106" si="98">SUM(K106)</f>
        <v>2080000000</v>
      </c>
      <c r="L105" s="25">
        <f t="shared" si="98"/>
        <v>1568124154</v>
      </c>
      <c r="M105" s="25">
        <f t="shared" si="98"/>
        <v>1508124154</v>
      </c>
      <c r="N105" s="25">
        <f t="shared" si="98"/>
        <v>60000000</v>
      </c>
      <c r="O105" s="25">
        <f t="shared" si="98"/>
        <v>511875846</v>
      </c>
      <c r="P105" s="25">
        <f t="shared" si="98"/>
        <v>0</v>
      </c>
      <c r="Q105" s="25">
        <f t="shared" si="98"/>
        <v>571875846</v>
      </c>
      <c r="R105" s="25">
        <f t="shared" si="98"/>
        <v>0</v>
      </c>
    </row>
    <row r="106" spans="1:18">
      <c r="A106" s="26" t="s">
        <v>2</v>
      </c>
      <c r="B106" s="44" t="s">
        <v>108</v>
      </c>
      <c r="C106" s="26">
        <f>SUM(C107)</f>
        <v>2080000000</v>
      </c>
      <c r="D106" s="209">
        <f t="shared" si="97"/>
        <v>0</v>
      </c>
      <c r="E106" s="209">
        <f t="shared" si="97"/>
        <v>0</v>
      </c>
      <c r="F106" s="209">
        <f t="shared" si="97"/>
        <v>0</v>
      </c>
      <c r="G106" s="209">
        <f t="shared" si="97"/>
        <v>0</v>
      </c>
      <c r="H106" s="209">
        <f t="shared" si="97"/>
        <v>0</v>
      </c>
      <c r="I106" s="209">
        <f t="shared" si="97"/>
        <v>0</v>
      </c>
      <c r="J106" s="209">
        <f t="shared" si="97"/>
        <v>0</v>
      </c>
      <c r="K106" s="26">
        <f t="shared" si="98"/>
        <v>2080000000</v>
      </c>
      <c r="L106" s="26">
        <f t="shared" si="98"/>
        <v>1568124154</v>
      </c>
      <c r="M106" s="26">
        <f t="shared" si="98"/>
        <v>1508124154</v>
      </c>
      <c r="N106" s="26">
        <f t="shared" si="98"/>
        <v>60000000</v>
      </c>
      <c r="O106" s="26">
        <f t="shared" si="98"/>
        <v>511875846</v>
      </c>
      <c r="P106" s="26">
        <f t="shared" si="98"/>
        <v>0</v>
      </c>
      <c r="Q106" s="26">
        <f t="shared" si="98"/>
        <v>571875846</v>
      </c>
      <c r="R106" s="26">
        <f t="shared" si="98"/>
        <v>0</v>
      </c>
    </row>
    <row r="107" spans="1:18">
      <c r="A107" s="27" t="s">
        <v>3</v>
      </c>
      <c r="B107" s="31" t="s">
        <v>243</v>
      </c>
      <c r="C107" s="27">
        <f t="shared" ref="C107:P107" si="99">SUM(C108,C111,C117,C119,C121,C126,C129,C131,C133,C135,C137,C140,C143,C145)</f>
        <v>2080000000</v>
      </c>
      <c r="D107" s="210">
        <f t="shared" si="99"/>
        <v>0</v>
      </c>
      <c r="E107" s="210">
        <f t="shared" si="99"/>
        <v>0</v>
      </c>
      <c r="F107" s="210">
        <f t="shared" si="99"/>
        <v>0</v>
      </c>
      <c r="G107" s="210">
        <f t="shared" si="99"/>
        <v>0</v>
      </c>
      <c r="H107" s="210">
        <f t="shared" si="99"/>
        <v>0</v>
      </c>
      <c r="I107" s="210">
        <f t="shared" si="99"/>
        <v>0</v>
      </c>
      <c r="J107" s="210">
        <f t="shared" si="99"/>
        <v>0</v>
      </c>
      <c r="K107" s="27">
        <f t="shared" si="99"/>
        <v>2080000000</v>
      </c>
      <c r="L107" s="27">
        <f t="shared" si="99"/>
        <v>1568124154</v>
      </c>
      <c r="M107" s="27">
        <f t="shared" si="99"/>
        <v>1508124154</v>
      </c>
      <c r="N107" s="27">
        <f t="shared" si="99"/>
        <v>60000000</v>
      </c>
      <c r="O107" s="27">
        <f t="shared" si="99"/>
        <v>511875846</v>
      </c>
      <c r="P107" s="27">
        <f t="shared" si="99"/>
        <v>0</v>
      </c>
      <c r="Q107" s="27">
        <f>SUM(Q109,Q111,Q117,Q119,Q121,Q126,Q129,Q131,Q133,Q135,Q137,Q140,Q143,Q145)</f>
        <v>571875846</v>
      </c>
      <c r="R107" s="27">
        <f>SUM(R108,R111,R117,R119,R121,R126,R129,R131,R133,R135,R137,R140,R143,R145)</f>
        <v>0</v>
      </c>
    </row>
    <row r="108" spans="1:18">
      <c r="A108" s="28" t="s">
        <v>16</v>
      </c>
      <c r="B108" s="30" t="s">
        <v>18</v>
      </c>
      <c r="C108" s="28">
        <f>SUM(C109:C110)</f>
        <v>172640000</v>
      </c>
      <c r="D108" s="173">
        <f t="shared" ref="D108:J108" si="100">SUM(D109:D110)</f>
        <v>0</v>
      </c>
      <c r="E108" s="173">
        <f t="shared" si="100"/>
        <v>0</v>
      </c>
      <c r="F108" s="173">
        <f t="shared" si="100"/>
        <v>0</v>
      </c>
      <c r="G108" s="173">
        <f t="shared" si="100"/>
        <v>0</v>
      </c>
      <c r="H108" s="173">
        <f t="shared" si="100"/>
        <v>0</v>
      </c>
      <c r="I108" s="173">
        <f t="shared" si="100"/>
        <v>0</v>
      </c>
      <c r="J108" s="173">
        <f t="shared" si="100"/>
        <v>0</v>
      </c>
      <c r="K108" s="28">
        <f t="shared" ref="K108:R108" si="101">SUM(K109:K110)</f>
        <v>172640000</v>
      </c>
      <c r="L108" s="28">
        <f t="shared" si="101"/>
        <v>102440000</v>
      </c>
      <c r="M108" s="28">
        <f t="shared" si="101"/>
        <v>102440000</v>
      </c>
      <c r="N108" s="28">
        <f t="shared" si="101"/>
        <v>0</v>
      </c>
      <c r="O108" s="28">
        <f t="shared" si="101"/>
        <v>70200000</v>
      </c>
      <c r="P108" s="28">
        <f t="shared" si="101"/>
        <v>0</v>
      </c>
      <c r="Q108" s="28">
        <f t="shared" si="101"/>
        <v>70200000</v>
      </c>
      <c r="R108" s="28">
        <f t="shared" si="101"/>
        <v>0</v>
      </c>
    </row>
    <row r="109" spans="1:18">
      <c r="A109" s="32" t="s">
        <v>4</v>
      </c>
      <c r="B109" s="42" t="s">
        <v>17</v>
      </c>
      <c r="C109" s="32">
        <v>170140000</v>
      </c>
      <c r="D109" s="32"/>
      <c r="E109" s="32"/>
      <c r="F109" s="32"/>
      <c r="G109" s="32"/>
      <c r="H109" s="32"/>
      <c r="I109" s="32"/>
      <c r="J109" s="115">
        <f t="shared" ref="J109:J110" si="102">SUM(F109:I109)</f>
        <v>0</v>
      </c>
      <c r="K109" s="32">
        <v>170140000</v>
      </c>
      <c r="L109" s="32">
        <v>99940000</v>
      </c>
      <c r="M109" s="32">
        <v>99940000</v>
      </c>
      <c r="N109" s="32">
        <f t="shared" ref="N109:N110" si="103">L109-M109</f>
        <v>0</v>
      </c>
      <c r="O109" s="32">
        <v>70200000</v>
      </c>
      <c r="P109" s="32"/>
      <c r="Q109" s="32">
        <f>SUM(N109:P109)</f>
        <v>70200000</v>
      </c>
      <c r="R109" s="32">
        <f t="shared" ref="R109:R110" si="104">K109-M109-Q109</f>
        <v>0</v>
      </c>
    </row>
    <row r="110" spans="1:18">
      <c r="A110" s="32" t="s">
        <v>4</v>
      </c>
      <c r="B110" s="42" t="s">
        <v>19</v>
      </c>
      <c r="C110" s="32">
        <v>2500000</v>
      </c>
      <c r="D110" s="32"/>
      <c r="E110" s="32"/>
      <c r="F110" s="32"/>
      <c r="G110" s="32"/>
      <c r="H110" s="32"/>
      <c r="I110" s="32"/>
      <c r="J110" s="115">
        <f t="shared" si="102"/>
        <v>0</v>
      </c>
      <c r="K110" s="32">
        <v>2500000</v>
      </c>
      <c r="L110" s="32">
        <v>2500000</v>
      </c>
      <c r="M110" s="32">
        <v>2500000</v>
      </c>
      <c r="N110" s="32">
        <f t="shared" si="103"/>
        <v>0</v>
      </c>
      <c r="O110" s="32">
        <v>0</v>
      </c>
      <c r="P110" s="32"/>
      <c r="Q110" s="32">
        <f>SUM(N110:P110)</f>
        <v>0</v>
      </c>
      <c r="R110" s="32">
        <f t="shared" si="104"/>
        <v>0</v>
      </c>
    </row>
    <row r="111" spans="1:18">
      <c r="A111" s="28" t="s">
        <v>16</v>
      </c>
      <c r="B111" s="30" t="s">
        <v>24</v>
      </c>
      <c r="C111" s="28">
        <f>SUM(C112:C116)</f>
        <v>19164280</v>
      </c>
      <c r="D111" s="173">
        <f t="shared" ref="D111:J111" si="105">SUM(D112:D116)</f>
        <v>0</v>
      </c>
      <c r="E111" s="173">
        <f t="shared" si="105"/>
        <v>0</v>
      </c>
      <c r="F111" s="173">
        <f t="shared" si="105"/>
        <v>0</v>
      </c>
      <c r="G111" s="173">
        <f t="shared" si="105"/>
        <v>0</v>
      </c>
      <c r="H111" s="173">
        <f t="shared" si="105"/>
        <v>0</v>
      </c>
      <c r="I111" s="173">
        <f t="shared" si="105"/>
        <v>0</v>
      </c>
      <c r="J111" s="173">
        <f t="shared" si="105"/>
        <v>0</v>
      </c>
      <c r="K111" s="28">
        <f t="shared" ref="K111:R111" si="106">SUM(K112:K116)</f>
        <v>19164280</v>
      </c>
      <c r="L111" s="28">
        <f t="shared" si="106"/>
        <v>12332850</v>
      </c>
      <c r="M111" s="28">
        <f t="shared" si="106"/>
        <v>12332850</v>
      </c>
      <c r="N111" s="28">
        <f t="shared" si="106"/>
        <v>0</v>
      </c>
      <c r="O111" s="28">
        <f t="shared" si="106"/>
        <v>6831430</v>
      </c>
      <c r="P111" s="28">
        <f t="shared" si="106"/>
        <v>0</v>
      </c>
      <c r="Q111" s="28">
        <f t="shared" si="106"/>
        <v>6831430</v>
      </c>
      <c r="R111" s="28">
        <f t="shared" si="106"/>
        <v>0</v>
      </c>
    </row>
    <row r="112" spans="1:18">
      <c r="A112" s="32" t="s">
        <v>4</v>
      </c>
      <c r="B112" s="42" t="s">
        <v>244</v>
      </c>
      <c r="C112" s="32">
        <v>6032480</v>
      </c>
      <c r="D112" s="32"/>
      <c r="E112" s="32"/>
      <c r="F112" s="32"/>
      <c r="G112" s="32"/>
      <c r="H112" s="32"/>
      <c r="I112" s="32"/>
      <c r="J112" s="115">
        <f t="shared" ref="J112:J116" si="107">SUM(F112:I112)</f>
        <v>0</v>
      </c>
      <c r="K112" s="32">
        <v>6032480</v>
      </c>
      <c r="L112" s="32">
        <v>3884360</v>
      </c>
      <c r="M112" s="32">
        <v>3884360</v>
      </c>
      <c r="N112" s="32">
        <f t="shared" ref="N112:N116" si="108">L112-M112</f>
        <v>0</v>
      </c>
      <c r="O112" s="271">
        <v>2148120</v>
      </c>
      <c r="P112" s="32"/>
      <c r="Q112" s="32">
        <f>SUM(N112:P112)</f>
        <v>2148120</v>
      </c>
      <c r="R112" s="32">
        <f t="shared" ref="R112:R116" si="109">K112-M112-Q112</f>
        <v>0</v>
      </c>
    </row>
    <row r="113" spans="1:18">
      <c r="A113" s="32" t="s">
        <v>4</v>
      </c>
      <c r="B113" s="42" t="s">
        <v>245</v>
      </c>
      <c r="C113" s="32">
        <v>5084100</v>
      </c>
      <c r="D113" s="32"/>
      <c r="E113" s="32"/>
      <c r="F113" s="32"/>
      <c r="G113" s="32"/>
      <c r="H113" s="32"/>
      <c r="I113" s="32"/>
      <c r="J113" s="115">
        <f t="shared" si="107"/>
        <v>0</v>
      </c>
      <c r="K113" s="32">
        <v>5084100</v>
      </c>
      <c r="L113" s="32">
        <v>1907100</v>
      </c>
      <c r="M113" s="32">
        <v>1907100</v>
      </c>
      <c r="N113" s="32">
        <f t="shared" si="108"/>
        <v>0</v>
      </c>
      <c r="O113" s="271">
        <v>3177000</v>
      </c>
      <c r="P113" s="32"/>
      <c r="Q113" s="32">
        <f>SUM(N113:P113)</f>
        <v>3177000</v>
      </c>
      <c r="R113" s="32">
        <f t="shared" si="109"/>
        <v>0</v>
      </c>
    </row>
    <row r="114" spans="1:18">
      <c r="A114" s="32" t="s">
        <v>4</v>
      </c>
      <c r="B114" s="42" t="s">
        <v>246</v>
      </c>
      <c r="C114" s="32">
        <v>6801300</v>
      </c>
      <c r="D114" s="32"/>
      <c r="E114" s="32"/>
      <c r="F114" s="32"/>
      <c r="G114" s="32"/>
      <c r="H114" s="32"/>
      <c r="I114" s="32"/>
      <c r="J114" s="115">
        <f t="shared" si="107"/>
        <v>0</v>
      </c>
      <c r="K114" s="32">
        <v>6801300</v>
      </c>
      <c r="L114" s="32">
        <v>5748300</v>
      </c>
      <c r="M114" s="32">
        <v>5748300</v>
      </c>
      <c r="N114" s="32">
        <f t="shared" si="108"/>
        <v>0</v>
      </c>
      <c r="O114" s="271">
        <v>1053000</v>
      </c>
      <c r="P114" s="32"/>
      <c r="Q114" s="32">
        <f>SUM(N114:P114)</f>
        <v>1053000</v>
      </c>
      <c r="R114" s="32">
        <f t="shared" si="109"/>
        <v>0</v>
      </c>
    </row>
    <row r="115" spans="1:18">
      <c r="A115" s="32" t="s">
        <v>4</v>
      </c>
      <c r="B115" s="42" t="s">
        <v>247</v>
      </c>
      <c r="C115" s="32">
        <v>395000</v>
      </c>
      <c r="D115" s="32"/>
      <c r="E115" s="32"/>
      <c r="F115" s="32"/>
      <c r="G115" s="32"/>
      <c r="H115" s="32"/>
      <c r="I115" s="32"/>
      <c r="J115" s="115">
        <f t="shared" si="107"/>
        <v>0</v>
      </c>
      <c r="K115" s="32">
        <v>395000</v>
      </c>
      <c r="L115" s="32">
        <v>254330</v>
      </c>
      <c r="M115" s="32">
        <v>254330</v>
      </c>
      <c r="N115" s="32">
        <f t="shared" si="108"/>
        <v>0</v>
      </c>
      <c r="O115" s="271">
        <v>140670</v>
      </c>
      <c r="P115" s="32"/>
      <c r="Q115" s="32">
        <f>SUM(N115:P115)</f>
        <v>140670</v>
      </c>
      <c r="R115" s="32">
        <f t="shared" si="109"/>
        <v>0</v>
      </c>
    </row>
    <row r="116" spans="1:18">
      <c r="A116" s="32" t="s">
        <v>4</v>
      </c>
      <c r="B116" s="42" t="s">
        <v>248</v>
      </c>
      <c r="C116" s="32">
        <v>851400</v>
      </c>
      <c r="D116" s="32"/>
      <c r="E116" s="32"/>
      <c r="F116" s="32"/>
      <c r="G116" s="32"/>
      <c r="H116" s="32"/>
      <c r="I116" s="32"/>
      <c r="J116" s="115">
        <f t="shared" si="107"/>
        <v>0</v>
      </c>
      <c r="K116" s="32">
        <v>851400</v>
      </c>
      <c r="L116" s="32">
        <v>538760</v>
      </c>
      <c r="M116" s="32">
        <v>538760</v>
      </c>
      <c r="N116" s="32">
        <f t="shared" si="108"/>
        <v>0</v>
      </c>
      <c r="O116" s="271">
        <v>312640</v>
      </c>
      <c r="P116" s="32"/>
      <c r="Q116" s="32">
        <f>SUM(N116:P116)</f>
        <v>312640</v>
      </c>
      <c r="R116" s="32">
        <f t="shared" si="109"/>
        <v>0</v>
      </c>
    </row>
    <row r="117" spans="1:18">
      <c r="A117" s="28" t="s">
        <v>16</v>
      </c>
      <c r="B117" s="30" t="s">
        <v>156</v>
      </c>
      <c r="C117" s="28">
        <f t="shared" ref="C117:R117" si="110">SUM(C118)</f>
        <v>62000000</v>
      </c>
      <c r="D117" s="173">
        <f t="shared" ref="D117:J117" si="111">SUM(D118)</f>
        <v>0</v>
      </c>
      <c r="E117" s="173">
        <f t="shared" si="111"/>
        <v>0</v>
      </c>
      <c r="F117" s="173">
        <f t="shared" si="111"/>
        <v>0</v>
      </c>
      <c r="G117" s="173">
        <f t="shared" si="111"/>
        <v>0</v>
      </c>
      <c r="H117" s="173">
        <f t="shared" si="111"/>
        <v>0</v>
      </c>
      <c r="I117" s="173">
        <f t="shared" si="111"/>
        <v>0</v>
      </c>
      <c r="J117" s="173">
        <f t="shared" si="111"/>
        <v>0</v>
      </c>
      <c r="K117" s="28">
        <f t="shared" si="110"/>
        <v>62000000</v>
      </c>
      <c r="L117" s="28">
        <f t="shared" si="110"/>
        <v>62000000</v>
      </c>
      <c r="M117" s="28">
        <f t="shared" si="110"/>
        <v>62000000</v>
      </c>
      <c r="N117" s="28">
        <f t="shared" si="110"/>
        <v>0</v>
      </c>
      <c r="O117" s="28">
        <f t="shared" si="110"/>
        <v>0</v>
      </c>
      <c r="P117" s="28">
        <f t="shared" si="110"/>
        <v>0</v>
      </c>
      <c r="Q117" s="28">
        <f t="shared" si="110"/>
        <v>0</v>
      </c>
      <c r="R117" s="28">
        <f t="shared" si="110"/>
        <v>0</v>
      </c>
    </row>
    <row r="118" spans="1:18">
      <c r="A118" s="32" t="s">
        <v>4</v>
      </c>
      <c r="B118" s="42" t="s">
        <v>156</v>
      </c>
      <c r="C118" s="32">
        <v>62000000</v>
      </c>
      <c r="D118" s="32"/>
      <c r="E118" s="32"/>
      <c r="F118" s="32"/>
      <c r="G118" s="32"/>
      <c r="H118" s="32"/>
      <c r="I118" s="32"/>
      <c r="J118" s="115">
        <f>SUM(F118:I118)</f>
        <v>0</v>
      </c>
      <c r="K118" s="32">
        <v>62000000</v>
      </c>
      <c r="L118" s="32">
        <v>62000000</v>
      </c>
      <c r="M118" s="32">
        <v>62000000</v>
      </c>
      <c r="N118" s="32">
        <f>L118-M118</f>
        <v>0</v>
      </c>
      <c r="O118" s="32">
        <v>0</v>
      </c>
      <c r="P118" s="32"/>
      <c r="Q118" s="32">
        <f>SUM(N118:P118)</f>
        <v>0</v>
      </c>
      <c r="R118" s="32">
        <f>K118-M118-Q118</f>
        <v>0</v>
      </c>
    </row>
    <row r="119" spans="1:18">
      <c r="A119" s="28" t="s">
        <v>16</v>
      </c>
      <c r="B119" s="30" t="s">
        <v>67</v>
      </c>
      <c r="C119" s="28">
        <f t="shared" ref="C119:R119" si="112">SUM(C120)</f>
        <v>1123700197</v>
      </c>
      <c r="D119" s="173">
        <f t="shared" si="112"/>
        <v>0</v>
      </c>
      <c r="E119" s="173">
        <f t="shared" si="112"/>
        <v>0</v>
      </c>
      <c r="F119" s="173">
        <f t="shared" si="112"/>
        <v>0</v>
      </c>
      <c r="G119" s="173">
        <f t="shared" si="112"/>
        <v>0</v>
      </c>
      <c r="H119" s="173">
        <f t="shared" si="112"/>
        <v>0</v>
      </c>
      <c r="I119" s="173">
        <f t="shared" si="112"/>
        <v>0</v>
      </c>
      <c r="J119" s="173">
        <f t="shared" si="112"/>
        <v>0</v>
      </c>
      <c r="K119" s="28">
        <f t="shared" si="112"/>
        <v>1123700197</v>
      </c>
      <c r="L119" s="28">
        <f t="shared" si="112"/>
        <v>728400197</v>
      </c>
      <c r="M119" s="28">
        <f t="shared" si="112"/>
        <v>728400197</v>
      </c>
      <c r="N119" s="28">
        <f t="shared" si="112"/>
        <v>0</v>
      </c>
      <c r="O119" s="28">
        <f t="shared" si="112"/>
        <v>395300000</v>
      </c>
      <c r="P119" s="28">
        <f t="shared" si="112"/>
        <v>0</v>
      </c>
      <c r="Q119" s="28">
        <f t="shared" si="112"/>
        <v>395300000</v>
      </c>
      <c r="R119" s="28">
        <f t="shared" si="112"/>
        <v>0</v>
      </c>
    </row>
    <row r="120" spans="1:18">
      <c r="A120" s="32" t="s">
        <v>4</v>
      </c>
      <c r="B120" s="42" t="s">
        <v>67</v>
      </c>
      <c r="C120" s="32">
        <v>1123700197</v>
      </c>
      <c r="D120" s="32"/>
      <c r="E120" s="32"/>
      <c r="F120" s="32"/>
      <c r="G120" s="32"/>
      <c r="H120" s="32"/>
      <c r="I120" s="32"/>
      <c r="J120" s="115">
        <f>SUM(F120:I120)</f>
        <v>0</v>
      </c>
      <c r="K120" s="32">
        <v>1123700197</v>
      </c>
      <c r="L120" s="32">
        <v>728400197</v>
      </c>
      <c r="M120" s="32">
        <v>728400197</v>
      </c>
      <c r="N120" s="32">
        <f>L120-M120</f>
        <v>0</v>
      </c>
      <c r="O120" s="32">
        <v>395300000</v>
      </c>
      <c r="P120" s="32"/>
      <c r="Q120" s="32">
        <f>SUM(N120:P120)</f>
        <v>395300000</v>
      </c>
      <c r="R120" s="32">
        <f>K120-M120-Q120</f>
        <v>0</v>
      </c>
    </row>
    <row r="121" spans="1:18">
      <c r="A121" s="28" t="s">
        <v>16</v>
      </c>
      <c r="B121" s="30" t="s">
        <v>36</v>
      </c>
      <c r="C121" s="28">
        <f>SUM(C122:C125)</f>
        <v>32550981</v>
      </c>
      <c r="D121" s="173">
        <f t="shared" ref="D121:J121" si="113">SUM(D122:D125)</f>
        <v>0</v>
      </c>
      <c r="E121" s="173">
        <f t="shared" si="113"/>
        <v>0</v>
      </c>
      <c r="F121" s="173">
        <f t="shared" si="113"/>
        <v>0</v>
      </c>
      <c r="G121" s="173">
        <f t="shared" si="113"/>
        <v>0</v>
      </c>
      <c r="H121" s="173">
        <f t="shared" si="113"/>
        <v>0</v>
      </c>
      <c r="I121" s="173">
        <f t="shared" si="113"/>
        <v>0</v>
      </c>
      <c r="J121" s="173">
        <f t="shared" si="113"/>
        <v>0</v>
      </c>
      <c r="K121" s="28">
        <f t="shared" ref="K121:R121" si="114">SUM(K122:K125)</f>
        <v>32550981</v>
      </c>
      <c r="L121" s="28">
        <f t="shared" si="114"/>
        <v>29550981</v>
      </c>
      <c r="M121" s="28">
        <f t="shared" si="114"/>
        <v>29550981</v>
      </c>
      <c r="N121" s="28">
        <f t="shared" si="114"/>
        <v>0</v>
      </c>
      <c r="O121" s="28">
        <f t="shared" si="114"/>
        <v>3000000</v>
      </c>
      <c r="P121" s="28">
        <f t="shared" si="114"/>
        <v>0</v>
      </c>
      <c r="Q121" s="28">
        <f t="shared" si="114"/>
        <v>3000000</v>
      </c>
      <c r="R121" s="28">
        <f t="shared" si="114"/>
        <v>0</v>
      </c>
    </row>
    <row r="122" spans="1:18">
      <c r="A122" s="32" t="s">
        <v>4</v>
      </c>
      <c r="B122" s="42" t="s">
        <v>37</v>
      </c>
      <c r="C122" s="32">
        <v>19788071</v>
      </c>
      <c r="D122" s="32"/>
      <c r="E122" s="32"/>
      <c r="F122" s="32"/>
      <c r="G122" s="32"/>
      <c r="H122" s="32"/>
      <c r="I122" s="32"/>
      <c r="J122" s="115">
        <f t="shared" ref="J122:J125" si="115">SUM(F122:I122)</f>
        <v>0</v>
      </c>
      <c r="K122" s="32">
        <v>19788071</v>
      </c>
      <c r="L122" s="32">
        <v>18788071</v>
      </c>
      <c r="M122" s="32">
        <v>18788071</v>
      </c>
      <c r="N122" s="32">
        <f t="shared" ref="N122:N125" si="116">L122-M122</f>
        <v>0</v>
      </c>
      <c r="O122" s="32">
        <v>1000000</v>
      </c>
      <c r="P122" s="32"/>
      <c r="Q122" s="32">
        <f>SUM(N122:P122)</f>
        <v>1000000</v>
      </c>
      <c r="R122" s="32">
        <f t="shared" ref="R122:R125" si="117">K122-M122-Q122</f>
        <v>0</v>
      </c>
    </row>
    <row r="123" spans="1:18">
      <c r="A123" s="32" t="s">
        <v>4</v>
      </c>
      <c r="B123" s="42" t="s">
        <v>43</v>
      </c>
      <c r="C123" s="32">
        <v>1736600</v>
      </c>
      <c r="D123" s="32"/>
      <c r="E123" s="32"/>
      <c r="F123" s="32"/>
      <c r="G123" s="32"/>
      <c r="H123" s="32"/>
      <c r="I123" s="32"/>
      <c r="J123" s="115">
        <f t="shared" si="115"/>
        <v>0</v>
      </c>
      <c r="K123" s="32">
        <v>1736600</v>
      </c>
      <c r="L123" s="32">
        <v>736600</v>
      </c>
      <c r="M123" s="32">
        <v>736600</v>
      </c>
      <c r="N123" s="32">
        <f t="shared" si="116"/>
        <v>0</v>
      </c>
      <c r="O123" s="32">
        <v>1000000</v>
      </c>
      <c r="P123" s="32"/>
      <c r="Q123" s="32">
        <f>SUM(N123:P123)</f>
        <v>1000000</v>
      </c>
      <c r="R123" s="32">
        <f t="shared" si="117"/>
        <v>0</v>
      </c>
    </row>
    <row r="124" spans="1:18">
      <c r="A124" s="32" t="s">
        <v>4</v>
      </c>
      <c r="B124" s="42" t="s">
        <v>140</v>
      </c>
      <c r="C124" s="32">
        <v>10124900</v>
      </c>
      <c r="D124" s="32"/>
      <c r="E124" s="32"/>
      <c r="F124" s="32"/>
      <c r="G124" s="32"/>
      <c r="H124" s="32"/>
      <c r="I124" s="32"/>
      <c r="J124" s="115">
        <f t="shared" si="115"/>
        <v>0</v>
      </c>
      <c r="K124" s="32">
        <v>10124900</v>
      </c>
      <c r="L124" s="32">
        <v>9124900</v>
      </c>
      <c r="M124" s="32">
        <v>9124900</v>
      </c>
      <c r="N124" s="32">
        <f t="shared" si="116"/>
        <v>0</v>
      </c>
      <c r="O124" s="32">
        <v>1000000</v>
      </c>
      <c r="P124" s="32"/>
      <c r="Q124" s="32">
        <f>SUM(N124:P124)</f>
        <v>1000000</v>
      </c>
      <c r="R124" s="32">
        <f t="shared" si="117"/>
        <v>0</v>
      </c>
    </row>
    <row r="125" spans="1:18">
      <c r="A125" s="32" t="s">
        <v>4</v>
      </c>
      <c r="B125" s="42" t="s">
        <v>46</v>
      </c>
      <c r="C125" s="32">
        <v>901410</v>
      </c>
      <c r="D125" s="32"/>
      <c r="E125" s="32"/>
      <c r="F125" s="32"/>
      <c r="G125" s="32"/>
      <c r="H125" s="32"/>
      <c r="I125" s="32"/>
      <c r="J125" s="115">
        <f t="shared" si="115"/>
        <v>0</v>
      </c>
      <c r="K125" s="32">
        <v>901410</v>
      </c>
      <c r="L125" s="32">
        <v>901410</v>
      </c>
      <c r="M125" s="32">
        <v>901410</v>
      </c>
      <c r="N125" s="32">
        <f t="shared" si="116"/>
        <v>0</v>
      </c>
      <c r="O125" s="32">
        <v>0</v>
      </c>
      <c r="P125" s="32"/>
      <c r="Q125" s="32">
        <f>SUM(N125:P125)</f>
        <v>0</v>
      </c>
      <c r="R125" s="32">
        <f t="shared" si="117"/>
        <v>0</v>
      </c>
    </row>
    <row r="126" spans="1:18">
      <c r="A126" s="28" t="s">
        <v>16</v>
      </c>
      <c r="B126" s="30" t="s">
        <v>31</v>
      </c>
      <c r="C126" s="28">
        <f>SUM(C127:C128)</f>
        <v>10840000</v>
      </c>
      <c r="D126" s="173">
        <f t="shared" ref="D126:J126" si="118">SUM(D127:D128)</f>
        <v>0</v>
      </c>
      <c r="E126" s="173">
        <f t="shared" si="118"/>
        <v>0</v>
      </c>
      <c r="F126" s="173">
        <f t="shared" si="118"/>
        <v>0</v>
      </c>
      <c r="G126" s="173">
        <f t="shared" si="118"/>
        <v>0</v>
      </c>
      <c r="H126" s="173">
        <f t="shared" si="118"/>
        <v>0</v>
      </c>
      <c r="I126" s="173">
        <f t="shared" si="118"/>
        <v>0</v>
      </c>
      <c r="J126" s="173">
        <f t="shared" si="118"/>
        <v>0</v>
      </c>
      <c r="K126" s="28">
        <f t="shared" ref="K126:R126" si="119">SUM(K127:K128)</f>
        <v>10840000</v>
      </c>
      <c r="L126" s="28">
        <f t="shared" si="119"/>
        <v>9600000</v>
      </c>
      <c r="M126" s="28">
        <f t="shared" si="119"/>
        <v>9600000</v>
      </c>
      <c r="N126" s="28">
        <f t="shared" si="119"/>
        <v>0</v>
      </c>
      <c r="O126" s="28">
        <f t="shared" si="119"/>
        <v>1240000</v>
      </c>
      <c r="P126" s="28">
        <f t="shared" si="119"/>
        <v>0</v>
      </c>
      <c r="Q126" s="28">
        <f t="shared" si="119"/>
        <v>1240000</v>
      </c>
      <c r="R126" s="28">
        <f t="shared" si="119"/>
        <v>0</v>
      </c>
    </row>
    <row r="127" spans="1:18">
      <c r="A127" s="32" t="s">
        <v>4</v>
      </c>
      <c r="B127" s="42" t="s">
        <v>158</v>
      </c>
      <c r="C127" s="32">
        <v>1240000</v>
      </c>
      <c r="D127" s="32"/>
      <c r="E127" s="32"/>
      <c r="F127" s="32"/>
      <c r="G127" s="32"/>
      <c r="H127" s="32"/>
      <c r="I127" s="32"/>
      <c r="J127" s="115">
        <f t="shared" ref="J127:J128" si="120">SUM(F127:I127)</f>
        <v>0</v>
      </c>
      <c r="K127" s="32">
        <v>1240000</v>
      </c>
      <c r="L127" s="32">
        <v>0</v>
      </c>
      <c r="M127" s="32">
        <v>0</v>
      </c>
      <c r="N127" s="32">
        <f t="shared" ref="N127:N128" si="121">L127-M127</f>
        <v>0</v>
      </c>
      <c r="O127" s="32">
        <v>1240000</v>
      </c>
      <c r="P127" s="32"/>
      <c r="Q127" s="32">
        <f>SUM(N127:P127)</f>
        <v>1240000</v>
      </c>
      <c r="R127" s="32">
        <f t="shared" ref="R127:R128" si="122">K127-M127-Q127</f>
        <v>0</v>
      </c>
    </row>
    <row r="128" spans="1:18">
      <c r="A128" s="32" t="s">
        <v>4</v>
      </c>
      <c r="B128" s="42" t="s">
        <v>32</v>
      </c>
      <c r="C128" s="32">
        <v>9600000</v>
      </c>
      <c r="D128" s="32"/>
      <c r="E128" s="32"/>
      <c r="F128" s="32"/>
      <c r="G128" s="32"/>
      <c r="H128" s="32"/>
      <c r="I128" s="32"/>
      <c r="J128" s="115">
        <f t="shared" si="120"/>
        <v>0</v>
      </c>
      <c r="K128" s="32">
        <v>9600000</v>
      </c>
      <c r="L128" s="32">
        <v>9600000</v>
      </c>
      <c r="M128" s="32">
        <v>9600000</v>
      </c>
      <c r="N128" s="32">
        <f t="shared" si="121"/>
        <v>0</v>
      </c>
      <c r="O128" s="32">
        <v>0</v>
      </c>
      <c r="P128" s="32"/>
      <c r="Q128" s="32">
        <f>SUM(N128:P128)</f>
        <v>0</v>
      </c>
      <c r="R128" s="32">
        <f t="shared" si="122"/>
        <v>0</v>
      </c>
    </row>
    <row r="129" spans="1:18">
      <c r="A129" s="28" t="s">
        <v>16</v>
      </c>
      <c r="B129" s="30" t="s">
        <v>116</v>
      </c>
      <c r="C129" s="28">
        <f t="shared" ref="C129:R129" si="123">SUM(C130)</f>
        <v>866280</v>
      </c>
      <c r="D129" s="173">
        <f t="shared" ref="D129:J129" si="124">SUM(D130)</f>
        <v>0</v>
      </c>
      <c r="E129" s="173">
        <f t="shared" si="124"/>
        <v>0</v>
      </c>
      <c r="F129" s="173">
        <f t="shared" si="124"/>
        <v>0</v>
      </c>
      <c r="G129" s="173">
        <f t="shared" si="124"/>
        <v>0</v>
      </c>
      <c r="H129" s="173">
        <f t="shared" si="124"/>
        <v>0</v>
      </c>
      <c r="I129" s="173">
        <f t="shared" si="124"/>
        <v>0</v>
      </c>
      <c r="J129" s="173">
        <f t="shared" si="124"/>
        <v>0</v>
      </c>
      <c r="K129" s="28">
        <f t="shared" si="123"/>
        <v>866280</v>
      </c>
      <c r="L129" s="28">
        <f t="shared" si="123"/>
        <v>785580</v>
      </c>
      <c r="M129" s="28">
        <f t="shared" si="123"/>
        <v>785580</v>
      </c>
      <c r="N129" s="28">
        <f t="shared" si="123"/>
        <v>0</v>
      </c>
      <c r="O129" s="28">
        <f t="shared" si="123"/>
        <v>80700</v>
      </c>
      <c r="P129" s="28">
        <f t="shared" si="123"/>
        <v>0</v>
      </c>
      <c r="Q129" s="28">
        <f t="shared" si="123"/>
        <v>80700</v>
      </c>
      <c r="R129" s="28">
        <f t="shared" si="123"/>
        <v>0</v>
      </c>
    </row>
    <row r="130" spans="1:18">
      <c r="A130" s="32" t="s">
        <v>4</v>
      </c>
      <c r="B130" s="42" t="s">
        <v>116</v>
      </c>
      <c r="C130" s="32">
        <v>866280</v>
      </c>
      <c r="D130" s="32"/>
      <c r="E130" s="32"/>
      <c r="F130" s="32"/>
      <c r="G130" s="32"/>
      <c r="H130" s="32"/>
      <c r="I130" s="32"/>
      <c r="J130" s="115">
        <f>SUM(F130:I130)</f>
        <v>0</v>
      </c>
      <c r="K130" s="32">
        <v>866280</v>
      </c>
      <c r="L130" s="32">
        <v>785580</v>
      </c>
      <c r="M130" s="32">
        <v>785580</v>
      </c>
      <c r="N130" s="32">
        <f>L130-M130</f>
        <v>0</v>
      </c>
      <c r="O130" s="32">
        <v>80700</v>
      </c>
      <c r="P130" s="32"/>
      <c r="Q130" s="32">
        <f>SUM(N130:P130)</f>
        <v>80700</v>
      </c>
      <c r="R130" s="32">
        <f>K130-M130-Q130</f>
        <v>0</v>
      </c>
    </row>
    <row r="131" spans="1:18">
      <c r="A131" s="28" t="s">
        <v>16</v>
      </c>
      <c r="B131" s="30" t="s">
        <v>69</v>
      </c>
      <c r="C131" s="28">
        <f t="shared" ref="C131:R131" si="125">SUM(C132)</f>
        <v>1150000</v>
      </c>
      <c r="D131" s="173">
        <f t="shared" si="125"/>
        <v>0</v>
      </c>
      <c r="E131" s="173">
        <f t="shared" si="125"/>
        <v>0</v>
      </c>
      <c r="F131" s="173">
        <f t="shared" si="125"/>
        <v>0</v>
      </c>
      <c r="G131" s="173">
        <f t="shared" si="125"/>
        <v>0</v>
      </c>
      <c r="H131" s="173">
        <f t="shared" si="125"/>
        <v>0</v>
      </c>
      <c r="I131" s="173">
        <f t="shared" si="125"/>
        <v>0</v>
      </c>
      <c r="J131" s="173">
        <f t="shared" si="125"/>
        <v>0</v>
      </c>
      <c r="K131" s="28">
        <f t="shared" si="125"/>
        <v>1150000</v>
      </c>
      <c r="L131" s="28">
        <f t="shared" si="125"/>
        <v>1150000</v>
      </c>
      <c r="M131" s="28">
        <f t="shared" si="125"/>
        <v>1150000</v>
      </c>
      <c r="N131" s="28">
        <f t="shared" si="125"/>
        <v>0</v>
      </c>
      <c r="O131" s="28">
        <f t="shared" si="125"/>
        <v>0</v>
      </c>
      <c r="P131" s="28">
        <f t="shared" si="125"/>
        <v>0</v>
      </c>
      <c r="Q131" s="28">
        <f t="shared" si="125"/>
        <v>0</v>
      </c>
      <c r="R131" s="28">
        <f t="shared" si="125"/>
        <v>0</v>
      </c>
    </row>
    <row r="132" spans="1:18">
      <c r="A132" s="32" t="s">
        <v>4</v>
      </c>
      <c r="B132" s="42" t="s">
        <v>70</v>
      </c>
      <c r="C132" s="32">
        <v>1150000</v>
      </c>
      <c r="D132" s="32"/>
      <c r="E132" s="32"/>
      <c r="F132" s="32"/>
      <c r="G132" s="32"/>
      <c r="H132" s="32"/>
      <c r="I132" s="32"/>
      <c r="J132" s="115">
        <f>SUM(F132:I132)</f>
        <v>0</v>
      </c>
      <c r="K132" s="32">
        <v>1150000</v>
      </c>
      <c r="L132" s="32">
        <v>1150000</v>
      </c>
      <c r="M132" s="32">
        <v>1150000</v>
      </c>
      <c r="N132" s="32">
        <f>L132-M132</f>
        <v>0</v>
      </c>
      <c r="O132" s="32">
        <v>0</v>
      </c>
      <c r="P132" s="32"/>
      <c r="Q132" s="32">
        <f>SUM(N132:P132)</f>
        <v>0</v>
      </c>
      <c r="R132" s="32">
        <f>K132-M132-Q132</f>
        <v>0</v>
      </c>
    </row>
    <row r="133" spans="1:18">
      <c r="A133" s="28" t="s">
        <v>16</v>
      </c>
      <c r="B133" s="30" t="s">
        <v>47</v>
      </c>
      <c r="C133" s="28">
        <f t="shared" ref="C133:R133" si="126">SUM(C134)</f>
        <v>59507853</v>
      </c>
      <c r="D133" s="173">
        <f t="shared" si="126"/>
        <v>0</v>
      </c>
      <c r="E133" s="173">
        <f t="shared" si="126"/>
        <v>0</v>
      </c>
      <c r="F133" s="173">
        <f t="shared" si="126"/>
        <v>0</v>
      </c>
      <c r="G133" s="173">
        <f t="shared" si="126"/>
        <v>0</v>
      </c>
      <c r="H133" s="173">
        <f t="shared" si="126"/>
        <v>0</v>
      </c>
      <c r="I133" s="173">
        <f t="shared" si="126"/>
        <v>0</v>
      </c>
      <c r="J133" s="173">
        <f t="shared" si="126"/>
        <v>0</v>
      </c>
      <c r="K133" s="28">
        <f t="shared" si="126"/>
        <v>59507853</v>
      </c>
      <c r="L133" s="28">
        <f t="shared" si="126"/>
        <v>59507853</v>
      </c>
      <c r="M133" s="28">
        <f t="shared" si="126"/>
        <v>59507853</v>
      </c>
      <c r="N133" s="28">
        <f t="shared" si="126"/>
        <v>0</v>
      </c>
      <c r="O133" s="28">
        <f t="shared" si="126"/>
        <v>0</v>
      </c>
      <c r="P133" s="28">
        <f t="shared" si="126"/>
        <v>0</v>
      </c>
      <c r="Q133" s="28">
        <f t="shared" si="126"/>
        <v>0</v>
      </c>
      <c r="R133" s="28">
        <f t="shared" si="126"/>
        <v>0</v>
      </c>
    </row>
    <row r="134" spans="1:18">
      <c r="A134" s="32" t="s">
        <v>4</v>
      </c>
      <c r="B134" s="42" t="s">
        <v>71</v>
      </c>
      <c r="C134" s="32">
        <v>59507853</v>
      </c>
      <c r="D134" s="32"/>
      <c r="E134" s="32"/>
      <c r="F134" s="32"/>
      <c r="G134" s="32"/>
      <c r="H134" s="32"/>
      <c r="I134" s="32"/>
      <c r="J134" s="115">
        <f>SUM(F134:I134)</f>
        <v>0</v>
      </c>
      <c r="K134" s="32">
        <v>59507853</v>
      </c>
      <c r="L134" s="32">
        <v>59507853</v>
      </c>
      <c r="M134" s="32">
        <v>59507853</v>
      </c>
      <c r="N134" s="32">
        <f>L134-M134</f>
        <v>0</v>
      </c>
      <c r="O134" s="32">
        <v>0</v>
      </c>
      <c r="P134" s="32"/>
      <c r="Q134" s="32">
        <f>SUM(N134:P134)</f>
        <v>0</v>
      </c>
      <c r="R134" s="32">
        <f>K134-M134-Q134</f>
        <v>0</v>
      </c>
    </row>
    <row r="135" spans="1:18">
      <c r="A135" s="28" t="s">
        <v>16</v>
      </c>
      <c r="B135" s="30" t="s">
        <v>81</v>
      </c>
      <c r="C135" s="28">
        <f t="shared" ref="C135:R135" si="127">SUM(C136)</f>
        <v>37150000</v>
      </c>
      <c r="D135" s="173">
        <f t="shared" si="127"/>
        <v>0</v>
      </c>
      <c r="E135" s="173">
        <f t="shared" si="127"/>
        <v>0</v>
      </c>
      <c r="F135" s="173">
        <f t="shared" si="127"/>
        <v>0</v>
      </c>
      <c r="G135" s="173">
        <f t="shared" si="127"/>
        <v>0</v>
      </c>
      <c r="H135" s="173">
        <f t="shared" si="127"/>
        <v>0</v>
      </c>
      <c r="I135" s="173">
        <f t="shared" si="127"/>
        <v>0</v>
      </c>
      <c r="J135" s="173">
        <f t="shared" si="127"/>
        <v>0</v>
      </c>
      <c r="K135" s="28">
        <f t="shared" si="127"/>
        <v>37150000</v>
      </c>
      <c r="L135" s="28">
        <f t="shared" si="127"/>
        <v>34000000</v>
      </c>
      <c r="M135" s="28">
        <f t="shared" si="127"/>
        <v>4000000</v>
      </c>
      <c r="N135" s="28">
        <f t="shared" si="127"/>
        <v>30000000</v>
      </c>
      <c r="O135" s="28">
        <f t="shared" si="127"/>
        <v>3150000</v>
      </c>
      <c r="P135" s="28">
        <f t="shared" si="127"/>
        <v>0</v>
      </c>
      <c r="Q135" s="28">
        <f t="shared" si="127"/>
        <v>33150000</v>
      </c>
      <c r="R135" s="28">
        <f t="shared" si="127"/>
        <v>0</v>
      </c>
    </row>
    <row r="136" spans="1:18">
      <c r="A136" s="32" t="s">
        <v>4</v>
      </c>
      <c r="B136" s="42" t="s">
        <v>181</v>
      </c>
      <c r="C136" s="32">
        <v>37150000</v>
      </c>
      <c r="D136" s="32"/>
      <c r="E136" s="32"/>
      <c r="F136" s="32"/>
      <c r="G136" s="32"/>
      <c r="H136" s="32"/>
      <c r="I136" s="32"/>
      <c r="J136" s="115">
        <f>SUM(F136:I136)</f>
        <v>0</v>
      </c>
      <c r="K136" s="32">
        <v>37150000</v>
      </c>
      <c r="L136" s="32">
        <v>34000000</v>
      </c>
      <c r="M136" s="32">
        <v>4000000</v>
      </c>
      <c r="N136" s="32">
        <f>L136-M136</f>
        <v>30000000</v>
      </c>
      <c r="O136" s="32">
        <v>3150000</v>
      </c>
      <c r="P136" s="32"/>
      <c r="Q136" s="32">
        <f>SUM(N136:P136)</f>
        <v>33150000</v>
      </c>
      <c r="R136" s="32">
        <f>K136-M136-Q136</f>
        <v>0</v>
      </c>
    </row>
    <row r="137" spans="1:18">
      <c r="A137" s="28" t="s">
        <v>16</v>
      </c>
      <c r="B137" s="30" t="s">
        <v>38</v>
      </c>
      <c r="C137" s="28">
        <f>SUM(C138,C139)</f>
        <v>225959832</v>
      </c>
      <c r="D137" s="173">
        <f t="shared" ref="D137:J137" si="128">SUM(D138:D139)</f>
        <v>0</v>
      </c>
      <c r="E137" s="173">
        <f t="shared" si="128"/>
        <v>0</v>
      </c>
      <c r="F137" s="173">
        <f t="shared" si="128"/>
        <v>0</v>
      </c>
      <c r="G137" s="173">
        <f t="shared" si="128"/>
        <v>0</v>
      </c>
      <c r="H137" s="173">
        <f t="shared" si="128"/>
        <v>0</v>
      </c>
      <c r="I137" s="173">
        <f t="shared" si="128"/>
        <v>0</v>
      </c>
      <c r="J137" s="173">
        <f t="shared" si="128"/>
        <v>0</v>
      </c>
      <c r="K137" s="28">
        <f t="shared" ref="K137:R137" si="129">SUM(K138,K139)</f>
        <v>225959832</v>
      </c>
      <c r="L137" s="28">
        <f t="shared" si="129"/>
        <v>216959832</v>
      </c>
      <c r="M137" s="28">
        <f t="shared" si="129"/>
        <v>216959832</v>
      </c>
      <c r="N137" s="28">
        <f t="shared" si="129"/>
        <v>0</v>
      </c>
      <c r="O137" s="28">
        <f t="shared" si="129"/>
        <v>9000000</v>
      </c>
      <c r="P137" s="28">
        <f t="shared" si="129"/>
        <v>0</v>
      </c>
      <c r="Q137" s="28">
        <f t="shared" si="129"/>
        <v>9000000</v>
      </c>
      <c r="R137" s="28">
        <f t="shared" si="129"/>
        <v>0</v>
      </c>
    </row>
    <row r="138" spans="1:18">
      <c r="A138" s="32" t="s">
        <v>4</v>
      </c>
      <c r="B138" s="42" t="s">
        <v>39</v>
      </c>
      <c r="C138" s="32">
        <v>16499332</v>
      </c>
      <c r="D138" s="32"/>
      <c r="E138" s="32"/>
      <c r="F138" s="32"/>
      <c r="G138" s="32"/>
      <c r="H138" s="32"/>
      <c r="I138" s="32"/>
      <c r="J138" s="115">
        <f t="shared" ref="J138:J139" si="130">SUM(F138:I138)</f>
        <v>0</v>
      </c>
      <c r="K138" s="32">
        <v>16499332</v>
      </c>
      <c r="L138" s="32">
        <v>14499332</v>
      </c>
      <c r="M138" s="32">
        <v>14499332</v>
      </c>
      <c r="N138" s="32">
        <f t="shared" ref="N138:N139" si="131">L138-M138</f>
        <v>0</v>
      </c>
      <c r="O138" s="32">
        <v>2000000</v>
      </c>
      <c r="P138" s="32"/>
      <c r="Q138" s="32">
        <f>SUM(N138:P138)</f>
        <v>2000000</v>
      </c>
      <c r="R138" s="32">
        <f t="shared" ref="R138:R139" si="132">K138-M138-Q138</f>
        <v>0</v>
      </c>
    </row>
    <row r="139" spans="1:18">
      <c r="A139" s="32" t="s">
        <v>4</v>
      </c>
      <c r="B139" s="42" t="s">
        <v>85</v>
      </c>
      <c r="C139" s="32">
        <v>209460500</v>
      </c>
      <c r="D139" s="32"/>
      <c r="E139" s="32"/>
      <c r="F139" s="32"/>
      <c r="G139" s="32"/>
      <c r="H139" s="32"/>
      <c r="I139" s="32"/>
      <c r="J139" s="115">
        <f t="shared" si="130"/>
        <v>0</v>
      </c>
      <c r="K139" s="32">
        <v>209460500</v>
      </c>
      <c r="L139" s="32">
        <v>202460500</v>
      </c>
      <c r="M139" s="32">
        <v>202460500</v>
      </c>
      <c r="N139" s="32">
        <f t="shared" si="131"/>
        <v>0</v>
      </c>
      <c r="O139" s="32">
        <v>7000000</v>
      </c>
      <c r="P139" s="32"/>
      <c r="Q139" s="32">
        <f>SUM(N139:P139)</f>
        <v>7000000</v>
      </c>
      <c r="R139" s="32">
        <f t="shared" si="132"/>
        <v>0</v>
      </c>
    </row>
    <row r="140" spans="1:18">
      <c r="A140" s="28" t="s">
        <v>16</v>
      </c>
      <c r="B140" s="30" t="s">
        <v>40</v>
      </c>
      <c r="C140" s="28">
        <f>SUM(C141,C142)</f>
        <v>65433626</v>
      </c>
      <c r="D140" s="173">
        <f t="shared" ref="D140:J140" si="133">SUM(D141:D142)</f>
        <v>0</v>
      </c>
      <c r="E140" s="173">
        <f t="shared" si="133"/>
        <v>0</v>
      </c>
      <c r="F140" s="173">
        <f t="shared" si="133"/>
        <v>0</v>
      </c>
      <c r="G140" s="173">
        <f t="shared" si="133"/>
        <v>0</v>
      </c>
      <c r="H140" s="173">
        <f t="shared" si="133"/>
        <v>0</v>
      </c>
      <c r="I140" s="173">
        <f t="shared" si="133"/>
        <v>0</v>
      </c>
      <c r="J140" s="173">
        <f t="shared" si="133"/>
        <v>0</v>
      </c>
      <c r="K140" s="28">
        <f t="shared" ref="K140:R140" si="134">SUM(K141,K142)</f>
        <v>65433626</v>
      </c>
      <c r="L140" s="28">
        <f t="shared" si="134"/>
        <v>53359910</v>
      </c>
      <c r="M140" s="28">
        <f t="shared" si="134"/>
        <v>53359910</v>
      </c>
      <c r="N140" s="28">
        <f t="shared" si="134"/>
        <v>0</v>
      </c>
      <c r="O140" s="28">
        <f t="shared" si="134"/>
        <v>12073716</v>
      </c>
      <c r="P140" s="28">
        <f t="shared" si="134"/>
        <v>0</v>
      </c>
      <c r="Q140" s="28">
        <f t="shared" si="134"/>
        <v>12073716</v>
      </c>
      <c r="R140" s="28">
        <f t="shared" si="134"/>
        <v>0</v>
      </c>
    </row>
    <row r="141" spans="1:18">
      <c r="A141" s="32" t="s">
        <v>4</v>
      </c>
      <c r="B141" s="42" t="s">
        <v>41</v>
      </c>
      <c r="C141" s="32">
        <v>62433626</v>
      </c>
      <c r="D141" s="32"/>
      <c r="E141" s="32"/>
      <c r="F141" s="32"/>
      <c r="G141" s="32"/>
      <c r="H141" s="32"/>
      <c r="I141" s="32"/>
      <c r="J141" s="115">
        <f t="shared" ref="J141:J142" si="135">SUM(F141:I141)</f>
        <v>0</v>
      </c>
      <c r="K141" s="32">
        <v>62433626</v>
      </c>
      <c r="L141" s="32">
        <v>53359910</v>
      </c>
      <c r="M141" s="32">
        <v>53359910</v>
      </c>
      <c r="N141" s="32">
        <f t="shared" ref="N141:N142" si="136">L141-M141</f>
        <v>0</v>
      </c>
      <c r="O141" s="271">
        <v>9073716</v>
      </c>
      <c r="P141" s="32"/>
      <c r="Q141" s="32">
        <f>SUM(N141:P141)</f>
        <v>9073716</v>
      </c>
      <c r="R141" s="32">
        <f t="shared" ref="R141:R142" si="137">K141-M141-Q141</f>
        <v>0</v>
      </c>
    </row>
    <row r="142" spans="1:18">
      <c r="A142" s="32" t="s">
        <v>4</v>
      </c>
      <c r="B142" s="42" t="s">
        <v>42</v>
      </c>
      <c r="C142" s="32">
        <v>3000000</v>
      </c>
      <c r="D142" s="32"/>
      <c r="E142" s="32"/>
      <c r="F142" s="32"/>
      <c r="G142" s="32"/>
      <c r="H142" s="32"/>
      <c r="I142" s="32"/>
      <c r="J142" s="115">
        <f t="shared" si="135"/>
        <v>0</v>
      </c>
      <c r="K142" s="32">
        <v>3000000</v>
      </c>
      <c r="L142" s="32">
        <v>0</v>
      </c>
      <c r="M142" s="32">
        <v>0</v>
      </c>
      <c r="N142" s="32">
        <f t="shared" si="136"/>
        <v>0</v>
      </c>
      <c r="O142" s="32">
        <v>3000000</v>
      </c>
      <c r="P142" s="32"/>
      <c r="Q142" s="32">
        <f>SUM(N142:P142)</f>
        <v>3000000</v>
      </c>
      <c r="R142" s="32">
        <f t="shared" si="137"/>
        <v>0</v>
      </c>
    </row>
    <row r="143" spans="1:18">
      <c r="A143" s="28" t="s">
        <v>16</v>
      </c>
      <c r="B143" s="30" t="s">
        <v>88</v>
      </c>
      <c r="C143" s="28">
        <f t="shared" ref="C143:R143" si="138">SUM(C144)</f>
        <v>30000000</v>
      </c>
      <c r="D143" s="173">
        <f t="shared" ref="D143:J143" si="139">SUM(D144)</f>
        <v>0</v>
      </c>
      <c r="E143" s="173">
        <f t="shared" si="139"/>
        <v>0</v>
      </c>
      <c r="F143" s="173">
        <f t="shared" si="139"/>
        <v>0</v>
      </c>
      <c r="G143" s="173">
        <f t="shared" si="139"/>
        <v>0</v>
      </c>
      <c r="H143" s="173">
        <f t="shared" si="139"/>
        <v>0</v>
      </c>
      <c r="I143" s="173">
        <f t="shared" si="139"/>
        <v>0</v>
      </c>
      <c r="J143" s="173">
        <f t="shared" si="139"/>
        <v>0</v>
      </c>
      <c r="K143" s="28">
        <f t="shared" si="138"/>
        <v>30000000</v>
      </c>
      <c r="L143" s="28">
        <f t="shared" si="138"/>
        <v>30000000</v>
      </c>
      <c r="M143" s="28">
        <f t="shared" si="138"/>
        <v>0</v>
      </c>
      <c r="N143" s="28">
        <f t="shared" si="138"/>
        <v>30000000</v>
      </c>
      <c r="O143" s="28">
        <f t="shared" si="138"/>
        <v>0</v>
      </c>
      <c r="P143" s="28">
        <f t="shared" si="138"/>
        <v>0</v>
      </c>
      <c r="Q143" s="28">
        <f t="shared" si="138"/>
        <v>30000000</v>
      </c>
      <c r="R143" s="28">
        <f t="shared" si="138"/>
        <v>0</v>
      </c>
    </row>
    <row r="144" spans="1:18">
      <c r="A144" s="32" t="s">
        <v>4</v>
      </c>
      <c r="B144" s="42" t="s">
        <v>88</v>
      </c>
      <c r="C144" s="32">
        <v>30000000</v>
      </c>
      <c r="D144" s="32"/>
      <c r="E144" s="32"/>
      <c r="F144" s="32"/>
      <c r="G144" s="32"/>
      <c r="H144" s="32"/>
      <c r="I144" s="32"/>
      <c r="J144" s="115">
        <f>SUM(F144:I144)</f>
        <v>0</v>
      </c>
      <c r="K144" s="32">
        <v>30000000</v>
      </c>
      <c r="L144" s="32">
        <v>30000000</v>
      </c>
      <c r="M144" s="32">
        <v>0</v>
      </c>
      <c r="N144" s="32">
        <f>L144-M144</f>
        <v>30000000</v>
      </c>
      <c r="O144" s="32">
        <v>0</v>
      </c>
      <c r="P144" s="32"/>
      <c r="Q144" s="32">
        <f>SUM(N144:P144)</f>
        <v>30000000</v>
      </c>
      <c r="R144" s="32">
        <f>K144-M144-Q144</f>
        <v>0</v>
      </c>
    </row>
    <row r="145" spans="1:18">
      <c r="A145" s="28" t="s">
        <v>16</v>
      </c>
      <c r="B145" s="30" t="s">
        <v>49</v>
      </c>
      <c r="C145" s="28">
        <f t="shared" ref="C145:R145" si="140">SUM(C146:C148)</f>
        <v>239036951</v>
      </c>
      <c r="D145" s="173">
        <f t="shared" ref="D145:J145" si="141">SUM(D146:D148)</f>
        <v>0</v>
      </c>
      <c r="E145" s="173">
        <f t="shared" si="141"/>
        <v>0</v>
      </c>
      <c r="F145" s="173">
        <f t="shared" si="141"/>
        <v>0</v>
      </c>
      <c r="G145" s="173">
        <f t="shared" si="141"/>
        <v>0</v>
      </c>
      <c r="H145" s="173">
        <f t="shared" si="141"/>
        <v>0</v>
      </c>
      <c r="I145" s="173">
        <f t="shared" si="141"/>
        <v>0</v>
      </c>
      <c r="J145" s="173">
        <f t="shared" si="141"/>
        <v>0</v>
      </c>
      <c r="K145" s="28">
        <f t="shared" si="140"/>
        <v>239036951</v>
      </c>
      <c r="L145" s="28">
        <f t="shared" si="140"/>
        <v>228036951</v>
      </c>
      <c r="M145" s="28">
        <f t="shared" si="140"/>
        <v>228036951</v>
      </c>
      <c r="N145" s="28">
        <f t="shared" si="140"/>
        <v>0</v>
      </c>
      <c r="O145" s="28">
        <f t="shared" si="140"/>
        <v>11000000</v>
      </c>
      <c r="P145" s="28">
        <f t="shared" si="140"/>
        <v>0</v>
      </c>
      <c r="Q145" s="28">
        <f t="shared" si="140"/>
        <v>11000000</v>
      </c>
      <c r="R145" s="28">
        <f t="shared" si="140"/>
        <v>0</v>
      </c>
    </row>
    <row r="146" spans="1:18">
      <c r="A146" s="32" t="s">
        <v>4</v>
      </c>
      <c r="B146" s="42" t="s">
        <v>228</v>
      </c>
      <c r="C146" s="32">
        <v>21168571</v>
      </c>
      <c r="D146" s="32"/>
      <c r="E146" s="32"/>
      <c r="F146" s="32"/>
      <c r="G146" s="32"/>
      <c r="H146" s="32"/>
      <c r="I146" s="32"/>
      <c r="J146" s="115">
        <f t="shared" ref="J146:J148" si="142">SUM(F146:I146)</f>
        <v>0</v>
      </c>
      <c r="K146" s="32">
        <v>21168571</v>
      </c>
      <c r="L146" s="32">
        <v>21168571</v>
      </c>
      <c r="M146" s="32">
        <v>21168571</v>
      </c>
      <c r="N146" s="32">
        <f t="shared" ref="N146:N148" si="143">L146-M146</f>
        <v>0</v>
      </c>
      <c r="O146" s="32">
        <v>0</v>
      </c>
      <c r="P146" s="32"/>
      <c r="Q146" s="32">
        <f>SUM(N146:P146)</f>
        <v>0</v>
      </c>
      <c r="R146" s="32">
        <f t="shared" ref="R146:R148" si="144">K146-M146-Q146</f>
        <v>0</v>
      </c>
    </row>
    <row r="147" spans="1:18">
      <c r="A147" s="32" t="s">
        <v>4</v>
      </c>
      <c r="B147" s="42" t="s">
        <v>53</v>
      </c>
      <c r="C147" s="32">
        <v>11000000</v>
      </c>
      <c r="D147" s="32"/>
      <c r="E147" s="32"/>
      <c r="F147" s="32"/>
      <c r="G147" s="32"/>
      <c r="H147" s="32"/>
      <c r="I147" s="32"/>
      <c r="J147" s="115">
        <f t="shared" si="142"/>
        <v>0</v>
      </c>
      <c r="K147" s="32">
        <v>11000000</v>
      </c>
      <c r="L147" s="32">
        <v>0</v>
      </c>
      <c r="M147" s="32">
        <v>0</v>
      </c>
      <c r="N147" s="32">
        <f t="shared" si="143"/>
        <v>0</v>
      </c>
      <c r="O147" s="32">
        <v>11000000</v>
      </c>
      <c r="P147" s="32"/>
      <c r="Q147" s="32">
        <f>SUM(N147:P147)</f>
        <v>11000000</v>
      </c>
      <c r="R147" s="32">
        <f t="shared" si="144"/>
        <v>0</v>
      </c>
    </row>
    <row r="148" spans="1:18">
      <c r="A148" s="32" t="s">
        <v>4</v>
      </c>
      <c r="B148" s="42" t="s">
        <v>138</v>
      </c>
      <c r="C148" s="32">
        <v>206868380</v>
      </c>
      <c r="D148" s="32"/>
      <c r="E148" s="32"/>
      <c r="F148" s="32"/>
      <c r="G148" s="32"/>
      <c r="H148" s="32"/>
      <c r="I148" s="32"/>
      <c r="J148" s="115">
        <f t="shared" si="142"/>
        <v>0</v>
      </c>
      <c r="K148" s="32">
        <v>206868380</v>
      </c>
      <c r="L148" s="32">
        <v>206868380</v>
      </c>
      <c r="M148" s="32">
        <v>206868380</v>
      </c>
      <c r="N148" s="32">
        <f t="shared" si="143"/>
        <v>0</v>
      </c>
      <c r="O148" s="32">
        <v>0</v>
      </c>
      <c r="P148" s="32"/>
      <c r="Q148" s="32">
        <f>SUM(N148:P148)</f>
        <v>0</v>
      </c>
      <c r="R148" s="32">
        <f t="shared" si="144"/>
        <v>0</v>
      </c>
    </row>
    <row r="149" spans="1:18"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</row>
    <row r="150" spans="1:18"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</row>
  </sheetData>
  <autoFilter ref="A5:R148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0"/>
  <sheetViews>
    <sheetView zoomScale="85" zoomScaleNormal="85" workbookViewId="0">
      <selection activeCell="G29" sqref="G29"/>
    </sheetView>
  </sheetViews>
  <sheetFormatPr defaultRowHeight="12.75"/>
  <cols>
    <col min="2" max="2" width="15.42578125" customWidth="1"/>
    <col min="3" max="5" width="17.85546875" customWidth="1"/>
    <col min="6" max="9" width="17.85546875" style="151" customWidth="1"/>
    <col min="10" max="18" width="17.85546875" customWidth="1"/>
  </cols>
  <sheetData>
    <row r="2" spans="1:18" ht="19.5">
      <c r="A2" s="145" t="s">
        <v>422</v>
      </c>
      <c r="B2" s="145"/>
      <c r="C2" s="146" t="s">
        <v>249</v>
      </c>
      <c r="D2" s="145"/>
      <c r="E2" s="145"/>
      <c r="F2" s="145"/>
      <c r="G2" s="145"/>
      <c r="H2" s="145"/>
    </row>
    <row r="3" spans="1:18">
      <c r="C3" s="112">
        <f>SUBTOTAL(9,C11:C89)</f>
        <v>251474000</v>
      </c>
      <c r="D3" s="112">
        <f t="shared" ref="D3:R3" si="0">SUBTOTAL(9,D11:D89)</f>
        <v>0</v>
      </c>
      <c r="E3" s="112">
        <f t="shared" si="0"/>
        <v>0</v>
      </c>
      <c r="F3" s="108"/>
      <c r="G3" s="108"/>
      <c r="H3" s="108">
        <f t="shared" si="0"/>
        <v>140006</v>
      </c>
      <c r="I3" s="108">
        <f t="shared" si="0"/>
        <v>2906027</v>
      </c>
      <c r="J3" s="112">
        <f t="shared" si="0"/>
        <v>56325039</v>
      </c>
      <c r="K3" s="112">
        <f t="shared" si="0"/>
        <v>307799039</v>
      </c>
      <c r="L3" s="112">
        <f t="shared" si="0"/>
        <v>347150550</v>
      </c>
      <c r="M3" s="112">
        <f t="shared" si="0"/>
        <v>347150550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-16290530</v>
      </c>
    </row>
    <row r="4" spans="1:18" ht="12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7" t="s">
        <v>7</v>
      </c>
      <c r="E5" s="7" t="s">
        <v>8</v>
      </c>
      <c r="F5" s="278"/>
      <c r="G5" s="278"/>
      <c r="H5" s="278" t="s">
        <v>9</v>
      </c>
      <c r="I5" s="278" t="s">
        <v>10</v>
      </c>
      <c r="J5" s="7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32" t="s">
        <v>14</v>
      </c>
      <c r="B6" s="32" t="s">
        <v>123</v>
      </c>
      <c r="C6" s="237">
        <f>SUM(C7,C41,C48,C62,C71,C76,C81)</f>
        <v>124373000</v>
      </c>
      <c r="D6" s="32">
        <v>0</v>
      </c>
      <c r="E6" s="32">
        <v>0</v>
      </c>
      <c r="F6" s="115">
        <f>SUM(F423,F675,F1035,F1540,F1634,F1761,F1773,F1916,F2000,F2166,F2302,F2438,F2521,F2602,F2804,F2967,F3021,F3106,F3176,F3258,F3307,F3329,F3414,F3459,F3557,F3604,F3738,F3772,F3807,F3861,F3906,F3949,F4011,F4116,F4258,F4423,F4495,F45122)</f>
        <v>0</v>
      </c>
      <c r="G6" s="32">
        <f>G7+G41+G48+G62+G71+G76+G81</f>
        <v>-10080000</v>
      </c>
      <c r="H6" s="32">
        <f>H7+H41+H48+H62+H71+H76+H81</f>
        <v>0</v>
      </c>
      <c r="I6" s="32">
        <f>I7+I41+I48+I62+I71+I76+I81</f>
        <v>7</v>
      </c>
      <c r="J6" s="32">
        <v>14504000</v>
      </c>
      <c r="K6" s="32">
        <v>138877000</v>
      </c>
      <c r="L6" s="32">
        <v>136083430</v>
      </c>
      <c r="M6" s="32">
        <v>136083430</v>
      </c>
      <c r="N6" s="32">
        <v>0</v>
      </c>
      <c r="O6" s="32">
        <v>0</v>
      </c>
      <c r="P6" s="32">
        <v>0</v>
      </c>
      <c r="Q6" s="32">
        <v>0</v>
      </c>
      <c r="R6" s="32">
        <v>2793570</v>
      </c>
    </row>
    <row r="7" spans="1:18">
      <c r="A7" s="25" t="s">
        <v>1</v>
      </c>
      <c r="B7" s="25" t="s">
        <v>33</v>
      </c>
      <c r="C7" s="208">
        <f t="shared" ref="C7:C8" si="1">SUM(C8)</f>
        <v>123211000</v>
      </c>
      <c r="D7" s="25">
        <v>0</v>
      </c>
      <c r="E7" s="25">
        <v>0</v>
      </c>
      <c r="F7" s="25">
        <f t="shared" ref="F7:I8" si="2">F8</f>
        <v>0</v>
      </c>
      <c r="G7" s="25">
        <f t="shared" si="2"/>
        <v>-10080000</v>
      </c>
      <c r="H7" s="25">
        <f t="shared" si="2"/>
        <v>0</v>
      </c>
      <c r="I7" s="25">
        <f t="shared" si="2"/>
        <v>7</v>
      </c>
      <c r="J7" s="25">
        <v>-9909000</v>
      </c>
      <c r="K7" s="25">
        <v>113302000</v>
      </c>
      <c r="L7" s="25">
        <v>110904200</v>
      </c>
      <c r="M7" s="25">
        <v>110904200</v>
      </c>
      <c r="N7" s="25">
        <v>0</v>
      </c>
      <c r="O7" s="25">
        <v>0</v>
      </c>
      <c r="P7" s="25">
        <v>0</v>
      </c>
      <c r="Q7" s="25">
        <v>0</v>
      </c>
      <c r="R7" s="25">
        <v>2397800</v>
      </c>
    </row>
    <row r="8" spans="1:18">
      <c r="A8" s="26" t="s">
        <v>2</v>
      </c>
      <c r="B8" s="26" t="s">
        <v>536</v>
      </c>
      <c r="C8" s="209">
        <f t="shared" si="1"/>
        <v>123211000</v>
      </c>
      <c r="D8" s="26">
        <v>0</v>
      </c>
      <c r="E8" s="26">
        <v>0</v>
      </c>
      <c r="F8" s="26">
        <f t="shared" si="2"/>
        <v>0</v>
      </c>
      <c r="G8" s="26">
        <f t="shared" si="2"/>
        <v>-10080000</v>
      </c>
      <c r="H8" s="26">
        <f t="shared" si="2"/>
        <v>0</v>
      </c>
      <c r="I8" s="26">
        <f t="shared" si="2"/>
        <v>7</v>
      </c>
      <c r="J8" s="26">
        <v>-9909000</v>
      </c>
      <c r="K8" s="26">
        <v>113302000</v>
      </c>
      <c r="L8" s="26">
        <v>110904200</v>
      </c>
      <c r="M8" s="26">
        <v>110904200</v>
      </c>
      <c r="N8" s="26">
        <v>0</v>
      </c>
      <c r="O8" s="26">
        <v>0</v>
      </c>
      <c r="P8" s="26">
        <v>0</v>
      </c>
      <c r="Q8" s="26">
        <v>0</v>
      </c>
      <c r="R8" s="26">
        <v>2397800</v>
      </c>
    </row>
    <row r="9" spans="1:18">
      <c r="A9" s="27" t="s">
        <v>3</v>
      </c>
      <c r="B9" s="27" t="s">
        <v>250</v>
      </c>
      <c r="C9" s="210">
        <f t="shared" ref="C9" si="3">SUM(C12,C10,C14,C16,C18,C22,C25,C31,C33,C35,C38,C29)</f>
        <v>123211000</v>
      </c>
      <c r="D9" s="27">
        <v>0</v>
      </c>
      <c r="E9" s="27">
        <v>0</v>
      </c>
      <c r="F9" s="27">
        <f>SUM(F10,F12,F14,F16,F18,F22,F25,F29,F31,F33,F35,F38)</f>
        <v>0</v>
      </c>
      <c r="G9" s="27">
        <f>SUM(G10,G12,G14,G16,G18,G22,G25,G29,G31,G33,G35,G38)</f>
        <v>-10080000</v>
      </c>
      <c r="H9" s="27">
        <f>SUM(H10,H12,H14,H16,H18,H22,H25,H29,H31,H33,H35,H38)</f>
        <v>0</v>
      </c>
      <c r="I9" s="27">
        <f>SUM(I10,I12,I14,I16,I18,I22,I25,I29,I31,I33,I35,I38)</f>
        <v>7</v>
      </c>
      <c r="J9" s="27">
        <v>-9909000</v>
      </c>
      <c r="K9" s="27">
        <v>113302000</v>
      </c>
      <c r="L9" s="27">
        <v>110904200</v>
      </c>
      <c r="M9" s="27">
        <v>110904200</v>
      </c>
      <c r="N9" s="27">
        <v>0</v>
      </c>
      <c r="O9" s="27">
        <v>0</v>
      </c>
      <c r="P9" s="27">
        <v>0</v>
      </c>
      <c r="Q9" s="27">
        <v>0</v>
      </c>
      <c r="R9" s="27">
        <v>2397800</v>
      </c>
    </row>
    <row r="10" spans="1:18">
      <c r="A10" s="28" t="s">
        <v>16</v>
      </c>
      <c r="B10" s="28" t="s">
        <v>21</v>
      </c>
      <c r="C10" s="173">
        <f>SUM(C11)</f>
        <v>758000</v>
      </c>
      <c r="D10" s="173">
        <f t="shared" ref="D10:M10" si="4">SUM(D11)</f>
        <v>0</v>
      </c>
      <c r="E10" s="173">
        <f t="shared" si="4"/>
        <v>0</v>
      </c>
      <c r="F10" s="173">
        <f t="shared" si="4"/>
        <v>-200000</v>
      </c>
      <c r="G10" s="173">
        <f t="shared" si="4"/>
        <v>0</v>
      </c>
      <c r="H10" s="173">
        <f t="shared" si="4"/>
        <v>0</v>
      </c>
      <c r="I10" s="173">
        <f t="shared" si="4"/>
        <v>1</v>
      </c>
      <c r="J10" s="173">
        <f t="shared" si="4"/>
        <v>-199999</v>
      </c>
      <c r="K10" s="173">
        <f t="shared" si="4"/>
        <v>558001</v>
      </c>
      <c r="L10" s="173">
        <f t="shared" si="4"/>
        <v>554000</v>
      </c>
      <c r="M10" s="173">
        <f t="shared" si="4"/>
        <v>554000</v>
      </c>
      <c r="N10" s="301">
        <v>0</v>
      </c>
      <c r="O10" s="301">
        <v>0</v>
      </c>
      <c r="P10" s="301">
        <v>0</v>
      </c>
      <c r="Q10" s="301">
        <v>0</v>
      </c>
      <c r="R10" s="301">
        <v>4000</v>
      </c>
    </row>
    <row r="11" spans="1:18">
      <c r="A11" s="32" t="s">
        <v>529</v>
      </c>
      <c r="B11" s="32" t="s">
        <v>35</v>
      </c>
      <c r="C11" s="32">
        <v>758000</v>
      </c>
      <c r="D11" s="32">
        <v>0</v>
      </c>
      <c r="E11" s="32">
        <v>0</v>
      </c>
      <c r="F11" s="32">
        <v>-200000</v>
      </c>
      <c r="G11" s="32"/>
      <c r="H11" s="32">
        <v>0</v>
      </c>
      <c r="I11" s="32">
        <v>1</v>
      </c>
      <c r="J11" s="115">
        <f>SUM(F11:I11)</f>
        <v>-199999</v>
      </c>
      <c r="K11" s="115">
        <f>C11+J11</f>
        <v>558001</v>
      </c>
      <c r="L11" s="32">
        <v>554000</v>
      </c>
      <c r="M11" s="32">
        <v>554000</v>
      </c>
      <c r="N11" s="283">
        <f>L11-M11</f>
        <v>0</v>
      </c>
      <c r="O11" s="32"/>
      <c r="P11" s="32"/>
      <c r="Q11" s="283">
        <f>SUM(N11:P11)</f>
        <v>0</v>
      </c>
      <c r="R11" s="115">
        <f>K11-M11-Q11</f>
        <v>4001</v>
      </c>
    </row>
    <row r="12" spans="1:18">
      <c r="A12" s="28" t="s">
        <v>16</v>
      </c>
      <c r="B12" s="28" t="s">
        <v>76</v>
      </c>
      <c r="C12" s="173">
        <f>SUM(C13)</f>
        <v>1300000</v>
      </c>
      <c r="D12" s="173">
        <f t="shared" ref="D12:M12" si="5">SUM(D13)</f>
        <v>0</v>
      </c>
      <c r="E12" s="173">
        <f t="shared" si="5"/>
        <v>0</v>
      </c>
      <c r="F12" s="173">
        <f t="shared" si="5"/>
        <v>-200000</v>
      </c>
      <c r="G12" s="173">
        <f t="shared" si="5"/>
        <v>0</v>
      </c>
      <c r="H12" s="173">
        <f t="shared" si="5"/>
        <v>0</v>
      </c>
      <c r="I12" s="173">
        <f t="shared" si="5"/>
        <v>1</v>
      </c>
      <c r="J12" s="173">
        <f t="shared" si="5"/>
        <v>-199999</v>
      </c>
      <c r="K12" s="173">
        <f t="shared" si="5"/>
        <v>1100001</v>
      </c>
      <c r="L12" s="173">
        <f t="shared" si="5"/>
        <v>1000000</v>
      </c>
      <c r="M12" s="173">
        <f t="shared" si="5"/>
        <v>1000000</v>
      </c>
      <c r="N12" s="301">
        <v>0</v>
      </c>
      <c r="O12" s="301">
        <v>0</v>
      </c>
      <c r="P12" s="301">
        <v>0</v>
      </c>
      <c r="Q12" s="301">
        <v>0</v>
      </c>
      <c r="R12" s="301">
        <v>100000</v>
      </c>
    </row>
    <row r="13" spans="1:18">
      <c r="A13" s="32" t="s">
        <v>4</v>
      </c>
      <c r="B13" s="32" t="s">
        <v>180</v>
      </c>
      <c r="C13" s="32">
        <v>1300000</v>
      </c>
      <c r="D13" s="32">
        <v>0</v>
      </c>
      <c r="E13" s="32">
        <v>0</v>
      </c>
      <c r="F13" s="32">
        <v>-200000</v>
      </c>
      <c r="G13" s="32"/>
      <c r="H13" s="32">
        <v>0</v>
      </c>
      <c r="I13" s="32">
        <v>1</v>
      </c>
      <c r="J13" s="115">
        <f>SUM(F13:I13)</f>
        <v>-199999</v>
      </c>
      <c r="K13" s="115">
        <f>C13+J13</f>
        <v>1100001</v>
      </c>
      <c r="L13" s="32">
        <v>1000000</v>
      </c>
      <c r="M13" s="32">
        <v>1000000</v>
      </c>
      <c r="N13" s="283">
        <f>L13-M13</f>
        <v>0</v>
      </c>
      <c r="O13" s="32"/>
      <c r="P13" s="32"/>
      <c r="Q13" s="283">
        <f>SUM(N13:P13)</f>
        <v>0</v>
      </c>
      <c r="R13" s="115">
        <f>K13-M13-Q13</f>
        <v>100001</v>
      </c>
    </row>
    <row r="14" spans="1:18">
      <c r="A14" s="28" t="s">
        <v>16</v>
      </c>
      <c r="B14" s="28" t="s">
        <v>65</v>
      </c>
      <c r="C14" s="173">
        <f>SUM(C15)</f>
        <v>6600000</v>
      </c>
      <c r="D14" s="173">
        <f t="shared" ref="D14:M14" si="6">SUM(D15)</f>
        <v>0</v>
      </c>
      <c r="E14" s="173">
        <f t="shared" si="6"/>
        <v>0</v>
      </c>
      <c r="F14" s="173">
        <f t="shared" si="6"/>
        <v>0</v>
      </c>
      <c r="G14" s="173">
        <f t="shared" si="6"/>
        <v>-6600000</v>
      </c>
      <c r="H14" s="173">
        <f t="shared" si="6"/>
        <v>0</v>
      </c>
      <c r="I14" s="173">
        <f t="shared" si="6"/>
        <v>1</v>
      </c>
      <c r="J14" s="173">
        <f t="shared" si="6"/>
        <v>-6599999</v>
      </c>
      <c r="K14" s="173">
        <f t="shared" si="6"/>
        <v>1</v>
      </c>
      <c r="L14" s="173">
        <f t="shared" si="6"/>
        <v>0</v>
      </c>
      <c r="M14" s="173">
        <f t="shared" si="6"/>
        <v>0</v>
      </c>
      <c r="N14" s="301">
        <v>0</v>
      </c>
      <c r="O14" s="301">
        <v>0</v>
      </c>
      <c r="P14" s="301">
        <v>0</v>
      </c>
      <c r="Q14" s="301">
        <v>0</v>
      </c>
      <c r="R14" s="301">
        <v>0</v>
      </c>
    </row>
    <row r="15" spans="1:18">
      <c r="A15" s="32" t="s">
        <v>4</v>
      </c>
      <c r="B15" s="32" t="s">
        <v>208</v>
      </c>
      <c r="C15" s="32">
        <v>6600000</v>
      </c>
      <c r="D15" s="32">
        <v>0</v>
      </c>
      <c r="E15" s="32">
        <v>0</v>
      </c>
      <c r="F15" s="32"/>
      <c r="G15" s="32">
        <v>-6600000</v>
      </c>
      <c r="H15" s="32">
        <v>0</v>
      </c>
      <c r="I15" s="32">
        <v>1</v>
      </c>
      <c r="J15" s="115">
        <f>SUM(F15:I15)</f>
        <v>-6599999</v>
      </c>
      <c r="K15" s="115">
        <f>C15+J15</f>
        <v>1</v>
      </c>
      <c r="L15" s="32">
        <v>0</v>
      </c>
      <c r="M15" s="32">
        <v>0</v>
      </c>
      <c r="N15" s="283">
        <f>L15-M15</f>
        <v>0</v>
      </c>
      <c r="O15" s="32"/>
      <c r="P15" s="32"/>
      <c r="Q15" s="283">
        <f>SUM(N15:P15)</f>
        <v>0</v>
      </c>
      <c r="R15" s="115">
        <f>K15-M15-Q15</f>
        <v>1</v>
      </c>
    </row>
    <row r="16" spans="1:18">
      <c r="A16" s="28" t="s">
        <v>16</v>
      </c>
      <c r="B16" s="28" t="s">
        <v>67</v>
      </c>
      <c r="C16" s="173">
        <f>SUM(C17)</f>
        <v>15250000</v>
      </c>
      <c r="D16" s="173">
        <f t="shared" ref="D16:M16" si="7">SUM(D17)</f>
        <v>0</v>
      </c>
      <c r="E16" s="173">
        <f t="shared" si="7"/>
        <v>0</v>
      </c>
      <c r="F16" s="173">
        <f t="shared" si="7"/>
        <v>1300000</v>
      </c>
      <c r="G16" s="173">
        <f t="shared" si="7"/>
        <v>0</v>
      </c>
      <c r="H16" s="173">
        <f t="shared" si="7"/>
        <v>0</v>
      </c>
      <c r="I16" s="173">
        <f t="shared" si="7"/>
        <v>1</v>
      </c>
      <c r="J16" s="173">
        <f t="shared" si="7"/>
        <v>1300001</v>
      </c>
      <c r="K16" s="173">
        <f t="shared" si="7"/>
        <v>16550001</v>
      </c>
      <c r="L16" s="173">
        <f t="shared" si="7"/>
        <v>16524020</v>
      </c>
      <c r="M16" s="173">
        <f t="shared" si="7"/>
        <v>16524020</v>
      </c>
      <c r="N16" s="301">
        <v>0</v>
      </c>
      <c r="O16" s="301">
        <v>0</v>
      </c>
      <c r="P16" s="301">
        <v>0</v>
      </c>
      <c r="Q16" s="301">
        <v>0</v>
      </c>
      <c r="R16" s="301">
        <v>25980</v>
      </c>
    </row>
    <row r="17" spans="1:18">
      <c r="A17" s="32" t="s">
        <v>4</v>
      </c>
      <c r="B17" s="32" t="s">
        <v>67</v>
      </c>
      <c r="C17" s="32">
        <v>15250000</v>
      </c>
      <c r="D17" s="32">
        <v>0</v>
      </c>
      <c r="E17" s="32">
        <v>0</v>
      </c>
      <c r="F17" s="32">
        <v>1300000</v>
      </c>
      <c r="G17" s="32"/>
      <c r="H17" s="32">
        <v>0</v>
      </c>
      <c r="I17" s="32">
        <v>1</v>
      </c>
      <c r="J17" s="115">
        <f>SUM(F17:I17)</f>
        <v>1300001</v>
      </c>
      <c r="K17" s="115">
        <f>C17+J17</f>
        <v>16550001</v>
      </c>
      <c r="L17" s="32">
        <v>16524020</v>
      </c>
      <c r="M17" s="32">
        <v>16524020</v>
      </c>
      <c r="N17" s="283">
        <f>L17-M17</f>
        <v>0</v>
      </c>
      <c r="O17" s="32"/>
      <c r="P17" s="32"/>
      <c r="Q17" s="283">
        <f>SUM(N17:P17)</f>
        <v>0</v>
      </c>
      <c r="R17" s="115">
        <f>K17-M17-Q17</f>
        <v>25981</v>
      </c>
    </row>
    <row r="18" spans="1:18">
      <c r="A18" s="28" t="s">
        <v>16</v>
      </c>
      <c r="B18" s="28" t="s">
        <v>36</v>
      </c>
      <c r="C18" s="173">
        <f>SUM(C19:C21)</f>
        <v>27135000</v>
      </c>
      <c r="D18" s="173">
        <f t="shared" ref="D18:M18" si="8">SUM(D19:D21)</f>
        <v>0</v>
      </c>
      <c r="E18" s="173">
        <f t="shared" si="8"/>
        <v>0</v>
      </c>
      <c r="F18" s="173">
        <f t="shared" si="8"/>
        <v>2744000</v>
      </c>
      <c r="G18" s="173">
        <f t="shared" si="8"/>
        <v>0</v>
      </c>
      <c r="H18" s="173">
        <f t="shared" si="8"/>
        <v>0</v>
      </c>
      <c r="I18" s="173">
        <f t="shared" ref="I18" si="9">SUM(I19:I21)</f>
        <v>0</v>
      </c>
      <c r="J18" s="173">
        <f t="shared" si="8"/>
        <v>2744000</v>
      </c>
      <c r="K18" s="173">
        <f t="shared" si="8"/>
        <v>29879000</v>
      </c>
      <c r="L18" s="173">
        <f t="shared" si="8"/>
        <v>30015340</v>
      </c>
      <c r="M18" s="173">
        <f t="shared" si="8"/>
        <v>30015340</v>
      </c>
      <c r="N18" s="301">
        <v>0</v>
      </c>
      <c r="O18" s="301">
        <v>0</v>
      </c>
      <c r="P18" s="301">
        <v>0</v>
      </c>
      <c r="Q18" s="301">
        <v>0</v>
      </c>
      <c r="R18" s="301">
        <v>34660</v>
      </c>
    </row>
    <row r="19" spans="1:18">
      <c r="A19" s="32" t="s">
        <v>4</v>
      </c>
      <c r="B19" s="32" t="s">
        <v>144</v>
      </c>
      <c r="C19" s="32">
        <v>24315000</v>
      </c>
      <c r="D19" s="32">
        <v>0</v>
      </c>
      <c r="E19" s="32">
        <v>0</v>
      </c>
      <c r="F19" s="32">
        <f>4385000-171000</f>
        <v>4214000</v>
      </c>
      <c r="G19" s="32"/>
      <c r="H19" s="32">
        <v>0</v>
      </c>
      <c r="I19" s="32">
        <v>0</v>
      </c>
      <c r="J19" s="115">
        <f t="shared" ref="J19:J21" si="10">SUM(F19:I19)</f>
        <v>4214000</v>
      </c>
      <c r="K19" s="115">
        <f>C19+J19</f>
        <v>28529000</v>
      </c>
      <c r="L19" s="32">
        <v>28699420</v>
      </c>
      <c r="M19" s="32">
        <v>28699420</v>
      </c>
      <c r="N19" s="283">
        <f t="shared" ref="N19:N21" si="11">L19-M19</f>
        <v>0</v>
      </c>
      <c r="O19" s="32"/>
      <c r="P19" s="32"/>
      <c r="Q19" s="283">
        <f t="shared" ref="Q19:Q21" si="12">SUM(N19:P19)</f>
        <v>0</v>
      </c>
      <c r="R19" s="115">
        <f t="shared" ref="R19:R21" si="13">K19-M19-Q19</f>
        <v>-170420</v>
      </c>
    </row>
    <row r="20" spans="1:18">
      <c r="A20" s="32" t="s">
        <v>4</v>
      </c>
      <c r="B20" s="32" t="s">
        <v>204</v>
      </c>
      <c r="C20" s="32">
        <v>820000</v>
      </c>
      <c r="D20" s="32">
        <v>0</v>
      </c>
      <c r="E20" s="32">
        <v>0</v>
      </c>
      <c r="F20" s="32">
        <v>0</v>
      </c>
      <c r="G20" s="32"/>
      <c r="H20" s="32">
        <v>0</v>
      </c>
      <c r="I20" s="32">
        <v>0</v>
      </c>
      <c r="J20" s="115">
        <f t="shared" si="10"/>
        <v>0</v>
      </c>
      <c r="K20" s="115">
        <f>C20+J20</f>
        <v>820000</v>
      </c>
      <c r="L20" s="32">
        <v>789000</v>
      </c>
      <c r="M20" s="32">
        <v>789000</v>
      </c>
      <c r="N20" s="283">
        <f t="shared" si="11"/>
        <v>0</v>
      </c>
      <c r="O20" s="32"/>
      <c r="P20" s="32"/>
      <c r="Q20" s="283">
        <f t="shared" si="12"/>
        <v>0</v>
      </c>
      <c r="R20" s="115">
        <f t="shared" si="13"/>
        <v>31000</v>
      </c>
    </row>
    <row r="21" spans="1:18">
      <c r="A21" s="32" t="s">
        <v>4</v>
      </c>
      <c r="B21" s="32" t="s">
        <v>206</v>
      </c>
      <c r="C21" s="32">
        <v>2000000</v>
      </c>
      <c r="D21" s="32">
        <v>0</v>
      </c>
      <c r="E21" s="32">
        <v>0</v>
      </c>
      <c r="F21" s="32">
        <v>-1470000</v>
      </c>
      <c r="G21" s="32"/>
      <c r="H21" s="32">
        <v>0</v>
      </c>
      <c r="I21" s="32">
        <v>0</v>
      </c>
      <c r="J21" s="115">
        <f t="shared" si="10"/>
        <v>-1470000</v>
      </c>
      <c r="K21" s="115">
        <f>C21+J21</f>
        <v>530000</v>
      </c>
      <c r="L21" s="32">
        <v>526920</v>
      </c>
      <c r="M21" s="32">
        <v>526920</v>
      </c>
      <c r="N21" s="283">
        <f t="shared" si="11"/>
        <v>0</v>
      </c>
      <c r="O21" s="32"/>
      <c r="P21" s="32"/>
      <c r="Q21" s="283">
        <f t="shared" si="12"/>
        <v>0</v>
      </c>
      <c r="R21" s="115">
        <f t="shared" si="13"/>
        <v>3080</v>
      </c>
    </row>
    <row r="22" spans="1:18">
      <c r="A22" s="28" t="s">
        <v>16</v>
      </c>
      <c r="B22" s="28" t="s">
        <v>537</v>
      </c>
      <c r="C22" s="173">
        <f>SUM(C23:C24)</f>
        <v>2320000</v>
      </c>
      <c r="D22" s="173">
        <f t="shared" ref="D22:M22" si="14">SUM(D23:D24)</f>
        <v>0</v>
      </c>
      <c r="E22" s="173">
        <f t="shared" si="14"/>
        <v>0</v>
      </c>
      <c r="F22" s="173">
        <f t="shared" si="14"/>
        <v>620000</v>
      </c>
      <c r="G22" s="173">
        <f t="shared" si="14"/>
        <v>0</v>
      </c>
      <c r="H22" s="173">
        <f t="shared" si="14"/>
        <v>0</v>
      </c>
      <c r="I22" s="173">
        <f t="shared" ref="I22" si="15">SUM(I23:I24)</f>
        <v>0</v>
      </c>
      <c r="J22" s="173">
        <f t="shared" si="14"/>
        <v>620000</v>
      </c>
      <c r="K22" s="173">
        <f t="shared" si="14"/>
        <v>2940000</v>
      </c>
      <c r="L22" s="173">
        <f t="shared" si="14"/>
        <v>1604120</v>
      </c>
      <c r="M22" s="173">
        <f t="shared" si="14"/>
        <v>1604120</v>
      </c>
      <c r="N22" s="301">
        <v>0</v>
      </c>
      <c r="O22" s="301">
        <v>0</v>
      </c>
      <c r="P22" s="301">
        <v>0</v>
      </c>
      <c r="Q22" s="301">
        <v>0</v>
      </c>
      <c r="R22" s="301">
        <v>1335880</v>
      </c>
    </row>
    <row r="23" spans="1:18">
      <c r="A23" s="32" t="s">
        <v>4</v>
      </c>
      <c r="B23" s="32" t="s">
        <v>225</v>
      </c>
      <c r="C23" s="32">
        <v>1320000</v>
      </c>
      <c r="D23" s="32">
        <v>0</v>
      </c>
      <c r="E23" s="32">
        <v>0</v>
      </c>
      <c r="F23" s="32">
        <v>350000</v>
      </c>
      <c r="G23" s="32"/>
      <c r="H23" s="32">
        <v>0</v>
      </c>
      <c r="I23" s="32">
        <v>0</v>
      </c>
      <c r="J23" s="115">
        <f t="shared" ref="J23:J24" si="16">SUM(F23:I23)</f>
        <v>350000</v>
      </c>
      <c r="K23" s="115">
        <f>C23+J23</f>
        <v>1670000</v>
      </c>
      <c r="L23" s="32">
        <v>1604120</v>
      </c>
      <c r="M23" s="32">
        <v>1604120</v>
      </c>
      <c r="N23" s="283">
        <f t="shared" ref="N23:N24" si="17">L23-M23</f>
        <v>0</v>
      </c>
      <c r="O23" s="32"/>
      <c r="P23" s="32"/>
      <c r="Q23" s="283">
        <f t="shared" ref="Q23:Q24" si="18">SUM(N23:P23)</f>
        <v>0</v>
      </c>
      <c r="R23" s="115">
        <f t="shared" ref="R23:R24" si="19">K23-M23-Q23</f>
        <v>65880</v>
      </c>
    </row>
    <row r="24" spans="1:18">
      <c r="A24" s="32" t="s">
        <v>4</v>
      </c>
      <c r="B24" s="32" t="s">
        <v>226</v>
      </c>
      <c r="C24" s="32">
        <v>1000000</v>
      </c>
      <c r="D24" s="32">
        <v>0</v>
      </c>
      <c r="E24" s="32">
        <v>0</v>
      </c>
      <c r="F24" s="32">
        <v>270000</v>
      </c>
      <c r="G24" s="32"/>
      <c r="H24" s="32">
        <v>0</v>
      </c>
      <c r="I24" s="32">
        <v>0</v>
      </c>
      <c r="J24" s="115">
        <f t="shared" si="16"/>
        <v>270000</v>
      </c>
      <c r="K24" s="115">
        <f>C24+J24</f>
        <v>1270000</v>
      </c>
      <c r="L24" s="32">
        <v>0</v>
      </c>
      <c r="M24" s="32">
        <v>0</v>
      </c>
      <c r="N24" s="283">
        <f t="shared" si="17"/>
        <v>0</v>
      </c>
      <c r="O24" s="32"/>
      <c r="P24" s="32"/>
      <c r="Q24" s="283">
        <f t="shared" si="18"/>
        <v>0</v>
      </c>
      <c r="R24" s="115">
        <f t="shared" si="19"/>
        <v>1270000</v>
      </c>
    </row>
    <row r="25" spans="1:18">
      <c r="A25" s="28" t="s">
        <v>16</v>
      </c>
      <c r="B25" s="28" t="s">
        <v>47</v>
      </c>
      <c r="C25" s="173">
        <f>SUM(C26:C28)</f>
        <v>30618000</v>
      </c>
      <c r="D25" s="173">
        <f t="shared" ref="D25:M25" si="20">SUM(D26:D28)</f>
        <v>0</v>
      </c>
      <c r="E25" s="173">
        <f t="shared" si="20"/>
        <v>0</v>
      </c>
      <c r="F25" s="173">
        <f t="shared" si="20"/>
        <v>-2824000</v>
      </c>
      <c r="G25" s="173">
        <f t="shared" si="20"/>
        <v>-3480000</v>
      </c>
      <c r="H25" s="173">
        <f t="shared" si="20"/>
        <v>0</v>
      </c>
      <c r="I25" s="173">
        <f t="shared" ref="I25" si="21">SUM(I26:I28)</f>
        <v>0</v>
      </c>
      <c r="J25" s="173">
        <f t="shared" si="20"/>
        <v>-6304000</v>
      </c>
      <c r="K25" s="173">
        <f t="shared" si="20"/>
        <v>24314000</v>
      </c>
      <c r="L25" s="173">
        <f t="shared" si="20"/>
        <v>24257290</v>
      </c>
      <c r="M25" s="173">
        <f t="shared" si="20"/>
        <v>24257290</v>
      </c>
      <c r="N25" s="301">
        <v>0</v>
      </c>
      <c r="O25" s="301">
        <v>0</v>
      </c>
      <c r="P25" s="301">
        <v>0</v>
      </c>
      <c r="Q25" s="301">
        <v>0</v>
      </c>
      <c r="R25" s="301">
        <v>56710</v>
      </c>
    </row>
    <row r="26" spans="1:18">
      <c r="A26" s="32" t="s">
        <v>4</v>
      </c>
      <c r="B26" s="32" t="s">
        <v>71</v>
      </c>
      <c r="C26" s="32">
        <v>27888000</v>
      </c>
      <c r="D26" s="32">
        <v>0</v>
      </c>
      <c r="E26" s="32">
        <v>0</v>
      </c>
      <c r="F26" s="32">
        <f>-11291000+3480000</f>
        <v>-7811000</v>
      </c>
      <c r="G26" s="32">
        <v>-3480000</v>
      </c>
      <c r="H26" s="32">
        <v>0</v>
      </c>
      <c r="I26" s="32">
        <v>0</v>
      </c>
      <c r="J26" s="115">
        <f t="shared" ref="J26:J28" si="22">SUM(F26:I26)</f>
        <v>-11291000</v>
      </c>
      <c r="K26" s="115">
        <f>C26+J26</f>
        <v>16597000</v>
      </c>
      <c r="L26" s="32">
        <v>16590500</v>
      </c>
      <c r="M26" s="32">
        <v>16590500</v>
      </c>
      <c r="N26" s="283">
        <f t="shared" ref="N26:N28" si="23">L26-M26</f>
        <v>0</v>
      </c>
      <c r="O26" s="32"/>
      <c r="P26" s="32"/>
      <c r="Q26" s="283">
        <f t="shared" ref="Q26:Q28" si="24">SUM(N26:P26)</f>
        <v>0</v>
      </c>
      <c r="R26" s="115">
        <f t="shared" ref="R26:R28" si="25">K26-M26-Q26</f>
        <v>6500</v>
      </c>
    </row>
    <row r="27" spans="1:18">
      <c r="A27" s="32" t="s">
        <v>4</v>
      </c>
      <c r="B27" s="32" t="s">
        <v>83</v>
      </c>
      <c r="C27" s="32">
        <v>2300000</v>
      </c>
      <c r="D27" s="32">
        <v>0</v>
      </c>
      <c r="E27" s="32">
        <v>0</v>
      </c>
      <c r="F27" s="32">
        <v>5311000</v>
      </c>
      <c r="G27" s="32"/>
      <c r="H27" s="32">
        <v>0</v>
      </c>
      <c r="I27" s="32">
        <v>0</v>
      </c>
      <c r="J27" s="115">
        <f t="shared" si="22"/>
        <v>5311000</v>
      </c>
      <c r="K27" s="115">
        <f>C27+J27</f>
        <v>7611000</v>
      </c>
      <c r="L27" s="32">
        <v>7566790</v>
      </c>
      <c r="M27" s="32">
        <v>7566790</v>
      </c>
      <c r="N27" s="283">
        <f t="shared" si="23"/>
        <v>0</v>
      </c>
      <c r="O27" s="32"/>
      <c r="P27" s="32"/>
      <c r="Q27" s="283">
        <f t="shared" si="24"/>
        <v>0</v>
      </c>
      <c r="R27" s="115">
        <f t="shared" si="25"/>
        <v>44210</v>
      </c>
    </row>
    <row r="28" spans="1:18">
      <c r="A28" s="32" t="s">
        <v>529</v>
      </c>
      <c r="B28" s="32" t="s">
        <v>251</v>
      </c>
      <c r="C28" s="32">
        <v>430000</v>
      </c>
      <c r="D28" s="32">
        <v>0</v>
      </c>
      <c r="E28" s="32">
        <v>0</v>
      </c>
      <c r="F28" s="32">
        <v>-324000</v>
      </c>
      <c r="G28" s="32"/>
      <c r="H28" s="32">
        <v>0</v>
      </c>
      <c r="I28" s="32">
        <v>0</v>
      </c>
      <c r="J28" s="115">
        <f t="shared" si="22"/>
        <v>-324000</v>
      </c>
      <c r="K28" s="115">
        <f>C28+J28</f>
        <v>106000</v>
      </c>
      <c r="L28" s="32">
        <v>100000</v>
      </c>
      <c r="M28" s="32">
        <v>100000</v>
      </c>
      <c r="N28" s="283">
        <f t="shared" si="23"/>
        <v>0</v>
      </c>
      <c r="O28" s="32"/>
      <c r="P28" s="32"/>
      <c r="Q28" s="283">
        <f t="shared" si="24"/>
        <v>0</v>
      </c>
      <c r="R28" s="115">
        <f t="shared" si="25"/>
        <v>6000</v>
      </c>
    </row>
    <row r="29" spans="1:18">
      <c r="A29" s="28" t="s">
        <v>16</v>
      </c>
      <c r="B29" s="30" t="s">
        <v>170</v>
      </c>
      <c r="C29" s="173">
        <f>SUM(C30)</f>
        <v>3550000</v>
      </c>
      <c r="D29" s="173">
        <f t="shared" ref="D29:M29" si="26">SUM(D30)</f>
        <v>0</v>
      </c>
      <c r="E29" s="173">
        <f t="shared" si="26"/>
        <v>0</v>
      </c>
      <c r="F29" s="173">
        <f t="shared" si="26"/>
        <v>0</v>
      </c>
      <c r="G29" s="173">
        <f t="shared" si="26"/>
        <v>0</v>
      </c>
      <c r="H29" s="173">
        <f t="shared" si="26"/>
        <v>0</v>
      </c>
      <c r="I29" s="173">
        <f t="shared" si="26"/>
        <v>1</v>
      </c>
      <c r="J29" s="173">
        <f t="shared" si="26"/>
        <v>1</v>
      </c>
      <c r="K29" s="173">
        <f t="shared" si="26"/>
        <v>3550001</v>
      </c>
      <c r="L29" s="173">
        <f t="shared" si="26"/>
        <v>3546400</v>
      </c>
      <c r="M29" s="173">
        <f t="shared" si="26"/>
        <v>3546400</v>
      </c>
      <c r="N29" s="301">
        <v>0</v>
      </c>
      <c r="O29" s="301">
        <v>0</v>
      </c>
      <c r="P29" s="301">
        <v>0</v>
      </c>
      <c r="Q29" s="301">
        <v>0</v>
      </c>
      <c r="R29" s="301">
        <v>3600</v>
      </c>
    </row>
    <row r="30" spans="1:18">
      <c r="A30" s="32" t="s">
        <v>4</v>
      </c>
      <c r="B30" s="42" t="s">
        <v>171</v>
      </c>
      <c r="C30" s="32">
        <v>3550000</v>
      </c>
      <c r="D30" s="32">
        <v>0</v>
      </c>
      <c r="E30" s="32">
        <v>0</v>
      </c>
      <c r="F30" s="32">
        <v>0</v>
      </c>
      <c r="G30" s="32"/>
      <c r="H30" s="32">
        <v>0</v>
      </c>
      <c r="I30" s="32">
        <v>1</v>
      </c>
      <c r="J30" s="115">
        <f>SUM(F30:I30)</f>
        <v>1</v>
      </c>
      <c r="K30" s="115">
        <f>C30+J30</f>
        <v>3550001</v>
      </c>
      <c r="L30" s="32">
        <v>3546400</v>
      </c>
      <c r="M30" s="32">
        <v>3546400</v>
      </c>
      <c r="N30" s="283">
        <f>L30-M30</f>
        <v>0</v>
      </c>
      <c r="O30" s="32"/>
      <c r="P30" s="32"/>
      <c r="Q30" s="283">
        <f>SUM(N30:P30)</f>
        <v>0</v>
      </c>
      <c r="R30" s="115">
        <f>K30-M30-Q30</f>
        <v>3601</v>
      </c>
    </row>
    <row r="31" spans="1:18">
      <c r="A31" s="28" t="s">
        <v>16</v>
      </c>
      <c r="B31" s="28" t="s">
        <v>81</v>
      </c>
      <c r="C31" s="173">
        <f>SUM(C32)</f>
        <v>5040000</v>
      </c>
      <c r="D31" s="173">
        <f t="shared" ref="D31:M31" si="27">SUM(D32)</f>
        <v>0</v>
      </c>
      <c r="E31" s="173">
        <f t="shared" si="27"/>
        <v>0</v>
      </c>
      <c r="F31" s="173">
        <f t="shared" si="27"/>
        <v>-1440000</v>
      </c>
      <c r="G31" s="173">
        <f t="shared" si="27"/>
        <v>0</v>
      </c>
      <c r="H31" s="173">
        <f t="shared" si="27"/>
        <v>0</v>
      </c>
      <c r="I31" s="173">
        <f t="shared" si="27"/>
        <v>1</v>
      </c>
      <c r="J31" s="173">
        <f t="shared" si="27"/>
        <v>-1439999</v>
      </c>
      <c r="K31" s="173">
        <f t="shared" si="27"/>
        <v>3600001</v>
      </c>
      <c r="L31" s="173">
        <f t="shared" si="27"/>
        <v>3600000</v>
      </c>
      <c r="M31" s="173">
        <f t="shared" si="27"/>
        <v>3600000</v>
      </c>
      <c r="N31" s="301">
        <v>0</v>
      </c>
      <c r="O31" s="301">
        <v>0</v>
      </c>
      <c r="P31" s="301">
        <v>0</v>
      </c>
      <c r="Q31" s="301">
        <v>0</v>
      </c>
      <c r="R31" s="301">
        <v>0</v>
      </c>
    </row>
    <row r="32" spans="1:18">
      <c r="A32" s="32" t="s">
        <v>4</v>
      </c>
      <c r="B32" s="32" t="s">
        <v>165</v>
      </c>
      <c r="C32" s="32">
        <v>5040000</v>
      </c>
      <c r="D32" s="32">
        <v>0</v>
      </c>
      <c r="E32" s="32">
        <v>0</v>
      </c>
      <c r="F32" s="32">
        <v>-1440000</v>
      </c>
      <c r="G32" s="32"/>
      <c r="H32" s="32">
        <v>0</v>
      </c>
      <c r="I32" s="32">
        <v>1</v>
      </c>
      <c r="J32" s="115">
        <f>SUM(F32:I32)</f>
        <v>-1439999</v>
      </c>
      <c r="K32" s="115">
        <f>C32+J32</f>
        <v>3600001</v>
      </c>
      <c r="L32" s="32">
        <v>3600000</v>
      </c>
      <c r="M32" s="32">
        <v>3600000</v>
      </c>
      <c r="N32" s="283">
        <f>L32-M32</f>
        <v>0</v>
      </c>
      <c r="O32" s="32"/>
      <c r="P32" s="32"/>
      <c r="Q32" s="283">
        <f>SUM(N32:P32)</f>
        <v>0</v>
      </c>
      <c r="R32" s="115">
        <f>K32-M32-Q32</f>
        <v>1</v>
      </c>
    </row>
    <row r="33" spans="1:18">
      <c r="A33" s="28" t="s">
        <v>16</v>
      </c>
      <c r="B33" s="28" t="s">
        <v>525</v>
      </c>
      <c r="C33" s="173">
        <f>SUM(C34)</f>
        <v>2100000</v>
      </c>
      <c r="D33" s="173">
        <f t="shared" ref="D33:M33" si="28">SUM(D34)</f>
        <v>0</v>
      </c>
      <c r="E33" s="173">
        <f t="shared" si="28"/>
        <v>0</v>
      </c>
      <c r="F33" s="173">
        <f t="shared" si="28"/>
        <v>0</v>
      </c>
      <c r="G33" s="173">
        <f t="shared" si="28"/>
        <v>0</v>
      </c>
      <c r="H33" s="173">
        <f t="shared" si="28"/>
        <v>0</v>
      </c>
      <c r="I33" s="173">
        <f t="shared" si="28"/>
        <v>1</v>
      </c>
      <c r="J33" s="173">
        <f t="shared" si="28"/>
        <v>1</v>
      </c>
      <c r="K33" s="173">
        <f t="shared" si="28"/>
        <v>2100001</v>
      </c>
      <c r="L33" s="173">
        <f t="shared" si="28"/>
        <v>1416000</v>
      </c>
      <c r="M33" s="173">
        <f t="shared" si="28"/>
        <v>1416000</v>
      </c>
      <c r="N33" s="301">
        <v>0</v>
      </c>
      <c r="O33" s="301">
        <v>0</v>
      </c>
      <c r="P33" s="301">
        <v>0</v>
      </c>
      <c r="Q33" s="301">
        <v>0</v>
      </c>
      <c r="R33" s="301">
        <v>684000</v>
      </c>
    </row>
    <row r="34" spans="1:18">
      <c r="A34" s="32" t="s">
        <v>4</v>
      </c>
      <c r="B34" s="32" t="s">
        <v>39</v>
      </c>
      <c r="C34" s="32">
        <v>2100000</v>
      </c>
      <c r="D34" s="32">
        <v>0</v>
      </c>
      <c r="E34" s="32">
        <v>0</v>
      </c>
      <c r="F34" s="32">
        <v>0</v>
      </c>
      <c r="G34" s="32"/>
      <c r="H34" s="32">
        <v>0</v>
      </c>
      <c r="I34" s="32">
        <v>1</v>
      </c>
      <c r="J34" s="115">
        <f>SUM(F34:I34)</f>
        <v>1</v>
      </c>
      <c r="K34" s="115">
        <f>C34+J34</f>
        <v>2100001</v>
      </c>
      <c r="L34" s="32">
        <v>1416000</v>
      </c>
      <c r="M34" s="32">
        <v>1416000</v>
      </c>
      <c r="N34" s="283">
        <f>L34-M34</f>
        <v>0</v>
      </c>
      <c r="O34" s="32"/>
      <c r="P34" s="32"/>
      <c r="Q34" s="283">
        <f>SUM(N34:P34)</f>
        <v>0</v>
      </c>
      <c r="R34" s="115">
        <f>K34-M34-Q34</f>
        <v>684001</v>
      </c>
    </row>
    <row r="35" spans="1:18">
      <c r="A35" s="28" t="s">
        <v>16</v>
      </c>
      <c r="B35" s="30" t="s">
        <v>40</v>
      </c>
      <c r="C35" s="173">
        <f>SUM(C36:C37)</f>
        <v>19460000</v>
      </c>
      <c r="D35" s="173">
        <f t="shared" ref="D35:M35" si="29">SUM(D36:D37)</f>
        <v>0</v>
      </c>
      <c r="E35" s="173">
        <f t="shared" si="29"/>
        <v>0</v>
      </c>
      <c r="F35" s="173">
        <f t="shared" si="29"/>
        <v>0</v>
      </c>
      <c r="G35" s="173">
        <f t="shared" si="29"/>
        <v>0</v>
      </c>
      <c r="H35" s="173">
        <f t="shared" si="29"/>
        <v>0</v>
      </c>
      <c r="I35" s="173">
        <f t="shared" ref="I35" si="30">SUM(I36:I37)</f>
        <v>0</v>
      </c>
      <c r="J35" s="173">
        <f t="shared" si="29"/>
        <v>0</v>
      </c>
      <c r="K35" s="173">
        <f t="shared" si="29"/>
        <v>19460000</v>
      </c>
      <c r="L35" s="173">
        <f t="shared" si="29"/>
        <v>19420460</v>
      </c>
      <c r="M35" s="173">
        <f t="shared" si="29"/>
        <v>19420460</v>
      </c>
      <c r="N35" s="301">
        <v>0</v>
      </c>
      <c r="O35" s="301">
        <v>0</v>
      </c>
      <c r="P35" s="301">
        <v>0</v>
      </c>
      <c r="Q35" s="301">
        <v>0</v>
      </c>
      <c r="R35" s="301">
        <v>39540</v>
      </c>
    </row>
    <row r="36" spans="1:18">
      <c r="A36" s="32" t="s">
        <v>4</v>
      </c>
      <c r="B36" s="42" t="s">
        <v>41</v>
      </c>
      <c r="C36" s="32">
        <v>16560000</v>
      </c>
      <c r="D36" s="32">
        <v>0</v>
      </c>
      <c r="E36" s="32">
        <v>0</v>
      </c>
      <c r="F36" s="32">
        <v>0</v>
      </c>
      <c r="G36" s="32"/>
      <c r="H36" s="32">
        <v>0</v>
      </c>
      <c r="I36" s="32">
        <v>0</v>
      </c>
      <c r="J36" s="115">
        <f t="shared" ref="J36:J37" si="31">SUM(F36:I36)</f>
        <v>0</v>
      </c>
      <c r="K36" s="115">
        <f>C36+J36</f>
        <v>16560000</v>
      </c>
      <c r="L36" s="32">
        <v>16544360</v>
      </c>
      <c r="M36" s="32">
        <v>16544360</v>
      </c>
      <c r="N36" s="283">
        <f t="shared" ref="N36:N37" si="32">L36-M36</f>
        <v>0</v>
      </c>
      <c r="O36" s="32"/>
      <c r="P36" s="32"/>
      <c r="Q36" s="283">
        <f t="shared" ref="Q36:Q37" si="33">SUM(N36:P36)</f>
        <v>0</v>
      </c>
      <c r="R36" s="115">
        <f t="shared" ref="R36:R37" si="34">K36-M36-Q36</f>
        <v>15640</v>
      </c>
    </row>
    <row r="37" spans="1:18">
      <c r="A37" s="32" t="s">
        <v>529</v>
      </c>
      <c r="B37" s="42" t="s">
        <v>42</v>
      </c>
      <c r="C37" s="32">
        <v>2900000</v>
      </c>
      <c r="D37" s="32">
        <v>0</v>
      </c>
      <c r="E37" s="32">
        <v>0</v>
      </c>
      <c r="F37" s="32">
        <v>0</v>
      </c>
      <c r="G37" s="32"/>
      <c r="H37" s="32">
        <v>0</v>
      </c>
      <c r="I37" s="32">
        <v>0</v>
      </c>
      <c r="J37" s="115">
        <f t="shared" si="31"/>
        <v>0</v>
      </c>
      <c r="K37" s="115">
        <f>C37+J37</f>
        <v>2900000</v>
      </c>
      <c r="L37" s="32">
        <v>2876100</v>
      </c>
      <c r="M37" s="32">
        <v>2876100</v>
      </c>
      <c r="N37" s="283">
        <f t="shared" si="32"/>
        <v>0</v>
      </c>
      <c r="O37" s="32"/>
      <c r="P37" s="32"/>
      <c r="Q37" s="283">
        <f t="shared" si="33"/>
        <v>0</v>
      </c>
      <c r="R37" s="115">
        <f t="shared" si="34"/>
        <v>23900</v>
      </c>
    </row>
    <row r="38" spans="1:18">
      <c r="A38" s="28" t="s">
        <v>16</v>
      </c>
      <c r="B38" s="28" t="s">
        <v>49</v>
      </c>
      <c r="C38" s="173">
        <f>SUM(C39:C40)</f>
        <v>9080000</v>
      </c>
      <c r="D38" s="173">
        <f t="shared" ref="D38:M38" si="35">SUM(D39:D40)</f>
        <v>0</v>
      </c>
      <c r="E38" s="173">
        <f t="shared" si="35"/>
        <v>0</v>
      </c>
      <c r="F38" s="173">
        <f t="shared" si="35"/>
        <v>0</v>
      </c>
      <c r="G38" s="173">
        <f t="shared" si="35"/>
        <v>0</v>
      </c>
      <c r="H38" s="173">
        <f t="shared" si="35"/>
        <v>0</v>
      </c>
      <c r="I38" s="173">
        <f t="shared" ref="I38" si="36">SUM(I39:I40)</f>
        <v>0</v>
      </c>
      <c r="J38" s="173">
        <f t="shared" si="35"/>
        <v>0</v>
      </c>
      <c r="K38" s="173">
        <f t="shared" si="35"/>
        <v>9080000</v>
      </c>
      <c r="L38" s="173">
        <f t="shared" si="35"/>
        <v>8966570</v>
      </c>
      <c r="M38" s="173">
        <f t="shared" si="35"/>
        <v>8966570</v>
      </c>
      <c r="N38" s="301">
        <v>0</v>
      </c>
      <c r="O38" s="301">
        <v>0</v>
      </c>
      <c r="P38" s="301">
        <v>0</v>
      </c>
      <c r="Q38" s="301">
        <v>0</v>
      </c>
      <c r="R38" s="301">
        <v>113430</v>
      </c>
    </row>
    <row r="39" spans="1:18">
      <c r="A39" s="32" t="s">
        <v>529</v>
      </c>
      <c r="B39" s="32" t="s">
        <v>138</v>
      </c>
      <c r="C39" s="32">
        <v>6680000</v>
      </c>
      <c r="D39" s="32">
        <v>0</v>
      </c>
      <c r="E39" s="32">
        <v>0</v>
      </c>
      <c r="F39" s="32">
        <v>-300000</v>
      </c>
      <c r="G39" s="32"/>
      <c r="H39" s="32">
        <v>0</v>
      </c>
      <c r="I39" s="32">
        <v>0</v>
      </c>
      <c r="J39" s="115">
        <f t="shared" ref="J39:J40" si="37">SUM(F39:I39)</f>
        <v>-300000</v>
      </c>
      <c r="K39" s="115">
        <f>C39+J39</f>
        <v>6380000</v>
      </c>
      <c r="L39" s="32">
        <v>6287570</v>
      </c>
      <c r="M39" s="32">
        <v>6287570</v>
      </c>
      <c r="N39" s="283">
        <f t="shared" ref="N39:N40" si="38">L39-M39</f>
        <v>0</v>
      </c>
      <c r="O39" s="32"/>
      <c r="P39" s="32"/>
      <c r="Q39" s="283">
        <f t="shared" ref="Q39:Q40" si="39">SUM(N39:P39)</f>
        <v>0</v>
      </c>
      <c r="R39" s="115">
        <f t="shared" ref="R39:R40" si="40">K39-M39-Q39</f>
        <v>92430</v>
      </c>
    </row>
    <row r="40" spans="1:18">
      <c r="A40" s="32" t="s">
        <v>4</v>
      </c>
      <c r="B40" s="32" t="s">
        <v>50</v>
      </c>
      <c r="C40" s="32">
        <v>2400000</v>
      </c>
      <c r="D40" s="32">
        <v>0</v>
      </c>
      <c r="E40" s="32">
        <v>0</v>
      </c>
      <c r="F40" s="32">
        <v>300000</v>
      </c>
      <c r="G40" s="32"/>
      <c r="H40" s="32">
        <v>0</v>
      </c>
      <c r="I40" s="32">
        <v>0</v>
      </c>
      <c r="J40" s="115">
        <f t="shared" si="37"/>
        <v>300000</v>
      </c>
      <c r="K40" s="115">
        <f>C40+J40</f>
        <v>2700000</v>
      </c>
      <c r="L40" s="32">
        <v>2679000</v>
      </c>
      <c r="M40" s="32">
        <v>2679000</v>
      </c>
      <c r="N40" s="283">
        <f t="shared" si="38"/>
        <v>0</v>
      </c>
      <c r="O40" s="32"/>
      <c r="P40" s="32"/>
      <c r="Q40" s="283">
        <f t="shared" si="39"/>
        <v>0</v>
      </c>
      <c r="R40" s="115">
        <f t="shared" si="40"/>
        <v>21000</v>
      </c>
    </row>
    <row r="41" spans="1:18">
      <c r="A41" s="25" t="s">
        <v>1</v>
      </c>
      <c r="B41" s="25" t="s">
        <v>51</v>
      </c>
      <c r="C41" s="208">
        <f t="shared" ref="C41:C42" si="41">SUM(C42)</f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5031000</v>
      </c>
      <c r="K41" s="25">
        <v>5031000</v>
      </c>
      <c r="L41" s="25">
        <v>4987500</v>
      </c>
      <c r="M41" s="25">
        <v>4987500</v>
      </c>
      <c r="N41" s="25">
        <v>0</v>
      </c>
      <c r="O41" s="25">
        <v>0</v>
      </c>
      <c r="P41" s="25">
        <v>0</v>
      </c>
      <c r="Q41" s="25">
        <v>0</v>
      </c>
      <c r="R41" s="25">
        <v>43500</v>
      </c>
    </row>
    <row r="42" spans="1:18">
      <c r="A42" s="26" t="s">
        <v>2</v>
      </c>
      <c r="B42" s="26" t="s">
        <v>135</v>
      </c>
      <c r="C42" s="209">
        <f t="shared" si="41"/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5031000</v>
      </c>
      <c r="K42" s="26">
        <v>5031000</v>
      </c>
      <c r="L42" s="26">
        <v>4987500</v>
      </c>
      <c r="M42" s="26">
        <v>4987500</v>
      </c>
      <c r="N42" s="26">
        <v>0</v>
      </c>
      <c r="O42" s="26">
        <v>0</v>
      </c>
      <c r="P42" s="26">
        <v>0</v>
      </c>
      <c r="Q42" s="26">
        <v>0</v>
      </c>
      <c r="R42" s="26">
        <v>43500</v>
      </c>
    </row>
    <row r="43" spans="1:18">
      <c r="A43" s="27" t="s">
        <v>3</v>
      </c>
      <c r="B43" s="27" t="s">
        <v>229</v>
      </c>
      <c r="C43" s="210">
        <f t="shared" ref="C43" si="42">SUM(C46,C44)</f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5031000</v>
      </c>
      <c r="K43" s="27">
        <v>5031000</v>
      </c>
      <c r="L43" s="27">
        <v>4987500</v>
      </c>
      <c r="M43" s="27">
        <v>4987500</v>
      </c>
      <c r="N43" s="27">
        <v>0</v>
      </c>
      <c r="O43" s="27">
        <v>0</v>
      </c>
      <c r="P43" s="27">
        <v>0</v>
      </c>
      <c r="Q43" s="27">
        <v>0</v>
      </c>
      <c r="R43" s="27">
        <v>43500</v>
      </c>
    </row>
    <row r="44" spans="1:18">
      <c r="A44" s="28" t="s">
        <v>16</v>
      </c>
      <c r="B44" s="28" t="s">
        <v>36</v>
      </c>
      <c r="C44" s="173">
        <f>SUM(C45)</f>
        <v>0</v>
      </c>
      <c r="D44" s="173">
        <f t="shared" ref="D44:M44" si="43">SUM(D45)</f>
        <v>0</v>
      </c>
      <c r="E44" s="173">
        <f t="shared" si="43"/>
        <v>0</v>
      </c>
      <c r="F44" s="173">
        <f t="shared" si="43"/>
        <v>0</v>
      </c>
      <c r="G44" s="173">
        <f t="shared" si="43"/>
        <v>0</v>
      </c>
      <c r="H44" s="173">
        <f t="shared" si="43"/>
        <v>0</v>
      </c>
      <c r="I44" s="173">
        <f t="shared" si="43"/>
        <v>1</v>
      </c>
      <c r="J44" s="173">
        <f t="shared" si="43"/>
        <v>1</v>
      </c>
      <c r="K44" s="173">
        <f t="shared" si="43"/>
        <v>1</v>
      </c>
      <c r="L44" s="173">
        <f t="shared" si="43"/>
        <v>3647500</v>
      </c>
      <c r="M44" s="173">
        <f t="shared" si="43"/>
        <v>3647500</v>
      </c>
      <c r="N44" s="301">
        <v>0</v>
      </c>
      <c r="O44" s="301">
        <v>0</v>
      </c>
      <c r="P44" s="301">
        <v>0</v>
      </c>
      <c r="Q44" s="301">
        <v>0</v>
      </c>
      <c r="R44" s="301">
        <v>500</v>
      </c>
    </row>
    <row r="45" spans="1:18">
      <c r="A45" s="32" t="s">
        <v>4</v>
      </c>
      <c r="B45" s="32" t="s">
        <v>37</v>
      </c>
      <c r="C45" s="32">
        <v>0</v>
      </c>
      <c r="D45" s="32">
        <v>0</v>
      </c>
      <c r="E45" s="32">
        <v>0</v>
      </c>
      <c r="F45" s="32"/>
      <c r="G45" s="32"/>
      <c r="H45" s="32">
        <v>0</v>
      </c>
      <c r="I45" s="32">
        <v>1</v>
      </c>
      <c r="J45" s="115">
        <f>SUM(F45:I45)</f>
        <v>1</v>
      </c>
      <c r="K45" s="115">
        <f>C45+J45</f>
        <v>1</v>
      </c>
      <c r="L45" s="32">
        <v>3647500</v>
      </c>
      <c r="M45" s="32">
        <v>3647500</v>
      </c>
      <c r="N45" s="283">
        <f>L45-M45</f>
        <v>0</v>
      </c>
      <c r="O45" s="32"/>
      <c r="P45" s="32"/>
      <c r="Q45" s="283">
        <f>SUM(N45:P45)</f>
        <v>0</v>
      </c>
      <c r="R45" s="115">
        <f>K45-M45-Q45</f>
        <v>-3647499</v>
      </c>
    </row>
    <row r="46" spans="1:18">
      <c r="A46" s="28" t="s">
        <v>16</v>
      </c>
      <c r="B46" s="28" t="s">
        <v>40</v>
      </c>
      <c r="C46" s="173">
        <f>SUM(C47)</f>
        <v>0</v>
      </c>
      <c r="D46" s="173">
        <f t="shared" ref="D46:M46" si="44">SUM(D47)</f>
        <v>0</v>
      </c>
      <c r="E46" s="173">
        <f t="shared" si="44"/>
        <v>0</v>
      </c>
      <c r="F46" s="173">
        <f t="shared" si="44"/>
        <v>0</v>
      </c>
      <c r="G46" s="173">
        <f t="shared" si="44"/>
        <v>0</v>
      </c>
      <c r="H46" s="173">
        <f t="shared" si="44"/>
        <v>0</v>
      </c>
      <c r="I46" s="173">
        <f t="shared" si="44"/>
        <v>1383000</v>
      </c>
      <c r="J46" s="173">
        <f t="shared" si="44"/>
        <v>1383000</v>
      </c>
      <c r="K46" s="173">
        <f t="shared" si="44"/>
        <v>1383000</v>
      </c>
      <c r="L46" s="173">
        <f t="shared" si="44"/>
        <v>1340000</v>
      </c>
      <c r="M46" s="173">
        <f t="shared" si="44"/>
        <v>1340000</v>
      </c>
      <c r="N46" s="301">
        <v>0</v>
      </c>
      <c r="O46" s="301">
        <v>0</v>
      </c>
      <c r="P46" s="301">
        <v>0</v>
      </c>
      <c r="Q46" s="301">
        <v>0</v>
      </c>
      <c r="R46" s="301">
        <v>43000</v>
      </c>
    </row>
    <row r="47" spans="1:18">
      <c r="A47" s="32" t="s">
        <v>4</v>
      </c>
      <c r="B47" s="32" t="s">
        <v>41</v>
      </c>
      <c r="C47" s="32">
        <v>0</v>
      </c>
      <c r="D47" s="32">
        <v>0</v>
      </c>
      <c r="E47" s="32">
        <v>0</v>
      </c>
      <c r="F47" s="32"/>
      <c r="G47" s="32"/>
      <c r="H47" s="32">
        <v>0</v>
      </c>
      <c r="I47" s="32">
        <v>1383000</v>
      </c>
      <c r="J47" s="115">
        <f>SUM(F47:I47)</f>
        <v>1383000</v>
      </c>
      <c r="K47" s="115">
        <f>C47+J47</f>
        <v>1383000</v>
      </c>
      <c r="L47" s="32">
        <v>1340000</v>
      </c>
      <c r="M47" s="32">
        <v>1340000</v>
      </c>
      <c r="N47" s="283">
        <f>L47-M47</f>
        <v>0</v>
      </c>
      <c r="O47" s="32"/>
      <c r="P47" s="32"/>
      <c r="Q47" s="283">
        <f>SUM(N47:P47)</f>
        <v>0</v>
      </c>
      <c r="R47" s="115">
        <f>K47-M47-Q47</f>
        <v>43000</v>
      </c>
    </row>
    <row r="48" spans="1:18">
      <c r="A48" s="25" t="s">
        <v>1</v>
      </c>
      <c r="B48" s="25" t="s">
        <v>54</v>
      </c>
      <c r="C48" s="208">
        <f t="shared" ref="C48" si="45">SUM(C55,C49)</f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6212000</v>
      </c>
      <c r="K48" s="25">
        <v>6212000</v>
      </c>
      <c r="L48" s="25">
        <v>6201200</v>
      </c>
      <c r="M48" s="25">
        <v>6201200</v>
      </c>
      <c r="N48" s="25">
        <v>0</v>
      </c>
      <c r="O48" s="25">
        <v>0</v>
      </c>
      <c r="P48" s="25">
        <v>0</v>
      </c>
      <c r="Q48" s="25">
        <v>0</v>
      </c>
      <c r="R48" s="25">
        <v>10800</v>
      </c>
    </row>
    <row r="49" spans="1:18">
      <c r="A49" s="26" t="s">
        <v>2</v>
      </c>
      <c r="B49" s="44" t="s">
        <v>1634</v>
      </c>
      <c r="C49" s="209">
        <f t="shared" ref="C49" si="46">SUM(C50)</f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3032000</v>
      </c>
      <c r="K49" s="26">
        <v>3032000</v>
      </c>
      <c r="L49" s="26">
        <v>3022000</v>
      </c>
      <c r="M49" s="26">
        <v>3022000</v>
      </c>
      <c r="N49" s="26">
        <v>0</v>
      </c>
      <c r="O49" s="26">
        <v>0</v>
      </c>
      <c r="P49" s="26">
        <v>0</v>
      </c>
      <c r="Q49" s="26">
        <v>0</v>
      </c>
      <c r="R49" s="26">
        <v>10000</v>
      </c>
    </row>
    <row r="50" spans="1:18">
      <c r="A50" s="27" t="s">
        <v>3</v>
      </c>
      <c r="B50" s="31" t="s">
        <v>1265</v>
      </c>
      <c r="C50" s="210">
        <f t="shared" ref="C50" si="47">SUM(C53,C51)</f>
        <v>0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3032000</v>
      </c>
      <c r="K50" s="27">
        <v>3032000</v>
      </c>
      <c r="L50" s="27">
        <v>3022000</v>
      </c>
      <c r="M50" s="27">
        <v>3022000</v>
      </c>
      <c r="N50" s="27">
        <v>0</v>
      </c>
      <c r="O50" s="27">
        <v>0</v>
      </c>
      <c r="P50" s="27">
        <v>0</v>
      </c>
      <c r="Q50" s="27">
        <v>0</v>
      </c>
      <c r="R50" s="27">
        <v>10000</v>
      </c>
    </row>
    <row r="51" spans="1:18">
      <c r="A51" s="28" t="s">
        <v>16</v>
      </c>
      <c r="B51" s="30" t="s">
        <v>56</v>
      </c>
      <c r="C51" s="173">
        <f>SUM(C52)</f>
        <v>0</v>
      </c>
      <c r="D51" s="173">
        <f t="shared" ref="D51:M51" si="48">SUM(D52)</f>
        <v>0</v>
      </c>
      <c r="E51" s="173">
        <f t="shared" si="48"/>
        <v>0</v>
      </c>
      <c r="F51" s="173">
        <f t="shared" si="48"/>
        <v>1</v>
      </c>
      <c r="G51" s="173">
        <f t="shared" si="48"/>
        <v>2</v>
      </c>
      <c r="H51" s="173">
        <f t="shared" si="48"/>
        <v>3</v>
      </c>
      <c r="I51" s="173">
        <f t="shared" si="48"/>
        <v>4</v>
      </c>
      <c r="J51" s="173">
        <f t="shared" si="48"/>
        <v>10</v>
      </c>
      <c r="K51" s="173">
        <f t="shared" si="48"/>
        <v>10</v>
      </c>
      <c r="L51" s="173">
        <f t="shared" si="48"/>
        <v>1032000</v>
      </c>
      <c r="M51" s="173">
        <f t="shared" si="48"/>
        <v>1032000</v>
      </c>
      <c r="N51" s="301">
        <v>0</v>
      </c>
      <c r="O51" s="301">
        <v>0</v>
      </c>
      <c r="P51" s="301">
        <v>0</v>
      </c>
      <c r="Q51" s="301">
        <v>0</v>
      </c>
      <c r="R51" s="301">
        <v>0</v>
      </c>
    </row>
    <row r="52" spans="1:18">
      <c r="A52" s="32" t="s">
        <v>4</v>
      </c>
      <c r="B52" s="32" t="s">
        <v>268</v>
      </c>
      <c r="C52" s="32">
        <v>0</v>
      </c>
      <c r="D52" s="32"/>
      <c r="E52" s="32">
        <v>0</v>
      </c>
      <c r="F52" s="32">
        <v>1</v>
      </c>
      <c r="G52" s="32">
        <v>2</v>
      </c>
      <c r="H52" s="32">
        <v>3</v>
      </c>
      <c r="I52" s="32">
        <v>4</v>
      </c>
      <c r="J52" s="115">
        <f>SUM(F52:I52)</f>
        <v>10</v>
      </c>
      <c r="K52" s="115">
        <f>C52+J52</f>
        <v>10</v>
      </c>
      <c r="L52" s="32">
        <v>1032000</v>
      </c>
      <c r="M52" s="32">
        <v>1032000</v>
      </c>
      <c r="N52" s="283">
        <f>L52-M52</f>
        <v>0</v>
      </c>
      <c r="O52" s="32"/>
      <c r="P52" s="32"/>
      <c r="Q52" s="283">
        <f>SUM(N52:P52)</f>
        <v>0</v>
      </c>
      <c r="R52" s="115">
        <f>K52-M52-Q52</f>
        <v>-1031990</v>
      </c>
    </row>
    <row r="53" spans="1:18">
      <c r="A53" s="28" t="s">
        <v>16</v>
      </c>
      <c r="B53" s="30" t="s">
        <v>152</v>
      </c>
      <c r="C53" s="173">
        <f>SUM(C54)</f>
        <v>0</v>
      </c>
      <c r="D53" s="173">
        <f t="shared" ref="D53:M53" si="49">SUM(D54)</f>
        <v>0</v>
      </c>
      <c r="E53" s="173">
        <f t="shared" si="49"/>
        <v>0</v>
      </c>
      <c r="F53" s="173">
        <f t="shared" si="49"/>
        <v>0</v>
      </c>
      <c r="G53" s="173">
        <f t="shared" si="49"/>
        <v>0</v>
      </c>
      <c r="H53" s="173">
        <f t="shared" si="49"/>
        <v>0</v>
      </c>
      <c r="I53" s="173">
        <f t="shared" si="49"/>
        <v>0</v>
      </c>
      <c r="J53" s="173">
        <f t="shared" si="49"/>
        <v>0</v>
      </c>
      <c r="K53" s="173">
        <f t="shared" si="49"/>
        <v>0</v>
      </c>
      <c r="L53" s="173">
        <f t="shared" si="49"/>
        <v>1990000</v>
      </c>
      <c r="M53" s="173">
        <f t="shared" si="49"/>
        <v>1990000</v>
      </c>
      <c r="N53" s="301">
        <v>0</v>
      </c>
      <c r="O53" s="301">
        <v>0</v>
      </c>
      <c r="P53" s="301">
        <v>0</v>
      </c>
      <c r="Q53" s="301">
        <v>0</v>
      </c>
      <c r="R53" s="301">
        <v>10000</v>
      </c>
    </row>
    <row r="54" spans="1:18">
      <c r="A54" s="32" t="s">
        <v>4</v>
      </c>
      <c r="B54" s="42" t="s">
        <v>153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115">
        <f>SUM(F54:I54)</f>
        <v>0</v>
      </c>
      <c r="K54" s="115">
        <f>C54+J54</f>
        <v>0</v>
      </c>
      <c r="L54" s="32">
        <v>1990000</v>
      </c>
      <c r="M54" s="32">
        <v>1990000</v>
      </c>
      <c r="N54" s="283">
        <f>L54-M54</f>
        <v>0</v>
      </c>
      <c r="O54" s="32"/>
      <c r="P54" s="32"/>
      <c r="Q54" s="283">
        <f>SUM(N54:P54)</f>
        <v>0</v>
      </c>
      <c r="R54" s="115">
        <f>K54-M54-Q54</f>
        <v>-1990000</v>
      </c>
    </row>
    <row r="55" spans="1:18">
      <c r="A55" s="26" t="s">
        <v>2</v>
      </c>
      <c r="B55" s="26" t="s">
        <v>189</v>
      </c>
      <c r="C55" s="209">
        <f t="shared" ref="C55" si="50">SUM(C59,C56)</f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3180000</v>
      </c>
      <c r="K55" s="26">
        <v>3180000</v>
      </c>
      <c r="L55" s="26">
        <v>3179200</v>
      </c>
      <c r="M55" s="26">
        <v>3179200</v>
      </c>
      <c r="N55" s="26">
        <v>0</v>
      </c>
      <c r="O55" s="26">
        <v>0</v>
      </c>
      <c r="P55" s="26">
        <v>0</v>
      </c>
      <c r="Q55" s="26">
        <v>0</v>
      </c>
      <c r="R55" s="26">
        <v>800</v>
      </c>
    </row>
    <row r="56" spans="1:18">
      <c r="A56" s="27" t="s">
        <v>3</v>
      </c>
      <c r="B56" s="27" t="s">
        <v>231</v>
      </c>
      <c r="C56" s="210">
        <f t="shared" ref="C56" si="51">SUM(C57)</f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1910000</v>
      </c>
      <c r="K56" s="27">
        <v>1910000</v>
      </c>
      <c r="L56" s="27">
        <v>1909200</v>
      </c>
      <c r="M56" s="27">
        <v>1909200</v>
      </c>
      <c r="N56" s="27">
        <v>0</v>
      </c>
      <c r="O56" s="27">
        <v>0</v>
      </c>
      <c r="P56" s="27">
        <v>0</v>
      </c>
      <c r="Q56" s="27">
        <v>0</v>
      </c>
      <c r="R56" s="27">
        <v>800</v>
      </c>
    </row>
    <row r="57" spans="1:18">
      <c r="A57" s="28" t="s">
        <v>16</v>
      </c>
      <c r="B57" s="28" t="s">
        <v>67</v>
      </c>
      <c r="C57" s="173">
        <f>SUM(C58)</f>
        <v>0</v>
      </c>
      <c r="D57" s="173">
        <f t="shared" ref="D57:M57" si="52">SUM(D58)</f>
        <v>0</v>
      </c>
      <c r="E57" s="173">
        <f t="shared" si="52"/>
        <v>0</v>
      </c>
      <c r="F57" s="173">
        <f t="shared" si="52"/>
        <v>0</v>
      </c>
      <c r="G57" s="173">
        <f t="shared" si="52"/>
        <v>0</v>
      </c>
      <c r="H57" s="173">
        <f t="shared" si="52"/>
        <v>0</v>
      </c>
      <c r="I57" s="173">
        <f t="shared" si="52"/>
        <v>0</v>
      </c>
      <c r="J57" s="173">
        <f t="shared" si="52"/>
        <v>0</v>
      </c>
      <c r="K57" s="173">
        <f t="shared" si="52"/>
        <v>0</v>
      </c>
      <c r="L57" s="173">
        <f t="shared" si="52"/>
        <v>1909200</v>
      </c>
      <c r="M57" s="173">
        <f t="shared" si="52"/>
        <v>1909200</v>
      </c>
      <c r="N57" s="301">
        <v>0</v>
      </c>
      <c r="O57" s="301">
        <v>0</v>
      </c>
      <c r="P57" s="301">
        <v>0</v>
      </c>
      <c r="Q57" s="301">
        <v>0</v>
      </c>
      <c r="R57" s="301">
        <v>800</v>
      </c>
    </row>
    <row r="58" spans="1:18">
      <c r="A58" s="32" t="s">
        <v>4</v>
      </c>
      <c r="B58" s="32" t="s">
        <v>67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115">
        <f>SUM(F58:I58)</f>
        <v>0</v>
      </c>
      <c r="K58" s="115">
        <f>C58+J58</f>
        <v>0</v>
      </c>
      <c r="L58" s="32">
        <v>1909200</v>
      </c>
      <c r="M58" s="32">
        <v>1909200</v>
      </c>
      <c r="N58" s="283">
        <f>L58-M58</f>
        <v>0</v>
      </c>
      <c r="O58" s="32"/>
      <c r="P58" s="32"/>
      <c r="Q58" s="283">
        <f>SUM(N58:P58)</f>
        <v>0</v>
      </c>
      <c r="R58" s="115">
        <f>K58-M58-Q58</f>
        <v>-1909200</v>
      </c>
    </row>
    <row r="59" spans="1:18">
      <c r="A59" s="27" t="s">
        <v>3</v>
      </c>
      <c r="B59" s="27" t="s">
        <v>191</v>
      </c>
      <c r="C59" s="210">
        <f t="shared" ref="C59" si="53">SUM(C60)</f>
        <v>0</v>
      </c>
      <c r="D59" s="27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1270000</v>
      </c>
      <c r="K59" s="27">
        <v>1270000</v>
      </c>
      <c r="L59" s="27">
        <v>1270000</v>
      </c>
      <c r="M59" s="27">
        <v>1270000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</row>
    <row r="60" spans="1:18">
      <c r="A60" s="28" t="s">
        <v>16</v>
      </c>
      <c r="B60" s="28" t="s">
        <v>67</v>
      </c>
      <c r="C60" s="173">
        <f>SUM(C61)</f>
        <v>0</v>
      </c>
      <c r="D60" s="173">
        <f t="shared" ref="D60:M60" si="54">SUM(D61)</f>
        <v>0</v>
      </c>
      <c r="E60" s="173">
        <f t="shared" si="54"/>
        <v>0</v>
      </c>
      <c r="F60" s="173">
        <f t="shared" si="54"/>
        <v>0</v>
      </c>
      <c r="G60" s="173">
        <f t="shared" si="54"/>
        <v>0</v>
      </c>
      <c r="H60" s="173">
        <f t="shared" si="54"/>
        <v>0</v>
      </c>
      <c r="I60" s="173">
        <f t="shared" si="54"/>
        <v>0</v>
      </c>
      <c r="J60" s="173">
        <f t="shared" si="54"/>
        <v>0</v>
      </c>
      <c r="K60" s="173">
        <f t="shared" si="54"/>
        <v>0</v>
      </c>
      <c r="L60" s="173">
        <f t="shared" si="54"/>
        <v>1270000</v>
      </c>
      <c r="M60" s="173">
        <f t="shared" si="54"/>
        <v>1270000</v>
      </c>
      <c r="N60" s="301">
        <v>0</v>
      </c>
      <c r="O60" s="301">
        <v>0</v>
      </c>
      <c r="P60" s="301">
        <v>0</v>
      </c>
      <c r="Q60" s="301">
        <v>0</v>
      </c>
      <c r="R60" s="301">
        <v>0</v>
      </c>
    </row>
    <row r="61" spans="1:18">
      <c r="A61" s="32" t="s">
        <v>4</v>
      </c>
      <c r="B61" s="32" t="s">
        <v>67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115">
        <f>SUM(F61:I61)</f>
        <v>0</v>
      </c>
      <c r="K61" s="115">
        <f>C61+J61</f>
        <v>0</v>
      </c>
      <c r="L61" s="32">
        <v>1270000</v>
      </c>
      <c r="M61" s="32">
        <v>1270000</v>
      </c>
      <c r="N61" s="283">
        <f>L61-M61</f>
        <v>0</v>
      </c>
      <c r="O61" s="32"/>
      <c r="P61" s="32"/>
      <c r="Q61" s="283">
        <f>SUM(N61:P61)</f>
        <v>0</v>
      </c>
      <c r="R61" s="115">
        <f>K61-M61-Q61</f>
        <v>-1270000</v>
      </c>
    </row>
    <row r="62" spans="1:18">
      <c r="A62" s="25" t="s">
        <v>1</v>
      </c>
      <c r="B62" s="25" t="s">
        <v>232</v>
      </c>
      <c r="C62" s="208">
        <f t="shared" ref="C62" si="55">SUM(C63,C67)</f>
        <v>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8000000</v>
      </c>
      <c r="K62" s="25">
        <v>8000000</v>
      </c>
      <c r="L62" s="25">
        <v>8000000</v>
      </c>
      <c r="M62" s="25">
        <v>8000000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</row>
    <row r="63" spans="1:18">
      <c r="A63" s="26" t="s">
        <v>2</v>
      </c>
      <c r="B63" s="26" t="s">
        <v>253</v>
      </c>
      <c r="C63" s="209">
        <f t="shared" ref="C63:C64" si="56">SUM(C64)</f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4000000</v>
      </c>
      <c r="K63" s="26">
        <v>4000000</v>
      </c>
      <c r="L63" s="26">
        <v>4000000</v>
      </c>
      <c r="M63" s="26">
        <v>4000000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</row>
    <row r="64" spans="1:18">
      <c r="A64" s="27" t="s">
        <v>3</v>
      </c>
      <c r="B64" s="27" t="s">
        <v>254</v>
      </c>
      <c r="C64" s="210">
        <f t="shared" si="56"/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4000000</v>
      </c>
      <c r="K64" s="27">
        <v>4000000</v>
      </c>
      <c r="L64" s="27">
        <v>4000000</v>
      </c>
      <c r="M64" s="27">
        <v>4000000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</row>
    <row r="65" spans="1:18">
      <c r="A65" s="28" t="s">
        <v>16</v>
      </c>
      <c r="B65" s="28" t="s">
        <v>36</v>
      </c>
      <c r="C65" s="173">
        <f>SUM(C66)</f>
        <v>0</v>
      </c>
      <c r="D65" s="173">
        <f t="shared" ref="D65:M65" si="57">SUM(D66)</f>
        <v>0</v>
      </c>
      <c r="E65" s="173">
        <f t="shared" si="57"/>
        <v>0</v>
      </c>
      <c r="F65" s="173">
        <f t="shared" si="57"/>
        <v>0</v>
      </c>
      <c r="G65" s="173">
        <f t="shared" si="57"/>
        <v>0</v>
      </c>
      <c r="H65" s="173">
        <f t="shared" si="57"/>
        <v>0</v>
      </c>
      <c r="I65" s="173">
        <f t="shared" si="57"/>
        <v>0</v>
      </c>
      <c r="J65" s="173">
        <f t="shared" si="57"/>
        <v>0</v>
      </c>
      <c r="K65" s="173">
        <f t="shared" si="57"/>
        <v>0</v>
      </c>
      <c r="L65" s="173">
        <f t="shared" si="57"/>
        <v>4000000</v>
      </c>
      <c r="M65" s="173">
        <f t="shared" si="57"/>
        <v>4000000</v>
      </c>
      <c r="N65" s="301">
        <v>0</v>
      </c>
      <c r="O65" s="301">
        <v>0</v>
      </c>
      <c r="P65" s="301">
        <v>0</v>
      </c>
      <c r="Q65" s="301">
        <v>0</v>
      </c>
      <c r="R65" s="301">
        <v>0</v>
      </c>
    </row>
    <row r="66" spans="1:18">
      <c r="A66" s="32" t="s">
        <v>4</v>
      </c>
      <c r="B66" s="32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115">
        <f>SUM(F66:I66)</f>
        <v>0</v>
      </c>
      <c r="K66" s="115">
        <f>C66+J66</f>
        <v>0</v>
      </c>
      <c r="L66" s="32">
        <v>4000000</v>
      </c>
      <c r="M66" s="32">
        <v>4000000</v>
      </c>
      <c r="N66" s="283">
        <f>L66-M66</f>
        <v>0</v>
      </c>
      <c r="O66" s="32"/>
      <c r="P66" s="32"/>
      <c r="Q66" s="283">
        <f>SUM(N66:P66)</f>
        <v>0</v>
      </c>
      <c r="R66" s="115">
        <f>K66-M66-Q66</f>
        <v>-4000000</v>
      </c>
    </row>
    <row r="67" spans="1:18">
      <c r="A67" s="26" t="s">
        <v>2</v>
      </c>
      <c r="B67" s="44" t="s">
        <v>233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4000000</v>
      </c>
      <c r="K67" s="26">
        <v>4000000</v>
      </c>
      <c r="L67" s="26">
        <v>4000000</v>
      </c>
      <c r="M67" s="26">
        <v>4000000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</row>
    <row r="68" spans="1:18">
      <c r="A68" s="27" t="s">
        <v>3</v>
      </c>
      <c r="B68" s="31" t="s">
        <v>255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4000000</v>
      </c>
      <c r="K68" s="27">
        <v>4000000</v>
      </c>
      <c r="L68" s="27">
        <v>4000000</v>
      </c>
      <c r="M68" s="27">
        <v>4000000</v>
      </c>
      <c r="N68" s="27">
        <v>0</v>
      </c>
      <c r="O68" s="27">
        <v>0</v>
      </c>
      <c r="P68" s="27">
        <v>0</v>
      </c>
      <c r="Q68" s="27">
        <v>0</v>
      </c>
      <c r="R68" s="27">
        <v>0</v>
      </c>
    </row>
    <row r="69" spans="1:18">
      <c r="A69" s="28" t="s">
        <v>16</v>
      </c>
      <c r="B69" s="30" t="s">
        <v>67</v>
      </c>
      <c r="C69" s="173">
        <f>SUM(C70)</f>
        <v>0</v>
      </c>
      <c r="D69" s="173">
        <f t="shared" ref="D69:M69" si="58">SUM(D70)</f>
        <v>0</v>
      </c>
      <c r="E69" s="173">
        <f t="shared" si="58"/>
        <v>0</v>
      </c>
      <c r="F69" s="173">
        <f t="shared" si="58"/>
        <v>0</v>
      </c>
      <c r="G69" s="173">
        <f t="shared" si="58"/>
        <v>0</v>
      </c>
      <c r="H69" s="173">
        <f t="shared" si="58"/>
        <v>0</v>
      </c>
      <c r="I69" s="173">
        <f t="shared" si="58"/>
        <v>0</v>
      </c>
      <c r="J69" s="173">
        <f t="shared" si="58"/>
        <v>0</v>
      </c>
      <c r="K69" s="173">
        <f t="shared" si="58"/>
        <v>0</v>
      </c>
      <c r="L69" s="173">
        <f t="shared" si="58"/>
        <v>4000000</v>
      </c>
      <c r="M69" s="173">
        <f t="shared" si="58"/>
        <v>4000000</v>
      </c>
      <c r="N69" s="301">
        <v>0</v>
      </c>
      <c r="O69" s="301">
        <v>0</v>
      </c>
      <c r="P69" s="301">
        <v>0</v>
      </c>
      <c r="Q69" s="301">
        <v>0</v>
      </c>
      <c r="R69" s="301">
        <v>0</v>
      </c>
    </row>
    <row r="70" spans="1:18">
      <c r="A70" s="32" t="s">
        <v>4</v>
      </c>
      <c r="B70" s="42" t="s">
        <v>67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115">
        <f>SUM(F70:I70)</f>
        <v>0</v>
      </c>
      <c r="K70" s="115">
        <f>C70+J70</f>
        <v>0</v>
      </c>
      <c r="L70" s="32">
        <v>4000000</v>
      </c>
      <c r="M70" s="32">
        <v>4000000</v>
      </c>
      <c r="N70" s="283">
        <f>L70-M70</f>
        <v>0</v>
      </c>
      <c r="O70" s="32"/>
      <c r="P70" s="32"/>
      <c r="Q70" s="283">
        <f>SUM(N70:P70)</f>
        <v>0</v>
      </c>
      <c r="R70" s="115">
        <f>K70-M70-Q70</f>
        <v>-4000000</v>
      </c>
    </row>
    <row r="71" spans="1:18">
      <c r="A71" s="25" t="s">
        <v>1</v>
      </c>
      <c r="B71" s="25" t="s">
        <v>74</v>
      </c>
      <c r="C71" s="25">
        <f>C72</f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2100000</v>
      </c>
      <c r="K71" s="25">
        <v>2100000</v>
      </c>
      <c r="L71" s="25">
        <v>2099130</v>
      </c>
      <c r="M71" s="25">
        <v>2099130</v>
      </c>
      <c r="N71" s="25">
        <v>0</v>
      </c>
      <c r="O71" s="25">
        <v>0</v>
      </c>
      <c r="P71" s="25">
        <v>0</v>
      </c>
      <c r="Q71" s="25">
        <v>0</v>
      </c>
      <c r="R71" s="25">
        <v>870</v>
      </c>
    </row>
    <row r="72" spans="1:18">
      <c r="A72" s="26" t="s">
        <v>2</v>
      </c>
      <c r="B72" s="26" t="s">
        <v>154</v>
      </c>
      <c r="C72" s="26">
        <f>C73</f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2100000</v>
      </c>
      <c r="K72" s="26">
        <v>2100000</v>
      </c>
      <c r="L72" s="26">
        <v>2099130</v>
      </c>
      <c r="M72" s="26">
        <v>2099130</v>
      </c>
      <c r="N72" s="26">
        <v>0</v>
      </c>
      <c r="O72" s="26">
        <v>0</v>
      </c>
      <c r="P72" s="26">
        <v>0</v>
      </c>
      <c r="Q72" s="26">
        <v>0</v>
      </c>
      <c r="R72" s="26">
        <v>870</v>
      </c>
    </row>
    <row r="73" spans="1:18">
      <c r="A73" s="27" t="s">
        <v>3</v>
      </c>
      <c r="B73" s="27" t="s">
        <v>157</v>
      </c>
      <c r="C73" s="27">
        <f>C74</f>
        <v>0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2100000</v>
      </c>
      <c r="K73" s="27">
        <v>2100000</v>
      </c>
      <c r="L73" s="27">
        <v>2099130</v>
      </c>
      <c r="M73" s="27">
        <v>2099130</v>
      </c>
      <c r="N73" s="27">
        <v>0</v>
      </c>
      <c r="O73" s="27">
        <v>0</v>
      </c>
      <c r="P73" s="27">
        <v>0</v>
      </c>
      <c r="Q73" s="27">
        <v>0</v>
      </c>
      <c r="R73" s="27">
        <v>870</v>
      </c>
    </row>
    <row r="74" spans="1:18">
      <c r="A74" s="28" t="s">
        <v>16</v>
      </c>
      <c r="B74" s="28" t="s">
        <v>60</v>
      </c>
      <c r="C74" s="173">
        <f>SUM(C75)</f>
        <v>0</v>
      </c>
      <c r="D74" s="173">
        <f t="shared" ref="D74:M74" si="59">SUM(D75)</f>
        <v>0</v>
      </c>
      <c r="E74" s="173">
        <f t="shared" si="59"/>
        <v>0</v>
      </c>
      <c r="F74" s="173">
        <f t="shared" si="59"/>
        <v>0</v>
      </c>
      <c r="G74" s="173">
        <f t="shared" si="59"/>
        <v>0</v>
      </c>
      <c r="H74" s="173">
        <f t="shared" si="59"/>
        <v>0</v>
      </c>
      <c r="I74" s="173">
        <f t="shared" si="59"/>
        <v>0</v>
      </c>
      <c r="J74" s="173">
        <f t="shared" si="59"/>
        <v>0</v>
      </c>
      <c r="K74" s="173">
        <f t="shared" si="59"/>
        <v>0</v>
      </c>
      <c r="L74" s="173">
        <f t="shared" si="59"/>
        <v>2099130</v>
      </c>
      <c r="M74" s="173">
        <f t="shared" si="59"/>
        <v>2099130</v>
      </c>
      <c r="N74" s="301">
        <v>0</v>
      </c>
      <c r="O74" s="301">
        <v>0</v>
      </c>
      <c r="P74" s="301">
        <v>0</v>
      </c>
      <c r="Q74" s="301">
        <v>0</v>
      </c>
      <c r="R74" s="301">
        <v>870</v>
      </c>
    </row>
    <row r="75" spans="1:18">
      <c r="A75" s="32" t="s">
        <v>4</v>
      </c>
      <c r="B75" s="32" t="s">
        <v>159</v>
      </c>
      <c r="C75" s="32">
        <v>0</v>
      </c>
      <c r="D75" s="32">
        <v>0</v>
      </c>
      <c r="E75" s="32"/>
      <c r="F75" s="32"/>
      <c r="G75" s="32"/>
      <c r="H75" s="32"/>
      <c r="I75" s="32"/>
      <c r="J75" s="115">
        <f>SUM(F75:I75)</f>
        <v>0</v>
      </c>
      <c r="K75" s="115">
        <f>C75+J75</f>
        <v>0</v>
      </c>
      <c r="L75" s="32">
        <v>2099130</v>
      </c>
      <c r="M75" s="32">
        <v>2099130</v>
      </c>
      <c r="N75" s="283">
        <f>L75-M75</f>
        <v>0</v>
      </c>
      <c r="O75" s="32"/>
      <c r="P75" s="32"/>
      <c r="Q75" s="283">
        <f>SUM(N75:P75)</f>
        <v>0</v>
      </c>
      <c r="R75" s="115">
        <f>K75-M75-Q75</f>
        <v>-2099130</v>
      </c>
    </row>
    <row r="76" spans="1:18">
      <c r="A76" s="25" t="s">
        <v>1</v>
      </c>
      <c r="B76" s="25" t="s">
        <v>240</v>
      </c>
      <c r="C76" s="25">
        <f>C77</f>
        <v>0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3000000</v>
      </c>
      <c r="K76" s="25">
        <v>3000000</v>
      </c>
      <c r="L76" s="25">
        <v>2860000</v>
      </c>
      <c r="M76" s="25">
        <v>2860000</v>
      </c>
      <c r="N76" s="25">
        <v>0</v>
      </c>
      <c r="O76" s="25">
        <v>0</v>
      </c>
      <c r="P76" s="25">
        <v>0</v>
      </c>
      <c r="Q76" s="25">
        <v>0</v>
      </c>
      <c r="R76" s="25">
        <v>140000</v>
      </c>
    </row>
    <row r="77" spans="1:18">
      <c r="A77" s="26" t="s">
        <v>2</v>
      </c>
      <c r="B77" s="26" t="s">
        <v>241</v>
      </c>
      <c r="C77" s="26">
        <f>C78</f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3000000</v>
      </c>
      <c r="K77" s="26">
        <v>3000000</v>
      </c>
      <c r="L77" s="26">
        <v>2860000</v>
      </c>
      <c r="M77" s="26">
        <v>2860000</v>
      </c>
      <c r="N77" s="26">
        <v>0</v>
      </c>
      <c r="O77" s="26">
        <v>0</v>
      </c>
      <c r="P77" s="26">
        <v>0</v>
      </c>
      <c r="Q77" s="26">
        <v>0</v>
      </c>
      <c r="R77" s="26">
        <v>140000</v>
      </c>
    </row>
    <row r="78" spans="1:18">
      <c r="A78" s="27" t="s">
        <v>3</v>
      </c>
      <c r="B78" s="27" t="s">
        <v>87</v>
      </c>
      <c r="C78" s="27">
        <f>C79</f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3000000</v>
      </c>
      <c r="K78" s="27">
        <v>3000000</v>
      </c>
      <c r="L78" s="27">
        <v>2860000</v>
      </c>
      <c r="M78" s="27">
        <v>2860000</v>
      </c>
      <c r="N78" s="27">
        <v>0</v>
      </c>
      <c r="O78" s="27">
        <v>0</v>
      </c>
      <c r="P78" s="27">
        <v>0</v>
      </c>
      <c r="Q78" s="27">
        <v>0</v>
      </c>
      <c r="R78" s="27">
        <v>140000</v>
      </c>
    </row>
    <row r="79" spans="1:18">
      <c r="A79" s="28" t="s">
        <v>16</v>
      </c>
      <c r="B79" s="28" t="s">
        <v>20</v>
      </c>
      <c r="C79" s="173">
        <f>SUM(C80)</f>
        <v>0</v>
      </c>
      <c r="D79" s="173">
        <f t="shared" ref="D79:M79" si="60">SUM(D80)</f>
        <v>0</v>
      </c>
      <c r="E79" s="173">
        <f t="shared" si="60"/>
        <v>0</v>
      </c>
      <c r="F79" s="173">
        <f t="shared" si="60"/>
        <v>0</v>
      </c>
      <c r="G79" s="173">
        <f t="shared" si="60"/>
        <v>0</v>
      </c>
      <c r="H79" s="173">
        <f t="shared" si="60"/>
        <v>0</v>
      </c>
      <c r="I79" s="173">
        <f t="shared" si="60"/>
        <v>0</v>
      </c>
      <c r="J79" s="173">
        <f t="shared" si="60"/>
        <v>0</v>
      </c>
      <c r="K79" s="173">
        <f t="shared" si="60"/>
        <v>0</v>
      </c>
      <c r="L79" s="173">
        <f t="shared" si="60"/>
        <v>2860000</v>
      </c>
      <c r="M79" s="173">
        <f t="shared" si="60"/>
        <v>2860000</v>
      </c>
      <c r="N79" s="301">
        <v>0</v>
      </c>
      <c r="O79" s="301">
        <v>0</v>
      </c>
      <c r="P79" s="301">
        <v>0</v>
      </c>
      <c r="Q79" s="301">
        <v>0</v>
      </c>
      <c r="R79" s="301">
        <v>140000</v>
      </c>
    </row>
    <row r="80" spans="1:18">
      <c r="A80" s="32" t="s">
        <v>4</v>
      </c>
      <c r="B80" s="32" t="s">
        <v>20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115">
        <f>SUM(F80:I80)</f>
        <v>0</v>
      </c>
      <c r="K80" s="115">
        <f>C80+J80</f>
        <v>0</v>
      </c>
      <c r="L80" s="32">
        <v>2860000</v>
      </c>
      <c r="M80" s="32">
        <v>2860000</v>
      </c>
      <c r="N80" s="283">
        <f>L80-M80</f>
        <v>0</v>
      </c>
      <c r="O80" s="32"/>
      <c r="P80" s="32"/>
      <c r="Q80" s="283">
        <f>SUM(N80:P80)</f>
        <v>0</v>
      </c>
      <c r="R80" s="115">
        <f>K80-M80-Q80</f>
        <v>-2860000</v>
      </c>
    </row>
    <row r="81" spans="1:18">
      <c r="A81" s="25" t="s">
        <v>1</v>
      </c>
      <c r="B81" s="25" t="s">
        <v>111</v>
      </c>
      <c r="C81" s="208">
        <f>SUM(C82)</f>
        <v>1162000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70000</v>
      </c>
      <c r="K81" s="25">
        <v>1232000</v>
      </c>
      <c r="L81" s="25">
        <v>1031400</v>
      </c>
      <c r="M81" s="25">
        <v>1031400</v>
      </c>
      <c r="N81" s="25">
        <v>0</v>
      </c>
      <c r="O81" s="25">
        <v>0</v>
      </c>
      <c r="P81" s="25">
        <v>0</v>
      </c>
      <c r="Q81" s="25">
        <v>0</v>
      </c>
      <c r="R81" s="25">
        <v>200600</v>
      </c>
    </row>
    <row r="82" spans="1:18">
      <c r="A82" s="26" t="s">
        <v>2</v>
      </c>
      <c r="B82" s="26" t="s">
        <v>172</v>
      </c>
      <c r="C82" s="209">
        <f>SUM(C83)</f>
        <v>1162000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70000</v>
      </c>
      <c r="K82" s="26">
        <v>1232000</v>
      </c>
      <c r="L82" s="26">
        <v>1031400</v>
      </c>
      <c r="M82" s="26">
        <v>1031400</v>
      </c>
      <c r="N82" s="26">
        <v>0</v>
      </c>
      <c r="O82" s="26">
        <v>0</v>
      </c>
      <c r="P82" s="26">
        <v>0</v>
      </c>
      <c r="Q82" s="26">
        <v>0</v>
      </c>
      <c r="R82" s="26">
        <v>200600</v>
      </c>
    </row>
    <row r="83" spans="1:18">
      <c r="A83" s="27" t="s">
        <v>3</v>
      </c>
      <c r="B83" s="27" t="s">
        <v>1264</v>
      </c>
      <c r="C83" s="210">
        <f>SUM(C84,C86,C88)</f>
        <v>1162000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70000</v>
      </c>
      <c r="K83" s="27">
        <v>1232000</v>
      </c>
      <c r="L83" s="27">
        <v>1031400</v>
      </c>
      <c r="M83" s="27">
        <v>1031400</v>
      </c>
      <c r="N83" s="27">
        <v>0</v>
      </c>
      <c r="O83" s="27">
        <v>0</v>
      </c>
      <c r="P83" s="27">
        <v>0</v>
      </c>
      <c r="Q83" s="27">
        <v>0</v>
      </c>
      <c r="R83" s="27">
        <v>200600</v>
      </c>
    </row>
    <row r="84" spans="1:18">
      <c r="A84" s="28" t="s">
        <v>16</v>
      </c>
      <c r="B84" s="28" t="s">
        <v>256</v>
      </c>
      <c r="C84" s="173">
        <f>SUM(C85)</f>
        <v>720000</v>
      </c>
      <c r="D84" s="173">
        <f t="shared" ref="D84:M84" si="61">SUM(D85)</f>
        <v>0</v>
      </c>
      <c r="E84" s="173">
        <f t="shared" si="61"/>
        <v>0</v>
      </c>
      <c r="F84" s="173">
        <f t="shared" si="61"/>
        <v>0</v>
      </c>
      <c r="G84" s="173">
        <f t="shared" si="61"/>
        <v>0</v>
      </c>
      <c r="H84" s="173">
        <f t="shared" si="61"/>
        <v>0</v>
      </c>
      <c r="I84" s="173">
        <f t="shared" si="61"/>
        <v>1</v>
      </c>
      <c r="J84" s="173">
        <f t="shared" si="61"/>
        <v>1</v>
      </c>
      <c r="K84" s="173">
        <f t="shared" si="61"/>
        <v>720001</v>
      </c>
      <c r="L84" s="173">
        <f t="shared" si="61"/>
        <v>520000</v>
      </c>
      <c r="M84" s="173">
        <f t="shared" si="61"/>
        <v>520000</v>
      </c>
      <c r="N84" s="301">
        <v>0</v>
      </c>
      <c r="O84" s="301">
        <v>0</v>
      </c>
      <c r="P84" s="301">
        <v>0</v>
      </c>
      <c r="Q84" s="301">
        <v>0</v>
      </c>
      <c r="R84" s="301">
        <v>200000</v>
      </c>
    </row>
    <row r="85" spans="1:18">
      <c r="A85" s="32" t="s">
        <v>4</v>
      </c>
      <c r="B85" s="32" t="s">
        <v>216</v>
      </c>
      <c r="C85" s="32">
        <v>720000</v>
      </c>
      <c r="D85" s="32">
        <v>0</v>
      </c>
      <c r="E85" s="32">
        <v>0</v>
      </c>
      <c r="F85" s="32"/>
      <c r="G85" s="32"/>
      <c r="H85" s="32">
        <v>0</v>
      </c>
      <c r="I85" s="32">
        <v>1</v>
      </c>
      <c r="J85" s="115">
        <f>SUM(F85:I85)</f>
        <v>1</v>
      </c>
      <c r="K85" s="115">
        <f>C85+J85</f>
        <v>720001</v>
      </c>
      <c r="L85" s="32">
        <v>520000</v>
      </c>
      <c r="M85" s="32">
        <v>520000</v>
      </c>
      <c r="N85" s="283">
        <f>L85-M85</f>
        <v>0</v>
      </c>
      <c r="O85" s="32"/>
      <c r="P85" s="32"/>
      <c r="Q85" s="283">
        <f>SUM(N85:P85)</f>
        <v>0</v>
      </c>
      <c r="R85" s="115">
        <f>K85-M85-Q85</f>
        <v>200001</v>
      </c>
    </row>
    <row r="86" spans="1:18">
      <c r="A86" s="28" t="s">
        <v>16</v>
      </c>
      <c r="B86" s="28" t="s">
        <v>36</v>
      </c>
      <c r="C86" s="173">
        <f>SUM(C87)</f>
        <v>142000</v>
      </c>
      <c r="D86" s="173">
        <f t="shared" ref="D86:M86" si="62">SUM(D87)</f>
        <v>0</v>
      </c>
      <c r="E86" s="173">
        <f t="shared" si="62"/>
        <v>0</v>
      </c>
      <c r="F86" s="173">
        <f t="shared" si="62"/>
        <v>0</v>
      </c>
      <c r="G86" s="173">
        <f t="shared" si="62"/>
        <v>0</v>
      </c>
      <c r="H86" s="173">
        <f t="shared" si="62"/>
        <v>70000</v>
      </c>
      <c r="I86" s="173">
        <f t="shared" si="62"/>
        <v>70001</v>
      </c>
      <c r="J86" s="173">
        <f t="shared" si="62"/>
        <v>140001</v>
      </c>
      <c r="K86" s="173">
        <f t="shared" si="62"/>
        <v>282001</v>
      </c>
      <c r="L86" s="173">
        <f t="shared" si="62"/>
        <v>211400</v>
      </c>
      <c r="M86" s="173">
        <f t="shared" si="62"/>
        <v>211400</v>
      </c>
      <c r="N86" s="301">
        <v>0</v>
      </c>
      <c r="O86" s="301">
        <v>0</v>
      </c>
      <c r="P86" s="301">
        <v>0</v>
      </c>
      <c r="Q86" s="301">
        <v>0</v>
      </c>
      <c r="R86" s="301">
        <v>600</v>
      </c>
    </row>
    <row r="87" spans="1:18">
      <c r="A87" s="32" t="s">
        <v>4</v>
      </c>
      <c r="B87" s="32" t="s">
        <v>37</v>
      </c>
      <c r="C87" s="32">
        <v>142000</v>
      </c>
      <c r="D87" s="32">
        <v>0</v>
      </c>
      <c r="E87" s="32">
        <v>0</v>
      </c>
      <c r="F87" s="32"/>
      <c r="G87" s="32"/>
      <c r="H87" s="32">
        <v>70000</v>
      </c>
      <c r="I87" s="32">
        <v>70001</v>
      </c>
      <c r="J87" s="115">
        <f>SUM(F87:I87)</f>
        <v>140001</v>
      </c>
      <c r="K87" s="115">
        <f>C87+J87</f>
        <v>282001</v>
      </c>
      <c r="L87" s="32">
        <v>211400</v>
      </c>
      <c r="M87" s="32">
        <v>211400</v>
      </c>
      <c r="N87" s="283">
        <f>L87-M87</f>
        <v>0</v>
      </c>
      <c r="O87" s="32"/>
      <c r="P87" s="32"/>
      <c r="Q87" s="283">
        <f>SUM(N87:P87)</f>
        <v>0</v>
      </c>
      <c r="R87" s="115">
        <f>K87-M87-Q87</f>
        <v>70601</v>
      </c>
    </row>
    <row r="88" spans="1:18">
      <c r="A88" s="28" t="s">
        <v>16</v>
      </c>
      <c r="B88" s="30" t="s">
        <v>40</v>
      </c>
      <c r="C88" s="173">
        <f>SUM(C89)</f>
        <v>300000</v>
      </c>
      <c r="D88" s="173">
        <f t="shared" ref="D88:R88" si="63">SUM(D89)</f>
        <v>0</v>
      </c>
      <c r="E88" s="173">
        <f t="shared" si="63"/>
        <v>0</v>
      </c>
      <c r="F88" s="173">
        <f t="shared" si="63"/>
        <v>0</v>
      </c>
      <c r="G88" s="173">
        <f t="shared" si="63"/>
        <v>0</v>
      </c>
      <c r="H88" s="173">
        <f t="shared" si="63"/>
        <v>0</v>
      </c>
      <c r="I88" s="173">
        <f t="shared" si="63"/>
        <v>0</v>
      </c>
      <c r="J88" s="173">
        <f t="shared" si="63"/>
        <v>0</v>
      </c>
      <c r="K88" s="173">
        <f t="shared" si="63"/>
        <v>300000</v>
      </c>
      <c r="L88" s="173">
        <f t="shared" si="63"/>
        <v>300000</v>
      </c>
      <c r="M88" s="173">
        <f t="shared" si="63"/>
        <v>300000</v>
      </c>
      <c r="N88" s="173">
        <f t="shared" si="63"/>
        <v>0</v>
      </c>
      <c r="O88" s="173">
        <f t="shared" si="63"/>
        <v>0</v>
      </c>
      <c r="P88" s="173">
        <f t="shared" si="63"/>
        <v>0</v>
      </c>
      <c r="Q88" s="173">
        <f t="shared" si="63"/>
        <v>0</v>
      </c>
      <c r="R88" s="173">
        <f t="shared" si="63"/>
        <v>0</v>
      </c>
    </row>
    <row r="89" spans="1:18">
      <c r="A89" s="32" t="s">
        <v>4</v>
      </c>
      <c r="B89" s="42" t="s">
        <v>41</v>
      </c>
      <c r="C89" s="32">
        <v>300000</v>
      </c>
      <c r="D89" s="32">
        <v>0</v>
      </c>
      <c r="E89" s="32">
        <v>0</v>
      </c>
      <c r="F89" s="32">
        <v>0</v>
      </c>
      <c r="G89" s="32"/>
      <c r="H89" s="32">
        <v>0</v>
      </c>
      <c r="I89" s="32"/>
      <c r="J89" s="115">
        <f>SUM(F89:I89)</f>
        <v>0</v>
      </c>
      <c r="K89" s="115">
        <f>C89+J89</f>
        <v>300000</v>
      </c>
      <c r="L89" s="32">
        <v>300000</v>
      </c>
      <c r="M89" s="32">
        <v>300000</v>
      </c>
      <c r="N89" s="283">
        <f>L89-M89</f>
        <v>0</v>
      </c>
      <c r="O89" s="32"/>
      <c r="P89" s="32"/>
      <c r="Q89" s="283">
        <f>SUM(N89:P89)</f>
        <v>0</v>
      </c>
      <c r="R89" s="115">
        <f>K89-M89-Q89</f>
        <v>0</v>
      </c>
    </row>
    <row r="90" spans="1:18"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</row>
  </sheetData>
  <autoFilter ref="A5:R89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80"/>
  <sheetViews>
    <sheetView workbookViewId="0">
      <selection activeCell="F2" sqref="F2"/>
    </sheetView>
  </sheetViews>
  <sheetFormatPr defaultRowHeight="12.75"/>
  <cols>
    <col min="2" max="2" width="22.710937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257</v>
      </c>
      <c r="D2" s="145"/>
      <c r="E2" s="145"/>
      <c r="F2" s="145"/>
      <c r="G2" s="145"/>
      <c r="H2" s="205"/>
      <c r="I2" s="274"/>
      <c r="J2" s="206"/>
      <c r="K2" s="206"/>
      <c r="L2" s="206"/>
      <c r="M2" s="206"/>
      <c r="N2" s="206"/>
      <c r="O2" s="206"/>
      <c r="P2" s="206"/>
      <c r="Q2" s="206"/>
      <c r="R2" s="206"/>
    </row>
    <row r="3" spans="1:18">
      <c r="C3" s="112">
        <f>SUBTOTAL(9,C11:C171)</f>
        <v>2466462000</v>
      </c>
      <c r="D3" s="112">
        <f t="shared" ref="D3:R3" si="0">SUBTOTAL(9,D11:D171)</f>
        <v>0</v>
      </c>
      <c r="E3" s="112">
        <f t="shared" si="0"/>
        <v>0</v>
      </c>
      <c r="F3" s="108"/>
      <c r="G3" s="108"/>
      <c r="H3" s="108">
        <f t="shared" si="0"/>
        <v>527500000</v>
      </c>
      <c r="I3" s="108">
        <f t="shared" si="0"/>
        <v>43590000</v>
      </c>
      <c r="J3" s="112">
        <f t="shared" si="0"/>
        <v>571090000</v>
      </c>
      <c r="K3" s="112">
        <f t="shared" si="0"/>
        <v>3037552000</v>
      </c>
      <c r="L3" s="112">
        <f t="shared" si="0"/>
        <v>2937648530</v>
      </c>
      <c r="M3" s="112">
        <f t="shared" si="0"/>
        <v>2937648530</v>
      </c>
      <c r="N3" s="112">
        <f t="shared" si="0"/>
        <v>0</v>
      </c>
      <c r="O3" s="112">
        <f t="shared" si="0"/>
        <v>54509250</v>
      </c>
      <c r="P3" s="112">
        <f t="shared" si="0"/>
        <v>0</v>
      </c>
      <c r="Q3" s="112">
        <f t="shared" si="0"/>
        <v>54509250</v>
      </c>
      <c r="R3" s="112">
        <f t="shared" si="0"/>
        <v>45394220</v>
      </c>
    </row>
    <row r="4" spans="1:18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 ht="12" customHeight="1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123</v>
      </c>
      <c r="C6" s="9">
        <f t="shared" ref="C6:R6" si="1">SUM(C7,C38,C91,C133,C138,C143,C166)</f>
        <v>599343000</v>
      </c>
      <c r="D6" s="115">
        <f t="shared" si="1"/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105500000</v>
      </c>
      <c r="I6" s="115">
        <f t="shared" si="1"/>
        <v>8718000</v>
      </c>
      <c r="J6" s="115">
        <f t="shared" si="1"/>
        <v>114218000</v>
      </c>
      <c r="K6" s="9">
        <f t="shared" si="1"/>
        <v>713561000</v>
      </c>
      <c r="L6" s="9">
        <f t="shared" si="1"/>
        <v>693202090</v>
      </c>
      <c r="M6" s="9">
        <f t="shared" si="1"/>
        <v>693202090</v>
      </c>
      <c r="N6" s="9">
        <f t="shared" si="1"/>
        <v>0</v>
      </c>
      <c r="O6" s="9">
        <f t="shared" si="1"/>
        <v>10901850</v>
      </c>
      <c r="P6" s="9">
        <f t="shared" si="1"/>
        <v>0</v>
      </c>
      <c r="Q6" s="9">
        <f t="shared" si="1"/>
        <v>10901850</v>
      </c>
      <c r="R6" s="9">
        <f t="shared" si="1"/>
        <v>9457060</v>
      </c>
    </row>
    <row r="7" spans="1:18">
      <c r="A7" s="11" t="s">
        <v>1</v>
      </c>
      <c r="B7" s="11" t="s">
        <v>33</v>
      </c>
      <c r="C7" s="11">
        <f>SUM(C8)</f>
        <v>154751000</v>
      </c>
      <c r="D7" s="117">
        <f t="shared" ref="D7:J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">
        <f t="shared" ref="K7:R8" si="3">SUM(K8)</f>
        <v>154751000</v>
      </c>
      <c r="L7" s="11">
        <f t="shared" si="3"/>
        <v>154120640</v>
      </c>
      <c r="M7" s="11">
        <f t="shared" si="3"/>
        <v>154120640</v>
      </c>
      <c r="N7" s="11">
        <f t="shared" si="3"/>
        <v>0</v>
      </c>
      <c r="O7" s="11">
        <f t="shared" si="3"/>
        <v>0</v>
      </c>
      <c r="P7" s="11">
        <f t="shared" si="3"/>
        <v>0</v>
      </c>
      <c r="Q7" s="11">
        <f t="shared" si="3"/>
        <v>0</v>
      </c>
      <c r="R7" s="11">
        <f t="shared" si="3"/>
        <v>630360</v>
      </c>
    </row>
    <row r="8" spans="1:18">
      <c r="A8" s="12" t="s">
        <v>2</v>
      </c>
      <c r="B8" s="12" t="s">
        <v>223</v>
      </c>
      <c r="C8" s="12">
        <f>SUM(C9)</f>
        <v>154751000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2">
        <f t="shared" si="3"/>
        <v>154751000</v>
      </c>
      <c r="L8" s="12">
        <f t="shared" si="3"/>
        <v>154120640</v>
      </c>
      <c r="M8" s="12">
        <f t="shared" si="3"/>
        <v>154120640</v>
      </c>
      <c r="N8" s="12">
        <f t="shared" si="3"/>
        <v>0</v>
      </c>
      <c r="O8" s="12">
        <f t="shared" si="3"/>
        <v>0</v>
      </c>
      <c r="P8" s="12">
        <f t="shared" si="3"/>
        <v>0</v>
      </c>
      <c r="Q8" s="12">
        <f t="shared" si="3"/>
        <v>0</v>
      </c>
      <c r="R8" s="12">
        <f t="shared" si="3"/>
        <v>630360</v>
      </c>
    </row>
    <row r="9" spans="1:18">
      <c r="A9" s="13" t="s">
        <v>3</v>
      </c>
      <c r="B9" s="13" t="s">
        <v>538</v>
      </c>
      <c r="C9" s="13">
        <f>SUM(C14,C17,C22,C25,C10,C12,C28,C30,C32,C35)</f>
        <v>154751000</v>
      </c>
      <c r="D9" s="120">
        <f t="shared" ref="D9:J9" si="4">SUM(D14,D17,D22,D25,D10,D12,D28,D30,D32,D35)</f>
        <v>0</v>
      </c>
      <c r="E9" s="120">
        <f t="shared" si="4"/>
        <v>0</v>
      </c>
      <c r="F9" s="120">
        <f t="shared" si="4"/>
        <v>0</v>
      </c>
      <c r="G9" s="120">
        <f t="shared" si="4"/>
        <v>0</v>
      </c>
      <c r="H9" s="120">
        <f t="shared" si="4"/>
        <v>0</v>
      </c>
      <c r="I9" s="120">
        <f t="shared" si="4"/>
        <v>0</v>
      </c>
      <c r="J9" s="120">
        <f t="shared" si="4"/>
        <v>0</v>
      </c>
      <c r="K9" s="13">
        <f t="shared" ref="K9:R9" si="5">SUM(K14,K17,K22,K25,K10,K12,K28,K30,K32,K35)</f>
        <v>154751000</v>
      </c>
      <c r="L9" s="13">
        <f t="shared" si="5"/>
        <v>154120640</v>
      </c>
      <c r="M9" s="13">
        <f t="shared" si="5"/>
        <v>154120640</v>
      </c>
      <c r="N9" s="13">
        <f t="shared" si="5"/>
        <v>0</v>
      </c>
      <c r="O9" s="13">
        <f t="shared" si="5"/>
        <v>0</v>
      </c>
      <c r="P9" s="13">
        <f t="shared" si="5"/>
        <v>0</v>
      </c>
      <c r="Q9" s="13">
        <f t="shared" si="5"/>
        <v>0</v>
      </c>
      <c r="R9" s="13">
        <f t="shared" si="5"/>
        <v>630360</v>
      </c>
    </row>
    <row r="10" spans="1:18">
      <c r="A10" s="14" t="s">
        <v>16</v>
      </c>
      <c r="B10" s="14" t="s">
        <v>18</v>
      </c>
      <c r="C10" s="14">
        <f>SUM(C11)</f>
        <v>66000000</v>
      </c>
      <c r="D10" s="173">
        <f t="shared" ref="D10:J10" si="6">SUM(D11)</f>
        <v>0</v>
      </c>
      <c r="E10" s="173">
        <f t="shared" si="6"/>
        <v>0</v>
      </c>
      <c r="F10" s="173">
        <f t="shared" si="6"/>
        <v>0</v>
      </c>
      <c r="G10" s="173">
        <f t="shared" si="6"/>
        <v>0</v>
      </c>
      <c r="H10" s="173">
        <f t="shared" si="6"/>
        <v>0</v>
      </c>
      <c r="I10" s="173">
        <f t="shared" si="6"/>
        <v>0</v>
      </c>
      <c r="J10" s="173">
        <f t="shared" si="6"/>
        <v>0</v>
      </c>
      <c r="K10" s="14">
        <f t="shared" ref="K10:R10" si="7">SUM(K11)</f>
        <v>66000000</v>
      </c>
      <c r="L10" s="14">
        <f t="shared" si="7"/>
        <v>66000000</v>
      </c>
      <c r="M10" s="14">
        <f t="shared" si="7"/>
        <v>66000000</v>
      </c>
      <c r="N10" s="14">
        <f t="shared" si="7"/>
        <v>0</v>
      </c>
      <c r="O10" s="14">
        <f t="shared" si="7"/>
        <v>0</v>
      </c>
      <c r="P10" s="14">
        <f t="shared" si="7"/>
        <v>0</v>
      </c>
      <c r="Q10" s="14">
        <f t="shared" si="7"/>
        <v>0</v>
      </c>
      <c r="R10" s="14">
        <f t="shared" si="7"/>
        <v>0</v>
      </c>
    </row>
    <row r="11" spans="1:18">
      <c r="A11" s="9" t="s">
        <v>539</v>
      </c>
      <c r="B11" s="9" t="s">
        <v>17</v>
      </c>
      <c r="C11" s="9">
        <v>66000000</v>
      </c>
      <c r="D11" s="9"/>
      <c r="E11" s="9"/>
      <c r="F11" s="9">
        <v>0</v>
      </c>
      <c r="G11" s="9"/>
      <c r="H11" s="9"/>
      <c r="I11" s="9"/>
      <c r="J11" s="115">
        <f>SUM(F11:I11)</f>
        <v>0</v>
      </c>
      <c r="K11" s="9">
        <v>66000000</v>
      </c>
      <c r="L11" s="9">
        <v>66000000</v>
      </c>
      <c r="M11" s="9">
        <v>66000000</v>
      </c>
      <c r="N11" s="9">
        <f>L11-M11</f>
        <v>0</v>
      </c>
      <c r="O11" s="9"/>
      <c r="P11" s="9"/>
      <c r="Q11" s="9">
        <f>SUM(N11:P11)</f>
        <v>0</v>
      </c>
      <c r="R11" s="9">
        <f>K11-M11-Q11</f>
        <v>0</v>
      </c>
    </row>
    <row r="12" spans="1:18">
      <c r="A12" s="14" t="s">
        <v>16</v>
      </c>
      <c r="B12" s="17" t="s">
        <v>21</v>
      </c>
      <c r="C12" s="14">
        <f>SUM(C13)</f>
        <v>864000</v>
      </c>
      <c r="D12" s="173">
        <f t="shared" ref="D12:J12" si="8">SUM(D13)</f>
        <v>0</v>
      </c>
      <c r="E12" s="173">
        <f t="shared" si="8"/>
        <v>0</v>
      </c>
      <c r="F12" s="173">
        <f t="shared" si="8"/>
        <v>-480000</v>
      </c>
      <c r="G12" s="173">
        <f t="shared" si="8"/>
        <v>0</v>
      </c>
      <c r="H12" s="173">
        <f t="shared" si="8"/>
        <v>0</v>
      </c>
      <c r="I12" s="173">
        <f t="shared" si="8"/>
        <v>0</v>
      </c>
      <c r="J12" s="173">
        <f t="shared" si="8"/>
        <v>-480000</v>
      </c>
      <c r="K12" s="14">
        <f t="shared" ref="K12" si="9">SUM(K13)</f>
        <v>384000</v>
      </c>
      <c r="L12" s="14">
        <f t="shared" ref="L12" si="10">SUM(L13)</f>
        <v>384000</v>
      </c>
      <c r="M12" s="14">
        <f t="shared" ref="M12" si="11">SUM(M13)</f>
        <v>384000</v>
      </c>
      <c r="N12" s="14">
        <f t="shared" ref="N12" si="12">SUM(N13)</f>
        <v>0</v>
      </c>
      <c r="O12" s="14">
        <f t="shared" ref="O12" si="13">SUM(O13)</f>
        <v>0</v>
      </c>
      <c r="P12" s="14">
        <f t="shared" ref="P12" si="14">SUM(P13)</f>
        <v>0</v>
      </c>
      <c r="Q12" s="14">
        <f t="shared" ref="Q12" si="15">SUM(Q13)</f>
        <v>0</v>
      </c>
      <c r="R12" s="14">
        <f t="shared" ref="R12" si="16">SUM(R13)</f>
        <v>0</v>
      </c>
    </row>
    <row r="13" spans="1:18">
      <c r="A13" s="9" t="s">
        <v>4</v>
      </c>
      <c r="B13" s="15" t="s">
        <v>35</v>
      </c>
      <c r="C13" s="9">
        <v>864000</v>
      </c>
      <c r="D13" s="9"/>
      <c r="E13" s="9"/>
      <c r="F13" s="9">
        <v>-480000</v>
      </c>
      <c r="G13" s="9"/>
      <c r="H13" s="9"/>
      <c r="I13" s="9"/>
      <c r="J13" s="115">
        <f>SUM(F13:I13)</f>
        <v>-480000</v>
      </c>
      <c r="K13" s="9">
        <v>384000</v>
      </c>
      <c r="L13" s="9">
        <v>384000</v>
      </c>
      <c r="M13" s="9">
        <v>384000</v>
      </c>
      <c r="N13" s="9">
        <f>L13-M13</f>
        <v>0</v>
      </c>
      <c r="O13" s="9"/>
      <c r="P13" s="9"/>
      <c r="Q13" s="9">
        <f>SUM(N13:P13)</f>
        <v>0</v>
      </c>
      <c r="R13" s="9">
        <f>K13-M13-Q13</f>
        <v>0</v>
      </c>
    </row>
    <row r="14" spans="1:18">
      <c r="A14" s="14" t="s">
        <v>16</v>
      </c>
      <c r="B14" s="14" t="s">
        <v>65</v>
      </c>
      <c r="C14" s="14">
        <f t="shared" ref="C14:R14" si="17">SUM(C15:C16)</f>
        <v>16250000</v>
      </c>
      <c r="D14" s="173">
        <f t="shared" ref="D14:J14" si="18">SUM(D15:D16)</f>
        <v>0</v>
      </c>
      <c r="E14" s="173">
        <f t="shared" si="18"/>
        <v>0</v>
      </c>
      <c r="F14" s="173">
        <f t="shared" si="18"/>
        <v>-930000</v>
      </c>
      <c r="G14" s="173">
        <f t="shared" si="18"/>
        <v>0</v>
      </c>
      <c r="H14" s="173">
        <f t="shared" si="18"/>
        <v>0</v>
      </c>
      <c r="I14" s="173">
        <f t="shared" si="18"/>
        <v>0</v>
      </c>
      <c r="J14" s="173">
        <f t="shared" si="18"/>
        <v>-930000</v>
      </c>
      <c r="K14" s="14">
        <f t="shared" si="17"/>
        <v>15320000</v>
      </c>
      <c r="L14" s="14">
        <f t="shared" si="17"/>
        <v>15320000</v>
      </c>
      <c r="M14" s="14">
        <f t="shared" si="17"/>
        <v>15320000</v>
      </c>
      <c r="N14" s="14">
        <f t="shared" si="17"/>
        <v>0</v>
      </c>
      <c r="O14" s="14">
        <f t="shared" si="17"/>
        <v>0</v>
      </c>
      <c r="P14" s="14">
        <f t="shared" si="17"/>
        <v>0</v>
      </c>
      <c r="Q14" s="14">
        <f t="shared" si="17"/>
        <v>0</v>
      </c>
      <c r="R14" s="14">
        <f t="shared" si="17"/>
        <v>0</v>
      </c>
    </row>
    <row r="15" spans="1:18">
      <c r="A15" s="9" t="s">
        <v>4</v>
      </c>
      <c r="B15" s="9" t="s">
        <v>258</v>
      </c>
      <c r="C15" s="9">
        <v>11000000</v>
      </c>
      <c r="D15" s="9"/>
      <c r="E15" s="9"/>
      <c r="F15" s="9">
        <v>-180000</v>
      </c>
      <c r="G15" s="9"/>
      <c r="H15" s="9"/>
      <c r="I15" s="9"/>
      <c r="J15" s="115">
        <f t="shared" ref="J15:J16" si="19">SUM(F15:I15)</f>
        <v>-180000</v>
      </c>
      <c r="K15" s="9">
        <v>10820000</v>
      </c>
      <c r="L15" s="9">
        <v>10820000</v>
      </c>
      <c r="M15" s="9">
        <v>10820000</v>
      </c>
      <c r="N15" s="9">
        <f t="shared" ref="N15:N16" si="20">L15-M15</f>
        <v>0</v>
      </c>
      <c r="O15" s="9"/>
      <c r="P15" s="9"/>
      <c r="Q15" s="9">
        <f>SUM(N15:P15)</f>
        <v>0</v>
      </c>
      <c r="R15" s="9">
        <f t="shared" ref="R15:R16" si="21">K15-M15-Q15</f>
        <v>0</v>
      </c>
    </row>
    <row r="16" spans="1:18">
      <c r="A16" s="9" t="s">
        <v>4</v>
      </c>
      <c r="B16" s="9" t="s">
        <v>259</v>
      </c>
      <c r="C16" s="9">
        <v>5250000</v>
      </c>
      <c r="D16" s="9"/>
      <c r="E16" s="9"/>
      <c r="F16" s="9">
        <v>-750000</v>
      </c>
      <c r="G16" s="9"/>
      <c r="H16" s="9"/>
      <c r="I16" s="9"/>
      <c r="J16" s="115">
        <f t="shared" si="19"/>
        <v>-750000</v>
      </c>
      <c r="K16" s="9">
        <v>4500000</v>
      </c>
      <c r="L16" s="9">
        <v>4500000</v>
      </c>
      <c r="M16" s="9">
        <v>4500000</v>
      </c>
      <c r="N16" s="9">
        <f t="shared" si="20"/>
        <v>0</v>
      </c>
      <c r="O16" s="9"/>
      <c r="P16" s="9"/>
      <c r="Q16" s="9">
        <f>SUM(N16:P16)</f>
        <v>0</v>
      </c>
      <c r="R16" s="9">
        <f t="shared" si="21"/>
        <v>0</v>
      </c>
    </row>
    <row r="17" spans="1:18">
      <c r="A17" s="14" t="s">
        <v>16</v>
      </c>
      <c r="B17" s="14" t="s">
        <v>540</v>
      </c>
      <c r="C17" s="14">
        <f t="shared" ref="C17:R17" si="22">SUM(C18:C21)</f>
        <v>22601000</v>
      </c>
      <c r="D17" s="173">
        <f t="shared" ref="D17:J17" si="23">SUM(D18:D21)</f>
        <v>0</v>
      </c>
      <c r="E17" s="173">
        <f t="shared" si="23"/>
        <v>0</v>
      </c>
      <c r="F17" s="173">
        <f t="shared" si="23"/>
        <v>3095000</v>
      </c>
      <c r="G17" s="173">
        <f t="shared" si="23"/>
        <v>0</v>
      </c>
      <c r="H17" s="173">
        <f t="shared" si="23"/>
        <v>0</v>
      </c>
      <c r="I17" s="173">
        <f t="shared" si="23"/>
        <v>0</v>
      </c>
      <c r="J17" s="173">
        <f t="shared" si="23"/>
        <v>3095000</v>
      </c>
      <c r="K17" s="14">
        <f t="shared" si="22"/>
        <v>25696000</v>
      </c>
      <c r="L17" s="14">
        <f t="shared" si="22"/>
        <v>25607480</v>
      </c>
      <c r="M17" s="14">
        <f t="shared" si="22"/>
        <v>25607480</v>
      </c>
      <c r="N17" s="14">
        <f t="shared" si="22"/>
        <v>0</v>
      </c>
      <c r="O17" s="14">
        <f t="shared" si="22"/>
        <v>0</v>
      </c>
      <c r="P17" s="14">
        <f t="shared" si="22"/>
        <v>0</v>
      </c>
      <c r="Q17" s="14">
        <f t="shared" si="22"/>
        <v>0</v>
      </c>
      <c r="R17" s="14">
        <f t="shared" si="22"/>
        <v>88520</v>
      </c>
    </row>
    <row r="18" spans="1:18">
      <c r="A18" s="9" t="s">
        <v>4</v>
      </c>
      <c r="B18" s="9" t="s">
        <v>144</v>
      </c>
      <c r="C18" s="9">
        <v>15301000</v>
      </c>
      <c r="D18" s="9"/>
      <c r="E18" s="9"/>
      <c r="F18" s="9">
        <v>1780000</v>
      </c>
      <c r="G18" s="9"/>
      <c r="H18" s="9"/>
      <c r="I18" s="9"/>
      <c r="J18" s="115">
        <f t="shared" ref="J18:J21" si="24">SUM(F18:I18)</f>
        <v>1780000</v>
      </c>
      <c r="K18" s="9">
        <v>17081000</v>
      </c>
      <c r="L18" s="9">
        <v>17080920</v>
      </c>
      <c r="M18" s="9">
        <v>17080920</v>
      </c>
      <c r="N18" s="9">
        <f t="shared" ref="N18:N21" si="25">L18-M18</f>
        <v>0</v>
      </c>
      <c r="O18" s="9"/>
      <c r="P18" s="9"/>
      <c r="Q18" s="9">
        <f>SUM(N18:P18)</f>
        <v>0</v>
      </c>
      <c r="R18" s="9">
        <f t="shared" ref="R18:R21" si="26">K18-M18-Q18</f>
        <v>80</v>
      </c>
    </row>
    <row r="19" spans="1:18">
      <c r="A19" s="9" t="s">
        <v>4</v>
      </c>
      <c r="B19" s="9" t="s">
        <v>541</v>
      </c>
      <c r="C19" s="9">
        <v>2700000</v>
      </c>
      <c r="D19" s="9"/>
      <c r="E19" s="9"/>
      <c r="F19" s="9">
        <v>-2105000</v>
      </c>
      <c r="G19" s="9"/>
      <c r="H19" s="9"/>
      <c r="I19" s="9"/>
      <c r="J19" s="115">
        <f t="shared" si="24"/>
        <v>-2105000</v>
      </c>
      <c r="K19" s="9">
        <v>595000</v>
      </c>
      <c r="L19" s="9">
        <v>595000</v>
      </c>
      <c r="M19" s="9">
        <v>595000</v>
      </c>
      <c r="N19" s="9">
        <f t="shared" si="25"/>
        <v>0</v>
      </c>
      <c r="O19" s="9"/>
      <c r="P19" s="9"/>
      <c r="Q19" s="9">
        <f>SUM(N19:P19)</f>
        <v>0</v>
      </c>
      <c r="R19" s="9">
        <f t="shared" si="26"/>
        <v>0</v>
      </c>
    </row>
    <row r="20" spans="1:18">
      <c r="A20" s="9" t="s">
        <v>4</v>
      </c>
      <c r="B20" s="15" t="s">
        <v>140</v>
      </c>
      <c r="C20" s="9">
        <v>1500000</v>
      </c>
      <c r="D20" s="9"/>
      <c r="E20" s="9"/>
      <c r="F20" s="9">
        <v>220000</v>
      </c>
      <c r="G20" s="9"/>
      <c r="H20" s="9"/>
      <c r="I20" s="9"/>
      <c r="J20" s="115">
        <f t="shared" si="24"/>
        <v>220000</v>
      </c>
      <c r="K20" s="9">
        <v>1720000</v>
      </c>
      <c r="L20" s="9">
        <v>1633600</v>
      </c>
      <c r="M20" s="9">
        <v>1633600</v>
      </c>
      <c r="N20" s="9">
        <f t="shared" si="25"/>
        <v>0</v>
      </c>
      <c r="O20" s="9"/>
      <c r="P20" s="9"/>
      <c r="Q20" s="9">
        <f>SUM(N20:P20)</f>
        <v>0</v>
      </c>
      <c r="R20" s="9">
        <f t="shared" si="26"/>
        <v>86400</v>
      </c>
    </row>
    <row r="21" spans="1:18">
      <c r="A21" s="9" t="s">
        <v>4</v>
      </c>
      <c r="B21" s="9" t="s">
        <v>46</v>
      </c>
      <c r="C21" s="9">
        <v>3100000</v>
      </c>
      <c r="D21" s="9"/>
      <c r="E21" s="9"/>
      <c r="F21" s="9">
        <v>3200000</v>
      </c>
      <c r="G21" s="9"/>
      <c r="H21" s="9"/>
      <c r="I21" s="9"/>
      <c r="J21" s="115">
        <f t="shared" si="24"/>
        <v>3200000</v>
      </c>
      <c r="K21" s="9">
        <v>6300000</v>
      </c>
      <c r="L21" s="9">
        <v>6297960</v>
      </c>
      <c r="M21" s="9">
        <v>6297960</v>
      </c>
      <c r="N21" s="9">
        <f t="shared" si="25"/>
        <v>0</v>
      </c>
      <c r="O21" s="9"/>
      <c r="P21" s="9"/>
      <c r="Q21" s="9">
        <f>SUM(N21:P21)</f>
        <v>0</v>
      </c>
      <c r="R21" s="9">
        <f t="shared" si="26"/>
        <v>2040</v>
      </c>
    </row>
    <row r="22" spans="1:18">
      <c r="A22" s="14" t="s">
        <v>16</v>
      </c>
      <c r="B22" s="14" t="s">
        <v>31</v>
      </c>
      <c r="C22" s="14">
        <f t="shared" ref="C22:R22" si="27">SUM(C23:C24)</f>
        <v>10900000</v>
      </c>
      <c r="D22" s="173">
        <f t="shared" ref="D22:J22" si="28">SUM(D23:D24)</f>
        <v>0</v>
      </c>
      <c r="E22" s="173">
        <f t="shared" si="28"/>
        <v>0</v>
      </c>
      <c r="F22" s="173">
        <f t="shared" si="28"/>
        <v>8730000</v>
      </c>
      <c r="G22" s="173">
        <f t="shared" si="28"/>
        <v>0</v>
      </c>
      <c r="H22" s="173">
        <f t="shared" si="28"/>
        <v>0</v>
      </c>
      <c r="I22" s="173">
        <f t="shared" si="28"/>
        <v>0</v>
      </c>
      <c r="J22" s="173">
        <f t="shared" si="28"/>
        <v>8730000</v>
      </c>
      <c r="K22" s="14">
        <f t="shared" si="27"/>
        <v>19630000</v>
      </c>
      <c r="L22" s="14">
        <f t="shared" si="27"/>
        <v>19488290</v>
      </c>
      <c r="M22" s="14">
        <f t="shared" si="27"/>
        <v>19488290</v>
      </c>
      <c r="N22" s="14">
        <f t="shared" si="27"/>
        <v>0</v>
      </c>
      <c r="O22" s="14">
        <f t="shared" si="27"/>
        <v>0</v>
      </c>
      <c r="P22" s="14">
        <f t="shared" si="27"/>
        <v>0</v>
      </c>
      <c r="Q22" s="14">
        <f t="shared" si="27"/>
        <v>0</v>
      </c>
      <c r="R22" s="14">
        <f t="shared" si="27"/>
        <v>141710</v>
      </c>
    </row>
    <row r="23" spans="1:18">
      <c r="A23" s="9" t="s">
        <v>4</v>
      </c>
      <c r="B23" s="9" t="s">
        <v>225</v>
      </c>
      <c r="C23" s="9">
        <v>1400000</v>
      </c>
      <c r="D23" s="9"/>
      <c r="E23" s="9"/>
      <c r="F23" s="9">
        <v>730000</v>
      </c>
      <c r="G23" s="9"/>
      <c r="H23" s="9"/>
      <c r="I23" s="9"/>
      <c r="J23" s="115">
        <f t="shared" ref="J23:J24" si="29">SUM(F23:I23)</f>
        <v>730000</v>
      </c>
      <c r="K23" s="9">
        <v>2130000</v>
      </c>
      <c r="L23" s="9">
        <v>2062590</v>
      </c>
      <c r="M23" s="9">
        <v>2062590</v>
      </c>
      <c r="N23" s="9">
        <f t="shared" ref="N23:N24" si="30">L23-M23</f>
        <v>0</v>
      </c>
      <c r="O23" s="9"/>
      <c r="P23" s="9"/>
      <c r="Q23" s="9">
        <f>SUM(N23:P23)</f>
        <v>0</v>
      </c>
      <c r="R23" s="9">
        <f t="shared" ref="R23:R24" si="31">K23-M23-Q23</f>
        <v>67410</v>
      </c>
    </row>
    <row r="24" spans="1:18">
      <c r="A24" s="9" t="s">
        <v>4</v>
      </c>
      <c r="B24" s="9" t="s">
        <v>226</v>
      </c>
      <c r="C24" s="9">
        <v>9500000</v>
      </c>
      <c r="D24" s="9"/>
      <c r="E24" s="9"/>
      <c r="F24" s="9">
        <v>8000000</v>
      </c>
      <c r="G24" s="9"/>
      <c r="H24" s="9"/>
      <c r="I24" s="9"/>
      <c r="J24" s="115">
        <f t="shared" si="29"/>
        <v>8000000</v>
      </c>
      <c r="K24" s="9">
        <v>17500000</v>
      </c>
      <c r="L24" s="9">
        <v>17425700</v>
      </c>
      <c r="M24" s="9">
        <v>17425700</v>
      </c>
      <c r="N24" s="9">
        <f t="shared" si="30"/>
        <v>0</v>
      </c>
      <c r="O24" s="9"/>
      <c r="P24" s="9"/>
      <c r="Q24" s="9">
        <f>SUM(N24:P24)</f>
        <v>0</v>
      </c>
      <c r="R24" s="9">
        <f t="shared" si="31"/>
        <v>74300</v>
      </c>
    </row>
    <row r="25" spans="1:18">
      <c r="A25" s="14" t="s">
        <v>16</v>
      </c>
      <c r="B25" s="14" t="s">
        <v>542</v>
      </c>
      <c r="C25" s="14">
        <f t="shared" ref="C25:R25" si="32">SUM(C26:C27)</f>
        <v>8150000</v>
      </c>
      <c r="D25" s="173">
        <f t="shared" ref="D25:J25" si="33">SUM(D26:D27)</f>
        <v>0</v>
      </c>
      <c r="E25" s="173">
        <f t="shared" si="33"/>
        <v>0</v>
      </c>
      <c r="F25" s="173">
        <f t="shared" si="33"/>
        <v>-4580000</v>
      </c>
      <c r="G25" s="173">
        <f t="shared" si="33"/>
        <v>0</v>
      </c>
      <c r="H25" s="173">
        <f t="shared" si="33"/>
        <v>0</v>
      </c>
      <c r="I25" s="173">
        <f t="shared" si="33"/>
        <v>0</v>
      </c>
      <c r="J25" s="173">
        <f t="shared" si="33"/>
        <v>-4580000</v>
      </c>
      <c r="K25" s="14">
        <f t="shared" si="32"/>
        <v>3570000</v>
      </c>
      <c r="L25" s="14">
        <f t="shared" si="32"/>
        <v>3238700</v>
      </c>
      <c r="M25" s="14">
        <f t="shared" si="32"/>
        <v>3238700</v>
      </c>
      <c r="N25" s="14">
        <f t="shared" si="32"/>
        <v>0</v>
      </c>
      <c r="O25" s="14">
        <f t="shared" si="32"/>
        <v>0</v>
      </c>
      <c r="P25" s="14">
        <f t="shared" si="32"/>
        <v>0</v>
      </c>
      <c r="Q25" s="14">
        <f t="shared" si="32"/>
        <v>0</v>
      </c>
      <c r="R25" s="14">
        <f t="shared" si="32"/>
        <v>331300</v>
      </c>
    </row>
    <row r="26" spans="1:18">
      <c r="A26" s="9" t="s">
        <v>529</v>
      </c>
      <c r="B26" s="9" t="s">
        <v>71</v>
      </c>
      <c r="C26" s="9">
        <v>4650000</v>
      </c>
      <c r="D26" s="9"/>
      <c r="E26" s="9"/>
      <c r="F26" s="9">
        <v>-4180000</v>
      </c>
      <c r="G26" s="9"/>
      <c r="H26" s="9"/>
      <c r="I26" s="9"/>
      <c r="J26" s="115">
        <f t="shared" ref="J26:J27" si="34">SUM(F26:I26)</f>
        <v>-4180000</v>
      </c>
      <c r="K26" s="9">
        <v>470000</v>
      </c>
      <c r="L26" s="9">
        <v>437000</v>
      </c>
      <c r="M26" s="9">
        <v>437000</v>
      </c>
      <c r="N26" s="9">
        <f t="shared" ref="N26:N27" si="35">L26-M26</f>
        <v>0</v>
      </c>
      <c r="O26" s="9"/>
      <c r="P26" s="9"/>
      <c r="Q26" s="9">
        <f>SUM(N26:P26)</f>
        <v>0</v>
      </c>
      <c r="R26" s="9">
        <f t="shared" ref="R26:R27" si="36">K26-M26-Q26</f>
        <v>33000</v>
      </c>
    </row>
    <row r="27" spans="1:18">
      <c r="A27" s="9" t="s">
        <v>4</v>
      </c>
      <c r="B27" s="9" t="s">
        <v>227</v>
      </c>
      <c r="C27" s="9">
        <v>3500000</v>
      </c>
      <c r="D27" s="9"/>
      <c r="E27" s="9"/>
      <c r="F27" s="9">
        <v>-400000</v>
      </c>
      <c r="G27" s="9"/>
      <c r="H27" s="9"/>
      <c r="I27" s="9"/>
      <c r="J27" s="115">
        <f t="shared" si="34"/>
        <v>-400000</v>
      </c>
      <c r="K27" s="9">
        <v>3100000</v>
      </c>
      <c r="L27" s="9">
        <v>2801700</v>
      </c>
      <c r="M27" s="9">
        <v>2801700</v>
      </c>
      <c r="N27" s="9">
        <f t="shared" si="35"/>
        <v>0</v>
      </c>
      <c r="O27" s="9"/>
      <c r="P27" s="9"/>
      <c r="Q27" s="9">
        <f>SUM(N27:P27)</f>
        <v>0</v>
      </c>
      <c r="R27" s="9">
        <f t="shared" si="36"/>
        <v>298300</v>
      </c>
    </row>
    <row r="28" spans="1:18">
      <c r="A28" s="14" t="s">
        <v>16</v>
      </c>
      <c r="B28" s="14" t="s">
        <v>81</v>
      </c>
      <c r="C28" s="14">
        <f>SUM(C29)</f>
        <v>7000000</v>
      </c>
      <c r="D28" s="173">
        <f t="shared" ref="D28:J28" si="37">SUM(D29)</f>
        <v>0</v>
      </c>
      <c r="E28" s="173">
        <f t="shared" si="37"/>
        <v>0</v>
      </c>
      <c r="F28" s="173">
        <f t="shared" si="37"/>
        <v>-4600000</v>
      </c>
      <c r="G28" s="173">
        <f t="shared" si="37"/>
        <v>0</v>
      </c>
      <c r="H28" s="173">
        <f t="shared" si="37"/>
        <v>0</v>
      </c>
      <c r="I28" s="173">
        <f t="shared" si="37"/>
        <v>0</v>
      </c>
      <c r="J28" s="173">
        <f t="shared" si="37"/>
        <v>-4600000</v>
      </c>
      <c r="K28" s="14">
        <f t="shared" ref="K28" si="38">SUM(K29)</f>
        <v>2400000</v>
      </c>
      <c r="L28" s="14">
        <f t="shared" ref="L28" si="39">SUM(L29)</f>
        <v>2376000</v>
      </c>
      <c r="M28" s="14">
        <f t="shared" ref="M28" si="40">SUM(M29)</f>
        <v>2376000</v>
      </c>
      <c r="N28" s="14">
        <f t="shared" ref="N28" si="41">SUM(N29)</f>
        <v>0</v>
      </c>
      <c r="O28" s="14">
        <f t="shared" ref="O28" si="42">SUM(O29)</f>
        <v>0</v>
      </c>
      <c r="P28" s="14">
        <f t="shared" ref="P28" si="43">SUM(P29)</f>
        <v>0</v>
      </c>
      <c r="Q28" s="14">
        <f t="shared" ref="Q28" si="44">SUM(Q29)</f>
        <v>0</v>
      </c>
      <c r="R28" s="14">
        <f t="shared" ref="R28" si="45">SUM(R29)</f>
        <v>24000</v>
      </c>
    </row>
    <row r="29" spans="1:18">
      <c r="A29" s="9" t="s">
        <v>529</v>
      </c>
      <c r="B29" s="9" t="s">
        <v>260</v>
      </c>
      <c r="C29" s="9">
        <v>7000000</v>
      </c>
      <c r="D29" s="9"/>
      <c r="E29" s="9"/>
      <c r="F29" s="9">
        <v>-4600000</v>
      </c>
      <c r="G29" s="9"/>
      <c r="H29" s="9"/>
      <c r="I29" s="9"/>
      <c r="J29" s="115">
        <f>SUM(F29:I29)</f>
        <v>-4600000</v>
      </c>
      <c r="K29" s="9">
        <v>2400000</v>
      </c>
      <c r="L29" s="9">
        <v>2376000</v>
      </c>
      <c r="M29" s="9">
        <v>2376000</v>
      </c>
      <c r="N29" s="9">
        <f>L29-M29</f>
        <v>0</v>
      </c>
      <c r="O29" s="9"/>
      <c r="P29" s="9"/>
      <c r="Q29" s="9">
        <f>SUM(N29:P29)</f>
        <v>0</v>
      </c>
      <c r="R29" s="9">
        <f>K29-M29-Q29</f>
        <v>24000</v>
      </c>
    </row>
    <row r="30" spans="1:18">
      <c r="A30" s="14" t="s">
        <v>16</v>
      </c>
      <c r="B30" s="14" t="s">
        <v>38</v>
      </c>
      <c r="C30" s="14">
        <f>SUM(C31)</f>
        <v>4986000</v>
      </c>
      <c r="D30" s="173">
        <f t="shared" ref="D30:J30" si="46">SUM(D31)</f>
        <v>0</v>
      </c>
      <c r="E30" s="173">
        <f t="shared" si="46"/>
        <v>0</v>
      </c>
      <c r="F30" s="173">
        <f t="shared" si="46"/>
        <v>-1835000</v>
      </c>
      <c r="G30" s="173">
        <f t="shared" si="46"/>
        <v>0</v>
      </c>
      <c r="H30" s="173">
        <f t="shared" si="46"/>
        <v>0</v>
      </c>
      <c r="I30" s="173">
        <f t="shared" si="46"/>
        <v>0</v>
      </c>
      <c r="J30" s="173">
        <f t="shared" si="46"/>
        <v>-1835000</v>
      </c>
      <c r="K30" s="14">
        <f t="shared" ref="K30" si="47">SUM(K31)</f>
        <v>3151000</v>
      </c>
      <c r="L30" s="14">
        <f t="shared" ref="L30" si="48">SUM(L31)</f>
        <v>3150460</v>
      </c>
      <c r="M30" s="14">
        <f t="shared" ref="M30" si="49">SUM(M31)</f>
        <v>3150460</v>
      </c>
      <c r="N30" s="14">
        <f t="shared" ref="N30" si="50">SUM(N31)</f>
        <v>0</v>
      </c>
      <c r="O30" s="14">
        <f t="shared" ref="O30" si="51">SUM(O31)</f>
        <v>0</v>
      </c>
      <c r="P30" s="14">
        <f t="shared" ref="P30" si="52">SUM(P31)</f>
        <v>0</v>
      </c>
      <c r="Q30" s="14">
        <f t="shared" ref="Q30" si="53">SUM(Q31)</f>
        <v>0</v>
      </c>
      <c r="R30" s="14">
        <f t="shared" ref="R30" si="54">SUM(R31)</f>
        <v>540</v>
      </c>
    </row>
    <row r="31" spans="1:18">
      <c r="A31" s="9" t="s">
        <v>529</v>
      </c>
      <c r="B31" s="9" t="s">
        <v>39</v>
      </c>
      <c r="C31" s="9">
        <v>4986000</v>
      </c>
      <c r="D31" s="9"/>
      <c r="E31" s="9"/>
      <c r="F31" s="9">
        <v>-1835000</v>
      </c>
      <c r="G31" s="9"/>
      <c r="H31" s="9"/>
      <c r="I31" s="9"/>
      <c r="J31" s="115">
        <f>SUM(F31:I31)</f>
        <v>-1835000</v>
      </c>
      <c r="K31" s="9">
        <v>3151000</v>
      </c>
      <c r="L31" s="9">
        <v>3150460</v>
      </c>
      <c r="M31" s="9">
        <v>3150460</v>
      </c>
      <c r="N31" s="9">
        <f>L31-M31</f>
        <v>0</v>
      </c>
      <c r="O31" s="9"/>
      <c r="P31" s="9"/>
      <c r="Q31" s="9">
        <f>SUM(N31:P31)</f>
        <v>0</v>
      </c>
      <c r="R31" s="9">
        <f>K31-M31-Q31</f>
        <v>540</v>
      </c>
    </row>
    <row r="32" spans="1:18">
      <c r="A32" s="14" t="s">
        <v>16</v>
      </c>
      <c r="B32" s="14" t="s">
        <v>543</v>
      </c>
      <c r="C32" s="14">
        <f t="shared" ref="C32:R32" si="55">SUM(C33:C34)</f>
        <v>14000000</v>
      </c>
      <c r="D32" s="173">
        <f t="shared" ref="D32:J32" si="56">SUM(D33:D34)</f>
        <v>0</v>
      </c>
      <c r="E32" s="173">
        <f t="shared" si="56"/>
        <v>0</v>
      </c>
      <c r="F32" s="173">
        <f t="shared" si="56"/>
        <v>600000</v>
      </c>
      <c r="G32" s="173">
        <f t="shared" si="56"/>
        <v>0</v>
      </c>
      <c r="H32" s="173">
        <f t="shared" si="56"/>
        <v>0</v>
      </c>
      <c r="I32" s="173">
        <f t="shared" si="56"/>
        <v>0</v>
      </c>
      <c r="J32" s="173">
        <f t="shared" si="56"/>
        <v>600000</v>
      </c>
      <c r="K32" s="14">
        <f t="shared" si="55"/>
        <v>14600000</v>
      </c>
      <c r="L32" s="14">
        <f t="shared" si="55"/>
        <v>14578840</v>
      </c>
      <c r="M32" s="14">
        <f t="shared" si="55"/>
        <v>14578840</v>
      </c>
      <c r="N32" s="14">
        <f t="shared" si="55"/>
        <v>0</v>
      </c>
      <c r="O32" s="14">
        <f t="shared" si="55"/>
        <v>0</v>
      </c>
      <c r="P32" s="14">
        <f t="shared" si="55"/>
        <v>0</v>
      </c>
      <c r="Q32" s="14">
        <f t="shared" si="55"/>
        <v>0</v>
      </c>
      <c r="R32" s="14">
        <f t="shared" si="55"/>
        <v>21160</v>
      </c>
    </row>
    <row r="33" spans="1:18">
      <c r="A33" s="9" t="s">
        <v>4</v>
      </c>
      <c r="B33" s="9" t="s">
        <v>148</v>
      </c>
      <c r="C33" s="9">
        <v>10500000</v>
      </c>
      <c r="D33" s="9"/>
      <c r="E33" s="9"/>
      <c r="F33" s="9">
        <v>-1000000</v>
      </c>
      <c r="G33" s="9"/>
      <c r="H33" s="9"/>
      <c r="I33" s="9"/>
      <c r="J33" s="115">
        <f t="shared" ref="J33:J34" si="57">SUM(F33:I33)</f>
        <v>-1000000</v>
      </c>
      <c r="K33" s="9">
        <v>9500000</v>
      </c>
      <c r="L33" s="9">
        <v>9481220</v>
      </c>
      <c r="M33" s="9">
        <v>9481220</v>
      </c>
      <c r="N33" s="9">
        <f t="shared" ref="N33:N34" si="58">L33-M33</f>
        <v>0</v>
      </c>
      <c r="O33" s="9"/>
      <c r="P33" s="9"/>
      <c r="Q33" s="9">
        <f>SUM(N33:P33)</f>
        <v>0</v>
      </c>
      <c r="R33" s="9">
        <f t="shared" ref="R33:R34" si="59">K33-M33-Q33</f>
        <v>18780</v>
      </c>
    </row>
    <row r="34" spans="1:18">
      <c r="A34" s="9" t="s">
        <v>4</v>
      </c>
      <c r="B34" s="9" t="s">
        <v>149</v>
      </c>
      <c r="C34" s="9">
        <v>3500000</v>
      </c>
      <c r="D34" s="9"/>
      <c r="E34" s="9"/>
      <c r="F34" s="9">
        <v>1600000</v>
      </c>
      <c r="G34" s="9"/>
      <c r="H34" s="9"/>
      <c r="I34" s="9"/>
      <c r="J34" s="115">
        <f t="shared" si="57"/>
        <v>1600000</v>
      </c>
      <c r="K34" s="9">
        <v>5100000</v>
      </c>
      <c r="L34" s="9">
        <v>5097620</v>
      </c>
      <c r="M34" s="9">
        <v>5097620</v>
      </c>
      <c r="N34" s="9">
        <f t="shared" si="58"/>
        <v>0</v>
      </c>
      <c r="O34" s="9"/>
      <c r="P34" s="9"/>
      <c r="Q34" s="9">
        <f>SUM(N34:P34)</f>
        <v>0</v>
      </c>
      <c r="R34" s="9">
        <f t="shared" si="59"/>
        <v>2380</v>
      </c>
    </row>
    <row r="35" spans="1:18">
      <c r="A35" s="14" t="s">
        <v>16</v>
      </c>
      <c r="B35" s="14" t="s">
        <v>49</v>
      </c>
      <c r="C35" s="14">
        <f t="shared" ref="C35:R35" si="60">SUM(C36:C37)</f>
        <v>4000000</v>
      </c>
      <c r="D35" s="173">
        <f t="shared" ref="D35:J35" si="61">SUM(D36:D37)</f>
        <v>0</v>
      </c>
      <c r="E35" s="173">
        <f t="shared" si="61"/>
        <v>0</v>
      </c>
      <c r="F35" s="173">
        <f t="shared" si="61"/>
        <v>0</v>
      </c>
      <c r="G35" s="173">
        <f t="shared" si="61"/>
        <v>0</v>
      </c>
      <c r="H35" s="173">
        <f t="shared" si="61"/>
        <v>0</v>
      </c>
      <c r="I35" s="173">
        <f t="shared" si="61"/>
        <v>0</v>
      </c>
      <c r="J35" s="173">
        <f t="shared" si="61"/>
        <v>0</v>
      </c>
      <c r="K35" s="14">
        <f t="shared" si="60"/>
        <v>4000000</v>
      </c>
      <c r="L35" s="14">
        <f t="shared" si="60"/>
        <v>3976870</v>
      </c>
      <c r="M35" s="14">
        <f t="shared" si="60"/>
        <v>3976870</v>
      </c>
      <c r="N35" s="14">
        <f t="shared" si="60"/>
        <v>0</v>
      </c>
      <c r="O35" s="14">
        <f t="shared" si="60"/>
        <v>0</v>
      </c>
      <c r="P35" s="14">
        <f t="shared" si="60"/>
        <v>0</v>
      </c>
      <c r="Q35" s="14">
        <f t="shared" si="60"/>
        <v>0</v>
      </c>
      <c r="R35" s="14">
        <f t="shared" si="60"/>
        <v>23130</v>
      </c>
    </row>
    <row r="36" spans="1:18">
      <c r="A36" s="9" t="s">
        <v>4</v>
      </c>
      <c r="B36" s="9" t="s">
        <v>53</v>
      </c>
      <c r="C36" s="9">
        <v>2000000</v>
      </c>
      <c r="D36" s="9"/>
      <c r="E36" s="9"/>
      <c r="F36" s="9">
        <v>440000</v>
      </c>
      <c r="G36" s="9"/>
      <c r="H36" s="9"/>
      <c r="I36" s="9"/>
      <c r="J36" s="115">
        <f t="shared" ref="J36:J37" si="62">SUM(F36:I36)</f>
        <v>440000</v>
      </c>
      <c r="K36" s="9">
        <v>2440000</v>
      </c>
      <c r="L36" s="9">
        <v>2430450</v>
      </c>
      <c r="M36" s="9">
        <v>2430450</v>
      </c>
      <c r="N36" s="9">
        <f t="shared" ref="N36:N37" si="63">L36-M36</f>
        <v>0</v>
      </c>
      <c r="O36" s="9"/>
      <c r="P36" s="9"/>
      <c r="Q36" s="9">
        <f>SUM(N36:P36)</f>
        <v>0</v>
      </c>
      <c r="R36" s="9">
        <f t="shared" ref="R36:R37" si="64">K36-M36-Q36</f>
        <v>9550</v>
      </c>
    </row>
    <row r="37" spans="1:18">
      <c r="A37" s="9" t="s">
        <v>4</v>
      </c>
      <c r="B37" s="9" t="s">
        <v>138</v>
      </c>
      <c r="C37" s="9">
        <v>2000000</v>
      </c>
      <c r="D37" s="9"/>
      <c r="E37" s="9"/>
      <c r="F37" s="9">
        <v>-440000</v>
      </c>
      <c r="G37" s="9"/>
      <c r="H37" s="9"/>
      <c r="I37" s="9"/>
      <c r="J37" s="115">
        <f t="shared" si="62"/>
        <v>-440000</v>
      </c>
      <c r="K37" s="9">
        <v>1560000</v>
      </c>
      <c r="L37" s="9">
        <v>1546420</v>
      </c>
      <c r="M37" s="9">
        <v>1546420</v>
      </c>
      <c r="N37" s="9">
        <f t="shared" si="63"/>
        <v>0</v>
      </c>
      <c r="O37" s="9"/>
      <c r="P37" s="9"/>
      <c r="Q37" s="9">
        <f>SUM(N37:P37)</f>
        <v>0</v>
      </c>
      <c r="R37" s="9">
        <f t="shared" si="64"/>
        <v>13580</v>
      </c>
    </row>
    <row r="38" spans="1:18">
      <c r="A38" s="11" t="s">
        <v>1</v>
      </c>
      <c r="B38" s="11" t="s">
        <v>51</v>
      </c>
      <c r="C38" s="11">
        <f t="shared" ref="C38:Q38" si="65">SUM(C39,C58)</f>
        <v>268862000</v>
      </c>
      <c r="D38" s="117">
        <f t="shared" si="65"/>
        <v>0</v>
      </c>
      <c r="E38" s="117">
        <f t="shared" si="65"/>
        <v>0</v>
      </c>
      <c r="F38" s="117">
        <f t="shared" si="65"/>
        <v>0</v>
      </c>
      <c r="G38" s="117">
        <f t="shared" si="65"/>
        <v>0</v>
      </c>
      <c r="H38" s="117">
        <f t="shared" si="65"/>
        <v>0</v>
      </c>
      <c r="I38" s="117">
        <f t="shared" si="65"/>
        <v>0</v>
      </c>
      <c r="J38" s="117">
        <f t="shared" si="65"/>
        <v>0</v>
      </c>
      <c r="K38" s="11">
        <f t="shared" si="65"/>
        <v>268862000</v>
      </c>
      <c r="L38" s="11">
        <f t="shared" si="65"/>
        <v>267891410</v>
      </c>
      <c r="M38" s="11">
        <f t="shared" si="65"/>
        <v>267891410</v>
      </c>
      <c r="N38" s="11">
        <f t="shared" si="65"/>
        <v>0</v>
      </c>
      <c r="O38" s="11">
        <f t="shared" si="65"/>
        <v>0</v>
      </c>
      <c r="P38" s="11">
        <f t="shared" si="65"/>
        <v>0</v>
      </c>
      <c r="Q38" s="11">
        <f t="shared" si="65"/>
        <v>0</v>
      </c>
      <c r="R38" s="11">
        <f t="shared" ref="R38:R58" si="66">K38-M38</f>
        <v>970590</v>
      </c>
    </row>
    <row r="39" spans="1:18">
      <c r="A39" s="12" t="s">
        <v>2</v>
      </c>
      <c r="B39" s="12" t="s">
        <v>135</v>
      </c>
      <c r="C39" s="12">
        <f>SUM(C40,C49)</f>
        <v>44705000</v>
      </c>
      <c r="D39" s="119">
        <f t="shared" ref="D39:J39" si="67">SUM(D40,D49)</f>
        <v>0</v>
      </c>
      <c r="E39" s="119">
        <f t="shared" si="67"/>
        <v>0</v>
      </c>
      <c r="F39" s="119">
        <f t="shared" si="67"/>
        <v>0</v>
      </c>
      <c r="G39" s="119">
        <f t="shared" si="67"/>
        <v>0</v>
      </c>
      <c r="H39" s="119">
        <f t="shared" si="67"/>
        <v>0</v>
      </c>
      <c r="I39" s="119">
        <f t="shared" si="67"/>
        <v>0</v>
      </c>
      <c r="J39" s="119">
        <f t="shared" si="67"/>
        <v>0</v>
      </c>
      <c r="K39" s="12">
        <f t="shared" ref="K39:Q39" si="68">SUM(K40,K49)</f>
        <v>44705000</v>
      </c>
      <c r="L39" s="12">
        <f t="shared" si="68"/>
        <v>44283900</v>
      </c>
      <c r="M39" s="12">
        <f t="shared" si="68"/>
        <v>44283900</v>
      </c>
      <c r="N39" s="12">
        <f t="shared" si="68"/>
        <v>0</v>
      </c>
      <c r="O39" s="12">
        <f t="shared" si="68"/>
        <v>0</v>
      </c>
      <c r="P39" s="12">
        <f t="shared" si="68"/>
        <v>0</v>
      </c>
      <c r="Q39" s="12">
        <f t="shared" si="68"/>
        <v>0</v>
      </c>
      <c r="R39" s="12">
        <f t="shared" si="66"/>
        <v>421100</v>
      </c>
    </row>
    <row r="40" spans="1:18">
      <c r="A40" s="13" t="s">
        <v>3</v>
      </c>
      <c r="B40" s="16" t="s">
        <v>261</v>
      </c>
      <c r="C40" s="13">
        <f>SUM(C41,C47,C43)</f>
        <v>20000000</v>
      </c>
      <c r="D40" s="120">
        <f t="shared" ref="D40:J40" si="69">SUM(D41,D47,D43)</f>
        <v>0</v>
      </c>
      <c r="E40" s="120">
        <f t="shared" si="69"/>
        <v>0</v>
      </c>
      <c r="F40" s="120">
        <f t="shared" si="69"/>
        <v>0</v>
      </c>
      <c r="G40" s="120">
        <f t="shared" si="69"/>
        <v>0</v>
      </c>
      <c r="H40" s="120">
        <f t="shared" si="69"/>
        <v>0</v>
      </c>
      <c r="I40" s="120">
        <f t="shared" si="69"/>
        <v>0</v>
      </c>
      <c r="J40" s="120">
        <f t="shared" si="69"/>
        <v>0</v>
      </c>
      <c r="K40" s="13">
        <f t="shared" ref="K40:R40" si="70">SUM(K41,K47,K43)</f>
        <v>20000000</v>
      </c>
      <c r="L40" s="13">
        <f t="shared" si="70"/>
        <v>19809570</v>
      </c>
      <c r="M40" s="13">
        <f t="shared" si="70"/>
        <v>19809570</v>
      </c>
      <c r="N40" s="13">
        <f t="shared" si="70"/>
        <v>0</v>
      </c>
      <c r="O40" s="13">
        <f t="shared" si="70"/>
        <v>0</v>
      </c>
      <c r="P40" s="13">
        <f t="shared" si="70"/>
        <v>0</v>
      </c>
      <c r="Q40" s="13">
        <f t="shared" si="70"/>
        <v>0</v>
      </c>
      <c r="R40" s="13">
        <f t="shared" si="70"/>
        <v>190430</v>
      </c>
    </row>
    <row r="41" spans="1:18">
      <c r="A41" s="14" t="s">
        <v>16</v>
      </c>
      <c r="B41" s="17" t="s">
        <v>67</v>
      </c>
      <c r="C41" s="14">
        <f>SUM(C42)</f>
        <v>2000000</v>
      </c>
      <c r="D41" s="173">
        <f t="shared" ref="D41:J41" si="71">SUM(D42)</f>
        <v>0</v>
      </c>
      <c r="E41" s="173">
        <f t="shared" si="71"/>
        <v>0</v>
      </c>
      <c r="F41" s="173">
        <f t="shared" si="71"/>
        <v>-2000000</v>
      </c>
      <c r="G41" s="173">
        <f t="shared" si="71"/>
        <v>0</v>
      </c>
      <c r="H41" s="173">
        <f t="shared" si="71"/>
        <v>0</v>
      </c>
      <c r="I41" s="173">
        <f t="shared" si="71"/>
        <v>0</v>
      </c>
      <c r="J41" s="173">
        <f t="shared" si="71"/>
        <v>-2000000</v>
      </c>
      <c r="K41" s="14">
        <f t="shared" ref="K41" si="72">SUM(K42)</f>
        <v>0</v>
      </c>
      <c r="L41" s="14">
        <f t="shared" ref="L41" si="73">SUM(L42)</f>
        <v>0</v>
      </c>
      <c r="M41" s="14">
        <f t="shared" ref="M41" si="74">SUM(M42)</f>
        <v>0</v>
      </c>
      <c r="N41" s="14">
        <f t="shared" ref="N41" si="75">SUM(N42)</f>
        <v>0</v>
      </c>
      <c r="O41" s="14">
        <f t="shared" ref="O41" si="76">SUM(O42)</f>
        <v>0</v>
      </c>
      <c r="P41" s="14">
        <f t="shared" ref="P41" si="77">SUM(P42)</f>
        <v>0</v>
      </c>
      <c r="Q41" s="14">
        <f t="shared" ref="Q41" si="78">SUM(Q42)</f>
        <v>0</v>
      </c>
      <c r="R41" s="14">
        <f t="shared" ref="R41" si="79">SUM(R42)</f>
        <v>0</v>
      </c>
    </row>
    <row r="42" spans="1:18">
      <c r="A42" s="9" t="s">
        <v>4</v>
      </c>
      <c r="B42" s="15" t="s">
        <v>67</v>
      </c>
      <c r="C42" s="9">
        <v>2000000</v>
      </c>
      <c r="D42" s="9"/>
      <c r="E42" s="9"/>
      <c r="F42" s="9">
        <v>-2000000</v>
      </c>
      <c r="G42" s="9"/>
      <c r="H42" s="9"/>
      <c r="I42" s="9"/>
      <c r="J42" s="115">
        <f>SUM(F42:I42)</f>
        <v>-2000000</v>
      </c>
      <c r="K42" s="9">
        <v>0</v>
      </c>
      <c r="L42" s="9">
        <v>0</v>
      </c>
      <c r="M42" s="9">
        <v>0</v>
      </c>
      <c r="N42" s="9">
        <f>L42-M42</f>
        <v>0</v>
      </c>
      <c r="O42" s="9"/>
      <c r="P42" s="9"/>
      <c r="Q42" s="9">
        <f>SUM(N42:P42)</f>
        <v>0</v>
      </c>
      <c r="R42" s="9">
        <f>K42-M42-Q42</f>
        <v>0</v>
      </c>
    </row>
    <row r="43" spans="1:18">
      <c r="A43" s="14" t="s">
        <v>16</v>
      </c>
      <c r="B43" s="17" t="s">
        <v>36</v>
      </c>
      <c r="C43" s="14">
        <f t="shared" ref="C43:R43" si="80">SUM(C44:C46)</f>
        <v>12800000</v>
      </c>
      <c r="D43" s="173">
        <f t="shared" ref="D43:J43" si="81">SUM(D44:D46)</f>
        <v>0</v>
      </c>
      <c r="E43" s="173">
        <f t="shared" si="81"/>
        <v>0</v>
      </c>
      <c r="F43" s="173">
        <f t="shared" si="81"/>
        <v>4200000</v>
      </c>
      <c r="G43" s="173">
        <f t="shared" si="81"/>
        <v>0</v>
      </c>
      <c r="H43" s="173">
        <f t="shared" si="81"/>
        <v>0</v>
      </c>
      <c r="I43" s="173">
        <f t="shared" si="81"/>
        <v>0</v>
      </c>
      <c r="J43" s="173">
        <f t="shared" si="81"/>
        <v>4200000</v>
      </c>
      <c r="K43" s="14">
        <f t="shared" si="80"/>
        <v>17000000</v>
      </c>
      <c r="L43" s="14">
        <f t="shared" si="80"/>
        <v>16866000</v>
      </c>
      <c r="M43" s="14">
        <f t="shared" si="80"/>
        <v>16866000</v>
      </c>
      <c r="N43" s="14">
        <f t="shared" si="80"/>
        <v>0</v>
      </c>
      <c r="O43" s="14">
        <f t="shared" si="80"/>
        <v>0</v>
      </c>
      <c r="P43" s="14">
        <f t="shared" si="80"/>
        <v>0</v>
      </c>
      <c r="Q43" s="14">
        <f t="shared" si="80"/>
        <v>0</v>
      </c>
      <c r="R43" s="14">
        <f t="shared" si="80"/>
        <v>134000</v>
      </c>
    </row>
    <row r="44" spans="1:18">
      <c r="A44" s="9" t="s">
        <v>4</v>
      </c>
      <c r="B44" s="15" t="s">
        <v>37</v>
      </c>
      <c r="C44" s="9">
        <v>2500000</v>
      </c>
      <c r="D44" s="9"/>
      <c r="E44" s="9"/>
      <c r="F44" s="9">
        <v>0</v>
      </c>
      <c r="G44" s="9"/>
      <c r="H44" s="9"/>
      <c r="I44" s="9"/>
      <c r="J44" s="115">
        <f t="shared" ref="J44:J46" si="82">SUM(F44:I44)</f>
        <v>0</v>
      </c>
      <c r="K44" s="9">
        <v>2500000</v>
      </c>
      <c r="L44" s="9">
        <v>2500000</v>
      </c>
      <c r="M44" s="9">
        <v>2500000</v>
      </c>
      <c r="N44" s="9">
        <f t="shared" ref="N44:N46" si="83">L44-M44</f>
        <v>0</v>
      </c>
      <c r="O44" s="9"/>
      <c r="P44" s="9"/>
      <c r="Q44" s="9">
        <f>SUM(N44:P44)</f>
        <v>0</v>
      </c>
      <c r="R44" s="9">
        <f t="shared" ref="R44:R46" si="84">K44-M44-Q44</f>
        <v>0</v>
      </c>
    </row>
    <row r="45" spans="1:18">
      <c r="A45" s="9" t="s">
        <v>4</v>
      </c>
      <c r="B45" s="15" t="s">
        <v>140</v>
      </c>
      <c r="C45" s="9">
        <v>1300000</v>
      </c>
      <c r="D45" s="9"/>
      <c r="E45" s="9"/>
      <c r="F45" s="9">
        <v>0</v>
      </c>
      <c r="G45" s="9"/>
      <c r="H45" s="9"/>
      <c r="I45" s="9"/>
      <c r="J45" s="115">
        <f t="shared" si="82"/>
        <v>0</v>
      </c>
      <c r="K45" s="9">
        <v>1300000</v>
      </c>
      <c r="L45" s="9">
        <v>1166000</v>
      </c>
      <c r="M45" s="9">
        <v>1166000</v>
      </c>
      <c r="N45" s="9">
        <f t="shared" si="83"/>
        <v>0</v>
      </c>
      <c r="O45" s="9"/>
      <c r="P45" s="9"/>
      <c r="Q45" s="9">
        <f>SUM(N45:P45)</f>
        <v>0</v>
      </c>
      <c r="R45" s="9">
        <f t="shared" si="84"/>
        <v>134000</v>
      </c>
    </row>
    <row r="46" spans="1:18">
      <c r="A46" s="9" t="s">
        <v>4</v>
      </c>
      <c r="B46" s="15" t="s">
        <v>140</v>
      </c>
      <c r="C46" s="9">
        <v>9000000</v>
      </c>
      <c r="D46" s="9"/>
      <c r="E46" s="9"/>
      <c r="F46" s="9">
        <v>4200000</v>
      </c>
      <c r="G46" s="9"/>
      <c r="H46" s="9"/>
      <c r="I46" s="9"/>
      <c r="J46" s="115">
        <f t="shared" si="82"/>
        <v>4200000</v>
      </c>
      <c r="K46" s="9">
        <v>13200000</v>
      </c>
      <c r="L46" s="9">
        <v>13200000</v>
      </c>
      <c r="M46" s="9">
        <v>13200000</v>
      </c>
      <c r="N46" s="9">
        <f t="shared" si="83"/>
        <v>0</v>
      </c>
      <c r="O46" s="9"/>
      <c r="P46" s="9"/>
      <c r="Q46" s="9">
        <f>SUM(N46:P46)</f>
        <v>0</v>
      </c>
      <c r="R46" s="9">
        <f t="shared" si="84"/>
        <v>0</v>
      </c>
    </row>
    <row r="47" spans="1:18">
      <c r="A47" s="14" t="s">
        <v>16</v>
      </c>
      <c r="B47" s="17" t="s">
        <v>60</v>
      </c>
      <c r="C47" s="14">
        <f>SUM(C48)</f>
        <v>5200000</v>
      </c>
      <c r="D47" s="173">
        <f t="shared" ref="D47:J47" si="85">SUM(D48)</f>
        <v>0</v>
      </c>
      <c r="E47" s="173">
        <f t="shared" si="85"/>
        <v>0</v>
      </c>
      <c r="F47" s="173">
        <f t="shared" si="85"/>
        <v>-2200000</v>
      </c>
      <c r="G47" s="173">
        <f t="shared" si="85"/>
        <v>0</v>
      </c>
      <c r="H47" s="173">
        <f t="shared" si="85"/>
        <v>0</v>
      </c>
      <c r="I47" s="173">
        <f t="shared" si="85"/>
        <v>0</v>
      </c>
      <c r="J47" s="173">
        <f t="shared" si="85"/>
        <v>-2200000</v>
      </c>
      <c r="K47" s="14">
        <f t="shared" ref="K47" si="86">SUM(K48)</f>
        <v>3000000</v>
      </c>
      <c r="L47" s="14">
        <f t="shared" ref="L47" si="87">SUM(L48)</f>
        <v>2943570</v>
      </c>
      <c r="M47" s="14">
        <f t="shared" ref="M47" si="88">SUM(M48)</f>
        <v>2943570</v>
      </c>
      <c r="N47" s="14">
        <f t="shared" ref="N47" si="89">SUM(N48)</f>
        <v>0</v>
      </c>
      <c r="O47" s="14">
        <f t="shared" ref="O47" si="90">SUM(O48)</f>
        <v>0</v>
      </c>
      <c r="P47" s="14">
        <f t="shared" ref="P47" si="91">SUM(P48)</f>
        <v>0</v>
      </c>
      <c r="Q47" s="14">
        <f t="shared" ref="Q47" si="92">SUM(Q48)</f>
        <v>0</v>
      </c>
      <c r="R47" s="14">
        <f t="shared" ref="R47" si="93">SUM(R48)</f>
        <v>56430</v>
      </c>
    </row>
    <row r="48" spans="1:18">
      <c r="A48" s="9" t="s">
        <v>4</v>
      </c>
      <c r="B48" s="15" t="s">
        <v>60</v>
      </c>
      <c r="C48" s="9">
        <v>5200000</v>
      </c>
      <c r="D48" s="9"/>
      <c r="E48" s="9"/>
      <c r="F48" s="9">
        <v>-2200000</v>
      </c>
      <c r="G48" s="9"/>
      <c r="H48" s="9"/>
      <c r="I48" s="9"/>
      <c r="J48" s="115">
        <f>SUM(F48:I48)</f>
        <v>-2200000</v>
      </c>
      <c r="K48" s="9">
        <v>3000000</v>
      </c>
      <c r="L48" s="9">
        <v>2943570</v>
      </c>
      <c r="M48" s="9">
        <v>2943570</v>
      </c>
      <c r="N48" s="9">
        <f>L48-M48</f>
        <v>0</v>
      </c>
      <c r="O48" s="9"/>
      <c r="P48" s="9"/>
      <c r="Q48" s="9">
        <f>SUM(N48:P48)</f>
        <v>0</v>
      </c>
      <c r="R48" s="9">
        <f>K48-M48-Q48</f>
        <v>56430</v>
      </c>
    </row>
    <row r="49" spans="1:18">
      <c r="A49" s="13" t="s">
        <v>3</v>
      </c>
      <c r="B49" s="13" t="s">
        <v>262</v>
      </c>
      <c r="C49" s="13">
        <f>SUM(C50,C52,C56)</f>
        <v>24705000</v>
      </c>
      <c r="D49" s="120">
        <f t="shared" ref="D49:J49" si="94">SUM(D50,D52,D56)</f>
        <v>0</v>
      </c>
      <c r="E49" s="120">
        <f t="shared" si="94"/>
        <v>0</v>
      </c>
      <c r="F49" s="120">
        <f t="shared" si="94"/>
        <v>0</v>
      </c>
      <c r="G49" s="120">
        <f t="shared" si="94"/>
        <v>0</v>
      </c>
      <c r="H49" s="120">
        <f t="shared" si="94"/>
        <v>0</v>
      </c>
      <c r="I49" s="120">
        <f t="shared" si="94"/>
        <v>0</v>
      </c>
      <c r="J49" s="120">
        <f t="shared" si="94"/>
        <v>0</v>
      </c>
      <c r="K49" s="13">
        <f t="shared" ref="K49:R49" si="95">SUM(K50,K52,K56)</f>
        <v>24705000</v>
      </c>
      <c r="L49" s="13">
        <f t="shared" si="95"/>
        <v>24474330</v>
      </c>
      <c r="M49" s="13">
        <f t="shared" si="95"/>
        <v>24474330</v>
      </c>
      <c r="N49" s="13">
        <f t="shared" si="95"/>
        <v>0</v>
      </c>
      <c r="O49" s="13">
        <f t="shared" si="95"/>
        <v>0</v>
      </c>
      <c r="P49" s="13">
        <f t="shared" si="95"/>
        <v>0</v>
      </c>
      <c r="Q49" s="13">
        <f t="shared" si="95"/>
        <v>0</v>
      </c>
      <c r="R49" s="13">
        <f t="shared" si="95"/>
        <v>230670</v>
      </c>
    </row>
    <row r="50" spans="1:18">
      <c r="A50" s="14" t="s">
        <v>16</v>
      </c>
      <c r="B50" s="14" t="s">
        <v>65</v>
      </c>
      <c r="C50" s="14">
        <f>SUM(C51)</f>
        <v>10620000</v>
      </c>
      <c r="D50" s="173">
        <f t="shared" ref="D50:J50" si="96">SUM(D51)</f>
        <v>0</v>
      </c>
      <c r="E50" s="173">
        <f t="shared" si="96"/>
        <v>0</v>
      </c>
      <c r="F50" s="173">
        <f t="shared" si="96"/>
        <v>760000</v>
      </c>
      <c r="G50" s="173">
        <f t="shared" si="96"/>
        <v>0</v>
      </c>
      <c r="H50" s="173">
        <f t="shared" si="96"/>
        <v>0</v>
      </c>
      <c r="I50" s="173">
        <f t="shared" si="96"/>
        <v>0</v>
      </c>
      <c r="J50" s="173">
        <f t="shared" si="96"/>
        <v>760000</v>
      </c>
      <c r="K50" s="14">
        <f t="shared" ref="K50" si="97">SUM(K51)</f>
        <v>11380000</v>
      </c>
      <c r="L50" s="14">
        <f t="shared" ref="L50" si="98">SUM(L51)</f>
        <v>11380000</v>
      </c>
      <c r="M50" s="14">
        <f t="shared" ref="M50" si="99">SUM(M51)</f>
        <v>11380000</v>
      </c>
      <c r="N50" s="14">
        <f t="shared" ref="N50" si="100">SUM(N51)</f>
        <v>0</v>
      </c>
      <c r="O50" s="14">
        <f t="shared" ref="O50" si="101">SUM(O51)</f>
        <v>0</v>
      </c>
      <c r="P50" s="14">
        <f t="shared" ref="P50" si="102">SUM(P51)</f>
        <v>0</v>
      </c>
      <c r="Q50" s="14">
        <f t="shared" ref="Q50" si="103">SUM(Q51)</f>
        <v>0</v>
      </c>
      <c r="R50" s="14">
        <f t="shared" ref="R50" si="104">SUM(R51)</f>
        <v>0</v>
      </c>
    </row>
    <row r="51" spans="1:18">
      <c r="A51" s="9" t="s">
        <v>4</v>
      </c>
      <c r="B51" s="9" t="s">
        <v>263</v>
      </c>
      <c r="C51" s="9">
        <v>10620000</v>
      </c>
      <c r="D51" s="9"/>
      <c r="E51" s="9"/>
      <c r="F51" s="9">
        <v>760000</v>
      </c>
      <c r="G51" s="9"/>
      <c r="H51" s="9"/>
      <c r="I51" s="9"/>
      <c r="J51" s="115">
        <f>SUM(F51:I51)</f>
        <v>760000</v>
      </c>
      <c r="K51" s="9">
        <v>11380000</v>
      </c>
      <c r="L51" s="9">
        <v>11380000</v>
      </c>
      <c r="M51" s="9">
        <v>11380000</v>
      </c>
      <c r="N51" s="9">
        <f>L51-M51</f>
        <v>0</v>
      </c>
      <c r="O51" s="9"/>
      <c r="P51" s="9"/>
      <c r="Q51" s="9">
        <f>SUM(N51:P51)</f>
        <v>0</v>
      </c>
      <c r="R51" s="9">
        <f>K51-M51-Q51</f>
        <v>0</v>
      </c>
    </row>
    <row r="52" spans="1:18">
      <c r="A52" s="14" t="s">
        <v>16</v>
      </c>
      <c r="B52" s="14" t="s">
        <v>36</v>
      </c>
      <c r="C52" s="14">
        <f t="shared" ref="C52:R52" si="105">SUM(C53:C55)</f>
        <v>7000000</v>
      </c>
      <c r="D52" s="173">
        <f t="shared" ref="D52:J52" si="106">SUM(D53:D55)</f>
        <v>0</v>
      </c>
      <c r="E52" s="173">
        <f t="shared" si="106"/>
        <v>0</v>
      </c>
      <c r="F52" s="173">
        <f t="shared" si="106"/>
        <v>-1960000</v>
      </c>
      <c r="G52" s="173">
        <f t="shared" si="106"/>
        <v>0</v>
      </c>
      <c r="H52" s="173">
        <f t="shared" si="106"/>
        <v>0</v>
      </c>
      <c r="I52" s="173">
        <f t="shared" si="106"/>
        <v>0</v>
      </c>
      <c r="J52" s="173">
        <f t="shared" si="106"/>
        <v>-1960000</v>
      </c>
      <c r="K52" s="14">
        <f t="shared" si="105"/>
        <v>5040000</v>
      </c>
      <c r="L52" s="14">
        <f t="shared" si="105"/>
        <v>4831300</v>
      </c>
      <c r="M52" s="14">
        <f t="shared" si="105"/>
        <v>4831300</v>
      </c>
      <c r="N52" s="14">
        <f t="shared" si="105"/>
        <v>0</v>
      </c>
      <c r="O52" s="14">
        <f t="shared" si="105"/>
        <v>0</v>
      </c>
      <c r="P52" s="14">
        <f t="shared" si="105"/>
        <v>0</v>
      </c>
      <c r="Q52" s="14">
        <f t="shared" si="105"/>
        <v>0</v>
      </c>
      <c r="R52" s="14">
        <f t="shared" si="105"/>
        <v>208700</v>
      </c>
    </row>
    <row r="53" spans="1:18">
      <c r="A53" s="9" t="s">
        <v>4</v>
      </c>
      <c r="B53" s="9" t="s">
        <v>37</v>
      </c>
      <c r="C53" s="9">
        <v>1800000</v>
      </c>
      <c r="D53" s="9"/>
      <c r="E53" s="9"/>
      <c r="F53" s="9">
        <v>-882000</v>
      </c>
      <c r="G53" s="9"/>
      <c r="H53" s="9"/>
      <c r="I53" s="9"/>
      <c r="J53" s="115">
        <f t="shared" ref="J53:J55" si="107">SUM(F53:I53)</f>
        <v>-882000</v>
      </c>
      <c r="K53" s="9">
        <v>918000</v>
      </c>
      <c r="L53" s="9">
        <v>899300</v>
      </c>
      <c r="M53" s="9">
        <v>899300</v>
      </c>
      <c r="N53" s="9">
        <f t="shared" ref="N53:N55" si="108">L53-M53</f>
        <v>0</v>
      </c>
      <c r="O53" s="9"/>
      <c r="P53" s="9"/>
      <c r="Q53" s="9">
        <f>SUM(N53:P53)</f>
        <v>0</v>
      </c>
      <c r="R53" s="9">
        <f t="shared" ref="R53:R55" si="109">K53-M53-Q53</f>
        <v>18700</v>
      </c>
    </row>
    <row r="54" spans="1:18">
      <c r="A54" s="9" t="s">
        <v>4</v>
      </c>
      <c r="B54" s="9" t="s">
        <v>43</v>
      </c>
      <c r="C54" s="9">
        <v>4200000</v>
      </c>
      <c r="D54" s="9"/>
      <c r="E54" s="9"/>
      <c r="F54" s="9">
        <v>-700000</v>
      </c>
      <c r="G54" s="9"/>
      <c r="H54" s="9"/>
      <c r="I54" s="9"/>
      <c r="J54" s="115">
        <f t="shared" si="107"/>
        <v>-700000</v>
      </c>
      <c r="K54" s="9">
        <v>3500000</v>
      </c>
      <c r="L54" s="9">
        <v>3310000</v>
      </c>
      <c r="M54" s="9">
        <v>3310000</v>
      </c>
      <c r="N54" s="9">
        <f t="shared" si="108"/>
        <v>0</v>
      </c>
      <c r="O54" s="9"/>
      <c r="P54" s="9"/>
      <c r="Q54" s="9">
        <f>SUM(N54:P54)</f>
        <v>0</v>
      </c>
      <c r="R54" s="9">
        <f t="shared" si="109"/>
        <v>190000</v>
      </c>
    </row>
    <row r="55" spans="1:18">
      <c r="A55" s="9" t="s">
        <v>4</v>
      </c>
      <c r="B55" s="15" t="s">
        <v>140</v>
      </c>
      <c r="C55" s="9">
        <v>1000000</v>
      </c>
      <c r="D55" s="9"/>
      <c r="E55" s="9"/>
      <c r="F55" s="9">
        <v>-378000</v>
      </c>
      <c r="G55" s="9"/>
      <c r="H55" s="9"/>
      <c r="I55" s="9"/>
      <c r="J55" s="115">
        <f t="shared" si="107"/>
        <v>-378000</v>
      </c>
      <c r="K55" s="9">
        <v>622000</v>
      </c>
      <c r="L55" s="9">
        <v>622000</v>
      </c>
      <c r="M55" s="9">
        <v>622000</v>
      </c>
      <c r="N55" s="9">
        <f t="shared" si="108"/>
        <v>0</v>
      </c>
      <c r="O55" s="9"/>
      <c r="P55" s="9"/>
      <c r="Q55" s="9">
        <f>SUM(N55:P55)</f>
        <v>0</v>
      </c>
      <c r="R55" s="9">
        <f t="shared" si="109"/>
        <v>0</v>
      </c>
    </row>
    <row r="56" spans="1:18">
      <c r="A56" s="14" t="s">
        <v>16</v>
      </c>
      <c r="B56" s="14" t="s">
        <v>60</v>
      </c>
      <c r="C56" s="14">
        <f>SUM(C57)</f>
        <v>7085000</v>
      </c>
      <c r="D56" s="173">
        <f t="shared" ref="D56:J56" si="110">SUM(D57)</f>
        <v>0</v>
      </c>
      <c r="E56" s="173">
        <f t="shared" si="110"/>
        <v>0</v>
      </c>
      <c r="F56" s="173">
        <f t="shared" si="110"/>
        <v>1200000</v>
      </c>
      <c r="G56" s="173">
        <f t="shared" si="110"/>
        <v>0</v>
      </c>
      <c r="H56" s="173">
        <f t="shared" si="110"/>
        <v>0</v>
      </c>
      <c r="I56" s="173">
        <f t="shared" si="110"/>
        <v>0</v>
      </c>
      <c r="J56" s="173">
        <f t="shared" si="110"/>
        <v>1200000</v>
      </c>
      <c r="K56" s="14">
        <f t="shared" ref="K56" si="111">SUM(K57)</f>
        <v>8285000</v>
      </c>
      <c r="L56" s="14">
        <f t="shared" ref="L56" si="112">SUM(L57)</f>
        <v>8263030</v>
      </c>
      <c r="M56" s="14">
        <f t="shared" ref="M56" si="113">SUM(M57)</f>
        <v>8263030</v>
      </c>
      <c r="N56" s="14">
        <f t="shared" ref="N56" si="114">SUM(N57)</f>
        <v>0</v>
      </c>
      <c r="O56" s="14">
        <f t="shared" ref="O56" si="115">SUM(O57)</f>
        <v>0</v>
      </c>
      <c r="P56" s="14">
        <f t="shared" ref="P56" si="116">SUM(P57)</f>
        <v>0</v>
      </c>
      <c r="Q56" s="14">
        <f t="shared" ref="Q56" si="117">SUM(Q57)</f>
        <v>0</v>
      </c>
      <c r="R56" s="14">
        <f t="shared" ref="R56" si="118">SUM(R57)</f>
        <v>21970</v>
      </c>
    </row>
    <row r="57" spans="1:18">
      <c r="A57" s="9" t="s">
        <v>4</v>
      </c>
      <c r="B57" s="9" t="s">
        <v>60</v>
      </c>
      <c r="C57" s="9">
        <v>7085000</v>
      </c>
      <c r="D57" s="9"/>
      <c r="E57" s="9"/>
      <c r="F57" s="9">
        <v>1200000</v>
      </c>
      <c r="G57" s="9"/>
      <c r="H57" s="9"/>
      <c r="I57" s="9"/>
      <c r="J57" s="115">
        <f>SUM(F57:I57)</f>
        <v>1200000</v>
      </c>
      <c r="K57" s="9">
        <v>8285000</v>
      </c>
      <c r="L57" s="9">
        <v>8263030</v>
      </c>
      <c r="M57" s="9">
        <v>8263030</v>
      </c>
      <c r="N57" s="9">
        <f>L57-M57</f>
        <v>0</v>
      </c>
      <c r="O57" s="9"/>
      <c r="P57" s="9"/>
      <c r="Q57" s="9">
        <f>SUM(N57:P57)</f>
        <v>0</v>
      </c>
      <c r="R57" s="9">
        <f>K57-M57-Q57</f>
        <v>21970</v>
      </c>
    </row>
    <row r="58" spans="1:18">
      <c r="A58" s="12" t="s">
        <v>2</v>
      </c>
      <c r="B58" s="12" t="s">
        <v>175</v>
      </c>
      <c r="C58" s="12">
        <f>SUM(C59)</f>
        <v>224157000</v>
      </c>
      <c r="D58" s="119">
        <f t="shared" ref="D58:J58" si="119">SUM(D59)</f>
        <v>0</v>
      </c>
      <c r="E58" s="119">
        <f t="shared" si="119"/>
        <v>0</v>
      </c>
      <c r="F58" s="119">
        <f t="shared" si="119"/>
        <v>0</v>
      </c>
      <c r="G58" s="119">
        <f t="shared" si="119"/>
        <v>0</v>
      </c>
      <c r="H58" s="119">
        <f t="shared" si="119"/>
        <v>0</v>
      </c>
      <c r="I58" s="119">
        <f t="shared" si="119"/>
        <v>0</v>
      </c>
      <c r="J58" s="119">
        <f t="shared" si="119"/>
        <v>0</v>
      </c>
      <c r="K58" s="12">
        <f t="shared" ref="K58:Q58" si="120">SUM(K59)</f>
        <v>224157000</v>
      </c>
      <c r="L58" s="12">
        <f t="shared" si="120"/>
        <v>223607510</v>
      </c>
      <c r="M58" s="12">
        <f t="shared" si="120"/>
        <v>223607510</v>
      </c>
      <c r="N58" s="12">
        <f t="shared" si="120"/>
        <v>0</v>
      </c>
      <c r="O58" s="12">
        <f t="shared" si="120"/>
        <v>0</v>
      </c>
      <c r="P58" s="12">
        <f t="shared" si="120"/>
        <v>0</v>
      </c>
      <c r="Q58" s="12">
        <f t="shared" si="120"/>
        <v>0</v>
      </c>
      <c r="R58" s="12">
        <f t="shared" si="66"/>
        <v>549490</v>
      </c>
    </row>
    <row r="59" spans="1:18">
      <c r="A59" s="13" t="s">
        <v>3</v>
      </c>
      <c r="B59" s="13" t="s">
        <v>264</v>
      </c>
      <c r="C59" s="13">
        <f>SUM(C60,C62,C64,C66,C77,C80,C82,C84,C89,C87,C72)</f>
        <v>224157000</v>
      </c>
      <c r="D59" s="120">
        <f t="shared" ref="D59:J59" si="121">SUM(D60,D62,D64,D66,D77,D80,D82,D84,D89,D87,D72)</f>
        <v>0</v>
      </c>
      <c r="E59" s="120">
        <f t="shared" si="121"/>
        <v>0</v>
      </c>
      <c r="F59" s="120">
        <f t="shared" si="121"/>
        <v>0</v>
      </c>
      <c r="G59" s="120">
        <f t="shared" si="121"/>
        <v>0</v>
      </c>
      <c r="H59" s="120">
        <f t="shared" si="121"/>
        <v>0</v>
      </c>
      <c r="I59" s="120">
        <f t="shared" si="121"/>
        <v>0</v>
      </c>
      <c r="J59" s="120">
        <f t="shared" si="121"/>
        <v>0</v>
      </c>
      <c r="K59" s="13">
        <f t="shared" ref="K59:R59" si="122">SUM(K60,K62,K64,K66,K77,K80,K82,K84,K89,K87,K72)</f>
        <v>224157000</v>
      </c>
      <c r="L59" s="13">
        <f t="shared" si="122"/>
        <v>223607510</v>
      </c>
      <c r="M59" s="13">
        <f t="shared" si="122"/>
        <v>223607510</v>
      </c>
      <c r="N59" s="13">
        <f t="shared" si="122"/>
        <v>0</v>
      </c>
      <c r="O59" s="13">
        <f t="shared" si="122"/>
        <v>0</v>
      </c>
      <c r="P59" s="13">
        <f t="shared" si="122"/>
        <v>0</v>
      </c>
      <c r="Q59" s="13">
        <f t="shared" si="122"/>
        <v>0</v>
      </c>
      <c r="R59" s="13">
        <f t="shared" si="122"/>
        <v>549490</v>
      </c>
    </row>
    <row r="60" spans="1:18">
      <c r="A60" s="14" t="s">
        <v>16</v>
      </c>
      <c r="B60" s="14" t="s">
        <v>18</v>
      </c>
      <c r="C60" s="14">
        <f>SUM(C61)</f>
        <v>86200000</v>
      </c>
      <c r="D60" s="173">
        <f t="shared" ref="D60:J60" si="123">SUM(D61)</f>
        <v>0</v>
      </c>
      <c r="E60" s="173">
        <f t="shared" si="123"/>
        <v>0</v>
      </c>
      <c r="F60" s="173">
        <f t="shared" si="123"/>
        <v>-5700000</v>
      </c>
      <c r="G60" s="173">
        <f t="shared" si="123"/>
        <v>0</v>
      </c>
      <c r="H60" s="173">
        <f t="shared" si="123"/>
        <v>0</v>
      </c>
      <c r="I60" s="173">
        <f t="shared" si="123"/>
        <v>0</v>
      </c>
      <c r="J60" s="173">
        <f t="shared" si="123"/>
        <v>-5700000</v>
      </c>
      <c r="K60" s="14">
        <f t="shared" ref="K60" si="124">SUM(K61)</f>
        <v>80500000</v>
      </c>
      <c r="L60" s="14">
        <f t="shared" ref="L60" si="125">SUM(L61)</f>
        <v>80100000</v>
      </c>
      <c r="M60" s="14">
        <f t="shared" ref="M60" si="126">SUM(M61)</f>
        <v>80100000</v>
      </c>
      <c r="N60" s="14">
        <f t="shared" ref="N60" si="127">SUM(N61)</f>
        <v>0</v>
      </c>
      <c r="O60" s="14">
        <f t="shared" ref="O60" si="128">SUM(O61)</f>
        <v>0</v>
      </c>
      <c r="P60" s="14">
        <f t="shared" ref="P60" si="129">SUM(P61)</f>
        <v>0</v>
      </c>
      <c r="Q60" s="14">
        <f t="shared" ref="Q60" si="130">SUM(Q61)</f>
        <v>0</v>
      </c>
      <c r="R60" s="14">
        <f t="shared" ref="R60" si="131">SUM(R61)</f>
        <v>400000</v>
      </c>
    </row>
    <row r="61" spans="1:18">
      <c r="A61" s="9" t="s">
        <v>4</v>
      </c>
      <c r="B61" s="9" t="s">
        <v>17</v>
      </c>
      <c r="C61" s="9">
        <v>86200000</v>
      </c>
      <c r="D61" s="9"/>
      <c r="E61" s="9"/>
      <c r="F61" s="9">
        <v>-5700000</v>
      </c>
      <c r="G61" s="9"/>
      <c r="H61" s="9"/>
      <c r="I61" s="9"/>
      <c r="J61" s="115">
        <f>SUM(F61:I61)</f>
        <v>-5700000</v>
      </c>
      <c r="K61" s="9">
        <v>80500000</v>
      </c>
      <c r="L61" s="9">
        <v>80100000</v>
      </c>
      <c r="M61" s="9">
        <v>80100000</v>
      </c>
      <c r="N61" s="9">
        <f>L61-M61</f>
        <v>0</v>
      </c>
      <c r="O61" s="9"/>
      <c r="P61" s="9"/>
      <c r="Q61" s="9">
        <f>SUM(N61:P61)</f>
        <v>0</v>
      </c>
      <c r="R61" s="9">
        <f>K61-M61-Q61</f>
        <v>400000</v>
      </c>
    </row>
    <row r="62" spans="1:18">
      <c r="A62" s="14" t="s">
        <v>16</v>
      </c>
      <c r="B62" s="14" t="s">
        <v>20</v>
      </c>
      <c r="C62" s="14">
        <f>SUM(C63)</f>
        <v>1200000</v>
      </c>
      <c r="D62" s="173">
        <f t="shared" ref="D62:J62" si="132">SUM(D63)</f>
        <v>0</v>
      </c>
      <c r="E62" s="173">
        <f t="shared" si="132"/>
        <v>0</v>
      </c>
      <c r="F62" s="173">
        <f t="shared" si="132"/>
        <v>0</v>
      </c>
      <c r="G62" s="173">
        <f t="shared" si="132"/>
        <v>0</v>
      </c>
      <c r="H62" s="173">
        <f t="shared" si="132"/>
        <v>0</v>
      </c>
      <c r="I62" s="173">
        <f t="shared" si="132"/>
        <v>0</v>
      </c>
      <c r="J62" s="173">
        <f t="shared" si="132"/>
        <v>0</v>
      </c>
      <c r="K62" s="14">
        <f t="shared" ref="K62" si="133">SUM(K63)</f>
        <v>1200000</v>
      </c>
      <c r="L62" s="14">
        <f t="shared" ref="L62" si="134">SUM(L63)</f>
        <v>1200000</v>
      </c>
      <c r="M62" s="14">
        <f t="shared" ref="M62" si="135">SUM(M63)</f>
        <v>1200000</v>
      </c>
      <c r="N62" s="14">
        <f t="shared" ref="N62" si="136">SUM(N63)</f>
        <v>0</v>
      </c>
      <c r="O62" s="14">
        <f t="shared" ref="O62" si="137">SUM(O63)</f>
        <v>0</v>
      </c>
      <c r="P62" s="14">
        <f t="shared" ref="P62" si="138">SUM(P63)</f>
        <v>0</v>
      </c>
      <c r="Q62" s="14">
        <f t="shared" ref="Q62" si="139">SUM(Q63)</f>
        <v>0</v>
      </c>
      <c r="R62" s="14">
        <f t="shared" ref="R62" si="140">SUM(R63)</f>
        <v>0</v>
      </c>
    </row>
    <row r="63" spans="1:18">
      <c r="A63" s="9" t="s">
        <v>4</v>
      </c>
      <c r="B63" s="9" t="s">
        <v>20</v>
      </c>
      <c r="C63" s="9">
        <v>1200000</v>
      </c>
      <c r="D63" s="9"/>
      <c r="E63" s="9"/>
      <c r="F63" s="9">
        <v>0</v>
      </c>
      <c r="G63" s="9"/>
      <c r="H63" s="9"/>
      <c r="I63" s="9"/>
      <c r="J63" s="115">
        <f>SUM(F63:I63)</f>
        <v>0</v>
      </c>
      <c r="K63" s="9">
        <v>1200000</v>
      </c>
      <c r="L63" s="9">
        <v>1200000</v>
      </c>
      <c r="M63" s="9">
        <v>1200000</v>
      </c>
      <c r="N63" s="9">
        <f>L63-M63</f>
        <v>0</v>
      </c>
      <c r="O63" s="9"/>
      <c r="P63" s="9"/>
      <c r="Q63" s="9">
        <f>SUM(N63:P63)</f>
        <v>0</v>
      </c>
      <c r="R63" s="9">
        <f>K63-M63-Q63</f>
        <v>0</v>
      </c>
    </row>
    <row r="64" spans="1:18">
      <c r="A64" s="14" t="s">
        <v>16</v>
      </c>
      <c r="B64" s="14" t="s">
        <v>23</v>
      </c>
      <c r="C64" s="14">
        <f>SUM(C65)</f>
        <v>6700000</v>
      </c>
      <c r="D64" s="173">
        <f t="shared" ref="D64:J64" si="141">SUM(D65)</f>
        <v>0</v>
      </c>
      <c r="E64" s="173">
        <f t="shared" si="141"/>
        <v>0</v>
      </c>
      <c r="F64" s="173">
        <f t="shared" si="141"/>
        <v>-600000</v>
      </c>
      <c r="G64" s="173">
        <f t="shared" si="141"/>
        <v>0</v>
      </c>
      <c r="H64" s="173">
        <f t="shared" si="141"/>
        <v>0</v>
      </c>
      <c r="I64" s="173">
        <f t="shared" si="141"/>
        <v>0</v>
      </c>
      <c r="J64" s="173">
        <f t="shared" si="141"/>
        <v>-600000</v>
      </c>
      <c r="K64" s="14">
        <f t="shared" ref="K64" si="142">SUM(K65)</f>
        <v>6100000</v>
      </c>
      <c r="L64" s="14">
        <f t="shared" ref="L64" si="143">SUM(L65)</f>
        <v>6070830</v>
      </c>
      <c r="M64" s="14">
        <f t="shared" ref="M64" si="144">SUM(M65)</f>
        <v>6070830</v>
      </c>
      <c r="N64" s="14">
        <f t="shared" ref="N64" si="145">SUM(N65)</f>
        <v>0</v>
      </c>
      <c r="O64" s="14">
        <f t="shared" ref="O64" si="146">SUM(O65)</f>
        <v>0</v>
      </c>
      <c r="P64" s="14">
        <f t="shared" ref="P64" si="147">SUM(P65)</f>
        <v>0</v>
      </c>
      <c r="Q64" s="14">
        <f t="shared" ref="Q64" si="148">SUM(Q65)</f>
        <v>0</v>
      </c>
      <c r="R64" s="14">
        <f t="shared" ref="R64" si="149">SUM(R65)</f>
        <v>29170</v>
      </c>
    </row>
    <row r="65" spans="1:18">
      <c r="A65" s="9" t="s">
        <v>4</v>
      </c>
      <c r="B65" s="9" t="s">
        <v>23</v>
      </c>
      <c r="C65" s="9">
        <v>6700000</v>
      </c>
      <c r="D65" s="9"/>
      <c r="E65" s="9"/>
      <c r="F65" s="9">
        <v>-600000</v>
      </c>
      <c r="G65" s="9"/>
      <c r="H65" s="9"/>
      <c r="I65" s="9"/>
      <c r="J65" s="115">
        <f>SUM(F65:I65)</f>
        <v>-600000</v>
      </c>
      <c r="K65" s="9">
        <v>6100000</v>
      </c>
      <c r="L65" s="9">
        <v>6070830</v>
      </c>
      <c r="M65" s="9">
        <v>6070830</v>
      </c>
      <c r="N65" s="9">
        <f>L65-M65</f>
        <v>0</v>
      </c>
      <c r="O65" s="9"/>
      <c r="P65" s="9"/>
      <c r="Q65" s="9">
        <f>SUM(N65:P65)</f>
        <v>0</v>
      </c>
      <c r="R65" s="9">
        <f>K65-M65-Q65</f>
        <v>29170</v>
      </c>
    </row>
    <row r="66" spans="1:18">
      <c r="A66" s="14" t="s">
        <v>16</v>
      </c>
      <c r="B66" s="17" t="s">
        <v>24</v>
      </c>
      <c r="C66" s="14">
        <f t="shared" ref="C66:R66" si="150">SUM(C67:C71)</f>
        <v>8520000</v>
      </c>
      <c r="D66" s="173">
        <f t="shared" ref="D66:J66" si="151">SUM(D67:D71)</f>
        <v>0</v>
      </c>
      <c r="E66" s="173">
        <f t="shared" si="151"/>
        <v>0</v>
      </c>
      <c r="F66" s="173">
        <f t="shared" si="151"/>
        <v>-687000</v>
      </c>
      <c r="G66" s="173">
        <f t="shared" si="151"/>
        <v>0</v>
      </c>
      <c r="H66" s="173">
        <f t="shared" si="151"/>
        <v>0</v>
      </c>
      <c r="I66" s="173">
        <f t="shared" si="151"/>
        <v>0</v>
      </c>
      <c r="J66" s="173">
        <f t="shared" si="151"/>
        <v>-687000</v>
      </c>
      <c r="K66" s="14">
        <f t="shared" si="150"/>
        <v>7833000</v>
      </c>
      <c r="L66" s="14">
        <f t="shared" si="150"/>
        <v>7806280</v>
      </c>
      <c r="M66" s="14">
        <f t="shared" si="150"/>
        <v>7806280</v>
      </c>
      <c r="N66" s="14">
        <f t="shared" si="150"/>
        <v>0</v>
      </c>
      <c r="O66" s="14">
        <f t="shared" si="150"/>
        <v>0</v>
      </c>
      <c r="P66" s="14">
        <f t="shared" si="150"/>
        <v>0</v>
      </c>
      <c r="Q66" s="14">
        <f t="shared" si="150"/>
        <v>0</v>
      </c>
      <c r="R66" s="14">
        <f t="shared" si="150"/>
        <v>26720</v>
      </c>
    </row>
    <row r="67" spans="1:18">
      <c r="A67" s="9" t="s">
        <v>4</v>
      </c>
      <c r="B67" s="9" t="s">
        <v>299</v>
      </c>
      <c r="C67" s="9">
        <v>3900000</v>
      </c>
      <c r="D67" s="9"/>
      <c r="E67" s="9"/>
      <c r="F67" s="9">
        <v>-370000</v>
      </c>
      <c r="G67" s="9"/>
      <c r="H67" s="9"/>
      <c r="I67" s="9"/>
      <c r="J67" s="115">
        <f t="shared" ref="J67:J71" si="152">SUM(F67:I67)</f>
        <v>-370000</v>
      </c>
      <c r="K67" s="9">
        <v>3530000</v>
      </c>
      <c r="L67" s="9">
        <v>3524960</v>
      </c>
      <c r="M67" s="9">
        <v>3524960</v>
      </c>
      <c r="N67" s="9">
        <f t="shared" ref="N67:N71" si="153">L67-M67</f>
        <v>0</v>
      </c>
      <c r="O67" s="9"/>
      <c r="P67" s="9"/>
      <c r="Q67" s="9">
        <f>SUM(N67:P67)</f>
        <v>0</v>
      </c>
      <c r="R67" s="9">
        <f t="shared" ref="R67:R71" si="154">K67-M67-Q67</f>
        <v>5040</v>
      </c>
    </row>
    <row r="68" spans="1:18">
      <c r="A68" s="9" t="s">
        <v>4</v>
      </c>
      <c r="B68" s="9" t="s">
        <v>300</v>
      </c>
      <c r="C68" s="9">
        <v>2800000</v>
      </c>
      <c r="D68" s="9"/>
      <c r="E68" s="9"/>
      <c r="F68" s="9">
        <v>-310000</v>
      </c>
      <c r="G68" s="9"/>
      <c r="H68" s="9"/>
      <c r="I68" s="9"/>
      <c r="J68" s="115">
        <f t="shared" si="152"/>
        <v>-310000</v>
      </c>
      <c r="K68" s="9">
        <v>2490000</v>
      </c>
      <c r="L68" s="9">
        <v>2478780</v>
      </c>
      <c r="M68" s="9">
        <v>2478780</v>
      </c>
      <c r="N68" s="9">
        <f t="shared" si="153"/>
        <v>0</v>
      </c>
      <c r="O68" s="9"/>
      <c r="P68" s="9"/>
      <c r="Q68" s="9">
        <f>SUM(N68:P68)</f>
        <v>0</v>
      </c>
      <c r="R68" s="9">
        <f t="shared" si="154"/>
        <v>11220</v>
      </c>
    </row>
    <row r="69" spans="1:18">
      <c r="A69" s="9" t="s">
        <v>4</v>
      </c>
      <c r="B69" s="9" t="s">
        <v>301</v>
      </c>
      <c r="C69" s="9">
        <v>1300000</v>
      </c>
      <c r="D69" s="9"/>
      <c r="E69" s="9"/>
      <c r="F69" s="9">
        <v>0</v>
      </c>
      <c r="G69" s="9"/>
      <c r="H69" s="9"/>
      <c r="I69" s="9"/>
      <c r="J69" s="115">
        <f t="shared" si="152"/>
        <v>0</v>
      </c>
      <c r="K69" s="9">
        <v>1300000</v>
      </c>
      <c r="L69" s="9">
        <v>1290380</v>
      </c>
      <c r="M69" s="9">
        <v>1290380</v>
      </c>
      <c r="N69" s="9">
        <f t="shared" si="153"/>
        <v>0</v>
      </c>
      <c r="O69" s="9"/>
      <c r="P69" s="9"/>
      <c r="Q69" s="9">
        <f>SUM(N69:P69)</f>
        <v>0</v>
      </c>
      <c r="R69" s="9">
        <f t="shared" si="154"/>
        <v>9620</v>
      </c>
    </row>
    <row r="70" spans="1:18">
      <c r="A70" s="9" t="s">
        <v>4</v>
      </c>
      <c r="B70" s="9" t="s">
        <v>302</v>
      </c>
      <c r="C70" s="9">
        <v>370000</v>
      </c>
      <c r="D70" s="9"/>
      <c r="E70" s="9"/>
      <c r="F70" s="9">
        <v>-19000</v>
      </c>
      <c r="G70" s="9"/>
      <c r="H70" s="9"/>
      <c r="I70" s="9"/>
      <c r="J70" s="115">
        <f t="shared" si="152"/>
        <v>-19000</v>
      </c>
      <c r="K70" s="9">
        <v>351000</v>
      </c>
      <c r="L70" s="9">
        <v>350220</v>
      </c>
      <c r="M70" s="9">
        <v>350220</v>
      </c>
      <c r="N70" s="9">
        <f t="shared" si="153"/>
        <v>0</v>
      </c>
      <c r="O70" s="9"/>
      <c r="P70" s="9"/>
      <c r="Q70" s="9">
        <f>SUM(N70:P70)</f>
        <v>0</v>
      </c>
      <c r="R70" s="9">
        <f t="shared" si="154"/>
        <v>780</v>
      </c>
    </row>
    <row r="71" spans="1:18">
      <c r="A71" s="9" t="s">
        <v>4</v>
      </c>
      <c r="B71" s="9" t="s">
        <v>303</v>
      </c>
      <c r="C71" s="9">
        <v>150000</v>
      </c>
      <c r="D71" s="9"/>
      <c r="E71" s="9"/>
      <c r="F71" s="9">
        <v>12000</v>
      </c>
      <c r="G71" s="9"/>
      <c r="H71" s="9"/>
      <c r="I71" s="9"/>
      <c r="J71" s="115">
        <f t="shared" si="152"/>
        <v>12000</v>
      </c>
      <c r="K71" s="9">
        <v>162000</v>
      </c>
      <c r="L71" s="9">
        <v>161940</v>
      </c>
      <c r="M71" s="9">
        <v>161940</v>
      </c>
      <c r="N71" s="9">
        <f t="shared" si="153"/>
        <v>0</v>
      </c>
      <c r="O71" s="9"/>
      <c r="P71" s="9"/>
      <c r="Q71" s="9">
        <f>SUM(N71:P71)</f>
        <v>0</v>
      </c>
      <c r="R71" s="9">
        <f t="shared" si="154"/>
        <v>60</v>
      </c>
    </row>
    <row r="72" spans="1:18">
      <c r="A72" s="14" t="s">
        <v>16</v>
      </c>
      <c r="B72" s="17" t="s">
        <v>36</v>
      </c>
      <c r="C72" s="14">
        <f t="shared" ref="C72:R72" si="155">SUM(C73:C76)</f>
        <v>25919000</v>
      </c>
      <c r="D72" s="173">
        <f t="shared" si="155"/>
        <v>0</v>
      </c>
      <c r="E72" s="173">
        <f t="shared" si="155"/>
        <v>0</v>
      </c>
      <c r="F72" s="173">
        <f t="shared" si="155"/>
        <v>-11272000</v>
      </c>
      <c r="G72" s="173">
        <f t="shared" si="155"/>
        <v>0</v>
      </c>
      <c r="H72" s="173">
        <f t="shared" si="155"/>
        <v>0</v>
      </c>
      <c r="I72" s="173">
        <f t="shared" si="155"/>
        <v>0</v>
      </c>
      <c r="J72" s="173">
        <f t="shared" si="155"/>
        <v>-11272000</v>
      </c>
      <c r="K72" s="14">
        <f t="shared" si="155"/>
        <v>14647000</v>
      </c>
      <c r="L72" s="14">
        <f t="shared" si="155"/>
        <v>14645600</v>
      </c>
      <c r="M72" s="14">
        <f t="shared" si="155"/>
        <v>14645600</v>
      </c>
      <c r="N72" s="14">
        <f t="shared" si="155"/>
        <v>0</v>
      </c>
      <c r="O72" s="14">
        <f t="shared" si="155"/>
        <v>0</v>
      </c>
      <c r="P72" s="14">
        <f t="shared" si="155"/>
        <v>0</v>
      </c>
      <c r="Q72" s="14">
        <f t="shared" si="155"/>
        <v>0</v>
      </c>
      <c r="R72" s="14">
        <f t="shared" si="155"/>
        <v>1400</v>
      </c>
    </row>
    <row r="73" spans="1:18">
      <c r="A73" s="9" t="s">
        <v>4</v>
      </c>
      <c r="B73" s="15" t="s">
        <v>37</v>
      </c>
      <c r="C73" s="9">
        <v>6919000</v>
      </c>
      <c r="D73" s="9"/>
      <c r="E73" s="9"/>
      <c r="F73" s="9">
        <v>-5072000</v>
      </c>
      <c r="G73" s="9"/>
      <c r="H73" s="9"/>
      <c r="I73" s="9"/>
      <c r="J73" s="115">
        <f t="shared" ref="J73:J76" si="156">SUM(F73:I73)</f>
        <v>-5072000</v>
      </c>
      <c r="K73" s="9">
        <v>1847000</v>
      </c>
      <c r="L73" s="9">
        <v>1845600</v>
      </c>
      <c r="M73" s="9">
        <v>1845600</v>
      </c>
      <c r="N73" s="9">
        <f t="shared" ref="N73:N76" si="157">L73-M73</f>
        <v>0</v>
      </c>
      <c r="O73" s="9"/>
      <c r="P73" s="9"/>
      <c r="Q73" s="9">
        <f>SUM(N73:P73)</f>
        <v>0</v>
      </c>
      <c r="R73" s="9">
        <f t="shared" ref="R73:R76" si="158">K73-M73-Q73</f>
        <v>1400</v>
      </c>
    </row>
    <row r="74" spans="1:18">
      <c r="A74" s="9" t="s">
        <v>4</v>
      </c>
      <c r="B74" s="15" t="s">
        <v>43</v>
      </c>
      <c r="C74" s="9">
        <v>7000000</v>
      </c>
      <c r="D74" s="9"/>
      <c r="E74" s="9"/>
      <c r="F74" s="9">
        <v>-6000000</v>
      </c>
      <c r="G74" s="9"/>
      <c r="H74" s="9"/>
      <c r="I74" s="9"/>
      <c r="J74" s="115">
        <f t="shared" si="156"/>
        <v>-6000000</v>
      </c>
      <c r="K74" s="9">
        <v>1000000</v>
      </c>
      <c r="L74" s="9">
        <v>1000000</v>
      </c>
      <c r="M74" s="9">
        <v>1000000</v>
      </c>
      <c r="N74" s="9">
        <f t="shared" si="157"/>
        <v>0</v>
      </c>
      <c r="O74" s="9"/>
      <c r="P74" s="9"/>
      <c r="Q74" s="9">
        <f>SUM(N74:P74)</f>
        <v>0</v>
      </c>
      <c r="R74" s="9">
        <f t="shared" si="158"/>
        <v>0</v>
      </c>
    </row>
    <row r="75" spans="1:18">
      <c r="A75" s="9" t="s">
        <v>4</v>
      </c>
      <c r="B75" s="15" t="s">
        <v>140</v>
      </c>
      <c r="C75" s="9">
        <v>12000000</v>
      </c>
      <c r="D75" s="9"/>
      <c r="E75" s="9"/>
      <c r="F75" s="9">
        <v>-12000000</v>
      </c>
      <c r="G75" s="9"/>
      <c r="H75" s="9"/>
      <c r="I75" s="9"/>
      <c r="J75" s="115">
        <f t="shared" si="156"/>
        <v>-12000000</v>
      </c>
      <c r="K75" s="9">
        <v>0</v>
      </c>
      <c r="L75" s="9"/>
      <c r="M75" s="9"/>
      <c r="N75" s="9">
        <f t="shared" si="157"/>
        <v>0</v>
      </c>
      <c r="O75" s="9"/>
      <c r="P75" s="9"/>
      <c r="Q75" s="9">
        <f>SUM(N75:P75)</f>
        <v>0</v>
      </c>
      <c r="R75" s="9">
        <f t="shared" si="158"/>
        <v>0</v>
      </c>
    </row>
    <row r="76" spans="1:18">
      <c r="A76" s="9" t="s">
        <v>4</v>
      </c>
      <c r="B76" s="15" t="s">
        <v>46</v>
      </c>
      <c r="C76" s="9">
        <v>0</v>
      </c>
      <c r="D76" s="9"/>
      <c r="E76" s="9"/>
      <c r="F76" s="9">
        <v>11800000</v>
      </c>
      <c r="G76" s="9"/>
      <c r="H76" s="9"/>
      <c r="I76" s="9"/>
      <c r="J76" s="115">
        <f t="shared" si="156"/>
        <v>11800000</v>
      </c>
      <c r="K76" s="9">
        <v>11800000</v>
      </c>
      <c r="L76" s="9">
        <v>11800000</v>
      </c>
      <c r="M76" s="9">
        <v>11800000</v>
      </c>
      <c r="N76" s="9">
        <f t="shared" si="157"/>
        <v>0</v>
      </c>
      <c r="O76" s="9"/>
      <c r="P76" s="9"/>
      <c r="Q76" s="9">
        <f>SUM(N76:P76)</f>
        <v>0</v>
      </c>
      <c r="R76" s="9">
        <f t="shared" si="158"/>
        <v>0</v>
      </c>
    </row>
    <row r="77" spans="1:18">
      <c r="A77" s="14" t="s">
        <v>16</v>
      </c>
      <c r="B77" s="14" t="s">
        <v>31</v>
      </c>
      <c r="C77" s="14">
        <f t="shared" ref="C77:R77" si="159">SUM(C78:C79)</f>
        <v>28900000</v>
      </c>
      <c r="D77" s="173">
        <f t="shared" si="159"/>
        <v>0</v>
      </c>
      <c r="E77" s="173">
        <f t="shared" si="159"/>
        <v>0</v>
      </c>
      <c r="F77" s="173">
        <f t="shared" si="159"/>
        <v>-2168000</v>
      </c>
      <c r="G77" s="173">
        <f t="shared" si="159"/>
        <v>0</v>
      </c>
      <c r="H77" s="173">
        <f t="shared" si="159"/>
        <v>0</v>
      </c>
      <c r="I77" s="173">
        <f t="shared" si="159"/>
        <v>0</v>
      </c>
      <c r="J77" s="173">
        <f t="shared" si="159"/>
        <v>-2168000</v>
      </c>
      <c r="K77" s="14">
        <f t="shared" si="159"/>
        <v>26732000</v>
      </c>
      <c r="L77" s="14">
        <f t="shared" si="159"/>
        <v>26702410</v>
      </c>
      <c r="M77" s="14">
        <f t="shared" si="159"/>
        <v>26702410</v>
      </c>
      <c r="N77" s="14">
        <f t="shared" si="159"/>
        <v>0</v>
      </c>
      <c r="O77" s="14">
        <f t="shared" si="159"/>
        <v>0</v>
      </c>
      <c r="P77" s="14">
        <f t="shared" si="159"/>
        <v>0</v>
      </c>
      <c r="Q77" s="14">
        <f t="shared" si="159"/>
        <v>0</v>
      </c>
      <c r="R77" s="14">
        <f t="shared" si="159"/>
        <v>29590</v>
      </c>
    </row>
    <row r="78" spans="1:18">
      <c r="A78" s="9" t="s">
        <v>4</v>
      </c>
      <c r="B78" s="9" t="s">
        <v>225</v>
      </c>
      <c r="C78" s="9">
        <v>700000</v>
      </c>
      <c r="D78" s="9"/>
      <c r="E78" s="9"/>
      <c r="F78" s="9">
        <v>-200000</v>
      </c>
      <c r="G78" s="9"/>
      <c r="H78" s="9"/>
      <c r="I78" s="9"/>
      <c r="J78" s="115">
        <f t="shared" ref="J78:J79" si="160">SUM(F78:I78)</f>
        <v>-200000</v>
      </c>
      <c r="K78" s="9">
        <v>500000</v>
      </c>
      <c r="L78" s="9">
        <v>470660</v>
      </c>
      <c r="M78" s="9">
        <v>470660</v>
      </c>
      <c r="N78" s="9">
        <f t="shared" ref="N78:N79" si="161">L78-M78</f>
        <v>0</v>
      </c>
      <c r="O78" s="9"/>
      <c r="P78" s="9"/>
      <c r="Q78" s="9">
        <f>SUM(N78:P78)</f>
        <v>0</v>
      </c>
      <c r="R78" s="9">
        <f t="shared" ref="R78:R79" si="162">K78-M78-Q78</f>
        <v>29340</v>
      </c>
    </row>
    <row r="79" spans="1:18">
      <c r="A79" s="9" t="s">
        <v>4</v>
      </c>
      <c r="B79" s="15" t="s">
        <v>32</v>
      </c>
      <c r="C79" s="9">
        <v>28200000</v>
      </c>
      <c r="D79" s="9"/>
      <c r="E79" s="9"/>
      <c r="F79" s="9">
        <v>-1968000</v>
      </c>
      <c r="G79" s="9"/>
      <c r="H79" s="9"/>
      <c r="I79" s="9"/>
      <c r="J79" s="115">
        <f t="shared" si="160"/>
        <v>-1968000</v>
      </c>
      <c r="K79" s="9">
        <v>26232000</v>
      </c>
      <c r="L79" s="9">
        <v>26231750</v>
      </c>
      <c r="M79" s="9">
        <v>26231750</v>
      </c>
      <c r="N79" s="9">
        <f t="shared" si="161"/>
        <v>0</v>
      </c>
      <c r="O79" s="9"/>
      <c r="P79" s="9"/>
      <c r="Q79" s="9">
        <f>SUM(N79:P79)</f>
        <v>0</v>
      </c>
      <c r="R79" s="9">
        <f t="shared" si="162"/>
        <v>250</v>
      </c>
    </row>
    <row r="80" spans="1:18">
      <c r="A80" s="14" t="s">
        <v>16</v>
      </c>
      <c r="B80" s="14" t="s">
        <v>60</v>
      </c>
      <c r="C80" s="14">
        <f>SUM(C81)</f>
        <v>24659500</v>
      </c>
      <c r="D80" s="173">
        <f t="shared" ref="D80:J80" si="163">SUM(D81)</f>
        <v>0</v>
      </c>
      <c r="E80" s="173">
        <f t="shared" si="163"/>
        <v>0</v>
      </c>
      <c r="F80" s="173">
        <f t="shared" si="163"/>
        <v>20877000</v>
      </c>
      <c r="G80" s="173">
        <f t="shared" si="163"/>
        <v>0</v>
      </c>
      <c r="H80" s="173">
        <f t="shared" si="163"/>
        <v>0</v>
      </c>
      <c r="I80" s="173">
        <f t="shared" si="163"/>
        <v>0</v>
      </c>
      <c r="J80" s="173">
        <f t="shared" si="163"/>
        <v>20877000</v>
      </c>
      <c r="K80" s="14">
        <f t="shared" ref="K80:R80" si="164">SUM(K81)</f>
        <v>45536500</v>
      </c>
      <c r="L80" s="14">
        <f t="shared" si="164"/>
        <v>45528090</v>
      </c>
      <c r="M80" s="14">
        <f t="shared" si="164"/>
        <v>45528090</v>
      </c>
      <c r="N80" s="14">
        <f t="shared" si="164"/>
        <v>0</v>
      </c>
      <c r="O80" s="14">
        <f t="shared" si="164"/>
        <v>0</v>
      </c>
      <c r="P80" s="14">
        <f t="shared" si="164"/>
        <v>0</v>
      </c>
      <c r="Q80" s="14">
        <f t="shared" si="164"/>
        <v>0</v>
      </c>
      <c r="R80" s="14">
        <f t="shared" si="164"/>
        <v>8410</v>
      </c>
    </row>
    <row r="81" spans="1:18">
      <c r="A81" s="9" t="s">
        <v>64</v>
      </c>
      <c r="B81" s="9" t="s">
        <v>60</v>
      </c>
      <c r="C81" s="9">
        <v>24659500</v>
      </c>
      <c r="D81" s="9"/>
      <c r="E81" s="9"/>
      <c r="F81" s="9">
        <v>20877000</v>
      </c>
      <c r="G81" s="9"/>
      <c r="H81" s="9"/>
      <c r="I81" s="9"/>
      <c r="J81" s="115">
        <f>SUM(F81:I81)</f>
        <v>20877000</v>
      </c>
      <c r="K81" s="9">
        <v>45536500</v>
      </c>
      <c r="L81" s="9">
        <v>45528090</v>
      </c>
      <c r="M81" s="9">
        <v>45528090</v>
      </c>
      <c r="N81" s="9">
        <f>L81-M81</f>
        <v>0</v>
      </c>
      <c r="O81" s="9"/>
      <c r="P81" s="9"/>
      <c r="Q81" s="9">
        <f>SUM(N81:P81)</f>
        <v>0</v>
      </c>
      <c r="R81" s="9">
        <f>K81-M81-Q81</f>
        <v>8410</v>
      </c>
    </row>
    <row r="82" spans="1:18">
      <c r="A82" s="14" t="s">
        <v>16</v>
      </c>
      <c r="B82" s="14" t="s">
        <v>81</v>
      </c>
      <c r="C82" s="14">
        <f>SUM(C83)</f>
        <v>484000</v>
      </c>
      <c r="D82" s="173">
        <f t="shared" ref="D82:J82" si="165">SUM(D83)</f>
        <v>0</v>
      </c>
      <c r="E82" s="173">
        <f t="shared" si="165"/>
        <v>0</v>
      </c>
      <c r="F82" s="173">
        <f t="shared" si="165"/>
        <v>0</v>
      </c>
      <c r="G82" s="173">
        <f t="shared" si="165"/>
        <v>0</v>
      </c>
      <c r="H82" s="173">
        <f t="shared" si="165"/>
        <v>0</v>
      </c>
      <c r="I82" s="173">
        <f t="shared" si="165"/>
        <v>0</v>
      </c>
      <c r="J82" s="173">
        <f t="shared" si="165"/>
        <v>0</v>
      </c>
      <c r="K82" s="14">
        <f t="shared" ref="K82:R82" si="166">SUM(K83)</f>
        <v>484000</v>
      </c>
      <c r="L82" s="14">
        <f t="shared" si="166"/>
        <v>484000</v>
      </c>
      <c r="M82" s="14">
        <f t="shared" si="166"/>
        <v>484000</v>
      </c>
      <c r="N82" s="14">
        <f t="shared" si="166"/>
        <v>0</v>
      </c>
      <c r="O82" s="14">
        <f t="shared" si="166"/>
        <v>0</v>
      </c>
      <c r="P82" s="14">
        <f t="shared" si="166"/>
        <v>0</v>
      </c>
      <c r="Q82" s="14">
        <f t="shared" si="166"/>
        <v>0</v>
      </c>
      <c r="R82" s="14">
        <f t="shared" si="166"/>
        <v>0</v>
      </c>
    </row>
    <row r="83" spans="1:18">
      <c r="A83" s="9" t="s">
        <v>64</v>
      </c>
      <c r="B83" s="9" t="s">
        <v>260</v>
      </c>
      <c r="C83" s="9">
        <v>484000</v>
      </c>
      <c r="D83" s="9"/>
      <c r="E83" s="9"/>
      <c r="F83" s="9">
        <v>0</v>
      </c>
      <c r="G83" s="9"/>
      <c r="H83" s="9"/>
      <c r="I83" s="9"/>
      <c r="J83" s="115">
        <f>SUM(F83:I83)</f>
        <v>0</v>
      </c>
      <c r="K83" s="9">
        <v>484000</v>
      </c>
      <c r="L83" s="9">
        <v>484000</v>
      </c>
      <c r="M83" s="9">
        <v>484000</v>
      </c>
      <c r="N83" s="9">
        <f>L83-M83</f>
        <v>0</v>
      </c>
      <c r="O83" s="9"/>
      <c r="P83" s="9"/>
      <c r="Q83" s="9">
        <f>SUM(N83:P83)</f>
        <v>0</v>
      </c>
      <c r="R83" s="9">
        <f>K83-M83-Q83</f>
        <v>0</v>
      </c>
    </row>
    <row r="84" spans="1:18">
      <c r="A84" s="14" t="s">
        <v>16</v>
      </c>
      <c r="B84" s="14" t="s">
        <v>40</v>
      </c>
      <c r="C84" s="14">
        <f t="shared" ref="C84:R84" si="167">SUM(C85:C86)</f>
        <v>5124500</v>
      </c>
      <c r="D84" s="173">
        <f t="shared" ref="D84:J84" si="168">SUM(D85:D86)</f>
        <v>0</v>
      </c>
      <c r="E84" s="173">
        <f t="shared" si="168"/>
        <v>0</v>
      </c>
      <c r="F84" s="173">
        <f t="shared" si="168"/>
        <v>-50000</v>
      </c>
      <c r="G84" s="173">
        <f t="shared" si="168"/>
        <v>0</v>
      </c>
      <c r="H84" s="173">
        <f t="shared" si="168"/>
        <v>0</v>
      </c>
      <c r="I84" s="173">
        <f t="shared" si="168"/>
        <v>0</v>
      </c>
      <c r="J84" s="173">
        <f t="shared" si="168"/>
        <v>-50000</v>
      </c>
      <c r="K84" s="14">
        <f t="shared" si="167"/>
        <v>5074500</v>
      </c>
      <c r="L84" s="14">
        <f t="shared" si="167"/>
        <v>5034200</v>
      </c>
      <c r="M84" s="14">
        <f t="shared" si="167"/>
        <v>5034200</v>
      </c>
      <c r="N84" s="14">
        <f t="shared" si="167"/>
        <v>0</v>
      </c>
      <c r="O84" s="14">
        <f t="shared" si="167"/>
        <v>0</v>
      </c>
      <c r="P84" s="14">
        <f t="shared" si="167"/>
        <v>0</v>
      </c>
      <c r="Q84" s="14">
        <f t="shared" si="167"/>
        <v>0</v>
      </c>
      <c r="R84" s="14">
        <f t="shared" si="167"/>
        <v>40300</v>
      </c>
    </row>
    <row r="85" spans="1:18">
      <c r="A85" s="9" t="s">
        <v>4</v>
      </c>
      <c r="B85" s="9" t="s">
        <v>148</v>
      </c>
      <c r="C85" s="9">
        <v>4600000</v>
      </c>
      <c r="D85" s="9"/>
      <c r="E85" s="9"/>
      <c r="F85" s="9">
        <v>0</v>
      </c>
      <c r="G85" s="9"/>
      <c r="H85" s="9"/>
      <c r="I85" s="9"/>
      <c r="J85" s="115">
        <f t="shared" ref="J85:J86" si="169">SUM(F85:I85)</f>
        <v>0</v>
      </c>
      <c r="K85" s="9">
        <v>4600000</v>
      </c>
      <c r="L85" s="9">
        <v>4579200</v>
      </c>
      <c r="M85" s="9">
        <v>4579200</v>
      </c>
      <c r="N85" s="9">
        <f t="shared" ref="N85:N86" si="170">L85-M85</f>
        <v>0</v>
      </c>
      <c r="O85" s="9"/>
      <c r="P85" s="9"/>
      <c r="Q85" s="9">
        <f>SUM(N85:P85)</f>
        <v>0</v>
      </c>
      <c r="R85" s="9">
        <f t="shared" ref="R85:R86" si="171">K85-M85-Q85</f>
        <v>20800</v>
      </c>
    </row>
    <row r="86" spans="1:18">
      <c r="A86" s="9" t="s">
        <v>4</v>
      </c>
      <c r="B86" s="9" t="s">
        <v>149</v>
      </c>
      <c r="C86" s="9">
        <v>524500</v>
      </c>
      <c r="D86" s="9"/>
      <c r="E86" s="9"/>
      <c r="F86" s="9">
        <v>-50000</v>
      </c>
      <c r="G86" s="9"/>
      <c r="H86" s="9"/>
      <c r="I86" s="9"/>
      <c r="J86" s="115">
        <f t="shared" si="169"/>
        <v>-50000</v>
      </c>
      <c r="K86" s="9">
        <v>474500</v>
      </c>
      <c r="L86" s="9">
        <v>455000</v>
      </c>
      <c r="M86" s="9">
        <v>455000</v>
      </c>
      <c r="N86" s="9">
        <f t="shared" si="170"/>
        <v>0</v>
      </c>
      <c r="O86" s="9"/>
      <c r="P86" s="9"/>
      <c r="Q86" s="9">
        <f>SUM(N86:P86)</f>
        <v>0</v>
      </c>
      <c r="R86" s="9">
        <f t="shared" si="171"/>
        <v>19500</v>
      </c>
    </row>
    <row r="87" spans="1:18">
      <c r="A87" s="14" t="s">
        <v>16</v>
      </c>
      <c r="B87" s="17" t="s">
        <v>152</v>
      </c>
      <c r="C87" s="14">
        <f>SUM(C88)</f>
        <v>36450000</v>
      </c>
      <c r="D87" s="173">
        <f t="shared" ref="D87:J87" si="172">SUM(D88)</f>
        <v>0</v>
      </c>
      <c r="E87" s="173">
        <f t="shared" si="172"/>
        <v>0</v>
      </c>
      <c r="F87" s="173">
        <f t="shared" si="172"/>
        <v>-1600000</v>
      </c>
      <c r="G87" s="173">
        <f t="shared" si="172"/>
        <v>0</v>
      </c>
      <c r="H87" s="173">
        <f t="shared" si="172"/>
        <v>0</v>
      </c>
      <c r="I87" s="173">
        <f t="shared" si="172"/>
        <v>0</v>
      </c>
      <c r="J87" s="173">
        <f t="shared" si="172"/>
        <v>-1600000</v>
      </c>
      <c r="K87" s="14">
        <f t="shared" ref="K87" si="173">SUM(K88)</f>
        <v>34850000</v>
      </c>
      <c r="L87" s="14">
        <f t="shared" ref="L87" si="174">SUM(L88)</f>
        <v>34850000</v>
      </c>
      <c r="M87" s="14">
        <f t="shared" ref="M87" si="175">SUM(M88)</f>
        <v>34850000</v>
      </c>
      <c r="N87" s="14">
        <f t="shared" ref="N87" si="176">SUM(N88)</f>
        <v>0</v>
      </c>
      <c r="O87" s="14">
        <f t="shared" ref="O87" si="177">SUM(O88)</f>
        <v>0</v>
      </c>
      <c r="P87" s="14">
        <f t="shared" ref="P87" si="178">SUM(P88)</f>
        <v>0</v>
      </c>
      <c r="Q87" s="14">
        <f t="shared" ref="Q87" si="179">SUM(Q88)</f>
        <v>0</v>
      </c>
      <c r="R87" s="14">
        <f t="shared" ref="R87" si="180">SUM(R88)</f>
        <v>0</v>
      </c>
    </row>
    <row r="88" spans="1:18">
      <c r="A88" s="9" t="s">
        <v>4</v>
      </c>
      <c r="B88" s="15" t="s">
        <v>153</v>
      </c>
      <c r="C88" s="9">
        <v>36450000</v>
      </c>
      <c r="D88" s="9"/>
      <c r="E88" s="9"/>
      <c r="F88" s="9">
        <v>-1600000</v>
      </c>
      <c r="G88" s="9"/>
      <c r="H88" s="9"/>
      <c r="I88" s="9"/>
      <c r="J88" s="115">
        <f>SUM(F88:I88)</f>
        <v>-1600000</v>
      </c>
      <c r="K88" s="9">
        <v>34850000</v>
      </c>
      <c r="L88" s="9">
        <v>34850000</v>
      </c>
      <c r="M88" s="9">
        <v>34850000</v>
      </c>
      <c r="N88" s="9">
        <f>L88-M88</f>
        <v>0</v>
      </c>
      <c r="O88" s="9"/>
      <c r="P88" s="9"/>
      <c r="Q88" s="9">
        <f>SUM(N88:P88)</f>
        <v>0</v>
      </c>
      <c r="R88" s="9">
        <f>K88-M88-Q88</f>
        <v>0</v>
      </c>
    </row>
    <row r="89" spans="1:18">
      <c r="A89" s="14" t="s">
        <v>16</v>
      </c>
      <c r="B89" s="17" t="s">
        <v>49</v>
      </c>
      <c r="C89" s="14">
        <f>SUM(C90)</f>
        <v>0</v>
      </c>
      <c r="D89" s="173">
        <f t="shared" ref="D89:J89" si="181">SUM(D90)</f>
        <v>0</v>
      </c>
      <c r="E89" s="173">
        <f t="shared" si="181"/>
        <v>0</v>
      </c>
      <c r="F89" s="173">
        <f t="shared" si="181"/>
        <v>1200000</v>
      </c>
      <c r="G89" s="173">
        <f t="shared" si="181"/>
        <v>0</v>
      </c>
      <c r="H89" s="173">
        <f t="shared" si="181"/>
        <v>0</v>
      </c>
      <c r="I89" s="173">
        <f t="shared" si="181"/>
        <v>0</v>
      </c>
      <c r="J89" s="173">
        <f t="shared" si="181"/>
        <v>1200000</v>
      </c>
      <c r="K89" s="14">
        <f t="shared" ref="K89" si="182">SUM(K90)</f>
        <v>1200000</v>
      </c>
      <c r="L89" s="14">
        <f t="shared" ref="L89" si="183">SUM(L90)</f>
        <v>1186100</v>
      </c>
      <c r="M89" s="14">
        <f t="shared" ref="M89" si="184">SUM(M90)</f>
        <v>1186100</v>
      </c>
      <c r="N89" s="14">
        <f t="shared" ref="N89" si="185">SUM(N90)</f>
        <v>0</v>
      </c>
      <c r="O89" s="14">
        <f t="shared" ref="O89" si="186">SUM(O90)</f>
        <v>0</v>
      </c>
      <c r="P89" s="14">
        <f t="shared" ref="P89" si="187">SUM(P90)</f>
        <v>0</v>
      </c>
      <c r="Q89" s="14">
        <f t="shared" ref="Q89" si="188">SUM(Q90)</f>
        <v>0</v>
      </c>
      <c r="R89" s="14">
        <f t="shared" ref="R89" si="189">SUM(R90)</f>
        <v>13900</v>
      </c>
    </row>
    <row r="90" spans="1:18">
      <c r="A90" s="9" t="s">
        <v>4</v>
      </c>
      <c r="B90" s="15" t="s">
        <v>53</v>
      </c>
      <c r="C90" s="9">
        <v>0</v>
      </c>
      <c r="D90" s="9"/>
      <c r="E90" s="9"/>
      <c r="F90" s="9">
        <v>1200000</v>
      </c>
      <c r="G90" s="9"/>
      <c r="H90" s="9"/>
      <c r="I90" s="9"/>
      <c r="J90" s="115">
        <f>SUM(F90:I90)</f>
        <v>1200000</v>
      </c>
      <c r="K90" s="9">
        <v>1200000</v>
      </c>
      <c r="L90" s="9">
        <v>1186100</v>
      </c>
      <c r="M90" s="9">
        <v>1186100</v>
      </c>
      <c r="N90" s="9">
        <f>L90-M90</f>
        <v>0</v>
      </c>
      <c r="O90" s="9"/>
      <c r="P90" s="9"/>
      <c r="Q90" s="9">
        <f>SUM(N90:P90)</f>
        <v>0</v>
      </c>
      <c r="R90" s="9">
        <f>K90-M90-Q90</f>
        <v>13900</v>
      </c>
    </row>
    <row r="91" spans="1:18">
      <c r="A91" s="11" t="s">
        <v>1</v>
      </c>
      <c r="B91" s="11" t="s">
        <v>54</v>
      </c>
      <c r="C91" s="11">
        <f>SUM(C92,C110,C120)</f>
        <v>152930000</v>
      </c>
      <c r="D91" s="117">
        <f t="shared" ref="D91:J91" si="190">SUM(D92,D110,D120)</f>
        <v>0</v>
      </c>
      <c r="E91" s="117">
        <f t="shared" si="190"/>
        <v>0</v>
      </c>
      <c r="F91" s="117">
        <f t="shared" si="190"/>
        <v>0</v>
      </c>
      <c r="G91" s="117">
        <f t="shared" si="190"/>
        <v>0</v>
      </c>
      <c r="H91" s="117">
        <f t="shared" si="190"/>
        <v>0</v>
      </c>
      <c r="I91" s="117">
        <f t="shared" si="190"/>
        <v>3068000</v>
      </c>
      <c r="J91" s="117">
        <f t="shared" si="190"/>
        <v>3068000</v>
      </c>
      <c r="K91" s="11">
        <f t="shared" ref="K91:R91" si="191">SUM(K92,K110,K120)</f>
        <v>155998000</v>
      </c>
      <c r="L91" s="11">
        <f t="shared" si="191"/>
        <v>152598900</v>
      </c>
      <c r="M91" s="11">
        <f t="shared" si="191"/>
        <v>152598900</v>
      </c>
      <c r="N91" s="11">
        <f t="shared" si="191"/>
        <v>0</v>
      </c>
      <c r="O91" s="11">
        <f t="shared" si="191"/>
        <v>0</v>
      </c>
      <c r="P91" s="11">
        <f t="shared" si="191"/>
        <v>0</v>
      </c>
      <c r="Q91" s="11">
        <f t="shared" si="191"/>
        <v>0</v>
      </c>
      <c r="R91" s="11">
        <f t="shared" si="191"/>
        <v>3399100</v>
      </c>
    </row>
    <row r="92" spans="1:18">
      <c r="A92" s="12" t="s">
        <v>2</v>
      </c>
      <c r="B92" s="12" t="s">
        <v>178</v>
      </c>
      <c r="C92" s="12">
        <f>SUM(C93)</f>
        <v>89654000</v>
      </c>
      <c r="D92" s="119">
        <f t="shared" ref="D92:J92" si="192">SUM(D93)</f>
        <v>0</v>
      </c>
      <c r="E92" s="119">
        <f t="shared" si="192"/>
        <v>0</v>
      </c>
      <c r="F92" s="119">
        <f t="shared" si="192"/>
        <v>10000000</v>
      </c>
      <c r="G92" s="119">
        <f t="shared" si="192"/>
        <v>0</v>
      </c>
      <c r="H92" s="119">
        <f t="shared" si="192"/>
        <v>0</v>
      </c>
      <c r="I92" s="119">
        <f t="shared" si="192"/>
        <v>0</v>
      </c>
      <c r="J92" s="119">
        <f t="shared" si="192"/>
        <v>10000000</v>
      </c>
      <c r="K92" s="12">
        <f t="shared" ref="K92:Q92" si="193">SUM(K93)</f>
        <v>99654000</v>
      </c>
      <c r="L92" s="12">
        <f t="shared" si="193"/>
        <v>97985900</v>
      </c>
      <c r="M92" s="12">
        <f t="shared" si="193"/>
        <v>97985900</v>
      </c>
      <c r="N92" s="12">
        <f t="shared" si="193"/>
        <v>0</v>
      </c>
      <c r="O92" s="12">
        <f t="shared" si="193"/>
        <v>0</v>
      </c>
      <c r="P92" s="12">
        <f t="shared" si="193"/>
        <v>0</v>
      </c>
      <c r="Q92" s="12">
        <f t="shared" si="193"/>
        <v>0</v>
      </c>
      <c r="R92" s="12">
        <f t="shared" ref="R92:R139" si="194">K92-M92</f>
        <v>1668100</v>
      </c>
    </row>
    <row r="93" spans="1:18">
      <c r="A93" s="13" t="s">
        <v>3</v>
      </c>
      <c r="B93" s="13" t="s">
        <v>265</v>
      </c>
      <c r="C93" s="13">
        <f>SUM(C94,C96,C98,C102,C105,C108)</f>
        <v>89654000</v>
      </c>
      <c r="D93" s="120">
        <f t="shared" ref="D93:J93" si="195">SUM(D94,D96,D98,D102,D105,D108)</f>
        <v>0</v>
      </c>
      <c r="E93" s="120">
        <f t="shared" si="195"/>
        <v>0</v>
      </c>
      <c r="F93" s="120">
        <f t="shared" si="195"/>
        <v>10000000</v>
      </c>
      <c r="G93" s="120">
        <f t="shared" si="195"/>
        <v>0</v>
      </c>
      <c r="H93" s="120">
        <f t="shared" si="195"/>
        <v>0</v>
      </c>
      <c r="I93" s="120">
        <f t="shared" si="195"/>
        <v>0</v>
      </c>
      <c r="J93" s="120">
        <f t="shared" si="195"/>
        <v>10000000</v>
      </c>
      <c r="K93" s="13">
        <f t="shared" ref="K93:R93" si="196">SUM(K94,K96,K98,K102,K105,K108)</f>
        <v>99654000</v>
      </c>
      <c r="L93" s="13">
        <f t="shared" si="196"/>
        <v>97985900</v>
      </c>
      <c r="M93" s="13">
        <f t="shared" si="196"/>
        <v>97985900</v>
      </c>
      <c r="N93" s="13">
        <f t="shared" si="196"/>
        <v>0</v>
      </c>
      <c r="O93" s="13">
        <f t="shared" si="196"/>
        <v>0</v>
      </c>
      <c r="P93" s="13">
        <f t="shared" si="196"/>
        <v>0</v>
      </c>
      <c r="Q93" s="13">
        <f t="shared" si="196"/>
        <v>0</v>
      </c>
      <c r="R93" s="13">
        <f t="shared" si="196"/>
        <v>1668100</v>
      </c>
    </row>
    <row r="94" spans="1:18">
      <c r="A94" s="14" t="s">
        <v>16</v>
      </c>
      <c r="B94" s="14" t="s">
        <v>76</v>
      </c>
      <c r="C94" s="14">
        <f>SUM(C95)</f>
        <v>29800000</v>
      </c>
      <c r="D94" s="173">
        <f t="shared" ref="D94:J94" si="197">SUM(D95)</f>
        <v>0</v>
      </c>
      <c r="E94" s="173">
        <f t="shared" si="197"/>
        <v>0</v>
      </c>
      <c r="F94" s="173">
        <f t="shared" si="197"/>
        <v>-4300000</v>
      </c>
      <c r="G94" s="173">
        <f t="shared" si="197"/>
        <v>0</v>
      </c>
      <c r="H94" s="173">
        <f t="shared" si="197"/>
        <v>0</v>
      </c>
      <c r="I94" s="173">
        <f t="shared" si="197"/>
        <v>0</v>
      </c>
      <c r="J94" s="173">
        <f t="shared" si="197"/>
        <v>-4300000</v>
      </c>
      <c r="K94" s="14">
        <f t="shared" ref="K94" si="198">SUM(K95)</f>
        <v>25500000</v>
      </c>
      <c r="L94" s="14">
        <f t="shared" ref="L94" si="199">SUM(L95)</f>
        <v>25042200</v>
      </c>
      <c r="M94" s="14">
        <f t="shared" ref="M94" si="200">SUM(M95)</f>
        <v>25042200</v>
      </c>
      <c r="N94" s="14">
        <f t="shared" ref="N94" si="201">SUM(N95)</f>
        <v>0</v>
      </c>
      <c r="O94" s="14">
        <f t="shared" ref="O94" si="202">SUM(O95)</f>
        <v>0</v>
      </c>
      <c r="P94" s="14">
        <f t="shared" ref="P94" si="203">SUM(P95)</f>
        <v>0</v>
      </c>
      <c r="Q94" s="14">
        <f t="shared" ref="Q94" si="204">SUM(Q95)</f>
        <v>0</v>
      </c>
      <c r="R94" s="14">
        <f t="shared" ref="R94" si="205">SUM(R95)</f>
        <v>457800</v>
      </c>
    </row>
    <row r="95" spans="1:18">
      <c r="A95" s="9" t="s">
        <v>4</v>
      </c>
      <c r="B95" s="9" t="s">
        <v>180</v>
      </c>
      <c r="C95" s="9">
        <v>29800000</v>
      </c>
      <c r="D95" s="9"/>
      <c r="E95" s="9"/>
      <c r="F95" s="9">
        <v>-4300000</v>
      </c>
      <c r="G95" s="9"/>
      <c r="H95" s="9"/>
      <c r="I95" s="9"/>
      <c r="J95" s="115">
        <f>SUM(F95:I95)</f>
        <v>-4300000</v>
      </c>
      <c r="K95" s="9">
        <v>25500000</v>
      </c>
      <c r="L95" s="9">
        <v>25042200</v>
      </c>
      <c r="M95" s="9">
        <v>25042200</v>
      </c>
      <c r="N95" s="9">
        <f>L95-M95</f>
        <v>0</v>
      </c>
      <c r="O95" s="9"/>
      <c r="P95" s="9"/>
      <c r="Q95" s="9">
        <f>SUM(N95:P95)</f>
        <v>0</v>
      </c>
      <c r="R95" s="9">
        <f>K95-M95-Q95</f>
        <v>457800</v>
      </c>
    </row>
    <row r="96" spans="1:18">
      <c r="A96" s="14" t="s">
        <v>16</v>
      </c>
      <c r="B96" s="14" t="s">
        <v>156</v>
      </c>
      <c r="C96" s="14">
        <f>SUM(C97)</f>
        <v>20000000</v>
      </c>
      <c r="D96" s="173">
        <f t="shared" ref="D96:J96" si="206">SUM(D97)</f>
        <v>0</v>
      </c>
      <c r="E96" s="173">
        <f t="shared" si="206"/>
        <v>0</v>
      </c>
      <c r="F96" s="173">
        <f t="shared" si="206"/>
        <v>-1400000</v>
      </c>
      <c r="G96" s="173">
        <f t="shared" si="206"/>
        <v>0</v>
      </c>
      <c r="H96" s="173">
        <f t="shared" si="206"/>
        <v>0</v>
      </c>
      <c r="I96" s="173">
        <f t="shared" si="206"/>
        <v>0</v>
      </c>
      <c r="J96" s="173">
        <f t="shared" si="206"/>
        <v>-1400000</v>
      </c>
      <c r="K96" s="14">
        <f t="shared" ref="K96" si="207">SUM(K97)</f>
        <v>18600000</v>
      </c>
      <c r="L96" s="14">
        <f t="shared" ref="L96" si="208">SUM(L97)</f>
        <v>17635400</v>
      </c>
      <c r="M96" s="14">
        <f t="shared" ref="M96" si="209">SUM(M97)</f>
        <v>17635400</v>
      </c>
      <c r="N96" s="14">
        <f t="shared" ref="N96" si="210">SUM(N97)</f>
        <v>0</v>
      </c>
      <c r="O96" s="14">
        <f t="shared" ref="O96" si="211">SUM(O97)</f>
        <v>0</v>
      </c>
      <c r="P96" s="14">
        <f t="shared" ref="P96" si="212">SUM(P97)</f>
        <v>0</v>
      </c>
      <c r="Q96" s="14">
        <f t="shared" ref="Q96" si="213">SUM(Q97)</f>
        <v>0</v>
      </c>
      <c r="R96" s="14">
        <f t="shared" ref="R96" si="214">SUM(R97)</f>
        <v>964600</v>
      </c>
    </row>
    <row r="97" spans="1:18">
      <c r="A97" s="9" t="s">
        <v>4</v>
      </c>
      <c r="B97" s="9" t="s">
        <v>156</v>
      </c>
      <c r="C97" s="9">
        <v>20000000</v>
      </c>
      <c r="D97" s="9"/>
      <c r="E97" s="9"/>
      <c r="F97" s="9">
        <v>-1400000</v>
      </c>
      <c r="G97" s="9"/>
      <c r="H97" s="9"/>
      <c r="I97" s="9"/>
      <c r="J97" s="115">
        <f>SUM(F97:I97)</f>
        <v>-1400000</v>
      </c>
      <c r="K97" s="9">
        <v>18600000</v>
      </c>
      <c r="L97" s="9">
        <v>17635400</v>
      </c>
      <c r="M97" s="9">
        <v>17635400</v>
      </c>
      <c r="N97" s="9">
        <f>L97-M97</f>
        <v>0</v>
      </c>
      <c r="O97" s="9"/>
      <c r="P97" s="9"/>
      <c r="Q97" s="9">
        <f>SUM(N97:P97)</f>
        <v>0</v>
      </c>
      <c r="R97" s="9">
        <f>K97-M97-Q97</f>
        <v>964600</v>
      </c>
    </row>
    <row r="98" spans="1:18">
      <c r="A98" s="14" t="s">
        <v>16</v>
      </c>
      <c r="B98" s="14" t="s">
        <v>36</v>
      </c>
      <c r="C98" s="14">
        <f t="shared" ref="C98:R98" si="215">SUM(C99:C101)</f>
        <v>27754000</v>
      </c>
      <c r="D98" s="173">
        <f t="shared" ref="D98:J98" si="216">SUM(D99:D101)</f>
        <v>0</v>
      </c>
      <c r="E98" s="173">
        <f t="shared" si="216"/>
        <v>0</v>
      </c>
      <c r="F98" s="173">
        <f t="shared" si="216"/>
        <v>19668000</v>
      </c>
      <c r="G98" s="173">
        <f t="shared" si="216"/>
        <v>0</v>
      </c>
      <c r="H98" s="173">
        <f t="shared" si="216"/>
        <v>0</v>
      </c>
      <c r="I98" s="173">
        <f t="shared" si="216"/>
        <v>0</v>
      </c>
      <c r="J98" s="173">
        <f t="shared" si="216"/>
        <v>19668000</v>
      </c>
      <c r="K98" s="14">
        <f t="shared" si="215"/>
        <v>47422000</v>
      </c>
      <c r="L98" s="14">
        <f t="shared" si="215"/>
        <v>47242000</v>
      </c>
      <c r="M98" s="14">
        <f t="shared" si="215"/>
        <v>47242000</v>
      </c>
      <c r="N98" s="14">
        <f t="shared" si="215"/>
        <v>0</v>
      </c>
      <c r="O98" s="14">
        <f t="shared" si="215"/>
        <v>0</v>
      </c>
      <c r="P98" s="14">
        <f t="shared" si="215"/>
        <v>0</v>
      </c>
      <c r="Q98" s="14">
        <f t="shared" si="215"/>
        <v>0</v>
      </c>
      <c r="R98" s="14">
        <f t="shared" si="215"/>
        <v>180000</v>
      </c>
    </row>
    <row r="99" spans="1:18">
      <c r="A99" s="9" t="s">
        <v>4</v>
      </c>
      <c r="B99" s="9" t="s">
        <v>144</v>
      </c>
      <c r="C99" s="9">
        <v>14154000</v>
      </c>
      <c r="D99" s="9"/>
      <c r="E99" s="9"/>
      <c r="F99" s="9">
        <v>3350000</v>
      </c>
      <c r="G99" s="9"/>
      <c r="H99" s="9"/>
      <c r="I99" s="9"/>
      <c r="J99" s="115">
        <f t="shared" ref="J99:J101" si="217">SUM(F99:I99)</f>
        <v>3350000</v>
      </c>
      <c r="K99" s="9">
        <v>17504000</v>
      </c>
      <c r="L99" s="9">
        <v>17496000</v>
      </c>
      <c r="M99" s="9">
        <v>17496000</v>
      </c>
      <c r="N99" s="9">
        <f t="shared" ref="N99:N101" si="218">L99-M99</f>
        <v>0</v>
      </c>
      <c r="O99" s="9"/>
      <c r="P99" s="9"/>
      <c r="Q99" s="9">
        <f>SUM(N99:P99)</f>
        <v>0</v>
      </c>
      <c r="R99" s="9">
        <f t="shared" ref="R99:R101" si="219">K99-M99-Q99</f>
        <v>8000</v>
      </c>
    </row>
    <row r="100" spans="1:18">
      <c r="A100" s="9" t="s">
        <v>4</v>
      </c>
      <c r="B100" s="9" t="s">
        <v>43</v>
      </c>
      <c r="C100" s="9">
        <v>5700000</v>
      </c>
      <c r="D100" s="9"/>
      <c r="E100" s="9"/>
      <c r="F100" s="9">
        <v>1300000</v>
      </c>
      <c r="G100" s="9"/>
      <c r="H100" s="9"/>
      <c r="I100" s="9"/>
      <c r="J100" s="115">
        <f t="shared" si="217"/>
        <v>1300000</v>
      </c>
      <c r="K100" s="9">
        <v>7000000</v>
      </c>
      <c r="L100" s="9">
        <v>6830000</v>
      </c>
      <c r="M100" s="9">
        <v>6830000</v>
      </c>
      <c r="N100" s="9">
        <f t="shared" si="218"/>
        <v>0</v>
      </c>
      <c r="O100" s="9"/>
      <c r="P100" s="9"/>
      <c r="Q100" s="9">
        <f>SUM(N100:P100)</f>
        <v>0</v>
      </c>
      <c r="R100" s="9">
        <f t="shared" si="219"/>
        <v>170000</v>
      </c>
    </row>
    <row r="101" spans="1:18">
      <c r="A101" s="9" t="s">
        <v>4</v>
      </c>
      <c r="B101" s="9" t="s">
        <v>46</v>
      </c>
      <c r="C101" s="9">
        <v>7900000</v>
      </c>
      <c r="D101" s="9"/>
      <c r="E101" s="9"/>
      <c r="F101" s="9">
        <v>15018000</v>
      </c>
      <c r="G101" s="9"/>
      <c r="H101" s="9"/>
      <c r="I101" s="9"/>
      <c r="J101" s="115">
        <f t="shared" si="217"/>
        <v>15018000</v>
      </c>
      <c r="K101" s="9">
        <v>22918000</v>
      </c>
      <c r="L101" s="9">
        <v>22916000</v>
      </c>
      <c r="M101" s="9">
        <v>22916000</v>
      </c>
      <c r="N101" s="9">
        <f t="shared" si="218"/>
        <v>0</v>
      </c>
      <c r="O101" s="9"/>
      <c r="P101" s="9"/>
      <c r="Q101" s="9">
        <f>SUM(N101:P101)</f>
        <v>0</v>
      </c>
      <c r="R101" s="9">
        <f t="shared" si="219"/>
        <v>2000</v>
      </c>
    </row>
    <row r="102" spans="1:18">
      <c r="A102" s="14" t="s">
        <v>16</v>
      </c>
      <c r="B102" s="14" t="s">
        <v>38</v>
      </c>
      <c r="C102" s="14">
        <f t="shared" ref="C102:R102" si="220">SUM(C103:C104)</f>
        <v>8200000</v>
      </c>
      <c r="D102" s="173">
        <f t="shared" ref="D102:J102" si="221">SUM(D103:D104)</f>
        <v>0</v>
      </c>
      <c r="E102" s="173">
        <f t="shared" si="221"/>
        <v>0</v>
      </c>
      <c r="F102" s="173">
        <f t="shared" si="221"/>
        <v>-4708000</v>
      </c>
      <c r="G102" s="173">
        <f t="shared" si="221"/>
        <v>0</v>
      </c>
      <c r="H102" s="173">
        <f t="shared" si="221"/>
        <v>0</v>
      </c>
      <c r="I102" s="173">
        <f t="shared" si="221"/>
        <v>0</v>
      </c>
      <c r="J102" s="173">
        <f t="shared" si="221"/>
        <v>-4708000</v>
      </c>
      <c r="K102" s="14">
        <f t="shared" si="220"/>
        <v>3492000</v>
      </c>
      <c r="L102" s="14">
        <f t="shared" si="220"/>
        <v>3491630</v>
      </c>
      <c r="M102" s="14">
        <f t="shared" si="220"/>
        <v>3491630</v>
      </c>
      <c r="N102" s="14">
        <f t="shared" si="220"/>
        <v>0</v>
      </c>
      <c r="O102" s="14">
        <f t="shared" si="220"/>
        <v>0</v>
      </c>
      <c r="P102" s="14">
        <f t="shared" si="220"/>
        <v>0</v>
      </c>
      <c r="Q102" s="14">
        <f t="shared" si="220"/>
        <v>0</v>
      </c>
      <c r="R102" s="14">
        <f t="shared" si="220"/>
        <v>370</v>
      </c>
    </row>
    <row r="103" spans="1:18">
      <c r="A103" s="9" t="s">
        <v>4</v>
      </c>
      <c r="B103" s="15" t="s">
        <v>39</v>
      </c>
      <c r="C103" s="9">
        <v>200000</v>
      </c>
      <c r="D103" s="9"/>
      <c r="E103" s="9"/>
      <c r="F103" s="9">
        <v>-200000</v>
      </c>
      <c r="G103" s="9"/>
      <c r="H103" s="9"/>
      <c r="I103" s="9"/>
      <c r="J103" s="115">
        <f t="shared" ref="J103:J104" si="222">SUM(F103:I103)</f>
        <v>-200000</v>
      </c>
      <c r="K103" s="9">
        <v>0</v>
      </c>
      <c r="L103" s="9"/>
      <c r="M103" s="9"/>
      <c r="N103" s="9">
        <f t="shared" ref="N103:N104" si="223">L103-M103</f>
        <v>0</v>
      </c>
      <c r="O103" s="9"/>
      <c r="P103" s="9"/>
      <c r="Q103" s="9">
        <f>SUM(N103:P103)</f>
        <v>0</v>
      </c>
      <c r="R103" s="9">
        <f t="shared" ref="R103:R104" si="224">K103-M103-Q103</f>
        <v>0</v>
      </c>
    </row>
    <row r="104" spans="1:18">
      <c r="A104" s="9" t="s">
        <v>4</v>
      </c>
      <c r="B104" s="15" t="s">
        <v>85</v>
      </c>
      <c r="C104" s="9">
        <v>8000000</v>
      </c>
      <c r="D104" s="9"/>
      <c r="E104" s="9"/>
      <c r="F104" s="9">
        <v>-4508000</v>
      </c>
      <c r="G104" s="9"/>
      <c r="H104" s="9"/>
      <c r="I104" s="9"/>
      <c r="J104" s="115">
        <f t="shared" si="222"/>
        <v>-4508000</v>
      </c>
      <c r="K104" s="9">
        <v>3492000</v>
      </c>
      <c r="L104" s="9">
        <v>3491630</v>
      </c>
      <c r="M104" s="9">
        <v>3491630</v>
      </c>
      <c r="N104" s="9">
        <f t="shared" si="223"/>
        <v>0</v>
      </c>
      <c r="O104" s="9"/>
      <c r="P104" s="9"/>
      <c r="Q104" s="9">
        <f>SUM(N104:P104)</f>
        <v>0</v>
      </c>
      <c r="R104" s="9">
        <f t="shared" si="224"/>
        <v>370</v>
      </c>
    </row>
    <row r="105" spans="1:18">
      <c r="A105" s="14" t="s">
        <v>16</v>
      </c>
      <c r="B105" s="14" t="s">
        <v>40</v>
      </c>
      <c r="C105" s="14">
        <f t="shared" ref="C105:R105" si="225">SUM(C106:C107)</f>
        <v>2800000</v>
      </c>
      <c r="D105" s="173">
        <f t="shared" ref="D105:J105" si="226">SUM(D106:D107)</f>
        <v>0</v>
      </c>
      <c r="E105" s="173">
        <f t="shared" si="226"/>
        <v>0</v>
      </c>
      <c r="F105" s="173">
        <f t="shared" si="226"/>
        <v>-1000000</v>
      </c>
      <c r="G105" s="173">
        <f t="shared" si="226"/>
        <v>0</v>
      </c>
      <c r="H105" s="173">
        <f t="shared" si="226"/>
        <v>0</v>
      </c>
      <c r="I105" s="173">
        <f t="shared" si="226"/>
        <v>0</v>
      </c>
      <c r="J105" s="173">
        <f t="shared" si="226"/>
        <v>-1000000</v>
      </c>
      <c r="K105" s="14">
        <f t="shared" si="225"/>
        <v>1800000</v>
      </c>
      <c r="L105" s="14">
        <f t="shared" si="225"/>
        <v>1749250</v>
      </c>
      <c r="M105" s="14">
        <f t="shared" si="225"/>
        <v>1749250</v>
      </c>
      <c r="N105" s="14">
        <f t="shared" si="225"/>
        <v>0</v>
      </c>
      <c r="O105" s="14">
        <f t="shared" si="225"/>
        <v>0</v>
      </c>
      <c r="P105" s="14">
        <f t="shared" si="225"/>
        <v>0</v>
      </c>
      <c r="Q105" s="14">
        <f t="shared" si="225"/>
        <v>0</v>
      </c>
      <c r="R105" s="14">
        <f t="shared" si="225"/>
        <v>50750</v>
      </c>
    </row>
    <row r="106" spans="1:18">
      <c r="A106" s="9" t="s">
        <v>4</v>
      </c>
      <c r="B106" s="9" t="s">
        <v>148</v>
      </c>
      <c r="C106" s="9">
        <v>2000000</v>
      </c>
      <c r="D106" s="9"/>
      <c r="E106" s="9"/>
      <c r="F106" s="9">
        <v>-1000000</v>
      </c>
      <c r="G106" s="9"/>
      <c r="H106" s="9"/>
      <c r="I106" s="9"/>
      <c r="J106" s="115">
        <f t="shared" ref="J106:J107" si="227">SUM(F106:I106)</f>
        <v>-1000000</v>
      </c>
      <c r="K106" s="9">
        <v>1000000</v>
      </c>
      <c r="L106" s="9">
        <v>993000</v>
      </c>
      <c r="M106" s="9">
        <v>993000</v>
      </c>
      <c r="N106" s="9">
        <f t="shared" ref="N106:N107" si="228">L106-M106</f>
        <v>0</v>
      </c>
      <c r="O106" s="9"/>
      <c r="P106" s="9"/>
      <c r="Q106" s="9">
        <f>SUM(N106:P106)</f>
        <v>0</v>
      </c>
      <c r="R106" s="9">
        <f t="shared" ref="R106:R107" si="229">K106-M106-Q106</f>
        <v>7000</v>
      </c>
    </row>
    <row r="107" spans="1:18">
      <c r="A107" s="9" t="s">
        <v>4</v>
      </c>
      <c r="B107" s="9" t="s">
        <v>149</v>
      </c>
      <c r="C107" s="9">
        <v>800000</v>
      </c>
      <c r="D107" s="9"/>
      <c r="E107" s="9"/>
      <c r="F107" s="9">
        <v>0</v>
      </c>
      <c r="G107" s="9"/>
      <c r="H107" s="9"/>
      <c r="I107" s="9"/>
      <c r="J107" s="115">
        <f t="shared" si="227"/>
        <v>0</v>
      </c>
      <c r="K107" s="9">
        <v>800000</v>
      </c>
      <c r="L107" s="9">
        <v>756250</v>
      </c>
      <c r="M107" s="9">
        <v>756250</v>
      </c>
      <c r="N107" s="9">
        <f t="shared" si="228"/>
        <v>0</v>
      </c>
      <c r="O107" s="9"/>
      <c r="P107" s="9"/>
      <c r="Q107" s="9">
        <f>SUM(N107:P107)</f>
        <v>0</v>
      </c>
      <c r="R107" s="9">
        <f t="shared" si="229"/>
        <v>43750</v>
      </c>
    </row>
    <row r="108" spans="1:18">
      <c r="A108" s="14" t="s">
        <v>16</v>
      </c>
      <c r="B108" s="14" t="s">
        <v>49</v>
      </c>
      <c r="C108" s="14">
        <f>SUM(C109)</f>
        <v>1100000</v>
      </c>
      <c r="D108" s="173">
        <f t="shared" ref="D108:J108" si="230">SUM(D109)</f>
        <v>0</v>
      </c>
      <c r="E108" s="173">
        <f t="shared" si="230"/>
        <v>0</v>
      </c>
      <c r="F108" s="173">
        <f t="shared" si="230"/>
        <v>1740000</v>
      </c>
      <c r="G108" s="173">
        <f t="shared" si="230"/>
        <v>0</v>
      </c>
      <c r="H108" s="173">
        <f t="shared" si="230"/>
        <v>0</v>
      </c>
      <c r="I108" s="173">
        <f t="shared" si="230"/>
        <v>0</v>
      </c>
      <c r="J108" s="173">
        <f t="shared" si="230"/>
        <v>1740000</v>
      </c>
      <c r="K108" s="14">
        <f t="shared" ref="K108" si="231">SUM(K109)</f>
        <v>2840000</v>
      </c>
      <c r="L108" s="14">
        <f t="shared" ref="L108" si="232">SUM(L109)</f>
        <v>2825420</v>
      </c>
      <c r="M108" s="14">
        <f t="shared" ref="M108" si="233">SUM(M109)</f>
        <v>2825420</v>
      </c>
      <c r="N108" s="14">
        <f t="shared" ref="N108" si="234">SUM(N109)</f>
        <v>0</v>
      </c>
      <c r="O108" s="14">
        <f t="shared" ref="O108" si="235">SUM(O109)</f>
        <v>0</v>
      </c>
      <c r="P108" s="14">
        <f t="shared" ref="P108" si="236">SUM(P109)</f>
        <v>0</v>
      </c>
      <c r="Q108" s="14">
        <f t="shared" ref="Q108" si="237">SUM(Q109)</f>
        <v>0</v>
      </c>
      <c r="R108" s="14">
        <f t="shared" ref="R108" si="238">SUM(R109)</f>
        <v>14580</v>
      </c>
    </row>
    <row r="109" spans="1:18">
      <c r="A109" s="9" t="s">
        <v>4</v>
      </c>
      <c r="B109" s="9" t="s">
        <v>53</v>
      </c>
      <c r="C109" s="9">
        <v>1100000</v>
      </c>
      <c r="D109" s="9"/>
      <c r="E109" s="9"/>
      <c r="F109" s="9">
        <v>1740000</v>
      </c>
      <c r="G109" s="9"/>
      <c r="H109" s="9"/>
      <c r="I109" s="9"/>
      <c r="J109" s="115">
        <f>SUM(F109:I109)</f>
        <v>1740000</v>
      </c>
      <c r="K109" s="9">
        <v>2840000</v>
      </c>
      <c r="L109" s="9">
        <v>2825420</v>
      </c>
      <c r="M109" s="9">
        <v>2825420</v>
      </c>
      <c r="N109" s="9">
        <f>L109-M109</f>
        <v>0</v>
      </c>
      <c r="O109" s="9"/>
      <c r="P109" s="9"/>
      <c r="Q109" s="9">
        <f>SUM(N109:P109)</f>
        <v>0</v>
      </c>
      <c r="R109" s="9">
        <f>K109-M109-Q109</f>
        <v>14580</v>
      </c>
    </row>
    <row r="110" spans="1:18">
      <c r="A110" s="12" t="s">
        <v>2</v>
      </c>
      <c r="B110" s="12" t="s">
        <v>56</v>
      </c>
      <c r="C110" s="12">
        <f>SUM(C116,C111)</f>
        <v>40242000</v>
      </c>
      <c r="D110" s="119">
        <f t="shared" ref="D110:J110" si="239">SUM(D116,D111)</f>
        <v>0</v>
      </c>
      <c r="E110" s="119">
        <f t="shared" si="239"/>
        <v>0</v>
      </c>
      <c r="F110" s="119">
        <f t="shared" si="239"/>
        <v>-10000000</v>
      </c>
      <c r="G110" s="119">
        <f t="shared" si="239"/>
        <v>0</v>
      </c>
      <c r="H110" s="119">
        <f t="shared" si="239"/>
        <v>0</v>
      </c>
      <c r="I110" s="119">
        <f t="shared" si="239"/>
        <v>2568000</v>
      </c>
      <c r="J110" s="119">
        <f t="shared" si="239"/>
        <v>-7432000</v>
      </c>
      <c r="K110" s="12">
        <f t="shared" ref="K110:R110" si="240">SUM(K116,K111)</f>
        <v>32810000</v>
      </c>
      <c r="L110" s="12">
        <f t="shared" si="240"/>
        <v>32809500</v>
      </c>
      <c r="M110" s="12">
        <f t="shared" si="240"/>
        <v>32809500</v>
      </c>
      <c r="N110" s="12">
        <f t="shared" si="240"/>
        <v>0</v>
      </c>
      <c r="O110" s="12">
        <f t="shared" si="240"/>
        <v>0</v>
      </c>
      <c r="P110" s="12">
        <f t="shared" si="240"/>
        <v>0</v>
      </c>
      <c r="Q110" s="12">
        <f t="shared" si="240"/>
        <v>0</v>
      </c>
      <c r="R110" s="12">
        <f t="shared" si="240"/>
        <v>500</v>
      </c>
    </row>
    <row r="111" spans="1:18">
      <c r="A111" s="13" t="s">
        <v>3</v>
      </c>
      <c r="B111" s="16" t="s">
        <v>1265</v>
      </c>
      <c r="C111" s="13">
        <f>SUM(C114,C112)</f>
        <v>0</v>
      </c>
      <c r="D111" s="120">
        <f t="shared" ref="D111:J111" si="241">SUM(D114,D112)</f>
        <v>0</v>
      </c>
      <c r="E111" s="120">
        <f t="shared" si="241"/>
        <v>0</v>
      </c>
      <c r="F111" s="120">
        <f t="shared" si="241"/>
        <v>0</v>
      </c>
      <c r="G111" s="120">
        <f t="shared" si="241"/>
        <v>0</v>
      </c>
      <c r="H111" s="120">
        <f t="shared" si="241"/>
        <v>0</v>
      </c>
      <c r="I111" s="120">
        <f t="shared" si="241"/>
        <v>2568000</v>
      </c>
      <c r="J111" s="120">
        <f t="shared" si="241"/>
        <v>2568000</v>
      </c>
      <c r="K111" s="13">
        <f t="shared" ref="K111:R111" si="242">SUM(K114,K112)</f>
        <v>2568000</v>
      </c>
      <c r="L111" s="13">
        <f t="shared" si="242"/>
        <v>2568000</v>
      </c>
      <c r="M111" s="13">
        <f t="shared" si="242"/>
        <v>2568000</v>
      </c>
      <c r="N111" s="13">
        <f t="shared" si="242"/>
        <v>0</v>
      </c>
      <c r="O111" s="13">
        <f t="shared" si="242"/>
        <v>0</v>
      </c>
      <c r="P111" s="13">
        <f t="shared" si="242"/>
        <v>0</v>
      </c>
      <c r="Q111" s="13">
        <f t="shared" si="242"/>
        <v>0</v>
      </c>
      <c r="R111" s="13">
        <f t="shared" si="242"/>
        <v>0</v>
      </c>
    </row>
    <row r="112" spans="1:18">
      <c r="A112" s="14" t="s">
        <v>16</v>
      </c>
      <c r="B112" s="17" t="s">
        <v>56</v>
      </c>
      <c r="C112" s="14">
        <f>SUM(C113)</f>
        <v>0</v>
      </c>
      <c r="D112" s="173">
        <f t="shared" ref="D112:J112" si="243">SUM(D113)</f>
        <v>0</v>
      </c>
      <c r="E112" s="173">
        <f t="shared" si="243"/>
        <v>0</v>
      </c>
      <c r="F112" s="173">
        <f t="shared" si="243"/>
        <v>0</v>
      </c>
      <c r="G112" s="173">
        <f t="shared" si="243"/>
        <v>0</v>
      </c>
      <c r="H112" s="173">
        <f t="shared" si="243"/>
        <v>0</v>
      </c>
      <c r="I112" s="173">
        <f t="shared" si="243"/>
        <v>568000</v>
      </c>
      <c r="J112" s="173">
        <f t="shared" si="243"/>
        <v>568000</v>
      </c>
      <c r="K112" s="14">
        <f t="shared" ref="K112" si="244">SUM(K113)</f>
        <v>568000</v>
      </c>
      <c r="L112" s="14">
        <f t="shared" ref="L112" si="245">SUM(L113)</f>
        <v>568000</v>
      </c>
      <c r="M112" s="14">
        <f t="shared" ref="M112" si="246">SUM(M113)</f>
        <v>568000</v>
      </c>
      <c r="N112" s="14">
        <f t="shared" ref="N112" si="247">SUM(N113)</f>
        <v>0</v>
      </c>
      <c r="O112" s="14">
        <f t="shared" ref="O112" si="248">SUM(O113)</f>
        <v>0</v>
      </c>
      <c r="P112" s="14">
        <f t="shared" ref="P112" si="249">SUM(P113)</f>
        <v>0</v>
      </c>
      <c r="Q112" s="14">
        <f t="shared" ref="Q112" si="250">SUM(Q113)</f>
        <v>0</v>
      </c>
      <c r="R112" s="14">
        <f t="shared" ref="R112" si="251">SUM(R113)</f>
        <v>0</v>
      </c>
    </row>
    <row r="113" spans="1:18">
      <c r="A113" s="9" t="s">
        <v>4</v>
      </c>
      <c r="B113" s="9" t="s">
        <v>268</v>
      </c>
      <c r="C113" s="9">
        <v>0</v>
      </c>
      <c r="D113" s="9"/>
      <c r="E113" s="9"/>
      <c r="F113" s="9"/>
      <c r="G113" s="9"/>
      <c r="H113" s="9"/>
      <c r="I113" s="9">
        <v>568000</v>
      </c>
      <c r="J113" s="115">
        <f>SUM(F113:I113)</f>
        <v>568000</v>
      </c>
      <c r="K113" s="9">
        <v>568000</v>
      </c>
      <c r="L113" s="9">
        <v>568000</v>
      </c>
      <c r="M113" s="9">
        <v>568000</v>
      </c>
      <c r="N113" s="9">
        <f>L113-M113</f>
        <v>0</v>
      </c>
      <c r="O113" s="9"/>
      <c r="P113" s="9"/>
      <c r="Q113" s="9">
        <f>SUM(N113:P113)</f>
        <v>0</v>
      </c>
      <c r="R113" s="9">
        <f>K113-M113-Q113</f>
        <v>0</v>
      </c>
    </row>
    <row r="114" spans="1:18">
      <c r="A114" s="14" t="s">
        <v>16</v>
      </c>
      <c r="B114" s="17" t="s">
        <v>152</v>
      </c>
      <c r="C114" s="14">
        <f>SUM(C115)</f>
        <v>0</v>
      </c>
      <c r="D114" s="173">
        <f t="shared" ref="D114:J114" si="252">SUM(D115)</f>
        <v>0</v>
      </c>
      <c r="E114" s="173">
        <f t="shared" si="252"/>
        <v>0</v>
      </c>
      <c r="F114" s="173">
        <f t="shared" si="252"/>
        <v>0</v>
      </c>
      <c r="G114" s="173">
        <f t="shared" si="252"/>
        <v>0</v>
      </c>
      <c r="H114" s="173">
        <f t="shared" si="252"/>
        <v>0</v>
      </c>
      <c r="I114" s="173">
        <f t="shared" si="252"/>
        <v>2000000</v>
      </c>
      <c r="J114" s="173">
        <f t="shared" si="252"/>
        <v>2000000</v>
      </c>
      <c r="K114" s="14">
        <f t="shared" ref="K114" si="253">SUM(K115)</f>
        <v>2000000</v>
      </c>
      <c r="L114" s="14">
        <f t="shared" ref="L114" si="254">SUM(L115)</f>
        <v>2000000</v>
      </c>
      <c r="M114" s="14">
        <f t="shared" ref="M114" si="255">SUM(M115)</f>
        <v>2000000</v>
      </c>
      <c r="N114" s="14">
        <f t="shared" ref="N114" si="256">SUM(N115)</f>
        <v>0</v>
      </c>
      <c r="O114" s="14">
        <f t="shared" ref="O114" si="257">SUM(O115)</f>
        <v>0</v>
      </c>
      <c r="P114" s="14">
        <f t="shared" ref="P114" si="258">SUM(P115)</f>
        <v>0</v>
      </c>
      <c r="Q114" s="14">
        <f t="shared" ref="Q114" si="259">SUM(Q115)</f>
        <v>0</v>
      </c>
      <c r="R114" s="14">
        <f t="shared" ref="R114" si="260">SUM(R115)</f>
        <v>0</v>
      </c>
    </row>
    <row r="115" spans="1:18">
      <c r="A115" s="9" t="s">
        <v>4</v>
      </c>
      <c r="B115" s="15" t="s">
        <v>153</v>
      </c>
      <c r="C115" s="9">
        <v>0</v>
      </c>
      <c r="D115" s="9"/>
      <c r="E115" s="9"/>
      <c r="F115" s="9"/>
      <c r="G115" s="9"/>
      <c r="H115" s="9"/>
      <c r="I115" s="9">
        <v>2000000</v>
      </c>
      <c r="J115" s="115">
        <f>SUM(F115:I115)</f>
        <v>2000000</v>
      </c>
      <c r="K115" s="9">
        <v>2000000</v>
      </c>
      <c r="L115" s="9">
        <v>2000000</v>
      </c>
      <c r="M115" s="9">
        <v>2000000</v>
      </c>
      <c r="N115" s="9">
        <f>L115-M115</f>
        <v>0</v>
      </c>
      <c r="O115" s="9"/>
      <c r="P115" s="9"/>
      <c r="Q115" s="9">
        <f>SUM(N115:P115)</f>
        <v>0</v>
      </c>
      <c r="R115" s="9">
        <f>K115-M115-Q115</f>
        <v>0</v>
      </c>
    </row>
    <row r="116" spans="1:18">
      <c r="A116" s="13" t="s">
        <v>3</v>
      </c>
      <c r="B116" s="13" t="s">
        <v>266</v>
      </c>
      <c r="C116" s="13">
        <f>SUM(C117)</f>
        <v>40242000</v>
      </c>
      <c r="D116" s="120">
        <f t="shared" ref="D116:J116" si="261">SUM(D117)</f>
        <v>0</v>
      </c>
      <c r="E116" s="120">
        <f t="shared" si="261"/>
        <v>0</v>
      </c>
      <c r="F116" s="120">
        <f t="shared" si="261"/>
        <v>-10000000</v>
      </c>
      <c r="G116" s="120">
        <f t="shared" si="261"/>
        <v>0</v>
      </c>
      <c r="H116" s="120">
        <f t="shared" si="261"/>
        <v>0</v>
      </c>
      <c r="I116" s="120">
        <f t="shared" si="261"/>
        <v>0</v>
      </c>
      <c r="J116" s="120">
        <f t="shared" si="261"/>
        <v>-10000000</v>
      </c>
      <c r="K116" s="13">
        <f t="shared" ref="K116:R116" si="262">SUM(K117)</f>
        <v>30242000</v>
      </c>
      <c r="L116" s="13">
        <f t="shared" si="262"/>
        <v>30241500</v>
      </c>
      <c r="M116" s="13">
        <f t="shared" si="262"/>
        <v>30241500</v>
      </c>
      <c r="N116" s="13">
        <f t="shared" si="262"/>
        <v>0</v>
      </c>
      <c r="O116" s="13">
        <f t="shared" si="262"/>
        <v>0</v>
      </c>
      <c r="P116" s="13">
        <f t="shared" si="262"/>
        <v>0</v>
      </c>
      <c r="Q116" s="13">
        <f t="shared" si="262"/>
        <v>0</v>
      </c>
      <c r="R116" s="13">
        <f t="shared" si="262"/>
        <v>500</v>
      </c>
    </row>
    <row r="117" spans="1:18">
      <c r="A117" s="14" t="s">
        <v>16</v>
      </c>
      <c r="B117" s="14" t="s">
        <v>55</v>
      </c>
      <c r="C117" s="14">
        <f t="shared" ref="C117:R117" si="263">SUM(C118:C119)</f>
        <v>40242000</v>
      </c>
      <c r="D117" s="173">
        <f t="shared" ref="D117:J117" si="264">SUM(D118:D119)</f>
        <v>0</v>
      </c>
      <c r="E117" s="173">
        <f t="shared" si="264"/>
        <v>0</v>
      </c>
      <c r="F117" s="173">
        <f t="shared" si="264"/>
        <v>-10000000</v>
      </c>
      <c r="G117" s="173">
        <f t="shared" si="264"/>
        <v>0</v>
      </c>
      <c r="H117" s="173">
        <f t="shared" si="264"/>
        <v>0</v>
      </c>
      <c r="I117" s="173">
        <f t="shared" si="264"/>
        <v>0</v>
      </c>
      <c r="J117" s="173">
        <f t="shared" si="264"/>
        <v>-10000000</v>
      </c>
      <c r="K117" s="14">
        <f t="shared" si="263"/>
        <v>30242000</v>
      </c>
      <c r="L117" s="14">
        <f t="shared" si="263"/>
        <v>30241500</v>
      </c>
      <c r="M117" s="14">
        <f t="shared" si="263"/>
        <v>30241500</v>
      </c>
      <c r="N117" s="14">
        <f t="shared" si="263"/>
        <v>0</v>
      </c>
      <c r="O117" s="14">
        <f t="shared" si="263"/>
        <v>0</v>
      </c>
      <c r="P117" s="14">
        <f t="shared" si="263"/>
        <v>0</v>
      </c>
      <c r="Q117" s="14">
        <f t="shared" si="263"/>
        <v>0</v>
      </c>
      <c r="R117" s="14">
        <f t="shared" si="263"/>
        <v>500</v>
      </c>
    </row>
    <row r="118" spans="1:18">
      <c r="A118" s="9" t="s">
        <v>4</v>
      </c>
      <c r="B118" s="9" t="s">
        <v>267</v>
      </c>
      <c r="C118" s="9">
        <v>10000000</v>
      </c>
      <c r="D118" s="9"/>
      <c r="E118" s="9"/>
      <c r="F118" s="9">
        <v>-10000000</v>
      </c>
      <c r="G118" s="9"/>
      <c r="H118" s="9"/>
      <c r="I118" s="9"/>
      <c r="J118" s="115">
        <f t="shared" ref="J118:J119" si="265">SUM(F118:I118)</f>
        <v>-10000000</v>
      </c>
      <c r="K118" s="9">
        <v>0</v>
      </c>
      <c r="L118" s="9"/>
      <c r="M118" s="9"/>
      <c r="N118" s="9">
        <f t="shared" ref="N118:N119" si="266">L118-M118</f>
        <v>0</v>
      </c>
      <c r="O118" s="9"/>
      <c r="P118" s="9"/>
      <c r="Q118" s="9">
        <f>SUM(N118:P118)</f>
        <v>0</v>
      </c>
      <c r="R118" s="9">
        <f t="shared" ref="R118:R119" si="267">K118-M118-Q118</f>
        <v>0</v>
      </c>
    </row>
    <row r="119" spans="1:18">
      <c r="A119" s="9" t="s">
        <v>4</v>
      </c>
      <c r="B119" s="9" t="s">
        <v>268</v>
      </c>
      <c r="C119" s="9">
        <v>30242000</v>
      </c>
      <c r="D119" s="9"/>
      <c r="E119" s="9"/>
      <c r="F119" s="9">
        <v>0</v>
      </c>
      <c r="G119" s="9"/>
      <c r="H119" s="9"/>
      <c r="I119" s="9"/>
      <c r="J119" s="115">
        <f t="shared" si="265"/>
        <v>0</v>
      </c>
      <c r="K119" s="9">
        <v>30242000</v>
      </c>
      <c r="L119" s="9">
        <v>30241500</v>
      </c>
      <c r="M119" s="9">
        <v>30241500</v>
      </c>
      <c r="N119" s="9">
        <f t="shared" si="266"/>
        <v>0</v>
      </c>
      <c r="O119" s="9"/>
      <c r="P119" s="9"/>
      <c r="Q119" s="9">
        <f>SUM(N119:P119)</f>
        <v>0</v>
      </c>
      <c r="R119" s="9">
        <f t="shared" si="267"/>
        <v>500</v>
      </c>
    </row>
    <row r="120" spans="1:18">
      <c r="A120" s="12" t="s">
        <v>2</v>
      </c>
      <c r="B120" s="12" t="s">
        <v>189</v>
      </c>
      <c r="C120" s="12">
        <f t="shared" ref="C120:R120" si="268">SUM(C121,C124)</f>
        <v>23034000</v>
      </c>
      <c r="D120" s="119">
        <f t="shared" si="268"/>
        <v>0</v>
      </c>
      <c r="E120" s="119">
        <f t="shared" si="268"/>
        <v>0</v>
      </c>
      <c r="F120" s="119">
        <f t="shared" si="268"/>
        <v>0</v>
      </c>
      <c r="G120" s="119">
        <f t="shared" si="268"/>
        <v>0</v>
      </c>
      <c r="H120" s="119">
        <f t="shared" si="268"/>
        <v>0</v>
      </c>
      <c r="I120" s="119">
        <f t="shared" si="268"/>
        <v>500000</v>
      </c>
      <c r="J120" s="119">
        <f t="shared" si="268"/>
        <v>500000</v>
      </c>
      <c r="K120" s="12">
        <f t="shared" si="268"/>
        <v>23534000</v>
      </c>
      <c r="L120" s="12">
        <f t="shared" si="268"/>
        <v>21803500</v>
      </c>
      <c r="M120" s="12">
        <f t="shared" si="268"/>
        <v>21803500</v>
      </c>
      <c r="N120" s="12">
        <f t="shared" si="268"/>
        <v>0</v>
      </c>
      <c r="O120" s="12">
        <f t="shared" si="268"/>
        <v>0</v>
      </c>
      <c r="P120" s="12">
        <f t="shared" si="268"/>
        <v>0</v>
      </c>
      <c r="Q120" s="12">
        <f t="shared" si="268"/>
        <v>0</v>
      </c>
      <c r="R120" s="12">
        <f t="shared" si="268"/>
        <v>1730500</v>
      </c>
    </row>
    <row r="121" spans="1:18">
      <c r="A121" s="13" t="s">
        <v>3</v>
      </c>
      <c r="B121" s="13" t="s">
        <v>269</v>
      </c>
      <c r="C121" s="13">
        <f t="shared" ref="C121:R122" si="269">SUM(C122)</f>
        <v>0</v>
      </c>
      <c r="D121" s="120">
        <f t="shared" si="269"/>
        <v>0</v>
      </c>
      <c r="E121" s="120">
        <f t="shared" si="269"/>
        <v>0</v>
      </c>
      <c r="F121" s="120">
        <f t="shared" si="269"/>
        <v>0</v>
      </c>
      <c r="G121" s="120">
        <f t="shared" si="269"/>
        <v>0</v>
      </c>
      <c r="H121" s="120">
        <f t="shared" si="269"/>
        <v>0</v>
      </c>
      <c r="I121" s="120">
        <f t="shared" si="269"/>
        <v>500000</v>
      </c>
      <c r="J121" s="120">
        <f t="shared" si="269"/>
        <v>500000</v>
      </c>
      <c r="K121" s="13">
        <f t="shared" si="269"/>
        <v>500000</v>
      </c>
      <c r="L121" s="13">
        <f t="shared" si="269"/>
        <v>500000</v>
      </c>
      <c r="M121" s="13">
        <f t="shared" si="269"/>
        <v>500000</v>
      </c>
      <c r="N121" s="13">
        <f t="shared" si="269"/>
        <v>0</v>
      </c>
      <c r="O121" s="13">
        <f t="shared" si="269"/>
        <v>0</v>
      </c>
      <c r="P121" s="13">
        <f t="shared" si="269"/>
        <v>0</v>
      </c>
      <c r="Q121" s="13">
        <f t="shared" si="269"/>
        <v>0</v>
      </c>
      <c r="R121" s="13">
        <f t="shared" si="269"/>
        <v>0</v>
      </c>
    </row>
    <row r="122" spans="1:18">
      <c r="A122" s="14" t="s">
        <v>16</v>
      </c>
      <c r="B122" s="14" t="s">
        <v>67</v>
      </c>
      <c r="C122" s="14">
        <f>SUM(C123)</f>
        <v>0</v>
      </c>
      <c r="D122" s="173">
        <f t="shared" si="269"/>
        <v>0</v>
      </c>
      <c r="E122" s="173">
        <f t="shared" si="269"/>
        <v>0</v>
      </c>
      <c r="F122" s="173">
        <f t="shared" si="269"/>
        <v>0</v>
      </c>
      <c r="G122" s="173">
        <f t="shared" si="269"/>
        <v>0</v>
      </c>
      <c r="H122" s="173">
        <f t="shared" si="269"/>
        <v>0</v>
      </c>
      <c r="I122" s="173">
        <f t="shared" si="269"/>
        <v>500000</v>
      </c>
      <c r="J122" s="173">
        <f t="shared" si="269"/>
        <v>500000</v>
      </c>
      <c r="K122" s="14">
        <f t="shared" ref="K122" si="270">SUM(K123)</f>
        <v>500000</v>
      </c>
      <c r="L122" s="14">
        <f t="shared" ref="L122" si="271">SUM(L123)</f>
        <v>500000</v>
      </c>
      <c r="M122" s="14">
        <f t="shared" ref="M122" si="272">SUM(M123)</f>
        <v>500000</v>
      </c>
      <c r="N122" s="14">
        <f t="shared" ref="N122" si="273">SUM(N123)</f>
        <v>0</v>
      </c>
      <c r="O122" s="14">
        <f t="shared" ref="O122" si="274">SUM(O123)</f>
        <v>0</v>
      </c>
      <c r="P122" s="14">
        <f t="shared" ref="P122" si="275">SUM(P123)</f>
        <v>0</v>
      </c>
      <c r="Q122" s="14">
        <f t="shared" ref="Q122" si="276">SUM(Q123)</f>
        <v>0</v>
      </c>
      <c r="R122" s="14">
        <f t="shared" ref="R122" si="277">SUM(R123)</f>
        <v>0</v>
      </c>
    </row>
    <row r="123" spans="1:18">
      <c r="A123" s="9" t="s">
        <v>4</v>
      </c>
      <c r="B123" s="9" t="s">
        <v>67</v>
      </c>
      <c r="C123" s="9">
        <v>0</v>
      </c>
      <c r="D123" s="9"/>
      <c r="E123" s="9"/>
      <c r="F123" s="9"/>
      <c r="G123" s="9"/>
      <c r="H123" s="9"/>
      <c r="I123" s="9">
        <v>500000</v>
      </c>
      <c r="J123" s="115">
        <f>SUM(F123:I123)</f>
        <v>500000</v>
      </c>
      <c r="K123" s="9">
        <v>500000</v>
      </c>
      <c r="L123" s="9">
        <v>500000</v>
      </c>
      <c r="M123" s="9">
        <v>500000</v>
      </c>
      <c r="N123" s="9">
        <f>L123-M123</f>
        <v>0</v>
      </c>
      <c r="O123" s="9"/>
      <c r="P123" s="9"/>
      <c r="Q123" s="9">
        <f>SUM(N123:P123)</f>
        <v>0</v>
      </c>
      <c r="R123" s="9">
        <f>K123-M123-Q123</f>
        <v>0</v>
      </c>
    </row>
    <row r="124" spans="1:18">
      <c r="A124" s="13" t="s">
        <v>3</v>
      </c>
      <c r="B124" s="13" t="s">
        <v>270</v>
      </c>
      <c r="C124" s="13">
        <f>SUM(C125,C127,C129,C131)</f>
        <v>23034000</v>
      </c>
      <c r="D124" s="120">
        <f t="shared" ref="D124:J124" si="278">SUM(D125,D127,D129,D131)</f>
        <v>0</v>
      </c>
      <c r="E124" s="120">
        <f t="shared" si="278"/>
        <v>0</v>
      </c>
      <c r="F124" s="120">
        <f t="shared" si="278"/>
        <v>0</v>
      </c>
      <c r="G124" s="120">
        <f t="shared" si="278"/>
        <v>0</v>
      </c>
      <c r="H124" s="120">
        <f t="shared" si="278"/>
        <v>0</v>
      </c>
      <c r="I124" s="120">
        <f t="shared" si="278"/>
        <v>0</v>
      </c>
      <c r="J124" s="120">
        <f t="shared" si="278"/>
        <v>0</v>
      </c>
      <c r="K124" s="13">
        <f t="shared" ref="K124:R124" si="279">SUM(K125,K127,K129,K131)</f>
        <v>23034000</v>
      </c>
      <c r="L124" s="13">
        <f t="shared" si="279"/>
        <v>21303500</v>
      </c>
      <c r="M124" s="13">
        <f t="shared" si="279"/>
        <v>21303500</v>
      </c>
      <c r="N124" s="13">
        <f t="shared" si="279"/>
        <v>0</v>
      </c>
      <c r="O124" s="13">
        <f t="shared" si="279"/>
        <v>0</v>
      </c>
      <c r="P124" s="13">
        <f t="shared" si="279"/>
        <v>0</v>
      </c>
      <c r="Q124" s="13">
        <f t="shared" si="279"/>
        <v>0</v>
      </c>
      <c r="R124" s="13">
        <f t="shared" si="279"/>
        <v>1730500</v>
      </c>
    </row>
    <row r="125" spans="1:18">
      <c r="A125" s="14" t="s">
        <v>16</v>
      </c>
      <c r="B125" s="14" t="s">
        <v>156</v>
      </c>
      <c r="C125" s="14">
        <f>SUM(C126)</f>
        <v>2000000</v>
      </c>
      <c r="D125" s="173">
        <f t="shared" ref="D125:J125" si="280">SUM(D126)</f>
        <v>0</v>
      </c>
      <c r="E125" s="173">
        <f t="shared" si="280"/>
        <v>0</v>
      </c>
      <c r="F125" s="173">
        <f t="shared" si="280"/>
        <v>0</v>
      </c>
      <c r="G125" s="173">
        <f t="shared" si="280"/>
        <v>0</v>
      </c>
      <c r="H125" s="173">
        <f t="shared" si="280"/>
        <v>0</v>
      </c>
      <c r="I125" s="173">
        <f t="shared" si="280"/>
        <v>0</v>
      </c>
      <c r="J125" s="173">
        <f t="shared" si="280"/>
        <v>0</v>
      </c>
      <c r="K125" s="14">
        <f t="shared" ref="K125" si="281">SUM(K126)</f>
        <v>2000000</v>
      </c>
      <c r="L125" s="14">
        <f t="shared" ref="L125" si="282">SUM(L126)</f>
        <v>600000</v>
      </c>
      <c r="M125" s="14">
        <f t="shared" ref="M125" si="283">SUM(M126)</f>
        <v>600000</v>
      </c>
      <c r="N125" s="14">
        <f t="shared" ref="N125" si="284">SUM(N126)</f>
        <v>0</v>
      </c>
      <c r="O125" s="14">
        <f t="shared" ref="O125" si="285">SUM(O126)</f>
        <v>0</v>
      </c>
      <c r="P125" s="14">
        <f t="shared" ref="P125" si="286">SUM(P126)</f>
        <v>0</v>
      </c>
      <c r="Q125" s="14">
        <f t="shared" ref="Q125" si="287">SUM(Q126)</f>
        <v>0</v>
      </c>
      <c r="R125" s="14">
        <f t="shared" ref="R125" si="288">SUM(R126)</f>
        <v>1400000</v>
      </c>
    </row>
    <row r="126" spans="1:18">
      <c r="A126" s="9" t="s">
        <v>4</v>
      </c>
      <c r="B126" s="9" t="s">
        <v>156</v>
      </c>
      <c r="C126" s="9">
        <v>2000000</v>
      </c>
      <c r="D126" s="9"/>
      <c r="E126" s="9"/>
      <c r="F126" s="9"/>
      <c r="G126" s="9"/>
      <c r="H126" s="9"/>
      <c r="I126" s="9"/>
      <c r="J126" s="115">
        <f>SUM(F126:I126)</f>
        <v>0</v>
      </c>
      <c r="K126" s="9">
        <v>2000000</v>
      </c>
      <c r="L126" s="9">
        <v>600000</v>
      </c>
      <c r="M126" s="9">
        <v>600000</v>
      </c>
      <c r="N126" s="9">
        <f>L126-M126</f>
        <v>0</v>
      </c>
      <c r="O126" s="9"/>
      <c r="P126" s="9"/>
      <c r="Q126" s="9">
        <f>SUM(N126:P126)</f>
        <v>0</v>
      </c>
      <c r="R126" s="9">
        <f>K126-M126-Q126</f>
        <v>1400000</v>
      </c>
    </row>
    <row r="127" spans="1:18">
      <c r="A127" s="14" t="s">
        <v>16</v>
      </c>
      <c r="B127" s="14" t="s">
        <v>67</v>
      </c>
      <c r="C127" s="14">
        <f>SUM(C128)</f>
        <v>20459000</v>
      </c>
      <c r="D127" s="173">
        <f t="shared" ref="D127:J127" si="289">SUM(D128)</f>
        <v>0</v>
      </c>
      <c r="E127" s="173">
        <f t="shared" si="289"/>
        <v>0</v>
      </c>
      <c r="F127" s="173">
        <f t="shared" si="289"/>
        <v>0</v>
      </c>
      <c r="G127" s="173">
        <f t="shared" si="289"/>
        <v>0</v>
      </c>
      <c r="H127" s="173">
        <f t="shared" si="289"/>
        <v>0</v>
      </c>
      <c r="I127" s="173">
        <f t="shared" si="289"/>
        <v>0</v>
      </c>
      <c r="J127" s="173">
        <f t="shared" si="289"/>
        <v>0</v>
      </c>
      <c r="K127" s="14">
        <f t="shared" ref="K127" si="290">SUM(K128)</f>
        <v>20459000</v>
      </c>
      <c r="L127" s="14">
        <f t="shared" ref="L127" si="291">SUM(L128)</f>
        <v>20206300</v>
      </c>
      <c r="M127" s="14">
        <f t="shared" ref="M127" si="292">SUM(M128)</f>
        <v>20206300</v>
      </c>
      <c r="N127" s="14">
        <f t="shared" ref="N127" si="293">SUM(N128)</f>
        <v>0</v>
      </c>
      <c r="O127" s="14">
        <f t="shared" ref="O127" si="294">SUM(O128)</f>
        <v>0</v>
      </c>
      <c r="P127" s="14">
        <f t="shared" ref="P127" si="295">SUM(P128)</f>
        <v>0</v>
      </c>
      <c r="Q127" s="14">
        <f t="shared" ref="Q127" si="296">SUM(Q128)</f>
        <v>0</v>
      </c>
      <c r="R127" s="14">
        <f t="shared" ref="R127" si="297">SUM(R128)</f>
        <v>252700</v>
      </c>
    </row>
    <row r="128" spans="1:18">
      <c r="A128" s="9" t="s">
        <v>4</v>
      </c>
      <c r="B128" s="9" t="s">
        <v>67</v>
      </c>
      <c r="C128" s="9">
        <v>20459000</v>
      </c>
      <c r="D128" s="9"/>
      <c r="E128" s="9"/>
      <c r="F128" s="9"/>
      <c r="G128" s="9"/>
      <c r="H128" s="9"/>
      <c r="I128" s="9"/>
      <c r="J128" s="115">
        <f>SUM(F128:I128)</f>
        <v>0</v>
      </c>
      <c r="K128" s="9">
        <v>20459000</v>
      </c>
      <c r="L128" s="9">
        <v>20206300</v>
      </c>
      <c r="M128" s="9">
        <v>20206300</v>
      </c>
      <c r="N128" s="9">
        <f>L128-M128</f>
        <v>0</v>
      </c>
      <c r="O128" s="9"/>
      <c r="P128" s="9"/>
      <c r="Q128" s="9">
        <f>SUM(N128:P128)</f>
        <v>0</v>
      </c>
      <c r="R128" s="9">
        <f>K128-M128-Q128</f>
        <v>252700</v>
      </c>
    </row>
    <row r="129" spans="1:18">
      <c r="A129" s="14" t="s">
        <v>16</v>
      </c>
      <c r="B129" s="14" t="s">
        <v>36</v>
      </c>
      <c r="C129" s="14">
        <f>SUM(C130)</f>
        <v>275000</v>
      </c>
      <c r="D129" s="173">
        <f t="shared" ref="D129:J129" si="298">SUM(D130)</f>
        <v>0</v>
      </c>
      <c r="E129" s="173">
        <f t="shared" si="298"/>
        <v>0</v>
      </c>
      <c r="F129" s="173">
        <f t="shared" si="298"/>
        <v>0</v>
      </c>
      <c r="G129" s="173">
        <f t="shared" si="298"/>
        <v>0</v>
      </c>
      <c r="H129" s="173">
        <f t="shared" si="298"/>
        <v>0</v>
      </c>
      <c r="I129" s="173">
        <f t="shared" si="298"/>
        <v>0</v>
      </c>
      <c r="J129" s="173">
        <f t="shared" si="298"/>
        <v>0</v>
      </c>
      <c r="K129" s="14">
        <f t="shared" ref="K129" si="299">SUM(K130)</f>
        <v>275000</v>
      </c>
      <c r="L129" s="14">
        <f t="shared" ref="L129" si="300">SUM(L130)</f>
        <v>238000</v>
      </c>
      <c r="M129" s="14">
        <f t="shared" ref="M129" si="301">SUM(M130)</f>
        <v>238000</v>
      </c>
      <c r="N129" s="14">
        <f t="shared" ref="N129" si="302">SUM(N130)</f>
        <v>0</v>
      </c>
      <c r="O129" s="14">
        <f t="shared" ref="O129" si="303">SUM(O130)</f>
        <v>0</v>
      </c>
      <c r="P129" s="14">
        <f t="shared" ref="P129" si="304">SUM(P130)</f>
        <v>0</v>
      </c>
      <c r="Q129" s="14">
        <f t="shared" ref="Q129" si="305">SUM(Q130)</f>
        <v>0</v>
      </c>
      <c r="R129" s="14">
        <f t="shared" ref="R129" si="306">SUM(R130)</f>
        <v>37000</v>
      </c>
    </row>
    <row r="130" spans="1:18">
      <c r="A130" s="9" t="s">
        <v>4</v>
      </c>
      <c r="B130" s="9" t="s">
        <v>37</v>
      </c>
      <c r="C130" s="9">
        <v>275000</v>
      </c>
      <c r="D130" s="9"/>
      <c r="E130" s="9"/>
      <c r="F130" s="9"/>
      <c r="G130" s="9"/>
      <c r="H130" s="9"/>
      <c r="I130" s="9"/>
      <c r="J130" s="115">
        <f>SUM(F130:I130)</f>
        <v>0</v>
      </c>
      <c r="K130" s="9">
        <v>275000</v>
      </c>
      <c r="L130" s="9">
        <v>238000</v>
      </c>
      <c r="M130" s="9">
        <v>238000</v>
      </c>
      <c r="N130" s="9">
        <f>L130-M130</f>
        <v>0</v>
      </c>
      <c r="O130" s="9"/>
      <c r="P130" s="9"/>
      <c r="Q130" s="9">
        <f>SUM(N130:P130)</f>
        <v>0</v>
      </c>
      <c r="R130" s="9">
        <f>K130-M130-Q130</f>
        <v>37000</v>
      </c>
    </row>
    <row r="131" spans="1:18">
      <c r="A131" s="14" t="s">
        <v>16</v>
      </c>
      <c r="B131" s="17" t="s">
        <v>38</v>
      </c>
      <c r="C131" s="14">
        <f>SUM(C132)</f>
        <v>300000</v>
      </c>
      <c r="D131" s="173">
        <f t="shared" ref="D131:J131" si="307">SUM(D132)</f>
        <v>0</v>
      </c>
      <c r="E131" s="173">
        <f t="shared" si="307"/>
        <v>0</v>
      </c>
      <c r="F131" s="173">
        <f t="shared" si="307"/>
        <v>0</v>
      </c>
      <c r="G131" s="173">
        <f t="shared" si="307"/>
        <v>0</v>
      </c>
      <c r="H131" s="173">
        <f t="shared" si="307"/>
        <v>0</v>
      </c>
      <c r="I131" s="173">
        <f t="shared" si="307"/>
        <v>0</v>
      </c>
      <c r="J131" s="173">
        <f t="shared" si="307"/>
        <v>0</v>
      </c>
      <c r="K131" s="14">
        <f t="shared" ref="K131" si="308">SUM(K132)</f>
        <v>300000</v>
      </c>
      <c r="L131" s="14">
        <f t="shared" ref="L131" si="309">SUM(L132)</f>
        <v>259200</v>
      </c>
      <c r="M131" s="14">
        <f t="shared" ref="M131" si="310">SUM(M132)</f>
        <v>259200</v>
      </c>
      <c r="N131" s="14">
        <f t="shared" ref="N131" si="311">SUM(N132)</f>
        <v>0</v>
      </c>
      <c r="O131" s="14">
        <f t="shared" ref="O131" si="312">SUM(O132)</f>
        <v>0</v>
      </c>
      <c r="P131" s="14">
        <f t="shared" ref="P131" si="313">SUM(P132)</f>
        <v>0</v>
      </c>
      <c r="Q131" s="14">
        <f t="shared" ref="Q131" si="314">SUM(Q132)</f>
        <v>0</v>
      </c>
      <c r="R131" s="14">
        <f t="shared" ref="R131" si="315">SUM(R132)</f>
        <v>40800</v>
      </c>
    </row>
    <row r="132" spans="1:18">
      <c r="A132" s="9" t="s">
        <v>4</v>
      </c>
      <c r="B132" s="15" t="s">
        <v>39</v>
      </c>
      <c r="C132" s="9">
        <v>300000</v>
      </c>
      <c r="D132" s="9"/>
      <c r="E132" s="9"/>
      <c r="F132" s="9"/>
      <c r="G132" s="9"/>
      <c r="H132" s="9"/>
      <c r="I132" s="9"/>
      <c r="J132" s="115">
        <f>SUM(F132:I132)</f>
        <v>0</v>
      </c>
      <c r="K132" s="9">
        <v>300000</v>
      </c>
      <c r="L132" s="9">
        <v>259200</v>
      </c>
      <c r="M132" s="9">
        <v>259200</v>
      </c>
      <c r="N132" s="9">
        <f>L132-M132</f>
        <v>0</v>
      </c>
      <c r="O132" s="9"/>
      <c r="P132" s="9"/>
      <c r="Q132" s="9">
        <f>SUM(N132:P132)</f>
        <v>0</v>
      </c>
      <c r="R132" s="9">
        <f>K132-M132-Q132</f>
        <v>40800</v>
      </c>
    </row>
    <row r="133" spans="1:18">
      <c r="A133" s="11" t="s">
        <v>1</v>
      </c>
      <c r="B133" s="11" t="s">
        <v>74</v>
      </c>
      <c r="C133" s="11">
        <f>SUM(C134)</f>
        <v>0</v>
      </c>
      <c r="D133" s="117">
        <f t="shared" ref="D133:J136" si="316">SUM(D134)</f>
        <v>0</v>
      </c>
      <c r="E133" s="117">
        <f t="shared" si="316"/>
        <v>0</v>
      </c>
      <c r="F133" s="117">
        <f t="shared" si="316"/>
        <v>0</v>
      </c>
      <c r="G133" s="117">
        <f t="shared" si="316"/>
        <v>0</v>
      </c>
      <c r="H133" s="117">
        <f t="shared" si="316"/>
        <v>0</v>
      </c>
      <c r="I133" s="117">
        <f t="shared" si="316"/>
        <v>1650000</v>
      </c>
      <c r="J133" s="117">
        <f t="shared" si="316"/>
        <v>1650000</v>
      </c>
      <c r="K133" s="11">
        <f t="shared" ref="K133:R135" si="317">SUM(K134)</f>
        <v>1650000</v>
      </c>
      <c r="L133" s="11">
        <f t="shared" si="317"/>
        <v>1615000</v>
      </c>
      <c r="M133" s="11">
        <f t="shared" si="317"/>
        <v>1615000</v>
      </c>
      <c r="N133" s="11">
        <f t="shared" si="317"/>
        <v>0</v>
      </c>
      <c r="O133" s="11">
        <f t="shared" si="317"/>
        <v>0</v>
      </c>
      <c r="P133" s="11">
        <f t="shared" si="317"/>
        <v>0</v>
      </c>
      <c r="Q133" s="11">
        <f t="shared" si="317"/>
        <v>0</v>
      </c>
      <c r="R133" s="11">
        <f t="shared" si="194"/>
        <v>35000</v>
      </c>
    </row>
    <row r="134" spans="1:18">
      <c r="A134" s="12" t="s">
        <v>2</v>
      </c>
      <c r="B134" s="12" t="s">
        <v>154</v>
      </c>
      <c r="C134" s="12">
        <f>SUM(C135)</f>
        <v>0</v>
      </c>
      <c r="D134" s="119">
        <f t="shared" si="316"/>
        <v>0</v>
      </c>
      <c r="E134" s="119">
        <f t="shared" si="316"/>
        <v>0</v>
      </c>
      <c r="F134" s="119">
        <f t="shared" si="316"/>
        <v>0</v>
      </c>
      <c r="G134" s="119">
        <f t="shared" si="316"/>
        <v>0</v>
      </c>
      <c r="H134" s="119">
        <f t="shared" si="316"/>
        <v>0</v>
      </c>
      <c r="I134" s="119">
        <f t="shared" si="316"/>
        <v>1650000</v>
      </c>
      <c r="J134" s="119">
        <f t="shared" si="316"/>
        <v>1650000</v>
      </c>
      <c r="K134" s="12">
        <f t="shared" si="317"/>
        <v>1650000</v>
      </c>
      <c r="L134" s="12">
        <f t="shared" si="317"/>
        <v>1615000</v>
      </c>
      <c r="M134" s="12">
        <f t="shared" si="317"/>
        <v>1615000</v>
      </c>
      <c r="N134" s="12">
        <f t="shared" si="317"/>
        <v>0</v>
      </c>
      <c r="O134" s="12">
        <f t="shared" si="317"/>
        <v>0</v>
      </c>
      <c r="P134" s="12">
        <f t="shared" si="317"/>
        <v>0</v>
      </c>
      <c r="Q134" s="12">
        <f t="shared" si="317"/>
        <v>0</v>
      </c>
      <c r="R134" s="12">
        <f t="shared" si="194"/>
        <v>35000</v>
      </c>
    </row>
    <row r="135" spans="1:18">
      <c r="A135" s="13" t="s">
        <v>3</v>
      </c>
      <c r="B135" s="13" t="s">
        <v>157</v>
      </c>
      <c r="C135" s="13">
        <f>SUM(C136)</f>
        <v>0</v>
      </c>
      <c r="D135" s="120">
        <f t="shared" si="316"/>
        <v>0</v>
      </c>
      <c r="E135" s="120">
        <f t="shared" si="316"/>
        <v>0</v>
      </c>
      <c r="F135" s="120">
        <f t="shared" si="316"/>
        <v>0</v>
      </c>
      <c r="G135" s="120">
        <f t="shared" si="316"/>
        <v>0</v>
      </c>
      <c r="H135" s="120">
        <f t="shared" si="316"/>
        <v>0</v>
      </c>
      <c r="I135" s="120">
        <f t="shared" si="316"/>
        <v>1650000</v>
      </c>
      <c r="J135" s="120">
        <f t="shared" si="316"/>
        <v>1650000</v>
      </c>
      <c r="K135" s="13">
        <f t="shared" si="317"/>
        <v>1650000</v>
      </c>
      <c r="L135" s="13">
        <f t="shared" si="317"/>
        <v>1615000</v>
      </c>
      <c r="M135" s="13">
        <f t="shared" si="317"/>
        <v>1615000</v>
      </c>
      <c r="N135" s="13">
        <f t="shared" si="317"/>
        <v>0</v>
      </c>
      <c r="O135" s="13">
        <f t="shared" si="317"/>
        <v>0</v>
      </c>
      <c r="P135" s="13">
        <f t="shared" si="317"/>
        <v>0</v>
      </c>
      <c r="Q135" s="13">
        <f t="shared" si="317"/>
        <v>0</v>
      </c>
      <c r="R135" s="13">
        <f t="shared" si="317"/>
        <v>35000</v>
      </c>
    </row>
    <row r="136" spans="1:18">
      <c r="A136" s="14" t="s">
        <v>16</v>
      </c>
      <c r="B136" s="14" t="s">
        <v>60</v>
      </c>
      <c r="C136" s="14">
        <f>SUM(C137)</f>
        <v>0</v>
      </c>
      <c r="D136" s="173">
        <f t="shared" si="316"/>
        <v>0</v>
      </c>
      <c r="E136" s="173">
        <f t="shared" si="316"/>
        <v>0</v>
      </c>
      <c r="F136" s="173">
        <f t="shared" si="316"/>
        <v>0</v>
      </c>
      <c r="G136" s="173">
        <f t="shared" si="316"/>
        <v>0</v>
      </c>
      <c r="H136" s="173">
        <f t="shared" si="316"/>
        <v>0</v>
      </c>
      <c r="I136" s="173">
        <f t="shared" si="316"/>
        <v>1650000</v>
      </c>
      <c r="J136" s="173">
        <f t="shared" si="316"/>
        <v>1650000</v>
      </c>
      <c r="K136" s="14">
        <f t="shared" ref="K136" si="318">SUM(K137)</f>
        <v>1650000</v>
      </c>
      <c r="L136" s="14">
        <f t="shared" ref="L136" si="319">SUM(L137)</f>
        <v>1615000</v>
      </c>
      <c r="M136" s="14">
        <f t="shared" ref="M136" si="320">SUM(M137)</f>
        <v>1615000</v>
      </c>
      <c r="N136" s="14">
        <f t="shared" ref="N136" si="321">SUM(N137)</f>
        <v>0</v>
      </c>
      <c r="O136" s="14">
        <f t="shared" ref="O136" si="322">SUM(O137)</f>
        <v>0</v>
      </c>
      <c r="P136" s="14">
        <f t="shared" ref="P136" si="323">SUM(P137)</f>
        <v>0</v>
      </c>
      <c r="Q136" s="14">
        <f t="shared" ref="Q136" si="324">SUM(Q137)</f>
        <v>0</v>
      </c>
      <c r="R136" s="14">
        <f t="shared" ref="R136" si="325">SUM(R137)</f>
        <v>35000</v>
      </c>
    </row>
    <row r="137" spans="1:18">
      <c r="A137" s="9" t="s">
        <v>4</v>
      </c>
      <c r="B137" s="9" t="s">
        <v>159</v>
      </c>
      <c r="C137" s="9">
        <v>0</v>
      </c>
      <c r="D137" s="9"/>
      <c r="E137" s="9"/>
      <c r="F137" s="9"/>
      <c r="G137" s="9"/>
      <c r="H137" s="9"/>
      <c r="I137" s="9">
        <v>1650000</v>
      </c>
      <c r="J137" s="115">
        <f>SUM(F137:I137)</f>
        <v>1650000</v>
      </c>
      <c r="K137" s="9">
        <v>1650000</v>
      </c>
      <c r="L137" s="9">
        <v>1615000</v>
      </c>
      <c r="M137" s="9">
        <v>1615000</v>
      </c>
      <c r="N137" s="9">
        <f>L137-M137</f>
        <v>0</v>
      </c>
      <c r="O137" s="9"/>
      <c r="P137" s="9"/>
      <c r="Q137" s="9">
        <f>SUM(N137:P137)</f>
        <v>0</v>
      </c>
      <c r="R137" s="9">
        <f>K137-M137-Q137</f>
        <v>35000</v>
      </c>
    </row>
    <row r="138" spans="1:18">
      <c r="A138" s="11" t="s">
        <v>1</v>
      </c>
      <c r="B138" s="11" t="s">
        <v>240</v>
      </c>
      <c r="C138" s="11">
        <f t="shared" ref="C138:R141" si="326">SUM(C139)</f>
        <v>0</v>
      </c>
      <c r="D138" s="117">
        <f t="shared" si="326"/>
        <v>0</v>
      </c>
      <c r="E138" s="117">
        <f t="shared" si="326"/>
        <v>0</v>
      </c>
      <c r="F138" s="117">
        <f t="shared" si="326"/>
        <v>0</v>
      </c>
      <c r="G138" s="117">
        <f t="shared" si="326"/>
        <v>0</v>
      </c>
      <c r="H138" s="117">
        <f t="shared" si="326"/>
        <v>0</v>
      </c>
      <c r="I138" s="117">
        <f t="shared" si="326"/>
        <v>4000000</v>
      </c>
      <c r="J138" s="117">
        <f t="shared" si="326"/>
        <v>4000000</v>
      </c>
      <c r="K138" s="11">
        <f t="shared" si="326"/>
        <v>4000000</v>
      </c>
      <c r="L138" s="11">
        <f t="shared" si="326"/>
        <v>2760000</v>
      </c>
      <c r="M138" s="11">
        <f t="shared" si="326"/>
        <v>2760000</v>
      </c>
      <c r="N138" s="11">
        <f t="shared" si="326"/>
        <v>0</v>
      </c>
      <c r="O138" s="11">
        <f t="shared" si="326"/>
        <v>0</v>
      </c>
      <c r="P138" s="11">
        <f t="shared" si="326"/>
        <v>0</v>
      </c>
      <c r="Q138" s="11">
        <f t="shared" si="326"/>
        <v>0</v>
      </c>
      <c r="R138" s="11">
        <f t="shared" si="194"/>
        <v>1240000</v>
      </c>
    </row>
    <row r="139" spans="1:18">
      <c r="A139" s="12" t="s">
        <v>2</v>
      </c>
      <c r="B139" s="12" t="s">
        <v>241</v>
      </c>
      <c r="C139" s="12">
        <f t="shared" si="326"/>
        <v>0</v>
      </c>
      <c r="D139" s="119">
        <f t="shared" si="326"/>
        <v>0</v>
      </c>
      <c r="E139" s="119">
        <f t="shared" si="326"/>
        <v>0</v>
      </c>
      <c r="F139" s="119">
        <f t="shared" si="326"/>
        <v>0</v>
      </c>
      <c r="G139" s="119">
        <f t="shared" si="326"/>
        <v>0</v>
      </c>
      <c r="H139" s="119">
        <f t="shared" si="326"/>
        <v>0</v>
      </c>
      <c r="I139" s="119">
        <f t="shared" si="326"/>
        <v>4000000</v>
      </c>
      <c r="J139" s="119">
        <f t="shared" si="326"/>
        <v>4000000</v>
      </c>
      <c r="K139" s="12">
        <f t="shared" si="326"/>
        <v>4000000</v>
      </c>
      <c r="L139" s="12">
        <f t="shared" si="326"/>
        <v>2760000</v>
      </c>
      <c r="M139" s="12">
        <f t="shared" si="326"/>
        <v>2760000</v>
      </c>
      <c r="N139" s="12">
        <f t="shared" si="326"/>
        <v>0</v>
      </c>
      <c r="O139" s="12">
        <f t="shared" si="326"/>
        <v>0</v>
      </c>
      <c r="P139" s="12">
        <f t="shared" si="326"/>
        <v>0</v>
      </c>
      <c r="Q139" s="12">
        <f t="shared" si="326"/>
        <v>0</v>
      </c>
      <c r="R139" s="12">
        <f t="shared" si="194"/>
        <v>1240000</v>
      </c>
    </row>
    <row r="140" spans="1:18">
      <c r="A140" s="13" t="s">
        <v>3</v>
      </c>
      <c r="B140" s="13" t="s">
        <v>87</v>
      </c>
      <c r="C140" s="13">
        <f t="shared" si="326"/>
        <v>0</v>
      </c>
      <c r="D140" s="120">
        <f t="shared" si="326"/>
        <v>0</v>
      </c>
      <c r="E140" s="120">
        <f t="shared" si="326"/>
        <v>0</v>
      </c>
      <c r="F140" s="120">
        <f t="shared" si="326"/>
        <v>0</v>
      </c>
      <c r="G140" s="120">
        <f t="shared" si="326"/>
        <v>0</v>
      </c>
      <c r="H140" s="120">
        <f t="shared" si="326"/>
        <v>0</v>
      </c>
      <c r="I140" s="120">
        <f t="shared" si="326"/>
        <v>4000000</v>
      </c>
      <c r="J140" s="120">
        <f t="shared" si="326"/>
        <v>4000000</v>
      </c>
      <c r="K140" s="13">
        <f t="shared" si="326"/>
        <v>4000000</v>
      </c>
      <c r="L140" s="13">
        <f t="shared" si="326"/>
        <v>2760000</v>
      </c>
      <c r="M140" s="13">
        <f t="shared" si="326"/>
        <v>2760000</v>
      </c>
      <c r="N140" s="13">
        <f t="shared" si="326"/>
        <v>0</v>
      </c>
      <c r="O140" s="13">
        <f t="shared" si="326"/>
        <v>0</v>
      </c>
      <c r="P140" s="13">
        <f t="shared" si="326"/>
        <v>0</v>
      </c>
      <c r="Q140" s="13">
        <f t="shared" si="326"/>
        <v>0</v>
      </c>
      <c r="R140" s="13">
        <f t="shared" si="326"/>
        <v>1240000</v>
      </c>
    </row>
    <row r="141" spans="1:18">
      <c r="A141" s="14" t="s">
        <v>16</v>
      </c>
      <c r="B141" s="14" t="s">
        <v>20</v>
      </c>
      <c r="C141" s="14">
        <f>SUM(C142)</f>
        <v>0</v>
      </c>
      <c r="D141" s="173">
        <f t="shared" si="326"/>
        <v>0</v>
      </c>
      <c r="E141" s="173">
        <f t="shared" si="326"/>
        <v>0</v>
      </c>
      <c r="F141" s="173">
        <f t="shared" si="326"/>
        <v>0</v>
      </c>
      <c r="G141" s="173">
        <f t="shared" si="326"/>
        <v>0</v>
      </c>
      <c r="H141" s="173">
        <f t="shared" si="326"/>
        <v>0</v>
      </c>
      <c r="I141" s="173">
        <f t="shared" si="326"/>
        <v>4000000</v>
      </c>
      <c r="J141" s="173">
        <f t="shared" si="326"/>
        <v>4000000</v>
      </c>
      <c r="K141" s="14">
        <f t="shared" ref="K141" si="327">SUM(K142)</f>
        <v>4000000</v>
      </c>
      <c r="L141" s="14">
        <f t="shared" ref="L141" si="328">SUM(L142)</f>
        <v>2760000</v>
      </c>
      <c r="M141" s="14">
        <f t="shared" ref="M141" si="329">SUM(M142)</f>
        <v>2760000</v>
      </c>
      <c r="N141" s="14">
        <f t="shared" ref="N141" si="330">SUM(N142)</f>
        <v>0</v>
      </c>
      <c r="O141" s="14">
        <f t="shared" ref="O141" si="331">SUM(O142)</f>
        <v>0</v>
      </c>
      <c r="P141" s="14">
        <f t="shared" ref="P141" si="332">SUM(P142)</f>
        <v>0</v>
      </c>
      <c r="Q141" s="14">
        <f t="shared" ref="Q141" si="333">SUM(Q142)</f>
        <v>0</v>
      </c>
      <c r="R141" s="14">
        <f t="shared" ref="R141" si="334">SUM(R142)</f>
        <v>1240000</v>
      </c>
    </row>
    <row r="142" spans="1:18">
      <c r="A142" s="9" t="s">
        <v>4</v>
      </c>
      <c r="B142" s="9" t="s">
        <v>20</v>
      </c>
      <c r="C142" s="9">
        <v>0</v>
      </c>
      <c r="D142" s="9"/>
      <c r="E142" s="9"/>
      <c r="F142" s="9"/>
      <c r="G142" s="9"/>
      <c r="H142" s="9"/>
      <c r="I142" s="9">
        <v>4000000</v>
      </c>
      <c r="J142" s="115">
        <f>SUM(F142:I142)</f>
        <v>4000000</v>
      </c>
      <c r="K142" s="9">
        <v>4000000</v>
      </c>
      <c r="L142" s="9">
        <v>2760000</v>
      </c>
      <c r="M142" s="9">
        <v>2760000</v>
      </c>
      <c r="N142" s="9">
        <f>L142-M142</f>
        <v>0</v>
      </c>
      <c r="O142" s="9"/>
      <c r="P142" s="9"/>
      <c r="Q142" s="9">
        <f>SUM(N142:P142)</f>
        <v>0</v>
      </c>
      <c r="R142" s="9">
        <f>K142-M142-Q142</f>
        <v>1240000</v>
      </c>
    </row>
    <row r="143" spans="1:18">
      <c r="A143" s="11" t="s">
        <v>1</v>
      </c>
      <c r="B143" s="11" t="s">
        <v>107</v>
      </c>
      <c r="C143" s="11">
        <f>SUM(C144)</f>
        <v>20000000</v>
      </c>
      <c r="D143" s="117">
        <f t="shared" ref="D143:J143" si="335">SUM(D144)</f>
        <v>0</v>
      </c>
      <c r="E143" s="117">
        <f t="shared" si="335"/>
        <v>0</v>
      </c>
      <c r="F143" s="117">
        <f t="shared" si="335"/>
        <v>0</v>
      </c>
      <c r="G143" s="117">
        <f t="shared" si="335"/>
        <v>0</v>
      </c>
      <c r="H143" s="117">
        <f t="shared" si="335"/>
        <v>105500000</v>
      </c>
      <c r="I143" s="117">
        <f t="shared" si="335"/>
        <v>0</v>
      </c>
      <c r="J143" s="117">
        <f t="shared" si="335"/>
        <v>105500000</v>
      </c>
      <c r="K143" s="11">
        <f t="shared" ref="K143:R143" si="336">SUM(K144)</f>
        <v>125500000</v>
      </c>
      <c r="L143" s="11">
        <f t="shared" si="336"/>
        <v>113926140</v>
      </c>
      <c r="M143" s="11">
        <f t="shared" si="336"/>
        <v>113926140</v>
      </c>
      <c r="N143" s="11">
        <f t="shared" si="336"/>
        <v>0</v>
      </c>
      <c r="O143" s="11">
        <f t="shared" si="336"/>
        <v>10901850</v>
      </c>
      <c r="P143" s="11">
        <f t="shared" si="336"/>
        <v>0</v>
      </c>
      <c r="Q143" s="11">
        <f t="shared" si="336"/>
        <v>10901850</v>
      </c>
      <c r="R143" s="11">
        <f t="shared" si="336"/>
        <v>672010</v>
      </c>
    </row>
    <row r="144" spans="1:18">
      <c r="A144" s="12" t="s">
        <v>2</v>
      </c>
      <c r="B144" s="12" t="s">
        <v>108</v>
      </c>
      <c r="C144" s="12">
        <f>SUM(C145,C163)</f>
        <v>20000000</v>
      </c>
      <c r="D144" s="119">
        <f t="shared" ref="D144:J144" si="337">SUM(D145,D163)</f>
        <v>0</v>
      </c>
      <c r="E144" s="119">
        <f t="shared" si="337"/>
        <v>0</v>
      </c>
      <c r="F144" s="119">
        <f t="shared" si="337"/>
        <v>0</v>
      </c>
      <c r="G144" s="119">
        <f t="shared" si="337"/>
        <v>0</v>
      </c>
      <c r="H144" s="119">
        <f t="shared" si="337"/>
        <v>105500000</v>
      </c>
      <c r="I144" s="119">
        <f t="shared" si="337"/>
        <v>0</v>
      </c>
      <c r="J144" s="119">
        <f t="shared" si="337"/>
        <v>105500000</v>
      </c>
      <c r="K144" s="12">
        <f t="shared" ref="K144:R144" si="338">SUM(K145,K163)</f>
        <v>125500000</v>
      </c>
      <c r="L144" s="12">
        <f t="shared" si="338"/>
        <v>113926140</v>
      </c>
      <c r="M144" s="12">
        <f t="shared" si="338"/>
        <v>113926140</v>
      </c>
      <c r="N144" s="12">
        <f t="shared" si="338"/>
        <v>0</v>
      </c>
      <c r="O144" s="12">
        <f t="shared" si="338"/>
        <v>10901850</v>
      </c>
      <c r="P144" s="12">
        <f t="shared" si="338"/>
        <v>0</v>
      </c>
      <c r="Q144" s="12">
        <f t="shared" si="338"/>
        <v>10901850</v>
      </c>
      <c r="R144" s="12">
        <f t="shared" si="338"/>
        <v>672010</v>
      </c>
    </row>
    <row r="145" spans="1:18">
      <c r="A145" s="13" t="s">
        <v>3</v>
      </c>
      <c r="B145" s="13" t="s">
        <v>271</v>
      </c>
      <c r="C145" s="13">
        <f>SUM(C146,C148,C150,C152,C155,C157,C159,C161)</f>
        <v>20000000</v>
      </c>
      <c r="D145" s="120">
        <f t="shared" ref="D145:J145" si="339">SUM(D146,D148,D150,D152,D155,D157,D159,D161)</f>
        <v>0</v>
      </c>
      <c r="E145" s="120">
        <f t="shared" si="339"/>
        <v>0</v>
      </c>
      <c r="F145" s="120">
        <f t="shared" si="339"/>
        <v>0</v>
      </c>
      <c r="G145" s="120">
        <f t="shared" si="339"/>
        <v>0</v>
      </c>
      <c r="H145" s="120">
        <f t="shared" si="339"/>
        <v>11500000</v>
      </c>
      <c r="I145" s="120">
        <f t="shared" si="339"/>
        <v>0</v>
      </c>
      <c r="J145" s="120">
        <f t="shared" si="339"/>
        <v>11500000</v>
      </c>
      <c r="K145" s="13">
        <f t="shared" ref="K145:R145" si="340">SUM(K146,K148,K150,K152,K155,K157,K159,K161)</f>
        <v>31500000</v>
      </c>
      <c r="L145" s="13">
        <f t="shared" si="340"/>
        <v>20598140</v>
      </c>
      <c r="M145" s="13">
        <f t="shared" si="340"/>
        <v>20598140</v>
      </c>
      <c r="N145" s="13">
        <f t="shared" si="340"/>
        <v>0</v>
      </c>
      <c r="O145" s="13">
        <f t="shared" si="340"/>
        <v>10901850</v>
      </c>
      <c r="P145" s="13">
        <f t="shared" si="340"/>
        <v>0</v>
      </c>
      <c r="Q145" s="13">
        <f t="shared" si="340"/>
        <v>10901850</v>
      </c>
      <c r="R145" s="13">
        <f t="shared" si="340"/>
        <v>10</v>
      </c>
    </row>
    <row r="146" spans="1:18">
      <c r="A146" s="14" t="s">
        <v>16</v>
      </c>
      <c r="B146" s="17" t="s">
        <v>20</v>
      </c>
      <c r="C146" s="14">
        <f>SUM(C147)</f>
        <v>0</v>
      </c>
      <c r="D146" s="173">
        <f t="shared" ref="D146:J146" si="341">SUM(D147)</f>
        <v>0</v>
      </c>
      <c r="E146" s="173">
        <f t="shared" si="341"/>
        <v>0</v>
      </c>
      <c r="F146" s="173">
        <f t="shared" si="341"/>
        <v>0</v>
      </c>
      <c r="G146" s="173">
        <f t="shared" si="341"/>
        <v>0</v>
      </c>
      <c r="H146" s="173">
        <f t="shared" si="341"/>
        <v>2000000</v>
      </c>
      <c r="I146" s="173">
        <f t="shared" si="341"/>
        <v>0</v>
      </c>
      <c r="J146" s="173">
        <f t="shared" si="341"/>
        <v>2000000</v>
      </c>
      <c r="K146" s="14">
        <f t="shared" ref="K146" si="342">SUM(K147)</f>
        <v>2000000</v>
      </c>
      <c r="L146" s="14">
        <f t="shared" ref="L146" si="343">SUM(L147)</f>
        <v>0</v>
      </c>
      <c r="M146" s="14">
        <f t="shared" ref="M146" si="344">SUM(M147)</f>
        <v>0</v>
      </c>
      <c r="N146" s="14">
        <f t="shared" ref="N146" si="345">SUM(N147)</f>
        <v>0</v>
      </c>
      <c r="O146" s="14">
        <f t="shared" ref="O146" si="346">SUM(O147)</f>
        <v>2000000</v>
      </c>
      <c r="P146" s="14">
        <f t="shared" ref="P146" si="347">SUM(P147)</f>
        <v>0</v>
      </c>
      <c r="Q146" s="14">
        <f t="shared" ref="Q146" si="348">SUM(Q147)</f>
        <v>2000000</v>
      </c>
      <c r="R146" s="14">
        <f t="shared" ref="R146" si="349">SUM(R147)</f>
        <v>0</v>
      </c>
    </row>
    <row r="147" spans="1:18">
      <c r="A147" s="9" t="s">
        <v>4</v>
      </c>
      <c r="B147" s="15" t="s">
        <v>20</v>
      </c>
      <c r="C147" s="9">
        <v>0</v>
      </c>
      <c r="D147" s="9"/>
      <c r="E147" s="9"/>
      <c r="F147" s="9"/>
      <c r="G147" s="9"/>
      <c r="H147" s="9">
        <v>2000000</v>
      </c>
      <c r="I147" s="9"/>
      <c r="J147" s="115">
        <f>SUM(F147:I147)</f>
        <v>2000000</v>
      </c>
      <c r="K147" s="9">
        <v>2000000</v>
      </c>
      <c r="L147" s="9">
        <v>0</v>
      </c>
      <c r="M147" s="9">
        <v>0</v>
      </c>
      <c r="N147" s="9">
        <f>L147-M147</f>
        <v>0</v>
      </c>
      <c r="O147" s="9">
        <v>2000000</v>
      </c>
      <c r="P147" s="9"/>
      <c r="Q147" s="9">
        <f>SUM(N147:P147)</f>
        <v>2000000</v>
      </c>
      <c r="R147" s="9">
        <f>K147-M147-Q147</f>
        <v>0</v>
      </c>
    </row>
    <row r="148" spans="1:18">
      <c r="A148" s="14" t="s">
        <v>16</v>
      </c>
      <c r="B148" s="17" t="s">
        <v>76</v>
      </c>
      <c r="C148" s="14">
        <f>SUM(C149)</f>
        <v>0</v>
      </c>
      <c r="D148" s="173">
        <f t="shared" ref="D148:J148" si="350">SUM(D149)</f>
        <v>0</v>
      </c>
      <c r="E148" s="173">
        <f t="shared" si="350"/>
        <v>0</v>
      </c>
      <c r="F148" s="173">
        <f t="shared" si="350"/>
        <v>0</v>
      </c>
      <c r="G148" s="173">
        <f t="shared" si="350"/>
        <v>0</v>
      </c>
      <c r="H148" s="173">
        <f t="shared" si="350"/>
        <v>1500000</v>
      </c>
      <c r="I148" s="173">
        <f t="shared" si="350"/>
        <v>0</v>
      </c>
      <c r="J148" s="173">
        <f t="shared" si="350"/>
        <v>1500000</v>
      </c>
      <c r="K148" s="14">
        <f t="shared" ref="K148" si="351">SUM(K149)</f>
        <v>1500000</v>
      </c>
      <c r="L148" s="14">
        <f t="shared" ref="L148" si="352">SUM(L149)</f>
        <v>0</v>
      </c>
      <c r="M148" s="14">
        <f t="shared" ref="M148" si="353">SUM(M149)</f>
        <v>0</v>
      </c>
      <c r="N148" s="14">
        <f t="shared" ref="N148" si="354">SUM(N149)</f>
        <v>0</v>
      </c>
      <c r="O148" s="14">
        <f t="shared" ref="O148" si="355">SUM(O149)</f>
        <v>1500000</v>
      </c>
      <c r="P148" s="14">
        <f t="shared" ref="P148" si="356">SUM(P149)</f>
        <v>0</v>
      </c>
      <c r="Q148" s="14">
        <f t="shared" ref="Q148" si="357">SUM(Q149)</f>
        <v>1500000</v>
      </c>
      <c r="R148" s="14">
        <f t="shared" ref="R148" si="358">SUM(R149)</f>
        <v>0</v>
      </c>
    </row>
    <row r="149" spans="1:18">
      <c r="A149" s="9" t="s">
        <v>4</v>
      </c>
      <c r="B149" s="15" t="s">
        <v>180</v>
      </c>
      <c r="C149" s="9">
        <v>0</v>
      </c>
      <c r="D149" s="9"/>
      <c r="E149" s="9"/>
      <c r="F149" s="9"/>
      <c r="G149" s="9"/>
      <c r="H149" s="9">
        <v>1500000</v>
      </c>
      <c r="I149" s="9"/>
      <c r="J149" s="115">
        <f>SUM(F149:I149)</f>
        <v>1500000</v>
      </c>
      <c r="K149" s="9">
        <v>1500000</v>
      </c>
      <c r="L149" s="9">
        <v>0</v>
      </c>
      <c r="M149" s="9">
        <v>0</v>
      </c>
      <c r="N149" s="9">
        <f>L149-M149</f>
        <v>0</v>
      </c>
      <c r="O149" s="9">
        <v>1500000</v>
      </c>
      <c r="P149" s="9"/>
      <c r="Q149" s="9">
        <f>SUM(N149:P149)</f>
        <v>1500000</v>
      </c>
      <c r="R149" s="9">
        <f>K149-M149-Q149</f>
        <v>0</v>
      </c>
    </row>
    <row r="150" spans="1:18">
      <c r="A150" s="14" t="s">
        <v>16</v>
      </c>
      <c r="B150" s="17" t="s">
        <v>67</v>
      </c>
      <c r="C150" s="14">
        <f>SUM(C151)</f>
        <v>2000000</v>
      </c>
      <c r="D150" s="173">
        <f t="shared" ref="D150:J150" si="359">SUM(D151)</f>
        <v>0</v>
      </c>
      <c r="E150" s="173">
        <f t="shared" si="359"/>
        <v>0</v>
      </c>
      <c r="F150" s="173">
        <f t="shared" si="359"/>
        <v>0</v>
      </c>
      <c r="G150" s="173">
        <f t="shared" si="359"/>
        <v>0</v>
      </c>
      <c r="H150" s="173">
        <f t="shared" si="359"/>
        <v>0</v>
      </c>
      <c r="I150" s="173">
        <f t="shared" si="359"/>
        <v>0</v>
      </c>
      <c r="J150" s="173">
        <f t="shared" si="359"/>
        <v>0</v>
      </c>
      <c r="K150" s="14">
        <f t="shared" ref="K150" si="360">SUM(K151)</f>
        <v>2000000</v>
      </c>
      <c r="L150" s="14">
        <f t="shared" ref="L150" si="361">SUM(L151)</f>
        <v>2000000</v>
      </c>
      <c r="M150" s="14">
        <f t="shared" ref="M150" si="362">SUM(M151)</f>
        <v>2000000</v>
      </c>
      <c r="N150" s="14">
        <f t="shared" ref="N150" si="363">SUM(N151)</f>
        <v>0</v>
      </c>
      <c r="O150" s="14">
        <f t="shared" ref="O150" si="364">SUM(O151)</f>
        <v>0</v>
      </c>
      <c r="P150" s="14">
        <f t="shared" ref="P150" si="365">SUM(P151)</f>
        <v>0</v>
      </c>
      <c r="Q150" s="14">
        <f t="shared" ref="Q150" si="366">SUM(Q151)</f>
        <v>0</v>
      </c>
      <c r="R150" s="14">
        <f t="shared" ref="R150" si="367">SUM(R151)</f>
        <v>0</v>
      </c>
    </row>
    <row r="151" spans="1:18">
      <c r="A151" s="9" t="s">
        <v>64</v>
      </c>
      <c r="B151" s="15" t="s">
        <v>67</v>
      </c>
      <c r="C151" s="9">
        <v>2000000</v>
      </c>
      <c r="D151" s="9"/>
      <c r="E151" s="9"/>
      <c r="F151" s="9"/>
      <c r="G151" s="9"/>
      <c r="H151" s="9"/>
      <c r="I151" s="9"/>
      <c r="J151" s="115">
        <f>SUM(F151:I151)</f>
        <v>0</v>
      </c>
      <c r="K151" s="9">
        <v>2000000</v>
      </c>
      <c r="L151" s="9">
        <v>2000000</v>
      </c>
      <c r="M151" s="9">
        <v>2000000</v>
      </c>
      <c r="N151" s="9">
        <f>L151-M151</f>
        <v>0</v>
      </c>
      <c r="O151" s="9"/>
      <c r="P151" s="9"/>
      <c r="Q151" s="9">
        <f>SUM(N151:P151)</f>
        <v>0</v>
      </c>
      <c r="R151" s="9">
        <f>K151-M151-Q151</f>
        <v>0</v>
      </c>
    </row>
    <row r="152" spans="1:18">
      <c r="A152" s="14" t="s">
        <v>16</v>
      </c>
      <c r="B152" s="17" t="s">
        <v>36</v>
      </c>
      <c r="C152" s="14">
        <v>10000000</v>
      </c>
      <c r="D152" s="173">
        <f t="shared" ref="D152:J152" si="368">SUM(D153:D154)</f>
        <v>0</v>
      </c>
      <c r="E152" s="173">
        <f t="shared" si="368"/>
        <v>0</v>
      </c>
      <c r="F152" s="173">
        <f t="shared" si="368"/>
        <v>0</v>
      </c>
      <c r="G152" s="173">
        <f t="shared" si="368"/>
        <v>0</v>
      </c>
      <c r="H152" s="173">
        <f t="shared" si="368"/>
        <v>4600000</v>
      </c>
      <c r="I152" s="173">
        <f t="shared" si="368"/>
        <v>0</v>
      </c>
      <c r="J152" s="173">
        <f t="shared" si="368"/>
        <v>4600000</v>
      </c>
      <c r="K152" s="14">
        <v>14600000</v>
      </c>
      <c r="L152" s="14">
        <f t="shared" ref="L152:Q152" si="369">SUM(L153:L154)</f>
        <v>10098150</v>
      </c>
      <c r="M152" s="14">
        <f t="shared" si="369"/>
        <v>10098150</v>
      </c>
      <c r="N152" s="14">
        <f t="shared" si="369"/>
        <v>0</v>
      </c>
      <c r="O152" s="14">
        <f t="shared" si="369"/>
        <v>4501850</v>
      </c>
      <c r="P152" s="14">
        <f t="shared" si="369"/>
        <v>0</v>
      </c>
      <c r="Q152" s="14">
        <f t="shared" si="369"/>
        <v>4501850</v>
      </c>
      <c r="R152" s="14"/>
    </row>
    <row r="153" spans="1:18">
      <c r="A153" s="9" t="s">
        <v>4</v>
      </c>
      <c r="B153" s="15" t="s">
        <v>37</v>
      </c>
      <c r="C153" s="9">
        <v>0</v>
      </c>
      <c r="D153" s="9"/>
      <c r="E153" s="9"/>
      <c r="F153" s="9"/>
      <c r="G153" s="9"/>
      <c r="H153" s="9">
        <v>600000</v>
      </c>
      <c r="I153" s="9"/>
      <c r="J153" s="115">
        <f t="shared" ref="J153:J154" si="370">SUM(F153:I153)</f>
        <v>600000</v>
      </c>
      <c r="K153" s="9">
        <v>600000</v>
      </c>
      <c r="L153" s="9">
        <v>98150</v>
      </c>
      <c r="M153" s="9">
        <v>98150</v>
      </c>
      <c r="N153" s="9">
        <f t="shared" ref="N153:N154" si="371">L153-M153</f>
        <v>0</v>
      </c>
      <c r="O153" s="9">
        <v>501850</v>
      </c>
      <c r="P153" s="9"/>
      <c r="Q153" s="9">
        <f>SUM(N153:P153)</f>
        <v>501850</v>
      </c>
      <c r="R153" s="9">
        <f t="shared" ref="R153:R154" si="372">K153-M153-Q153</f>
        <v>0</v>
      </c>
    </row>
    <row r="154" spans="1:18">
      <c r="A154" s="9" t="s">
        <v>4</v>
      </c>
      <c r="B154" s="15" t="s">
        <v>46</v>
      </c>
      <c r="C154" s="9">
        <v>10000000</v>
      </c>
      <c r="D154" s="9"/>
      <c r="E154" s="9"/>
      <c r="F154" s="9"/>
      <c r="G154" s="9"/>
      <c r="H154" s="9">
        <v>4000000</v>
      </c>
      <c r="I154" s="9"/>
      <c r="J154" s="115">
        <f t="shared" si="370"/>
        <v>4000000</v>
      </c>
      <c r="K154" s="9">
        <v>14000000</v>
      </c>
      <c r="L154" s="9">
        <v>10000000</v>
      </c>
      <c r="M154" s="9">
        <v>10000000</v>
      </c>
      <c r="N154" s="9">
        <f t="shared" si="371"/>
        <v>0</v>
      </c>
      <c r="O154" s="9">
        <v>4000000</v>
      </c>
      <c r="P154" s="9"/>
      <c r="Q154" s="9">
        <f>SUM(N154:P154)</f>
        <v>4000000</v>
      </c>
      <c r="R154" s="9">
        <f t="shared" si="372"/>
        <v>0</v>
      </c>
    </row>
    <row r="155" spans="1:18">
      <c r="A155" s="14" t="s">
        <v>16</v>
      </c>
      <c r="B155" s="17" t="s">
        <v>69</v>
      </c>
      <c r="C155" s="14">
        <f>SUM(C156)</f>
        <v>0</v>
      </c>
      <c r="D155" s="173">
        <f t="shared" ref="D155:J155" si="373">SUM(D156)</f>
        <v>0</v>
      </c>
      <c r="E155" s="173">
        <f t="shared" si="373"/>
        <v>0</v>
      </c>
      <c r="F155" s="173">
        <f t="shared" si="373"/>
        <v>0</v>
      </c>
      <c r="G155" s="173">
        <f t="shared" si="373"/>
        <v>0</v>
      </c>
      <c r="H155" s="173">
        <f t="shared" si="373"/>
        <v>400000</v>
      </c>
      <c r="I155" s="173">
        <f t="shared" si="373"/>
        <v>0</v>
      </c>
      <c r="J155" s="173">
        <f t="shared" si="373"/>
        <v>400000</v>
      </c>
      <c r="K155" s="14">
        <f t="shared" ref="K155" si="374">SUM(K156)</f>
        <v>400000</v>
      </c>
      <c r="L155" s="14">
        <f t="shared" ref="L155" si="375">SUM(L156)</f>
        <v>0</v>
      </c>
      <c r="M155" s="14">
        <f t="shared" ref="M155" si="376">SUM(M156)</f>
        <v>0</v>
      </c>
      <c r="N155" s="14">
        <f t="shared" ref="N155" si="377">SUM(N156)</f>
        <v>0</v>
      </c>
      <c r="O155" s="14">
        <f t="shared" ref="O155" si="378">SUM(O156)</f>
        <v>400000</v>
      </c>
      <c r="P155" s="14">
        <f t="shared" ref="P155" si="379">SUM(P156)</f>
        <v>0</v>
      </c>
      <c r="Q155" s="14">
        <f t="shared" ref="Q155" si="380">SUM(Q156)</f>
        <v>400000</v>
      </c>
      <c r="R155" s="14">
        <f t="shared" ref="R155" si="381">SUM(R156)</f>
        <v>0</v>
      </c>
    </row>
    <row r="156" spans="1:18">
      <c r="A156" s="9" t="s">
        <v>64</v>
      </c>
      <c r="B156" s="15" t="s">
        <v>70</v>
      </c>
      <c r="C156" s="9">
        <v>0</v>
      </c>
      <c r="D156" s="9"/>
      <c r="E156" s="9"/>
      <c r="F156" s="9"/>
      <c r="G156" s="9"/>
      <c r="H156" s="9">
        <v>400000</v>
      </c>
      <c r="I156" s="9"/>
      <c r="J156" s="115">
        <f>SUM(F156:I156)</f>
        <v>400000</v>
      </c>
      <c r="K156" s="9">
        <v>400000</v>
      </c>
      <c r="L156" s="9">
        <v>0</v>
      </c>
      <c r="M156" s="9">
        <v>0</v>
      </c>
      <c r="N156" s="9">
        <f>L156-M156</f>
        <v>0</v>
      </c>
      <c r="O156" s="9">
        <v>400000</v>
      </c>
      <c r="P156" s="9"/>
      <c r="Q156" s="9">
        <f>SUM(N156:P156)</f>
        <v>400000</v>
      </c>
      <c r="R156" s="9">
        <f>K156-M156-Q156</f>
        <v>0</v>
      </c>
    </row>
    <row r="157" spans="1:18">
      <c r="A157" s="14" t="s">
        <v>16</v>
      </c>
      <c r="B157" s="17" t="s">
        <v>60</v>
      </c>
      <c r="C157" s="14">
        <f>SUM(C158)</f>
        <v>8000000</v>
      </c>
      <c r="D157" s="173">
        <f t="shared" ref="D157:J157" si="382">SUM(D158)</f>
        <v>0</v>
      </c>
      <c r="E157" s="173">
        <f t="shared" si="382"/>
        <v>0</v>
      </c>
      <c r="F157" s="173">
        <f t="shared" si="382"/>
        <v>0</v>
      </c>
      <c r="G157" s="173">
        <f t="shared" si="382"/>
        <v>0</v>
      </c>
      <c r="H157" s="173">
        <f t="shared" si="382"/>
        <v>1400000</v>
      </c>
      <c r="I157" s="173">
        <f t="shared" si="382"/>
        <v>0</v>
      </c>
      <c r="J157" s="173">
        <f t="shared" si="382"/>
        <v>1400000</v>
      </c>
      <c r="K157" s="14">
        <f t="shared" ref="K157" si="383">SUM(K158)</f>
        <v>9400000</v>
      </c>
      <c r="L157" s="14">
        <f t="shared" ref="L157" si="384">SUM(L158)</f>
        <v>7999990</v>
      </c>
      <c r="M157" s="14">
        <f t="shared" ref="M157" si="385">SUM(M158)</f>
        <v>7999990</v>
      </c>
      <c r="N157" s="14">
        <f t="shared" ref="N157" si="386">SUM(N158)</f>
        <v>0</v>
      </c>
      <c r="O157" s="14">
        <f t="shared" ref="O157" si="387">SUM(O158)</f>
        <v>1400000</v>
      </c>
      <c r="P157" s="14">
        <f t="shared" ref="P157" si="388">SUM(P158)</f>
        <v>0</v>
      </c>
      <c r="Q157" s="14">
        <f t="shared" ref="Q157" si="389">SUM(Q158)</f>
        <v>1400000</v>
      </c>
      <c r="R157" s="14">
        <f t="shared" ref="R157" si="390">SUM(R158)</f>
        <v>10</v>
      </c>
    </row>
    <row r="158" spans="1:18">
      <c r="A158" s="9" t="s">
        <v>4</v>
      </c>
      <c r="B158" s="15" t="s">
        <v>60</v>
      </c>
      <c r="C158" s="9">
        <v>8000000</v>
      </c>
      <c r="D158" s="9"/>
      <c r="E158" s="9"/>
      <c r="F158" s="9"/>
      <c r="G158" s="9"/>
      <c r="H158" s="9">
        <v>1400000</v>
      </c>
      <c r="I158" s="9"/>
      <c r="J158" s="115">
        <f>SUM(F158:I158)</f>
        <v>1400000</v>
      </c>
      <c r="K158" s="9">
        <v>9400000</v>
      </c>
      <c r="L158" s="9">
        <v>7999990</v>
      </c>
      <c r="M158" s="9">
        <v>7999990</v>
      </c>
      <c r="N158" s="9">
        <f>L158-M158</f>
        <v>0</v>
      </c>
      <c r="O158" s="9">
        <v>1400000</v>
      </c>
      <c r="P158" s="9"/>
      <c r="Q158" s="9">
        <f>SUM(N158:P158)</f>
        <v>1400000</v>
      </c>
      <c r="R158" s="9">
        <f>K158-M158-Q158</f>
        <v>10</v>
      </c>
    </row>
    <row r="159" spans="1:18">
      <c r="A159" s="14" t="s">
        <v>16</v>
      </c>
      <c r="B159" s="17" t="s">
        <v>38</v>
      </c>
      <c r="C159" s="14">
        <f>SUM(C160)</f>
        <v>0</v>
      </c>
      <c r="D159" s="173">
        <f t="shared" ref="D159:J159" si="391">SUM(D160)</f>
        <v>0</v>
      </c>
      <c r="E159" s="173">
        <f t="shared" si="391"/>
        <v>0</v>
      </c>
      <c r="F159" s="173">
        <f t="shared" si="391"/>
        <v>0</v>
      </c>
      <c r="G159" s="173">
        <f t="shared" si="391"/>
        <v>0</v>
      </c>
      <c r="H159" s="173">
        <f t="shared" si="391"/>
        <v>700000</v>
      </c>
      <c r="I159" s="173">
        <f t="shared" si="391"/>
        <v>0</v>
      </c>
      <c r="J159" s="173">
        <f t="shared" si="391"/>
        <v>700000</v>
      </c>
      <c r="K159" s="14">
        <f t="shared" ref="K159" si="392">SUM(K160)</f>
        <v>700000</v>
      </c>
      <c r="L159" s="14">
        <f t="shared" ref="L159" si="393">SUM(L160)</f>
        <v>0</v>
      </c>
      <c r="M159" s="14">
        <f t="shared" ref="M159" si="394">SUM(M160)</f>
        <v>0</v>
      </c>
      <c r="N159" s="14">
        <f t="shared" ref="N159" si="395">SUM(N160)</f>
        <v>0</v>
      </c>
      <c r="O159" s="14">
        <f t="shared" ref="O159" si="396">SUM(O160)</f>
        <v>700000</v>
      </c>
      <c r="P159" s="14">
        <f t="shared" ref="P159" si="397">SUM(P160)</f>
        <v>0</v>
      </c>
      <c r="Q159" s="14">
        <f t="shared" ref="Q159" si="398">SUM(Q160)</f>
        <v>700000</v>
      </c>
      <c r="R159" s="14">
        <f t="shared" ref="R159" si="399">SUM(R160)</f>
        <v>0</v>
      </c>
    </row>
    <row r="160" spans="1:18">
      <c r="A160" s="9" t="s">
        <v>4</v>
      </c>
      <c r="B160" s="15" t="s">
        <v>39</v>
      </c>
      <c r="C160" s="9">
        <v>0</v>
      </c>
      <c r="D160" s="9"/>
      <c r="E160" s="9"/>
      <c r="F160" s="9"/>
      <c r="G160" s="9"/>
      <c r="H160" s="9">
        <v>700000</v>
      </c>
      <c r="I160" s="9"/>
      <c r="J160" s="115">
        <f>SUM(F160:I160)</f>
        <v>700000</v>
      </c>
      <c r="K160" s="9">
        <v>700000</v>
      </c>
      <c r="L160" s="9">
        <v>0</v>
      </c>
      <c r="M160" s="9">
        <v>0</v>
      </c>
      <c r="N160" s="9">
        <f>L160-M160</f>
        <v>0</v>
      </c>
      <c r="O160" s="9">
        <v>700000</v>
      </c>
      <c r="P160" s="9"/>
      <c r="Q160" s="9">
        <f>SUM(N160:P160)</f>
        <v>700000</v>
      </c>
      <c r="R160" s="9">
        <f>K160-M160-Q160</f>
        <v>0</v>
      </c>
    </row>
    <row r="161" spans="1:18">
      <c r="A161" s="14" t="s">
        <v>16</v>
      </c>
      <c r="B161" s="17" t="s">
        <v>40</v>
      </c>
      <c r="C161" s="14">
        <f>SUM(C162)</f>
        <v>0</v>
      </c>
      <c r="D161" s="173">
        <f t="shared" ref="D161:J161" si="400">SUM(D162)</f>
        <v>0</v>
      </c>
      <c r="E161" s="173">
        <f t="shared" si="400"/>
        <v>0</v>
      </c>
      <c r="F161" s="173">
        <f t="shared" si="400"/>
        <v>0</v>
      </c>
      <c r="G161" s="173">
        <f t="shared" si="400"/>
        <v>0</v>
      </c>
      <c r="H161" s="173">
        <f t="shared" si="400"/>
        <v>900000</v>
      </c>
      <c r="I161" s="173">
        <f t="shared" si="400"/>
        <v>0</v>
      </c>
      <c r="J161" s="173">
        <f t="shared" si="400"/>
        <v>900000</v>
      </c>
      <c r="K161" s="14">
        <f t="shared" ref="K161" si="401">SUM(K162)</f>
        <v>900000</v>
      </c>
      <c r="L161" s="14">
        <f t="shared" ref="L161" si="402">SUM(L162)</f>
        <v>500000</v>
      </c>
      <c r="M161" s="14">
        <f t="shared" ref="M161" si="403">SUM(M162)</f>
        <v>500000</v>
      </c>
      <c r="N161" s="14">
        <f t="shared" ref="N161" si="404">SUM(N162)</f>
        <v>0</v>
      </c>
      <c r="O161" s="14">
        <f t="shared" ref="O161" si="405">SUM(O162)</f>
        <v>400000</v>
      </c>
      <c r="P161" s="14">
        <f t="shared" ref="P161" si="406">SUM(P162)</f>
        <v>0</v>
      </c>
      <c r="Q161" s="14">
        <f t="shared" ref="Q161" si="407">SUM(Q162)</f>
        <v>400000</v>
      </c>
      <c r="R161" s="14">
        <f t="shared" ref="R161" si="408">SUM(R162)</f>
        <v>0</v>
      </c>
    </row>
    <row r="162" spans="1:18">
      <c r="A162" s="9" t="s">
        <v>64</v>
      </c>
      <c r="B162" s="15" t="s">
        <v>42</v>
      </c>
      <c r="C162" s="9">
        <v>0</v>
      </c>
      <c r="D162" s="9"/>
      <c r="E162" s="9"/>
      <c r="F162" s="9"/>
      <c r="G162" s="9"/>
      <c r="H162" s="9">
        <v>900000</v>
      </c>
      <c r="I162" s="9"/>
      <c r="J162" s="115">
        <f>SUM(F162:I162)</f>
        <v>900000</v>
      </c>
      <c r="K162" s="9">
        <v>900000</v>
      </c>
      <c r="L162" s="9">
        <v>500000</v>
      </c>
      <c r="M162" s="9">
        <v>500000</v>
      </c>
      <c r="N162" s="9">
        <f>L162-M162</f>
        <v>0</v>
      </c>
      <c r="O162" s="9">
        <v>400000</v>
      </c>
      <c r="P162" s="9"/>
      <c r="Q162" s="9">
        <f>SUM(N162:P162)</f>
        <v>400000</v>
      </c>
      <c r="R162" s="9">
        <f>K162-M162-Q162</f>
        <v>0</v>
      </c>
    </row>
    <row r="163" spans="1:18">
      <c r="A163" s="13" t="s">
        <v>3</v>
      </c>
      <c r="B163" s="16" t="s">
        <v>544</v>
      </c>
      <c r="C163" s="13">
        <f>C164</f>
        <v>0</v>
      </c>
      <c r="D163" s="120">
        <f t="shared" ref="D163:J163" si="409">D164</f>
        <v>0</v>
      </c>
      <c r="E163" s="120">
        <f t="shared" si="409"/>
        <v>0</v>
      </c>
      <c r="F163" s="120">
        <f t="shared" si="409"/>
        <v>0</v>
      </c>
      <c r="G163" s="120">
        <f t="shared" si="409"/>
        <v>0</v>
      </c>
      <c r="H163" s="120">
        <f t="shared" si="409"/>
        <v>94000000</v>
      </c>
      <c r="I163" s="120">
        <f t="shared" si="409"/>
        <v>0</v>
      </c>
      <c r="J163" s="120">
        <f t="shared" si="409"/>
        <v>94000000</v>
      </c>
      <c r="K163" s="13">
        <f t="shared" ref="K163:R163" si="410">K164</f>
        <v>94000000</v>
      </c>
      <c r="L163" s="13">
        <f t="shared" si="410"/>
        <v>93328000</v>
      </c>
      <c r="M163" s="13">
        <f t="shared" si="410"/>
        <v>93328000</v>
      </c>
      <c r="N163" s="13">
        <f t="shared" si="410"/>
        <v>0</v>
      </c>
      <c r="O163" s="13">
        <f t="shared" si="410"/>
        <v>0</v>
      </c>
      <c r="P163" s="13">
        <f t="shared" si="410"/>
        <v>0</v>
      </c>
      <c r="Q163" s="13">
        <f t="shared" si="410"/>
        <v>0</v>
      </c>
      <c r="R163" s="13">
        <f t="shared" si="410"/>
        <v>672000</v>
      </c>
    </row>
    <row r="164" spans="1:18">
      <c r="A164" s="14" t="s">
        <v>16</v>
      </c>
      <c r="B164" s="17" t="s">
        <v>59</v>
      </c>
      <c r="C164" s="14">
        <f>SUM(C165)</f>
        <v>0</v>
      </c>
      <c r="D164" s="173">
        <f t="shared" ref="D164:J164" si="411">SUM(D165)</f>
        <v>0</v>
      </c>
      <c r="E164" s="173">
        <f t="shared" si="411"/>
        <v>0</v>
      </c>
      <c r="F164" s="173">
        <f t="shared" si="411"/>
        <v>0</v>
      </c>
      <c r="G164" s="173">
        <f t="shared" si="411"/>
        <v>0</v>
      </c>
      <c r="H164" s="173">
        <f t="shared" si="411"/>
        <v>94000000</v>
      </c>
      <c r="I164" s="173">
        <f t="shared" si="411"/>
        <v>0</v>
      </c>
      <c r="J164" s="173">
        <f t="shared" si="411"/>
        <v>94000000</v>
      </c>
      <c r="K164" s="14">
        <f t="shared" ref="K164" si="412">SUM(K165)</f>
        <v>94000000</v>
      </c>
      <c r="L164" s="14">
        <f t="shared" ref="L164" si="413">SUM(L165)</f>
        <v>93328000</v>
      </c>
      <c r="M164" s="14">
        <f t="shared" ref="M164" si="414">SUM(M165)</f>
        <v>93328000</v>
      </c>
      <c r="N164" s="14">
        <f t="shared" ref="N164" si="415">SUM(N165)</f>
        <v>0</v>
      </c>
      <c r="O164" s="14">
        <f t="shared" ref="O164" si="416">SUM(O165)</f>
        <v>0</v>
      </c>
      <c r="P164" s="14">
        <f t="shared" ref="P164" si="417">SUM(P165)</f>
        <v>0</v>
      </c>
      <c r="Q164" s="14">
        <f t="shared" ref="Q164" si="418">SUM(Q165)</f>
        <v>0</v>
      </c>
      <c r="R164" s="14">
        <f t="shared" ref="R164" si="419">SUM(R165)</f>
        <v>672000</v>
      </c>
    </row>
    <row r="165" spans="1:18">
      <c r="A165" s="9" t="s">
        <v>4</v>
      </c>
      <c r="B165" s="15" t="s">
        <v>59</v>
      </c>
      <c r="C165" s="9"/>
      <c r="D165" s="9"/>
      <c r="E165" s="9"/>
      <c r="F165" s="9"/>
      <c r="G165" s="9"/>
      <c r="H165" s="9">
        <v>94000000</v>
      </c>
      <c r="I165" s="9"/>
      <c r="J165" s="115">
        <f>SUM(F165:I165)</f>
        <v>94000000</v>
      </c>
      <c r="K165" s="9">
        <v>94000000</v>
      </c>
      <c r="L165" s="9">
        <v>93328000</v>
      </c>
      <c r="M165" s="9">
        <v>93328000</v>
      </c>
      <c r="N165" s="9">
        <f>L165-M165</f>
        <v>0</v>
      </c>
      <c r="O165" s="9"/>
      <c r="P165" s="9"/>
      <c r="Q165" s="9"/>
      <c r="R165" s="9">
        <f>K165-M165-Q165</f>
        <v>672000</v>
      </c>
    </row>
    <row r="166" spans="1:18">
      <c r="A166" s="11" t="s">
        <v>1</v>
      </c>
      <c r="B166" s="11" t="s">
        <v>111</v>
      </c>
      <c r="C166" s="11">
        <f>SUM(C167)</f>
        <v>2800000</v>
      </c>
      <c r="D166" s="117">
        <f t="shared" ref="D166:J166" si="420">SUM(D167)</f>
        <v>0</v>
      </c>
      <c r="E166" s="117">
        <f t="shared" si="420"/>
        <v>0</v>
      </c>
      <c r="F166" s="117">
        <f t="shared" si="420"/>
        <v>0</v>
      </c>
      <c r="G166" s="117">
        <f t="shared" si="420"/>
        <v>0</v>
      </c>
      <c r="H166" s="117">
        <f t="shared" si="420"/>
        <v>0</v>
      </c>
      <c r="I166" s="117">
        <f t="shared" si="420"/>
        <v>0</v>
      </c>
      <c r="J166" s="117">
        <f t="shared" si="420"/>
        <v>0</v>
      </c>
      <c r="K166" s="11">
        <f t="shared" ref="K166:Q166" si="421">SUM(K167)</f>
        <v>2800000</v>
      </c>
      <c r="L166" s="11">
        <f t="shared" si="421"/>
        <v>290000</v>
      </c>
      <c r="M166" s="11">
        <f t="shared" si="421"/>
        <v>290000</v>
      </c>
      <c r="N166" s="11">
        <f t="shared" si="421"/>
        <v>0</v>
      </c>
      <c r="O166" s="11">
        <f t="shared" si="421"/>
        <v>0</v>
      </c>
      <c r="P166" s="11">
        <f t="shared" si="421"/>
        <v>0</v>
      </c>
      <c r="Q166" s="11">
        <f t="shared" si="421"/>
        <v>0</v>
      </c>
      <c r="R166" s="11">
        <f t="shared" ref="R166:R167" si="422">K166-M166</f>
        <v>2510000</v>
      </c>
    </row>
    <row r="167" spans="1:18">
      <c r="A167" s="12" t="s">
        <v>2</v>
      </c>
      <c r="B167" s="12" t="s">
        <v>272</v>
      </c>
      <c r="C167" s="12">
        <f>C168</f>
        <v>2800000</v>
      </c>
      <c r="D167" s="119">
        <f t="shared" ref="D167:J167" si="423">D168</f>
        <v>0</v>
      </c>
      <c r="E167" s="119">
        <f t="shared" si="423"/>
        <v>0</v>
      </c>
      <c r="F167" s="119">
        <f t="shared" si="423"/>
        <v>0</v>
      </c>
      <c r="G167" s="119">
        <f t="shared" si="423"/>
        <v>0</v>
      </c>
      <c r="H167" s="119">
        <f t="shared" si="423"/>
        <v>0</v>
      </c>
      <c r="I167" s="119">
        <f t="shared" si="423"/>
        <v>0</v>
      </c>
      <c r="J167" s="119">
        <f t="shared" si="423"/>
        <v>0</v>
      </c>
      <c r="K167" s="12">
        <f t="shared" ref="K167:Q167" si="424">K168</f>
        <v>2800000</v>
      </c>
      <c r="L167" s="12">
        <f t="shared" si="424"/>
        <v>290000</v>
      </c>
      <c r="M167" s="12">
        <f t="shared" si="424"/>
        <v>290000</v>
      </c>
      <c r="N167" s="12">
        <f t="shared" si="424"/>
        <v>0</v>
      </c>
      <c r="O167" s="12">
        <f t="shared" si="424"/>
        <v>0</v>
      </c>
      <c r="P167" s="12">
        <f t="shared" si="424"/>
        <v>0</v>
      </c>
      <c r="Q167" s="12">
        <f t="shared" si="424"/>
        <v>0</v>
      </c>
      <c r="R167" s="12">
        <f t="shared" si="422"/>
        <v>2510000</v>
      </c>
    </row>
    <row r="168" spans="1:18">
      <c r="A168" s="13" t="s">
        <v>3</v>
      </c>
      <c r="B168" s="13" t="s">
        <v>273</v>
      </c>
      <c r="C168" s="13">
        <f>SUM(C169)</f>
        <v>2800000</v>
      </c>
      <c r="D168" s="120">
        <f t="shared" ref="D168:J168" si="425">SUM(D169)</f>
        <v>0</v>
      </c>
      <c r="E168" s="120">
        <f t="shared" si="425"/>
        <v>0</v>
      </c>
      <c r="F168" s="120">
        <f t="shared" si="425"/>
        <v>0</v>
      </c>
      <c r="G168" s="120">
        <f t="shared" si="425"/>
        <v>0</v>
      </c>
      <c r="H168" s="120">
        <f t="shared" si="425"/>
        <v>0</v>
      </c>
      <c r="I168" s="120">
        <f t="shared" si="425"/>
        <v>0</v>
      </c>
      <c r="J168" s="120">
        <f t="shared" si="425"/>
        <v>0</v>
      </c>
      <c r="K168" s="13">
        <f t="shared" ref="K168:R168" si="426">SUM(K169)</f>
        <v>2800000</v>
      </c>
      <c r="L168" s="13">
        <f t="shared" si="426"/>
        <v>290000</v>
      </c>
      <c r="M168" s="13">
        <f t="shared" si="426"/>
        <v>290000</v>
      </c>
      <c r="N168" s="13">
        <f t="shared" si="426"/>
        <v>0</v>
      </c>
      <c r="O168" s="13">
        <f t="shared" si="426"/>
        <v>0</v>
      </c>
      <c r="P168" s="13">
        <f t="shared" si="426"/>
        <v>0</v>
      </c>
      <c r="Q168" s="13">
        <f t="shared" si="426"/>
        <v>0</v>
      </c>
      <c r="R168" s="13">
        <f t="shared" si="426"/>
        <v>2510000</v>
      </c>
    </row>
    <row r="169" spans="1:18">
      <c r="A169" s="14" t="s">
        <v>16</v>
      </c>
      <c r="B169" s="14" t="s">
        <v>36</v>
      </c>
      <c r="C169" s="14">
        <f t="shared" ref="C169:R169" si="427">SUM(C170:C171)</f>
        <v>2800000</v>
      </c>
      <c r="D169" s="173">
        <f t="shared" ref="D169:J169" si="428">SUM(D170:D171)</f>
        <v>0</v>
      </c>
      <c r="E169" s="173">
        <f t="shared" si="428"/>
        <v>0</v>
      </c>
      <c r="F169" s="173">
        <f t="shared" si="428"/>
        <v>0</v>
      </c>
      <c r="G169" s="173">
        <f t="shared" si="428"/>
        <v>0</v>
      </c>
      <c r="H169" s="173">
        <f t="shared" si="428"/>
        <v>0</v>
      </c>
      <c r="I169" s="173">
        <f t="shared" si="428"/>
        <v>0</v>
      </c>
      <c r="J169" s="173">
        <f t="shared" si="428"/>
        <v>0</v>
      </c>
      <c r="K169" s="14">
        <f t="shared" si="427"/>
        <v>2800000</v>
      </c>
      <c r="L169" s="14">
        <f t="shared" si="427"/>
        <v>290000</v>
      </c>
      <c r="M169" s="14">
        <f t="shared" si="427"/>
        <v>290000</v>
      </c>
      <c r="N169" s="14">
        <f t="shared" si="427"/>
        <v>0</v>
      </c>
      <c r="O169" s="14">
        <f t="shared" si="427"/>
        <v>0</v>
      </c>
      <c r="P169" s="14">
        <f t="shared" si="427"/>
        <v>0</v>
      </c>
      <c r="Q169" s="14">
        <f t="shared" si="427"/>
        <v>0</v>
      </c>
      <c r="R169" s="14">
        <f t="shared" si="427"/>
        <v>2510000</v>
      </c>
    </row>
    <row r="170" spans="1:18">
      <c r="A170" s="9" t="s">
        <v>4</v>
      </c>
      <c r="B170" s="9" t="s">
        <v>144</v>
      </c>
      <c r="C170" s="9">
        <v>800000</v>
      </c>
      <c r="D170" s="9"/>
      <c r="E170" s="9"/>
      <c r="F170" s="9"/>
      <c r="G170" s="9"/>
      <c r="H170" s="9"/>
      <c r="I170" s="9"/>
      <c r="J170" s="115">
        <f t="shared" ref="J170:J171" si="429">SUM(F170:I170)</f>
        <v>0</v>
      </c>
      <c r="K170" s="9">
        <v>800000</v>
      </c>
      <c r="L170" s="9">
        <v>0</v>
      </c>
      <c r="M170" s="9">
        <v>0</v>
      </c>
      <c r="N170" s="9">
        <f t="shared" ref="N170:N171" si="430">L170-M170</f>
        <v>0</v>
      </c>
      <c r="O170" s="9"/>
      <c r="P170" s="9"/>
      <c r="Q170" s="9">
        <f>SUM(N170:P170)</f>
        <v>0</v>
      </c>
      <c r="R170" s="9">
        <f t="shared" ref="R170:R171" si="431">K170-M170-Q170</f>
        <v>800000</v>
      </c>
    </row>
    <row r="171" spans="1:18">
      <c r="A171" s="9" t="s">
        <v>4</v>
      </c>
      <c r="B171" s="9" t="s">
        <v>46</v>
      </c>
      <c r="C171" s="9">
        <v>2000000</v>
      </c>
      <c r="D171" s="9"/>
      <c r="E171" s="9"/>
      <c r="F171" s="9"/>
      <c r="G171" s="9"/>
      <c r="H171" s="9"/>
      <c r="I171" s="9"/>
      <c r="J171" s="115">
        <f t="shared" si="429"/>
        <v>0</v>
      </c>
      <c r="K171" s="9">
        <v>2000000</v>
      </c>
      <c r="L171" s="9">
        <v>290000</v>
      </c>
      <c r="M171" s="9">
        <v>290000</v>
      </c>
      <c r="N171" s="9">
        <f t="shared" si="430"/>
        <v>0</v>
      </c>
      <c r="O171" s="9"/>
      <c r="P171" s="9"/>
      <c r="Q171" s="9">
        <f>SUM(N171:P171)</f>
        <v>0</v>
      </c>
      <c r="R171" s="9">
        <f t="shared" si="431"/>
        <v>1710000</v>
      </c>
    </row>
    <row r="172" spans="1:18">
      <c r="B172" s="151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</row>
    <row r="173" spans="1:18">
      <c r="B173" s="151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</row>
    <row r="174" spans="1:18">
      <c r="B174" s="151"/>
      <c r="C174" s="235"/>
      <c r="D174" s="235"/>
      <c r="E174" s="235"/>
      <c r="F174" s="235"/>
      <c r="G174" s="235"/>
      <c r="H174" s="235"/>
      <c r="I174" s="235"/>
      <c r="J174" s="235"/>
      <c r="K174" s="235"/>
      <c r="L174" s="235"/>
      <c r="M174" s="235"/>
      <c r="N174" s="235"/>
      <c r="O174" s="235"/>
      <c r="P174" s="235"/>
      <c r="Q174" s="235"/>
      <c r="R174" s="235"/>
    </row>
    <row r="175" spans="1:18">
      <c r="B175" s="1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</row>
    <row r="176" spans="1:18">
      <c r="B176" s="1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</row>
    <row r="177" spans="2:18">
      <c r="B177" s="1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</row>
    <row r="178" spans="2:18">
      <c r="B178" s="151"/>
      <c r="C178" s="151"/>
      <c r="D178" s="151"/>
      <c r="E178" s="151"/>
      <c r="J178" s="151"/>
      <c r="K178" s="151"/>
      <c r="L178" s="151"/>
      <c r="M178" s="151"/>
      <c r="N178" s="151"/>
      <c r="O178" s="151"/>
      <c r="P178" s="151"/>
      <c r="Q178" s="151"/>
      <c r="R178" s="151"/>
    </row>
    <row r="179" spans="2:18">
      <c r="B179" s="151"/>
      <c r="C179" s="151"/>
      <c r="D179" s="151"/>
      <c r="E179" s="151"/>
      <c r="J179" s="151"/>
      <c r="K179" s="151"/>
      <c r="L179" s="151"/>
      <c r="M179" s="151"/>
      <c r="N179" s="151"/>
      <c r="O179" s="151"/>
      <c r="P179" s="151"/>
      <c r="Q179" s="151"/>
      <c r="R179" s="151"/>
    </row>
    <row r="180" spans="2:18">
      <c r="B180" s="151"/>
      <c r="C180" s="151"/>
      <c r="D180" s="151"/>
      <c r="E180" s="151"/>
      <c r="J180" s="151"/>
      <c r="K180" s="151"/>
      <c r="L180" s="151"/>
      <c r="M180" s="151"/>
      <c r="N180" s="151"/>
      <c r="O180" s="151"/>
      <c r="P180" s="151"/>
      <c r="Q180" s="151"/>
      <c r="R180" s="151"/>
    </row>
  </sheetData>
  <autoFilter ref="A5:R174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2"/>
  <sheetViews>
    <sheetView workbookViewId="0">
      <selection activeCell="G2" sqref="G2"/>
    </sheetView>
  </sheetViews>
  <sheetFormatPr defaultRowHeight="12.75"/>
  <cols>
    <col min="3" max="5" width="14.7109375" customWidth="1"/>
    <col min="6" max="9" width="14.7109375" style="151" customWidth="1"/>
    <col min="10" max="18" width="14.7109375" customWidth="1"/>
  </cols>
  <sheetData>
    <row r="1" spans="1:18">
      <c r="O1" s="4"/>
    </row>
    <row r="2" spans="1:18" ht="19.5">
      <c r="A2" s="145" t="s">
        <v>422</v>
      </c>
      <c r="B2" s="145"/>
      <c r="C2" s="146" t="s">
        <v>545</v>
      </c>
      <c r="D2" s="145"/>
      <c r="E2" s="145"/>
      <c r="F2" s="145"/>
      <c r="G2" s="145"/>
      <c r="H2" s="145"/>
    </row>
    <row r="3" spans="1:18">
      <c r="C3" s="112">
        <f>SUBTOTAL(9,C11:C141)</f>
        <v>726376000</v>
      </c>
      <c r="D3" s="112">
        <f t="shared" ref="D3:R3" si="0">SUBTOTAL(9,D11:D141)</f>
        <v>0</v>
      </c>
      <c r="E3" s="112">
        <f t="shared" si="0"/>
        <v>0</v>
      </c>
      <c r="F3" s="108"/>
      <c r="G3" s="108"/>
      <c r="H3" s="108">
        <f t="shared" si="0"/>
        <v>26540000</v>
      </c>
      <c r="I3" s="108">
        <f t="shared" si="0"/>
        <v>662680000</v>
      </c>
      <c r="J3" s="112">
        <f t="shared" si="0"/>
        <v>689220000</v>
      </c>
      <c r="K3" s="112">
        <f t="shared" si="0"/>
        <v>1415596000</v>
      </c>
      <c r="L3" s="112">
        <f t="shared" si="0"/>
        <v>1404723620</v>
      </c>
      <c r="M3" s="112">
        <f t="shared" si="0"/>
        <v>1404723620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10872380</v>
      </c>
    </row>
    <row r="4" spans="1:18" ht="12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504</v>
      </c>
      <c r="C6" s="9">
        <f>SUM(C7,C43,C56,C70,C75,C80,C110,C115,C133,C122)</f>
        <v>326264000</v>
      </c>
      <c r="D6" s="115">
        <f t="shared" ref="D6:J6" si="1">SUM(D7,D43,D56,D70,D75,D80,D110,D115,D133,D122)</f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5308000</v>
      </c>
      <c r="I6" s="115">
        <f t="shared" si="1"/>
        <v>132536000</v>
      </c>
      <c r="J6" s="115">
        <f t="shared" si="1"/>
        <v>137844000</v>
      </c>
      <c r="K6" s="9">
        <f t="shared" ref="K6:Q6" si="2">SUM(K7,K43,K56,K70,K75,K80,K110,K115,K133,K122)</f>
        <v>464108000</v>
      </c>
      <c r="L6" s="9">
        <f t="shared" si="2"/>
        <v>459333610</v>
      </c>
      <c r="M6" s="9">
        <f t="shared" si="2"/>
        <v>459333610</v>
      </c>
      <c r="N6" s="9">
        <f t="shared" si="2"/>
        <v>0</v>
      </c>
      <c r="O6" s="9">
        <f t="shared" si="2"/>
        <v>0</v>
      </c>
      <c r="P6" s="9">
        <f t="shared" si="2"/>
        <v>0</v>
      </c>
      <c r="Q6" s="9">
        <f t="shared" si="2"/>
        <v>0</v>
      </c>
      <c r="R6" s="45">
        <v>4774390</v>
      </c>
    </row>
    <row r="7" spans="1:18">
      <c r="A7" s="11" t="s">
        <v>1</v>
      </c>
      <c r="B7" s="11" t="s">
        <v>505</v>
      </c>
      <c r="C7" s="11">
        <f>SUM(C8)</f>
        <v>301548000</v>
      </c>
      <c r="D7" s="117">
        <f t="shared" ref="D7:J8" si="3">SUM(D8)</f>
        <v>0</v>
      </c>
      <c r="E7" s="117">
        <f t="shared" si="3"/>
        <v>0</v>
      </c>
      <c r="F7" s="117">
        <f t="shared" si="3"/>
        <v>0</v>
      </c>
      <c r="G7" s="117">
        <f t="shared" si="3"/>
        <v>0</v>
      </c>
      <c r="H7" s="117">
        <f t="shared" si="3"/>
        <v>0</v>
      </c>
      <c r="I7" s="117">
        <f t="shared" si="3"/>
        <v>0</v>
      </c>
      <c r="J7" s="117">
        <f t="shared" si="3"/>
        <v>0</v>
      </c>
      <c r="K7" s="11">
        <f t="shared" ref="K7:Q8" si="4">SUM(K8)</f>
        <v>301548000</v>
      </c>
      <c r="L7" s="11">
        <f t="shared" si="4"/>
        <v>297214810</v>
      </c>
      <c r="M7" s="11">
        <f t="shared" si="4"/>
        <v>297214810</v>
      </c>
      <c r="N7" s="11">
        <f t="shared" si="4"/>
        <v>0</v>
      </c>
      <c r="O7" s="11">
        <f t="shared" si="4"/>
        <v>0</v>
      </c>
      <c r="P7" s="11">
        <f t="shared" si="4"/>
        <v>0</v>
      </c>
      <c r="Q7" s="11">
        <f t="shared" si="4"/>
        <v>0</v>
      </c>
      <c r="R7" s="46">
        <v>4333190</v>
      </c>
    </row>
    <row r="8" spans="1:18">
      <c r="A8" s="12" t="s">
        <v>2</v>
      </c>
      <c r="B8" s="12" t="s">
        <v>546</v>
      </c>
      <c r="C8" s="12">
        <f>SUM(C9)</f>
        <v>301548000</v>
      </c>
      <c r="D8" s="119">
        <f t="shared" si="3"/>
        <v>0</v>
      </c>
      <c r="E8" s="119">
        <f t="shared" si="3"/>
        <v>0</v>
      </c>
      <c r="F8" s="119">
        <f t="shared" si="3"/>
        <v>0</v>
      </c>
      <c r="G8" s="119">
        <f t="shared" si="3"/>
        <v>0</v>
      </c>
      <c r="H8" s="119">
        <f t="shared" si="3"/>
        <v>0</v>
      </c>
      <c r="I8" s="119">
        <f t="shared" si="3"/>
        <v>0</v>
      </c>
      <c r="J8" s="119">
        <f t="shared" si="3"/>
        <v>0</v>
      </c>
      <c r="K8" s="12">
        <f t="shared" si="4"/>
        <v>301548000</v>
      </c>
      <c r="L8" s="12">
        <f t="shared" si="4"/>
        <v>297214810</v>
      </c>
      <c r="M8" s="12">
        <f t="shared" si="4"/>
        <v>297214810</v>
      </c>
      <c r="N8" s="12">
        <f t="shared" si="4"/>
        <v>0</v>
      </c>
      <c r="O8" s="12">
        <f t="shared" si="4"/>
        <v>0</v>
      </c>
      <c r="P8" s="12">
        <f t="shared" si="4"/>
        <v>0</v>
      </c>
      <c r="Q8" s="12">
        <f t="shared" si="4"/>
        <v>0</v>
      </c>
      <c r="R8" s="47">
        <v>4333190</v>
      </c>
    </row>
    <row r="9" spans="1:18">
      <c r="A9" s="13" t="s">
        <v>3</v>
      </c>
      <c r="B9" s="13" t="s">
        <v>274</v>
      </c>
      <c r="C9" s="13">
        <f>SUM(C14,C16,C20,C24,C27,C30,C32,C34,C37,C40,C12,C10)</f>
        <v>301548000</v>
      </c>
      <c r="D9" s="120">
        <f t="shared" ref="D9:J9" si="5">SUM(D14,D16,D20,D24,D27,D30,D32,D34,D37,D40,D12,D10)</f>
        <v>0</v>
      </c>
      <c r="E9" s="120">
        <f t="shared" si="5"/>
        <v>0</v>
      </c>
      <c r="F9" s="120">
        <f t="shared" si="5"/>
        <v>0</v>
      </c>
      <c r="G9" s="120">
        <f t="shared" si="5"/>
        <v>0</v>
      </c>
      <c r="H9" s="120">
        <f t="shared" si="5"/>
        <v>0</v>
      </c>
      <c r="I9" s="120">
        <f t="shared" si="5"/>
        <v>0</v>
      </c>
      <c r="J9" s="120">
        <f t="shared" si="5"/>
        <v>0</v>
      </c>
      <c r="K9" s="13">
        <f>SUM(K14,K16,K20,K24,K27,K30,K32,K34,K37,K40,K12,K10)</f>
        <v>301548000</v>
      </c>
      <c r="L9" s="13">
        <f t="shared" ref="L9:Q9" si="6">SUM(L14,L16,L20,L24,L27,L30,L32,L34,L37,L40,L12,L10)</f>
        <v>297214810</v>
      </c>
      <c r="M9" s="13">
        <f t="shared" si="6"/>
        <v>297214810</v>
      </c>
      <c r="N9" s="13">
        <f t="shared" si="6"/>
        <v>0</v>
      </c>
      <c r="O9" s="13">
        <f t="shared" si="6"/>
        <v>0</v>
      </c>
      <c r="P9" s="13">
        <f t="shared" si="6"/>
        <v>0</v>
      </c>
      <c r="Q9" s="13">
        <f t="shared" si="6"/>
        <v>0</v>
      </c>
      <c r="R9" s="48">
        <v>4333190</v>
      </c>
    </row>
    <row r="10" spans="1:18">
      <c r="A10" s="14" t="s">
        <v>16</v>
      </c>
      <c r="B10" s="17" t="s">
        <v>507</v>
      </c>
      <c r="C10" s="14">
        <f>SUM(C11)</f>
        <v>300000</v>
      </c>
      <c r="D10" s="173">
        <f t="shared" ref="D10:J10" si="7">SUM(D11)</f>
        <v>0</v>
      </c>
      <c r="E10" s="173">
        <f t="shared" si="7"/>
        <v>0</v>
      </c>
      <c r="F10" s="173">
        <f t="shared" si="7"/>
        <v>0</v>
      </c>
      <c r="G10" s="173">
        <f t="shared" si="7"/>
        <v>0</v>
      </c>
      <c r="H10" s="173">
        <f t="shared" si="7"/>
        <v>0</v>
      </c>
      <c r="I10" s="173">
        <f t="shared" si="7"/>
        <v>0</v>
      </c>
      <c r="J10" s="173">
        <f t="shared" si="7"/>
        <v>0</v>
      </c>
      <c r="K10" s="14">
        <f t="shared" ref="K10:Q14" si="8">SUM(K11)</f>
        <v>300000</v>
      </c>
      <c r="L10" s="9">
        <f t="shared" si="8"/>
        <v>300000</v>
      </c>
      <c r="M10" s="9">
        <f t="shared" si="8"/>
        <v>300000</v>
      </c>
      <c r="N10" s="14">
        <f t="shared" si="8"/>
        <v>0</v>
      </c>
      <c r="O10" s="14">
        <f t="shared" si="8"/>
        <v>0</v>
      </c>
      <c r="P10" s="14">
        <f t="shared" si="8"/>
        <v>0</v>
      </c>
      <c r="Q10" s="14">
        <f t="shared" si="8"/>
        <v>0</v>
      </c>
      <c r="R10" s="49">
        <v>0</v>
      </c>
    </row>
    <row r="11" spans="1:18">
      <c r="A11" s="9" t="s">
        <v>508</v>
      </c>
      <c r="B11" s="15" t="s">
        <v>509</v>
      </c>
      <c r="C11" s="9">
        <v>300000</v>
      </c>
      <c r="D11" s="9"/>
      <c r="E11" s="9"/>
      <c r="F11" s="9">
        <v>0</v>
      </c>
      <c r="G11" s="9"/>
      <c r="H11" s="9"/>
      <c r="I11" s="9"/>
      <c r="J11" s="115">
        <f>SUM(F11:I11)</f>
        <v>0</v>
      </c>
      <c r="K11" s="9">
        <v>300000</v>
      </c>
      <c r="L11" s="9">
        <v>300000</v>
      </c>
      <c r="M11" s="9">
        <v>300000</v>
      </c>
      <c r="N11" s="9">
        <f>L11-M11</f>
        <v>0</v>
      </c>
      <c r="O11" s="9"/>
      <c r="P11" s="9"/>
      <c r="Q11" s="9">
        <f>SUM(N11:P11)</f>
        <v>0</v>
      </c>
      <c r="R11" s="45">
        <f>K11-M11-Q11</f>
        <v>0</v>
      </c>
    </row>
    <row r="12" spans="1:18">
      <c r="A12" s="14" t="s">
        <v>16</v>
      </c>
      <c r="B12" s="17" t="s">
        <v>547</v>
      </c>
      <c r="C12" s="14">
        <f>SUM(C13)</f>
        <v>9800000</v>
      </c>
      <c r="D12" s="173">
        <f t="shared" ref="D12:J12" si="9">SUM(D13)</f>
        <v>0</v>
      </c>
      <c r="E12" s="173">
        <f t="shared" si="9"/>
        <v>0</v>
      </c>
      <c r="F12" s="173">
        <f t="shared" si="9"/>
        <v>-3050000</v>
      </c>
      <c r="G12" s="173">
        <f t="shared" si="9"/>
        <v>0</v>
      </c>
      <c r="H12" s="173">
        <f t="shared" si="9"/>
        <v>0</v>
      </c>
      <c r="I12" s="173">
        <f t="shared" si="9"/>
        <v>0</v>
      </c>
      <c r="J12" s="173">
        <f t="shared" si="9"/>
        <v>-3050000</v>
      </c>
      <c r="K12" s="14">
        <v>6750000</v>
      </c>
      <c r="L12" s="9">
        <f t="shared" si="8"/>
        <v>6750000</v>
      </c>
      <c r="M12" s="9">
        <f t="shared" si="8"/>
        <v>6750000</v>
      </c>
      <c r="N12" s="14">
        <f t="shared" si="8"/>
        <v>0</v>
      </c>
      <c r="O12" s="14">
        <f t="shared" si="8"/>
        <v>0</v>
      </c>
      <c r="P12" s="14">
        <f t="shared" si="8"/>
        <v>0</v>
      </c>
      <c r="Q12" s="14">
        <f t="shared" si="8"/>
        <v>0</v>
      </c>
      <c r="R12" s="49">
        <v>0</v>
      </c>
    </row>
    <row r="13" spans="1:18">
      <c r="A13" s="9" t="s">
        <v>508</v>
      </c>
      <c r="B13" s="15" t="s">
        <v>548</v>
      </c>
      <c r="C13" s="9">
        <v>9800000</v>
      </c>
      <c r="D13" s="9"/>
      <c r="E13" s="9"/>
      <c r="F13" s="9">
        <v>-3050000</v>
      </c>
      <c r="G13" s="9"/>
      <c r="H13" s="9"/>
      <c r="I13" s="9"/>
      <c r="J13" s="115">
        <f>SUM(F13:I13)</f>
        <v>-3050000</v>
      </c>
      <c r="K13" s="9">
        <v>6750000</v>
      </c>
      <c r="L13" s="9">
        <v>6750000</v>
      </c>
      <c r="M13" s="9">
        <v>6750000</v>
      </c>
      <c r="N13" s="9">
        <f>L13-M13</f>
        <v>0</v>
      </c>
      <c r="O13" s="9"/>
      <c r="P13" s="9"/>
      <c r="Q13" s="9">
        <f>SUM(N13:P13)</f>
        <v>0</v>
      </c>
      <c r="R13" s="45">
        <f>K13-M13-Q13</f>
        <v>0</v>
      </c>
    </row>
    <row r="14" spans="1:18">
      <c r="A14" s="14" t="s">
        <v>16</v>
      </c>
      <c r="B14" s="14" t="s">
        <v>549</v>
      </c>
      <c r="C14" s="14">
        <f>SUM(C15)</f>
        <v>55634000</v>
      </c>
      <c r="D14" s="173">
        <f t="shared" ref="D14:J14" si="10">SUM(D15)</f>
        <v>0</v>
      </c>
      <c r="E14" s="173">
        <f t="shared" si="10"/>
        <v>0</v>
      </c>
      <c r="F14" s="173">
        <f t="shared" si="10"/>
        <v>11800000</v>
      </c>
      <c r="G14" s="173">
        <f t="shared" si="10"/>
        <v>0</v>
      </c>
      <c r="H14" s="173">
        <f t="shared" si="10"/>
        <v>0</v>
      </c>
      <c r="I14" s="173">
        <f t="shared" si="10"/>
        <v>0</v>
      </c>
      <c r="J14" s="173">
        <f t="shared" si="10"/>
        <v>11800000</v>
      </c>
      <c r="K14" s="14">
        <v>67434000</v>
      </c>
      <c r="L14" s="9">
        <f t="shared" si="8"/>
        <v>67092700</v>
      </c>
      <c r="M14" s="9">
        <f t="shared" si="8"/>
        <v>67092700</v>
      </c>
      <c r="N14" s="14">
        <f t="shared" si="8"/>
        <v>0</v>
      </c>
      <c r="O14" s="14">
        <f t="shared" si="8"/>
        <v>0</v>
      </c>
      <c r="P14" s="14">
        <f t="shared" si="8"/>
        <v>0</v>
      </c>
      <c r="Q14" s="14">
        <f t="shared" si="8"/>
        <v>0</v>
      </c>
      <c r="R14" s="49">
        <v>341300</v>
      </c>
    </row>
    <row r="15" spans="1:18">
      <c r="A15" s="9" t="s">
        <v>508</v>
      </c>
      <c r="B15" s="9" t="s">
        <v>549</v>
      </c>
      <c r="C15" s="9">
        <v>55634000</v>
      </c>
      <c r="D15" s="9"/>
      <c r="E15" s="9"/>
      <c r="F15" s="9">
        <v>11800000</v>
      </c>
      <c r="G15" s="9"/>
      <c r="H15" s="9"/>
      <c r="I15" s="9"/>
      <c r="J15" s="115">
        <f>SUM(F15:I15)</f>
        <v>11800000</v>
      </c>
      <c r="K15" s="9">
        <v>67434000</v>
      </c>
      <c r="L15" s="9">
        <v>67092700</v>
      </c>
      <c r="M15" s="9">
        <v>67092700</v>
      </c>
      <c r="N15" s="9">
        <f>L15-M15</f>
        <v>0</v>
      </c>
      <c r="O15" s="9"/>
      <c r="P15" s="9"/>
      <c r="Q15" s="9">
        <f>SUM(N15:P15)</f>
        <v>0</v>
      </c>
      <c r="R15" s="45">
        <f>K15-M15-Q15</f>
        <v>341300</v>
      </c>
    </row>
    <row r="16" spans="1:18">
      <c r="A16" s="14" t="s">
        <v>16</v>
      </c>
      <c r="B16" s="14" t="s">
        <v>510</v>
      </c>
      <c r="C16" s="14">
        <f>SUM(C17:C19)</f>
        <v>49057000</v>
      </c>
      <c r="D16" s="173">
        <f t="shared" ref="D16:J16" si="11">SUM(D17:D19)</f>
        <v>0</v>
      </c>
      <c r="E16" s="173">
        <f t="shared" si="11"/>
        <v>0</v>
      </c>
      <c r="F16" s="173">
        <f t="shared" si="11"/>
        <v>1410000</v>
      </c>
      <c r="G16" s="173">
        <f t="shared" si="11"/>
        <v>0</v>
      </c>
      <c r="H16" s="173">
        <f t="shared" si="11"/>
        <v>0</v>
      </c>
      <c r="I16" s="173">
        <f t="shared" si="11"/>
        <v>0</v>
      </c>
      <c r="J16" s="173">
        <f t="shared" si="11"/>
        <v>1410000</v>
      </c>
      <c r="K16" s="14">
        <v>50467000</v>
      </c>
      <c r="L16" s="9">
        <f t="shared" ref="L16:Q16" si="12">SUM(L17:L19)</f>
        <v>50274250</v>
      </c>
      <c r="M16" s="9">
        <f t="shared" si="12"/>
        <v>50274250</v>
      </c>
      <c r="N16" s="14">
        <f t="shared" si="12"/>
        <v>0</v>
      </c>
      <c r="O16" s="14">
        <f t="shared" si="12"/>
        <v>0</v>
      </c>
      <c r="P16" s="14">
        <f t="shared" si="12"/>
        <v>0</v>
      </c>
      <c r="Q16" s="14">
        <f t="shared" si="12"/>
        <v>0</v>
      </c>
      <c r="R16" s="49">
        <v>192750</v>
      </c>
    </row>
    <row r="17" spans="1:18">
      <c r="A17" s="9" t="s">
        <v>508</v>
      </c>
      <c r="B17" s="9" t="s">
        <v>144</v>
      </c>
      <c r="C17" s="9">
        <v>46457000</v>
      </c>
      <c r="D17" s="9"/>
      <c r="E17" s="9"/>
      <c r="F17" s="9">
        <v>-2892000</v>
      </c>
      <c r="G17" s="9"/>
      <c r="H17" s="9"/>
      <c r="I17" s="9"/>
      <c r="J17" s="115">
        <f t="shared" ref="J17:J19" si="13">SUM(F17:I17)</f>
        <v>-2892000</v>
      </c>
      <c r="K17" s="9">
        <v>43565000</v>
      </c>
      <c r="L17" s="9">
        <v>43544650</v>
      </c>
      <c r="M17" s="9">
        <v>43544650</v>
      </c>
      <c r="N17" s="9">
        <f t="shared" ref="N17:N19" si="14">L17-M17</f>
        <v>0</v>
      </c>
      <c r="O17" s="9"/>
      <c r="P17" s="9"/>
      <c r="Q17" s="9">
        <f>SUM(N17:P17)</f>
        <v>0</v>
      </c>
      <c r="R17" s="45">
        <f t="shared" ref="R17:R19" si="15">K17-M17-Q17</f>
        <v>20350</v>
      </c>
    </row>
    <row r="18" spans="1:18">
      <c r="A18" s="9" t="s">
        <v>508</v>
      </c>
      <c r="B18" s="9" t="s">
        <v>204</v>
      </c>
      <c r="C18" s="9">
        <v>2500000</v>
      </c>
      <c r="D18" s="9"/>
      <c r="E18" s="9"/>
      <c r="F18" s="9">
        <v>0</v>
      </c>
      <c r="G18" s="9"/>
      <c r="H18" s="9"/>
      <c r="I18" s="9"/>
      <c r="J18" s="115">
        <f t="shared" si="13"/>
        <v>0</v>
      </c>
      <c r="K18" s="9">
        <v>2500000</v>
      </c>
      <c r="L18" s="9">
        <v>2327600</v>
      </c>
      <c r="M18" s="9">
        <v>2327600</v>
      </c>
      <c r="N18" s="9">
        <f t="shared" si="14"/>
        <v>0</v>
      </c>
      <c r="O18" s="9"/>
      <c r="P18" s="9"/>
      <c r="Q18" s="9">
        <f>SUM(N18:P18)</f>
        <v>0</v>
      </c>
      <c r="R18" s="45">
        <f t="shared" si="15"/>
        <v>172400</v>
      </c>
    </row>
    <row r="19" spans="1:18">
      <c r="A19" s="9" t="s">
        <v>508</v>
      </c>
      <c r="B19" s="9" t="s">
        <v>206</v>
      </c>
      <c r="C19" s="9">
        <v>100000</v>
      </c>
      <c r="D19" s="9"/>
      <c r="E19" s="9"/>
      <c r="F19" s="9">
        <v>4302000</v>
      </c>
      <c r="G19" s="9"/>
      <c r="H19" s="9"/>
      <c r="I19" s="9"/>
      <c r="J19" s="115">
        <f t="shared" si="13"/>
        <v>4302000</v>
      </c>
      <c r="K19" s="9">
        <v>4402000</v>
      </c>
      <c r="L19" s="9">
        <v>4402000</v>
      </c>
      <c r="M19" s="9">
        <v>4402000</v>
      </c>
      <c r="N19" s="9">
        <f t="shared" si="14"/>
        <v>0</v>
      </c>
      <c r="O19" s="9"/>
      <c r="P19" s="9"/>
      <c r="Q19" s="9">
        <f>SUM(N19:P19)</f>
        <v>0</v>
      </c>
      <c r="R19" s="45">
        <f t="shared" si="15"/>
        <v>0</v>
      </c>
    </row>
    <row r="20" spans="1:18">
      <c r="A20" s="14" t="s">
        <v>16</v>
      </c>
      <c r="B20" s="14" t="s">
        <v>31</v>
      </c>
      <c r="C20" s="14">
        <f>SUM(C21:C23)</f>
        <v>11866000</v>
      </c>
      <c r="D20" s="173">
        <f t="shared" ref="D20:J20" si="16">SUM(D21:D23)</f>
        <v>0</v>
      </c>
      <c r="E20" s="173">
        <f t="shared" si="16"/>
        <v>0</v>
      </c>
      <c r="F20" s="173">
        <f t="shared" si="16"/>
        <v>4981000</v>
      </c>
      <c r="G20" s="173">
        <f t="shared" si="16"/>
        <v>0</v>
      </c>
      <c r="H20" s="173">
        <f t="shared" si="16"/>
        <v>0</v>
      </c>
      <c r="I20" s="173">
        <f t="shared" si="16"/>
        <v>0</v>
      </c>
      <c r="J20" s="173">
        <f t="shared" si="16"/>
        <v>4981000</v>
      </c>
      <c r="K20" s="14">
        <v>16847000</v>
      </c>
      <c r="L20" s="9">
        <f t="shared" ref="L20:Q20" si="17">SUM(L21:L23)</f>
        <v>15700300</v>
      </c>
      <c r="M20" s="9">
        <f t="shared" ref="M20" si="18">SUM(M21:M23)</f>
        <v>15700300</v>
      </c>
      <c r="N20" s="14">
        <f t="shared" si="17"/>
        <v>0</v>
      </c>
      <c r="O20" s="14">
        <f t="shared" si="17"/>
        <v>0</v>
      </c>
      <c r="P20" s="14">
        <f t="shared" si="17"/>
        <v>0</v>
      </c>
      <c r="Q20" s="14">
        <f t="shared" si="17"/>
        <v>0</v>
      </c>
      <c r="R20" s="49">
        <v>1146700</v>
      </c>
    </row>
    <row r="21" spans="1:18">
      <c r="A21" s="9" t="s">
        <v>4</v>
      </c>
      <c r="B21" s="9" t="s">
        <v>550</v>
      </c>
      <c r="C21" s="9">
        <v>8800000</v>
      </c>
      <c r="D21" s="9"/>
      <c r="E21" s="9"/>
      <c r="F21" s="9">
        <v>4981000</v>
      </c>
      <c r="G21" s="9"/>
      <c r="H21" s="9"/>
      <c r="I21" s="9"/>
      <c r="J21" s="115">
        <f t="shared" ref="J21:J23" si="19">SUM(F21:I21)</f>
        <v>4981000</v>
      </c>
      <c r="K21" s="9">
        <v>13781000</v>
      </c>
      <c r="L21" s="9">
        <v>13264600</v>
      </c>
      <c r="M21" s="9">
        <v>13264600</v>
      </c>
      <c r="N21" s="9">
        <f t="shared" ref="N21:N23" si="20">L21-M21</f>
        <v>0</v>
      </c>
      <c r="O21" s="9"/>
      <c r="P21" s="9"/>
      <c r="Q21" s="9">
        <f>SUM(N21:P21)</f>
        <v>0</v>
      </c>
      <c r="R21" s="45">
        <f t="shared" ref="R21:R23" si="21">K21-M21-Q21</f>
        <v>516400</v>
      </c>
    </row>
    <row r="22" spans="1:18">
      <c r="A22" s="9" t="s">
        <v>508</v>
      </c>
      <c r="B22" s="9" t="s">
        <v>225</v>
      </c>
      <c r="C22" s="9">
        <v>2066000</v>
      </c>
      <c r="D22" s="9"/>
      <c r="E22" s="9"/>
      <c r="F22" s="9">
        <v>0</v>
      </c>
      <c r="G22" s="9"/>
      <c r="H22" s="9"/>
      <c r="I22" s="9"/>
      <c r="J22" s="115">
        <f t="shared" si="19"/>
        <v>0</v>
      </c>
      <c r="K22" s="9">
        <v>2066000</v>
      </c>
      <c r="L22" s="9">
        <v>1471700</v>
      </c>
      <c r="M22" s="9">
        <v>1471700</v>
      </c>
      <c r="N22" s="9">
        <f t="shared" si="20"/>
        <v>0</v>
      </c>
      <c r="O22" s="9"/>
      <c r="P22" s="9"/>
      <c r="Q22" s="9">
        <f>SUM(N22:P22)</f>
        <v>0</v>
      </c>
      <c r="R22" s="45">
        <f t="shared" si="21"/>
        <v>594300</v>
      </c>
    </row>
    <row r="23" spans="1:18">
      <c r="A23" s="9" t="s">
        <v>508</v>
      </c>
      <c r="B23" s="9" t="s">
        <v>226</v>
      </c>
      <c r="C23" s="9">
        <v>1000000</v>
      </c>
      <c r="D23" s="9"/>
      <c r="E23" s="9"/>
      <c r="F23" s="9">
        <v>0</v>
      </c>
      <c r="G23" s="9"/>
      <c r="H23" s="9"/>
      <c r="I23" s="9"/>
      <c r="J23" s="115">
        <f t="shared" si="19"/>
        <v>0</v>
      </c>
      <c r="K23" s="9">
        <v>1000000</v>
      </c>
      <c r="L23" s="9">
        <v>964000</v>
      </c>
      <c r="M23" s="9">
        <v>964000</v>
      </c>
      <c r="N23" s="9">
        <f t="shared" si="20"/>
        <v>0</v>
      </c>
      <c r="O23" s="9"/>
      <c r="P23" s="9"/>
      <c r="Q23" s="9">
        <f>SUM(N23:P23)</f>
        <v>0</v>
      </c>
      <c r="R23" s="45">
        <f t="shared" si="21"/>
        <v>36000</v>
      </c>
    </row>
    <row r="24" spans="1:18">
      <c r="A24" s="14" t="s">
        <v>16</v>
      </c>
      <c r="B24" s="14" t="s">
        <v>523</v>
      </c>
      <c r="C24" s="14">
        <v>7865000</v>
      </c>
      <c r="D24" s="173">
        <f t="shared" ref="D24:J24" si="22">SUM(D25:D26)</f>
        <v>0</v>
      </c>
      <c r="E24" s="173">
        <f t="shared" si="22"/>
        <v>0</v>
      </c>
      <c r="F24" s="173">
        <f t="shared" si="22"/>
        <v>-2000000</v>
      </c>
      <c r="G24" s="173">
        <f t="shared" si="22"/>
        <v>0</v>
      </c>
      <c r="H24" s="173">
        <f t="shared" si="22"/>
        <v>0</v>
      </c>
      <c r="I24" s="173">
        <f t="shared" si="22"/>
        <v>0</v>
      </c>
      <c r="J24" s="173">
        <f t="shared" si="22"/>
        <v>-2000000</v>
      </c>
      <c r="K24" s="14">
        <v>5865000</v>
      </c>
      <c r="L24" s="9">
        <f t="shared" ref="L24:Q24" si="23">SUM(L25:L26)</f>
        <v>5464800</v>
      </c>
      <c r="M24" s="9">
        <f t="shared" si="23"/>
        <v>5464800</v>
      </c>
      <c r="N24" s="14">
        <f t="shared" si="23"/>
        <v>0</v>
      </c>
      <c r="O24" s="14">
        <f t="shared" si="23"/>
        <v>0</v>
      </c>
      <c r="P24" s="14">
        <f t="shared" si="23"/>
        <v>0</v>
      </c>
      <c r="Q24" s="14">
        <f t="shared" si="23"/>
        <v>0</v>
      </c>
      <c r="R24" s="49">
        <v>400200</v>
      </c>
    </row>
    <row r="25" spans="1:18">
      <c r="A25" s="9" t="s">
        <v>508</v>
      </c>
      <c r="B25" s="9" t="s">
        <v>551</v>
      </c>
      <c r="C25" s="9">
        <v>3900000</v>
      </c>
      <c r="D25" s="9"/>
      <c r="E25" s="9"/>
      <c r="F25" s="9">
        <v>-2000000</v>
      </c>
      <c r="G25" s="9"/>
      <c r="H25" s="9"/>
      <c r="I25" s="9"/>
      <c r="J25" s="115">
        <f t="shared" ref="J25:J26" si="24">SUM(F25:I25)</f>
        <v>-2000000</v>
      </c>
      <c r="K25" s="9">
        <v>1900000</v>
      </c>
      <c r="L25" s="9">
        <v>1500000</v>
      </c>
      <c r="M25" s="9">
        <v>1500000</v>
      </c>
      <c r="N25" s="9">
        <f t="shared" ref="N25:N26" si="25">L25-M25</f>
        <v>0</v>
      </c>
      <c r="O25" s="9"/>
      <c r="P25" s="9"/>
      <c r="Q25" s="9">
        <f>SUM(N25:P25)</f>
        <v>0</v>
      </c>
      <c r="R25" s="45">
        <f t="shared" ref="R25:R26" si="26">K25-M25-Q25</f>
        <v>400000</v>
      </c>
    </row>
    <row r="26" spans="1:18">
      <c r="A26" s="9" t="s">
        <v>508</v>
      </c>
      <c r="B26" s="15" t="s">
        <v>552</v>
      </c>
      <c r="C26" s="9">
        <v>3965000</v>
      </c>
      <c r="D26" s="9"/>
      <c r="E26" s="9"/>
      <c r="F26" s="9">
        <v>0</v>
      </c>
      <c r="G26" s="9"/>
      <c r="H26" s="9"/>
      <c r="I26" s="9"/>
      <c r="J26" s="115">
        <f t="shared" si="24"/>
        <v>0</v>
      </c>
      <c r="K26" s="9">
        <v>3965000</v>
      </c>
      <c r="L26" s="9">
        <v>3964800</v>
      </c>
      <c r="M26" s="9">
        <v>3964800</v>
      </c>
      <c r="N26" s="9">
        <f t="shared" si="25"/>
        <v>0</v>
      </c>
      <c r="O26" s="9"/>
      <c r="P26" s="9"/>
      <c r="Q26" s="9">
        <f>SUM(N26:P26)</f>
        <v>0</v>
      </c>
      <c r="R26" s="45">
        <f t="shared" si="26"/>
        <v>200</v>
      </c>
    </row>
    <row r="27" spans="1:18">
      <c r="A27" s="14" t="s">
        <v>16</v>
      </c>
      <c r="B27" s="14" t="s">
        <v>47</v>
      </c>
      <c r="C27" s="14">
        <v>70707000</v>
      </c>
      <c r="D27" s="173">
        <f t="shared" ref="D27:J27" si="27">SUM(D28:D29)</f>
        <v>0</v>
      </c>
      <c r="E27" s="173">
        <f t="shared" si="27"/>
        <v>0</v>
      </c>
      <c r="F27" s="173">
        <f t="shared" si="27"/>
        <v>6200000</v>
      </c>
      <c r="G27" s="173">
        <f t="shared" si="27"/>
        <v>0</v>
      </c>
      <c r="H27" s="173">
        <f t="shared" si="27"/>
        <v>0</v>
      </c>
      <c r="I27" s="173">
        <f t="shared" si="27"/>
        <v>0</v>
      </c>
      <c r="J27" s="173">
        <f t="shared" si="27"/>
        <v>6200000</v>
      </c>
      <c r="K27" s="14">
        <v>76907000</v>
      </c>
      <c r="L27" s="9">
        <f t="shared" ref="L27:Q27" si="28">SUM(L28:L29)</f>
        <v>74856480</v>
      </c>
      <c r="M27" s="9">
        <f t="shared" si="28"/>
        <v>74856480</v>
      </c>
      <c r="N27" s="14">
        <f t="shared" si="28"/>
        <v>0</v>
      </c>
      <c r="O27" s="14">
        <f t="shared" si="28"/>
        <v>0</v>
      </c>
      <c r="P27" s="14">
        <f t="shared" si="28"/>
        <v>0</v>
      </c>
      <c r="Q27" s="14">
        <f t="shared" si="28"/>
        <v>0</v>
      </c>
      <c r="R27" s="49">
        <v>2050520</v>
      </c>
    </row>
    <row r="28" spans="1:18">
      <c r="A28" s="9" t="s">
        <v>508</v>
      </c>
      <c r="B28" s="9" t="s">
        <v>553</v>
      </c>
      <c r="C28" s="9">
        <v>47909000</v>
      </c>
      <c r="D28" s="9"/>
      <c r="E28" s="9"/>
      <c r="F28" s="9">
        <v>6380000</v>
      </c>
      <c r="G28" s="9"/>
      <c r="H28" s="9"/>
      <c r="I28" s="9"/>
      <c r="J28" s="115">
        <f t="shared" ref="J28:J29" si="29">SUM(F28:I28)</f>
        <v>6380000</v>
      </c>
      <c r="K28" s="9">
        <v>54289000</v>
      </c>
      <c r="L28" s="9">
        <v>52371280</v>
      </c>
      <c r="M28" s="9">
        <v>52371280</v>
      </c>
      <c r="N28" s="9">
        <f t="shared" ref="N28:N29" si="30">L28-M28</f>
        <v>0</v>
      </c>
      <c r="O28" s="9"/>
      <c r="P28" s="9"/>
      <c r="Q28" s="9">
        <f>SUM(N28:P28)</f>
        <v>0</v>
      </c>
      <c r="R28" s="45">
        <f t="shared" ref="R28:R29" si="31">K28-M28-Q28</f>
        <v>1917720</v>
      </c>
    </row>
    <row r="29" spans="1:18">
      <c r="A29" s="9" t="s">
        <v>4</v>
      </c>
      <c r="B29" s="9" t="s">
        <v>251</v>
      </c>
      <c r="C29" s="9">
        <v>22798000</v>
      </c>
      <c r="D29" s="9"/>
      <c r="E29" s="9"/>
      <c r="F29" s="9">
        <v>-180000</v>
      </c>
      <c r="G29" s="9"/>
      <c r="H29" s="9"/>
      <c r="I29" s="9"/>
      <c r="J29" s="115">
        <f t="shared" si="29"/>
        <v>-180000</v>
      </c>
      <c r="K29" s="9">
        <v>22618000</v>
      </c>
      <c r="L29" s="9">
        <v>22485200</v>
      </c>
      <c r="M29" s="9">
        <v>22485200</v>
      </c>
      <c r="N29" s="9">
        <f t="shared" si="30"/>
        <v>0</v>
      </c>
      <c r="O29" s="9"/>
      <c r="P29" s="9"/>
      <c r="Q29" s="9">
        <f>SUM(N29:P29)</f>
        <v>0</v>
      </c>
      <c r="R29" s="45">
        <f t="shared" si="31"/>
        <v>132800</v>
      </c>
    </row>
    <row r="30" spans="1:18">
      <c r="A30" s="14" t="s">
        <v>16</v>
      </c>
      <c r="B30" s="14" t="s">
        <v>554</v>
      </c>
      <c r="C30" s="14">
        <f>SUM(C31)</f>
        <v>17500000</v>
      </c>
      <c r="D30" s="173">
        <f t="shared" ref="D30:J30" si="32">SUM(D31)</f>
        <v>0</v>
      </c>
      <c r="E30" s="173">
        <f t="shared" si="32"/>
        <v>0</v>
      </c>
      <c r="F30" s="173">
        <f t="shared" si="32"/>
        <v>-1500000</v>
      </c>
      <c r="G30" s="173">
        <f t="shared" si="32"/>
        <v>0</v>
      </c>
      <c r="H30" s="173">
        <f t="shared" si="32"/>
        <v>0</v>
      </c>
      <c r="I30" s="173">
        <f t="shared" si="32"/>
        <v>0</v>
      </c>
      <c r="J30" s="173">
        <f t="shared" si="32"/>
        <v>-1500000</v>
      </c>
      <c r="K30" s="14">
        <v>16000000</v>
      </c>
      <c r="L30" s="9">
        <f t="shared" ref="L30:Q30" si="33">SUM(L31)</f>
        <v>15976960</v>
      </c>
      <c r="M30" s="9">
        <f t="shared" si="33"/>
        <v>15976960</v>
      </c>
      <c r="N30" s="14">
        <f t="shared" si="33"/>
        <v>0</v>
      </c>
      <c r="O30" s="14">
        <f t="shared" si="33"/>
        <v>0</v>
      </c>
      <c r="P30" s="14">
        <f t="shared" si="33"/>
        <v>0</v>
      </c>
      <c r="Q30" s="14">
        <f t="shared" si="33"/>
        <v>0</v>
      </c>
      <c r="R30" s="49">
        <v>23040</v>
      </c>
    </row>
    <row r="31" spans="1:18">
      <c r="A31" s="9" t="s">
        <v>4</v>
      </c>
      <c r="B31" s="9" t="s">
        <v>171</v>
      </c>
      <c r="C31" s="9">
        <v>17500000</v>
      </c>
      <c r="D31" s="9"/>
      <c r="E31" s="9"/>
      <c r="F31" s="9">
        <v>-1500000</v>
      </c>
      <c r="G31" s="9"/>
      <c r="H31" s="9"/>
      <c r="I31" s="9"/>
      <c r="J31" s="115">
        <f>SUM(F31:I31)</f>
        <v>-1500000</v>
      </c>
      <c r="K31" s="9">
        <v>16000000</v>
      </c>
      <c r="L31" s="9">
        <v>15976960</v>
      </c>
      <c r="M31" s="9">
        <v>15976960</v>
      </c>
      <c r="N31" s="9">
        <f>L31-M31</f>
        <v>0</v>
      </c>
      <c r="O31" s="9"/>
      <c r="P31" s="9"/>
      <c r="Q31" s="9">
        <f>SUM(N31:P31)</f>
        <v>0</v>
      </c>
      <c r="R31" s="45">
        <f>K31-M31-Q31</f>
        <v>23040</v>
      </c>
    </row>
    <row r="32" spans="1:18">
      <c r="A32" s="14" t="s">
        <v>16</v>
      </c>
      <c r="B32" s="14" t="s">
        <v>81</v>
      </c>
      <c r="C32" s="14">
        <f>SUM(C33)</f>
        <v>1800000</v>
      </c>
      <c r="D32" s="173">
        <f t="shared" ref="D32:J32" si="34">SUM(D33)</f>
        <v>0</v>
      </c>
      <c r="E32" s="173">
        <f t="shared" si="34"/>
        <v>0</v>
      </c>
      <c r="F32" s="173">
        <f t="shared" si="34"/>
        <v>-1800000</v>
      </c>
      <c r="G32" s="173">
        <f t="shared" si="34"/>
        <v>0</v>
      </c>
      <c r="H32" s="173">
        <f t="shared" si="34"/>
        <v>0</v>
      </c>
      <c r="I32" s="173">
        <f t="shared" si="34"/>
        <v>0</v>
      </c>
      <c r="J32" s="173">
        <f t="shared" si="34"/>
        <v>-1800000</v>
      </c>
      <c r="K32" s="14">
        <v>0</v>
      </c>
      <c r="L32" s="9">
        <f t="shared" ref="L32:Q32" si="35">SUM(L33:L33)</f>
        <v>0</v>
      </c>
      <c r="M32" s="9">
        <f t="shared" si="35"/>
        <v>0</v>
      </c>
      <c r="N32" s="14">
        <f t="shared" si="35"/>
        <v>0</v>
      </c>
      <c r="O32" s="14">
        <f t="shared" si="35"/>
        <v>0</v>
      </c>
      <c r="P32" s="14">
        <f t="shared" si="35"/>
        <v>0</v>
      </c>
      <c r="Q32" s="14">
        <f t="shared" si="35"/>
        <v>0</v>
      </c>
      <c r="R32" s="49">
        <v>0</v>
      </c>
    </row>
    <row r="33" spans="1:18">
      <c r="A33" s="9" t="s">
        <v>4</v>
      </c>
      <c r="B33" s="9" t="s">
        <v>555</v>
      </c>
      <c r="C33" s="9">
        <v>1800000</v>
      </c>
      <c r="D33" s="9"/>
      <c r="E33" s="9"/>
      <c r="F33" s="9">
        <v>-1800000</v>
      </c>
      <c r="G33" s="9"/>
      <c r="H33" s="9"/>
      <c r="I33" s="9"/>
      <c r="J33" s="115">
        <f>SUM(F33:I33)</f>
        <v>-1800000</v>
      </c>
      <c r="K33" s="9">
        <v>0</v>
      </c>
      <c r="L33" s="9">
        <v>0</v>
      </c>
      <c r="M33" s="9">
        <v>0</v>
      </c>
      <c r="N33" s="9">
        <f>L33-M33</f>
        <v>0</v>
      </c>
      <c r="O33" s="9"/>
      <c r="P33" s="9"/>
      <c r="Q33" s="9">
        <f>SUM(N33:P33)</f>
        <v>0</v>
      </c>
      <c r="R33" s="45">
        <f>K33-M33-Q33</f>
        <v>0</v>
      </c>
    </row>
    <row r="34" spans="1:18">
      <c r="A34" s="14" t="s">
        <v>16</v>
      </c>
      <c r="B34" s="14" t="s">
        <v>38</v>
      </c>
      <c r="C34" s="14">
        <v>4730000</v>
      </c>
      <c r="D34" s="173">
        <f t="shared" ref="D34:J34" si="36">SUM(D35:D36)</f>
        <v>0</v>
      </c>
      <c r="E34" s="173">
        <f t="shared" si="36"/>
        <v>0</v>
      </c>
      <c r="F34" s="173">
        <f t="shared" si="36"/>
        <v>-3931000</v>
      </c>
      <c r="G34" s="173">
        <f t="shared" si="36"/>
        <v>0</v>
      </c>
      <c r="H34" s="173">
        <f t="shared" si="36"/>
        <v>0</v>
      </c>
      <c r="I34" s="173">
        <f t="shared" si="36"/>
        <v>0</v>
      </c>
      <c r="J34" s="173">
        <f t="shared" si="36"/>
        <v>-3931000</v>
      </c>
      <c r="K34" s="14">
        <v>799000</v>
      </c>
      <c r="L34" s="9">
        <f t="shared" ref="L34:Q34" si="37">SUM(L35:L36)</f>
        <v>798100</v>
      </c>
      <c r="M34" s="9">
        <f t="shared" si="37"/>
        <v>798100</v>
      </c>
      <c r="N34" s="14">
        <f t="shared" si="37"/>
        <v>0</v>
      </c>
      <c r="O34" s="14">
        <f t="shared" si="37"/>
        <v>0</v>
      </c>
      <c r="P34" s="14">
        <f t="shared" si="37"/>
        <v>0</v>
      </c>
      <c r="Q34" s="14">
        <f t="shared" si="37"/>
        <v>0</v>
      </c>
      <c r="R34" s="49">
        <v>900</v>
      </c>
    </row>
    <row r="35" spans="1:18">
      <c r="A35" s="9" t="s">
        <v>4</v>
      </c>
      <c r="B35" s="9" t="s">
        <v>39</v>
      </c>
      <c r="C35" s="9">
        <v>4230000</v>
      </c>
      <c r="D35" s="9"/>
      <c r="E35" s="9"/>
      <c r="F35" s="9">
        <v>-3431000</v>
      </c>
      <c r="G35" s="9"/>
      <c r="H35" s="9"/>
      <c r="I35" s="9"/>
      <c r="J35" s="115">
        <f t="shared" ref="J35:J36" si="38">SUM(F35:I35)</f>
        <v>-3431000</v>
      </c>
      <c r="K35" s="9">
        <v>799000</v>
      </c>
      <c r="L35" s="9">
        <v>798100</v>
      </c>
      <c r="M35" s="9">
        <v>798100</v>
      </c>
      <c r="N35" s="9">
        <f t="shared" ref="N35:N36" si="39">L35-M35</f>
        <v>0</v>
      </c>
      <c r="O35" s="9"/>
      <c r="P35" s="9"/>
      <c r="Q35" s="9">
        <f>SUM(N35:P35)</f>
        <v>0</v>
      </c>
      <c r="R35" s="45">
        <f t="shared" ref="R35:R36" si="40">K35-M35-Q35</f>
        <v>900</v>
      </c>
    </row>
    <row r="36" spans="1:18">
      <c r="A36" s="9" t="s">
        <v>4</v>
      </c>
      <c r="B36" s="9" t="s">
        <v>85</v>
      </c>
      <c r="C36" s="9">
        <v>500000</v>
      </c>
      <c r="D36" s="9"/>
      <c r="E36" s="9"/>
      <c r="F36" s="9">
        <v>-500000</v>
      </c>
      <c r="G36" s="9"/>
      <c r="H36" s="9"/>
      <c r="I36" s="9"/>
      <c r="J36" s="115">
        <f t="shared" si="38"/>
        <v>-500000</v>
      </c>
      <c r="K36" s="9">
        <v>0</v>
      </c>
      <c r="L36" s="9">
        <v>0</v>
      </c>
      <c r="M36" s="9">
        <v>0</v>
      </c>
      <c r="N36" s="9">
        <f t="shared" si="39"/>
        <v>0</v>
      </c>
      <c r="O36" s="9"/>
      <c r="P36" s="9"/>
      <c r="Q36" s="9">
        <f>SUM(N36:P36)</f>
        <v>0</v>
      </c>
      <c r="R36" s="45">
        <f t="shared" si="40"/>
        <v>0</v>
      </c>
    </row>
    <row r="37" spans="1:18">
      <c r="A37" s="14" t="s">
        <v>16</v>
      </c>
      <c r="B37" s="14" t="s">
        <v>40</v>
      </c>
      <c r="C37" s="14">
        <v>20135000</v>
      </c>
      <c r="D37" s="173">
        <f t="shared" ref="D37:J37" si="41">SUM(D38:D39)</f>
        <v>0</v>
      </c>
      <c r="E37" s="173">
        <f t="shared" si="41"/>
        <v>0</v>
      </c>
      <c r="F37" s="173">
        <f t="shared" si="41"/>
        <v>0</v>
      </c>
      <c r="G37" s="173">
        <f t="shared" si="41"/>
        <v>0</v>
      </c>
      <c r="H37" s="173">
        <f t="shared" si="41"/>
        <v>0</v>
      </c>
      <c r="I37" s="173">
        <f t="shared" si="41"/>
        <v>0</v>
      </c>
      <c r="J37" s="173">
        <f t="shared" si="41"/>
        <v>0</v>
      </c>
      <c r="K37" s="14">
        <v>20135000</v>
      </c>
      <c r="L37" s="9">
        <f t="shared" ref="L37:Q37" si="42">SUM(L38:L39)</f>
        <v>20100140</v>
      </c>
      <c r="M37" s="9">
        <f t="shared" ref="M37" si="43">SUM(M38:M39)</f>
        <v>20100140</v>
      </c>
      <c r="N37" s="14">
        <f t="shared" si="42"/>
        <v>0</v>
      </c>
      <c r="O37" s="14">
        <f t="shared" si="42"/>
        <v>0</v>
      </c>
      <c r="P37" s="14">
        <f t="shared" si="42"/>
        <v>0</v>
      </c>
      <c r="Q37" s="14">
        <f t="shared" si="42"/>
        <v>0</v>
      </c>
      <c r="R37" s="49">
        <v>34860</v>
      </c>
    </row>
    <row r="38" spans="1:18">
      <c r="A38" s="9" t="s">
        <v>4</v>
      </c>
      <c r="B38" s="9" t="s">
        <v>148</v>
      </c>
      <c r="C38" s="9">
        <v>17735000</v>
      </c>
      <c r="D38" s="9"/>
      <c r="E38" s="9"/>
      <c r="F38" s="9">
        <v>2100000</v>
      </c>
      <c r="G38" s="9"/>
      <c r="H38" s="9"/>
      <c r="I38" s="9"/>
      <c r="J38" s="115">
        <f t="shared" ref="J38:J39" si="44">SUM(F38:I38)</f>
        <v>2100000</v>
      </c>
      <c r="K38" s="9">
        <v>19835000</v>
      </c>
      <c r="L38" s="9">
        <v>19800140</v>
      </c>
      <c r="M38" s="9">
        <v>19800140</v>
      </c>
      <c r="N38" s="9">
        <f t="shared" ref="N38:N39" si="45">L38-M38</f>
        <v>0</v>
      </c>
      <c r="O38" s="9"/>
      <c r="P38" s="9"/>
      <c r="Q38" s="9">
        <f>SUM(N38:P38)</f>
        <v>0</v>
      </c>
      <c r="R38" s="45">
        <f t="shared" ref="R38:R39" si="46">K38-M38-Q38</f>
        <v>34860</v>
      </c>
    </row>
    <row r="39" spans="1:18">
      <c r="A39" s="9" t="s">
        <v>4</v>
      </c>
      <c r="B39" s="9" t="s">
        <v>149</v>
      </c>
      <c r="C39" s="9">
        <v>2400000</v>
      </c>
      <c r="D39" s="9"/>
      <c r="E39" s="9"/>
      <c r="F39" s="9">
        <v>-2100000</v>
      </c>
      <c r="G39" s="9"/>
      <c r="H39" s="9"/>
      <c r="I39" s="9"/>
      <c r="J39" s="115">
        <f t="shared" si="44"/>
        <v>-2100000</v>
      </c>
      <c r="K39" s="9">
        <v>300000</v>
      </c>
      <c r="L39" s="9">
        <v>300000</v>
      </c>
      <c r="M39" s="9">
        <v>300000</v>
      </c>
      <c r="N39" s="9">
        <f t="shared" si="45"/>
        <v>0</v>
      </c>
      <c r="O39" s="9"/>
      <c r="P39" s="9"/>
      <c r="Q39" s="9">
        <f>SUM(N39:P39)</f>
        <v>0</v>
      </c>
      <c r="R39" s="45">
        <f t="shared" si="46"/>
        <v>0</v>
      </c>
    </row>
    <row r="40" spans="1:18">
      <c r="A40" s="14" t="s">
        <v>16</v>
      </c>
      <c r="B40" s="14" t="s">
        <v>49</v>
      </c>
      <c r="C40" s="14">
        <v>52154000</v>
      </c>
      <c r="D40" s="173">
        <f t="shared" ref="D40:J40" si="47">SUM(D41:D42)</f>
        <v>0</v>
      </c>
      <c r="E40" s="173">
        <f t="shared" si="47"/>
        <v>0</v>
      </c>
      <c r="F40" s="173">
        <f t="shared" si="47"/>
        <v>-12110000</v>
      </c>
      <c r="G40" s="173">
        <f t="shared" si="47"/>
        <v>0</v>
      </c>
      <c r="H40" s="173">
        <f t="shared" si="47"/>
        <v>0</v>
      </c>
      <c r="I40" s="173">
        <f t="shared" si="47"/>
        <v>0</v>
      </c>
      <c r="J40" s="173">
        <f t="shared" si="47"/>
        <v>-12110000</v>
      </c>
      <c r="K40" s="14">
        <v>40044000</v>
      </c>
      <c r="L40" s="9">
        <f t="shared" ref="L40:Q40" si="48">SUM(L41:L42)</f>
        <v>39901080</v>
      </c>
      <c r="M40" s="9">
        <f t="shared" si="48"/>
        <v>39901080</v>
      </c>
      <c r="N40" s="14">
        <f t="shared" si="48"/>
        <v>0</v>
      </c>
      <c r="O40" s="14">
        <f t="shared" si="48"/>
        <v>0</v>
      </c>
      <c r="P40" s="14">
        <f t="shared" si="48"/>
        <v>0</v>
      </c>
      <c r="Q40" s="14">
        <f t="shared" si="48"/>
        <v>0</v>
      </c>
      <c r="R40" s="49">
        <v>142920</v>
      </c>
    </row>
    <row r="41" spans="1:18">
      <c r="A41" s="9" t="s">
        <v>4</v>
      </c>
      <c r="B41" s="9" t="s">
        <v>103</v>
      </c>
      <c r="C41" s="9">
        <v>15000000</v>
      </c>
      <c r="D41" s="9"/>
      <c r="E41" s="9"/>
      <c r="F41" s="9">
        <v>-6000000</v>
      </c>
      <c r="G41" s="9"/>
      <c r="H41" s="9"/>
      <c r="I41" s="9"/>
      <c r="J41" s="115">
        <f t="shared" ref="J41:J42" si="49">SUM(F41:I41)</f>
        <v>-6000000</v>
      </c>
      <c r="K41" s="9">
        <v>9000000</v>
      </c>
      <c r="L41" s="9">
        <v>8999990</v>
      </c>
      <c r="M41" s="9">
        <v>8999990</v>
      </c>
      <c r="N41" s="9">
        <f t="shared" ref="N41:N42" si="50">L41-M41</f>
        <v>0</v>
      </c>
      <c r="O41" s="9"/>
      <c r="P41" s="9"/>
      <c r="Q41" s="9">
        <f>SUM(N41:P41)</f>
        <v>0</v>
      </c>
      <c r="R41" s="45">
        <f t="shared" ref="R41:R42" si="51">K41-M41-Q41</f>
        <v>10</v>
      </c>
    </row>
    <row r="42" spans="1:18">
      <c r="A42" s="9" t="s">
        <v>4</v>
      </c>
      <c r="B42" s="15" t="s">
        <v>138</v>
      </c>
      <c r="C42" s="9">
        <v>37154000</v>
      </c>
      <c r="D42" s="9"/>
      <c r="E42" s="9"/>
      <c r="F42" s="9">
        <v>-6110000</v>
      </c>
      <c r="G42" s="9"/>
      <c r="H42" s="9"/>
      <c r="I42" s="9"/>
      <c r="J42" s="115">
        <f t="shared" si="49"/>
        <v>-6110000</v>
      </c>
      <c r="K42" s="9">
        <v>31044000</v>
      </c>
      <c r="L42" s="9">
        <v>30901090</v>
      </c>
      <c r="M42" s="9">
        <v>30901090</v>
      </c>
      <c r="N42" s="9">
        <f t="shared" si="50"/>
        <v>0</v>
      </c>
      <c r="O42" s="9"/>
      <c r="P42" s="9"/>
      <c r="Q42" s="9">
        <f>SUM(N42:P42)</f>
        <v>0</v>
      </c>
      <c r="R42" s="45">
        <f t="shared" si="51"/>
        <v>142910</v>
      </c>
    </row>
    <row r="43" spans="1:18">
      <c r="A43" s="11" t="s">
        <v>1</v>
      </c>
      <c r="B43" s="11" t="s">
        <v>51</v>
      </c>
      <c r="C43" s="11">
        <f>SUM(C44)</f>
        <v>0</v>
      </c>
      <c r="D43" s="117">
        <f t="shared" ref="D43:J43" si="52">SUM(D44)</f>
        <v>0</v>
      </c>
      <c r="E43" s="117">
        <f t="shared" si="52"/>
        <v>0</v>
      </c>
      <c r="F43" s="117">
        <f t="shared" si="52"/>
        <v>0</v>
      </c>
      <c r="G43" s="117">
        <f t="shared" si="52"/>
        <v>0</v>
      </c>
      <c r="H43" s="117">
        <f t="shared" si="52"/>
        <v>0</v>
      </c>
      <c r="I43" s="117">
        <f t="shared" si="52"/>
        <v>110406000</v>
      </c>
      <c r="J43" s="117">
        <f t="shared" si="52"/>
        <v>110406000</v>
      </c>
      <c r="K43" s="11">
        <f t="shared" ref="K43:Q43" si="53">SUM(K44)</f>
        <v>110406000</v>
      </c>
      <c r="L43" s="11">
        <f t="shared" si="53"/>
        <v>110055900</v>
      </c>
      <c r="M43" s="11">
        <f t="shared" si="53"/>
        <v>110055900</v>
      </c>
      <c r="N43" s="11">
        <f t="shared" si="53"/>
        <v>0</v>
      </c>
      <c r="O43" s="11">
        <f t="shared" si="53"/>
        <v>0</v>
      </c>
      <c r="P43" s="11">
        <f t="shared" si="53"/>
        <v>0</v>
      </c>
      <c r="Q43" s="11">
        <f t="shared" si="53"/>
        <v>0</v>
      </c>
      <c r="R43" s="46">
        <v>350100</v>
      </c>
    </row>
    <row r="44" spans="1:18">
      <c r="A44" s="12" t="s">
        <v>2</v>
      </c>
      <c r="B44" s="12" t="s">
        <v>135</v>
      </c>
      <c r="C44" s="12">
        <f t="shared" ref="C44:Q44" si="54">SUM(C45)</f>
        <v>0</v>
      </c>
      <c r="D44" s="119">
        <f t="shared" si="54"/>
        <v>0</v>
      </c>
      <c r="E44" s="119">
        <f t="shared" si="54"/>
        <v>0</v>
      </c>
      <c r="F44" s="119">
        <f t="shared" si="54"/>
        <v>0</v>
      </c>
      <c r="G44" s="119">
        <f t="shared" si="54"/>
        <v>0</v>
      </c>
      <c r="H44" s="119">
        <f t="shared" si="54"/>
        <v>0</v>
      </c>
      <c r="I44" s="119">
        <f t="shared" si="54"/>
        <v>110406000</v>
      </c>
      <c r="J44" s="119">
        <f t="shared" si="54"/>
        <v>110406000</v>
      </c>
      <c r="K44" s="12">
        <f t="shared" si="54"/>
        <v>110406000</v>
      </c>
      <c r="L44" s="12">
        <f t="shared" si="54"/>
        <v>110055900</v>
      </c>
      <c r="M44" s="12">
        <f t="shared" si="54"/>
        <v>110055900</v>
      </c>
      <c r="N44" s="12">
        <f t="shared" si="54"/>
        <v>0</v>
      </c>
      <c r="O44" s="12">
        <f t="shared" si="54"/>
        <v>0</v>
      </c>
      <c r="P44" s="12">
        <f t="shared" si="54"/>
        <v>0</v>
      </c>
      <c r="Q44" s="12">
        <f t="shared" si="54"/>
        <v>0</v>
      </c>
      <c r="R44" s="47">
        <v>350100</v>
      </c>
    </row>
    <row r="45" spans="1:18">
      <c r="A45" s="13" t="s">
        <v>3</v>
      </c>
      <c r="B45" s="13" t="s">
        <v>229</v>
      </c>
      <c r="C45" s="13">
        <f>SUM(C46,C49,C52,C54)</f>
        <v>0</v>
      </c>
      <c r="D45" s="120">
        <f t="shared" ref="D45:J45" si="55">SUM(D46,D49,D52,D54)</f>
        <v>0</v>
      </c>
      <c r="E45" s="120">
        <f t="shared" si="55"/>
        <v>0</v>
      </c>
      <c r="F45" s="120">
        <f t="shared" si="55"/>
        <v>0</v>
      </c>
      <c r="G45" s="120">
        <f t="shared" si="55"/>
        <v>0</v>
      </c>
      <c r="H45" s="120">
        <f t="shared" si="55"/>
        <v>0</v>
      </c>
      <c r="I45" s="120">
        <f t="shared" si="55"/>
        <v>110406000</v>
      </c>
      <c r="J45" s="120">
        <f t="shared" si="55"/>
        <v>110406000</v>
      </c>
      <c r="K45" s="13">
        <f t="shared" ref="K45:Q45" si="56">SUM(K46,K49,K52,K54)</f>
        <v>110406000</v>
      </c>
      <c r="L45" s="13">
        <f t="shared" si="56"/>
        <v>110055900</v>
      </c>
      <c r="M45" s="13">
        <f t="shared" si="56"/>
        <v>110055900</v>
      </c>
      <c r="N45" s="13">
        <f t="shared" si="56"/>
        <v>0</v>
      </c>
      <c r="O45" s="13">
        <f t="shared" si="56"/>
        <v>0</v>
      </c>
      <c r="P45" s="13">
        <f t="shared" si="56"/>
        <v>0</v>
      </c>
      <c r="Q45" s="13">
        <f t="shared" si="56"/>
        <v>0</v>
      </c>
      <c r="R45" s="48">
        <v>350100</v>
      </c>
    </row>
    <row r="46" spans="1:18">
      <c r="A46" s="14" t="s">
        <v>16</v>
      </c>
      <c r="B46" s="14" t="s">
        <v>36</v>
      </c>
      <c r="C46" s="14">
        <f>SUM(C47)</f>
        <v>0</v>
      </c>
      <c r="D46" s="173">
        <f t="shared" ref="D46:J46" si="57">SUM(D47:D48)</f>
        <v>0</v>
      </c>
      <c r="E46" s="173">
        <f t="shared" si="57"/>
        <v>0</v>
      </c>
      <c r="F46" s="173">
        <f t="shared" si="57"/>
        <v>0</v>
      </c>
      <c r="G46" s="173">
        <f t="shared" si="57"/>
        <v>0</v>
      </c>
      <c r="H46" s="173">
        <f t="shared" si="57"/>
        <v>0</v>
      </c>
      <c r="I46" s="173">
        <f t="shared" si="57"/>
        <v>40973000</v>
      </c>
      <c r="J46" s="173">
        <f t="shared" si="57"/>
        <v>40973000</v>
      </c>
      <c r="K46" s="14">
        <f t="shared" ref="K46:Q46" si="58">SUM(K47:K48)</f>
        <v>40973000</v>
      </c>
      <c r="L46" s="9">
        <f t="shared" si="58"/>
        <v>40961600</v>
      </c>
      <c r="M46" s="9">
        <f t="shared" si="58"/>
        <v>40961600</v>
      </c>
      <c r="N46" s="14">
        <f t="shared" si="58"/>
        <v>0</v>
      </c>
      <c r="O46" s="14">
        <f t="shared" si="58"/>
        <v>0</v>
      </c>
      <c r="P46" s="14">
        <f t="shared" si="58"/>
        <v>0</v>
      </c>
      <c r="Q46" s="14">
        <f t="shared" si="58"/>
        <v>0</v>
      </c>
      <c r="R46" s="49">
        <v>11400</v>
      </c>
    </row>
    <row r="47" spans="1:18">
      <c r="A47" s="9" t="s">
        <v>4</v>
      </c>
      <c r="B47" s="9" t="s">
        <v>37</v>
      </c>
      <c r="C47" s="9">
        <v>0</v>
      </c>
      <c r="D47" s="9"/>
      <c r="E47" s="9"/>
      <c r="F47" s="9"/>
      <c r="G47" s="9"/>
      <c r="H47" s="9"/>
      <c r="I47" s="9">
        <v>33420000</v>
      </c>
      <c r="J47" s="115">
        <f t="shared" ref="J47:J48" si="59">SUM(F47:I47)</f>
        <v>33420000</v>
      </c>
      <c r="K47" s="9">
        <v>33420000</v>
      </c>
      <c r="L47" s="9">
        <v>33408800</v>
      </c>
      <c r="M47" s="9">
        <v>33408800</v>
      </c>
      <c r="N47" s="9">
        <f t="shared" ref="N47:N48" si="60">L47-M47</f>
        <v>0</v>
      </c>
      <c r="O47" s="9"/>
      <c r="P47" s="9"/>
      <c r="Q47" s="9">
        <f>SUM(N47:P47)</f>
        <v>0</v>
      </c>
      <c r="R47" s="45">
        <f t="shared" ref="R47:R48" si="61">K47-M47-Q47</f>
        <v>11200</v>
      </c>
    </row>
    <row r="48" spans="1:18">
      <c r="A48" s="9" t="s">
        <v>4</v>
      </c>
      <c r="B48" s="9" t="s">
        <v>206</v>
      </c>
      <c r="C48" s="9">
        <v>0</v>
      </c>
      <c r="D48" s="9"/>
      <c r="E48" s="9"/>
      <c r="F48" s="9"/>
      <c r="G48" s="9"/>
      <c r="H48" s="9"/>
      <c r="I48" s="9">
        <v>7553000</v>
      </c>
      <c r="J48" s="115">
        <f t="shared" si="59"/>
        <v>7553000</v>
      </c>
      <c r="K48" s="9">
        <v>7553000</v>
      </c>
      <c r="L48" s="9">
        <v>7552800</v>
      </c>
      <c r="M48" s="9">
        <v>7552800</v>
      </c>
      <c r="N48" s="9">
        <f t="shared" si="60"/>
        <v>0</v>
      </c>
      <c r="O48" s="9"/>
      <c r="P48" s="9"/>
      <c r="Q48" s="9">
        <f>SUM(N48:P48)</f>
        <v>0</v>
      </c>
      <c r="R48" s="45">
        <f t="shared" si="61"/>
        <v>200</v>
      </c>
    </row>
    <row r="49" spans="1:18">
      <c r="A49" s="14" t="s">
        <v>16</v>
      </c>
      <c r="B49" s="14" t="s">
        <v>47</v>
      </c>
      <c r="C49" s="14">
        <f>SUM(C50:C51)</f>
        <v>0</v>
      </c>
      <c r="D49" s="173">
        <f t="shared" ref="D49:J49" si="62">SUM(D50:D51)</f>
        <v>0</v>
      </c>
      <c r="E49" s="173">
        <f t="shared" si="62"/>
        <v>0</v>
      </c>
      <c r="F49" s="173">
        <f t="shared" si="62"/>
        <v>0</v>
      </c>
      <c r="G49" s="173">
        <f t="shared" si="62"/>
        <v>0</v>
      </c>
      <c r="H49" s="173">
        <f t="shared" si="62"/>
        <v>0</v>
      </c>
      <c r="I49" s="173">
        <f t="shared" si="62"/>
        <v>25415000</v>
      </c>
      <c r="J49" s="173">
        <f t="shared" si="62"/>
        <v>25415000</v>
      </c>
      <c r="K49" s="14">
        <f t="shared" ref="K49:Q49" si="63">SUM(K50:K51)</f>
        <v>25415000</v>
      </c>
      <c r="L49" s="9">
        <f t="shared" si="63"/>
        <v>25110800</v>
      </c>
      <c r="M49" s="9">
        <f t="shared" si="63"/>
        <v>25110800</v>
      </c>
      <c r="N49" s="14">
        <f t="shared" si="63"/>
        <v>0</v>
      </c>
      <c r="O49" s="14">
        <f t="shared" si="63"/>
        <v>0</v>
      </c>
      <c r="P49" s="14">
        <f t="shared" si="63"/>
        <v>0</v>
      </c>
      <c r="Q49" s="14">
        <f t="shared" si="63"/>
        <v>0</v>
      </c>
      <c r="R49" s="49">
        <v>304200</v>
      </c>
    </row>
    <row r="50" spans="1:18">
      <c r="A50" s="9" t="s">
        <v>4</v>
      </c>
      <c r="B50" s="15" t="s">
        <v>71</v>
      </c>
      <c r="C50" s="9">
        <v>0</v>
      </c>
      <c r="D50" s="9"/>
      <c r="E50" s="9"/>
      <c r="F50" s="9"/>
      <c r="G50" s="9"/>
      <c r="H50" s="9"/>
      <c r="I50" s="9">
        <v>2000000</v>
      </c>
      <c r="J50" s="115">
        <f t="shared" ref="J50:J51" si="64">SUM(F50:I50)</f>
        <v>2000000</v>
      </c>
      <c r="K50" s="9">
        <v>2000000</v>
      </c>
      <c r="L50" s="9">
        <v>2000000</v>
      </c>
      <c r="M50" s="9">
        <v>2000000</v>
      </c>
      <c r="N50" s="9">
        <f t="shared" ref="N50:N51" si="65">L50-M50</f>
        <v>0</v>
      </c>
      <c r="O50" s="9"/>
      <c r="P50" s="9"/>
      <c r="Q50" s="9">
        <f>SUM(N50:P50)</f>
        <v>0</v>
      </c>
      <c r="R50" s="45">
        <f t="shared" ref="R50:R51" si="66">K50-M50-Q50</f>
        <v>0</v>
      </c>
    </row>
    <row r="51" spans="1:18">
      <c r="A51" s="9" t="s">
        <v>4</v>
      </c>
      <c r="B51" s="9" t="s">
        <v>276</v>
      </c>
      <c r="C51" s="9">
        <v>0</v>
      </c>
      <c r="D51" s="9"/>
      <c r="E51" s="9"/>
      <c r="F51" s="9"/>
      <c r="G51" s="9"/>
      <c r="H51" s="9"/>
      <c r="I51" s="9">
        <v>23415000</v>
      </c>
      <c r="J51" s="115">
        <f t="shared" si="64"/>
        <v>23415000</v>
      </c>
      <c r="K51" s="9">
        <v>23415000</v>
      </c>
      <c r="L51" s="9">
        <v>23110800</v>
      </c>
      <c r="M51" s="9">
        <v>23110800</v>
      </c>
      <c r="N51" s="9">
        <f t="shared" si="65"/>
        <v>0</v>
      </c>
      <c r="O51" s="9"/>
      <c r="P51" s="9"/>
      <c r="Q51" s="9">
        <f>SUM(N51:P51)</f>
        <v>0</v>
      </c>
      <c r="R51" s="45">
        <f t="shared" si="66"/>
        <v>304200</v>
      </c>
    </row>
    <row r="52" spans="1:18">
      <c r="A52" s="14" t="s">
        <v>16</v>
      </c>
      <c r="B52" s="14" t="s">
        <v>170</v>
      </c>
      <c r="C52" s="14">
        <v>0</v>
      </c>
      <c r="D52" s="173">
        <f t="shared" ref="D52:J52" si="67">SUM(D53)</f>
        <v>0</v>
      </c>
      <c r="E52" s="173">
        <f t="shared" si="67"/>
        <v>0</v>
      </c>
      <c r="F52" s="173">
        <f t="shared" si="67"/>
        <v>0</v>
      </c>
      <c r="G52" s="173">
        <f t="shared" si="67"/>
        <v>0</v>
      </c>
      <c r="H52" s="173">
        <f t="shared" si="67"/>
        <v>0</v>
      </c>
      <c r="I52" s="173">
        <f t="shared" si="67"/>
        <v>38216000</v>
      </c>
      <c r="J52" s="173">
        <f t="shared" si="67"/>
        <v>38216000</v>
      </c>
      <c r="K52" s="14">
        <v>38216000</v>
      </c>
      <c r="L52" s="9">
        <f t="shared" ref="L52:Q52" si="68">SUM(L53)</f>
        <v>38202650</v>
      </c>
      <c r="M52" s="9">
        <f t="shared" si="68"/>
        <v>38202650</v>
      </c>
      <c r="N52" s="14">
        <f t="shared" si="68"/>
        <v>0</v>
      </c>
      <c r="O52" s="14">
        <f t="shared" si="68"/>
        <v>0</v>
      </c>
      <c r="P52" s="14">
        <f t="shared" si="68"/>
        <v>0</v>
      </c>
      <c r="Q52" s="14">
        <f t="shared" si="68"/>
        <v>0</v>
      </c>
      <c r="R52" s="49">
        <v>13350</v>
      </c>
    </row>
    <row r="53" spans="1:18">
      <c r="A53" s="9" t="s">
        <v>4</v>
      </c>
      <c r="B53" s="9" t="s">
        <v>171</v>
      </c>
      <c r="C53" s="9">
        <v>0</v>
      </c>
      <c r="D53" s="9"/>
      <c r="E53" s="9"/>
      <c r="F53" s="9"/>
      <c r="G53" s="9"/>
      <c r="H53" s="9"/>
      <c r="I53" s="9">
        <v>38216000</v>
      </c>
      <c r="J53" s="115">
        <f>SUM(F53:I53)</f>
        <v>38216000</v>
      </c>
      <c r="K53" s="9">
        <v>38216000</v>
      </c>
      <c r="L53" s="9">
        <v>38202650</v>
      </c>
      <c r="M53" s="9">
        <v>38202650</v>
      </c>
      <c r="N53" s="9">
        <f>L53-M53</f>
        <v>0</v>
      </c>
      <c r="O53" s="9"/>
      <c r="P53" s="9"/>
      <c r="Q53" s="9">
        <f>SUM(N53:P53)</f>
        <v>0</v>
      </c>
      <c r="R53" s="45">
        <f>K53-M53-Q53</f>
        <v>13350</v>
      </c>
    </row>
    <row r="54" spans="1:18">
      <c r="A54" s="14" t="s">
        <v>16</v>
      </c>
      <c r="B54" s="14" t="s">
        <v>40</v>
      </c>
      <c r="C54" s="14">
        <v>0</v>
      </c>
      <c r="D54" s="173">
        <f t="shared" ref="D54:J54" si="69">SUM(D55)</f>
        <v>0</v>
      </c>
      <c r="E54" s="173">
        <f t="shared" si="69"/>
        <v>0</v>
      </c>
      <c r="F54" s="173">
        <f t="shared" si="69"/>
        <v>0</v>
      </c>
      <c r="G54" s="173">
        <f t="shared" si="69"/>
        <v>0</v>
      </c>
      <c r="H54" s="173">
        <f t="shared" si="69"/>
        <v>0</v>
      </c>
      <c r="I54" s="173">
        <f t="shared" si="69"/>
        <v>5802000</v>
      </c>
      <c r="J54" s="173">
        <f t="shared" si="69"/>
        <v>5802000</v>
      </c>
      <c r="K54" s="14">
        <v>5802000</v>
      </c>
      <c r="L54" s="9">
        <f t="shared" ref="L54:Q54" si="70">SUM(L55)</f>
        <v>5780850</v>
      </c>
      <c r="M54" s="9">
        <f t="shared" si="70"/>
        <v>5780850</v>
      </c>
      <c r="N54" s="14">
        <f t="shared" si="70"/>
        <v>0</v>
      </c>
      <c r="O54" s="14">
        <f t="shared" si="70"/>
        <v>0</v>
      </c>
      <c r="P54" s="14">
        <f t="shared" si="70"/>
        <v>0</v>
      </c>
      <c r="Q54" s="14">
        <f t="shared" si="70"/>
        <v>0</v>
      </c>
      <c r="R54" s="49">
        <v>21150</v>
      </c>
    </row>
    <row r="55" spans="1:18">
      <c r="A55" s="9" t="s">
        <v>4</v>
      </c>
      <c r="B55" s="9" t="s">
        <v>41</v>
      </c>
      <c r="C55" s="9">
        <v>0</v>
      </c>
      <c r="D55" s="9"/>
      <c r="E55" s="9"/>
      <c r="F55" s="9"/>
      <c r="G55" s="9"/>
      <c r="H55" s="9"/>
      <c r="I55" s="9">
        <v>5802000</v>
      </c>
      <c r="J55" s="115">
        <f>SUM(F55:I55)</f>
        <v>5802000</v>
      </c>
      <c r="K55" s="9">
        <v>5802000</v>
      </c>
      <c r="L55" s="9">
        <v>5780850</v>
      </c>
      <c r="M55" s="9">
        <v>5780850</v>
      </c>
      <c r="N55" s="9">
        <f>L55-M55</f>
        <v>0</v>
      </c>
      <c r="O55" s="9"/>
      <c r="P55" s="9"/>
      <c r="Q55" s="9">
        <f>SUM(N55:P55)</f>
        <v>0</v>
      </c>
      <c r="R55" s="45">
        <f>K55-M55-Q55</f>
        <v>21150</v>
      </c>
    </row>
    <row r="56" spans="1:18">
      <c r="A56" s="11" t="s">
        <v>1</v>
      </c>
      <c r="B56" s="11" t="s">
        <v>54</v>
      </c>
      <c r="C56" s="11">
        <f t="shared" ref="C56:Q56" si="71">SUM(C57,C64)</f>
        <v>0</v>
      </c>
      <c r="D56" s="117">
        <f t="shared" si="71"/>
        <v>0</v>
      </c>
      <c r="E56" s="117">
        <f t="shared" si="71"/>
        <v>0</v>
      </c>
      <c r="F56" s="117">
        <f t="shared" si="71"/>
        <v>0</v>
      </c>
      <c r="G56" s="117">
        <f t="shared" si="71"/>
        <v>0</v>
      </c>
      <c r="H56" s="117">
        <f t="shared" si="71"/>
        <v>0</v>
      </c>
      <c r="I56" s="117">
        <f t="shared" si="71"/>
        <v>5430000</v>
      </c>
      <c r="J56" s="117">
        <f t="shared" si="71"/>
        <v>5430000</v>
      </c>
      <c r="K56" s="11">
        <f t="shared" si="71"/>
        <v>5430000</v>
      </c>
      <c r="L56" s="11">
        <f t="shared" si="71"/>
        <v>5430000</v>
      </c>
      <c r="M56" s="11">
        <f t="shared" si="71"/>
        <v>5430000</v>
      </c>
      <c r="N56" s="11">
        <f t="shared" si="71"/>
        <v>0</v>
      </c>
      <c r="O56" s="11">
        <f t="shared" si="71"/>
        <v>0</v>
      </c>
      <c r="P56" s="11">
        <f t="shared" si="71"/>
        <v>0</v>
      </c>
      <c r="Q56" s="11">
        <f t="shared" si="71"/>
        <v>0</v>
      </c>
      <c r="R56" s="46">
        <v>0</v>
      </c>
    </row>
    <row r="57" spans="1:18">
      <c r="A57" s="12" t="s">
        <v>2</v>
      </c>
      <c r="B57" s="12" t="s">
        <v>189</v>
      </c>
      <c r="C57" s="12">
        <f t="shared" ref="C57:Q57" si="72">SUM(C61,C58)</f>
        <v>0</v>
      </c>
      <c r="D57" s="119">
        <f t="shared" si="72"/>
        <v>0</v>
      </c>
      <c r="E57" s="119">
        <f t="shared" si="72"/>
        <v>0</v>
      </c>
      <c r="F57" s="119">
        <f t="shared" si="72"/>
        <v>0</v>
      </c>
      <c r="G57" s="119">
        <f t="shared" si="72"/>
        <v>0</v>
      </c>
      <c r="H57" s="119">
        <f t="shared" si="72"/>
        <v>0</v>
      </c>
      <c r="I57" s="119">
        <f t="shared" si="72"/>
        <v>5430000</v>
      </c>
      <c r="J57" s="119">
        <f t="shared" si="72"/>
        <v>5430000</v>
      </c>
      <c r="K57" s="12">
        <f t="shared" si="72"/>
        <v>5430000</v>
      </c>
      <c r="L57" s="12">
        <f t="shared" si="72"/>
        <v>5430000</v>
      </c>
      <c r="M57" s="12">
        <f t="shared" si="72"/>
        <v>5430000</v>
      </c>
      <c r="N57" s="12">
        <f t="shared" si="72"/>
        <v>0</v>
      </c>
      <c r="O57" s="12">
        <f t="shared" si="72"/>
        <v>0</v>
      </c>
      <c r="P57" s="12">
        <f t="shared" si="72"/>
        <v>0</v>
      </c>
      <c r="Q57" s="12">
        <f t="shared" si="72"/>
        <v>0</v>
      </c>
      <c r="R57" s="47">
        <v>0</v>
      </c>
    </row>
    <row r="58" spans="1:18">
      <c r="A58" s="13" t="s">
        <v>3</v>
      </c>
      <c r="B58" s="13" t="s">
        <v>231</v>
      </c>
      <c r="C58" s="13">
        <f>SUM(C59)</f>
        <v>0</v>
      </c>
      <c r="D58" s="120">
        <f t="shared" ref="D58:J59" si="73">SUM(D59)</f>
        <v>0</v>
      </c>
      <c r="E58" s="120">
        <f t="shared" si="73"/>
        <v>0</v>
      </c>
      <c r="F58" s="120">
        <f t="shared" si="73"/>
        <v>0</v>
      </c>
      <c r="G58" s="120">
        <f t="shared" si="73"/>
        <v>0</v>
      </c>
      <c r="H58" s="120">
        <f t="shared" si="73"/>
        <v>0</v>
      </c>
      <c r="I58" s="120">
        <f t="shared" si="73"/>
        <v>3560000</v>
      </c>
      <c r="J58" s="120">
        <f t="shared" si="73"/>
        <v>3560000</v>
      </c>
      <c r="K58" s="13">
        <f t="shared" ref="K58:Q59" si="74">SUM(K59)</f>
        <v>3560000</v>
      </c>
      <c r="L58" s="13">
        <f t="shared" si="74"/>
        <v>3560000</v>
      </c>
      <c r="M58" s="13">
        <f t="shared" si="74"/>
        <v>3560000</v>
      </c>
      <c r="N58" s="13">
        <f t="shared" si="74"/>
        <v>0</v>
      </c>
      <c r="O58" s="13">
        <f t="shared" si="74"/>
        <v>0</v>
      </c>
      <c r="P58" s="13">
        <f t="shared" si="74"/>
        <v>0</v>
      </c>
      <c r="Q58" s="13">
        <f t="shared" si="74"/>
        <v>0</v>
      </c>
      <c r="R58" s="48">
        <v>0</v>
      </c>
    </row>
    <row r="59" spans="1:18">
      <c r="A59" s="14" t="s">
        <v>16</v>
      </c>
      <c r="B59" s="14" t="s">
        <v>67</v>
      </c>
      <c r="C59" s="14">
        <f>SUM(C60)</f>
        <v>0</v>
      </c>
      <c r="D59" s="173">
        <f t="shared" si="73"/>
        <v>0</v>
      </c>
      <c r="E59" s="173">
        <f t="shared" si="73"/>
        <v>0</v>
      </c>
      <c r="F59" s="173">
        <f t="shared" si="73"/>
        <v>0</v>
      </c>
      <c r="G59" s="173">
        <f t="shared" si="73"/>
        <v>0</v>
      </c>
      <c r="H59" s="173">
        <f t="shared" si="73"/>
        <v>0</v>
      </c>
      <c r="I59" s="173">
        <f t="shared" si="73"/>
        <v>3560000</v>
      </c>
      <c r="J59" s="173">
        <f t="shared" si="73"/>
        <v>3560000</v>
      </c>
      <c r="K59" s="14">
        <f t="shared" si="74"/>
        <v>3560000</v>
      </c>
      <c r="L59" s="9">
        <f t="shared" si="74"/>
        <v>3560000</v>
      </c>
      <c r="M59" s="9">
        <f t="shared" si="74"/>
        <v>3560000</v>
      </c>
      <c r="N59" s="14">
        <f t="shared" si="74"/>
        <v>0</v>
      </c>
      <c r="O59" s="14">
        <f t="shared" si="74"/>
        <v>0</v>
      </c>
      <c r="P59" s="14">
        <f t="shared" si="74"/>
        <v>0</v>
      </c>
      <c r="Q59" s="14">
        <f t="shared" si="74"/>
        <v>0</v>
      </c>
      <c r="R59" s="49">
        <v>0</v>
      </c>
    </row>
    <row r="60" spans="1:18">
      <c r="A60" s="9" t="s">
        <v>4</v>
      </c>
      <c r="B60" s="9" t="s">
        <v>67</v>
      </c>
      <c r="C60" s="9">
        <v>0</v>
      </c>
      <c r="D60" s="9"/>
      <c r="E60" s="9"/>
      <c r="F60" s="9"/>
      <c r="G60" s="9"/>
      <c r="H60" s="9"/>
      <c r="I60" s="9">
        <v>3560000</v>
      </c>
      <c r="J60" s="115">
        <f>SUM(F60:I60)</f>
        <v>3560000</v>
      </c>
      <c r="K60" s="9">
        <v>3560000</v>
      </c>
      <c r="L60" s="9">
        <v>3560000</v>
      </c>
      <c r="M60" s="9">
        <v>3560000</v>
      </c>
      <c r="N60" s="9">
        <f>L60-M60</f>
        <v>0</v>
      </c>
      <c r="O60" s="9"/>
      <c r="P60" s="9"/>
      <c r="Q60" s="9">
        <f>SUM(N60:P60)</f>
        <v>0</v>
      </c>
      <c r="R60" s="45">
        <f>K60-M60-Q60</f>
        <v>0</v>
      </c>
    </row>
    <row r="61" spans="1:18">
      <c r="A61" s="13" t="s">
        <v>3</v>
      </c>
      <c r="B61" s="13" t="s">
        <v>191</v>
      </c>
      <c r="C61" s="13">
        <f t="shared" ref="C61:Q62" si="75">SUM(C62)</f>
        <v>0</v>
      </c>
      <c r="D61" s="120">
        <f t="shared" si="75"/>
        <v>0</v>
      </c>
      <c r="E61" s="120">
        <f t="shared" si="75"/>
        <v>0</v>
      </c>
      <c r="F61" s="120">
        <f t="shared" si="75"/>
        <v>0</v>
      </c>
      <c r="G61" s="120">
        <f t="shared" si="75"/>
        <v>0</v>
      </c>
      <c r="H61" s="120">
        <f t="shared" si="75"/>
        <v>0</v>
      </c>
      <c r="I61" s="120">
        <f t="shared" si="75"/>
        <v>1870000</v>
      </c>
      <c r="J61" s="120">
        <f t="shared" si="75"/>
        <v>1870000</v>
      </c>
      <c r="K61" s="13">
        <f t="shared" si="75"/>
        <v>1870000</v>
      </c>
      <c r="L61" s="13">
        <f t="shared" si="75"/>
        <v>1870000</v>
      </c>
      <c r="M61" s="13">
        <f t="shared" si="75"/>
        <v>1870000</v>
      </c>
      <c r="N61" s="13">
        <f t="shared" si="75"/>
        <v>0</v>
      </c>
      <c r="O61" s="13">
        <f t="shared" si="75"/>
        <v>0</v>
      </c>
      <c r="P61" s="13">
        <f t="shared" si="75"/>
        <v>0</v>
      </c>
      <c r="Q61" s="13">
        <f t="shared" si="75"/>
        <v>0</v>
      </c>
      <c r="R61" s="48">
        <v>0</v>
      </c>
    </row>
    <row r="62" spans="1:18">
      <c r="A62" s="14" t="s">
        <v>16</v>
      </c>
      <c r="B62" s="14" t="s">
        <v>67</v>
      </c>
      <c r="C62" s="14">
        <f t="shared" si="75"/>
        <v>0</v>
      </c>
      <c r="D62" s="173">
        <f t="shared" si="75"/>
        <v>0</v>
      </c>
      <c r="E62" s="173">
        <f t="shared" si="75"/>
        <v>0</v>
      </c>
      <c r="F62" s="173">
        <f t="shared" si="75"/>
        <v>0</v>
      </c>
      <c r="G62" s="173">
        <f t="shared" si="75"/>
        <v>0</v>
      </c>
      <c r="H62" s="173">
        <f t="shared" si="75"/>
        <v>0</v>
      </c>
      <c r="I62" s="173">
        <f t="shared" si="75"/>
        <v>1870000</v>
      </c>
      <c r="J62" s="173">
        <f t="shared" si="75"/>
        <v>1870000</v>
      </c>
      <c r="K62" s="14">
        <f t="shared" si="75"/>
        <v>1870000</v>
      </c>
      <c r="L62" s="9">
        <f t="shared" si="75"/>
        <v>1870000</v>
      </c>
      <c r="M62" s="9">
        <f t="shared" si="75"/>
        <v>1870000</v>
      </c>
      <c r="N62" s="14">
        <f t="shared" si="75"/>
        <v>0</v>
      </c>
      <c r="O62" s="14">
        <f t="shared" si="75"/>
        <v>0</v>
      </c>
      <c r="P62" s="14">
        <f t="shared" si="75"/>
        <v>0</v>
      </c>
      <c r="Q62" s="14">
        <f t="shared" si="75"/>
        <v>0</v>
      </c>
      <c r="R62" s="49">
        <v>0</v>
      </c>
    </row>
    <row r="63" spans="1:18">
      <c r="A63" s="9" t="s">
        <v>4</v>
      </c>
      <c r="B63" s="9" t="s">
        <v>67</v>
      </c>
      <c r="C63" s="9">
        <v>0</v>
      </c>
      <c r="D63" s="9"/>
      <c r="E63" s="9"/>
      <c r="F63" s="9"/>
      <c r="G63" s="9"/>
      <c r="H63" s="9"/>
      <c r="I63" s="9">
        <v>1870000</v>
      </c>
      <c r="J63" s="115">
        <f>SUM(F63:I63)</f>
        <v>1870000</v>
      </c>
      <c r="K63" s="9">
        <v>1870000</v>
      </c>
      <c r="L63" s="9">
        <v>1870000</v>
      </c>
      <c r="M63" s="9">
        <v>1870000</v>
      </c>
      <c r="N63" s="9">
        <f>L63-M63</f>
        <v>0</v>
      </c>
      <c r="O63" s="9"/>
      <c r="P63" s="9"/>
      <c r="Q63" s="9">
        <f>SUM(N63:P63)</f>
        <v>0</v>
      </c>
      <c r="R63" s="45">
        <f>K63-M63-Q63</f>
        <v>0</v>
      </c>
    </row>
    <row r="64" spans="1:18">
      <c r="A64" s="12" t="s">
        <v>2</v>
      </c>
      <c r="B64" s="12" t="s">
        <v>252</v>
      </c>
      <c r="C64" s="12">
        <f>SUM(C65)</f>
        <v>0</v>
      </c>
      <c r="D64" s="119">
        <f t="shared" ref="D64:J64" si="76">SUM(D65)</f>
        <v>0</v>
      </c>
      <c r="E64" s="119">
        <f t="shared" si="76"/>
        <v>0</v>
      </c>
      <c r="F64" s="119">
        <f t="shared" si="76"/>
        <v>0</v>
      </c>
      <c r="G64" s="119">
        <f t="shared" si="76"/>
        <v>0</v>
      </c>
      <c r="H64" s="119">
        <f t="shared" si="76"/>
        <v>0</v>
      </c>
      <c r="I64" s="119">
        <f t="shared" si="76"/>
        <v>0</v>
      </c>
      <c r="J64" s="119">
        <f t="shared" si="76"/>
        <v>0</v>
      </c>
      <c r="K64" s="12">
        <f t="shared" ref="K64:Q64" si="77">SUM(K65)</f>
        <v>0</v>
      </c>
      <c r="L64" s="12">
        <f t="shared" si="77"/>
        <v>0</v>
      </c>
      <c r="M64" s="12">
        <f t="shared" si="77"/>
        <v>0</v>
      </c>
      <c r="N64" s="12">
        <f t="shared" si="77"/>
        <v>0</v>
      </c>
      <c r="O64" s="12">
        <f t="shared" si="77"/>
        <v>0</v>
      </c>
      <c r="P64" s="12">
        <f t="shared" si="77"/>
        <v>0</v>
      </c>
      <c r="Q64" s="12">
        <f t="shared" si="77"/>
        <v>0</v>
      </c>
      <c r="R64" s="47">
        <v>0</v>
      </c>
    </row>
    <row r="65" spans="1:18">
      <c r="A65" s="13" t="s">
        <v>3</v>
      </c>
      <c r="B65" s="13" t="s">
        <v>277</v>
      </c>
      <c r="C65" s="13">
        <f>SUM(C68,C66)</f>
        <v>0</v>
      </c>
      <c r="D65" s="120">
        <f t="shared" ref="D65:J65" si="78">SUM(D68,D66)</f>
        <v>0</v>
      </c>
      <c r="E65" s="120">
        <f t="shared" si="78"/>
        <v>0</v>
      </c>
      <c r="F65" s="120">
        <f t="shared" si="78"/>
        <v>0</v>
      </c>
      <c r="G65" s="120">
        <f t="shared" si="78"/>
        <v>0</v>
      </c>
      <c r="H65" s="120">
        <f t="shared" si="78"/>
        <v>0</v>
      </c>
      <c r="I65" s="120">
        <f t="shared" si="78"/>
        <v>0</v>
      </c>
      <c r="J65" s="120">
        <f t="shared" si="78"/>
        <v>0</v>
      </c>
      <c r="K65" s="13">
        <f t="shared" ref="K65:Q65" si="79">SUM(K68,K66)</f>
        <v>0</v>
      </c>
      <c r="L65" s="13">
        <f t="shared" si="79"/>
        <v>0</v>
      </c>
      <c r="M65" s="13">
        <f t="shared" si="79"/>
        <v>0</v>
      </c>
      <c r="N65" s="13">
        <f t="shared" si="79"/>
        <v>0</v>
      </c>
      <c r="O65" s="13">
        <f t="shared" si="79"/>
        <v>0</v>
      </c>
      <c r="P65" s="13">
        <f t="shared" si="79"/>
        <v>0</v>
      </c>
      <c r="Q65" s="13">
        <f t="shared" si="79"/>
        <v>0</v>
      </c>
      <c r="R65" s="48">
        <v>0</v>
      </c>
    </row>
    <row r="66" spans="1:18">
      <c r="A66" s="14" t="s">
        <v>16</v>
      </c>
      <c r="B66" s="14" t="s">
        <v>278</v>
      </c>
      <c r="C66" s="14">
        <f t="shared" ref="C66:Q66" si="80">SUM(C67)</f>
        <v>0</v>
      </c>
      <c r="D66" s="173">
        <f t="shared" si="80"/>
        <v>0</v>
      </c>
      <c r="E66" s="173">
        <f t="shared" si="80"/>
        <v>0</v>
      </c>
      <c r="F66" s="173">
        <f t="shared" si="80"/>
        <v>0</v>
      </c>
      <c r="G66" s="173">
        <f t="shared" si="80"/>
        <v>0</v>
      </c>
      <c r="H66" s="173">
        <f t="shared" si="80"/>
        <v>0</v>
      </c>
      <c r="I66" s="173">
        <f t="shared" si="80"/>
        <v>0</v>
      </c>
      <c r="J66" s="173">
        <f t="shared" si="80"/>
        <v>0</v>
      </c>
      <c r="K66" s="14">
        <f t="shared" si="80"/>
        <v>0</v>
      </c>
      <c r="L66" s="9">
        <f t="shared" si="80"/>
        <v>0</v>
      </c>
      <c r="M66" s="9">
        <f t="shared" si="80"/>
        <v>0</v>
      </c>
      <c r="N66" s="14">
        <f t="shared" si="80"/>
        <v>0</v>
      </c>
      <c r="O66" s="14">
        <f t="shared" si="80"/>
        <v>0</v>
      </c>
      <c r="P66" s="14">
        <f t="shared" si="80"/>
        <v>0</v>
      </c>
      <c r="Q66" s="14">
        <f t="shared" si="80"/>
        <v>0</v>
      </c>
      <c r="R66" s="49">
        <v>0</v>
      </c>
    </row>
    <row r="67" spans="1:18">
      <c r="A67" s="9" t="s">
        <v>4</v>
      </c>
      <c r="B67" s="9" t="s">
        <v>279</v>
      </c>
      <c r="C67" s="9"/>
      <c r="D67" s="9"/>
      <c r="E67" s="9"/>
      <c r="F67" s="9"/>
      <c r="G67" s="9"/>
      <c r="H67" s="9"/>
      <c r="I67" s="9"/>
      <c r="J67" s="115">
        <f>SUM(F67:I67)</f>
        <v>0</v>
      </c>
      <c r="K67" s="9"/>
      <c r="L67" s="9"/>
      <c r="M67" s="9"/>
      <c r="N67" s="9">
        <f>L67-M67</f>
        <v>0</v>
      </c>
      <c r="O67" s="9"/>
      <c r="P67" s="9"/>
      <c r="Q67" s="9">
        <f>SUM(N67:P67)</f>
        <v>0</v>
      </c>
      <c r="R67" s="45">
        <f>K67-M67-Q67</f>
        <v>0</v>
      </c>
    </row>
    <row r="68" spans="1:18">
      <c r="A68" s="14" t="s">
        <v>16</v>
      </c>
      <c r="B68" s="14" t="s">
        <v>160</v>
      </c>
      <c r="C68" s="14">
        <f t="shared" ref="C68:Q68" si="81">SUM(C69)</f>
        <v>0</v>
      </c>
      <c r="D68" s="173">
        <f t="shared" si="81"/>
        <v>0</v>
      </c>
      <c r="E68" s="173">
        <f t="shared" si="81"/>
        <v>0</v>
      </c>
      <c r="F68" s="173">
        <f t="shared" si="81"/>
        <v>0</v>
      </c>
      <c r="G68" s="173">
        <f t="shared" si="81"/>
        <v>0</v>
      </c>
      <c r="H68" s="173">
        <f t="shared" si="81"/>
        <v>0</v>
      </c>
      <c r="I68" s="173">
        <f t="shared" si="81"/>
        <v>0</v>
      </c>
      <c r="J68" s="173">
        <f t="shared" si="81"/>
        <v>0</v>
      </c>
      <c r="K68" s="14">
        <f t="shared" si="81"/>
        <v>0</v>
      </c>
      <c r="L68" s="9">
        <f t="shared" si="81"/>
        <v>0</v>
      </c>
      <c r="M68" s="9">
        <f t="shared" si="81"/>
        <v>0</v>
      </c>
      <c r="N68" s="14">
        <f t="shared" si="81"/>
        <v>0</v>
      </c>
      <c r="O68" s="14">
        <f t="shared" si="81"/>
        <v>0</v>
      </c>
      <c r="P68" s="14">
        <f t="shared" si="81"/>
        <v>0</v>
      </c>
      <c r="Q68" s="14">
        <f t="shared" si="81"/>
        <v>0</v>
      </c>
      <c r="R68" s="49">
        <v>0</v>
      </c>
    </row>
    <row r="69" spans="1:18">
      <c r="A69" s="9" t="s">
        <v>4</v>
      </c>
      <c r="B69" s="9" t="s">
        <v>280</v>
      </c>
      <c r="C69" s="9"/>
      <c r="D69" s="9"/>
      <c r="E69" s="9"/>
      <c r="F69" s="9"/>
      <c r="G69" s="9"/>
      <c r="H69" s="9"/>
      <c r="I69" s="9"/>
      <c r="J69" s="115">
        <f>SUM(F69:I69)</f>
        <v>0</v>
      </c>
      <c r="K69" s="9"/>
      <c r="L69" s="9"/>
      <c r="M69" s="9"/>
      <c r="N69" s="9">
        <f>L69-M69</f>
        <v>0</v>
      </c>
      <c r="O69" s="9"/>
      <c r="P69" s="9"/>
      <c r="Q69" s="9">
        <f>SUM(N69:P69)</f>
        <v>0</v>
      </c>
      <c r="R69" s="45">
        <f>K69-M69-Q69</f>
        <v>0</v>
      </c>
    </row>
    <row r="70" spans="1:18">
      <c r="A70" s="11" t="s">
        <v>1</v>
      </c>
      <c r="B70" s="11" t="s">
        <v>232</v>
      </c>
      <c r="C70" s="11">
        <f>SUM(C71)</f>
        <v>0</v>
      </c>
      <c r="D70" s="117">
        <f t="shared" ref="D70:J73" si="82">SUM(D71)</f>
        <v>0</v>
      </c>
      <c r="E70" s="117">
        <f t="shared" si="82"/>
        <v>0</v>
      </c>
      <c r="F70" s="117">
        <f t="shared" si="82"/>
        <v>0</v>
      </c>
      <c r="G70" s="117">
        <f t="shared" si="82"/>
        <v>0</v>
      </c>
      <c r="H70" s="117">
        <f t="shared" si="82"/>
        <v>0</v>
      </c>
      <c r="I70" s="117">
        <f t="shared" si="82"/>
        <v>7000000</v>
      </c>
      <c r="J70" s="117">
        <f t="shared" si="82"/>
        <v>7000000</v>
      </c>
      <c r="K70" s="11">
        <f t="shared" ref="K70:Q73" si="83">SUM(K71)</f>
        <v>7000000</v>
      </c>
      <c r="L70" s="11">
        <f t="shared" si="83"/>
        <v>6999900</v>
      </c>
      <c r="M70" s="11">
        <f t="shared" si="83"/>
        <v>6999900</v>
      </c>
      <c r="N70" s="11">
        <f t="shared" si="83"/>
        <v>0</v>
      </c>
      <c r="O70" s="11">
        <f t="shared" si="83"/>
        <v>0</v>
      </c>
      <c r="P70" s="11">
        <f t="shared" si="83"/>
        <v>0</v>
      </c>
      <c r="Q70" s="11">
        <f t="shared" si="83"/>
        <v>0</v>
      </c>
      <c r="R70" s="46">
        <v>100</v>
      </c>
    </row>
    <row r="71" spans="1:18">
      <c r="A71" s="12" t="s">
        <v>2</v>
      </c>
      <c r="B71" s="12" t="s">
        <v>281</v>
      </c>
      <c r="C71" s="12">
        <f>SUM(C72)</f>
        <v>0</v>
      </c>
      <c r="D71" s="119">
        <f t="shared" si="82"/>
        <v>0</v>
      </c>
      <c r="E71" s="119">
        <f t="shared" si="82"/>
        <v>0</v>
      </c>
      <c r="F71" s="119">
        <f t="shared" si="82"/>
        <v>0</v>
      </c>
      <c r="G71" s="119">
        <f t="shared" si="82"/>
        <v>0</v>
      </c>
      <c r="H71" s="119">
        <f t="shared" si="82"/>
        <v>0</v>
      </c>
      <c r="I71" s="119">
        <f t="shared" si="82"/>
        <v>7000000</v>
      </c>
      <c r="J71" s="119">
        <f t="shared" si="82"/>
        <v>7000000</v>
      </c>
      <c r="K71" s="12">
        <f t="shared" si="83"/>
        <v>7000000</v>
      </c>
      <c r="L71" s="12">
        <f t="shared" si="83"/>
        <v>6999900</v>
      </c>
      <c r="M71" s="12">
        <f t="shared" si="83"/>
        <v>6999900</v>
      </c>
      <c r="N71" s="12">
        <f t="shared" si="83"/>
        <v>0</v>
      </c>
      <c r="O71" s="12">
        <f t="shared" si="83"/>
        <v>0</v>
      </c>
      <c r="P71" s="12">
        <f t="shared" si="83"/>
        <v>0</v>
      </c>
      <c r="Q71" s="12">
        <f t="shared" si="83"/>
        <v>0</v>
      </c>
      <c r="R71" s="47">
        <v>100</v>
      </c>
    </row>
    <row r="72" spans="1:18">
      <c r="A72" s="13" t="s">
        <v>3</v>
      </c>
      <c r="B72" s="16" t="s">
        <v>282</v>
      </c>
      <c r="C72" s="13">
        <f>SUM(C73)</f>
        <v>0</v>
      </c>
      <c r="D72" s="120">
        <f t="shared" si="82"/>
        <v>0</v>
      </c>
      <c r="E72" s="120">
        <f t="shared" si="82"/>
        <v>0</v>
      </c>
      <c r="F72" s="120">
        <f t="shared" si="82"/>
        <v>0</v>
      </c>
      <c r="G72" s="120">
        <f t="shared" si="82"/>
        <v>0</v>
      </c>
      <c r="H72" s="120">
        <f t="shared" si="82"/>
        <v>0</v>
      </c>
      <c r="I72" s="120">
        <f t="shared" si="82"/>
        <v>7000000</v>
      </c>
      <c r="J72" s="120">
        <f t="shared" si="82"/>
        <v>7000000</v>
      </c>
      <c r="K72" s="13">
        <f t="shared" si="83"/>
        <v>7000000</v>
      </c>
      <c r="L72" s="13">
        <f t="shared" si="83"/>
        <v>6999900</v>
      </c>
      <c r="M72" s="13">
        <f t="shared" si="83"/>
        <v>6999900</v>
      </c>
      <c r="N72" s="13">
        <f t="shared" si="83"/>
        <v>0</v>
      </c>
      <c r="O72" s="13">
        <f t="shared" si="83"/>
        <v>0</v>
      </c>
      <c r="P72" s="13">
        <f t="shared" si="83"/>
        <v>0</v>
      </c>
      <c r="Q72" s="13">
        <f t="shared" si="83"/>
        <v>0</v>
      </c>
      <c r="R72" s="48">
        <v>100</v>
      </c>
    </row>
    <row r="73" spans="1:18">
      <c r="A73" s="14" t="s">
        <v>16</v>
      </c>
      <c r="B73" s="14" t="s">
        <v>67</v>
      </c>
      <c r="C73" s="14">
        <f>SUM(C74)</f>
        <v>0</v>
      </c>
      <c r="D73" s="173">
        <f t="shared" si="82"/>
        <v>0</v>
      </c>
      <c r="E73" s="173">
        <f t="shared" si="82"/>
        <v>0</v>
      </c>
      <c r="F73" s="173">
        <f t="shared" si="82"/>
        <v>0</v>
      </c>
      <c r="G73" s="173">
        <f t="shared" si="82"/>
        <v>0</v>
      </c>
      <c r="H73" s="173">
        <f t="shared" si="82"/>
        <v>0</v>
      </c>
      <c r="I73" s="173">
        <f t="shared" si="82"/>
        <v>7000000</v>
      </c>
      <c r="J73" s="173">
        <f t="shared" si="82"/>
        <v>7000000</v>
      </c>
      <c r="K73" s="14">
        <f t="shared" si="83"/>
        <v>7000000</v>
      </c>
      <c r="L73" s="9">
        <f t="shared" si="83"/>
        <v>6999900</v>
      </c>
      <c r="M73" s="9">
        <f t="shared" si="83"/>
        <v>6999900</v>
      </c>
      <c r="N73" s="14">
        <f t="shared" si="83"/>
        <v>0</v>
      </c>
      <c r="O73" s="14">
        <f t="shared" si="83"/>
        <v>0</v>
      </c>
      <c r="P73" s="14">
        <f t="shared" si="83"/>
        <v>0</v>
      </c>
      <c r="Q73" s="14">
        <f t="shared" si="83"/>
        <v>0</v>
      </c>
      <c r="R73" s="49">
        <v>100</v>
      </c>
    </row>
    <row r="74" spans="1:18">
      <c r="A74" s="9" t="s">
        <v>4</v>
      </c>
      <c r="B74" s="9" t="s">
        <v>67</v>
      </c>
      <c r="C74" s="9">
        <v>0</v>
      </c>
      <c r="D74" s="9"/>
      <c r="E74" s="9"/>
      <c r="F74" s="9"/>
      <c r="G74" s="9"/>
      <c r="H74" s="9"/>
      <c r="I74" s="9">
        <v>7000000</v>
      </c>
      <c r="J74" s="115">
        <f>SUM(F74:I74)</f>
        <v>7000000</v>
      </c>
      <c r="K74" s="9">
        <v>7000000</v>
      </c>
      <c r="L74" s="9">
        <v>6999900</v>
      </c>
      <c r="M74" s="9">
        <v>6999900</v>
      </c>
      <c r="N74" s="9">
        <f>L74-M74</f>
        <v>0</v>
      </c>
      <c r="O74" s="9"/>
      <c r="P74" s="9"/>
      <c r="Q74" s="9">
        <f>SUM(N74:P74)</f>
        <v>0</v>
      </c>
      <c r="R74" s="45">
        <f>K74-M74-Q74</f>
        <v>100</v>
      </c>
    </row>
    <row r="75" spans="1:18">
      <c r="A75" s="11" t="s">
        <v>1</v>
      </c>
      <c r="B75" s="11" t="s">
        <v>74</v>
      </c>
      <c r="C75" s="11">
        <f>SUM(C76)</f>
        <v>0</v>
      </c>
      <c r="D75" s="117">
        <f t="shared" ref="D75:J78" si="84">SUM(D76)</f>
        <v>0</v>
      </c>
      <c r="E75" s="117">
        <f t="shared" si="84"/>
        <v>0</v>
      </c>
      <c r="F75" s="117">
        <f t="shared" si="84"/>
        <v>0</v>
      </c>
      <c r="G75" s="117">
        <f t="shared" si="84"/>
        <v>0</v>
      </c>
      <c r="H75" s="117">
        <f t="shared" si="84"/>
        <v>0</v>
      </c>
      <c r="I75" s="117">
        <f t="shared" si="84"/>
        <v>4700000</v>
      </c>
      <c r="J75" s="117">
        <f t="shared" si="84"/>
        <v>4700000</v>
      </c>
      <c r="K75" s="11">
        <f t="shared" ref="K75:Q78" si="85">SUM(K76)</f>
        <v>4700000</v>
      </c>
      <c r="L75" s="11">
        <f t="shared" si="85"/>
        <v>4697700</v>
      </c>
      <c r="M75" s="11">
        <f t="shared" si="85"/>
        <v>4697700</v>
      </c>
      <c r="N75" s="11">
        <f t="shared" si="85"/>
        <v>0</v>
      </c>
      <c r="O75" s="11">
        <f t="shared" si="85"/>
        <v>0</v>
      </c>
      <c r="P75" s="11">
        <f t="shared" si="85"/>
        <v>0</v>
      </c>
      <c r="Q75" s="11">
        <f t="shared" si="85"/>
        <v>0</v>
      </c>
      <c r="R75" s="46">
        <v>2300</v>
      </c>
    </row>
    <row r="76" spans="1:18">
      <c r="A76" s="12" t="s">
        <v>2</v>
      </c>
      <c r="B76" s="12" t="s">
        <v>154</v>
      </c>
      <c r="C76" s="12">
        <f>SUM(C77)</f>
        <v>0</v>
      </c>
      <c r="D76" s="119">
        <f t="shared" si="84"/>
        <v>0</v>
      </c>
      <c r="E76" s="119">
        <f t="shared" si="84"/>
        <v>0</v>
      </c>
      <c r="F76" s="119">
        <f t="shared" si="84"/>
        <v>0</v>
      </c>
      <c r="G76" s="119">
        <f t="shared" si="84"/>
        <v>0</v>
      </c>
      <c r="H76" s="119">
        <f t="shared" si="84"/>
        <v>0</v>
      </c>
      <c r="I76" s="119">
        <f t="shared" si="84"/>
        <v>4700000</v>
      </c>
      <c r="J76" s="119">
        <f t="shared" si="84"/>
        <v>4700000</v>
      </c>
      <c r="K76" s="12">
        <f t="shared" si="85"/>
        <v>4700000</v>
      </c>
      <c r="L76" s="12">
        <f t="shared" si="85"/>
        <v>4697700</v>
      </c>
      <c r="M76" s="12">
        <f t="shared" si="85"/>
        <v>4697700</v>
      </c>
      <c r="N76" s="12">
        <f t="shared" si="85"/>
        <v>0</v>
      </c>
      <c r="O76" s="12">
        <f t="shared" si="85"/>
        <v>0</v>
      </c>
      <c r="P76" s="12">
        <f t="shared" si="85"/>
        <v>0</v>
      </c>
      <c r="Q76" s="12">
        <f t="shared" si="85"/>
        <v>0</v>
      </c>
      <c r="R76" s="47">
        <v>2300</v>
      </c>
    </row>
    <row r="77" spans="1:18">
      <c r="A77" s="13" t="s">
        <v>3</v>
      </c>
      <c r="B77" s="13" t="s">
        <v>157</v>
      </c>
      <c r="C77" s="13">
        <f>SUM(C78)</f>
        <v>0</v>
      </c>
      <c r="D77" s="120">
        <f t="shared" si="84"/>
        <v>0</v>
      </c>
      <c r="E77" s="120">
        <f t="shared" si="84"/>
        <v>0</v>
      </c>
      <c r="F77" s="120">
        <f t="shared" si="84"/>
        <v>0</v>
      </c>
      <c r="G77" s="120">
        <f t="shared" si="84"/>
        <v>0</v>
      </c>
      <c r="H77" s="120">
        <f t="shared" si="84"/>
        <v>0</v>
      </c>
      <c r="I77" s="120">
        <f t="shared" si="84"/>
        <v>4700000</v>
      </c>
      <c r="J77" s="120">
        <f t="shared" si="84"/>
        <v>4700000</v>
      </c>
      <c r="K77" s="13">
        <f t="shared" si="85"/>
        <v>4700000</v>
      </c>
      <c r="L77" s="13">
        <f t="shared" si="85"/>
        <v>4697700</v>
      </c>
      <c r="M77" s="13">
        <f t="shared" si="85"/>
        <v>4697700</v>
      </c>
      <c r="N77" s="13">
        <f t="shared" si="85"/>
        <v>0</v>
      </c>
      <c r="O77" s="13">
        <f t="shared" si="85"/>
        <v>0</v>
      </c>
      <c r="P77" s="13">
        <f t="shared" si="85"/>
        <v>0</v>
      </c>
      <c r="Q77" s="13">
        <f t="shared" si="85"/>
        <v>0</v>
      </c>
      <c r="R77" s="48">
        <v>2300</v>
      </c>
    </row>
    <row r="78" spans="1:18">
      <c r="A78" s="14" t="s">
        <v>16</v>
      </c>
      <c r="B78" s="14" t="s">
        <v>556</v>
      </c>
      <c r="C78" s="14">
        <f>SUM(C79)</f>
        <v>0</v>
      </c>
      <c r="D78" s="173">
        <f t="shared" si="84"/>
        <v>0</v>
      </c>
      <c r="E78" s="173">
        <f t="shared" si="84"/>
        <v>0</v>
      </c>
      <c r="F78" s="173">
        <f t="shared" si="84"/>
        <v>0</v>
      </c>
      <c r="G78" s="173">
        <f t="shared" si="84"/>
        <v>0</v>
      </c>
      <c r="H78" s="173">
        <f t="shared" si="84"/>
        <v>0</v>
      </c>
      <c r="I78" s="173">
        <f t="shared" si="84"/>
        <v>4700000</v>
      </c>
      <c r="J78" s="173">
        <f t="shared" si="84"/>
        <v>4700000</v>
      </c>
      <c r="K78" s="14">
        <f t="shared" si="85"/>
        <v>4700000</v>
      </c>
      <c r="L78" s="9">
        <f t="shared" si="85"/>
        <v>4697700</v>
      </c>
      <c r="M78" s="9">
        <f t="shared" si="85"/>
        <v>4697700</v>
      </c>
      <c r="N78" s="14">
        <f t="shared" si="85"/>
        <v>0</v>
      </c>
      <c r="O78" s="14">
        <f t="shared" si="85"/>
        <v>0</v>
      </c>
      <c r="P78" s="14">
        <f t="shared" si="85"/>
        <v>0</v>
      </c>
      <c r="Q78" s="14">
        <f t="shared" si="85"/>
        <v>0</v>
      </c>
      <c r="R78" s="49">
        <v>2300</v>
      </c>
    </row>
    <row r="79" spans="1:18">
      <c r="A79" s="9" t="s">
        <v>4</v>
      </c>
      <c r="B79" s="9" t="s">
        <v>159</v>
      </c>
      <c r="C79" s="9">
        <v>0</v>
      </c>
      <c r="D79" s="9"/>
      <c r="E79" s="9"/>
      <c r="F79" s="9"/>
      <c r="G79" s="9"/>
      <c r="H79" s="9"/>
      <c r="I79" s="9">
        <v>4700000</v>
      </c>
      <c r="J79" s="115">
        <f>SUM(F79:I79)</f>
        <v>4700000</v>
      </c>
      <c r="K79" s="9">
        <v>4700000</v>
      </c>
      <c r="L79" s="9">
        <v>4697700</v>
      </c>
      <c r="M79" s="9">
        <v>4697700</v>
      </c>
      <c r="N79" s="9">
        <f>L79-M79</f>
        <v>0</v>
      </c>
      <c r="O79" s="9"/>
      <c r="P79" s="9"/>
      <c r="Q79" s="9">
        <f>SUM(N79:P79)</f>
        <v>0</v>
      </c>
      <c r="R79" s="45">
        <f>K79-M79-Q79</f>
        <v>2300</v>
      </c>
    </row>
    <row r="80" spans="1:18">
      <c r="A80" s="11" t="s">
        <v>1</v>
      </c>
      <c r="B80" s="11" t="s">
        <v>236</v>
      </c>
      <c r="C80" s="11">
        <f t="shared" ref="C80:Q81" si="86">SUM(C81)</f>
        <v>20866000</v>
      </c>
      <c r="D80" s="117">
        <f t="shared" si="86"/>
        <v>0</v>
      </c>
      <c r="E80" s="117">
        <f t="shared" si="86"/>
        <v>0</v>
      </c>
      <c r="F80" s="117">
        <f t="shared" si="86"/>
        <v>0</v>
      </c>
      <c r="G80" s="117">
        <f t="shared" si="86"/>
        <v>0</v>
      </c>
      <c r="H80" s="117">
        <f t="shared" si="86"/>
        <v>0</v>
      </c>
      <c r="I80" s="117">
        <f t="shared" si="86"/>
        <v>0</v>
      </c>
      <c r="J80" s="117">
        <f t="shared" si="86"/>
        <v>0</v>
      </c>
      <c r="K80" s="11">
        <f t="shared" si="86"/>
        <v>20866000</v>
      </c>
      <c r="L80" s="11">
        <f t="shared" si="86"/>
        <v>20797300</v>
      </c>
      <c r="M80" s="11">
        <f t="shared" si="86"/>
        <v>20797300</v>
      </c>
      <c r="N80" s="11">
        <f t="shared" si="86"/>
        <v>0</v>
      </c>
      <c r="O80" s="11">
        <f t="shared" si="86"/>
        <v>0</v>
      </c>
      <c r="P80" s="11">
        <f t="shared" si="86"/>
        <v>0</v>
      </c>
      <c r="Q80" s="11">
        <f t="shared" si="86"/>
        <v>0</v>
      </c>
      <c r="R80" s="46">
        <v>68700</v>
      </c>
    </row>
    <row r="81" spans="1:18">
      <c r="A81" s="12" t="s">
        <v>2</v>
      </c>
      <c r="B81" s="12" t="s">
        <v>237</v>
      </c>
      <c r="C81" s="12">
        <f t="shared" si="86"/>
        <v>20866000</v>
      </c>
      <c r="D81" s="119">
        <f t="shared" si="86"/>
        <v>0</v>
      </c>
      <c r="E81" s="119">
        <f t="shared" si="86"/>
        <v>0</v>
      </c>
      <c r="F81" s="119">
        <f t="shared" si="86"/>
        <v>0</v>
      </c>
      <c r="G81" s="119">
        <f t="shared" si="86"/>
        <v>0</v>
      </c>
      <c r="H81" s="119">
        <f t="shared" si="86"/>
        <v>0</v>
      </c>
      <c r="I81" s="119">
        <f t="shared" si="86"/>
        <v>0</v>
      </c>
      <c r="J81" s="119">
        <f t="shared" si="86"/>
        <v>0</v>
      </c>
      <c r="K81" s="12">
        <f t="shared" si="86"/>
        <v>20866000</v>
      </c>
      <c r="L81" s="12">
        <f t="shared" si="86"/>
        <v>20797300</v>
      </c>
      <c r="M81" s="12">
        <f t="shared" si="86"/>
        <v>20797300</v>
      </c>
      <c r="N81" s="12">
        <f t="shared" si="86"/>
        <v>0</v>
      </c>
      <c r="O81" s="12">
        <f t="shared" si="86"/>
        <v>0</v>
      </c>
      <c r="P81" s="12">
        <f t="shared" si="86"/>
        <v>0</v>
      </c>
      <c r="Q81" s="12">
        <f t="shared" si="86"/>
        <v>0</v>
      </c>
      <c r="R81" s="47">
        <v>68700</v>
      </c>
    </row>
    <row r="82" spans="1:18">
      <c r="A82" s="13" t="s">
        <v>3</v>
      </c>
      <c r="B82" s="13" t="s">
        <v>283</v>
      </c>
      <c r="C82" s="13">
        <f>SUM(C83,C85,C90,C93,C95,C97,C100,C102,C104,C106,C108,C88)</f>
        <v>20866000</v>
      </c>
      <c r="D82" s="120">
        <f t="shared" ref="D82:J82" si="87">SUM(D83,D85,D90,D93,D95,D97,D100,D102,D104,D106,D108,D88)</f>
        <v>0</v>
      </c>
      <c r="E82" s="120">
        <f t="shared" si="87"/>
        <v>0</v>
      </c>
      <c r="F82" s="120">
        <f t="shared" si="87"/>
        <v>0</v>
      </c>
      <c r="G82" s="120">
        <f t="shared" si="87"/>
        <v>0</v>
      </c>
      <c r="H82" s="120">
        <f t="shared" si="87"/>
        <v>0</v>
      </c>
      <c r="I82" s="120">
        <f t="shared" si="87"/>
        <v>0</v>
      </c>
      <c r="J82" s="120">
        <f t="shared" si="87"/>
        <v>0</v>
      </c>
      <c r="K82" s="13">
        <f t="shared" ref="K82:Q82" si="88">SUM(K83,K85,K90,K93,K95,K97,K100,K102,K104,K106,K108,K88)</f>
        <v>20866000</v>
      </c>
      <c r="L82" s="13">
        <f t="shared" si="88"/>
        <v>20797300</v>
      </c>
      <c r="M82" s="13">
        <f t="shared" si="88"/>
        <v>20797300</v>
      </c>
      <c r="N82" s="13">
        <f t="shared" si="88"/>
        <v>0</v>
      </c>
      <c r="O82" s="13">
        <f t="shared" si="88"/>
        <v>0</v>
      </c>
      <c r="P82" s="13">
        <f t="shared" si="88"/>
        <v>0</v>
      </c>
      <c r="Q82" s="13">
        <f t="shared" si="88"/>
        <v>0</v>
      </c>
      <c r="R82" s="48">
        <v>68700</v>
      </c>
    </row>
    <row r="83" spans="1:18">
      <c r="A83" s="14" t="s">
        <v>16</v>
      </c>
      <c r="B83" s="14" t="s">
        <v>65</v>
      </c>
      <c r="C83" s="14">
        <f t="shared" ref="C83:Q83" si="89">SUM(C84)</f>
        <v>4500000</v>
      </c>
      <c r="D83" s="173">
        <f t="shared" ref="D83:J83" si="90">SUM(D84)</f>
        <v>0</v>
      </c>
      <c r="E83" s="173">
        <f t="shared" si="90"/>
        <v>0</v>
      </c>
      <c r="F83" s="173">
        <f t="shared" si="90"/>
        <v>0</v>
      </c>
      <c r="G83" s="173">
        <f t="shared" si="90"/>
        <v>0</v>
      </c>
      <c r="H83" s="173">
        <f t="shared" si="90"/>
        <v>0</v>
      </c>
      <c r="I83" s="173">
        <f t="shared" si="90"/>
        <v>0</v>
      </c>
      <c r="J83" s="173">
        <f t="shared" si="90"/>
        <v>0</v>
      </c>
      <c r="K83" s="14">
        <f t="shared" si="89"/>
        <v>4500000</v>
      </c>
      <c r="L83" s="9">
        <f t="shared" si="89"/>
        <v>4500000</v>
      </c>
      <c r="M83" s="9">
        <f t="shared" si="89"/>
        <v>4500000</v>
      </c>
      <c r="N83" s="14">
        <f t="shared" si="89"/>
        <v>0</v>
      </c>
      <c r="O83" s="14">
        <f t="shared" si="89"/>
        <v>0</v>
      </c>
      <c r="P83" s="14">
        <f t="shared" si="89"/>
        <v>0</v>
      </c>
      <c r="Q83" s="14">
        <f t="shared" si="89"/>
        <v>0</v>
      </c>
      <c r="R83" s="49">
        <v>0</v>
      </c>
    </row>
    <row r="84" spans="1:18">
      <c r="A84" s="9" t="s">
        <v>4</v>
      </c>
      <c r="B84" s="9" t="s">
        <v>66</v>
      </c>
      <c r="C84" s="9">
        <v>4500000</v>
      </c>
      <c r="D84" s="9"/>
      <c r="E84" s="9"/>
      <c r="F84" s="9"/>
      <c r="G84" s="9"/>
      <c r="H84" s="9"/>
      <c r="I84" s="9"/>
      <c r="J84" s="115">
        <f>SUM(F84:I84)</f>
        <v>0</v>
      </c>
      <c r="K84" s="9">
        <v>4500000</v>
      </c>
      <c r="L84" s="9">
        <v>4500000</v>
      </c>
      <c r="M84" s="9">
        <v>4500000</v>
      </c>
      <c r="N84" s="9">
        <f>L84-M84</f>
        <v>0</v>
      </c>
      <c r="O84" s="9"/>
      <c r="P84" s="9"/>
      <c r="Q84" s="9">
        <f>SUM(N84:P84)</f>
        <v>0</v>
      </c>
      <c r="R84" s="45">
        <f>K84-M84-Q84</f>
        <v>0</v>
      </c>
    </row>
    <row r="85" spans="1:18">
      <c r="A85" s="14" t="s">
        <v>16</v>
      </c>
      <c r="B85" s="14" t="s">
        <v>56</v>
      </c>
      <c r="C85" s="14">
        <v>3492000</v>
      </c>
      <c r="D85" s="173">
        <f t="shared" ref="D85:J85" si="91">SUM(D86:D87)</f>
        <v>0</v>
      </c>
      <c r="E85" s="173">
        <f t="shared" si="91"/>
        <v>0</v>
      </c>
      <c r="F85" s="173">
        <f t="shared" si="91"/>
        <v>1092000</v>
      </c>
      <c r="G85" s="173">
        <f t="shared" si="91"/>
        <v>0</v>
      </c>
      <c r="H85" s="173">
        <f t="shared" si="91"/>
        <v>0</v>
      </c>
      <c r="I85" s="173">
        <f t="shared" si="91"/>
        <v>0</v>
      </c>
      <c r="J85" s="173">
        <f t="shared" si="91"/>
        <v>1092000</v>
      </c>
      <c r="K85" s="14">
        <v>4584000</v>
      </c>
      <c r="L85" s="9">
        <f t="shared" ref="L85:Q85" si="92">SUM(L86:L87)</f>
        <v>4584000</v>
      </c>
      <c r="M85" s="9">
        <f t="shared" ref="M85" si="93">SUM(M86:M87)</f>
        <v>4584000</v>
      </c>
      <c r="N85" s="14">
        <f t="shared" si="92"/>
        <v>0</v>
      </c>
      <c r="O85" s="14">
        <f t="shared" si="92"/>
        <v>0</v>
      </c>
      <c r="P85" s="14">
        <f t="shared" si="92"/>
        <v>0</v>
      </c>
      <c r="Q85" s="14">
        <f t="shared" si="92"/>
        <v>0</v>
      </c>
      <c r="R85" s="49">
        <v>0</v>
      </c>
    </row>
    <row r="86" spans="1:18">
      <c r="A86" s="9" t="s">
        <v>4</v>
      </c>
      <c r="B86" s="9" t="s">
        <v>185</v>
      </c>
      <c r="C86" s="9">
        <v>1500000</v>
      </c>
      <c r="D86" s="9"/>
      <c r="E86" s="9"/>
      <c r="F86" s="9"/>
      <c r="G86" s="9"/>
      <c r="H86" s="9"/>
      <c r="I86" s="9"/>
      <c r="J86" s="115">
        <f t="shared" ref="J86:J87" si="94">SUM(F86:I86)</f>
        <v>0</v>
      </c>
      <c r="K86" s="9">
        <v>1500000</v>
      </c>
      <c r="L86" s="9">
        <v>1500000</v>
      </c>
      <c r="M86" s="9">
        <v>1500000</v>
      </c>
      <c r="N86" s="9">
        <f t="shared" ref="N86:N87" si="95">L86-M86</f>
        <v>0</v>
      </c>
      <c r="O86" s="9"/>
      <c r="P86" s="9"/>
      <c r="Q86" s="9">
        <f>SUM(N86:P86)</f>
        <v>0</v>
      </c>
      <c r="R86" s="45">
        <f t="shared" ref="R86:R87" si="96">K86-M86-Q86</f>
        <v>0</v>
      </c>
    </row>
    <row r="87" spans="1:18">
      <c r="A87" s="9" t="s">
        <v>4</v>
      </c>
      <c r="B87" s="9" t="s">
        <v>187</v>
      </c>
      <c r="C87" s="9">
        <v>1992000</v>
      </c>
      <c r="D87" s="9"/>
      <c r="E87" s="9"/>
      <c r="F87" s="9">
        <v>1092000</v>
      </c>
      <c r="G87" s="9"/>
      <c r="H87" s="9"/>
      <c r="I87" s="9"/>
      <c r="J87" s="115">
        <f t="shared" si="94"/>
        <v>1092000</v>
      </c>
      <c r="K87" s="9">
        <v>3084000</v>
      </c>
      <c r="L87" s="9">
        <v>3084000</v>
      </c>
      <c r="M87" s="9">
        <v>3084000</v>
      </c>
      <c r="N87" s="9">
        <f t="shared" si="95"/>
        <v>0</v>
      </c>
      <c r="O87" s="9"/>
      <c r="P87" s="9"/>
      <c r="Q87" s="9">
        <f>SUM(N87:P87)</f>
        <v>0</v>
      </c>
      <c r="R87" s="45">
        <f t="shared" si="96"/>
        <v>0</v>
      </c>
    </row>
    <row r="88" spans="1:18">
      <c r="A88" s="14" t="s">
        <v>16</v>
      </c>
      <c r="B88" s="17" t="s">
        <v>67</v>
      </c>
      <c r="C88" s="14">
        <v>0</v>
      </c>
      <c r="D88" s="173">
        <f t="shared" ref="D88:J88" si="97">SUM(D89)</f>
        <v>0</v>
      </c>
      <c r="E88" s="173">
        <f t="shared" si="97"/>
        <v>0</v>
      </c>
      <c r="F88" s="173">
        <f t="shared" si="97"/>
        <v>0</v>
      </c>
      <c r="G88" s="173">
        <f t="shared" si="97"/>
        <v>0</v>
      </c>
      <c r="H88" s="173">
        <f t="shared" si="97"/>
        <v>0</v>
      </c>
      <c r="I88" s="173">
        <f t="shared" si="97"/>
        <v>0</v>
      </c>
      <c r="J88" s="173">
        <f t="shared" si="97"/>
        <v>0</v>
      </c>
      <c r="K88" s="14">
        <v>0</v>
      </c>
      <c r="L88" s="9">
        <f t="shared" ref="L88:Q88" si="98">SUM(L89)</f>
        <v>0</v>
      </c>
      <c r="M88" s="9">
        <f t="shared" si="98"/>
        <v>0</v>
      </c>
      <c r="N88" s="14">
        <f t="shared" si="98"/>
        <v>0</v>
      </c>
      <c r="O88" s="14">
        <f t="shared" si="98"/>
        <v>0</v>
      </c>
      <c r="P88" s="14">
        <f t="shared" si="98"/>
        <v>0</v>
      </c>
      <c r="Q88" s="14">
        <f t="shared" si="98"/>
        <v>0</v>
      </c>
      <c r="R88" s="49">
        <v>0</v>
      </c>
    </row>
    <row r="89" spans="1:18">
      <c r="A89" s="9" t="s">
        <v>4</v>
      </c>
      <c r="B89" s="15" t="s">
        <v>67</v>
      </c>
      <c r="C89" s="9">
        <v>0</v>
      </c>
      <c r="D89" s="9"/>
      <c r="E89" s="9"/>
      <c r="F89" s="9"/>
      <c r="G89" s="9"/>
      <c r="H89" s="9"/>
      <c r="I89" s="9"/>
      <c r="J89" s="115">
        <f>SUM(F89:I89)</f>
        <v>0</v>
      </c>
      <c r="K89" s="9">
        <v>0</v>
      </c>
      <c r="L89" s="9"/>
      <c r="M89" s="9"/>
      <c r="N89" s="9">
        <f>L89-M89</f>
        <v>0</v>
      </c>
      <c r="O89" s="9"/>
      <c r="P89" s="9"/>
      <c r="Q89" s="9">
        <f>SUM(N89:P89)</f>
        <v>0</v>
      </c>
      <c r="R89" s="45">
        <f>K89-M89-Q89</f>
        <v>0</v>
      </c>
    </row>
    <row r="90" spans="1:18">
      <c r="A90" s="14" t="s">
        <v>16</v>
      </c>
      <c r="B90" s="14" t="s">
        <v>36</v>
      </c>
      <c r="C90" s="14">
        <v>7183000</v>
      </c>
      <c r="D90" s="173">
        <f t="shared" ref="D90:J90" si="99">SUM(D91:D92)</f>
        <v>0</v>
      </c>
      <c r="E90" s="173">
        <f t="shared" si="99"/>
        <v>0</v>
      </c>
      <c r="F90" s="173">
        <f t="shared" si="99"/>
        <v>-2059000</v>
      </c>
      <c r="G90" s="173">
        <f t="shared" si="99"/>
        <v>0</v>
      </c>
      <c r="H90" s="173">
        <f t="shared" si="99"/>
        <v>0</v>
      </c>
      <c r="I90" s="173">
        <f t="shared" si="99"/>
        <v>0</v>
      </c>
      <c r="J90" s="173">
        <f t="shared" si="99"/>
        <v>-2059000</v>
      </c>
      <c r="K90" s="14">
        <v>5124000</v>
      </c>
      <c r="L90" s="9">
        <f t="shared" ref="L90:Q90" si="100">SUM(L91:L92)</f>
        <v>5124000</v>
      </c>
      <c r="M90" s="9">
        <f t="shared" ref="M90" si="101">SUM(M91:M92)</f>
        <v>5124000</v>
      </c>
      <c r="N90" s="14">
        <f t="shared" si="100"/>
        <v>0</v>
      </c>
      <c r="O90" s="14">
        <f t="shared" si="100"/>
        <v>0</v>
      </c>
      <c r="P90" s="14">
        <f t="shared" si="100"/>
        <v>0</v>
      </c>
      <c r="Q90" s="14">
        <f t="shared" si="100"/>
        <v>0</v>
      </c>
      <c r="R90" s="49">
        <v>0</v>
      </c>
    </row>
    <row r="91" spans="1:18">
      <c r="A91" s="9" t="s">
        <v>4</v>
      </c>
      <c r="B91" s="9" t="s">
        <v>144</v>
      </c>
      <c r="C91" s="9">
        <v>1079000</v>
      </c>
      <c r="D91" s="9"/>
      <c r="E91" s="9"/>
      <c r="F91" s="9">
        <v>1189000</v>
      </c>
      <c r="G91" s="9"/>
      <c r="H91" s="9"/>
      <c r="I91" s="9"/>
      <c r="J91" s="115">
        <f t="shared" ref="J91:J92" si="102">SUM(F91:I91)</f>
        <v>1189000</v>
      </c>
      <c r="K91" s="9">
        <v>2268000</v>
      </c>
      <c r="L91" s="9">
        <v>2268000</v>
      </c>
      <c r="M91" s="9">
        <v>2268000</v>
      </c>
      <c r="N91" s="9">
        <f t="shared" ref="N91:N92" si="103">L91-M91</f>
        <v>0</v>
      </c>
      <c r="O91" s="9"/>
      <c r="P91" s="9"/>
      <c r="Q91" s="9">
        <f>SUM(N91:P91)</f>
        <v>0</v>
      </c>
      <c r="R91" s="45">
        <f t="shared" ref="R91:R92" si="104">K91-M91-Q91</f>
        <v>0</v>
      </c>
    </row>
    <row r="92" spans="1:18">
      <c r="A92" s="9" t="s">
        <v>4</v>
      </c>
      <c r="B92" s="9" t="s">
        <v>204</v>
      </c>
      <c r="C92" s="9">
        <v>6104000</v>
      </c>
      <c r="D92" s="9"/>
      <c r="E92" s="9"/>
      <c r="F92" s="9">
        <v>-3248000</v>
      </c>
      <c r="G92" s="9"/>
      <c r="H92" s="9"/>
      <c r="I92" s="9"/>
      <c r="J92" s="115">
        <f t="shared" si="102"/>
        <v>-3248000</v>
      </c>
      <c r="K92" s="9">
        <v>2856000</v>
      </c>
      <c r="L92" s="9">
        <v>2856000</v>
      </c>
      <c r="M92" s="9">
        <v>2856000</v>
      </c>
      <c r="N92" s="9">
        <f t="shared" si="103"/>
        <v>0</v>
      </c>
      <c r="O92" s="9"/>
      <c r="P92" s="9"/>
      <c r="Q92" s="9">
        <f>SUM(N92:P92)</f>
        <v>0</v>
      </c>
      <c r="R92" s="45">
        <f t="shared" si="104"/>
        <v>0</v>
      </c>
    </row>
    <row r="93" spans="1:18">
      <c r="A93" s="14" t="s">
        <v>16</v>
      </c>
      <c r="B93" s="14" t="s">
        <v>31</v>
      </c>
      <c r="C93" s="14">
        <v>315000</v>
      </c>
      <c r="D93" s="173">
        <f t="shared" ref="D93:J93" si="105">SUM(D94)</f>
        <v>0</v>
      </c>
      <c r="E93" s="173">
        <f t="shared" si="105"/>
        <v>0</v>
      </c>
      <c r="F93" s="173">
        <f t="shared" si="105"/>
        <v>0</v>
      </c>
      <c r="G93" s="173">
        <f t="shared" si="105"/>
        <v>0</v>
      </c>
      <c r="H93" s="173">
        <f t="shared" si="105"/>
        <v>0</v>
      </c>
      <c r="I93" s="173">
        <f t="shared" si="105"/>
        <v>0</v>
      </c>
      <c r="J93" s="173">
        <f t="shared" si="105"/>
        <v>0</v>
      </c>
      <c r="K93" s="14">
        <v>315000</v>
      </c>
      <c r="L93" s="9">
        <f t="shared" ref="L93:Q93" si="106">SUM(L94)</f>
        <v>252000</v>
      </c>
      <c r="M93" s="9">
        <f t="shared" si="106"/>
        <v>252000</v>
      </c>
      <c r="N93" s="14">
        <f t="shared" si="106"/>
        <v>0</v>
      </c>
      <c r="O93" s="14">
        <f t="shared" si="106"/>
        <v>0</v>
      </c>
      <c r="P93" s="14">
        <f t="shared" si="106"/>
        <v>0</v>
      </c>
      <c r="Q93" s="14">
        <f t="shared" si="106"/>
        <v>0</v>
      </c>
      <c r="R93" s="49">
        <v>63000</v>
      </c>
    </row>
    <row r="94" spans="1:18">
      <c r="A94" s="9" t="s">
        <v>4</v>
      </c>
      <c r="B94" s="9" t="s">
        <v>225</v>
      </c>
      <c r="C94" s="9">
        <v>315000</v>
      </c>
      <c r="D94" s="9"/>
      <c r="E94" s="9"/>
      <c r="F94" s="9"/>
      <c r="G94" s="9"/>
      <c r="H94" s="9"/>
      <c r="I94" s="9"/>
      <c r="J94" s="115">
        <f>SUM(F94:I94)</f>
        <v>0</v>
      </c>
      <c r="K94" s="9">
        <v>315000</v>
      </c>
      <c r="L94" s="9">
        <v>252000</v>
      </c>
      <c r="M94" s="9">
        <v>252000</v>
      </c>
      <c r="N94" s="9">
        <f>L94-M94</f>
        <v>0</v>
      </c>
      <c r="O94" s="9"/>
      <c r="P94" s="9"/>
      <c r="Q94" s="9">
        <f>SUM(N94:P94)</f>
        <v>0</v>
      </c>
      <c r="R94" s="45">
        <f>K94-M94-Q94</f>
        <v>63000</v>
      </c>
    </row>
    <row r="95" spans="1:18">
      <c r="A95" s="14" t="s">
        <v>16</v>
      </c>
      <c r="B95" s="14" t="s">
        <v>116</v>
      </c>
      <c r="C95" s="14">
        <v>140000</v>
      </c>
      <c r="D95" s="173">
        <f t="shared" ref="D95:J95" si="107">SUM(D96)</f>
        <v>0</v>
      </c>
      <c r="E95" s="173">
        <f t="shared" si="107"/>
        <v>0</v>
      </c>
      <c r="F95" s="173">
        <f t="shared" si="107"/>
        <v>0</v>
      </c>
      <c r="G95" s="173">
        <f t="shared" si="107"/>
        <v>0</v>
      </c>
      <c r="H95" s="173">
        <f t="shared" si="107"/>
        <v>0</v>
      </c>
      <c r="I95" s="173">
        <f t="shared" si="107"/>
        <v>0</v>
      </c>
      <c r="J95" s="173">
        <f t="shared" si="107"/>
        <v>0</v>
      </c>
      <c r="K95" s="14">
        <v>140000</v>
      </c>
      <c r="L95" s="9">
        <f t="shared" ref="L95:Q95" si="108">SUM(L96)</f>
        <v>134300</v>
      </c>
      <c r="M95" s="9">
        <f t="shared" si="108"/>
        <v>134300</v>
      </c>
      <c r="N95" s="14">
        <f t="shared" si="108"/>
        <v>0</v>
      </c>
      <c r="O95" s="14">
        <f t="shared" si="108"/>
        <v>0</v>
      </c>
      <c r="P95" s="14">
        <f t="shared" si="108"/>
        <v>0</v>
      </c>
      <c r="Q95" s="14">
        <f t="shared" si="108"/>
        <v>0</v>
      </c>
      <c r="R95" s="49">
        <v>5700</v>
      </c>
    </row>
    <row r="96" spans="1:18">
      <c r="A96" s="9" t="s">
        <v>4</v>
      </c>
      <c r="B96" s="9" t="s">
        <v>116</v>
      </c>
      <c r="C96" s="9">
        <v>140000</v>
      </c>
      <c r="D96" s="9"/>
      <c r="E96" s="9"/>
      <c r="F96" s="9"/>
      <c r="G96" s="9"/>
      <c r="H96" s="9"/>
      <c r="I96" s="9"/>
      <c r="J96" s="115">
        <f>SUM(F96:I96)</f>
        <v>0</v>
      </c>
      <c r="K96" s="9">
        <v>140000</v>
      </c>
      <c r="L96" s="9">
        <v>134300</v>
      </c>
      <c r="M96" s="9">
        <v>134300</v>
      </c>
      <c r="N96" s="9">
        <f>L96-M96</f>
        <v>0</v>
      </c>
      <c r="O96" s="9"/>
      <c r="P96" s="9"/>
      <c r="Q96" s="9">
        <f>SUM(N96:P96)</f>
        <v>0</v>
      </c>
      <c r="R96" s="45">
        <f>K96-M96-Q96</f>
        <v>5700</v>
      </c>
    </row>
    <row r="97" spans="1:18">
      <c r="A97" s="14" t="s">
        <v>16</v>
      </c>
      <c r="B97" s="14" t="s">
        <v>69</v>
      </c>
      <c r="C97" s="14">
        <v>546000</v>
      </c>
      <c r="D97" s="173">
        <f t="shared" ref="D97:J97" si="109">SUM(D98:D99)</f>
        <v>0</v>
      </c>
      <c r="E97" s="173">
        <f t="shared" si="109"/>
        <v>0</v>
      </c>
      <c r="F97" s="173">
        <f t="shared" si="109"/>
        <v>427000</v>
      </c>
      <c r="G97" s="173">
        <f t="shared" si="109"/>
        <v>0</v>
      </c>
      <c r="H97" s="173">
        <f t="shared" si="109"/>
        <v>0</v>
      </c>
      <c r="I97" s="173">
        <f t="shared" si="109"/>
        <v>0</v>
      </c>
      <c r="J97" s="173">
        <f t="shared" si="109"/>
        <v>427000</v>
      </c>
      <c r="K97" s="14">
        <v>973000</v>
      </c>
      <c r="L97" s="9">
        <f t="shared" ref="L97:Q97" si="110">SUM(L98:L99)</f>
        <v>973000</v>
      </c>
      <c r="M97" s="9">
        <f t="shared" ref="M97" si="111">SUM(M98:M99)</f>
        <v>973000</v>
      </c>
      <c r="N97" s="14">
        <f t="shared" si="110"/>
        <v>0</v>
      </c>
      <c r="O97" s="14">
        <f t="shared" si="110"/>
        <v>0</v>
      </c>
      <c r="P97" s="14">
        <f t="shared" si="110"/>
        <v>0</v>
      </c>
      <c r="Q97" s="14">
        <f t="shared" si="110"/>
        <v>0</v>
      </c>
      <c r="R97" s="49">
        <v>0</v>
      </c>
    </row>
    <row r="98" spans="1:18">
      <c r="A98" s="9" t="s">
        <v>4</v>
      </c>
      <c r="B98" s="15" t="s">
        <v>70</v>
      </c>
      <c r="C98" s="9">
        <v>0</v>
      </c>
      <c r="D98" s="9"/>
      <c r="E98" s="9"/>
      <c r="F98" s="9">
        <v>700000</v>
      </c>
      <c r="G98" s="9"/>
      <c r="H98" s="9"/>
      <c r="I98" s="9"/>
      <c r="J98" s="115">
        <f t="shared" ref="J98:J99" si="112">SUM(F98:I98)</f>
        <v>700000</v>
      </c>
      <c r="K98" s="9">
        <v>700000</v>
      </c>
      <c r="L98" s="9">
        <v>700000</v>
      </c>
      <c r="M98" s="9">
        <v>700000</v>
      </c>
      <c r="N98" s="9">
        <f t="shared" ref="N98:N99" si="113">L98-M98</f>
        <v>0</v>
      </c>
      <c r="O98" s="9"/>
      <c r="P98" s="9"/>
      <c r="Q98" s="9">
        <f>SUM(N98:P98)</f>
        <v>0</v>
      </c>
      <c r="R98" s="45">
        <f t="shared" ref="R98:R99" si="114">K98-M98-Q98</f>
        <v>0</v>
      </c>
    </row>
    <row r="99" spans="1:18">
      <c r="A99" s="9" t="s">
        <v>4</v>
      </c>
      <c r="B99" s="9" t="s">
        <v>177</v>
      </c>
      <c r="C99" s="9">
        <v>546000</v>
      </c>
      <c r="D99" s="9"/>
      <c r="E99" s="9"/>
      <c r="F99" s="9">
        <v>-273000</v>
      </c>
      <c r="G99" s="9"/>
      <c r="H99" s="9"/>
      <c r="I99" s="9"/>
      <c r="J99" s="115">
        <f t="shared" si="112"/>
        <v>-273000</v>
      </c>
      <c r="K99" s="9">
        <v>273000</v>
      </c>
      <c r="L99" s="9">
        <v>273000</v>
      </c>
      <c r="M99" s="9">
        <v>273000</v>
      </c>
      <c r="N99" s="9">
        <f t="shared" si="113"/>
        <v>0</v>
      </c>
      <c r="O99" s="9"/>
      <c r="P99" s="9"/>
      <c r="Q99" s="9">
        <f>SUM(N99:P99)</f>
        <v>0</v>
      </c>
      <c r="R99" s="45">
        <f t="shared" si="114"/>
        <v>0</v>
      </c>
    </row>
    <row r="100" spans="1:18">
      <c r="A100" s="14" t="s">
        <v>16</v>
      </c>
      <c r="B100" s="17" t="s">
        <v>170</v>
      </c>
      <c r="C100" s="14">
        <f t="shared" ref="C100" si="115">SUM(C101)</f>
        <v>1500000</v>
      </c>
      <c r="D100" s="173">
        <f t="shared" ref="D100:J100" si="116">SUM(D101)</f>
        <v>0</v>
      </c>
      <c r="E100" s="173">
        <f t="shared" si="116"/>
        <v>0</v>
      </c>
      <c r="F100" s="173">
        <f t="shared" si="116"/>
        <v>0</v>
      </c>
      <c r="G100" s="173">
        <f t="shared" si="116"/>
        <v>0</v>
      </c>
      <c r="H100" s="173">
        <f t="shared" si="116"/>
        <v>0</v>
      </c>
      <c r="I100" s="173">
        <f t="shared" si="116"/>
        <v>0</v>
      </c>
      <c r="J100" s="173">
        <f t="shared" si="116"/>
        <v>0</v>
      </c>
      <c r="K100" s="14">
        <v>1500000</v>
      </c>
      <c r="L100" s="9">
        <f t="shared" ref="L100:Q100" si="117">SUM(L101)</f>
        <v>1500000</v>
      </c>
      <c r="M100" s="9">
        <f t="shared" si="117"/>
        <v>1500000</v>
      </c>
      <c r="N100" s="14">
        <f t="shared" si="117"/>
        <v>0</v>
      </c>
      <c r="O100" s="14">
        <f t="shared" si="117"/>
        <v>0</v>
      </c>
      <c r="P100" s="14">
        <f t="shared" si="117"/>
        <v>0</v>
      </c>
      <c r="Q100" s="14">
        <f t="shared" si="117"/>
        <v>0</v>
      </c>
      <c r="R100" s="49">
        <v>0</v>
      </c>
    </row>
    <row r="101" spans="1:18">
      <c r="A101" s="9" t="s">
        <v>4</v>
      </c>
      <c r="B101" s="15" t="s">
        <v>171</v>
      </c>
      <c r="C101" s="9">
        <v>1500000</v>
      </c>
      <c r="D101" s="9"/>
      <c r="E101" s="9"/>
      <c r="F101" s="9"/>
      <c r="G101" s="9"/>
      <c r="H101" s="9"/>
      <c r="I101" s="9"/>
      <c r="J101" s="115">
        <f>SUM(F101:I101)</f>
        <v>0</v>
      </c>
      <c r="K101" s="9">
        <v>1500000</v>
      </c>
      <c r="L101" s="9">
        <v>1500000</v>
      </c>
      <c r="M101" s="9">
        <v>1500000</v>
      </c>
      <c r="N101" s="9">
        <f>L101-M101</f>
        <v>0</v>
      </c>
      <c r="O101" s="9"/>
      <c r="P101" s="9"/>
      <c r="Q101" s="9">
        <f>SUM(N101:P101)</f>
        <v>0</v>
      </c>
      <c r="R101" s="45">
        <f>K101-M101-Q101</f>
        <v>0</v>
      </c>
    </row>
    <row r="102" spans="1:18">
      <c r="A102" s="14" t="s">
        <v>16</v>
      </c>
      <c r="B102" s="17" t="s">
        <v>81</v>
      </c>
      <c r="C102" s="14">
        <f t="shared" ref="C102:J102" si="118">SUM(C103)</f>
        <v>1650000</v>
      </c>
      <c r="D102" s="173">
        <f t="shared" si="118"/>
        <v>0</v>
      </c>
      <c r="E102" s="173">
        <f t="shared" si="118"/>
        <v>0</v>
      </c>
      <c r="F102" s="173">
        <f t="shared" si="118"/>
        <v>0</v>
      </c>
      <c r="G102" s="173">
        <f t="shared" si="118"/>
        <v>0</v>
      </c>
      <c r="H102" s="173">
        <f t="shared" si="118"/>
        <v>0</v>
      </c>
      <c r="I102" s="173">
        <f t="shared" si="118"/>
        <v>0</v>
      </c>
      <c r="J102" s="173">
        <f t="shared" si="118"/>
        <v>0</v>
      </c>
      <c r="K102" s="14">
        <v>1650000</v>
      </c>
      <c r="L102" s="9">
        <f t="shared" ref="L102:Q102" si="119">SUM(L103)</f>
        <v>1650000</v>
      </c>
      <c r="M102" s="9">
        <f t="shared" si="119"/>
        <v>1650000</v>
      </c>
      <c r="N102" s="14">
        <f t="shared" si="119"/>
        <v>0</v>
      </c>
      <c r="O102" s="14">
        <f t="shared" si="119"/>
        <v>0</v>
      </c>
      <c r="P102" s="14">
        <f t="shared" si="119"/>
        <v>0</v>
      </c>
      <c r="Q102" s="14">
        <f t="shared" si="119"/>
        <v>0</v>
      </c>
      <c r="R102" s="49">
        <v>0</v>
      </c>
    </row>
    <row r="103" spans="1:18">
      <c r="A103" s="9" t="s">
        <v>4</v>
      </c>
      <c r="B103" s="15" t="s">
        <v>284</v>
      </c>
      <c r="C103" s="9">
        <v>1650000</v>
      </c>
      <c r="D103" s="9"/>
      <c r="E103" s="9"/>
      <c r="F103" s="9"/>
      <c r="G103" s="9"/>
      <c r="H103" s="9"/>
      <c r="I103" s="9"/>
      <c r="J103" s="115">
        <f>SUM(F103:I103)</f>
        <v>0</v>
      </c>
      <c r="K103" s="9">
        <v>1650000</v>
      </c>
      <c r="L103" s="9">
        <v>1650000</v>
      </c>
      <c r="M103" s="9">
        <v>1650000</v>
      </c>
      <c r="N103" s="9">
        <f>L103-M103</f>
        <v>0</v>
      </c>
      <c r="O103" s="9"/>
      <c r="P103" s="9"/>
      <c r="Q103" s="9">
        <f>SUM(N103:P103)</f>
        <v>0</v>
      </c>
      <c r="R103" s="45">
        <f>K103-M103-Q103</f>
        <v>0</v>
      </c>
    </row>
    <row r="104" spans="1:18">
      <c r="A104" s="14" t="s">
        <v>16</v>
      </c>
      <c r="B104" s="17" t="s">
        <v>38</v>
      </c>
      <c r="C104" s="14">
        <f t="shared" ref="C104:J104" si="120">SUM(C105)</f>
        <v>100000</v>
      </c>
      <c r="D104" s="173">
        <f t="shared" si="120"/>
        <v>0</v>
      </c>
      <c r="E104" s="173">
        <f t="shared" si="120"/>
        <v>0</v>
      </c>
      <c r="F104" s="173">
        <f t="shared" si="120"/>
        <v>0</v>
      </c>
      <c r="G104" s="173">
        <f t="shared" si="120"/>
        <v>0</v>
      </c>
      <c r="H104" s="173">
        <f t="shared" si="120"/>
        <v>0</v>
      </c>
      <c r="I104" s="173">
        <f t="shared" si="120"/>
        <v>0</v>
      </c>
      <c r="J104" s="173">
        <f t="shared" si="120"/>
        <v>0</v>
      </c>
      <c r="K104" s="14">
        <v>100000</v>
      </c>
      <c r="L104" s="9">
        <f t="shared" ref="L104:Q104" si="121">SUM(L105)</f>
        <v>100000</v>
      </c>
      <c r="M104" s="9">
        <f t="shared" si="121"/>
        <v>100000</v>
      </c>
      <c r="N104" s="14">
        <f t="shared" si="121"/>
        <v>0</v>
      </c>
      <c r="O104" s="14">
        <f t="shared" si="121"/>
        <v>0</v>
      </c>
      <c r="P104" s="14">
        <f t="shared" si="121"/>
        <v>0</v>
      </c>
      <c r="Q104" s="14">
        <f t="shared" si="121"/>
        <v>0</v>
      </c>
      <c r="R104" s="49">
        <v>0</v>
      </c>
    </row>
    <row r="105" spans="1:18">
      <c r="A105" s="9" t="s">
        <v>4</v>
      </c>
      <c r="B105" s="15" t="s">
        <v>39</v>
      </c>
      <c r="C105" s="9">
        <v>100000</v>
      </c>
      <c r="D105" s="9"/>
      <c r="E105" s="9"/>
      <c r="F105" s="9"/>
      <c r="G105" s="9"/>
      <c r="H105" s="9"/>
      <c r="I105" s="9"/>
      <c r="J105" s="115">
        <f>SUM(F105:I105)</f>
        <v>0</v>
      </c>
      <c r="K105" s="9">
        <v>100000</v>
      </c>
      <c r="L105" s="9">
        <v>100000</v>
      </c>
      <c r="M105" s="9">
        <v>100000</v>
      </c>
      <c r="N105" s="9">
        <f>L105-M105</f>
        <v>0</v>
      </c>
      <c r="O105" s="9"/>
      <c r="P105" s="9"/>
      <c r="Q105" s="9">
        <f>SUM(N105:P105)</f>
        <v>0</v>
      </c>
      <c r="R105" s="45">
        <f>K105-M105-Q105</f>
        <v>0</v>
      </c>
    </row>
    <row r="106" spans="1:18">
      <c r="A106" s="14" t="s">
        <v>16</v>
      </c>
      <c r="B106" s="17" t="s">
        <v>40</v>
      </c>
      <c r="C106" s="14">
        <f t="shared" ref="C106:J106" si="122">SUM(C107)</f>
        <v>1000000</v>
      </c>
      <c r="D106" s="173">
        <f t="shared" si="122"/>
        <v>0</v>
      </c>
      <c r="E106" s="173">
        <f t="shared" si="122"/>
        <v>0</v>
      </c>
      <c r="F106" s="173">
        <f t="shared" si="122"/>
        <v>0</v>
      </c>
      <c r="G106" s="173">
        <f t="shared" si="122"/>
        <v>0</v>
      </c>
      <c r="H106" s="173">
        <f t="shared" si="122"/>
        <v>0</v>
      </c>
      <c r="I106" s="173">
        <f t="shared" si="122"/>
        <v>0</v>
      </c>
      <c r="J106" s="173">
        <f t="shared" si="122"/>
        <v>0</v>
      </c>
      <c r="K106" s="14">
        <v>1000000</v>
      </c>
      <c r="L106" s="9">
        <f t="shared" ref="L106:Q106" si="123">SUM(L107)</f>
        <v>1000000</v>
      </c>
      <c r="M106" s="9">
        <f t="shared" si="123"/>
        <v>1000000</v>
      </c>
      <c r="N106" s="14">
        <f t="shared" si="123"/>
        <v>0</v>
      </c>
      <c r="O106" s="14">
        <f t="shared" si="123"/>
        <v>0</v>
      </c>
      <c r="P106" s="14">
        <f t="shared" si="123"/>
        <v>0</v>
      </c>
      <c r="Q106" s="14">
        <f t="shared" si="123"/>
        <v>0</v>
      </c>
      <c r="R106" s="49">
        <v>0</v>
      </c>
    </row>
    <row r="107" spans="1:18">
      <c r="A107" s="9" t="s">
        <v>4</v>
      </c>
      <c r="B107" s="15" t="s">
        <v>41</v>
      </c>
      <c r="C107" s="9">
        <v>1000000</v>
      </c>
      <c r="D107" s="9"/>
      <c r="E107" s="9"/>
      <c r="F107" s="9"/>
      <c r="G107" s="9"/>
      <c r="H107" s="9"/>
      <c r="I107" s="9"/>
      <c r="J107" s="115">
        <f>SUM(F107:I107)</f>
        <v>0</v>
      </c>
      <c r="K107" s="9">
        <v>1000000</v>
      </c>
      <c r="L107" s="9">
        <v>1000000</v>
      </c>
      <c r="M107" s="9">
        <v>1000000</v>
      </c>
      <c r="N107" s="9">
        <f>L107-M107</f>
        <v>0</v>
      </c>
      <c r="O107" s="9"/>
      <c r="P107" s="9"/>
      <c r="Q107" s="9">
        <f>SUM(N107:P107)</f>
        <v>0</v>
      </c>
      <c r="R107" s="45">
        <f>K107-M107-Q107</f>
        <v>0</v>
      </c>
    </row>
    <row r="108" spans="1:18">
      <c r="A108" s="14" t="s">
        <v>16</v>
      </c>
      <c r="B108" s="17" t="s">
        <v>88</v>
      </c>
      <c r="C108" s="14">
        <f t="shared" ref="C108:J108" si="124">SUM(C109)</f>
        <v>440000</v>
      </c>
      <c r="D108" s="173">
        <f t="shared" si="124"/>
        <v>0</v>
      </c>
      <c r="E108" s="173">
        <f t="shared" si="124"/>
        <v>0</v>
      </c>
      <c r="F108" s="173">
        <f t="shared" si="124"/>
        <v>540000</v>
      </c>
      <c r="G108" s="173">
        <f t="shared" si="124"/>
        <v>0</v>
      </c>
      <c r="H108" s="173">
        <f t="shared" si="124"/>
        <v>0</v>
      </c>
      <c r="I108" s="173">
        <f t="shared" si="124"/>
        <v>0</v>
      </c>
      <c r="J108" s="173">
        <f t="shared" si="124"/>
        <v>540000</v>
      </c>
      <c r="K108" s="14">
        <v>980000</v>
      </c>
      <c r="L108" s="9">
        <f t="shared" ref="L108:Q108" si="125">SUM(L109)</f>
        <v>980000</v>
      </c>
      <c r="M108" s="9">
        <f t="shared" si="125"/>
        <v>980000</v>
      </c>
      <c r="N108" s="14">
        <f t="shared" si="125"/>
        <v>0</v>
      </c>
      <c r="O108" s="14">
        <f t="shared" si="125"/>
        <v>0</v>
      </c>
      <c r="P108" s="14">
        <f t="shared" si="125"/>
        <v>0</v>
      </c>
      <c r="Q108" s="14">
        <f t="shared" si="125"/>
        <v>0</v>
      </c>
      <c r="R108" s="49">
        <v>0</v>
      </c>
    </row>
    <row r="109" spans="1:18">
      <c r="A109" s="9" t="s">
        <v>4</v>
      </c>
      <c r="B109" s="15" t="s">
        <v>88</v>
      </c>
      <c r="C109" s="9">
        <v>440000</v>
      </c>
      <c r="D109" s="9"/>
      <c r="E109" s="9"/>
      <c r="F109" s="9">
        <v>540000</v>
      </c>
      <c r="G109" s="9"/>
      <c r="H109" s="9"/>
      <c r="I109" s="9"/>
      <c r="J109" s="115">
        <f>SUM(F109:I109)</f>
        <v>540000</v>
      </c>
      <c r="K109" s="9">
        <v>980000</v>
      </c>
      <c r="L109" s="9">
        <v>980000</v>
      </c>
      <c r="M109" s="9">
        <v>980000</v>
      </c>
      <c r="N109" s="9">
        <f>L109-M109</f>
        <v>0</v>
      </c>
      <c r="O109" s="9"/>
      <c r="P109" s="9"/>
      <c r="Q109" s="9">
        <f>SUM(N109:P109)</f>
        <v>0</v>
      </c>
      <c r="R109" s="45">
        <f>K109-M109-Q109</f>
        <v>0</v>
      </c>
    </row>
    <row r="110" spans="1:18">
      <c r="A110" s="11" t="s">
        <v>1</v>
      </c>
      <c r="B110" s="11" t="s">
        <v>240</v>
      </c>
      <c r="C110" s="11">
        <f t="shared" ref="C110:Q113" si="126">SUM(C111)</f>
        <v>0</v>
      </c>
      <c r="D110" s="117">
        <f t="shared" si="126"/>
        <v>0</v>
      </c>
      <c r="E110" s="117">
        <f t="shared" si="126"/>
        <v>0</v>
      </c>
      <c r="F110" s="117">
        <f t="shared" si="126"/>
        <v>0</v>
      </c>
      <c r="G110" s="117">
        <f t="shared" si="126"/>
        <v>0</v>
      </c>
      <c r="H110" s="117">
        <f t="shared" si="126"/>
        <v>0</v>
      </c>
      <c r="I110" s="117">
        <f t="shared" si="126"/>
        <v>5000000</v>
      </c>
      <c r="J110" s="117">
        <f t="shared" si="126"/>
        <v>5000000</v>
      </c>
      <c r="K110" s="11">
        <f t="shared" si="126"/>
        <v>5000000</v>
      </c>
      <c r="L110" s="11">
        <f t="shared" si="126"/>
        <v>4980000</v>
      </c>
      <c r="M110" s="11">
        <f t="shared" si="126"/>
        <v>4980000</v>
      </c>
      <c r="N110" s="11">
        <f t="shared" si="126"/>
        <v>0</v>
      </c>
      <c r="O110" s="11">
        <f t="shared" si="126"/>
        <v>0</v>
      </c>
      <c r="P110" s="11">
        <f t="shared" si="126"/>
        <v>0</v>
      </c>
      <c r="Q110" s="11">
        <f t="shared" si="126"/>
        <v>0</v>
      </c>
      <c r="R110" s="46">
        <v>20000</v>
      </c>
    </row>
    <row r="111" spans="1:18">
      <c r="A111" s="12" t="s">
        <v>2</v>
      </c>
      <c r="B111" s="12" t="s">
        <v>241</v>
      </c>
      <c r="C111" s="12">
        <f t="shared" si="126"/>
        <v>0</v>
      </c>
      <c r="D111" s="119">
        <f t="shared" si="126"/>
        <v>0</v>
      </c>
      <c r="E111" s="119">
        <f t="shared" si="126"/>
        <v>0</v>
      </c>
      <c r="F111" s="119">
        <f t="shared" si="126"/>
        <v>0</v>
      </c>
      <c r="G111" s="119">
        <f t="shared" si="126"/>
        <v>0</v>
      </c>
      <c r="H111" s="119">
        <f t="shared" si="126"/>
        <v>0</v>
      </c>
      <c r="I111" s="119">
        <f t="shared" si="126"/>
        <v>5000000</v>
      </c>
      <c r="J111" s="119">
        <f t="shared" si="126"/>
        <v>5000000</v>
      </c>
      <c r="K111" s="12">
        <f t="shared" si="126"/>
        <v>5000000</v>
      </c>
      <c r="L111" s="12">
        <f t="shared" si="126"/>
        <v>4980000</v>
      </c>
      <c r="M111" s="12">
        <f t="shared" si="126"/>
        <v>4980000</v>
      </c>
      <c r="N111" s="12">
        <f t="shared" si="126"/>
        <v>0</v>
      </c>
      <c r="O111" s="12">
        <f t="shared" si="126"/>
        <v>0</v>
      </c>
      <c r="P111" s="12">
        <f t="shared" si="126"/>
        <v>0</v>
      </c>
      <c r="Q111" s="12">
        <f t="shared" si="126"/>
        <v>0</v>
      </c>
      <c r="R111" s="47">
        <v>20000</v>
      </c>
    </row>
    <row r="112" spans="1:18">
      <c r="A112" s="13" t="s">
        <v>3</v>
      </c>
      <c r="B112" s="13" t="s">
        <v>87</v>
      </c>
      <c r="C112" s="13">
        <f t="shared" si="126"/>
        <v>0</v>
      </c>
      <c r="D112" s="120">
        <f t="shared" si="126"/>
        <v>0</v>
      </c>
      <c r="E112" s="120">
        <f t="shared" si="126"/>
        <v>0</v>
      </c>
      <c r="F112" s="120">
        <f t="shared" si="126"/>
        <v>0</v>
      </c>
      <c r="G112" s="120">
        <f t="shared" si="126"/>
        <v>0</v>
      </c>
      <c r="H112" s="120">
        <f t="shared" si="126"/>
        <v>0</v>
      </c>
      <c r="I112" s="120">
        <f t="shared" si="126"/>
        <v>5000000</v>
      </c>
      <c r="J112" s="120">
        <f t="shared" si="126"/>
        <v>5000000</v>
      </c>
      <c r="K112" s="13">
        <f t="shared" si="126"/>
        <v>5000000</v>
      </c>
      <c r="L112" s="13">
        <f t="shared" si="126"/>
        <v>4980000</v>
      </c>
      <c r="M112" s="13">
        <f t="shared" si="126"/>
        <v>4980000</v>
      </c>
      <c r="N112" s="13">
        <f t="shared" si="126"/>
        <v>0</v>
      </c>
      <c r="O112" s="13">
        <f t="shared" si="126"/>
        <v>0</v>
      </c>
      <c r="P112" s="13">
        <f t="shared" si="126"/>
        <v>0</v>
      </c>
      <c r="Q112" s="13">
        <f t="shared" si="126"/>
        <v>0</v>
      </c>
      <c r="R112" s="48">
        <v>20000</v>
      </c>
    </row>
    <row r="113" spans="1:18">
      <c r="A113" s="14" t="s">
        <v>16</v>
      </c>
      <c r="B113" s="14" t="s">
        <v>20</v>
      </c>
      <c r="C113" s="14">
        <f t="shared" si="126"/>
        <v>0</v>
      </c>
      <c r="D113" s="173">
        <f t="shared" si="126"/>
        <v>0</v>
      </c>
      <c r="E113" s="173">
        <f t="shared" si="126"/>
        <v>0</v>
      </c>
      <c r="F113" s="173">
        <f t="shared" si="126"/>
        <v>0</v>
      </c>
      <c r="G113" s="173">
        <f t="shared" si="126"/>
        <v>0</v>
      </c>
      <c r="H113" s="173">
        <f t="shared" si="126"/>
        <v>0</v>
      </c>
      <c r="I113" s="173">
        <f t="shared" si="126"/>
        <v>5000000</v>
      </c>
      <c r="J113" s="173">
        <f t="shared" si="126"/>
        <v>5000000</v>
      </c>
      <c r="K113" s="14">
        <f t="shared" si="126"/>
        <v>5000000</v>
      </c>
      <c r="L113" s="9">
        <f t="shared" si="126"/>
        <v>4980000</v>
      </c>
      <c r="M113" s="9">
        <f t="shared" si="126"/>
        <v>4980000</v>
      </c>
      <c r="N113" s="14">
        <f t="shared" si="126"/>
        <v>0</v>
      </c>
      <c r="O113" s="14">
        <f t="shared" si="126"/>
        <v>0</v>
      </c>
      <c r="P113" s="14">
        <f t="shared" si="126"/>
        <v>0</v>
      </c>
      <c r="Q113" s="14">
        <f t="shared" si="126"/>
        <v>0</v>
      </c>
      <c r="R113" s="49">
        <v>20000</v>
      </c>
    </row>
    <row r="114" spans="1:18">
      <c r="A114" s="9" t="s">
        <v>4</v>
      </c>
      <c r="B114" s="9" t="s">
        <v>20</v>
      </c>
      <c r="C114" s="9">
        <v>0</v>
      </c>
      <c r="D114" s="9"/>
      <c r="E114" s="9"/>
      <c r="F114" s="9"/>
      <c r="G114" s="9"/>
      <c r="H114" s="9"/>
      <c r="I114" s="9">
        <v>5000000</v>
      </c>
      <c r="J114" s="115">
        <f>SUM(F114:I114)</f>
        <v>5000000</v>
      </c>
      <c r="K114" s="9">
        <v>5000000</v>
      </c>
      <c r="L114" s="9">
        <v>4980000</v>
      </c>
      <c r="M114" s="9">
        <v>4980000</v>
      </c>
      <c r="N114" s="9">
        <f>L114-M114</f>
        <v>0</v>
      </c>
      <c r="O114" s="9"/>
      <c r="P114" s="9"/>
      <c r="Q114" s="9">
        <f>SUM(N114:P114)</f>
        <v>0</v>
      </c>
      <c r="R114" s="45">
        <f>K114-M114-Q114</f>
        <v>20000</v>
      </c>
    </row>
    <row r="115" spans="1:18">
      <c r="A115" s="11" t="s">
        <v>1</v>
      </c>
      <c r="B115" s="11" t="s">
        <v>163</v>
      </c>
      <c r="C115" s="11">
        <f t="shared" ref="C115:Q116" si="127">C116</f>
        <v>0</v>
      </c>
      <c r="D115" s="117">
        <f t="shared" si="127"/>
        <v>0</v>
      </c>
      <c r="E115" s="117">
        <f t="shared" si="127"/>
        <v>0</v>
      </c>
      <c r="F115" s="117">
        <f t="shared" si="127"/>
        <v>0</v>
      </c>
      <c r="G115" s="117">
        <f t="shared" si="127"/>
        <v>0</v>
      </c>
      <c r="H115" s="117">
        <f t="shared" si="127"/>
        <v>0</v>
      </c>
      <c r="I115" s="117">
        <f t="shared" si="127"/>
        <v>0</v>
      </c>
      <c r="J115" s="117">
        <f t="shared" si="127"/>
        <v>0</v>
      </c>
      <c r="K115" s="11">
        <f t="shared" si="127"/>
        <v>0</v>
      </c>
      <c r="L115" s="11">
        <f t="shared" si="127"/>
        <v>0</v>
      </c>
      <c r="M115" s="11">
        <f t="shared" si="127"/>
        <v>0</v>
      </c>
      <c r="N115" s="11">
        <f t="shared" si="127"/>
        <v>0</v>
      </c>
      <c r="O115" s="11">
        <f t="shared" si="127"/>
        <v>0</v>
      </c>
      <c r="P115" s="11">
        <f t="shared" si="127"/>
        <v>0</v>
      </c>
      <c r="Q115" s="11">
        <f t="shared" si="127"/>
        <v>0</v>
      </c>
      <c r="R115" s="46">
        <v>0</v>
      </c>
    </row>
    <row r="116" spans="1:18">
      <c r="A116" s="12" t="s">
        <v>2</v>
      </c>
      <c r="B116" s="12" t="s">
        <v>90</v>
      </c>
      <c r="C116" s="12">
        <f>C117</f>
        <v>0</v>
      </c>
      <c r="D116" s="119">
        <f t="shared" si="127"/>
        <v>0</v>
      </c>
      <c r="E116" s="119">
        <f t="shared" si="127"/>
        <v>0</v>
      </c>
      <c r="F116" s="119">
        <f t="shared" si="127"/>
        <v>0</v>
      </c>
      <c r="G116" s="119">
        <f t="shared" si="127"/>
        <v>0</v>
      </c>
      <c r="H116" s="119">
        <f t="shared" si="127"/>
        <v>0</v>
      </c>
      <c r="I116" s="119">
        <f t="shared" si="127"/>
        <v>0</v>
      </c>
      <c r="J116" s="119">
        <f t="shared" si="127"/>
        <v>0</v>
      </c>
      <c r="K116" s="12">
        <f t="shared" si="127"/>
        <v>0</v>
      </c>
      <c r="L116" s="12">
        <f t="shared" si="127"/>
        <v>0</v>
      </c>
      <c r="M116" s="12">
        <f t="shared" si="127"/>
        <v>0</v>
      </c>
      <c r="N116" s="12">
        <f t="shared" si="127"/>
        <v>0</v>
      </c>
      <c r="O116" s="12">
        <f t="shared" si="127"/>
        <v>0</v>
      </c>
      <c r="P116" s="12">
        <f t="shared" si="127"/>
        <v>0</v>
      </c>
      <c r="Q116" s="12">
        <f t="shared" si="127"/>
        <v>0</v>
      </c>
      <c r="R116" s="47">
        <v>0</v>
      </c>
    </row>
    <row r="117" spans="1:18">
      <c r="A117" s="13" t="s">
        <v>3</v>
      </c>
      <c r="B117" s="13" t="s">
        <v>285</v>
      </c>
      <c r="C117" s="13">
        <f>SUM(C118,C120)</f>
        <v>0</v>
      </c>
      <c r="D117" s="120">
        <f t="shared" ref="D117:J117" si="128">SUM(D118,D120)</f>
        <v>0</v>
      </c>
      <c r="E117" s="120">
        <f t="shared" si="128"/>
        <v>0</v>
      </c>
      <c r="F117" s="120">
        <f t="shared" si="128"/>
        <v>0</v>
      </c>
      <c r="G117" s="120">
        <f t="shared" si="128"/>
        <v>0</v>
      </c>
      <c r="H117" s="120">
        <f t="shared" si="128"/>
        <v>0</v>
      </c>
      <c r="I117" s="120">
        <f t="shared" si="128"/>
        <v>0</v>
      </c>
      <c r="J117" s="120">
        <f t="shared" si="128"/>
        <v>0</v>
      </c>
      <c r="K117" s="13">
        <f>SUM(K118,K120)</f>
        <v>0</v>
      </c>
      <c r="L117" s="13">
        <f t="shared" ref="L117:Q117" si="129">SUM(L118,L120)</f>
        <v>0</v>
      </c>
      <c r="M117" s="13">
        <f t="shared" si="129"/>
        <v>0</v>
      </c>
      <c r="N117" s="13">
        <f t="shared" si="129"/>
        <v>0</v>
      </c>
      <c r="O117" s="13">
        <f t="shared" si="129"/>
        <v>0</v>
      </c>
      <c r="P117" s="13">
        <f t="shared" si="129"/>
        <v>0</v>
      </c>
      <c r="Q117" s="13">
        <f t="shared" si="129"/>
        <v>0</v>
      </c>
      <c r="R117" s="48">
        <v>0</v>
      </c>
    </row>
    <row r="118" spans="1:18">
      <c r="A118" s="14" t="s">
        <v>16</v>
      </c>
      <c r="B118" s="14" t="s">
        <v>36</v>
      </c>
      <c r="C118" s="14">
        <f t="shared" ref="C118:J118" si="130">SUM(C119)</f>
        <v>0</v>
      </c>
      <c r="D118" s="173">
        <f t="shared" si="130"/>
        <v>0</v>
      </c>
      <c r="E118" s="173">
        <f t="shared" si="130"/>
        <v>0</v>
      </c>
      <c r="F118" s="173">
        <f t="shared" si="130"/>
        <v>0</v>
      </c>
      <c r="G118" s="173">
        <f t="shared" si="130"/>
        <v>0</v>
      </c>
      <c r="H118" s="173">
        <f t="shared" si="130"/>
        <v>0</v>
      </c>
      <c r="I118" s="173">
        <f t="shared" si="130"/>
        <v>0</v>
      </c>
      <c r="J118" s="173">
        <f t="shared" si="130"/>
        <v>0</v>
      </c>
      <c r="K118" s="14">
        <f t="shared" ref="K118:Q118" si="131">K119</f>
        <v>0</v>
      </c>
      <c r="L118" s="9">
        <f t="shared" si="131"/>
        <v>0</v>
      </c>
      <c r="M118" s="9">
        <f t="shared" si="131"/>
        <v>0</v>
      </c>
      <c r="N118" s="14">
        <f t="shared" si="131"/>
        <v>0</v>
      </c>
      <c r="O118" s="14">
        <f t="shared" si="131"/>
        <v>0</v>
      </c>
      <c r="P118" s="14">
        <f t="shared" si="131"/>
        <v>0</v>
      </c>
      <c r="Q118" s="14">
        <f t="shared" si="131"/>
        <v>0</v>
      </c>
      <c r="R118" s="49">
        <v>0</v>
      </c>
    </row>
    <row r="119" spans="1:18">
      <c r="A119" s="9" t="s">
        <v>64</v>
      </c>
      <c r="B119" s="9" t="s">
        <v>46</v>
      </c>
      <c r="C119" s="9"/>
      <c r="D119" s="9"/>
      <c r="E119" s="9"/>
      <c r="F119" s="9"/>
      <c r="G119" s="9"/>
      <c r="H119" s="9"/>
      <c r="I119" s="9"/>
      <c r="J119" s="115">
        <f>SUM(F119:I119)</f>
        <v>0</v>
      </c>
      <c r="K119" s="9"/>
      <c r="L119" s="9"/>
      <c r="M119" s="9"/>
      <c r="N119" s="9">
        <f>L119-M119</f>
        <v>0</v>
      </c>
      <c r="O119" s="9"/>
      <c r="P119" s="9"/>
      <c r="Q119" s="9">
        <f>SUM(N119:P119)</f>
        <v>0</v>
      </c>
      <c r="R119" s="45">
        <f>K119-M119-Q119</f>
        <v>0</v>
      </c>
    </row>
    <row r="120" spans="1:18">
      <c r="A120" s="14" t="s">
        <v>16</v>
      </c>
      <c r="B120" s="14" t="s">
        <v>278</v>
      </c>
      <c r="C120" s="14">
        <f t="shared" ref="C120:J120" si="132">SUM(C121)</f>
        <v>0</v>
      </c>
      <c r="D120" s="173">
        <f t="shared" si="132"/>
        <v>0</v>
      </c>
      <c r="E120" s="173">
        <f t="shared" si="132"/>
        <v>0</v>
      </c>
      <c r="F120" s="173">
        <f t="shared" si="132"/>
        <v>0</v>
      </c>
      <c r="G120" s="173">
        <f t="shared" si="132"/>
        <v>0</v>
      </c>
      <c r="H120" s="173">
        <f t="shared" si="132"/>
        <v>0</v>
      </c>
      <c r="I120" s="173">
        <f t="shared" si="132"/>
        <v>0</v>
      </c>
      <c r="J120" s="173">
        <f t="shared" si="132"/>
        <v>0</v>
      </c>
      <c r="K120" s="14">
        <f t="shared" ref="K120:Q120" si="133">SUM(K121)</f>
        <v>0</v>
      </c>
      <c r="L120" s="9">
        <f t="shared" si="133"/>
        <v>0</v>
      </c>
      <c r="M120" s="9">
        <f t="shared" si="133"/>
        <v>0</v>
      </c>
      <c r="N120" s="14">
        <f t="shared" si="133"/>
        <v>0</v>
      </c>
      <c r="O120" s="14">
        <f t="shared" si="133"/>
        <v>0</v>
      </c>
      <c r="P120" s="14">
        <f t="shared" si="133"/>
        <v>0</v>
      </c>
      <c r="Q120" s="14">
        <f t="shared" si="133"/>
        <v>0</v>
      </c>
      <c r="R120" s="49">
        <v>0</v>
      </c>
    </row>
    <row r="121" spans="1:18">
      <c r="A121" s="9" t="s">
        <v>4</v>
      </c>
      <c r="B121" s="9" t="s">
        <v>279</v>
      </c>
      <c r="C121" s="9"/>
      <c r="D121" s="9"/>
      <c r="E121" s="9"/>
      <c r="F121" s="9"/>
      <c r="G121" s="9"/>
      <c r="H121" s="9"/>
      <c r="I121" s="9"/>
      <c r="J121" s="115">
        <f>SUM(F121:I121)</f>
        <v>0</v>
      </c>
      <c r="K121" s="9"/>
      <c r="L121" s="9"/>
      <c r="M121" s="9"/>
      <c r="N121" s="9">
        <f>L121-M121</f>
        <v>0</v>
      </c>
      <c r="O121" s="9"/>
      <c r="P121" s="9"/>
      <c r="Q121" s="9">
        <f>SUM(N121:P121)</f>
        <v>0</v>
      </c>
      <c r="R121" s="45">
        <f>K121-M121-Q121</f>
        <v>0</v>
      </c>
    </row>
    <row r="122" spans="1:18">
      <c r="A122" s="11" t="s">
        <v>1</v>
      </c>
      <c r="B122" s="18" t="s">
        <v>107</v>
      </c>
      <c r="C122" s="11">
        <f>SUM(C123)</f>
        <v>0</v>
      </c>
      <c r="D122" s="117">
        <f t="shared" ref="D122:J123" si="134">SUM(D123)</f>
        <v>0</v>
      </c>
      <c r="E122" s="117">
        <f t="shared" si="134"/>
        <v>0</v>
      </c>
      <c r="F122" s="117">
        <f t="shared" si="134"/>
        <v>0</v>
      </c>
      <c r="G122" s="117">
        <f t="shared" si="134"/>
        <v>0</v>
      </c>
      <c r="H122" s="117">
        <f t="shared" si="134"/>
        <v>5000000</v>
      </c>
      <c r="I122" s="117">
        <f t="shared" si="134"/>
        <v>0</v>
      </c>
      <c r="J122" s="117">
        <f t="shared" si="134"/>
        <v>5000000</v>
      </c>
      <c r="K122" s="11">
        <f t="shared" ref="K122:Q123" si="135">SUM(K123)</f>
        <v>5000000</v>
      </c>
      <c r="L122" s="11">
        <f t="shared" si="135"/>
        <v>5000000</v>
      </c>
      <c r="M122" s="11">
        <f t="shared" si="135"/>
        <v>5000000</v>
      </c>
      <c r="N122" s="11">
        <f t="shared" si="135"/>
        <v>0</v>
      </c>
      <c r="O122" s="11">
        <f t="shared" si="135"/>
        <v>0</v>
      </c>
      <c r="P122" s="11">
        <f t="shared" si="135"/>
        <v>0</v>
      </c>
      <c r="Q122" s="11">
        <f t="shared" si="135"/>
        <v>0</v>
      </c>
      <c r="R122" s="46">
        <v>0</v>
      </c>
    </row>
    <row r="123" spans="1:18">
      <c r="A123" s="12" t="s">
        <v>2</v>
      </c>
      <c r="B123" s="19" t="s">
        <v>108</v>
      </c>
      <c r="C123" s="12">
        <f>SUM(C124)</f>
        <v>0</v>
      </c>
      <c r="D123" s="119">
        <f t="shared" si="134"/>
        <v>0</v>
      </c>
      <c r="E123" s="119">
        <f t="shared" si="134"/>
        <v>0</v>
      </c>
      <c r="F123" s="119">
        <f t="shared" si="134"/>
        <v>0</v>
      </c>
      <c r="G123" s="119">
        <f t="shared" si="134"/>
        <v>0</v>
      </c>
      <c r="H123" s="119">
        <f t="shared" si="134"/>
        <v>5000000</v>
      </c>
      <c r="I123" s="119">
        <f t="shared" si="134"/>
        <v>0</v>
      </c>
      <c r="J123" s="119">
        <f t="shared" si="134"/>
        <v>5000000</v>
      </c>
      <c r="K123" s="12">
        <f t="shared" si="135"/>
        <v>5000000</v>
      </c>
      <c r="L123" s="12">
        <f t="shared" si="135"/>
        <v>5000000</v>
      </c>
      <c r="M123" s="12">
        <f t="shared" si="135"/>
        <v>5000000</v>
      </c>
      <c r="N123" s="12">
        <f t="shared" si="135"/>
        <v>0</v>
      </c>
      <c r="O123" s="12">
        <f t="shared" si="135"/>
        <v>0</v>
      </c>
      <c r="P123" s="12">
        <f t="shared" si="135"/>
        <v>0</v>
      </c>
      <c r="Q123" s="12">
        <f t="shared" si="135"/>
        <v>0</v>
      </c>
      <c r="R123" s="47">
        <v>0</v>
      </c>
    </row>
    <row r="124" spans="1:18">
      <c r="A124" s="13" t="s">
        <v>3</v>
      </c>
      <c r="B124" s="16" t="s">
        <v>286</v>
      </c>
      <c r="C124" s="13">
        <f>SUM(C125,C127,C131,C129)</f>
        <v>0</v>
      </c>
      <c r="D124" s="120">
        <f t="shared" ref="D124:J124" si="136">SUM(D125,D127,D131,D129)</f>
        <v>0</v>
      </c>
      <c r="E124" s="120">
        <f t="shared" si="136"/>
        <v>0</v>
      </c>
      <c r="F124" s="120">
        <f t="shared" si="136"/>
        <v>0</v>
      </c>
      <c r="G124" s="120">
        <f t="shared" si="136"/>
        <v>0</v>
      </c>
      <c r="H124" s="120">
        <f t="shared" si="136"/>
        <v>5000000</v>
      </c>
      <c r="I124" s="120">
        <f t="shared" si="136"/>
        <v>0</v>
      </c>
      <c r="J124" s="120">
        <f t="shared" si="136"/>
        <v>5000000</v>
      </c>
      <c r="K124" s="13">
        <f t="shared" ref="K124:Q124" si="137">SUM(K125,K127,K131,K129)</f>
        <v>5000000</v>
      </c>
      <c r="L124" s="13">
        <f t="shared" si="137"/>
        <v>5000000</v>
      </c>
      <c r="M124" s="13">
        <f t="shared" si="137"/>
        <v>5000000</v>
      </c>
      <c r="N124" s="13">
        <f t="shared" si="137"/>
        <v>0</v>
      </c>
      <c r="O124" s="13">
        <f t="shared" si="137"/>
        <v>0</v>
      </c>
      <c r="P124" s="13">
        <f t="shared" si="137"/>
        <v>0</v>
      </c>
      <c r="Q124" s="13">
        <f t="shared" si="137"/>
        <v>0</v>
      </c>
      <c r="R124" s="48">
        <v>0</v>
      </c>
    </row>
    <row r="125" spans="1:18">
      <c r="A125" s="14" t="s">
        <v>16</v>
      </c>
      <c r="B125" s="17" t="s">
        <v>76</v>
      </c>
      <c r="C125" s="14">
        <f t="shared" ref="C125:J125" si="138">SUM(C126)</f>
        <v>0</v>
      </c>
      <c r="D125" s="173">
        <f t="shared" si="138"/>
        <v>0</v>
      </c>
      <c r="E125" s="173">
        <f t="shared" si="138"/>
        <v>0</v>
      </c>
      <c r="F125" s="173">
        <f t="shared" si="138"/>
        <v>0</v>
      </c>
      <c r="G125" s="173">
        <f t="shared" si="138"/>
        <v>0</v>
      </c>
      <c r="H125" s="173">
        <f t="shared" si="138"/>
        <v>4000000</v>
      </c>
      <c r="I125" s="173">
        <f t="shared" si="138"/>
        <v>0</v>
      </c>
      <c r="J125" s="173">
        <f t="shared" si="138"/>
        <v>4000000</v>
      </c>
      <c r="K125" s="14">
        <f t="shared" ref="K125:Q125" si="139">SUM(K126)</f>
        <v>4000000</v>
      </c>
      <c r="L125" s="9">
        <f t="shared" si="139"/>
        <v>4000000</v>
      </c>
      <c r="M125" s="9">
        <f t="shared" si="139"/>
        <v>4000000</v>
      </c>
      <c r="N125" s="14">
        <f t="shared" si="139"/>
        <v>0</v>
      </c>
      <c r="O125" s="14">
        <f t="shared" si="139"/>
        <v>0</v>
      </c>
      <c r="P125" s="14">
        <f t="shared" si="139"/>
        <v>0</v>
      </c>
      <c r="Q125" s="14">
        <f t="shared" si="139"/>
        <v>0</v>
      </c>
      <c r="R125" s="49">
        <v>0</v>
      </c>
    </row>
    <row r="126" spans="1:18">
      <c r="A126" s="9" t="s">
        <v>4</v>
      </c>
      <c r="B126" s="15" t="s">
        <v>180</v>
      </c>
      <c r="C126" s="9">
        <v>0</v>
      </c>
      <c r="D126" s="9"/>
      <c r="E126" s="9"/>
      <c r="F126" s="9"/>
      <c r="G126" s="9"/>
      <c r="H126" s="9">
        <v>4000000</v>
      </c>
      <c r="I126" s="9"/>
      <c r="J126" s="115">
        <f>SUM(F126:I126)</f>
        <v>4000000</v>
      </c>
      <c r="K126" s="9">
        <v>4000000</v>
      </c>
      <c r="L126" s="9">
        <v>4000000</v>
      </c>
      <c r="M126" s="9">
        <v>4000000</v>
      </c>
      <c r="N126" s="9">
        <f>L126-M126</f>
        <v>0</v>
      </c>
      <c r="O126" s="9"/>
      <c r="P126" s="9"/>
      <c r="Q126" s="9">
        <f>SUM(N126:P126)</f>
        <v>0</v>
      </c>
      <c r="R126" s="45">
        <f>K126-M126-Q126</f>
        <v>0</v>
      </c>
    </row>
    <row r="127" spans="1:18">
      <c r="A127" s="14" t="s">
        <v>16</v>
      </c>
      <c r="B127" s="17" t="s">
        <v>36</v>
      </c>
      <c r="C127" s="14">
        <f t="shared" ref="C127:J127" si="140">SUM(C128)</f>
        <v>0</v>
      </c>
      <c r="D127" s="173">
        <f t="shared" si="140"/>
        <v>0</v>
      </c>
      <c r="E127" s="173">
        <f t="shared" si="140"/>
        <v>0</v>
      </c>
      <c r="F127" s="173">
        <f t="shared" si="140"/>
        <v>0</v>
      </c>
      <c r="G127" s="173">
        <f t="shared" si="140"/>
        <v>0</v>
      </c>
      <c r="H127" s="173">
        <f t="shared" si="140"/>
        <v>100000</v>
      </c>
      <c r="I127" s="173">
        <f t="shared" si="140"/>
        <v>0</v>
      </c>
      <c r="J127" s="173">
        <f t="shared" si="140"/>
        <v>100000</v>
      </c>
      <c r="K127" s="14">
        <v>100000</v>
      </c>
      <c r="L127" s="9">
        <f t="shared" ref="L127:Q131" si="141">SUM(L128)</f>
        <v>100000</v>
      </c>
      <c r="M127" s="9">
        <f t="shared" si="141"/>
        <v>100000</v>
      </c>
      <c r="N127" s="14">
        <f t="shared" si="141"/>
        <v>0</v>
      </c>
      <c r="O127" s="14">
        <f t="shared" si="141"/>
        <v>0</v>
      </c>
      <c r="P127" s="14">
        <f t="shared" si="141"/>
        <v>0</v>
      </c>
      <c r="Q127" s="14">
        <f t="shared" si="141"/>
        <v>0</v>
      </c>
      <c r="R127" s="49">
        <v>0</v>
      </c>
    </row>
    <row r="128" spans="1:18">
      <c r="A128" s="9" t="s">
        <v>4</v>
      </c>
      <c r="B128" s="15" t="s">
        <v>43</v>
      </c>
      <c r="C128" s="9">
        <v>0</v>
      </c>
      <c r="D128" s="9"/>
      <c r="E128" s="9"/>
      <c r="F128" s="9"/>
      <c r="G128" s="9"/>
      <c r="H128" s="9">
        <v>100000</v>
      </c>
      <c r="I128" s="9"/>
      <c r="J128" s="115">
        <f>SUM(F128:I128)</f>
        <v>100000</v>
      </c>
      <c r="K128" s="9">
        <v>100000</v>
      </c>
      <c r="L128" s="9">
        <v>100000</v>
      </c>
      <c r="M128" s="9">
        <v>100000</v>
      </c>
      <c r="N128" s="9">
        <f>L128-M128</f>
        <v>0</v>
      </c>
      <c r="O128" s="9"/>
      <c r="P128" s="9"/>
      <c r="Q128" s="9">
        <f>SUM(N128:P128)</f>
        <v>0</v>
      </c>
      <c r="R128" s="45">
        <f>K128-M128-Q128</f>
        <v>0</v>
      </c>
    </row>
    <row r="129" spans="1:18">
      <c r="A129" s="14" t="s">
        <v>16</v>
      </c>
      <c r="B129" s="17" t="s">
        <v>170</v>
      </c>
      <c r="C129" s="14">
        <f t="shared" ref="C129:J129" si="142">SUM(C130)</f>
        <v>0</v>
      </c>
      <c r="D129" s="173">
        <f t="shared" si="142"/>
        <v>0</v>
      </c>
      <c r="E129" s="173">
        <f t="shared" si="142"/>
        <v>0</v>
      </c>
      <c r="F129" s="173">
        <f t="shared" si="142"/>
        <v>0</v>
      </c>
      <c r="G129" s="173">
        <f t="shared" si="142"/>
        <v>0</v>
      </c>
      <c r="H129" s="173">
        <f t="shared" si="142"/>
        <v>500000</v>
      </c>
      <c r="I129" s="173">
        <f t="shared" si="142"/>
        <v>0</v>
      </c>
      <c r="J129" s="173">
        <f t="shared" si="142"/>
        <v>500000</v>
      </c>
      <c r="K129" s="14">
        <v>500000</v>
      </c>
      <c r="L129" s="9">
        <f t="shared" si="141"/>
        <v>500000</v>
      </c>
      <c r="M129" s="9">
        <f t="shared" si="141"/>
        <v>500000</v>
      </c>
      <c r="N129" s="14">
        <f t="shared" si="141"/>
        <v>0</v>
      </c>
      <c r="O129" s="14">
        <f t="shared" si="141"/>
        <v>0</v>
      </c>
      <c r="P129" s="14">
        <f t="shared" si="141"/>
        <v>0</v>
      </c>
      <c r="Q129" s="14">
        <f t="shared" si="141"/>
        <v>0</v>
      </c>
      <c r="R129" s="49">
        <v>0</v>
      </c>
    </row>
    <row r="130" spans="1:18">
      <c r="A130" s="9" t="s">
        <v>4</v>
      </c>
      <c r="B130" s="15" t="s">
        <v>171</v>
      </c>
      <c r="C130" s="9">
        <v>0</v>
      </c>
      <c r="D130" s="9"/>
      <c r="E130" s="9"/>
      <c r="F130" s="9"/>
      <c r="G130" s="9"/>
      <c r="H130" s="9">
        <v>500000</v>
      </c>
      <c r="I130" s="9"/>
      <c r="J130" s="115">
        <f>SUM(F130:I130)</f>
        <v>500000</v>
      </c>
      <c r="K130" s="9">
        <v>500000</v>
      </c>
      <c r="L130" s="9">
        <v>500000</v>
      </c>
      <c r="M130" s="9">
        <v>500000</v>
      </c>
      <c r="N130" s="9">
        <f>L130-M130</f>
        <v>0</v>
      </c>
      <c r="O130" s="9"/>
      <c r="P130" s="9"/>
      <c r="Q130" s="9">
        <f>SUM(N130:P130)</f>
        <v>0</v>
      </c>
      <c r="R130" s="45">
        <f>K130-M130-Q130</f>
        <v>0</v>
      </c>
    </row>
    <row r="131" spans="1:18">
      <c r="A131" s="14" t="s">
        <v>16</v>
      </c>
      <c r="B131" s="17" t="s">
        <v>40</v>
      </c>
      <c r="C131" s="14">
        <f t="shared" ref="C131:J131" si="143">SUM(C132)</f>
        <v>0</v>
      </c>
      <c r="D131" s="173">
        <f t="shared" si="143"/>
        <v>0</v>
      </c>
      <c r="E131" s="173">
        <f t="shared" si="143"/>
        <v>0</v>
      </c>
      <c r="F131" s="173">
        <f t="shared" si="143"/>
        <v>0</v>
      </c>
      <c r="G131" s="173">
        <f t="shared" si="143"/>
        <v>0</v>
      </c>
      <c r="H131" s="173">
        <f t="shared" si="143"/>
        <v>400000</v>
      </c>
      <c r="I131" s="173">
        <f t="shared" si="143"/>
        <v>0</v>
      </c>
      <c r="J131" s="173">
        <f t="shared" si="143"/>
        <v>400000</v>
      </c>
      <c r="K131" s="14">
        <v>400000</v>
      </c>
      <c r="L131" s="9">
        <f t="shared" si="141"/>
        <v>400000</v>
      </c>
      <c r="M131" s="9">
        <f t="shared" si="141"/>
        <v>400000</v>
      </c>
      <c r="N131" s="14">
        <f t="shared" si="141"/>
        <v>0</v>
      </c>
      <c r="O131" s="14">
        <f t="shared" si="141"/>
        <v>0</v>
      </c>
      <c r="P131" s="14">
        <f t="shared" si="141"/>
        <v>0</v>
      </c>
      <c r="Q131" s="14">
        <f t="shared" si="141"/>
        <v>0</v>
      </c>
      <c r="R131" s="49">
        <v>0</v>
      </c>
    </row>
    <row r="132" spans="1:18">
      <c r="A132" s="9" t="s">
        <v>4</v>
      </c>
      <c r="B132" s="15" t="s">
        <v>41</v>
      </c>
      <c r="C132" s="9">
        <v>0</v>
      </c>
      <c r="D132" s="9"/>
      <c r="E132" s="9"/>
      <c r="F132" s="9"/>
      <c r="G132" s="9"/>
      <c r="H132" s="9">
        <v>400000</v>
      </c>
      <c r="I132" s="9"/>
      <c r="J132" s="115">
        <f>SUM(F132:I132)</f>
        <v>400000</v>
      </c>
      <c r="K132" s="9">
        <v>400000</v>
      </c>
      <c r="L132" s="9">
        <v>400000</v>
      </c>
      <c r="M132" s="9">
        <v>400000</v>
      </c>
      <c r="N132" s="9">
        <f>L132-M132</f>
        <v>0</v>
      </c>
      <c r="O132" s="9"/>
      <c r="P132" s="9"/>
      <c r="Q132" s="9">
        <f>SUM(N132:P132)</f>
        <v>0</v>
      </c>
      <c r="R132" s="45">
        <f>K132-M132-Q132</f>
        <v>0</v>
      </c>
    </row>
    <row r="133" spans="1:18">
      <c r="A133" s="11" t="s">
        <v>1</v>
      </c>
      <c r="B133" s="11" t="s">
        <v>111</v>
      </c>
      <c r="C133" s="11">
        <f>SUM(C134)</f>
        <v>3850000</v>
      </c>
      <c r="D133" s="117">
        <f t="shared" ref="D133:J134" si="144">SUM(D134)</f>
        <v>0</v>
      </c>
      <c r="E133" s="117">
        <f t="shared" si="144"/>
        <v>0</v>
      </c>
      <c r="F133" s="117">
        <f t="shared" si="144"/>
        <v>0</v>
      </c>
      <c r="G133" s="117">
        <f t="shared" si="144"/>
        <v>0</v>
      </c>
      <c r="H133" s="117">
        <f t="shared" si="144"/>
        <v>308000</v>
      </c>
      <c r="I133" s="117">
        <f t="shared" si="144"/>
        <v>0</v>
      </c>
      <c r="J133" s="117">
        <f t="shared" si="144"/>
        <v>308000</v>
      </c>
      <c r="K133" s="11">
        <f t="shared" ref="K133:Q134" si="145">SUM(K134)</f>
        <v>4158000</v>
      </c>
      <c r="L133" s="11">
        <f t="shared" si="145"/>
        <v>4158000</v>
      </c>
      <c r="M133" s="11">
        <f t="shared" si="145"/>
        <v>4158000</v>
      </c>
      <c r="N133" s="11">
        <f t="shared" si="145"/>
        <v>0</v>
      </c>
      <c r="O133" s="11">
        <f t="shared" si="145"/>
        <v>0</v>
      </c>
      <c r="P133" s="11">
        <f t="shared" si="145"/>
        <v>0</v>
      </c>
      <c r="Q133" s="11">
        <f t="shared" si="145"/>
        <v>0</v>
      </c>
      <c r="R133" s="46">
        <v>0</v>
      </c>
    </row>
    <row r="134" spans="1:18">
      <c r="A134" s="12" t="s">
        <v>2</v>
      </c>
      <c r="B134" s="12" t="s">
        <v>168</v>
      </c>
      <c r="C134" s="12">
        <f>SUM(C135)</f>
        <v>3850000</v>
      </c>
      <c r="D134" s="119">
        <f t="shared" si="144"/>
        <v>0</v>
      </c>
      <c r="E134" s="119">
        <f t="shared" si="144"/>
        <v>0</v>
      </c>
      <c r="F134" s="119">
        <f t="shared" si="144"/>
        <v>0</v>
      </c>
      <c r="G134" s="119">
        <f t="shared" si="144"/>
        <v>0</v>
      </c>
      <c r="H134" s="119">
        <f t="shared" si="144"/>
        <v>308000</v>
      </c>
      <c r="I134" s="119">
        <f t="shared" si="144"/>
        <v>0</v>
      </c>
      <c r="J134" s="119">
        <f t="shared" si="144"/>
        <v>308000</v>
      </c>
      <c r="K134" s="12">
        <f t="shared" si="145"/>
        <v>4158000</v>
      </c>
      <c r="L134" s="12">
        <f t="shared" si="145"/>
        <v>4158000</v>
      </c>
      <c r="M134" s="12">
        <f t="shared" si="145"/>
        <v>4158000</v>
      </c>
      <c r="N134" s="12">
        <f t="shared" si="145"/>
        <v>0</v>
      </c>
      <c r="O134" s="12">
        <f t="shared" si="145"/>
        <v>0</v>
      </c>
      <c r="P134" s="12">
        <f t="shared" si="145"/>
        <v>0</v>
      </c>
      <c r="Q134" s="12">
        <f t="shared" si="145"/>
        <v>0</v>
      </c>
      <c r="R134" s="47">
        <v>0</v>
      </c>
    </row>
    <row r="135" spans="1:18">
      <c r="A135" s="13" t="s">
        <v>3</v>
      </c>
      <c r="B135" s="13" t="s">
        <v>287</v>
      </c>
      <c r="C135" s="13">
        <f>SUM(C136,C138,C140)</f>
        <v>3850000</v>
      </c>
      <c r="D135" s="120">
        <f t="shared" ref="D135:J135" si="146">SUM(D136,D138,D140)</f>
        <v>0</v>
      </c>
      <c r="E135" s="120">
        <f t="shared" si="146"/>
        <v>0</v>
      </c>
      <c r="F135" s="120">
        <f t="shared" si="146"/>
        <v>0</v>
      </c>
      <c r="G135" s="120">
        <f t="shared" si="146"/>
        <v>0</v>
      </c>
      <c r="H135" s="120">
        <f t="shared" si="146"/>
        <v>308000</v>
      </c>
      <c r="I135" s="120">
        <f t="shared" si="146"/>
        <v>0</v>
      </c>
      <c r="J135" s="120">
        <f t="shared" si="146"/>
        <v>308000</v>
      </c>
      <c r="K135" s="13">
        <f t="shared" ref="K135:Q135" si="147">SUM(K136,K138,K140)</f>
        <v>4158000</v>
      </c>
      <c r="L135" s="13">
        <f t="shared" si="147"/>
        <v>4158000</v>
      </c>
      <c r="M135" s="13">
        <f t="shared" si="147"/>
        <v>4158000</v>
      </c>
      <c r="N135" s="13">
        <f t="shared" si="147"/>
        <v>0</v>
      </c>
      <c r="O135" s="13">
        <f t="shared" si="147"/>
        <v>0</v>
      </c>
      <c r="P135" s="13">
        <f t="shared" si="147"/>
        <v>0</v>
      </c>
      <c r="Q135" s="13">
        <f t="shared" si="147"/>
        <v>0</v>
      </c>
      <c r="R135" s="48">
        <v>0</v>
      </c>
    </row>
    <row r="136" spans="1:18">
      <c r="A136" s="14" t="s">
        <v>16</v>
      </c>
      <c r="B136" s="14" t="s">
        <v>36</v>
      </c>
      <c r="C136" s="14">
        <f t="shared" ref="C136:Q140" si="148">SUM(C137)</f>
        <v>100000</v>
      </c>
      <c r="D136" s="173">
        <f t="shared" si="148"/>
        <v>0</v>
      </c>
      <c r="E136" s="173">
        <f t="shared" si="148"/>
        <v>0</v>
      </c>
      <c r="F136" s="173">
        <f t="shared" si="148"/>
        <v>0</v>
      </c>
      <c r="G136" s="173">
        <f t="shared" si="148"/>
        <v>0</v>
      </c>
      <c r="H136" s="173">
        <f t="shared" si="148"/>
        <v>0</v>
      </c>
      <c r="I136" s="173">
        <f t="shared" si="148"/>
        <v>0</v>
      </c>
      <c r="J136" s="173">
        <f t="shared" si="148"/>
        <v>0</v>
      </c>
      <c r="K136" s="14">
        <f t="shared" si="148"/>
        <v>100000</v>
      </c>
      <c r="L136" s="9">
        <f t="shared" si="148"/>
        <v>100000</v>
      </c>
      <c r="M136" s="9">
        <f t="shared" si="148"/>
        <v>100000</v>
      </c>
      <c r="N136" s="14">
        <f t="shared" si="148"/>
        <v>0</v>
      </c>
      <c r="O136" s="14">
        <f t="shared" si="148"/>
        <v>0</v>
      </c>
      <c r="P136" s="14">
        <f t="shared" si="148"/>
        <v>0</v>
      </c>
      <c r="Q136" s="14">
        <f t="shared" si="148"/>
        <v>0</v>
      </c>
      <c r="R136" s="49">
        <v>0</v>
      </c>
    </row>
    <row r="137" spans="1:18">
      <c r="A137" s="9" t="s">
        <v>4</v>
      </c>
      <c r="B137" s="9" t="s">
        <v>37</v>
      </c>
      <c r="C137" s="9">
        <v>100000</v>
      </c>
      <c r="D137" s="9"/>
      <c r="E137" s="9"/>
      <c r="F137" s="9"/>
      <c r="G137" s="9"/>
      <c r="H137" s="9"/>
      <c r="I137" s="9"/>
      <c r="J137" s="115">
        <f>SUM(F137:I137)</f>
        <v>0</v>
      </c>
      <c r="K137" s="9">
        <v>100000</v>
      </c>
      <c r="L137" s="9">
        <v>100000</v>
      </c>
      <c r="M137" s="9">
        <v>100000</v>
      </c>
      <c r="N137" s="9">
        <f>L137-M137</f>
        <v>0</v>
      </c>
      <c r="O137" s="9"/>
      <c r="P137" s="9"/>
      <c r="Q137" s="9">
        <f>SUM(N137:P137)</f>
        <v>0</v>
      </c>
      <c r="R137" s="45">
        <f>K137-M137-Q137</f>
        <v>0</v>
      </c>
    </row>
    <row r="138" spans="1:18">
      <c r="A138" s="14" t="s">
        <v>16</v>
      </c>
      <c r="B138" s="17" t="s">
        <v>69</v>
      </c>
      <c r="C138" s="14">
        <f t="shared" si="148"/>
        <v>0</v>
      </c>
      <c r="D138" s="173">
        <f t="shared" si="148"/>
        <v>0</v>
      </c>
      <c r="E138" s="173">
        <f t="shared" si="148"/>
        <v>0</v>
      </c>
      <c r="F138" s="173">
        <f t="shared" si="148"/>
        <v>0</v>
      </c>
      <c r="G138" s="173">
        <f t="shared" si="148"/>
        <v>0</v>
      </c>
      <c r="H138" s="173">
        <f t="shared" si="148"/>
        <v>350000</v>
      </c>
      <c r="I138" s="173">
        <f t="shared" si="148"/>
        <v>0</v>
      </c>
      <c r="J138" s="173">
        <f t="shared" si="148"/>
        <v>350000</v>
      </c>
      <c r="K138" s="14">
        <v>350000</v>
      </c>
      <c r="L138" s="9">
        <f t="shared" ref="L138:Q140" si="149">SUM(L139)</f>
        <v>350000</v>
      </c>
      <c r="M138" s="9">
        <f t="shared" si="149"/>
        <v>350000</v>
      </c>
      <c r="N138" s="14">
        <f t="shared" si="149"/>
        <v>0</v>
      </c>
      <c r="O138" s="14">
        <f t="shared" si="149"/>
        <v>0</v>
      </c>
      <c r="P138" s="14">
        <f t="shared" si="149"/>
        <v>0</v>
      </c>
      <c r="Q138" s="14">
        <f t="shared" si="149"/>
        <v>0</v>
      </c>
      <c r="R138" s="49">
        <v>0</v>
      </c>
    </row>
    <row r="139" spans="1:18">
      <c r="A139" s="9" t="s">
        <v>4</v>
      </c>
      <c r="B139" s="15" t="s">
        <v>177</v>
      </c>
      <c r="C139" s="9"/>
      <c r="D139" s="9"/>
      <c r="E139" s="9"/>
      <c r="F139" s="9"/>
      <c r="G139" s="9"/>
      <c r="H139" s="9">
        <v>350000</v>
      </c>
      <c r="I139" s="9"/>
      <c r="J139" s="115">
        <f>SUM(F139:I139)</f>
        <v>350000</v>
      </c>
      <c r="K139" s="9">
        <v>350000</v>
      </c>
      <c r="L139" s="9">
        <v>350000</v>
      </c>
      <c r="M139" s="9">
        <v>350000</v>
      </c>
      <c r="N139" s="9">
        <f>L139-M139</f>
        <v>0</v>
      </c>
      <c r="O139" s="9"/>
      <c r="P139" s="9"/>
      <c r="Q139" s="9">
        <f>SUM(N139:P139)</f>
        <v>0</v>
      </c>
      <c r="R139" s="45">
        <f>K139-M139-Q139</f>
        <v>0</v>
      </c>
    </row>
    <row r="140" spans="1:18">
      <c r="A140" s="14" t="s">
        <v>16</v>
      </c>
      <c r="B140" s="14" t="s">
        <v>88</v>
      </c>
      <c r="C140" s="14">
        <f t="shared" si="148"/>
        <v>3750000</v>
      </c>
      <c r="D140" s="173">
        <f t="shared" si="148"/>
        <v>0</v>
      </c>
      <c r="E140" s="173">
        <f t="shared" si="148"/>
        <v>0</v>
      </c>
      <c r="F140" s="173">
        <f t="shared" si="148"/>
        <v>0</v>
      </c>
      <c r="G140" s="173">
        <f t="shared" si="148"/>
        <v>0</v>
      </c>
      <c r="H140" s="173">
        <f t="shared" si="148"/>
        <v>-42000</v>
      </c>
      <c r="I140" s="173">
        <f t="shared" si="148"/>
        <v>0</v>
      </c>
      <c r="J140" s="173">
        <f t="shared" si="148"/>
        <v>-42000</v>
      </c>
      <c r="K140" s="14">
        <v>3708000</v>
      </c>
      <c r="L140" s="9">
        <f t="shared" si="149"/>
        <v>3708000</v>
      </c>
      <c r="M140" s="9">
        <f t="shared" si="149"/>
        <v>3708000</v>
      </c>
      <c r="N140" s="14">
        <f t="shared" si="149"/>
        <v>0</v>
      </c>
      <c r="O140" s="14">
        <f t="shared" si="149"/>
        <v>0</v>
      </c>
      <c r="P140" s="14">
        <f t="shared" si="149"/>
        <v>0</v>
      </c>
      <c r="Q140" s="14">
        <f t="shared" si="149"/>
        <v>0</v>
      </c>
      <c r="R140" s="49">
        <v>0</v>
      </c>
    </row>
    <row r="141" spans="1:18">
      <c r="A141" s="9" t="s">
        <v>4</v>
      </c>
      <c r="B141" s="9" t="s">
        <v>88</v>
      </c>
      <c r="C141" s="9">
        <v>3750000</v>
      </c>
      <c r="D141" s="9"/>
      <c r="E141" s="9"/>
      <c r="F141" s="9"/>
      <c r="G141" s="9"/>
      <c r="H141" s="9">
        <v>-42000</v>
      </c>
      <c r="I141" s="9"/>
      <c r="J141" s="115">
        <f>SUM(F141:I141)</f>
        <v>-42000</v>
      </c>
      <c r="K141" s="9">
        <v>3708000</v>
      </c>
      <c r="L141" s="9">
        <v>3708000</v>
      </c>
      <c r="M141" s="9">
        <v>3708000</v>
      </c>
      <c r="N141" s="9">
        <f>L141-M141</f>
        <v>0</v>
      </c>
      <c r="O141" s="9"/>
      <c r="P141" s="9"/>
      <c r="Q141" s="9">
        <f>SUM(N141:P141)</f>
        <v>0</v>
      </c>
      <c r="R141" s="45">
        <f>K141-M141-Q141</f>
        <v>0</v>
      </c>
    </row>
    <row r="142" spans="1:18"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</row>
  </sheetData>
  <autoFilter ref="A5:R141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A12" sqref="A12"/>
    </sheetView>
  </sheetViews>
  <sheetFormatPr defaultRowHeight="12.75"/>
  <cols>
    <col min="1" max="1" width="39" customWidth="1"/>
    <col min="2" max="2" width="29.7109375" customWidth="1"/>
    <col min="3" max="3" width="46" customWidth="1"/>
    <col min="4" max="4" width="39" customWidth="1"/>
  </cols>
  <sheetData>
    <row r="1" spans="1:4" ht="40.5" customHeight="1"/>
    <row r="2" spans="1:4" ht="31.5">
      <c r="A2" s="633" t="s">
        <v>1668</v>
      </c>
      <c r="B2" s="633"/>
      <c r="C2" s="633"/>
      <c r="D2" s="633"/>
    </row>
    <row r="3" spans="1:4" ht="14.25">
      <c r="A3" s="310"/>
      <c r="B3" s="310"/>
      <c r="C3" s="316"/>
      <c r="D3" s="310"/>
    </row>
    <row r="4" spans="1:4" ht="22.5">
      <c r="A4" s="317"/>
      <c r="B4" s="318" t="s">
        <v>468</v>
      </c>
      <c r="C4" s="319" t="s">
        <v>468</v>
      </c>
      <c r="D4" s="317"/>
    </row>
    <row r="5" spans="1:4" ht="25.5">
      <c r="A5" s="317"/>
      <c r="B5" s="320" t="s">
        <v>1669</v>
      </c>
      <c r="C5" s="321">
        <v>206030715233</v>
      </c>
      <c r="D5" s="322" t="s">
        <v>1670</v>
      </c>
    </row>
    <row r="6" spans="1:4" ht="25.5">
      <c r="A6" s="317"/>
      <c r="B6" s="320" t="s">
        <v>1671</v>
      </c>
      <c r="C6" s="321">
        <v>202300586010</v>
      </c>
      <c r="D6" s="322" t="s">
        <v>1670</v>
      </c>
    </row>
    <row r="7" spans="1:4" ht="25.5">
      <c r="A7" s="317"/>
      <c r="B7" s="320" t="s">
        <v>1672</v>
      </c>
      <c r="C7" s="321">
        <f>C5-C6</f>
        <v>3730129223</v>
      </c>
      <c r="D7" s="322" t="s">
        <v>1670</v>
      </c>
    </row>
  </sheetData>
  <mergeCells count="1">
    <mergeCell ref="A2:D2"/>
  </mergeCells>
  <phoneticPr fontId="1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3"/>
  <sheetViews>
    <sheetView showGridLines="0" zoomScale="85" zoomScaleNormal="85" workbookViewId="0">
      <pane ySplit="5" topLeftCell="A6" activePane="bottomLeft" state="frozen"/>
      <selection pane="bottomLeft" activeCell="L2" sqref="L2"/>
    </sheetView>
  </sheetViews>
  <sheetFormatPr defaultColWidth="9.140625" defaultRowHeight="12.75"/>
  <cols>
    <col min="1" max="1" width="12.85546875" style="179" customWidth="1"/>
    <col min="2" max="2" width="36.7109375" style="179" customWidth="1"/>
    <col min="3" max="18" width="15.42578125" style="179" customWidth="1"/>
    <col min="19" max="19" width="9.140625" style="180"/>
    <col min="20" max="20" width="11.140625" style="180" bestFit="1" customWidth="1"/>
    <col min="21" max="16384" width="9.140625" style="180"/>
  </cols>
  <sheetData>
    <row r="1" spans="1:18" ht="40.700000000000003" customHeight="1">
      <c r="M1" s="140"/>
    </row>
    <row r="2" spans="1:18" ht="18" customHeight="1">
      <c r="A2" s="696" t="s">
        <v>767</v>
      </c>
      <c r="B2" s="696"/>
      <c r="C2" s="697"/>
      <c r="D2" s="696"/>
      <c r="E2" s="696"/>
      <c r="F2" s="696"/>
      <c r="G2" s="696"/>
      <c r="H2" s="696"/>
      <c r="R2" s="114" t="s">
        <v>768</v>
      </c>
    </row>
    <row r="3" spans="1:18" ht="18" customHeight="1">
      <c r="C3" s="207">
        <f>SUBTOTAL(9,C11:C141)</f>
        <v>904384000</v>
      </c>
      <c r="D3" s="207">
        <f t="shared" ref="D3:R3" si="0">SUBTOTAL(9,D11:D141)</f>
        <v>0</v>
      </c>
      <c r="E3" s="207">
        <f t="shared" si="0"/>
        <v>0</v>
      </c>
      <c r="F3" s="207"/>
      <c r="G3" s="207"/>
      <c r="H3" s="207">
        <f t="shared" si="0"/>
        <v>-113260000</v>
      </c>
      <c r="I3" s="207">
        <f t="shared" si="0"/>
        <v>165030000</v>
      </c>
      <c r="J3" s="207">
        <f t="shared" si="0"/>
        <v>1740000</v>
      </c>
      <c r="K3" s="207">
        <f t="shared" si="0"/>
        <v>906124000</v>
      </c>
      <c r="L3" s="207">
        <f t="shared" si="0"/>
        <v>897151200</v>
      </c>
      <c r="M3" s="207">
        <f t="shared" si="0"/>
        <v>897151200</v>
      </c>
      <c r="N3" s="207">
        <f t="shared" si="0"/>
        <v>0</v>
      </c>
      <c r="O3" s="207">
        <f t="shared" si="0"/>
        <v>0</v>
      </c>
      <c r="P3" s="207">
        <f t="shared" si="0"/>
        <v>0</v>
      </c>
      <c r="Q3" s="207">
        <f t="shared" si="0"/>
        <v>0</v>
      </c>
      <c r="R3" s="207">
        <f t="shared" si="0"/>
        <v>8972800</v>
      </c>
    </row>
    <row r="4" spans="1:18" s="181" customFormat="1" ht="16.5" customHeight="1">
      <c r="A4" s="689" t="s">
        <v>424</v>
      </c>
      <c r="B4" s="689"/>
      <c r="C4" s="689" t="s">
        <v>769</v>
      </c>
      <c r="D4" s="689" t="s">
        <v>425</v>
      </c>
      <c r="E4" s="689"/>
      <c r="F4" s="689"/>
      <c r="G4" s="689"/>
      <c r="H4" s="689"/>
      <c r="I4" s="689"/>
      <c r="J4" s="689"/>
      <c r="K4" s="687" t="s">
        <v>770</v>
      </c>
      <c r="L4" s="687" t="s">
        <v>771</v>
      </c>
      <c r="M4" s="687" t="s">
        <v>772</v>
      </c>
      <c r="N4" s="689" t="s">
        <v>426</v>
      </c>
      <c r="O4" s="689"/>
      <c r="P4" s="689"/>
      <c r="Q4" s="689"/>
      <c r="R4" s="689" t="s">
        <v>773</v>
      </c>
    </row>
    <row r="5" spans="1:18" s="181" customFormat="1" ht="16.5" customHeight="1">
      <c r="A5" s="182" t="s">
        <v>5</v>
      </c>
      <c r="B5" s="182" t="s">
        <v>6</v>
      </c>
      <c r="C5" s="689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8"/>
      <c r="L5" s="688"/>
      <c r="M5" s="688"/>
      <c r="N5" s="182" t="s">
        <v>11</v>
      </c>
      <c r="O5" s="182" t="s">
        <v>12</v>
      </c>
      <c r="P5" s="182" t="s">
        <v>774</v>
      </c>
      <c r="Q5" s="182" t="s">
        <v>13</v>
      </c>
      <c r="R5" s="689"/>
    </row>
    <row r="6" spans="1:18" ht="16.5" customHeight="1">
      <c r="A6" s="115" t="s">
        <v>14</v>
      </c>
      <c r="B6" s="115" t="s">
        <v>775</v>
      </c>
      <c r="C6" s="115">
        <f>SUM(C7,C42,C59,C82,C87,C92,C97,C72)</f>
        <v>288392000</v>
      </c>
      <c r="D6" s="115">
        <f t="shared" ref="D6:J6" si="1">SUM(D7,D42,D59,D82,D87,D92,D97,D72)</f>
        <v>0</v>
      </c>
      <c r="E6" s="115">
        <f t="shared" si="1"/>
        <v>0</v>
      </c>
      <c r="F6" s="115">
        <f t="shared" si="1"/>
        <v>0</v>
      </c>
      <c r="G6" s="115">
        <f t="shared" si="1"/>
        <v>-25515000</v>
      </c>
      <c r="H6" s="115">
        <f t="shared" si="1"/>
        <v>-22652000</v>
      </c>
      <c r="I6" s="115">
        <f t="shared" si="1"/>
        <v>33006000</v>
      </c>
      <c r="J6" s="115">
        <f t="shared" si="1"/>
        <v>-15161000</v>
      </c>
      <c r="K6" s="115">
        <f t="shared" ref="K6:R6" si="2">SUM(K7,K42,K59,K82,K87,K92,K97,K72)</f>
        <v>273231000</v>
      </c>
      <c r="L6" s="115">
        <f t="shared" si="2"/>
        <v>270574650</v>
      </c>
      <c r="M6" s="115">
        <f t="shared" si="2"/>
        <v>270574650</v>
      </c>
      <c r="N6" s="115">
        <f t="shared" si="2"/>
        <v>0</v>
      </c>
      <c r="O6" s="115">
        <f t="shared" si="2"/>
        <v>0</v>
      </c>
      <c r="P6" s="115">
        <f t="shared" si="2"/>
        <v>0</v>
      </c>
      <c r="Q6" s="115">
        <f t="shared" si="2"/>
        <v>0</v>
      </c>
      <c r="R6" s="115">
        <f t="shared" si="2"/>
        <v>2656350</v>
      </c>
    </row>
    <row r="7" spans="1:18" ht="16.5" customHeight="1">
      <c r="A7" s="117" t="s">
        <v>1</v>
      </c>
      <c r="B7" s="117" t="s">
        <v>776</v>
      </c>
      <c r="C7" s="117">
        <f>SUM(C8)</f>
        <v>178772000</v>
      </c>
      <c r="D7" s="117">
        <f t="shared" ref="D7:J8" si="3">SUM(D8)</f>
        <v>0</v>
      </c>
      <c r="E7" s="117">
        <f t="shared" si="3"/>
        <v>0</v>
      </c>
      <c r="F7" s="117">
        <f t="shared" si="3"/>
        <v>0</v>
      </c>
      <c r="G7" s="117">
        <f t="shared" si="3"/>
        <v>-25515000</v>
      </c>
      <c r="H7" s="117">
        <f t="shared" si="3"/>
        <v>0</v>
      </c>
      <c r="I7" s="117">
        <f t="shared" si="3"/>
        <v>0</v>
      </c>
      <c r="J7" s="117">
        <f t="shared" si="3"/>
        <v>-25515000</v>
      </c>
      <c r="K7" s="117">
        <f>SUM(K8)</f>
        <v>153257000</v>
      </c>
      <c r="L7" s="117">
        <f t="shared" ref="K7:R8" si="4">SUM(L8)</f>
        <v>151829350</v>
      </c>
      <c r="M7" s="117">
        <f t="shared" si="4"/>
        <v>151829350</v>
      </c>
      <c r="N7" s="117">
        <f t="shared" si="4"/>
        <v>0</v>
      </c>
      <c r="O7" s="117">
        <f t="shared" si="4"/>
        <v>0</v>
      </c>
      <c r="P7" s="117">
        <f t="shared" si="4"/>
        <v>0</v>
      </c>
      <c r="Q7" s="117">
        <f t="shared" si="4"/>
        <v>0</v>
      </c>
      <c r="R7" s="117">
        <f t="shared" si="4"/>
        <v>1427650</v>
      </c>
    </row>
    <row r="8" spans="1:18" ht="16.5" customHeight="1">
      <c r="A8" s="119" t="s">
        <v>2</v>
      </c>
      <c r="B8" s="119" t="s">
        <v>777</v>
      </c>
      <c r="C8" s="119">
        <f>SUM(C9)</f>
        <v>178772000</v>
      </c>
      <c r="D8" s="119">
        <f t="shared" si="3"/>
        <v>0</v>
      </c>
      <c r="E8" s="119">
        <f t="shared" si="3"/>
        <v>0</v>
      </c>
      <c r="F8" s="119">
        <f t="shared" si="3"/>
        <v>0</v>
      </c>
      <c r="G8" s="119">
        <f t="shared" si="3"/>
        <v>-25515000</v>
      </c>
      <c r="H8" s="119">
        <f t="shared" si="3"/>
        <v>0</v>
      </c>
      <c r="I8" s="119">
        <f t="shared" si="3"/>
        <v>0</v>
      </c>
      <c r="J8" s="119">
        <f t="shared" si="3"/>
        <v>-25515000</v>
      </c>
      <c r="K8" s="119">
        <f t="shared" si="4"/>
        <v>153257000</v>
      </c>
      <c r="L8" s="119">
        <f t="shared" si="4"/>
        <v>151829350</v>
      </c>
      <c r="M8" s="119">
        <f t="shared" si="4"/>
        <v>151829350</v>
      </c>
      <c r="N8" s="119">
        <f t="shared" si="4"/>
        <v>0</v>
      </c>
      <c r="O8" s="119">
        <f t="shared" si="4"/>
        <v>0</v>
      </c>
      <c r="P8" s="119">
        <f t="shared" si="4"/>
        <v>0</v>
      </c>
      <c r="Q8" s="119">
        <f t="shared" si="4"/>
        <v>0</v>
      </c>
      <c r="R8" s="119">
        <f t="shared" si="4"/>
        <v>1427650</v>
      </c>
    </row>
    <row r="9" spans="1:18" ht="16.5" customHeight="1">
      <c r="A9" s="120" t="s">
        <v>3</v>
      </c>
      <c r="B9" s="120" t="s">
        <v>288</v>
      </c>
      <c r="C9" s="120">
        <f t="shared" ref="C9:R9" si="5">SUM(C14,C16,C36,C30,C32,C34,C24,C10,C40,C28,C20,C12)</f>
        <v>178772000</v>
      </c>
      <c r="D9" s="120">
        <f t="shared" si="5"/>
        <v>0</v>
      </c>
      <c r="E9" s="120">
        <f t="shared" si="5"/>
        <v>0</v>
      </c>
      <c r="F9" s="120">
        <f t="shared" si="5"/>
        <v>0</v>
      </c>
      <c r="G9" s="120">
        <f t="shared" si="5"/>
        <v>-25515000</v>
      </c>
      <c r="H9" s="120">
        <f t="shared" si="5"/>
        <v>0</v>
      </c>
      <c r="I9" s="120">
        <f t="shared" si="5"/>
        <v>0</v>
      </c>
      <c r="J9" s="120">
        <f t="shared" si="5"/>
        <v>-25515000</v>
      </c>
      <c r="K9" s="120">
        <f t="shared" si="5"/>
        <v>153257000</v>
      </c>
      <c r="L9" s="120">
        <f t="shared" si="5"/>
        <v>151829350</v>
      </c>
      <c r="M9" s="120">
        <f t="shared" si="5"/>
        <v>151829350</v>
      </c>
      <c r="N9" s="120">
        <f t="shared" si="5"/>
        <v>0</v>
      </c>
      <c r="O9" s="120">
        <f t="shared" si="5"/>
        <v>0</v>
      </c>
      <c r="P9" s="120">
        <f t="shared" si="5"/>
        <v>0</v>
      </c>
      <c r="Q9" s="120">
        <f t="shared" si="5"/>
        <v>0</v>
      </c>
      <c r="R9" s="120">
        <f t="shared" si="5"/>
        <v>1427650</v>
      </c>
    </row>
    <row r="10" spans="1:18" ht="16.5" customHeight="1">
      <c r="A10" s="173" t="s">
        <v>16</v>
      </c>
      <c r="B10" s="173" t="s">
        <v>778</v>
      </c>
      <c r="C10" s="173">
        <f>C11</f>
        <v>1260000</v>
      </c>
      <c r="D10" s="173">
        <f t="shared" ref="D10:J10" si="6">SUM(D11)</f>
        <v>0</v>
      </c>
      <c r="E10" s="173">
        <f t="shared" si="6"/>
        <v>0</v>
      </c>
      <c r="F10" s="173">
        <f t="shared" si="6"/>
        <v>-1000000</v>
      </c>
      <c r="G10" s="173">
        <f t="shared" si="6"/>
        <v>0</v>
      </c>
      <c r="H10" s="173">
        <f t="shared" si="6"/>
        <v>0</v>
      </c>
      <c r="I10" s="173">
        <f t="shared" si="6"/>
        <v>0</v>
      </c>
      <c r="J10" s="173">
        <f t="shared" si="6"/>
        <v>-1000000</v>
      </c>
      <c r="K10" s="173">
        <f t="shared" ref="K10:R10" si="7">K11</f>
        <v>260000</v>
      </c>
      <c r="L10" s="173">
        <f t="shared" si="7"/>
        <v>234000</v>
      </c>
      <c r="M10" s="173">
        <f t="shared" si="7"/>
        <v>234000</v>
      </c>
      <c r="N10" s="173">
        <f t="shared" si="7"/>
        <v>0</v>
      </c>
      <c r="O10" s="173">
        <f t="shared" si="7"/>
        <v>0</v>
      </c>
      <c r="P10" s="173">
        <f t="shared" si="7"/>
        <v>0</v>
      </c>
      <c r="Q10" s="173">
        <f t="shared" si="7"/>
        <v>0</v>
      </c>
      <c r="R10" s="173">
        <f t="shared" si="7"/>
        <v>26000</v>
      </c>
    </row>
    <row r="11" spans="1:18" ht="16.5" customHeight="1">
      <c r="A11" s="115" t="s">
        <v>779</v>
      </c>
      <c r="B11" s="115" t="s">
        <v>780</v>
      </c>
      <c r="C11" s="115">
        <v>1260000</v>
      </c>
      <c r="D11" s="115"/>
      <c r="E11" s="115"/>
      <c r="F11" s="115">
        <v>-1000000</v>
      </c>
      <c r="G11" s="115"/>
      <c r="H11" s="115"/>
      <c r="I11" s="115"/>
      <c r="J11" s="115">
        <f>SUM(F11:I11)</f>
        <v>-1000000</v>
      </c>
      <c r="K11" s="115">
        <v>260000</v>
      </c>
      <c r="L11" s="115">
        <v>234000</v>
      </c>
      <c r="M11" s="115">
        <v>234000</v>
      </c>
      <c r="N11" s="115"/>
      <c r="O11" s="115"/>
      <c r="P11" s="115"/>
      <c r="Q11" s="115">
        <f>SUM(N11:P11)</f>
        <v>0</v>
      </c>
      <c r="R11" s="115">
        <f>K11-M11-Q11</f>
        <v>26000</v>
      </c>
    </row>
    <row r="12" spans="1:18" ht="16.5" customHeight="1">
      <c r="A12" s="173" t="s">
        <v>16</v>
      </c>
      <c r="B12" s="173" t="s">
        <v>781</v>
      </c>
      <c r="C12" s="173">
        <f>C13</f>
        <v>27945000</v>
      </c>
      <c r="D12" s="173">
        <f t="shared" ref="D12:J12" si="8">SUM(D13)</f>
        <v>0</v>
      </c>
      <c r="E12" s="173">
        <f t="shared" si="8"/>
        <v>0</v>
      </c>
      <c r="F12" s="173">
        <f t="shared" si="8"/>
        <v>-2430000</v>
      </c>
      <c r="G12" s="173">
        <f t="shared" si="8"/>
        <v>-25515000</v>
      </c>
      <c r="H12" s="173">
        <f t="shared" si="8"/>
        <v>0</v>
      </c>
      <c r="I12" s="173">
        <f t="shared" si="8"/>
        <v>0</v>
      </c>
      <c r="J12" s="173">
        <f t="shared" si="8"/>
        <v>-27945000</v>
      </c>
      <c r="K12" s="173">
        <f t="shared" ref="K12:R12" si="9">K13</f>
        <v>0</v>
      </c>
      <c r="L12" s="173">
        <f t="shared" si="9"/>
        <v>0</v>
      </c>
      <c r="M12" s="173">
        <f t="shared" si="9"/>
        <v>0</v>
      </c>
      <c r="N12" s="173">
        <f t="shared" si="9"/>
        <v>0</v>
      </c>
      <c r="O12" s="173">
        <f t="shared" si="9"/>
        <v>0</v>
      </c>
      <c r="P12" s="173">
        <f t="shared" si="9"/>
        <v>0</v>
      </c>
      <c r="Q12" s="173">
        <f t="shared" si="9"/>
        <v>0</v>
      </c>
      <c r="R12" s="173">
        <f t="shared" si="9"/>
        <v>0</v>
      </c>
    </row>
    <row r="13" spans="1:18" ht="16.5" customHeight="1">
      <c r="A13" s="115" t="s">
        <v>779</v>
      </c>
      <c r="B13" s="115" t="s">
        <v>782</v>
      </c>
      <c r="C13" s="115">
        <v>27945000</v>
      </c>
      <c r="D13" s="115"/>
      <c r="E13" s="115"/>
      <c r="F13" s="115">
        <v>-2430000</v>
      </c>
      <c r="G13" s="115">
        <v>-25515000</v>
      </c>
      <c r="H13" s="115"/>
      <c r="I13" s="115"/>
      <c r="J13" s="115">
        <f>SUM(F13:I13)</f>
        <v>-27945000</v>
      </c>
      <c r="K13" s="115">
        <v>0</v>
      </c>
      <c r="L13" s="115"/>
      <c r="M13" s="115"/>
      <c r="N13" s="115"/>
      <c r="O13" s="115"/>
      <c r="P13" s="115"/>
      <c r="Q13" s="115">
        <f>SUM(N13:P13)</f>
        <v>0</v>
      </c>
      <c r="R13" s="115">
        <f>K13-M13-Q13</f>
        <v>0</v>
      </c>
    </row>
    <row r="14" spans="1:18" ht="16.5" customHeight="1">
      <c r="A14" s="173" t="s">
        <v>16</v>
      </c>
      <c r="B14" s="173" t="s">
        <v>783</v>
      </c>
      <c r="C14" s="173">
        <f>C15</f>
        <v>28740000</v>
      </c>
      <c r="D14" s="173">
        <f t="shared" ref="D14:J14" si="10">SUM(D15)</f>
        <v>0</v>
      </c>
      <c r="E14" s="173">
        <f t="shared" si="10"/>
        <v>0</v>
      </c>
      <c r="F14" s="173">
        <f t="shared" si="10"/>
        <v>0</v>
      </c>
      <c r="G14" s="173">
        <f t="shared" si="10"/>
        <v>0</v>
      </c>
      <c r="H14" s="173">
        <f t="shared" si="10"/>
        <v>0</v>
      </c>
      <c r="I14" s="173">
        <f t="shared" si="10"/>
        <v>0</v>
      </c>
      <c r="J14" s="173">
        <f t="shared" si="10"/>
        <v>0</v>
      </c>
      <c r="K14" s="173">
        <f t="shared" ref="K14:R14" si="11">K15</f>
        <v>28740000</v>
      </c>
      <c r="L14" s="173">
        <f t="shared" si="11"/>
        <v>28730810</v>
      </c>
      <c r="M14" s="173">
        <f t="shared" si="11"/>
        <v>28730810</v>
      </c>
      <c r="N14" s="173">
        <f t="shared" si="11"/>
        <v>0</v>
      </c>
      <c r="O14" s="173">
        <f t="shared" si="11"/>
        <v>0</v>
      </c>
      <c r="P14" s="173">
        <f t="shared" si="11"/>
        <v>0</v>
      </c>
      <c r="Q14" s="173">
        <f t="shared" si="11"/>
        <v>0</v>
      </c>
      <c r="R14" s="173">
        <f t="shared" si="11"/>
        <v>9190</v>
      </c>
    </row>
    <row r="15" spans="1:18" ht="16.5" customHeight="1">
      <c r="A15" s="115" t="s">
        <v>784</v>
      </c>
      <c r="B15" s="115" t="s">
        <v>785</v>
      </c>
      <c r="C15" s="115">
        <v>28740000</v>
      </c>
      <c r="D15" s="115"/>
      <c r="E15" s="115"/>
      <c r="F15" s="115"/>
      <c r="G15" s="115"/>
      <c r="H15" s="115"/>
      <c r="I15" s="115"/>
      <c r="J15" s="115">
        <f>SUM(F15:I15)</f>
        <v>0</v>
      </c>
      <c r="K15" s="115">
        <v>28740000</v>
      </c>
      <c r="L15" s="115">
        <v>28730810</v>
      </c>
      <c r="M15" s="115">
        <v>28730810</v>
      </c>
      <c r="N15" s="115"/>
      <c r="O15" s="115"/>
      <c r="P15" s="115"/>
      <c r="Q15" s="115">
        <f>SUM(N15:P15)</f>
        <v>0</v>
      </c>
      <c r="R15" s="115">
        <f>K15-M15-Q15</f>
        <v>9190</v>
      </c>
    </row>
    <row r="16" spans="1:18" ht="16.5" customHeight="1">
      <c r="A16" s="173" t="s">
        <v>16</v>
      </c>
      <c r="B16" s="173" t="s">
        <v>786</v>
      </c>
      <c r="C16" s="173">
        <f t="shared" ref="C16:R16" si="12">SUM(C17:C19)</f>
        <v>32932000</v>
      </c>
      <c r="D16" s="173">
        <f t="shared" ref="D16:J16" si="13">SUM(D17:D19)</f>
        <v>0</v>
      </c>
      <c r="E16" s="173">
        <f t="shared" si="13"/>
        <v>0</v>
      </c>
      <c r="F16" s="173">
        <f t="shared" si="13"/>
        <v>2952000</v>
      </c>
      <c r="G16" s="173">
        <f t="shared" si="13"/>
        <v>0</v>
      </c>
      <c r="H16" s="173">
        <f t="shared" si="13"/>
        <v>0</v>
      </c>
      <c r="I16" s="173">
        <f t="shared" si="13"/>
        <v>0</v>
      </c>
      <c r="J16" s="173">
        <f t="shared" si="13"/>
        <v>2952000</v>
      </c>
      <c r="K16" s="173">
        <f t="shared" si="12"/>
        <v>35884000</v>
      </c>
      <c r="L16" s="173">
        <f t="shared" si="12"/>
        <v>35801550</v>
      </c>
      <c r="M16" s="173">
        <f t="shared" si="12"/>
        <v>35801550</v>
      </c>
      <c r="N16" s="173">
        <f t="shared" si="12"/>
        <v>0</v>
      </c>
      <c r="O16" s="173">
        <f t="shared" si="12"/>
        <v>0</v>
      </c>
      <c r="P16" s="173">
        <f t="shared" si="12"/>
        <v>0</v>
      </c>
      <c r="Q16" s="173">
        <f t="shared" si="12"/>
        <v>0</v>
      </c>
      <c r="R16" s="173">
        <f t="shared" si="12"/>
        <v>82450</v>
      </c>
    </row>
    <row r="17" spans="1:20" ht="16.5" customHeight="1">
      <c r="A17" s="115" t="s">
        <v>784</v>
      </c>
      <c r="B17" s="115" t="s">
        <v>144</v>
      </c>
      <c r="C17" s="115">
        <v>28792000</v>
      </c>
      <c r="D17" s="115"/>
      <c r="E17" s="115"/>
      <c r="F17" s="115">
        <v>4352000</v>
      </c>
      <c r="G17" s="115"/>
      <c r="H17" s="115"/>
      <c r="I17" s="115"/>
      <c r="J17" s="115">
        <f t="shared" ref="J17:J19" si="14">SUM(F17:I17)</f>
        <v>4352000</v>
      </c>
      <c r="K17" s="115">
        <v>33144000</v>
      </c>
      <c r="L17" s="115">
        <v>33115950</v>
      </c>
      <c r="M17" s="115">
        <v>33115950</v>
      </c>
      <c r="N17" s="115"/>
      <c r="O17" s="115"/>
      <c r="P17" s="115"/>
      <c r="Q17" s="115">
        <f>SUM(N17:P17)</f>
        <v>0</v>
      </c>
      <c r="R17" s="115">
        <f t="shared" ref="R17:R19" si="15">K17-M17-Q17</f>
        <v>28050</v>
      </c>
    </row>
    <row r="18" spans="1:20" ht="16.5" customHeight="1">
      <c r="A18" s="115" t="s">
        <v>784</v>
      </c>
      <c r="B18" s="115" t="s">
        <v>204</v>
      </c>
      <c r="C18" s="115">
        <v>2440000</v>
      </c>
      <c r="D18" s="115"/>
      <c r="E18" s="115"/>
      <c r="F18" s="115">
        <v>-1000000</v>
      </c>
      <c r="G18" s="115"/>
      <c r="H18" s="115"/>
      <c r="I18" s="115"/>
      <c r="J18" s="115">
        <f t="shared" si="14"/>
        <v>-1000000</v>
      </c>
      <c r="K18" s="115">
        <v>1440000</v>
      </c>
      <c r="L18" s="115">
        <v>1399800</v>
      </c>
      <c r="M18" s="115">
        <v>1399800</v>
      </c>
      <c r="N18" s="115"/>
      <c r="O18" s="115"/>
      <c r="P18" s="115"/>
      <c r="Q18" s="115">
        <f>SUM(N18:P18)</f>
        <v>0</v>
      </c>
      <c r="R18" s="115">
        <f t="shared" si="15"/>
        <v>40200</v>
      </c>
    </row>
    <row r="19" spans="1:20" ht="16.5" customHeight="1">
      <c r="A19" s="115" t="s">
        <v>784</v>
      </c>
      <c r="B19" s="115" t="s">
        <v>206</v>
      </c>
      <c r="C19" s="115">
        <v>1700000</v>
      </c>
      <c r="D19" s="115"/>
      <c r="E19" s="115"/>
      <c r="F19" s="115">
        <v>-400000</v>
      </c>
      <c r="G19" s="115"/>
      <c r="H19" s="115"/>
      <c r="I19" s="115"/>
      <c r="J19" s="115">
        <f t="shared" si="14"/>
        <v>-400000</v>
      </c>
      <c r="K19" s="115">
        <v>1300000</v>
      </c>
      <c r="L19" s="115">
        <v>1285800</v>
      </c>
      <c r="M19" s="115">
        <v>1285800</v>
      </c>
      <c r="N19" s="115"/>
      <c r="O19" s="115"/>
      <c r="P19" s="115"/>
      <c r="Q19" s="115">
        <f>SUM(N19:P19)</f>
        <v>0</v>
      </c>
      <c r="R19" s="115">
        <f t="shared" si="15"/>
        <v>14200</v>
      </c>
      <c r="T19" s="118"/>
    </row>
    <row r="20" spans="1:20" ht="16.5" customHeight="1">
      <c r="A20" s="173" t="s">
        <v>16</v>
      </c>
      <c r="B20" s="173" t="s">
        <v>787</v>
      </c>
      <c r="C20" s="173">
        <f t="shared" ref="C20:R20" si="16">SUM(C21:C23)</f>
        <v>4066000</v>
      </c>
      <c r="D20" s="173">
        <f t="shared" si="16"/>
        <v>0</v>
      </c>
      <c r="E20" s="173">
        <f t="shared" si="16"/>
        <v>0</v>
      </c>
      <c r="F20" s="173">
        <f t="shared" si="16"/>
        <v>-400000</v>
      </c>
      <c r="G20" s="173">
        <f t="shared" si="16"/>
        <v>0</v>
      </c>
      <c r="H20" s="173">
        <f t="shared" si="16"/>
        <v>0</v>
      </c>
      <c r="I20" s="173">
        <f t="shared" si="16"/>
        <v>0</v>
      </c>
      <c r="J20" s="173">
        <f t="shared" si="16"/>
        <v>-400000</v>
      </c>
      <c r="K20" s="173">
        <f t="shared" si="16"/>
        <v>3666000</v>
      </c>
      <c r="L20" s="173">
        <f t="shared" si="16"/>
        <v>2662570</v>
      </c>
      <c r="M20" s="173">
        <f t="shared" si="16"/>
        <v>2662570</v>
      </c>
      <c r="N20" s="173">
        <f t="shared" si="16"/>
        <v>0</v>
      </c>
      <c r="O20" s="173">
        <f t="shared" si="16"/>
        <v>0</v>
      </c>
      <c r="P20" s="173">
        <f t="shared" si="16"/>
        <v>0</v>
      </c>
      <c r="Q20" s="173">
        <f t="shared" si="16"/>
        <v>0</v>
      </c>
      <c r="R20" s="173">
        <f t="shared" si="16"/>
        <v>1003430</v>
      </c>
    </row>
    <row r="21" spans="1:20" ht="16.5" customHeight="1">
      <c r="A21" s="115" t="s">
        <v>784</v>
      </c>
      <c r="B21" s="115" t="s">
        <v>289</v>
      </c>
      <c r="C21" s="115">
        <v>1000000</v>
      </c>
      <c r="D21" s="115"/>
      <c r="E21" s="115"/>
      <c r="F21" s="115"/>
      <c r="G21" s="115"/>
      <c r="H21" s="115"/>
      <c r="I21" s="115"/>
      <c r="J21" s="115">
        <f t="shared" ref="J21:J23" si="17">SUM(F21:I21)</f>
        <v>0</v>
      </c>
      <c r="K21" s="115">
        <v>1000000</v>
      </c>
      <c r="L21" s="115">
        <v>0</v>
      </c>
      <c r="M21" s="115">
        <v>0</v>
      </c>
      <c r="N21" s="115"/>
      <c r="O21" s="115"/>
      <c r="P21" s="115"/>
      <c r="Q21" s="115">
        <f>SUM(N21:P21)</f>
        <v>0</v>
      </c>
      <c r="R21" s="115">
        <f t="shared" ref="R21:R23" si="18">K21-M21-Q21</f>
        <v>1000000</v>
      </c>
    </row>
    <row r="22" spans="1:20" ht="16.5" customHeight="1">
      <c r="A22" s="115" t="s">
        <v>784</v>
      </c>
      <c r="B22" s="115" t="s">
        <v>225</v>
      </c>
      <c r="C22" s="115">
        <v>766000</v>
      </c>
      <c r="D22" s="115"/>
      <c r="E22" s="115"/>
      <c r="F22" s="115"/>
      <c r="G22" s="115"/>
      <c r="H22" s="115"/>
      <c r="I22" s="115"/>
      <c r="J22" s="115">
        <f t="shared" si="17"/>
        <v>0</v>
      </c>
      <c r="K22" s="115">
        <v>766000</v>
      </c>
      <c r="L22" s="115">
        <v>762570</v>
      </c>
      <c r="M22" s="115">
        <v>762570</v>
      </c>
      <c r="N22" s="115"/>
      <c r="O22" s="115"/>
      <c r="P22" s="115"/>
      <c r="Q22" s="115">
        <f>SUM(N22:P22)</f>
        <v>0</v>
      </c>
      <c r="R22" s="115">
        <f t="shared" si="18"/>
        <v>3430</v>
      </c>
    </row>
    <row r="23" spans="1:20" ht="16.5" customHeight="1">
      <c r="A23" s="115" t="s">
        <v>784</v>
      </c>
      <c r="B23" s="115" t="s">
        <v>226</v>
      </c>
      <c r="C23" s="115">
        <v>2300000</v>
      </c>
      <c r="D23" s="115"/>
      <c r="E23" s="115"/>
      <c r="F23" s="115">
        <v>-400000</v>
      </c>
      <c r="G23" s="115"/>
      <c r="H23" s="115"/>
      <c r="I23" s="115"/>
      <c r="J23" s="115">
        <f t="shared" si="17"/>
        <v>-400000</v>
      </c>
      <c r="K23" s="115">
        <v>1900000</v>
      </c>
      <c r="L23" s="115">
        <v>1900000</v>
      </c>
      <c r="M23" s="115">
        <v>1900000</v>
      </c>
      <c r="N23" s="115"/>
      <c r="O23" s="115"/>
      <c r="P23" s="115"/>
      <c r="Q23" s="115">
        <f>SUM(N23:P23)</f>
        <v>0</v>
      </c>
      <c r="R23" s="115">
        <f t="shared" si="18"/>
        <v>0</v>
      </c>
    </row>
    <row r="24" spans="1:20" ht="16.5" customHeight="1">
      <c r="A24" s="173" t="s">
        <v>16</v>
      </c>
      <c r="B24" s="173" t="s">
        <v>788</v>
      </c>
      <c r="C24" s="173">
        <f t="shared" ref="C24:R24" si="19">SUM(C25:C27)</f>
        <v>25227000</v>
      </c>
      <c r="D24" s="173">
        <f t="shared" si="19"/>
        <v>0</v>
      </c>
      <c r="E24" s="173">
        <f t="shared" si="19"/>
        <v>0</v>
      </c>
      <c r="F24" s="173">
        <f t="shared" si="19"/>
        <v>6840000</v>
      </c>
      <c r="G24" s="173">
        <f t="shared" si="19"/>
        <v>0</v>
      </c>
      <c r="H24" s="173">
        <f t="shared" si="19"/>
        <v>0</v>
      </c>
      <c r="I24" s="173">
        <f t="shared" si="19"/>
        <v>0</v>
      </c>
      <c r="J24" s="173">
        <f t="shared" si="19"/>
        <v>6840000</v>
      </c>
      <c r="K24" s="173">
        <f t="shared" si="19"/>
        <v>32067000</v>
      </c>
      <c r="L24" s="173">
        <f t="shared" si="19"/>
        <v>31909250</v>
      </c>
      <c r="M24" s="173">
        <f t="shared" si="19"/>
        <v>31909250</v>
      </c>
      <c r="N24" s="173">
        <f t="shared" si="19"/>
        <v>0</v>
      </c>
      <c r="O24" s="173">
        <f t="shared" si="19"/>
        <v>0</v>
      </c>
      <c r="P24" s="173">
        <f t="shared" si="19"/>
        <v>0</v>
      </c>
      <c r="Q24" s="173">
        <f t="shared" si="19"/>
        <v>0</v>
      </c>
      <c r="R24" s="173">
        <f t="shared" si="19"/>
        <v>157750</v>
      </c>
    </row>
    <row r="25" spans="1:20" ht="16.5" customHeight="1">
      <c r="A25" s="115" t="s">
        <v>784</v>
      </c>
      <c r="B25" s="115" t="s">
        <v>789</v>
      </c>
      <c r="C25" s="115">
        <v>17227000</v>
      </c>
      <c r="D25" s="115"/>
      <c r="E25" s="115"/>
      <c r="F25" s="115">
        <v>6840000</v>
      </c>
      <c r="G25" s="115"/>
      <c r="H25" s="115"/>
      <c r="I25" s="115"/>
      <c r="J25" s="115">
        <f t="shared" ref="J25:J27" si="20">SUM(F25:I25)</f>
        <v>6840000</v>
      </c>
      <c r="K25" s="115">
        <v>24067000</v>
      </c>
      <c r="L25" s="115">
        <v>23997200</v>
      </c>
      <c r="M25" s="115">
        <v>23997200</v>
      </c>
      <c r="N25" s="115"/>
      <c r="O25" s="115"/>
      <c r="P25" s="115"/>
      <c r="Q25" s="115">
        <f>SUM(N25:P25)</f>
        <v>0</v>
      </c>
      <c r="R25" s="115">
        <f t="shared" ref="R25:R27" si="21">K25-M25-Q25</f>
        <v>69800</v>
      </c>
    </row>
    <row r="26" spans="1:20" ht="16.5" customHeight="1">
      <c r="A26" s="115" t="s">
        <v>784</v>
      </c>
      <c r="B26" s="115" t="s">
        <v>790</v>
      </c>
      <c r="C26" s="115">
        <v>6000000</v>
      </c>
      <c r="D26" s="115"/>
      <c r="E26" s="115"/>
      <c r="F26" s="115"/>
      <c r="G26" s="115"/>
      <c r="H26" s="115"/>
      <c r="I26" s="115"/>
      <c r="J26" s="115">
        <f t="shared" si="20"/>
        <v>0</v>
      </c>
      <c r="K26" s="115">
        <v>6000000</v>
      </c>
      <c r="L26" s="115">
        <v>5937550</v>
      </c>
      <c r="M26" s="115">
        <v>5937550</v>
      </c>
      <c r="N26" s="115"/>
      <c r="O26" s="115"/>
      <c r="P26" s="115"/>
      <c r="Q26" s="115">
        <f>SUM(N26:P26)</f>
        <v>0</v>
      </c>
      <c r="R26" s="115">
        <f t="shared" si="21"/>
        <v>62450</v>
      </c>
    </row>
    <row r="27" spans="1:20" ht="16.5" customHeight="1">
      <c r="A27" s="115" t="s">
        <v>784</v>
      </c>
      <c r="B27" s="115" t="s">
        <v>791</v>
      </c>
      <c r="C27" s="115">
        <v>2000000</v>
      </c>
      <c r="D27" s="115"/>
      <c r="E27" s="115"/>
      <c r="F27" s="115"/>
      <c r="G27" s="115"/>
      <c r="H27" s="115"/>
      <c r="I27" s="115"/>
      <c r="J27" s="115">
        <f t="shared" si="20"/>
        <v>0</v>
      </c>
      <c r="K27" s="115">
        <v>2000000</v>
      </c>
      <c r="L27" s="115">
        <v>1974500</v>
      </c>
      <c r="M27" s="115">
        <v>1974500</v>
      </c>
      <c r="N27" s="115"/>
      <c r="O27" s="115"/>
      <c r="P27" s="115"/>
      <c r="Q27" s="115">
        <f>SUM(N27:P27)</f>
        <v>0</v>
      </c>
      <c r="R27" s="115">
        <f t="shared" si="21"/>
        <v>25500</v>
      </c>
    </row>
    <row r="28" spans="1:20" ht="16.5" customHeight="1">
      <c r="A28" s="173" t="s">
        <v>16</v>
      </c>
      <c r="B28" s="173" t="s">
        <v>792</v>
      </c>
      <c r="C28" s="173">
        <f>C29</f>
        <v>12000000</v>
      </c>
      <c r="D28" s="173">
        <f t="shared" ref="D28:J28" si="22">SUM(D29)</f>
        <v>0</v>
      </c>
      <c r="E28" s="173">
        <f t="shared" si="22"/>
        <v>0</v>
      </c>
      <c r="F28" s="173">
        <f t="shared" si="22"/>
        <v>-2810000</v>
      </c>
      <c r="G28" s="173">
        <f t="shared" si="22"/>
        <v>0</v>
      </c>
      <c r="H28" s="173">
        <f t="shared" si="22"/>
        <v>0</v>
      </c>
      <c r="I28" s="173">
        <f t="shared" si="22"/>
        <v>0</v>
      </c>
      <c r="J28" s="173">
        <f t="shared" si="22"/>
        <v>-2810000</v>
      </c>
      <c r="K28" s="173">
        <f t="shared" ref="K28:R28" si="23">K29</f>
        <v>9190000</v>
      </c>
      <c r="L28" s="173">
        <f t="shared" si="23"/>
        <v>9151080</v>
      </c>
      <c r="M28" s="173">
        <f t="shared" si="23"/>
        <v>9151080</v>
      </c>
      <c r="N28" s="173">
        <f t="shared" si="23"/>
        <v>0</v>
      </c>
      <c r="O28" s="173">
        <f t="shared" si="23"/>
        <v>0</v>
      </c>
      <c r="P28" s="173">
        <f t="shared" si="23"/>
        <v>0</v>
      </c>
      <c r="Q28" s="173">
        <f t="shared" si="23"/>
        <v>0</v>
      </c>
      <c r="R28" s="173">
        <f t="shared" si="23"/>
        <v>38920</v>
      </c>
    </row>
    <row r="29" spans="1:20" ht="16.5" customHeight="1">
      <c r="A29" s="115" t="s">
        <v>779</v>
      </c>
      <c r="B29" s="115" t="s">
        <v>159</v>
      </c>
      <c r="C29" s="115">
        <v>12000000</v>
      </c>
      <c r="D29" s="115"/>
      <c r="E29" s="115"/>
      <c r="F29" s="115">
        <v>-2810000</v>
      </c>
      <c r="G29" s="115"/>
      <c r="H29" s="115"/>
      <c r="I29" s="115"/>
      <c r="J29" s="115">
        <f>SUM(F29:I29)</f>
        <v>-2810000</v>
      </c>
      <c r="K29" s="115">
        <v>9190000</v>
      </c>
      <c r="L29" s="115">
        <v>9151080</v>
      </c>
      <c r="M29" s="115">
        <v>9151080</v>
      </c>
      <c r="N29" s="115"/>
      <c r="O29" s="115"/>
      <c r="P29" s="115"/>
      <c r="Q29" s="115">
        <f>SUM(N29:P29)</f>
        <v>0</v>
      </c>
      <c r="R29" s="115">
        <f>K29-M29-Q29</f>
        <v>38920</v>
      </c>
    </row>
    <row r="30" spans="1:20" ht="16.5" customHeight="1">
      <c r="A30" s="173" t="s">
        <v>16</v>
      </c>
      <c r="B30" s="173" t="s">
        <v>793</v>
      </c>
      <c r="C30" s="173">
        <f>C31</f>
        <v>3960000</v>
      </c>
      <c r="D30" s="173">
        <f t="shared" ref="D30:J30" si="24">SUM(D31)</f>
        <v>0</v>
      </c>
      <c r="E30" s="173">
        <f t="shared" si="24"/>
        <v>0</v>
      </c>
      <c r="F30" s="173">
        <f t="shared" si="24"/>
        <v>0</v>
      </c>
      <c r="G30" s="173">
        <f t="shared" si="24"/>
        <v>0</v>
      </c>
      <c r="H30" s="173">
        <f t="shared" si="24"/>
        <v>0</v>
      </c>
      <c r="I30" s="173">
        <f t="shared" si="24"/>
        <v>0</v>
      </c>
      <c r="J30" s="173">
        <f t="shared" si="24"/>
        <v>0</v>
      </c>
      <c r="K30" s="173">
        <f t="shared" ref="K30:R30" si="25">K31</f>
        <v>3960000</v>
      </c>
      <c r="L30" s="173">
        <f t="shared" si="25"/>
        <v>3960000</v>
      </c>
      <c r="M30" s="173">
        <f t="shared" si="25"/>
        <v>3960000</v>
      </c>
      <c r="N30" s="173">
        <f t="shared" si="25"/>
        <v>0</v>
      </c>
      <c r="O30" s="173">
        <f t="shared" si="25"/>
        <v>0</v>
      </c>
      <c r="P30" s="173">
        <f t="shared" si="25"/>
        <v>0</v>
      </c>
      <c r="Q30" s="173">
        <f t="shared" si="25"/>
        <v>0</v>
      </c>
      <c r="R30" s="173">
        <f t="shared" si="25"/>
        <v>0</v>
      </c>
    </row>
    <row r="31" spans="1:20" ht="16.5" customHeight="1">
      <c r="A31" s="115" t="s">
        <v>779</v>
      </c>
      <c r="B31" s="115" t="s">
        <v>794</v>
      </c>
      <c r="C31" s="115">
        <v>3960000</v>
      </c>
      <c r="D31" s="115"/>
      <c r="E31" s="115"/>
      <c r="F31" s="115"/>
      <c r="G31" s="115"/>
      <c r="H31" s="115"/>
      <c r="I31" s="115"/>
      <c r="J31" s="115">
        <f>SUM(F31:I31)</f>
        <v>0</v>
      </c>
      <c r="K31" s="115">
        <v>3960000</v>
      </c>
      <c r="L31" s="115">
        <v>3960000</v>
      </c>
      <c r="M31" s="115">
        <v>3960000</v>
      </c>
      <c r="N31" s="115"/>
      <c r="O31" s="115"/>
      <c r="P31" s="115"/>
      <c r="Q31" s="115">
        <f>SUM(N31:P31)</f>
        <v>0</v>
      </c>
      <c r="R31" s="115">
        <f>K31-M31-Q31</f>
        <v>0</v>
      </c>
    </row>
    <row r="32" spans="1:20" ht="16.5" customHeight="1">
      <c r="A32" s="173" t="s">
        <v>16</v>
      </c>
      <c r="B32" s="173" t="s">
        <v>795</v>
      </c>
      <c r="C32" s="173">
        <f>C33</f>
        <v>1500000</v>
      </c>
      <c r="D32" s="173">
        <f t="shared" ref="D32:J32" si="26">SUM(D33)</f>
        <v>0</v>
      </c>
      <c r="E32" s="173">
        <f t="shared" si="26"/>
        <v>0</v>
      </c>
      <c r="F32" s="173">
        <f t="shared" si="26"/>
        <v>-800000</v>
      </c>
      <c r="G32" s="173">
        <f t="shared" si="26"/>
        <v>0</v>
      </c>
      <c r="H32" s="173">
        <f t="shared" si="26"/>
        <v>0</v>
      </c>
      <c r="I32" s="173">
        <f t="shared" si="26"/>
        <v>0</v>
      </c>
      <c r="J32" s="173">
        <f t="shared" si="26"/>
        <v>-800000</v>
      </c>
      <c r="K32" s="173">
        <f t="shared" ref="K32:R32" si="27">K33</f>
        <v>700000</v>
      </c>
      <c r="L32" s="173">
        <f t="shared" si="27"/>
        <v>692100</v>
      </c>
      <c r="M32" s="173">
        <f t="shared" si="27"/>
        <v>692100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7900</v>
      </c>
    </row>
    <row r="33" spans="1:18" ht="16.5" customHeight="1">
      <c r="A33" s="115" t="s">
        <v>784</v>
      </c>
      <c r="B33" s="115" t="s">
        <v>796</v>
      </c>
      <c r="C33" s="115">
        <v>1500000</v>
      </c>
      <c r="D33" s="115"/>
      <c r="E33" s="115"/>
      <c r="F33" s="115">
        <v>-800000</v>
      </c>
      <c r="G33" s="115"/>
      <c r="H33" s="115"/>
      <c r="I33" s="115"/>
      <c r="J33" s="115">
        <f>SUM(F33:I33)</f>
        <v>-800000</v>
      </c>
      <c r="K33" s="115">
        <v>700000</v>
      </c>
      <c r="L33" s="115">
        <v>692100</v>
      </c>
      <c r="M33" s="115">
        <v>692100</v>
      </c>
      <c r="N33" s="115"/>
      <c r="O33" s="115"/>
      <c r="P33" s="115"/>
      <c r="Q33" s="115">
        <f>SUM(N33:P33)</f>
        <v>0</v>
      </c>
      <c r="R33" s="115">
        <f>K33-M33-Q33</f>
        <v>7900</v>
      </c>
    </row>
    <row r="34" spans="1:18" ht="16.5" customHeight="1">
      <c r="A34" s="173" t="s">
        <v>16</v>
      </c>
      <c r="B34" s="173" t="s">
        <v>797</v>
      </c>
      <c r="C34" s="173">
        <f>C35</f>
        <v>18510000</v>
      </c>
      <c r="D34" s="173">
        <f t="shared" ref="D34:J34" si="28">SUM(D35)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ref="K34:R34" si="29">K35</f>
        <v>18510000</v>
      </c>
      <c r="L34" s="173">
        <f t="shared" si="29"/>
        <v>18502630</v>
      </c>
      <c r="M34" s="173">
        <f t="shared" si="29"/>
        <v>18502630</v>
      </c>
      <c r="N34" s="173">
        <f t="shared" si="29"/>
        <v>0</v>
      </c>
      <c r="O34" s="173">
        <f t="shared" si="29"/>
        <v>0</v>
      </c>
      <c r="P34" s="173">
        <f t="shared" si="29"/>
        <v>0</v>
      </c>
      <c r="Q34" s="173">
        <f t="shared" si="29"/>
        <v>0</v>
      </c>
      <c r="R34" s="173">
        <f t="shared" si="29"/>
        <v>7370</v>
      </c>
    </row>
    <row r="35" spans="1:18" ht="16.5" customHeight="1">
      <c r="A35" s="115" t="s">
        <v>779</v>
      </c>
      <c r="B35" s="123" t="s">
        <v>1266</v>
      </c>
      <c r="C35" s="115">
        <v>18510000</v>
      </c>
      <c r="D35" s="115"/>
      <c r="E35" s="115"/>
      <c r="F35" s="115"/>
      <c r="G35" s="115"/>
      <c r="H35" s="115"/>
      <c r="I35" s="115"/>
      <c r="J35" s="115">
        <f>SUM(F35:I35)</f>
        <v>0</v>
      </c>
      <c r="K35" s="115">
        <v>18510000</v>
      </c>
      <c r="L35" s="115">
        <v>18502630</v>
      </c>
      <c r="M35" s="115">
        <v>18502630</v>
      </c>
      <c r="N35" s="115"/>
      <c r="O35" s="115"/>
      <c r="P35" s="115"/>
      <c r="Q35" s="115">
        <f>SUM(N35:P35)</f>
        <v>0</v>
      </c>
      <c r="R35" s="115">
        <f>K35-M35-Q35</f>
        <v>7370</v>
      </c>
    </row>
    <row r="36" spans="1:18" ht="16.5" customHeight="1">
      <c r="A36" s="173" t="s">
        <v>16</v>
      </c>
      <c r="B36" s="173" t="s">
        <v>798</v>
      </c>
      <c r="C36" s="173">
        <f t="shared" ref="C36:R36" si="30">SUM(C37:C39)</f>
        <v>10400000</v>
      </c>
      <c r="D36" s="173">
        <f t="shared" ref="D36:J36" si="31">SUM(D37:D39)</f>
        <v>0</v>
      </c>
      <c r="E36" s="173">
        <f t="shared" si="31"/>
        <v>0</v>
      </c>
      <c r="F36" s="173">
        <f t="shared" si="31"/>
        <v>-2352000</v>
      </c>
      <c r="G36" s="173">
        <f t="shared" si="31"/>
        <v>0</v>
      </c>
      <c r="H36" s="173">
        <f t="shared" si="31"/>
        <v>0</v>
      </c>
      <c r="I36" s="173">
        <f t="shared" si="31"/>
        <v>0</v>
      </c>
      <c r="J36" s="173">
        <f t="shared" si="31"/>
        <v>-2352000</v>
      </c>
      <c r="K36" s="173">
        <f t="shared" si="30"/>
        <v>8048000</v>
      </c>
      <c r="L36" s="173">
        <f t="shared" si="30"/>
        <v>7953360</v>
      </c>
      <c r="M36" s="173">
        <f t="shared" si="30"/>
        <v>7953360</v>
      </c>
      <c r="N36" s="173">
        <f t="shared" si="30"/>
        <v>0</v>
      </c>
      <c r="O36" s="173">
        <f t="shared" si="30"/>
        <v>0</v>
      </c>
      <c r="P36" s="173">
        <f t="shared" si="30"/>
        <v>0</v>
      </c>
      <c r="Q36" s="173">
        <f t="shared" si="30"/>
        <v>0</v>
      </c>
      <c r="R36" s="173">
        <f t="shared" si="30"/>
        <v>94640</v>
      </c>
    </row>
    <row r="37" spans="1:18" ht="16.5" customHeight="1">
      <c r="A37" s="115" t="s">
        <v>779</v>
      </c>
      <c r="B37" s="115" t="s">
        <v>799</v>
      </c>
      <c r="C37" s="115">
        <v>100000</v>
      </c>
      <c r="D37" s="115"/>
      <c r="E37" s="115"/>
      <c r="F37" s="115"/>
      <c r="G37" s="115"/>
      <c r="H37" s="115"/>
      <c r="I37" s="115"/>
      <c r="J37" s="115">
        <f t="shared" ref="J37:J39" si="32">SUM(F37:I37)</f>
        <v>0</v>
      </c>
      <c r="K37" s="115">
        <v>100000</v>
      </c>
      <c r="L37" s="115">
        <v>100000</v>
      </c>
      <c r="M37" s="115">
        <v>100000</v>
      </c>
      <c r="N37" s="115"/>
      <c r="O37" s="115"/>
      <c r="P37" s="115"/>
      <c r="Q37" s="115">
        <f>SUM(N37:P37)</f>
        <v>0</v>
      </c>
      <c r="R37" s="115">
        <f t="shared" ref="R37:R39" si="33">K37-M37-Q37</f>
        <v>0</v>
      </c>
    </row>
    <row r="38" spans="1:18" ht="16.5" customHeight="1">
      <c r="A38" s="115" t="s">
        <v>779</v>
      </c>
      <c r="B38" s="115" t="s">
        <v>800</v>
      </c>
      <c r="C38" s="115">
        <v>0</v>
      </c>
      <c r="D38" s="115"/>
      <c r="E38" s="115"/>
      <c r="F38" s="115">
        <v>2830000</v>
      </c>
      <c r="G38" s="115"/>
      <c r="H38" s="115"/>
      <c r="I38" s="115"/>
      <c r="J38" s="115">
        <f t="shared" si="32"/>
        <v>2830000</v>
      </c>
      <c r="K38" s="115">
        <v>2830000</v>
      </c>
      <c r="L38" s="115">
        <v>2739900</v>
      </c>
      <c r="M38" s="115">
        <v>2739900</v>
      </c>
      <c r="N38" s="115"/>
      <c r="O38" s="115"/>
      <c r="P38" s="115"/>
      <c r="Q38" s="115">
        <f>SUM(N38:P38)</f>
        <v>0</v>
      </c>
      <c r="R38" s="115">
        <f t="shared" si="33"/>
        <v>90100</v>
      </c>
    </row>
    <row r="39" spans="1:18" ht="16.5" customHeight="1">
      <c r="A39" s="115" t="s">
        <v>779</v>
      </c>
      <c r="B39" s="115" t="s">
        <v>801</v>
      </c>
      <c r="C39" s="115">
        <v>10300000</v>
      </c>
      <c r="D39" s="115"/>
      <c r="E39" s="115"/>
      <c r="F39" s="115">
        <v>-5182000</v>
      </c>
      <c r="G39" s="115"/>
      <c r="H39" s="115"/>
      <c r="I39" s="115"/>
      <c r="J39" s="115">
        <f t="shared" si="32"/>
        <v>-5182000</v>
      </c>
      <c r="K39" s="115">
        <v>5118000</v>
      </c>
      <c r="L39" s="115">
        <v>5113460</v>
      </c>
      <c r="M39" s="115">
        <v>5113460</v>
      </c>
      <c r="N39" s="115"/>
      <c r="O39" s="115"/>
      <c r="P39" s="115"/>
      <c r="Q39" s="115">
        <f>SUM(N39:P39)</f>
        <v>0</v>
      </c>
      <c r="R39" s="115">
        <f t="shared" si="33"/>
        <v>4540</v>
      </c>
    </row>
    <row r="40" spans="1:18" ht="16.5" customHeight="1">
      <c r="A40" s="173" t="s">
        <v>16</v>
      </c>
      <c r="B40" s="173" t="s">
        <v>802</v>
      </c>
      <c r="C40" s="173">
        <f>C41</f>
        <v>12232000</v>
      </c>
      <c r="D40" s="173">
        <f t="shared" ref="D40:J40" si="34">SUM(D41)</f>
        <v>0</v>
      </c>
      <c r="E40" s="173">
        <f t="shared" si="34"/>
        <v>0</v>
      </c>
      <c r="F40" s="173">
        <f t="shared" si="34"/>
        <v>0</v>
      </c>
      <c r="G40" s="173">
        <f t="shared" si="34"/>
        <v>0</v>
      </c>
      <c r="H40" s="173">
        <f t="shared" si="34"/>
        <v>0</v>
      </c>
      <c r="I40" s="173">
        <f t="shared" si="34"/>
        <v>0</v>
      </c>
      <c r="J40" s="173">
        <f t="shared" si="34"/>
        <v>0</v>
      </c>
      <c r="K40" s="173">
        <f t="shared" ref="K40:R40" si="35">K41</f>
        <v>12232000</v>
      </c>
      <c r="L40" s="173">
        <f t="shared" si="35"/>
        <v>12232000</v>
      </c>
      <c r="M40" s="173">
        <f t="shared" si="35"/>
        <v>12232000</v>
      </c>
      <c r="N40" s="173">
        <f t="shared" si="35"/>
        <v>0</v>
      </c>
      <c r="O40" s="173">
        <f t="shared" si="35"/>
        <v>0</v>
      </c>
      <c r="P40" s="173">
        <f t="shared" si="35"/>
        <v>0</v>
      </c>
      <c r="Q40" s="173">
        <f t="shared" si="35"/>
        <v>0</v>
      </c>
      <c r="R40" s="173">
        <f t="shared" si="35"/>
        <v>0</v>
      </c>
    </row>
    <row r="41" spans="1:18" ht="16.5" customHeight="1">
      <c r="A41" s="115" t="s">
        <v>784</v>
      </c>
      <c r="B41" s="115" t="s">
        <v>803</v>
      </c>
      <c r="C41" s="115">
        <v>12232000</v>
      </c>
      <c r="D41" s="115"/>
      <c r="E41" s="115"/>
      <c r="F41" s="115"/>
      <c r="G41" s="115"/>
      <c r="H41" s="115"/>
      <c r="I41" s="115"/>
      <c r="J41" s="115">
        <f>SUM(F41:I41)</f>
        <v>0</v>
      </c>
      <c r="K41" s="115">
        <v>12232000</v>
      </c>
      <c r="L41" s="115">
        <v>12232000</v>
      </c>
      <c r="M41" s="115">
        <v>12232000</v>
      </c>
      <c r="N41" s="115"/>
      <c r="O41" s="115"/>
      <c r="P41" s="115"/>
      <c r="Q41" s="115">
        <f>SUM(N41:P41)</f>
        <v>0</v>
      </c>
      <c r="R41" s="115">
        <f>K41-M41-Q41</f>
        <v>0</v>
      </c>
    </row>
    <row r="42" spans="1:18" ht="16.5" customHeight="1">
      <c r="A42" s="117" t="s">
        <v>1</v>
      </c>
      <c r="B42" s="117" t="s">
        <v>51</v>
      </c>
      <c r="C42" s="117">
        <f t="shared" ref="C42:R42" si="36">SUM(C55,C49,C43)</f>
        <v>0</v>
      </c>
      <c r="D42" s="117">
        <f t="shared" si="36"/>
        <v>0</v>
      </c>
      <c r="E42" s="117">
        <f t="shared" si="36"/>
        <v>0</v>
      </c>
      <c r="F42" s="117">
        <f t="shared" si="36"/>
        <v>0</v>
      </c>
      <c r="G42" s="117">
        <f t="shared" si="36"/>
        <v>0</v>
      </c>
      <c r="H42" s="117">
        <f t="shared" si="36"/>
        <v>0</v>
      </c>
      <c r="I42" s="117">
        <f t="shared" si="36"/>
        <v>7197000</v>
      </c>
      <c r="J42" s="117">
        <f t="shared" si="36"/>
        <v>7197000</v>
      </c>
      <c r="K42" s="117">
        <f t="shared" si="36"/>
        <v>7197000</v>
      </c>
      <c r="L42" s="117">
        <f t="shared" si="36"/>
        <v>7029700</v>
      </c>
      <c r="M42" s="117">
        <f t="shared" si="36"/>
        <v>7029700</v>
      </c>
      <c r="N42" s="117">
        <f t="shared" si="36"/>
        <v>0</v>
      </c>
      <c r="O42" s="117">
        <f t="shared" si="36"/>
        <v>0</v>
      </c>
      <c r="P42" s="117">
        <f t="shared" si="36"/>
        <v>0</v>
      </c>
      <c r="Q42" s="117">
        <f t="shared" si="36"/>
        <v>0</v>
      </c>
      <c r="R42" s="117">
        <f t="shared" si="36"/>
        <v>167300</v>
      </c>
    </row>
    <row r="43" spans="1:18" ht="16.5" customHeight="1">
      <c r="A43" s="119" t="s">
        <v>2</v>
      </c>
      <c r="B43" s="119" t="s">
        <v>132</v>
      </c>
      <c r="C43" s="119">
        <f t="shared" ref="C43:R43" si="37">SUM(C44)</f>
        <v>0</v>
      </c>
      <c r="D43" s="119">
        <f t="shared" si="37"/>
        <v>0</v>
      </c>
      <c r="E43" s="119">
        <f t="shared" si="37"/>
        <v>0</v>
      </c>
      <c r="F43" s="119">
        <f t="shared" si="37"/>
        <v>0</v>
      </c>
      <c r="G43" s="119">
        <f t="shared" si="37"/>
        <v>0</v>
      </c>
      <c r="H43" s="119">
        <f t="shared" si="37"/>
        <v>0</v>
      </c>
      <c r="I43" s="119">
        <f t="shared" si="37"/>
        <v>0</v>
      </c>
      <c r="J43" s="119">
        <f t="shared" si="37"/>
        <v>0</v>
      </c>
      <c r="K43" s="119">
        <f t="shared" si="37"/>
        <v>0</v>
      </c>
      <c r="L43" s="119">
        <f t="shared" si="37"/>
        <v>0</v>
      </c>
      <c r="M43" s="119">
        <f t="shared" si="37"/>
        <v>0</v>
      </c>
      <c r="N43" s="119">
        <f t="shared" si="37"/>
        <v>0</v>
      </c>
      <c r="O43" s="119">
        <f t="shared" si="37"/>
        <v>0</v>
      </c>
      <c r="P43" s="119">
        <f t="shared" si="37"/>
        <v>0</v>
      </c>
      <c r="Q43" s="119">
        <f t="shared" si="37"/>
        <v>0</v>
      </c>
      <c r="R43" s="119">
        <f t="shared" si="37"/>
        <v>0</v>
      </c>
    </row>
    <row r="44" spans="1:18" ht="16.5" customHeight="1">
      <c r="A44" s="120" t="s">
        <v>3</v>
      </c>
      <c r="B44" s="120" t="s">
        <v>291</v>
      </c>
      <c r="C44" s="120">
        <f>SUM(C47,C45)</f>
        <v>0</v>
      </c>
      <c r="D44" s="120">
        <f t="shared" ref="D44:J44" si="38">SUM(D47,D45)</f>
        <v>0</v>
      </c>
      <c r="E44" s="120">
        <f t="shared" si="38"/>
        <v>0</v>
      </c>
      <c r="F44" s="120">
        <f t="shared" si="38"/>
        <v>0</v>
      </c>
      <c r="G44" s="120">
        <f t="shared" si="38"/>
        <v>0</v>
      </c>
      <c r="H44" s="120">
        <f t="shared" si="38"/>
        <v>0</v>
      </c>
      <c r="I44" s="120">
        <f t="shared" si="38"/>
        <v>0</v>
      </c>
      <c r="J44" s="120">
        <f t="shared" si="38"/>
        <v>0</v>
      </c>
      <c r="K44" s="120">
        <f t="shared" ref="K44:Q44" si="39">SUM(K47,K45)</f>
        <v>0</v>
      </c>
      <c r="L44" s="120">
        <f t="shared" si="39"/>
        <v>0</v>
      </c>
      <c r="M44" s="120">
        <f t="shared" si="39"/>
        <v>0</v>
      </c>
      <c r="N44" s="120">
        <f t="shared" si="39"/>
        <v>0</v>
      </c>
      <c r="O44" s="120">
        <f t="shared" si="39"/>
        <v>0</v>
      </c>
      <c r="P44" s="120">
        <f t="shared" si="39"/>
        <v>0</v>
      </c>
      <c r="Q44" s="120">
        <f t="shared" si="39"/>
        <v>0</v>
      </c>
      <c r="R44" s="120">
        <f>SUM(R47,R45)</f>
        <v>0</v>
      </c>
    </row>
    <row r="45" spans="1:18" ht="16.5" customHeight="1">
      <c r="A45" s="173" t="s">
        <v>16</v>
      </c>
      <c r="B45" s="173" t="s">
        <v>786</v>
      </c>
      <c r="C45" s="173">
        <f>C46</f>
        <v>0</v>
      </c>
      <c r="D45" s="173">
        <f t="shared" ref="D45:J45" si="40">SUM(D46)</f>
        <v>0</v>
      </c>
      <c r="E45" s="173">
        <f t="shared" si="40"/>
        <v>0</v>
      </c>
      <c r="F45" s="173">
        <f t="shared" si="40"/>
        <v>0</v>
      </c>
      <c r="G45" s="173">
        <f t="shared" si="40"/>
        <v>0</v>
      </c>
      <c r="H45" s="173">
        <f t="shared" si="40"/>
        <v>0</v>
      </c>
      <c r="I45" s="173">
        <f t="shared" si="40"/>
        <v>0</v>
      </c>
      <c r="J45" s="173">
        <f t="shared" si="40"/>
        <v>0</v>
      </c>
      <c r="K45" s="173">
        <f t="shared" ref="K45:R45" si="41">K46</f>
        <v>0</v>
      </c>
      <c r="L45" s="173">
        <f t="shared" si="41"/>
        <v>0</v>
      </c>
      <c r="M45" s="173">
        <f t="shared" si="41"/>
        <v>0</v>
      </c>
      <c r="N45" s="173">
        <f t="shared" si="41"/>
        <v>0</v>
      </c>
      <c r="O45" s="173">
        <f t="shared" si="41"/>
        <v>0</v>
      </c>
      <c r="P45" s="173">
        <f t="shared" si="41"/>
        <v>0</v>
      </c>
      <c r="Q45" s="173">
        <f t="shared" si="41"/>
        <v>0</v>
      </c>
      <c r="R45" s="173">
        <f t="shared" si="41"/>
        <v>0</v>
      </c>
    </row>
    <row r="46" spans="1:18" ht="16.5" customHeight="1">
      <c r="A46" s="115" t="s">
        <v>779</v>
      </c>
      <c r="B46" s="115" t="s">
        <v>804</v>
      </c>
      <c r="C46" s="115"/>
      <c r="D46" s="115"/>
      <c r="E46" s="115"/>
      <c r="F46" s="115"/>
      <c r="G46" s="115"/>
      <c r="H46" s="115"/>
      <c r="I46" s="115"/>
      <c r="J46" s="115">
        <f>SUM(F46:I46)</f>
        <v>0</v>
      </c>
      <c r="K46" s="115"/>
      <c r="L46" s="115"/>
      <c r="M46" s="115"/>
      <c r="N46" s="115"/>
      <c r="O46" s="115"/>
      <c r="P46" s="115"/>
      <c r="Q46" s="115">
        <f>SUM(N46:P46)</f>
        <v>0</v>
      </c>
      <c r="R46" s="115">
        <f>K46-M46-Q46</f>
        <v>0</v>
      </c>
    </row>
    <row r="47" spans="1:18" ht="16.5" customHeight="1">
      <c r="A47" s="173" t="s">
        <v>16</v>
      </c>
      <c r="B47" s="173" t="s">
        <v>805</v>
      </c>
      <c r="C47" s="173">
        <f>C48</f>
        <v>0</v>
      </c>
      <c r="D47" s="173">
        <f t="shared" ref="D47:J47" si="42">SUM(D48)</f>
        <v>0</v>
      </c>
      <c r="E47" s="173">
        <f t="shared" si="42"/>
        <v>0</v>
      </c>
      <c r="F47" s="173">
        <f t="shared" si="42"/>
        <v>0</v>
      </c>
      <c r="G47" s="173">
        <f t="shared" si="42"/>
        <v>0</v>
      </c>
      <c r="H47" s="173">
        <f t="shared" si="42"/>
        <v>0</v>
      </c>
      <c r="I47" s="173">
        <f t="shared" si="42"/>
        <v>0</v>
      </c>
      <c r="J47" s="173">
        <f t="shared" si="42"/>
        <v>0</v>
      </c>
      <c r="K47" s="173">
        <f t="shared" ref="K47:R47" si="43">K48</f>
        <v>0</v>
      </c>
      <c r="L47" s="173">
        <f t="shared" si="43"/>
        <v>0</v>
      </c>
      <c r="M47" s="173">
        <f t="shared" si="43"/>
        <v>0</v>
      </c>
      <c r="N47" s="173">
        <f t="shared" si="43"/>
        <v>0</v>
      </c>
      <c r="O47" s="173">
        <f t="shared" si="43"/>
        <v>0</v>
      </c>
      <c r="P47" s="173">
        <f t="shared" si="43"/>
        <v>0</v>
      </c>
      <c r="Q47" s="173">
        <f t="shared" si="43"/>
        <v>0</v>
      </c>
      <c r="R47" s="173">
        <f t="shared" si="43"/>
        <v>0</v>
      </c>
    </row>
    <row r="48" spans="1:18" ht="16.5" customHeight="1">
      <c r="A48" s="115" t="s">
        <v>779</v>
      </c>
      <c r="B48" s="115" t="s">
        <v>806</v>
      </c>
      <c r="C48" s="115"/>
      <c r="D48" s="115"/>
      <c r="E48" s="115"/>
      <c r="F48" s="115"/>
      <c r="G48" s="115"/>
      <c r="H48" s="115"/>
      <c r="I48" s="115"/>
      <c r="J48" s="115">
        <f>SUM(F48:I48)</f>
        <v>0</v>
      </c>
      <c r="K48" s="115"/>
      <c r="L48" s="115"/>
      <c r="M48" s="115"/>
      <c r="N48" s="115"/>
      <c r="O48" s="115"/>
      <c r="P48" s="115"/>
      <c r="Q48" s="115">
        <f>SUM(N48:P48)</f>
        <v>0</v>
      </c>
      <c r="R48" s="115">
        <f>K48-M48-Q48</f>
        <v>0</v>
      </c>
    </row>
    <row r="49" spans="1:20" ht="16.5" customHeight="1">
      <c r="A49" s="119" t="s">
        <v>2</v>
      </c>
      <c r="B49" s="119" t="s">
        <v>135</v>
      </c>
      <c r="C49" s="119">
        <f t="shared" ref="C49:R49" si="44">SUM(C50)</f>
        <v>0</v>
      </c>
      <c r="D49" s="119">
        <f t="shared" si="44"/>
        <v>0</v>
      </c>
      <c r="E49" s="119">
        <f t="shared" si="44"/>
        <v>0</v>
      </c>
      <c r="F49" s="119">
        <f t="shared" si="44"/>
        <v>0</v>
      </c>
      <c r="G49" s="119">
        <f t="shared" si="44"/>
        <v>0</v>
      </c>
      <c r="H49" s="119">
        <f t="shared" si="44"/>
        <v>0</v>
      </c>
      <c r="I49" s="119">
        <f t="shared" si="44"/>
        <v>7197000</v>
      </c>
      <c r="J49" s="119">
        <f t="shared" si="44"/>
        <v>7197000</v>
      </c>
      <c r="K49" s="119">
        <f t="shared" si="44"/>
        <v>7197000</v>
      </c>
      <c r="L49" s="119">
        <f t="shared" si="44"/>
        <v>7029700</v>
      </c>
      <c r="M49" s="119">
        <f t="shared" si="44"/>
        <v>7029700</v>
      </c>
      <c r="N49" s="119">
        <f t="shared" si="44"/>
        <v>0</v>
      </c>
      <c r="O49" s="119">
        <f t="shared" si="44"/>
        <v>0</v>
      </c>
      <c r="P49" s="119">
        <f t="shared" si="44"/>
        <v>0</v>
      </c>
      <c r="Q49" s="119">
        <f t="shared" si="44"/>
        <v>0</v>
      </c>
      <c r="R49" s="119">
        <f t="shared" si="44"/>
        <v>167300</v>
      </c>
    </row>
    <row r="50" spans="1:20" ht="16.5" customHeight="1">
      <c r="A50" s="120" t="s">
        <v>3</v>
      </c>
      <c r="B50" s="120" t="s">
        <v>229</v>
      </c>
      <c r="C50" s="120">
        <f t="shared" ref="C50:Q50" si="45">SUM(C53,C51)</f>
        <v>0</v>
      </c>
      <c r="D50" s="120">
        <f t="shared" si="45"/>
        <v>0</v>
      </c>
      <c r="E50" s="120">
        <f t="shared" si="45"/>
        <v>0</v>
      </c>
      <c r="F50" s="120">
        <f t="shared" si="45"/>
        <v>0</v>
      </c>
      <c r="G50" s="120">
        <f t="shared" si="45"/>
        <v>0</v>
      </c>
      <c r="H50" s="120">
        <f t="shared" si="45"/>
        <v>0</v>
      </c>
      <c r="I50" s="120">
        <f t="shared" si="45"/>
        <v>7197000</v>
      </c>
      <c r="J50" s="120">
        <f t="shared" si="45"/>
        <v>7197000</v>
      </c>
      <c r="K50" s="120">
        <f t="shared" si="45"/>
        <v>7197000</v>
      </c>
      <c r="L50" s="120">
        <f t="shared" si="45"/>
        <v>7029700</v>
      </c>
      <c r="M50" s="120">
        <f t="shared" si="45"/>
        <v>7029700</v>
      </c>
      <c r="N50" s="120">
        <f t="shared" si="45"/>
        <v>0</v>
      </c>
      <c r="O50" s="120">
        <f t="shared" si="45"/>
        <v>0</v>
      </c>
      <c r="P50" s="120">
        <f t="shared" si="45"/>
        <v>0</v>
      </c>
      <c r="Q50" s="120">
        <f t="shared" si="45"/>
        <v>0</v>
      </c>
      <c r="R50" s="120">
        <f>SUM(R53,R51)</f>
        <v>167300</v>
      </c>
    </row>
    <row r="51" spans="1:20" ht="16.5" customHeight="1">
      <c r="A51" s="173" t="s">
        <v>16</v>
      </c>
      <c r="B51" s="173" t="s">
        <v>807</v>
      </c>
      <c r="C51" s="173">
        <f>C52</f>
        <v>0</v>
      </c>
      <c r="D51" s="173">
        <f t="shared" ref="D51:J51" si="46">SUM(D52)</f>
        <v>0</v>
      </c>
      <c r="E51" s="173">
        <f t="shared" si="46"/>
        <v>0</v>
      </c>
      <c r="F51" s="173">
        <f t="shared" si="46"/>
        <v>0</v>
      </c>
      <c r="G51" s="173">
        <f t="shared" si="46"/>
        <v>0</v>
      </c>
      <c r="H51" s="173">
        <f t="shared" si="46"/>
        <v>0</v>
      </c>
      <c r="I51" s="173">
        <f t="shared" si="46"/>
        <v>6874000</v>
      </c>
      <c r="J51" s="173">
        <f t="shared" si="46"/>
        <v>6874000</v>
      </c>
      <c r="K51" s="173">
        <f t="shared" ref="K51:R51" si="47">K52</f>
        <v>6874000</v>
      </c>
      <c r="L51" s="173">
        <f t="shared" si="47"/>
        <v>6718700</v>
      </c>
      <c r="M51" s="173">
        <f t="shared" si="47"/>
        <v>6718700</v>
      </c>
      <c r="N51" s="173">
        <f t="shared" si="47"/>
        <v>0</v>
      </c>
      <c r="O51" s="173">
        <f t="shared" si="47"/>
        <v>0</v>
      </c>
      <c r="P51" s="173">
        <f t="shared" si="47"/>
        <v>0</v>
      </c>
      <c r="Q51" s="173">
        <f t="shared" si="47"/>
        <v>0</v>
      </c>
      <c r="R51" s="173">
        <f t="shared" si="47"/>
        <v>155300</v>
      </c>
      <c r="T51" s="118"/>
    </row>
    <row r="52" spans="1:20" ht="16.5" customHeight="1">
      <c r="A52" s="115" t="s">
        <v>779</v>
      </c>
      <c r="B52" s="115" t="s">
        <v>804</v>
      </c>
      <c r="C52" s="115">
        <v>0</v>
      </c>
      <c r="D52" s="115"/>
      <c r="E52" s="115"/>
      <c r="F52" s="292"/>
      <c r="G52" s="292"/>
      <c r="H52" s="115"/>
      <c r="I52" s="292">
        <v>6874000</v>
      </c>
      <c r="J52" s="115">
        <f>SUM(F52:I52)</f>
        <v>6874000</v>
      </c>
      <c r="K52" s="115">
        <v>6874000</v>
      </c>
      <c r="L52" s="115">
        <v>6718700</v>
      </c>
      <c r="M52" s="115">
        <v>6718700</v>
      </c>
      <c r="N52" s="115"/>
      <c r="O52" s="115"/>
      <c r="P52" s="115"/>
      <c r="Q52" s="115">
        <f>SUM(N52:P52)</f>
        <v>0</v>
      </c>
      <c r="R52" s="115">
        <f>K52-M52-Q52</f>
        <v>155300</v>
      </c>
    </row>
    <row r="53" spans="1:20" ht="16.5" customHeight="1">
      <c r="A53" s="173" t="s">
        <v>16</v>
      </c>
      <c r="B53" s="173" t="s">
        <v>805</v>
      </c>
      <c r="C53" s="173">
        <f>C54</f>
        <v>0</v>
      </c>
      <c r="D53" s="173">
        <f t="shared" ref="D53:J53" si="48">SUM(D54)</f>
        <v>0</v>
      </c>
      <c r="E53" s="173">
        <f t="shared" si="48"/>
        <v>0</v>
      </c>
      <c r="F53" s="173">
        <f t="shared" si="48"/>
        <v>0</v>
      </c>
      <c r="G53" s="173">
        <f t="shared" si="48"/>
        <v>0</v>
      </c>
      <c r="H53" s="173">
        <f t="shared" si="48"/>
        <v>0</v>
      </c>
      <c r="I53" s="173">
        <f t="shared" si="48"/>
        <v>323000</v>
      </c>
      <c r="J53" s="173">
        <f t="shared" si="48"/>
        <v>323000</v>
      </c>
      <c r="K53" s="173">
        <f t="shared" ref="K53:R53" si="49">K54</f>
        <v>323000</v>
      </c>
      <c r="L53" s="173">
        <f t="shared" si="49"/>
        <v>311000</v>
      </c>
      <c r="M53" s="173">
        <f t="shared" si="49"/>
        <v>311000</v>
      </c>
      <c r="N53" s="173">
        <f t="shared" si="49"/>
        <v>0</v>
      </c>
      <c r="O53" s="173">
        <f t="shared" si="49"/>
        <v>0</v>
      </c>
      <c r="P53" s="173">
        <f t="shared" si="49"/>
        <v>0</v>
      </c>
      <c r="Q53" s="173">
        <f t="shared" si="49"/>
        <v>0</v>
      </c>
      <c r="R53" s="173">
        <f t="shared" si="49"/>
        <v>12000</v>
      </c>
    </row>
    <row r="54" spans="1:20" ht="16.5" customHeight="1">
      <c r="A54" s="115" t="s">
        <v>784</v>
      </c>
      <c r="B54" s="115" t="s">
        <v>808</v>
      </c>
      <c r="C54" s="115">
        <v>0</v>
      </c>
      <c r="D54" s="115"/>
      <c r="E54" s="115"/>
      <c r="F54" s="292"/>
      <c r="G54" s="292"/>
      <c r="H54" s="115"/>
      <c r="I54" s="292">
        <v>323000</v>
      </c>
      <c r="J54" s="115">
        <f>SUM(F54:I54)</f>
        <v>323000</v>
      </c>
      <c r="K54" s="115">
        <v>323000</v>
      </c>
      <c r="L54" s="115">
        <v>311000</v>
      </c>
      <c r="M54" s="115">
        <v>311000</v>
      </c>
      <c r="N54" s="115"/>
      <c r="O54" s="115"/>
      <c r="P54" s="115"/>
      <c r="Q54" s="115">
        <f>SUM(N54:P54)</f>
        <v>0</v>
      </c>
      <c r="R54" s="115">
        <f>K54-M54-Q54</f>
        <v>12000</v>
      </c>
    </row>
    <row r="55" spans="1:20" ht="16.5" customHeight="1">
      <c r="A55" s="119" t="s">
        <v>2</v>
      </c>
      <c r="B55" s="119" t="s">
        <v>809</v>
      </c>
      <c r="C55" s="119">
        <f>SUM(C56)</f>
        <v>0</v>
      </c>
      <c r="D55" s="119">
        <f t="shared" ref="D55:J57" si="50">SUM(D56)</f>
        <v>0</v>
      </c>
      <c r="E55" s="119">
        <f t="shared" si="50"/>
        <v>0</v>
      </c>
      <c r="F55" s="119">
        <f t="shared" si="50"/>
        <v>0</v>
      </c>
      <c r="G55" s="119">
        <f t="shared" si="50"/>
        <v>0</v>
      </c>
      <c r="H55" s="119">
        <f t="shared" si="50"/>
        <v>0</v>
      </c>
      <c r="I55" s="119">
        <f t="shared" si="50"/>
        <v>0</v>
      </c>
      <c r="J55" s="119">
        <f t="shared" si="50"/>
        <v>0</v>
      </c>
      <c r="K55" s="119">
        <f t="shared" ref="K55:R56" si="51">SUM(K56)</f>
        <v>0</v>
      </c>
      <c r="L55" s="119">
        <f t="shared" si="51"/>
        <v>0</v>
      </c>
      <c r="M55" s="119">
        <f t="shared" si="51"/>
        <v>0</v>
      </c>
      <c r="N55" s="119">
        <f t="shared" si="51"/>
        <v>0</v>
      </c>
      <c r="O55" s="119">
        <f t="shared" si="51"/>
        <v>0</v>
      </c>
      <c r="P55" s="119">
        <f t="shared" si="51"/>
        <v>0</v>
      </c>
      <c r="Q55" s="119">
        <f t="shared" si="51"/>
        <v>0</v>
      </c>
      <c r="R55" s="119">
        <f t="shared" si="51"/>
        <v>0</v>
      </c>
    </row>
    <row r="56" spans="1:20" ht="16.5" customHeight="1">
      <c r="A56" s="120" t="s">
        <v>3</v>
      </c>
      <c r="B56" s="120" t="s">
        <v>810</v>
      </c>
      <c r="C56" s="120">
        <f>SUM(C57)</f>
        <v>0</v>
      </c>
      <c r="D56" s="120">
        <f t="shared" si="50"/>
        <v>0</v>
      </c>
      <c r="E56" s="120">
        <f t="shared" si="50"/>
        <v>0</v>
      </c>
      <c r="F56" s="120">
        <f t="shared" si="50"/>
        <v>0</v>
      </c>
      <c r="G56" s="120">
        <f t="shared" si="50"/>
        <v>0</v>
      </c>
      <c r="H56" s="120">
        <f t="shared" si="50"/>
        <v>0</v>
      </c>
      <c r="I56" s="120">
        <f t="shared" si="50"/>
        <v>0</v>
      </c>
      <c r="J56" s="120">
        <f t="shared" si="50"/>
        <v>0</v>
      </c>
      <c r="K56" s="120">
        <f t="shared" si="51"/>
        <v>0</v>
      </c>
      <c r="L56" s="120">
        <f t="shared" si="51"/>
        <v>0</v>
      </c>
      <c r="M56" s="120">
        <f t="shared" si="51"/>
        <v>0</v>
      </c>
      <c r="N56" s="120">
        <f t="shared" si="51"/>
        <v>0</v>
      </c>
      <c r="O56" s="120">
        <f t="shared" si="51"/>
        <v>0</v>
      </c>
      <c r="P56" s="120">
        <f t="shared" si="51"/>
        <v>0</v>
      </c>
      <c r="Q56" s="120">
        <f t="shared" si="51"/>
        <v>0</v>
      </c>
      <c r="R56" s="120">
        <f t="shared" si="51"/>
        <v>0</v>
      </c>
    </row>
    <row r="57" spans="1:20" ht="16.5" customHeight="1">
      <c r="A57" s="173" t="s">
        <v>16</v>
      </c>
      <c r="B57" s="173" t="s">
        <v>786</v>
      </c>
      <c r="C57" s="173">
        <f>C58</f>
        <v>0</v>
      </c>
      <c r="D57" s="173">
        <f t="shared" si="50"/>
        <v>0</v>
      </c>
      <c r="E57" s="173">
        <f t="shared" si="50"/>
        <v>0</v>
      </c>
      <c r="F57" s="173">
        <f t="shared" si="50"/>
        <v>0</v>
      </c>
      <c r="G57" s="173">
        <f t="shared" si="50"/>
        <v>0</v>
      </c>
      <c r="H57" s="173">
        <f t="shared" si="50"/>
        <v>0</v>
      </c>
      <c r="I57" s="173">
        <f t="shared" si="50"/>
        <v>0</v>
      </c>
      <c r="J57" s="173">
        <f t="shared" si="50"/>
        <v>0</v>
      </c>
      <c r="K57" s="173">
        <f t="shared" ref="K57:R57" si="52">K58</f>
        <v>0</v>
      </c>
      <c r="L57" s="173">
        <f t="shared" si="52"/>
        <v>0</v>
      </c>
      <c r="M57" s="173">
        <f t="shared" si="52"/>
        <v>0</v>
      </c>
      <c r="N57" s="173">
        <f t="shared" si="52"/>
        <v>0</v>
      </c>
      <c r="O57" s="173">
        <f t="shared" si="52"/>
        <v>0</v>
      </c>
      <c r="P57" s="173">
        <f t="shared" si="52"/>
        <v>0</v>
      </c>
      <c r="Q57" s="173">
        <f t="shared" si="52"/>
        <v>0</v>
      </c>
      <c r="R57" s="173">
        <f t="shared" si="52"/>
        <v>0</v>
      </c>
    </row>
    <row r="58" spans="1:20" ht="16.5" customHeight="1">
      <c r="A58" s="115" t="s">
        <v>779</v>
      </c>
      <c r="B58" s="115" t="s">
        <v>811</v>
      </c>
      <c r="C58" s="115"/>
      <c r="D58" s="115"/>
      <c r="E58" s="115"/>
      <c r="F58" s="115"/>
      <c r="G58" s="115"/>
      <c r="H58" s="115"/>
      <c r="I58" s="115"/>
      <c r="J58" s="115">
        <f>SUM(F58:I58)</f>
        <v>0</v>
      </c>
      <c r="K58" s="115"/>
      <c r="L58" s="115"/>
      <c r="M58" s="115"/>
      <c r="N58" s="115"/>
      <c r="O58" s="115"/>
      <c r="P58" s="115"/>
      <c r="Q58" s="115">
        <f>SUM(N58:P58)</f>
        <v>0</v>
      </c>
      <c r="R58" s="115">
        <f>K58-M58-Q58</f>
        <v>0</v>
      </c>
    </row>
    <row r="59" spans="1:20" ht="16.5" customHeight="1">
      <c r="A59" s="117" t="s">
        <v>1</v>
      </c>
      <c r="B59" s="117" t="s">
        <v>54</v>
      </c>
      <c r="C59" s="117">
        <f>SUM(C60)</f>
        <v>0</v>
      </c>
      <c r="D59" s="117">
        <f t="shared" ref="D59:J59" si="53">SUM(D60)</f>
        <v>0</v>
      </c>
      <c r="E59" s="117">
        <f t="shared" si="53"/>
        <v>0</v>
      </c>
      <c r="F59" s="117">
        <f t="shared" si="53"/>
        <v>0</v>
      </c>
      <c r="G59" s="117">
        <f t="shared" si="53"/>
        <v>0</v>
      </c>
      <c r="H59" s="117">
        <f t="shared" si="53"/>
        <v>0</v>
      </c>
      <c r="I59" s="117">
        <f t="shared" si="53"/>
        <v>9509000</v>
      </c>
      <c r="J59" s="117">
        <f t="shared" si="53"/>
        <v>9509000</v>
      </c>
      <c r="K59" s="117">
        <f t="shared" ref="K59:R59" si="54">SUM(K60)</f>
        <v>9509000</v>
      </c>
      <c r="L59" s="117">
        <f t="shared" si="54"/>
        <v>9489000</v>
      </c>
      <c r="M59" s="117">
        <f t="shared" si="54"/>
        <v>9489000</v>
      </c>
      <c r="N59" s="117">
        <f t="shared" si="54"/>
        <v>0</v>
      </c>
      <c r="O59" s="117">
        <f t="shared" si="54"/>
        <v>0</v>
      </c>
      <c r="P59" s="117">
        <f t="shared" si="54"/>
        <v>0</v>
      </c>
      <c r="Q59" s="117">
        <f t="shared" si="54"/>
        <v>0</v>
      </c>
      <c r="R59" s="117">
        <f t="shared" si="54"/>
        <v>20000</v>
      </c>
    </row>
    <row r="60" spans="1:20" ht="16.5" customHeight="1">
      <c r="A60" s="119" t="s">
        <v>2</v>
      </c>
      <c r="B60" s="44" t="s">
        <v>1634</v>
      </c>
      <c r="C60" s="119">
        <f>SUM(C69,C66,C61)</f>
        <v>0</v>
      </c>
      <c r="D60" s="119">
        <f t="shared" ref="D60:J60" si="55">SUM(D69,D66,D61)</f>
        <v>0</v>
      </c>
      <c r="E60" s="119">
        <f t="shared" si="55"/>
        <v>0</v>
      </c>
      <c r="F60" s="119">
        <f t="shared" si="55"/>
        <v>0</v>
      </c>
      <c r="G60" s="119">
        <f t="shared" si="55"/>
        <v>0</v>
      </c>
      <c r="H60" s="119">
        <f t="shared" si="55"/>
        <v>0</v>
      </c>
      <c r="I60" s="119">
        <f t="shared" si="55"/>
        <v>9509000</v>
      </c>
      <c r="J60" s="119">
        <f t="shared" si="55"/>
        <v>9509000</v>
      </c>
      <c r="K60" s="119">
        <f>SUM(K69,K66,K61)</f>
        <v>9509000</v>
      </c>
      <c r="L60" s="119">
        <f t="shared" ref="L60:R60" si="56">SUM(L69,L66,L61)</f>
        <v>9489000</v>
      </c>
      <c r="M60" s="119">
        <f t="shared" si="56"/>
        <v>9489000</v>
      </c>
      <c r="N60" s="119">
        <f t="shared" si="56"/>
        <v>0</v>
      </c>
      <c r="O60" s="119">
        <f t="shared" si="56"/>
        <v>0</v>
      </c>
      <c r="P60" s="119">
        <f t="shared" si="56"/>
        <v>0</v>
      </c>
      <c r="Q60" s="119">
        <f t="shared" si="56"/>
        <v>0</v>
      </c>
      <c r="R60" s="119">
        <f t="shared" si="56"/>
        <v>20000</v>
      </c>
    </row>
    <row r="61" spans="1:20" ht="16.5" customHeight="1">
      <c r="A61" s="120" t="s">
        <v>3</v>
      </c>
      <c r="B61" s="124" t="s">
        <v>812</v>
      </c>
      <c r="C61" s="120">
        <f>SUM(C64,C62)</f>
        <v>0</v>
      </c>
      <c r="D61" s="120">
        <f t="shared" ref="D61:J61" si="57">SUM(D64,D62)</f>
        <v>0</v>
      </c>
      <c r="E61" s="120">
        <f t="shared" si="57"/>
        <v>0</v>
      </c>
      <c r="F61" s="120">
        <f t="shared" si="57"/>
        <v>0</v>
      </c>
      <c r="G61" s="120">
        <f t="shared" si="57"/>
        <v>0</v>
      </c>
      <c r="H61" s="120">
        <f t="shared" si="57"/>
        <v>0</v>
      </c>
      <c r="I61" s="120">
        <f t="shared" si="57"/>
        <v>4839000</v>
      </c>
      <c r="J61" s="120">
        <f t="shared" si="57"/>
        <v>4839000</v>
      </c>
      <c r="K61" s="120">
        <f t="shared" ref="K61:R61" si="58">SUM(K64,K62)</f>
        <v>4839000</v>
      </c>
      <c r="L61" s="120">
        <f t="shared" si="58"/>
        <v>4839000</v>
      </c>
      <c r="M61" s="120">
        <f t="shared" si="58"/>
        <v>4839000</v>
      </c>
      <c r="N61" s="120">
        <f t="shared" si="58"/>
        <v>0</v>
      </c>
      <c r="O61" s="120">
        <f t="shared" si="58"/>
        <v>0</v>
      </c>
      <c r="P61" s="120">
        <f t="shared" si="58"/>
        <v>0</v>
      </c>
      <c r="Q61" s="120">
        <f t="shared" si="58"/>
        <v>0</v>
      </c>
      <c r="R61" s="120">
        <f t="shared" si="58"/>
        <v>0</v>
      </c>
    </row>
    <row r="62" spans="1:20" ht="16.5" customHeight="1">
      <c r="A62" s="173" t="s">
        <v>16</v>
      </c>
      <c r="B62" s="174" t="s">
        <v>813</v>
      </c>
      <c r="C62" s="173">
        <f>C63</f>
        <v>0</v>
      </c>
      <c r="D62" s="173">
        <f t="shared" ref="D62:J62" si="59">SUM(D63)</f>
        <v>0</v>
      </c>
      <c r="E62" s="173">
        <f t="shared" si="59"/>
        <v>0</v>
      </c>
      <c r="F62" s="173">
        <f t="shared" si="59"/>
        <v>0</v>
      </c>
      <c r="G62" s="173">
        <f t="shared" si="59"/>
        <v>0</v>
      </c>
      <c r="H62" s="173">
        <f t="shared" si="59"/>
        <v>0</v>
      </c>
      <c r="I62" s="173">
        <f t="shared" si="59"/>
        <v>2839000</v>
      </c>
      <c r="J62" s="173">
        <f t="shared" si="59"/>
        <v>2839000</v>
      </c>
      <c r="K62" s="173">
        <f t="shared" ref="K62:R62" si="60">K63</f>
        <v>2839000</v>
      </c>
      <c r="L62" s="173">
        <f t="shared" si="60"/>
        <v>2839000</v>
      </c>
      <c r="M62" s="173">
        <f t="shared" si="60"/>
        <v>2839000</v>
      </c>
      <c r="N62" s="173">
        <f t="shared" si="60"/>
        <v>0</v>
      </c>
      <c r="O62" s="173">
        <f t="shared" si="60"/>
        <v>0</v>
      </c>
      <c r="P62" s="173">
        <f t="shared" si="60"/>
        <v>0</v>
      </c>
      <c r="Q62" s="173">
        <f t="shared" si="60"/>
        <v>0</v>
      </c>
      <c r="R62" s="173">
        <f t="shared" si="60"/>
        <v>0</v>
      </c>
    </row>
    <row r="63" spans="1:20" ht="16.5" customHeight="1">
      <c r="A63" s="115" t="s">
        <v>784</v>
      </c>
      <c r="B63" s="115" t="s">
        <v>814</v>
      </c>
      <c r="C63" s="115">
        <v>0</v>
      </c>
      <c r="D63" s="115"/>
      <c r="E63" s="115"/>
      <c r="F63" s="292"/>
      <c r="G63" s="292"/>
      <c r="H63" s="115"/>
      <c r="I63" s="108">
        <v>2839000</v>
      </c>
      <c r="J63" s="115">
        <f>SUM(F63:I63)</f>
        <v>2839000</v>
      </c>
      <c r="K63" s="115">
        <v>2839000</v>
      </c>
      <c r="L63" s="115">
        <v>2839000</v>
      </c>
      <c r="M63" s="115">
        <v>2839000</v>
      </c>
      <c r="N63" s="115"/>
      <c r="O63" s="115"/>
      <c r="P63" s="115"/>
      <c r="Q63" s="115">
        <f>SUM(N63:P63)</f>
        <v>0</v>
      </c>
      <c r="R63" s="115">
        <f>K63-M63-Q63</f>
        <v>0</v>
      </c>
    </row>
    <row r="64" spans="1:20" ht="16.5" customHeight="1">
      <c r="A64" s="173" t="s">
        <v>16</v>
      </c>
      <c r="B64" s="174" t="s">
        <v>815</v>
      </c>
      <c r="C64" s="173">
        <f>C65</f>
        <v>0</v>
      </c>
      <c r="D64" s="173">
        <f t="shared" ref="D64:J64" si="61">SUM(D65)</f>
        <v>0</v>
      </c>
      <c r="E64" s="173">
        <f t="shared" si="61"/>
        <v>0</v>
      </c>
      <c r="F64" s="173">
        <f t="shared" si="61"/>
        <v>0</v>
      </c>
      <c r="G64" s="173">
        <f t="shared" si="61"/>
        <v>0</v>
      </c>
      <c r="H64" s="173">
        <f t="shared" si="61"/>
        <v>0</v>
      </c>
      <c r="I64" s="173">
        <f t="shared" si="61"/>
        <v>2000000</v>
      </c>
      <c r="J64" s="173">
        <f t="shared" si="61"/>
        <v>2000000</v>
      </c>
      <c r="K64" s="173">
        <f t="shared" ref="K64:R64" si="62">K65</f>
        <v>2000000</v>
      </c>
      <c r="L64" s="173">
        <f t="shared" si="62"/>
        <v>2000000</v>
      </c>
      <c r="M64" s="173">
        <f t="shared" si="62"/>
        <v>2000000</v>
      </c>
      <c r="N64" s="173">
        <f t="shared" si="62"/>
        <v>0</v>
      </c>
      <c r="O64" s="173">
        <f t="shared" si="62"/>
        <v>0</v>
      </c>
      <c r="P64" s="173">
        <f t="shared" si="62"/>
        <v>0</v>
      </c>
      <c r="Q64" s="173">
        <f t="shared" si="62"/>
        <v>0</v>
      </c>
      <c r="R64" s="173">
        <f t="shared" si="62"/>
        <v>0</v>
      </c>
    </row>
    <row r="65" spans="1:20" ht="16.5" customHeight="1">
      <c r="A65" s="115" t="s">
        <v>784</v>
      </c>
      <c r="B65" s="123" t="s">
        <v>816</v>
      </c>
      <c r="C65" s="115">
        <v>0</v>
      </c>
      <c r="D65" s="115"/>
      <c r="E65" s="115"/>
      <c r="F65" s="292"/>
      <c r="G65" s="292"/>
      <c r="H65" s="115"/>
      <c r="I65" s="108">
        <v>2000000</v>
      </c>
      <c r="J65" s="115">
        <f>SUM(F65:I65)</f>
        <v>2000000</v>
      </c>
      <c r="K65" s="115">
        <v>2000000</v>
      </c>
      <c r="L65" s="115">
        <v>2000000</v>
      </c>
      <c r="M65" s="115">
        <v>2000000</v>
      </c>
      <c r="N65" s="115"/>
      <c r="O65" s="115"/>
      <c r="P65" s="115"/>
      <c r="Q65" s="115">
        <f>SUM(N65:P65)</f>
        <v>0</v>
      </c>
      <c r="R65" s="115">
        <f>K65-M65-Q65</f>
        <v>0</v>
      </c>
    </row>
    <row r="66" spans="1:20" ht="16.5" customHeight="1">
      <c r="A66" s="120" t="s">
        <v>3</v>
      </c>
      <c r="B66" s="120" t="s">
        <v>231</v>
      </c>
      <c r="C66" s="120">
        <f>SUM(C67)</f>
        <v>0</v>
      </c>
      <c r="D66" s="120">
        <f t="shared" ref="D66:J67" si="63">SUM(D67)</f>
        <v>0</v>
      </c>
      <c r="E66" s="120">
        <f t="shared" si="63"/>
        <v>0</v>
      </c>
      <c r="F66" s="120">
        <f t="shared" si="63"/>
        <v>0</v>
      </c>
      <c r="G66" s="120">
        <f t="shared" si="63"/>
        <v>0</v>
      </c>
      <c r="H66" s="120">
        <f t="shared" si="63"/>
        <v>0</v>
      </c>
      <c r="I66" s="120">
        <f t="shared" si="63"/>
        <v>2820000</v>
      </c>
      <c r="J66" s="120">
        <f t="shared" si="63"/>
        <v>2820000</v>
      </c>
      <c r="K66" s="120">
        <f t="shared" ref="K66:R66" si="64">SUM(K67)</f>
        <v>2820000</v>
      </c>
      <c r="L66" s="120">
        <f t="shared" si="64"/>
        <v>2800000</v>
      </c>
      <c r="M66" s="120">
        <f t="shared" si="64"/>
        <v>2800000</v>
      </c>
      <c r="N66" s="120">
        <f t="shared" si="64"/>
        <v>0</v>
      </c>
      <c r="O66" s="120">
        <f t="shared" si="64"/>
        <v>0</v>
      </c>
      <c r="P66" s="120">
        <f t="shared" si="64"/>
        <v>0</v>
      </c>
      <c r="Q66" s="120">
        <f t="shared" si="64"/>
        <v>0</v>
      </c>
      <c r="R66" s="120">
        <f t="shared" si="64"/>
        <v>20000</v>
      </c>
    </row>
    <row r="67" spans="1:20" ht="16.5" customHeight="1">
      <c r="A67" s="173" t="s">
        <v>16</v>
      </c>
      <c r="B67" s="173" t="s">
        <v>783</v>
      </c>
      <c r="C67" s="173">
        <f>C68</f>
        <v>0</v>
      </c>
      <c r="D67" s="173">
        <f t="shared" si="63"/>
        <v>0</v>
      </c>
      <c r="E67" s="173">
        <f t="shared" si="63"/>
        <v>0</v>
      </c>
      <c r="F67" s="173">
        <f t="shared" si="63"/>
        <v>0</v>
      </c>
      <c r="G67" s="173">
        <f t="shared" si="63"/>
        <v>0</v>
      </c>
      <c r="H67" s="173">
        <f t="shared" si="63"/>
        <v>0</v>
      </c>
      <c r="I67" s="173">
        <f t="shared" si="63"/>
        <v>2820000</v>
      </c>
      <c r="J67" s="173">
        <f t="shared" si="63"/>
        <v>2820000</v>
      </c>
      <c r="K67" s="173">
        <f t="shared" ref="K67:R67" si="65">K68</f>
        <v>2820000</v>
      </c>
      <c r="L67" s="173">
        <f t="shared" si="65"/>
        <v>2800000</v>
      </c>
      <c r="M67" s="173">
        <f t="shared" si="65"/>
        <v>2800000</v>
      </c>
      <c r="N67" s="173">
        <f t="shared" si="65"/>
        <v>0</v>
      </c>
      <c r="O67" s="173">
        <f t="shared" si="65"/>
        <v>0</v>
      </c>
      <c r="P67" s="173">
        <f t="shared" si="65"/>
        <v>0</v>
      </c>
      <c r="Q67" s="173">
        <f t="shared" si="65"/>
        <v>0</v>
      </c>
      <c r="R67" s="173">
        <f t="shared" si="65"/>
        <v>20000</v>
      </c>
    </row>
    <row r="68" spans="1:20" ht="16.5" customHeight="1">
      <c r="A68" s="115" t="s">
        <v>784</v>
      </c>
      <c r="B68" s="115" t="s">
        <v>785</v>
      </c>
      <c r="C68" s="115">
        <v>0</v>
      </c>
      <c r="D68" s="115"/>
      <c r="E68" s="115"/>
      <c r="F68" s="292"/>
      <c r="G68" s="292"/>
      <c r="H68" s="115"/>
      <c r="I68" s="108">
        <v>2820000</v>
      </c>
      <c r="J68" s="115">
        <f>SUM(F68:I68)</f>
        <v>2820000</v>
      </c>
      <c r="K68" s="115">
        <v>2820000</v>
      </c>
      <c r="L68" s="115">
        <v>2800000</v>
      </c>
      <c r="M68" s="115">
        <v>2800000</v>
      </c>
      <c r="N68" s="115"/>
      <c r="O68" s="115"/>
      <c r="P68" s="115"/>
      <c r="Q68" s="115">
        <f>SUM(N68:P68)</f>
        <v>0</v>
      </c>
      <c r="R68" s="115">
        <f>K68-M68-Q68</f>
        <v>20000</v>
      </c>
    </row>
    <row r="69" spans="1:20" ht="16.5" customHeight="1">
      <c r="A69" s="120" t="s">
        <v>3</v>
      </c>
      <c r="B69" s="120" t="s">
        <v>191</v>
      </c>
      <c r="C69" s="120">
        <f t="shared" ref="C69:R70" si="66">SUM(C70)</f>
        <v>0</v>
      </c>
      <c r="D69" s="120">
        <f t="shared" si="66"/>
        <v>0</v>
      </c>
      <c r="E69" s="120">
        <f t="shared" si="66"/>
        <v>0</v>
      </c>
      <c r="F69" s="120">
        <f t="shared" si="66"/>
        <v>0</v>
      </c>
      <c r="G69" s="120">
        <f t="shared" si="66"/>
        <v>0</v>
      </c>
      <c r="H69" s="120">
        <f t="shared" si="66"/>
        <v>0</v>
      </c>
      <c r="I69" s="120">
        <f t="shared" si="66"/>
        <v>1850000</v>
      </c>
      <c r="J69" s="120">
        <f t="shared" si="66"/>
        <v>1850000</v>
      </c>
      <c r="K69" s="120">
        <f t="shared" si="66"/>
        <v>1850000</v>
      </c>
      <c r="L69" s="120">
        <f t="shared" si="66"/>
        <v>1850000</v>
      </c>
      <c r="M69" s="120">
        <f t="shared" si="66"/>
        <v>1850000</v>
      </c>
      <c r="N69" s="120">
        <f t="shared" si="66"/>
        <v>0</v>
      </c>
      <c r="O69" s="120">
        <f t="shared" si="66"/>
        <v>0</v>
      </c>
      <c r="P69" s="120">
        <f t="shared" si="66"/>
        <v>0</v>
      </c>
      <c r="Q69" s="120">
        <f t="shared" si="66"/>
        <v>0</v>
      </c>
      <c r="R69" s="120">
        <f t="shared" si="66"/>
        <v>0</v>
      </c>
    </row>
    <row r="70" spans="1:20" ht="16.5" customHeight="1">
      <c r="A70" s="173" t="s">
        <v>16</v>
      </c>
      <c r="B70" s="173" t="s">
        <v>783</v>
      </c>
      <c r="C70" s="173">
        <f>C71</f>
        <v>0</v>
      </c>
      <c r="D70" s="173">
        <f t="shared" si="66"/>
        <v>0</v>
      </c>
      <c r="E70" s="173">
        <f t="shared" si="66"/>
        <v>0</v>
      </c>
      <c r="F70" s="173">
        <f t="shared" si="66"/>
        <v>0</v>
      </c>
      <c r="G70" s="173">
        <f t="shared" si="66"/>
        <v>0</v>
      </c>
      <c r="H70" s="173">
        <f t="shared" si="66"/>
        <v>0</v>
      </c>
      <c r="I70" s="173">
        <f t="shared" si="66"/>
        <v>1850000</v>
      </c>
      <c r="J70" s="173">
        <f t="shared" si="66"/>
        <v>1850000</v>
      </c>
      <c r="K70" s="173">
        <f t="shared" ref="K70:R70" si="67">K71</f>
        <v>1850000</v>
      </c>
      <c r="L70" s="173">
        <f t="shared" si="67"/>
        <v>1850000</v>
      </c>
      <c r="M70" s="173">
        <f t="shared" si="67"/>
        <v>1850000</v>
      </c>
      <c r="N70" s="173">
        <f t="shared" si="67"/>
        <v>0</v>
      </c>
      <c r="O70" s="173">
        <f t="shared" si="67"/>
        <v>0</v>
      </c>
      <c r="P70" s="173">
        <f t="shared" si="67"/>
        <v>0</v>
      </c>
      <c r="Q70" s="173">
        <f t="shared" si="67"/>
        <v>0</v>
      </c>
      <c r="R70" s="173">
        <f t="shared" si="67"/>
        <v>0</v>
      </c>
    </row>
    <row r="71" spans="1:20" ht="16.5" customHeight="1">
      <c r="A71" s="115" t="s">
        <v>784</v>
      </c>
      <c r="B71" s="115" t="s">
        <v>785</v>
      </c>
      <c r="C71" s="115">
        <v>0</v>
      </c>
      <c r="D71" s="115"/>
      <c r="E71" s="115"/>
      <c r="F71" s="292"/>
      <c r="G71" s="292"/>
      <c r="H71" s="115"/>
      <c r="I71" s="108">
        <v>1850000</v>
      </c>
      <c r="J71" s="115">
        <f>SUM(F71:I71)</f>
        <v>1850000</v>
      </c>
      <c r="K71" s="115">
        <v>1850000</v>
      </c>
      <c r="L71" s="115">
        <v>1850000</v>
      </c>
      <c r="M71" s="115">
        <v>1850000</v>
      </c>
      <c r="N71" s="115"/>
      <c r="O71" s="115"/>
      <c r="P71" s="115"/>
      <c r="Q71" s="115">
        <f>SUM(N71:P71)</f>
        <v>0</v>
      </c>
      <c r="R71" s="115">
        <f>K71-M71-Q71</f>
        <v>0</v>
      </c>
    </row>
    <row r="72" spans="1:20" ht="16.5" customHeight="1">
      <c r="A72" s="117" t="s">
        <v>1</v>
      </c>
      <c r="B72" s="117" t="s">
        <v>232</v>
      </c>
      <c r="C72" s="117">
        <f>SUM(C73)</f>
        <v>0</v>
      </c>
      <c r="D72" s="117">
        <f t="shared" ref="D72:J73" si="68">SUM(D73)</f>
        <v>0</v>
      </c>
      <c r="E72" s="117">
        <f t="shared" si="68"/>
        <v>0</v>
      </c>
      <c r="F72" s="117">
        <f t="shared" si="68"/>
        <v>0</v>
      </c>
      <c r="G72" s="117">
        <f t="shared" si="68"/>
        <v>0</v>
      </c>
      <c r="H72" s="117">
        <f t="shared" si="68"/>
        <v>0</v>
      </c>
      <c r="I72" s="117">
        <f t="shared" si="68"/>
        <v>13000000</v>
      </c>
      <c r="J72" s="117">
        <f t="shared" si="68"/>
        <v>13000000</v>
      </c>
      <c r="K72" s="117">
        <f t="shared" ref="K72:R73" si="69">SUM(K73)</f>
        <v>13000000</v>
      </c>
      <c r="L72" s="117">
        <f t="shared" si="69"/>
        <v>12673160</v>
      </c>
      <c r="M72" s="117">
        <f t="shared" si="69"/>
        <v>12673160</v>
      </c>
      <c r="N72" s="117">
        <f t="shared" si="69"/>
        <v>0</v>
      </c>
      <c r="O72" s="117">
        <f t="shared" si="69"/>
        <v>0</v>
      </c>
      <c r="P72" s="117">
        <f t="shared" si="69"/>
        <v>0</v>
      </c>
      <c r="Q72" s="117">
        <f t="shared" si="69"/>
        <v>0</v>
      </c>
      <c r="R72" s="117">
        <f t="shared" si="69"/>
        <v>326840</v>
      </c>
    </row>
    <row r="73" spans="1:20" ht="16.5" customHeight="1">
      <c r="A73" s="119" t="s">
        <v>2</v>
      </c>
      <c r="B73" s="119" t="s">
        <v>817</v>
      </c>
      <c r="C73" s="119">
        <f>SUM(C74)</f>
        <v>0</v>
      </c>
      <c r="D73" s="119">
        <f t="shared" si="68"/>
        <v>0</v>
      </c>
      <c r="E73" s="119">
        <f t="shared" si="68"/>
        <v>0</v>
      </c>
      <c r="F73" s="119">
        <f t="shared" si="68"/>
        <v>0</v>
      </c>
      <c r="G73" s="119">
        <f t="shared" si="68"/>
        <v>0</v>
      </c>
      <c r="H73" s="119">
        <f t="shared" si="68"/>
        <v>0</v>
      </c>
      <c r="I73" s="119">
        <f t="shared" si="68"/>
        <v>13000000</v>
      </c>
      <c r="J73" s="119">
        <f t="shared" si="68"/>
        <v>13000000</v>
      </c>
      <c r="K73" s="119">
        <f t="shared" si="69"/>
        <v>13000000</v>
      </c>
      <c r="L73" s="119">
        <f t="shared" si="69"/>
        <v>12673160</v>
      </c>
      <c r="M73" s="119">
        <f t="shared" si="69"/>
        <v>12673160</v>
      </c>
      <c r="N73" s="119">
        <f t="shared" si="69"/>
        <v>0</v>
      </c>
      <c r="O73" s="119">
        <f t="shared" si="69"/>
        <v>0</v>
      </c>
      <c r="P73" s="119">
        <f t="shared" si="69"/>
        <v>0</v>
      </c>
      <c r="Q73" s="119">
        <f t="shared" si="69"/>
        <v>0</v>
      </c>
      <c r="R73" s="119">
        <f t="shared" si="69"/>
        <v>326840</v>
      </c>
    </row>
    <row r="74" spans="1:20" ht="16.5" customHeight="1">
      <c r="A74" s="120" t="s">
        <v>3</v>
      </c>
      <c r="B74" s="124" t="s">
        <v>818</v>
      </c>
      <c r="C74" s="120">
        <f>SUM(C75,C77,C79)</f>
        <v>0</v>
      </c>
      <c r="D74" s="120">
        <f t="shared" ref="D74:J74" si="70">SUM(D75,D77,D79)</f>
        <v>0</v>
      </c>
      <c r="E74" s="120">
        <f t="shared" si="70"/>
        <v>0</v>
      </c>
      <c r="F74" s="120">
        <f t="shared" si="70"/>
        <v>0</v>
      </c>
      <c r="G74" s="120">
        <f t="shared" si="70"/>
        <v>0</v>
      </c>
      <c r="H74" s="120">
        <f t="shared" si="70"/>
        <v>0</v>
      </c>
      <c r="I74" s="120">
        <f t="shared" si="70"/>
        <v>13000000</v>
      </c>
      <c r="J74" s="120">
        <f t="shared" si="70"/>
        <v>13000000</v>
      </c>
      <c r="K74" s="120">
        <f t="shared" ref="K74:R74" si="71">SUM(K75,K77,K79)</f>
        <v>13000000</v>
      </c>
      <c r="L74" s="120">
        <f t="shared" si="71"/>
        <v>12673160</v>
      </c>
      <c r="M74" s="120">
        <f t="shared" si="71"/>
        <v>12673160</v>
      </c>
      <c r="N74" s="120">
        <f t="shared" si="71"/>
        <v>0</v>
      </c>
      <c r="O74" s="120">
        <f t="shared" si="71"/>
        <v>0</v>
      </c>
      <c r="P74" s="120">
        <f t="shared" si="71"/>
        <v>0</v>
      </c>
      <c r="Q74" s="120">
        <f t="shared" si="71"/>
        <v>0</v>
      </c>
      <c r="R74" s="120">
        <f t="shared" si="71"/>
        <v>326840</v>
      </c>
    </row>
    <row r="75" spans="1:20" ht="16.5" customHeight="1">
      <c r="A75" s="173" t="s">
        <v>16</v>
      </c>
      <c r="B75" s="173" t="s">
        <v>783</v>
      </c>
      <c r="C75" s="173">
        <f>C76</f>
        <v>0</v>
      </c>
      <c r="D75" s="173">
        <f t="shared" ref="D75:J75" si="72">SUM(D76)</f>
        <v>0</v>
      </c>
      <c r="E75" s="173">
        <f t="shared" si="72"/>
        <v>0</v>
      </c>
      <c r="F75" s="173">
        <f t="shared" si="72"/>
        <v>0</v>
      </c>
      <c r="G75" s="173">
        <f t="shared" si="72"/>
        <v>0</v>
      </c>
      <c r="H75" s="173">
        <f t="shared" si="72"/>
        <v>0</v>
      </c>
      <c r="I75" s="173">
        <f t="shared" si="72"/>
        <v>5000000</v>
      </c>
      <c r="J75" s="173">
        <f t="shared" si="72"/>
        <v>5000000</v>
      </c>
      <c r="K75" s="173">
        <f t="shared" ref="K75:R75" si="73">K76</f>
        <v>5000000</v>
      </c>
      <c r="L75" s="173">
        <f t="shared" si="73"/>
        <v>4922900</v>
      </c>
      <c r="M75" s="173">
        <f t="shared" si="73"/>
        <v>4922900</v>
      </c>
      <c r="N75" s="173">
        <f t="shared" si="73"/>
        <v>0</v>
      </c>
      <c r="O75" s="173">
        <f t="shared" si="73"/>
        <v>0</v>
      </c>
      <c r="P75" s="173">
        <f t="shared" si="73"/>
        <v>0</v>
      </c>
      <c r="Q75" s="173">
        <f t="shared" si="73"/>
        <v>0</v>
      </c>
      <c r="R75" s="173">
        <f t="shared" si="73"/>
        <v>77100</v>
      </c>
      <c r="T75" s="118"/>
    </row>
    <row r="76" spans="1:20" ht="16.5" customHeight="1">
      <c r="A76" s="115" t="s">
        <v>779</v>
      </c>
      <c r="B76" s="115" t="s">
        <v>783</v>
      </c>
      <c r="C76" s="115">
        <v>0</v>
      </c>
      <c r="D76" s="115"/>
      <c r="E76" s="115"/>
      <c r="F76" s="292"/>
      <c r="G76" s="292"/>
      <c r="H76" s="115"/>
      <c r="I76" s="108">
        <v>5000000</v>
      </c>
      <c r="J76" s="115">
        <f>SUM(F76:I76)</f>
        <v>5000000</v>
      </c>
      <c r="K76" s="115">
        <v>5000000</v>
      </c>
      <c r="L76" s="115">
        <v>4922900</v>
      </c>
      <c r="M76" s="115">
        <v>4922900</v>
      </c>
      <c r="N76" s="115"/>
      <c r="O76" s="115"/>
      <c r="P76" s="115"/>
      <c r="Q76" s="115">
        <f>SUM(N76:P76)</f>
        <v>0</v>
      </c>
      <c r="R76" s="115">
        <f>K76-M76-Q76</f>
        <v>77100</v>
      </c>
    </row>
    <row r="77" spans="1:20" ht="16.5" customHeight="1">
      <c r="A77" s="173" t="s">
        <v>16</v>
      </c>
      <c r="B77" s="174" t="s">
        <v>819</v>
      </c>
      <c r="C77" s="173">
        <f>C78</f>
        <v>0</v>
      </c>
      <c r="D77" s="173">
        <f t="shared" ref="D77:J77" si="74">SUM(D78)</f>
        <v>0</v>
      </c>
      <c r="E77" s="173">
        <f t="shared" si="74"/>
        <v>0</v>
      </c>
      <c r="F77" s="173">
        <f t="shared" si="74"/>
        <v>0</v>
      </c>
      <c r="G77" s="173">
        <f t="shared" si="74"/>
        <v>0</v>
      </c>
      <c r="H77" s="173">
        <f t="shared" si="74"/>
        <v>0</v>
      </c>
      <c r="I77" s="173">
        <f t="shared" si="74"/>
        <v>2000000</v>
      </c>
      <c r="J77" s="173">
        <f t="shared" si="74"/>
        <v>2000000</v>
      </c>
      <c r="K77" s="173">
        <f t="shared" ref="K77:R77" si="75">K78</f>
        <v>2000000</v>
      </c>
      <c r="L77" s="173">
        <f t="shared" si="75"/>
        <v>2000000</v>
      </c>
      <c r="M77" s="173">
        <f t="shared" si="75"/>
        <v>2000000</v>
      </c>
      <c r="N77" s="173">
        <f t="shared" si="75"/>
        <v>0</v>
      </c>
      <c r="O77" s="173">
        <f t="shared" si="75"/>
        <v>0</v>
      </c>
      <c r="P77" s="173">
        <f t="shared" si="75"/>
        <v>0</v>
      </c>
      <c r="Q77" s="173">
        <f t="shared" si="75"/>
        <v>0</v>
      </c>
      <c r="R77" s="173">
        <f t="shared" si="75"/>
        <v>0</v>
      </c>
    </row>
    <row r="78" spans="1:20" ht="16.5" customHeight="1">
      <c r="A78" s="115" t="s">
        <v>784</v>
      </c>
      <c r="B78" s="115" t="s">
        <v>820</v>
      </c>
      <c r="C78" s="115">
        <v>0</v>
      </c>
      <c r="D78" s="115"/>
      <c r="E78" s="115"/>
      <c r="F78" s="292"/>
      <c r="G78" s="292"/>
      <c r="H78" s="115"/>
      <c r="I78" s="108">
        <v>2000000</v>
      </c>
      <c r="J78" s="115">
        <f>SUM(F78:I78)</f>
        <v>2000000</v>
      </c>
      <c r="K78" s="115">
        <v>2000000</v>
      </c>
      <c r="L78" s="115">
        <v>2000000</v>
      </c>
      <c r="M78" s="115">
        <v>2000000</v>
      </c>
      <c r="N78" s="115"/>
      <c r="O78" s="115"/>
      <c r="P78" s="115"/>
      <c r="Q78" s="115">
        <f>SUM(N78:P78)</f>
        <v>0</v>
      </c>
      <c r="R78" s="115">
        <f>K78-M78-Q78</f>
        <v>0</v>
      </c>
    </row>
    <row r="79" spans="1:20" ht="16.5" customHeight="1">
      <c r="A79" s="173" t="s">
        <v>16</v>
      </c>
      <c r="B79" s="174" t="s">
        <v>821</v>
      </c>
      <c r="C79" s="173">
        <f>SUM(C80:C81)</f>
        <v>0</v>
      </c>
      <c r="D79" s="173">
        <f t="shared" ref="D79:J79" si="76">SUM(D80:D81)</f>
        <v>0</v>
      </c>
      <c r="E79" s="173">
        <f t="shared" si="76"/>
        <v>0</v>
      </c>
      <c r="F79" s="173">
        <f t="shared" si="76"/>
        <v>0</v>
      </c>
      <c r="G79" s="173">
        <f t="shared" si="76"/>
        <v>0</v>
      </c>
      <c r="H79" s="173">
        <f t="shared" si="76"/>
        <v>0</v>
      </c>
      <c r="I79" s="173">
        <f t="shared" si="76"/>
        <v>6000000</v>
      </c>
      <c r="J79" s="173">
        <f t="shared" si="76"/>
        <v>6000000</v>
      </c>
      <c r="K79" s="173">
        <f t="shared" ref="K79:R79" si="77">SUM(K80:K81)</f>
        <v>6000000</v>
      </c>
      <c r="L79" s="173">
        <f t="shared" si="77"/>
        <v>5750260</v>
      </c>
      <c r="M79" s="173">
        <f t="shared" si="77"/>
        <v>5750260</v>
      </c>
      <c r="N79" s="173">
        <f t="shared" si="77"/>
        <v>0</v>
      </c>
      <c r="O79" s="173">
        <f t="shared" si="77"/>
        <v>0</v>
      </c>
      <c r="P79" s="173">
        <f t="shared" si="77"/>
        <v>0</v>
      </c>
      <c r="Q79" s="173">
        <f t="shared" si="77"/>
        <v>0</v>
      </c>
      <c r="R79" s="173">
        <f t="shared" si="77"/>
        <v>249740</v>
      </c>
    </row>
    <row r="80" spans="1:20" ht="16.5" customHeight="1">
      <c r="A80" s="115" t="s">
        <v>784</v>
      </c>
      <c r="B80" s="123" t="s">
        <v>822</v>
      </c>
      <c r="C80" s="115">
        <v>0</v>
      </c>
      <c r="D80" s="115"/>
      <c r="E80" s="115"/>
      <c r="F80" s="292"/>
      <c r="G80" s="292"/>
      <c r="H80" s="115"/>
      <c r="I80" s="108">
        <v>3500000</v>
      </c>
      <c r="J80" s="115">
        <f t="shared" ref="J80:J81" si="78">SUM(F80:I80)</f>
        <v>3500000</v>
      </c>
      <c r="K80" s="115">
        <v>3500000</v>
      </c>
      <c r="L80" s="115">
        <v>3458440</v>
      </c>
      <c r="M80" s="115">
        <v>3458440</v>
      </c>
      <c r="N80" s="115"/>
      <c r="O80" s="115"/>
      <c r="P80" s="115"/>
      <c r="Q80" s="115">
        <f>SUM(N80:P80)</f>
        <v>0</v>
      </c>
      <c r="R80" s="115">
        <f t="shared" ref="R80:R81" si="79">K80-M80-Q80</f>
        <v>41560</v>
      </c>
    </row>
    <row r="81" spans="1:18" ht="16.5" customHeight="1">
      <c r="A81" s="115" t="s">
        <v>784</v>
      </c>
      <c r="B81" s="123" t="s">
        <v>823</v>
      </c>
      <c r="C81" s="115">
        <v>0</v>
      </c>
      <c r="D81" s="115"/>
      <c r="E81" s="115"/>
      <c r="F81" s="292"/>
      <c r="G81" s="292"/>
      <c r="H81" s="115"/>
      <c r="I81" s="108">
        <v>2500000</v>
      </c>
      <c r="J81" s="115">
        <f t="shared" si="78"/>
        <v>2500000</v>
      </c>
      <c r="K81" s="115">
        <v>2500000</v>
      </c>
      <c r="L81" s="115">
        <v>2291820</v>
      </c>
      <c r="M81" s="115">
        <v>2291820</v>
      </c>
      <c r="N81" s="115"/>
      <c r="O81" s="115"/>
      <c r="P81" s="115"/>
      <c r="Q81" s="115">
        <f>SUM(N81:P81)</f>
        <v>0</v>
      </c>
      <c r="R81" s="115">
        <f t="shared" si="79"/>
        <v>208180</v>
      </c>
    </row>
    <row r="82" spans="1:18" ht="16.5" customHeight="1">
      <c r="A82" s="117" t="s">
        <v>1</v>
      </c>
      <c r="B82" s="117" t="s">
        <v>824</v>
      </c>
      <c r="C82" s="117">
        <f>SUM(C83)</f>
        <v>0</v>
      </c>
      <c r="D82" s="117">
        <f t="shared" ref="D82:J85" si="80">SUM(D83)</f>
        <v>0</v>
      </c>
      <c r="E82" s="117">
        <f t="shared" si="80"/>
        <v>0</v>
      </c>
      <c r="F82" s="117">
        <f t="shared" si="80"/>
        <v>0</v>
      </c>
      <c r="G82" s="117">
        <f t="shared" si="80"/>
        <v>0</v>
      </c>
      <c r="H82" s="117">
        <f t="shared" si="80"/>
        <v>0</v>
      </c>
      <c r="I82" s="117">
        <f t="shared" si="80"/>
        <v>2300000</v>
      </c>
      <c r="J82" s="117">
        <f t="shared" si="80"/>
        <v>2300000</v>
      </c>
      <c r="K82" s="117">
        <f t="shared" ref="K82:R84" si="81">SUM(K83)</f>
        <v>2300000</v>
      </c>
      <c r="L82" s="117">
        <f t="shared" si="81"/>
        <v>2300000</v>
      </c>
      <c r="M82" s="117">
        <f t="shared" si="81"/>
        <v>2300000</v>
      </c>
      <c r="N82" s="117">
        <f t="shared" si="81"/>
        <v>0</v>
      </c>
      <c r="O82" s="117">
        <f t="shared" si="81"/>
        <v>0</v>
      </c>
      <c r="P82" s="117">
        <f t="shared" si="81"/>
        <v>0</v>
      </c>
      <c r="Q82" s="117">
        <f t="shared" si="81"/>
        <v>0</v>
      </c>
      <c r="R82" s="117">
        <f t="shared" si="81"/>
        <v>0</v>
      </c>
    </row>
    <row r="83" spans="1:18" ht="16.5" customHeight="1">
      <c r="A83" s="119" t="s">
        <v>2</v>
      </c>
      <c r="B83" s="119" t="s">
        <v>825</v>
      </c>
      <c r="C83" s="119">
        <f>SUM(C84)</f>
        <v>0</v>
      </c>
      <c r="D83" s="119">
        <f t="shared" si="80"/>
        <v>0</v>
      </c>
      <c r="E83" s="119">
        <f t="shared" si="80"/>
        <v>0</v>
      </c>
      <c r="F83" s="119">
        <f t="shared" si="80"/>
        <v>0</v>
      </c>
      <c r="G83" s="119">
        <f t="shared" si="80"/>
        <v>0</v>
      </c>
      <c r="H83" s="119">
        <f t="shared" si="80"/>
        <v>0</v>
      </c>
      <c r="I83" s="119">
        <f t="shared" si="80"/>
        <v>2300000</v>
      </c>
      <c r="J83" s="119">
        <f t="shared" si="80"/>
        <v>2300000</v>
      </c>
      <c r="K83" s="119">
        <f t="shared" si="81"/>
        <v>2300000</v>
      </c>
      <c r="L83" s="119">
        <f t="shared" si="81"/>
        <v>2300000</v>
      </c>
      <c r="M83" s="119">
        <f t="shared" si="81"/>
        <v>2300000</v>
      </c>
      <c r="N83" s="119">
        <f t="shared" si="81"/>
        <v>0</v>
      </c>
      <c r="O83" s="119">
        <f t="shared" si="81"/>
        <v>0</v>
      </c>
      <c r="P83" s="119">
        <f t="shared" si="81"/>
        <v>0</v>
      </c>
      <c r="Q83" s="119">
        <f t="shared" si="81"/>
        <v>0</v>
      </c>
      <c r="R83" s="119">
        <f t="shared" si="81"/>
        <v>0</v>
      </c>
    </row>
    <row r="84" spans="1:18" ht="16.5" customHeight="1">
      <c r="A84" s="120" t="s">
        <v>3</v>
      </c>
      <c r="B84" s="120" t="s">
        <v>826</v>
      </c>
      <c r="C84" s="120">
        <f>SUM(C85)</f>
        <v>0</v>
      </c>
      <c r="D84" s="120">
        <f t="shared" si="80"/>
        <v>0</v>
      </c>
      <c r="E84" s="120">
        <f t="shared" si="80"/>
        <v>0</v>
      </c>
      <c r="F84" s="120">
        <f t="shared" si="80"/>
        <v>0</v>
      </c>
      <c r="G84" s="120">
        <f t="shared" si="80"/>
        <v>0</v>
      </c>
      <c r="H84" s="120">
        <f t="shared" si="80"/>
        <v>0</v>
      </c>
      <c r="I84" s="120">
        <f t="shared" si="80"/>
        <v>2300000</v>
      </c>
      <c r="J84" s="120">
        <f t="shared" si="80"/>
        <v>2300000</v>
      </c>
      <c r="K84" s="120">
        <f t="shared" si="81"/>
        <v>2300000</v>
      </c>
      <c r="L84" s="120">
        <f t="shared" si="81"/>
        <v>2300000</v>
      </c>
      <c r="M84" s="120">
        <f t="shared" si="81"/>
        <v>2300000</v>
      </c>
      <c r="N84" s="120">
        <f t="shared" si="81"/>
        <v>0</v>
      </c>
      <c r="O84" s="120">
        <f t="shared" si="81"/>
        <v>0</v>
      </c>
      <c r="P84" s="120">
        <f t="shared" si="81"/>
        <v>0</v>
      </c>
      <c r="Q84" s="120">
        <f t="shared" si="81"/>
        <v>0</v>
      </c>
      <c r="R84" s="120">
        <f t="shared" si="81"/>
        <v>0</v>
      </c>
    </row>
    <row r="85" spans="1:18" ht="16.5" customHeight="1">
      <c r="A85" s="173" t="s">
        <v>16</v>
      </c>
      <c r="B85" s="173" t="s">
        <v>792</v>
      </c>
      <c r="C85" s="173">
        <f>C86</f>
        <v>0</v>
      </c>
      <c r="D85" s="173">
        <f t="shared" si="80"/>
        <v>0</v>
      </c>
      <c r="E85" s="173">
        <f t="shared" si="80"/>
        <v>0</v>
      </c>
      <c r="F85" s="173">
        <f t="shared" si="80"/>
        <v>0</v>
      </c>
      <c r="G85" s="173">
        <f t="shared" si="80"/>
        <v>0</v>
      </c>
      <c r="H85" s="173">
        <f t="shared" si="80"/>
        <v>0</v>
      </c>
      <c r="I85" s="173">
        <f t="shared" si="80"/>
        <v>2300000</v>
      </c>
      <c r="J85" s="173">
        <f t="shared" si="80"/>
        <v>2300000</v>
      </c>
      <c r="K85" s="173">
        <f t="shared" ref="K85:R85" si="82">K86</f>
        <v>2300000</v>
      </c>
      <c r="L85" s="173">
        <f t="shared" si="82"/>
        <v>2300000</v>
      </c>
      <c r="M85" s="173">
        <f t="shared" si="82"/>
        <v>2300000</v>
      </c>
      <c r="N85" s="173">
        <f t="shared" si="82"/>
        <v>0</v>
      </c>
      <c r="O85" s="173">
        <f t="shared" si="82"/>
        <v>0</v>
      </c>
      <c r="P85" s="173">
        <f t="shared" si="82"/>
        <v>0</v>
      </c>
      <c r="Q85" s="173">
        <f t="shared" si="82"/>
        <v>0</v>
      </c>
      <c r="R85" s="173">
        <f t="shared" si="82"/>
        <v>0</v>
      </c>
    </row>
    <row r="86" spans="1:18" ht="16.5" customHeight="1">
      <c r="A86" s="115" t="s">
        <v>779</v>
      </c>
      <c r="B86" s="115" t="s">
        <v>159</v>
      </c>
      <c r="C86" s="115">
        <v>0</v>
      </c>
      <c r="D86" s="115"/>
      <c r="E86" s="115"/>
      <c r="F86" s="292"/>
      <c r="G86" s="292"/>
      <c r="H86" s="115"/>
      <c r="I86" s="108">
        <v>2300000</v>
      </c>
      <c r="J86" s="115">
        <f>SUM(F86:I86)</f>
        <v>2300000</v>
      </c>
      <c r="K86" s="115">
        <v>2300000</v>
      </c>
      <c r="L86" s="115">
        <v>2300000</v>
      </c>
      <c r="M86" s="115">
        <v>2300000</v>
      </c>
      <c r="N86" s="115"/>
      <c r="O86" s="115"/>
      <c r="P86" s="115"/>
      <c r="Q86" s="115">
        <f>SUM(N86:P86)</f>
        <v>0</v>
      </c>
      <c r="R86" s="115">
        <f>K86-M86-Q86</f>
        <v>0</v>
      </c>
    </row>
    <row r="87" spans="1:18" ht="16.5" customHeight="1">
      <c r="A87" s="117" t="s">
        <v>1</v>
      </c>
      <c r="B87" s="117" t="s">
        <v>240</v>
      </c>
      <c r="C87" s="117">
        <f t="shared" ref="C87:R90" si="83">SUM(C88)</f>
        <v>0</v>
      </c>
      <c r="D87" s="117">
        <f t="shared" si="83"/>
        <v>0</v>
      </c>
      <c r="E87" s="117">
        <f t="shared" si="83"/>
        <v>0</v>
      </c>
      <c r="F87" s="117">
        <f t="shared" si="83"/>
        <v>0</v>
      </c>
      <c r="G87" s="117">
        <f t="shared" si="83"/>
        <v>0</v>
      </c>
      <c r="H87" s="117">
        <f t="shared" si="83"/>
        <v>0</v>
      </c>
      <c r="I87" s="117">
        <f t="shared" si="83"/>
        <v>1000000</v>
      </c>
      <c r="J87" s="117">
        <f t="shared" si="83"/>
        <v>1000000</v>
      </c>
      <c r="K87" s="117">
        <f t="shared" si="83"/>
        <v>1000000</v>
      </c>
      <c r="L87" s="117">
        <f t="shared" si="83"/>
        <v>780000</v>
      </c>
      <c r="M87" s="117">
        <f t="shared" si="83"/>
        <v>780000</v>
      </c>
      <c r="N87" s="117">
        <f t="shared" si="83"/>
        <v>0</v>
      </c>
      <c r="O87" s="117">
        <f t="shared" si="83"/>
        <v>0</v>
      </c>
      <c r="P87" s="117">
        <f t="shared" si="83"/>
        <v>0</v>
      </c>
      <c r="Q87" s="117">
        <f t="shared" si="83"/>
        <v>0</v>
      </c>
      <c r="R87" s="117">
        <f t="shared" si="83"/>
        <v>220000</v>
      </c>
    </row>
    <row r="88" spans="1:18" ht="16.5" customHeight="1">
      <c r="A88" s="119" t="s">
        <v>2</v>
      </c>
      <c r="B88" s="119" t="s">
        <v>241</v>
      </c>
      <c r="C88" s="119">
        <f t="shared" si="83"/>
        <v>0</v>
      </c>
      <c r="D88" s="119">
        <f t="shared" si="83"/>
        <v>0</v>
      </c>
      <c r="E88" s="119">
        <f t="shared" si="83"/>
        <v>0</v>
      </c>
      <c r="F88" s="119">
        <f t="shared" si="83"/>
        <v>0</v>
      </c>
      <c r="G88" s="119">
        <f t="shared" si="83"/>
        <v>0</v>
      </c>
      <c r="H88" s="119">
        <f t="shared" si="83"/>
        <v>0</v>
      </c>
      <c r="I88" s="119">
        <f t="shared" si="83"/>
        <v>1000000</v>
      </c>
      <c r="J88" s="119">
        <f t="shared" si="83"/>
        <v>1000000</v>
      </c>
      <c r="K88" s="119">
        <f t="shared" si="83"/>
        <v>1000000</v>
      </c>
      <c r="L88" s="119">
        <f t="shared" si="83"/>
        <v>780000</v>
      </c>
      <c r="M88" s="119">
        <f t="shared" si="83"/>
        <v>780000</v>
      </c>
      <c r="N88" s="119">
        <f t="shared" si="83"/>
        <v>0</v>
      </c>
      <c r="O88" s="119">
        <f t="shared" si="83"/>
        <v>0</v>
      </c>
      <c r="P88" s="119">
        <f t="shared" si="83"/>
        <v>0</v>
      </c>
      <c r="Q88" s="119">
        <f t="shared" si="83"/>
        <v>0</v>
      </c>
      <c r="R88" s="119">
        <f t="shared" si="83"/>
        <v>220000</v>
      </c>
    </row>
    <row r="89" spans="1:18" ht="16.5" customHeight="1">
      <c r="A89" s="120" t="s">
        <v>3</v>
      </c>
      <c r="B89" s="120" t="s">
        <v>87</v>
      </c>
      <c r="C89" s="120">
        <f t="shared" si="83"/>
        <v>0</v>
      </c>
      <c r="D89" s="120">
        <f t="shared" si="83"/>
        <v>0</v>
      </c>
      <c r="E89" s="120">
        <f t="shared" si="83"/>
        <v>0</v>
      </c>
      <c r="F89" s="120">
        <f t="shared" si="83"/>
        <v>0</v>
      </c>
      <c r="G89" s="120">
        <f t="shared" si="83"/>
        <v>0</v>
      </c>
      <c r="H89" s="120">
        <f t="shared" si="83"/>
        <v>0</v>
      </c>
      <c r="I89" s="120">
        <f t="shared" si="83"/>
        <v>1000000</v>
      </c>
      <c r="J89" s="120">
        <f t="shared" si="83"/>
        <v>1000000</v>
      </c>
      <c r="K89" s="120">
        <f t="shared" si="83"/>
        <v>1000000</v>
      </c>
      <c r="L89" s="120">
        <f t="shared" si="83"/>
        <v>780000</v>
      </c>
      <c r="M89" s="120">
        <f t="shared" si="83"/>
        <v>780000</v>
      </c>
      <c r="N89" s="120">
        <f t="shared" si="83"/>
        <v>0</v>
      </c>
      <c r="O89" s="120">
        <f t="shared" si="83"/>
        <v>0</v>
      </c>
      <c r="P89" s="120">
        <f t="shared" si="83"/>
        <v>0</v>
      </c>
      <c r="Q89" s="120">
        <f t="shared" si="83"/>
        <v>0</v>
      </c>
      <c r="R89" s="120">
        <f t="shared" si="83"/>
        <v>220000</v>
      </c>
    </row>
    <row r="90" spans="1:18" ht="16.5" customHeight="1">
      <c r="A90" s="173" t="s">
        <v>16</v>
      </c>
      <c r="B90" s="173" t="s">
        <v>827</v>
      </c>
      <c r="C90" s="173">
        <f>C91</f>
        <v>0</v>
      </c>
      <c r="D90" s="173">
        <f t="shared" si="83"/>
        <v>0</v>
      </c>
      <c r="E90" s="173">
        <f t="shared" si="83"/>
        <v>0</v>
      </c>
      <c r="F90" s="173">
        <f t="shared" si="83"/>
        <v>0</v>
      </c>
      <c r="G90" s="173">
        <f t="shared" si="83"/>
        <v>0</v>
      </c>
      <c r="H90" s="173">
        <f t="shared" si="83"/>
        <v>0</v>
      </c>
      <c r="I90" s="173">
        <f t="shared" si="83"/>
        <v>1000000</v>
      </c>
      <c r="J90" s="173">
        <f t="shared" si="83"/>
        <v>1000000</v>
      </c>
      <c r="K90" s="173">
        <f t="shared" ref="K90:R90" si="84">K91</f>
        <v>1000000</v>
      </c>
      <c r="L90" s="173">
        <f t="shared" si="84"/>
        <v>780000</v>
      </c>
      <c r="M90" s="173">
        <f t="shared" si="84"/>
        <v>780000</v>
      </c>
      <c r="N90" s="173">
        <f t="shared" si="84"/>
        <v>0</v>
      </c>
      <c r="O90" s="173">
        <f t="shared" si="84"/>
        <v>0</v>
      </c>
      <c r="P90" s="173">
        <f t="shared" si="84"/>
        <v>0</v>
      </c>
      <c r="Q90" s="173">
        <f t="shared" si="84"/>
        <v>0</v>
      </c>
      <c r="R90" s="173">
        <f t="shared" si="84"/>
        <v>220000</v>
      </c>
    </row>
    <row r="91" spans="1:18" ht="16.5" customHeight="1">
      <c r="A91" s="115" t="s">
        <v>779</v>
      </c>
      <c r="B91" s="115" t="s">
        <v>828</v>
      </c>
      <c r="C91" s="115">
        <v>0</v>
      </c>
      <c r="D91" s="115"/>
      <c r="E91" s="115"/>
      <c r="F91" s="292"/>
      <c r="G91" s="292"/>
      <c r="H91" s="115"/>
      <c r="I91" s="108">
        <v>1000000</v>
      </c>
      <c r="J91" s="115">
        <f>SUM(F91:I91)</f>
        <v>1000000</v>
      </c>
      <c r="K91" s="115">
        <v>1000000</v>
      </c>
      <c r="L91" s="115">
        <v>780000</v>
      </c>
      <c r="M91" s="115">
        <v>780000</v>
      </c>
      <c r="N91" s="115"/>
      <c r="O91" s="115"/>
      <c r="P91" s="115"/>
      <c r="Q91" s="115">
        <f>SUM(N91:P91)</f>
        <v>0</v>
      </c>
      <c r="R91" s="115">
        <f>K91-M91-Q91</f>
        <v>220000</v>
      </c>
    </row>
    <row r="92" spans="1:18" ht="16.5" customHeight="1">
      <c r="A92" s="117" t="s">
        <v>1</v>
      </c>
      <c r="B92" s="117" t="s">
        <v>163</v>
      </c>
      <c r="C92" s="117">
        <f t="shared" ref="C92:R95" si="85">SUM(C93)</f>
        <v>0</v>
      </c>
      <c r="D92" s="117">
        <f t="shared" si="85"/>
        <v>0</v>
      </c>
      <c r="E92" s="117">
        <f t="shared" si="85"/>
        <v>0</v>
      </c>
      <c r="F92" s="117">
        <f t="shared" si="85"/>
        <v>0</v>
      </c>
      <c r="G92" s="117">
        <f t="shared" si="85"/>
        <v>0</v>
      </c>
      <c r="H92" s="117">
        <f t="shared" si="85"/>
        <v>0</v>
      </c>
      <c r="I92" s="117">
        <f t="shared" si="85"/>
        <v>0</v>
      </c>
      <c r="J92" s="117">
        <f t="shared" si="85"/>
        <v>0</v>
      </c>
      <c r="K92" s="117">
        <f t="shared" si="85"/>
        <v>0</v>
      </c>
      <c r="L92" s="117">
        <f t="shared" si="85"/>
        <v>0</v>
      </c>
      <c r="M92" s="117">
        <f t="shared" si="85"/>
        <v>0</v>
      </c>
      <c r="N92" s="117">
        <f t="shared" si="85"/>
        <v>0</v>
      </c>
      <c r="O92" s="117">
        <f t="shared" si="85"/>
        <v>0</v>
      </c>
      <c r="P92" s="117">
        <f t="shared" si="85"/>
        <v>0</v>
      </c>
      <c r="Q92" s="117">
        <f t="shared" si="85"/>
        <v>0</v>
      </c>
      <c r="R92" s="117">
        <f t="shared" si="85"/>
        <v>0</v>
      </c>
    </row>
    <row r="93" spans="1:18" ht="16.5" customHeight="1">
      <c r="A93" s="119" t="s">
        <v>2</v>
      </c>
      <c r="B93" s="119" t="s">
        <v>292</v>
      </c>
      <c r="C93" s="119">
        <f t="shared" si="85"/>
        <v>0</v>
      </c>
      <c r="D93" s="119">
        <f t="shared" si="85"/>
        <v>0</v>
      </c>
      <c r="E93" s="119">
        <f t="shared" si="85"/>
        <v>0</v>
      </c>
      <c r="F93" s="119">
        <f t="shared" si="85"/>
        <v>0</v>
      </c>
      <c r="G93" s="119">
        <f t="shared" si="85"/>
        <v>0</v>
      </c>
      <c r="H93" s="119">
        <f t="shared" si="85"/>
        <v>0</v>
      </c>
      <c r="I93" s="119">
        <f t="shared" si="85"/>
        <v>0</v>
      </c>
      <c r="J93" s="119">
        <f t="shared" si="85"/>
        <v>0</v>
      </c>
      <c r="K93" s="119">
        <f t="shared" si="85"/>
        <v>0</v>
      </c>
      <c r="L93" s="119">
        <f t="shared" si="85"/>
        <v>0</v>
      </c>
      <c r="M93" s="119">
        <f t="shared" si="85"/>
        <v>0</v>
      </c>
      <c r="N93" s="119">
        <f t="shared" si="85"/>
        <v>0</v>
      </c>
      <c r="O93" s="119">
        <f t="shared" si="85"/>
        <v>0</v>
      </c>
      <c r="P93" s="119">
        <f t="shared" si="85"/>
        <v>0</v>
      </c>
      <c r="Q93" s="119">
        <f t="shared" si="85"/>
        <v>0</v>
      </c>
      <c r="R93" s="119">
        <f t="shared" si="85"/>
        <v>0</v>
      </c>
    </row>
    <row r="94" spans="1:18" ht="16.5" customHeight="1">
      <c r="A94" s="120" t="s">
        <v>3</v>
      </c>
      <c r="B94" s="120" t="s">
        <v>293</v>
      </c>
      <c r="C94" s="120">
        <f t="shared" si="85"/>
        <v>0</v>
      </c>
      <c r="D94" s="120">
        <f t="shared" si="85"/>
        <v>0</v>
      </c>
      <c r="E94" s="120">
        <f t="shared" si="85"/>
        <v>0</v>
      </c>
      <c r="F94" s="120">
        <f t="shared" si="85"/>
        <v>0</v>
      </c>
      <c r="G94" s="120">
        <f t="shared" si="85"/>
        <v>0</v>
      </c>
      <c r="H94" s="120">
        <f t="shared" si="85"/>
        <v>0</v>
      </c>
      <c r="I94" s="120">
        <f t="shared" si="85"/>
        <v>0</v>
      </c>
      <c r="J94" s="120">
        <f t="shared" si="85"/>
        <v>0</v>
      </c>
      <c r="K94" s="120">
        <f t="shared" si="85"/>
        <v>0</v>
      </c>
      <c r="L94" s="120">
        <f t="shared" si="85"/>
        <v>0</v>
      </c>
      <c r="M94" s="120">
        <f t="shared" si="85"/>
        <v>0</v>
      </c>
      <c r="N94" s="120">
        <f t="shared" si="85"/>
        <v>0</v>
      </c>
      <c r="O94" s="120">
        <f t="shared" si="85"/>
        <v>0</v>
      </c>
      <c r="P94" s="120">
        <f t="shared" si="85"/>
        <v>0</v>
      </c>
      <c r="Q94" s="120">
        <f t="shared" si="85"/>
        <v>0</v>
      </c>
      <c r="R94" s="120">
        <f t="shared" si="85"/>
        <v>0</v>
      </c>
    </row>
    <row r="95" spans="1:18" ht="16.5" customHeight="1">
      <c r="A95" s="173" t="s">
        <v>16</v>
      </c>
      <c r="B95" s="173" t="s">
        <v>788</v>
      </c>
      <c r="C95" s="173">
        <f>C96</f>
        <v>0</v>
      </c>
      <c r="D95" s="173">
        <f t="shared" si="85"/>
        <v>0</v>
      </c>
      <c r="E95" s="173">
        <f t="shared" si="85"/>
        <v>0</v>
      </c>
      <c r="F95" s="173">
        <f t="shared" si="85"/>
        <v>0</v>
      </c>
      <c r="G95" s="173">
        <f t="shared" si="85"/>
        <v>0</v>
      </c>
      <c r="H95" s="173">
        <f t="shared" si="85"/>
        <v>0</v>
      </c>
      <c r="I95" s="173">
        <f t="shared" si="85"/>
        <v>0</v>
      </c>
      <c r="J95" s="173">
        <f t="shared" si="85"/>
        <v>0</v>
      </c>
      <c r="K95" s="173">
        <f t="shared" ref="K95:R95" si="86">K96</f>
        <v>0</v>
      </c>
      <c r="L95" s="173">
        <f t="shared" si="86"/>
        <v>0</v>
      </c>
      <c r="M95" s="173">
        <f t="shared" si="86"/>
        <v>0</v>
      </c>
      <c r="N95" s="173">
        <f t="shared" si="86"/>
        <v>0</v>
      </c>
      <c r="O95" s="173">
        <f t="shared" si="86"/>
        <v>0</v>
      </c>
      <c r="P95" s="173">
        <f t="shared" si="86"/>
        <v>0</v>
      </c>
      <c r="Q95" s="173">
        <f t="shared" si="86"/>
        <v>0</v>
      </c>
      <c r="R95" s="173">
        <f t="shared" si="86"/>
        <v>0</v>
      </c>
    </row>
    <row r="96" spans="1:18" ht="16.5" customHeight="1">
      <c r="A96" s="115" t="s">
        <v>779</v>
      </c>
      <c r="B96" s="115" t="s">
        <v>829</v>
      </c>
      <c r="C96" s="115"/>
      <c r="D96" s="115"/>
      <c r="E96" s="115"/>
      <c r="F96" s="115"/>
      <c r="G96" s="115"/>
      <c r="H96" s="115"/>
      <c r="I96" s="115"/>
      <c r="J96" s="115">
        <f>SUM(F96:I96)</f>
        <v>0</v>
      </c>
      <c r="K96" s="115"/>
      <c r="L96" s="115"/>
      <c r="M96" s="115"/>
      <c r="N96" s="115"/>
      <c r="O96" s="115"/>
      <c r="P96" s="115"/>
      <c r="Q96" s="115">
        <f>SUM(N96:P96)</f>
        <v>0</v>
      </c>
      <c r="R96" s="115">
        <f>K96-M96-Q96</f>
        <v>0</v>
      </c>
    </row>
    <row r="97" spans="1:20" ht="16.5" customHeight="1">
      <c r="A97" s="117" t="s">
        <v>1</v>
      </c>
      <c r="B97" s="117" t="s">
        <v>830</v>
      </c>
      <c r="C97" s="117">
        <f t="shared" ref="C97:R97" si="87">SUM(C98,C138)</f>
        <v>109620000</v>
      </c>
      <c r="D97" s="117">
        <f t="shared" si="87"/>
        <v>0</v>
      </c>
      <c r="E97" s="117">
        <f t="shared" si="87"/>
        <v>0</v>
      </c>
      <c r="F97" s="117">
        <f t="shared" si="87"/>
        <v>0</v>
      </c>
      <c r="G97" s="117">
        <f t="shared" si="87"/>
        <v>0</v>
      </c>
      <c r="H97" s="117">
        <f t="shared" si="87"/>
        <v>-22652000</v>
      </c>
      <c r="I97" s="117">
        <f t="shared" si="87"/>
        <v>0</v>
      </c>
      <c r="J97" s="117">
        <f t="shared" si="87"/>
        <v>-22652000</v>
      </c>
      <c r="K97" s="117">
        <f t="shared" si="87"/>
        <v>86968000</v>
      </c>
      <c r="L97" s="117">
        <f t="shared" si="87"/>
        <v>86473440</v>
      </c>
      <c r="M97" s="117">
        <f t="shared" si="87"/>
        <v>86473440</v>
      </c>
      <c r="N97" s="117">
        <f t="shared" si="87"/>
        <v>0</v>
      </c>
      <c r="O97" s="117">
        <f t="shared" si="87"/>
        <v>0</v>
      </c>
      <c r="P97" s="117">
        <f t="shared" si="87"/>
        <v>0</v>
      </c>
      <c r="Q97" s="117">
        <f t="shared" si="87"/>
        <v>0</v>
      </c>
      <c r="R97" s="117">
        <f t="shared" si="87"/>
        <v>494560</v>
      </c>
    </row>
    <row r="98" spans="1:20" ht="16.5" customHeight="1">
      <c r="A98" s="119" t="s">
        <v>2</v>
      </c>
      <c r="B98" s="119" t="s">
        <v>831</v>
      </c>
      <c r="C98" s="119">
        <f t="shared" ref="C98:Q98" si="88">SUM(C99)</f>
        <v>104020000</v>
      </c>
      <c r="D98" s="119">
        <f t="shared" si="88"/>
        <v>0</v>
      </c>
      <c r="E98" s="119">
        <f t="shared" si="88"/>
        <v>0</v>
      </c>
      <c r="F98" s="119">
        <f t="shared" si="88"/>
        <v>0</v>
      </c>
      <c r="G98" s="119">
        <f t="shared" si="88"/>
        <v>0</v>
      </c>
      <c r="H98" s="119">
        <f t="shared" si="88"/>
        <v>-20790000</v>
      </c>
      <c r="I98" s="119">
        <f t="shared" si="88"/>
        <v>0</v>
      </c>
      <c r="J98" s="119">
        <f t="shared" si="88"/>
        <v>-20790000</v>
      </c>
      <c r="K98" s="119">
        <f>SUM(K99)</f>
        <v>83230000</v>
      </c>
      <c r="L98" s="119">
        <f>SUM(L99)</f>
        <v>82735440</v>
      </c>
      <c r="M98" s="119">
        <f t="shared" si="88"/>
        <v>82735440</v>
      </c>
      <c r="N98" s="119">
        <f t="shared" si="88"/>
        <v>0</v>
      </c>
      <c r="O98" s="119">
        <f t="shared" si="88"/>
        <v>0</v>
      </c>
      <c r="P98" s="119">
        <f t="shared" si="88"/>
        <v>0</v>
      </c>
      <c r="Q98" s="119">
        <f t="shared" si="88"/>
        <v>0</v>
      </c>
      <c r="R98" s="119">
        <f>SUM(R99)</f>
        <v>494560</v>
      </c>
    </row>
    <row r="99" spans="1:20" ht="16.5" customHeight="1">
      <c r="A99" s="120" t="s">
        <v>3</v>
      </c>
      <c r="B99" s="120" t="s">
        <v>832</v>
      </c>
      <c r="C99" s="120">
        <f>SUM(C108,C121,C127,C125,C132,C100,C136,C105,C110,C123,C129,C134,C117,C103,C115)</f>
        <v>104020000</v>
      </c>
      <c r="D99" s="120">
        <f t="shared" ref="D99:J99" si="89">SUM(D108,D121,D127,D125,D132,D100,D136,D105,D110,D123,D129,D134,D117,D103,D115)</f>
        <v>0</v>
      </c>
      <c r="E99" s="120">
        <f t="shared" si="89"/>
        <v>0</v>
      </c>
      <c r="F99" s="120">
        <f t="shared" si="89"/>
        <v>0</v>
      </c>
      <c r="G99" s="120">
        <f t="shared" si="89"/>
        <v>0</v>
      </c>
      <c r="H99" s="120">
        <f t="shared" si="89"/>
        <v>-20790000</v>
      </c>
      <c r="I99" s="120">
        <f t="shared" si="89"/>
        <v>0</v>
      </c>
      <c r="J99" s="120">
        <f t="shared" si="89"/>
        <v>-20790000</v>
      </c>
      <c r="K99" s="120">
        <f t="shared" ref="K99:R99" si="90">SUM(K108,K121,K127,K125,K132,K100,K136,K105,K110,K123,K129,K134,K117,K103,K115)</f>
        <v>83230000</v>
      </c>
      <c r="L99" s="120">
        <f t="shared" si="90"/>
        <v>82735440</v>
      </c>
      <c r="M99" s="120">
        <f t="shared" si="90"/>
        <v>82735440</v>
      </c>
      <c r="N99" s="120">
        <f t="shared" si="90"/>
        <v>0</v>
      </c>
      <c r="O99" s="120">
        <f t="shared" si="90"/>
        <v>0</v>
      </c>
      <c r="P99" s="120">
        <f t="shared" si="90"/>
        <v>0</v>
      </c>
      <c r="Q99" s="120">
        <f t="shared" si="90"/>
        <v>0</v>
      </c>
      <c r="R99" s="120">
        <f t="shared" si="90"/>
        <v>494560</v>
      </c>
    </row>
    <row r="100" spans="1:20" ht="16.5" customHeight="1">
      <c r="A100" s="173" t="s">
        <v>16</v>
      </c>
      <c r="B100" s="173" t="s">
        <v>833</v>
      </c>
      <c r="C100" s="173">
        <f t="shared" ref="C100:R100" si="91">SUM(C101:C102)</f>
        <v>17337000</v>
      </c>
      <c r="D100" s="173">
        <f t="shared" ref="D100:J100" si="92">SUM(D101:D102)</f>
        <v>0</v>
      </c>
      <c r="E100" s="173">
        <f t="shared" si="92"/>
        <v>0</v>
      </c>
      <c r="F100" s="173">
        <f t="shared" si="92"/>
        <v>0</v>
      </c>
      <c r="G100" s="173">
        <f t="shared" si="92"/>
        <v>0</v>
      </c>
      <c r="H100" s="173">
        <f t="shared" si="92"/>
        <v>-537000</v>
      </c>
      <c r="I100" s="173">
        <f t="shared" si="92"/>
        <v>0</v>
      </c>
      <c r="J100" s="173">
        <f t="shared" si="92"/>
        <v>-537000</v>
      </c>
      <c r="K100" s="173">
        <f t="shared" si="91"/>
        <v>16800000</v>
      </c>
      <c r="L100" s="173">
        <f t="shared" si="91"/>
        <v>16800000</v>
      </c>
      <c r="M100" s="173">
        <f t="shared" si="91"/>
        <v>16800000</v>
      </c>
      <c r="N100" s="173">
        <f t="shared" si="91"/>
        <v>0</v>
      </c>
      <c r="O100" s="173">
        <f t="shared" si="91"/>
        <v>0</v>
      </c>
      <c r="P100" s="173">
        <f t="shared" si="91"/>
        <v>0</v>
      </c>
      <c r="Q100" s="173">
        <f t="shared" si="91"/>
        <v>0</v>
      </c>
      <c r="R100" s="173">
        <f t="shared" si="91"/>
        <v>0</v>
      </c>
    </row>
    <row r="101" spans="1:20" ht="16.5" customHeight="1">
      <c r="A101" s="115" t="s">
        <v>784</v>
      </c>
      <c r="B101" s="115" t="s">
        <v>834</v>
      </c>
      <c r="C101" s="115">
        <v>16800000</v>
      </c>
      <c r="D101" s="115"/>
      <c r="E101" s="115"/>
      <c r="F101" s="115"/>
      <c r="G101" s="115"/>
      <c r="H101" s="115"/>
      <c r="I101" s="115"/>
      <c r="J101" s="115">
        <f t="shared" ref="J101:J102" si="93">SUM(F101:I101)</f>
        <v>0</v>
      </c>
      <c r="K101" s="115">
        <v>16800000</v>
      </c>
      <c r="L101" s="115">
        <v>16800000</v>
      </c>
      <c r="M101" s="115">
        <v>16800000</v>
      </c>
      <c r="N101" s="115"/>
      <c r="O101" s="115"/>
      <c r="P101" s="115"/>
      <c r="Q101" s="115">
        <f>SUM(N101:P101)</f>
        <v>0</v>
      </c>
      <c r="R101" s="115">
        <f t="shared" ref="R101:R102" si="94">K101-M101-Q101</f>
        <v>0</v>
      </c>
    </row>
    <row r="102" spans="1:20" ht="16.5" customHeight="1">
      <c r="A102" s="115" t="s">
        <v>784</v>
      </c>
      <c r="B102" s="115" t="s">
        <v>835</v>
      </c>
      <c r="C102" s="115">
        <v>537000</v>
      </c>
      <c r="D102" s="115"/>
      <c r="E102" s="115"/>
      <c r="F102" s="115"/>
      <c r="G102" s="115"/>
      <c r="H102" s="115">
        <v>-537000</v>
      </c>
      <c r="I102" s="115"/>
      <c r="J102" s="115">
        <f t="shared" si="93"/>
        <v>-537000</v>
      </c>
      <c r="K102" s="115">
        <v>0</v>
      </c>
      <c r="L102" s="115"/>
      <c r="M102" s="115"/>
      <c r="N102" s="115"/>
      <c r="O102" s="115"/>
      <c r="P102" s="115"/>
      <c r="Q102" s="115">
        <f>SUM(N102:P102)</f>
        <v>0</v>
      </c>
      <c r="R102" s="115">
        <f t="shared" si="94"/>
        <v>0</v>
      </c>
    </row>
    <row r="103" spans="1:20" ht="16.5" customHeight="1">
      <c r="A103" s="173" t="s">
        <v>16</v>
      </c>
      <c r="B103" s="173" t="s">
        <v>836</v>
      </c>
      <c r="C103" s="173">
        <f>C104</f>
        <v>1400000</v>
      </c>
      <c r="D103" s="173">
        <f t="shared" ref="D103:J103" si="95">SUM(D104)</f>
        <v>0</v>
      </c>
      <c r="E103" s="173">
        <f t="shared" si="95"/>
        <v>0</v>
      </c>
      <c r="F103" s="173">
        <f t="shared" si="95"/>
        <v>0</v>
      </c>
      <c r="G103" s="173">
        <f t="shared" si="95"/>
        <v>0</v>
      </c>
      <c r="H103" s="173">
        <f t="shared" si="95"/>
        <v>0</v>
      </c>
      <c r="I103" s="173">
        <f t="shared" si="95"/>
        <v>0</v>
      </c>
      <c r="J103" s="173">
        <f t="shared" si="95"/>
        <v>0</v>
      </c>
      <c r="K103" s="173">
        <f t="shared" ref="K103:R103" si="96">K104</f>
        <v>1400000</v>
      </c>
      <c r="L103" s="173">
        <f t="shared" si="96"/>
        <v>1400000</v>
      </c>
      <c r="M103" s="173">
        <f t="shared" si="96"/>
        <v>1400000</v>
      </c>
      <c r="N103" s="173">
        <f t="shared" si="96"/>
        <v>0</v>
      </c>
      <c r="O103" s="173">
        <f t="shared" si="96"/>
        <v>0</v>
      </c>
      <c r="P103" s="173">
        <f t="shared" si="96"/>
        <v>0</v>
      </c>
      <c r="Q103" s="173">
        <f t="shared" si="96"/>
        <v>0</v>
      </c>
      <c r="R103" s="173">
        <f t="shared" si="96"/>
        <v>0</v>
      </c>
    </row>
    <row r="104" spans="1:20" ht="16.5" customHeight="1">
      <c r="A104" s="115" t="s">
        <v>779</v>
      </c>
      <c r="B104" s="115" t="s">
        <v>837</v>
      </c>
      <c r="C104" s="115">
        <v>1400000</v>
      </c>
      <c r="D104" s="115"/>
      <c r="E104" s="115"/>
      <c r="F104" s="115"/>
      <c r="G104" s="115"/>
      <c r="H104" s="115"/>
      <c r="I104" s="115"/>
      <c r="J104" s="115">
        <f>SUM(F104:I104)</f>
        <v>0</v>
      </c>
      <c r="K104" s="115">
        <v>1400000</v>
      </c>
      <c r="L104" s="115">
        <v>1400000</v>
      </c>
      <c r="M104" s="115">
        <v>1400000</v>
      </c>
      <c r="N104" s="115"/>
      <c r="O104" s="115"/>
      <c r="P104" s="115"/>
      <c r="Q104" s="115">
        <f>SUM(N104:P104)</f>
        <v>0</v>
      </c>
      <c r="R104" s="115">
        <f>K104-M104-Q104</f>
        <v>0</v>
      </c>
      <c r="T104" s="118"/>
    </row>
    <row r="105" spans="1:20" ht="16.5" customHeight="1">
      <c r="A105" s="173" t="s">
        <v>16</v>
      </c>
      <c r="B105" s="173" t="s">
        <v>838</v>
      </c>
      <c r="C105" s="173">
        <v>540000</v>
      </c>
      <c r="D105" s="173">
        <f t="shared" ref="D105:J105" si="97">SUM(D106:D107)</f>
        <v>0</v>
      </c>
      <c r="E105" s="173">
        <f t="shared" si="97"/>
        <v>0</v>
      </c>
      <c r="F105" s="173">
        <f t="shared" si="97"/>
        <v>0</v>
      </c>
      <c r="G105" s="173">
        <f t="shared" si="97"/>
        <v>0</v>
      </c>
      <c r="H105" s="173">
        <f t="shared" si="97"/>
        <v>-150000</v>
      </c>
      <c r="I105" s="173">
        <f t="shared" si="97"/>
        <v>0</v>
      </c>
      <c r="J105" s="173">
        <f t="shared" si="97"/>
        <v>-150000</v>
      </c>
      <c r="K105" s="173">
        <v>390000</v>
      </c>
      <c r="L105" s="173">
        <f t="shared" ref="L105:Q105" si="98">SUM(L106:L107)</f>
        <v>390000</v>
      </c>
      <c r="M105" s="173">
        <f t="shared" si="98"/>
        <v>390000</v>
      </c>
      <c r="N105" s="173">
        <f t="shared" si="98"/>
        <v>0</v>
      </c>
      <c r="O105" s="173">
        <f t="shared" si="98"/>
        <v>0</v>
      </c>
      <c r="P105" s="173">
        <f t="shared" si="98"/>
        <v>0</v>
      </c>
      <c r="Q105" s="173">
        <f t="shared" si="98"/>
        <v>0</v>
      </c>
      <c r="R105" s="173">
        <f>SUM(R106:R107)</f>
        <v>0</v>
      </c>
    </row>
    <row r="106" spans="1:20" ht="16.5" customHeight="1">
      <c r="A106" s="115" t="s">
        <v>779</v>
      </c>
      <c r="B106" s="123" t="s">
        <v>780</v>
      </c>
      <c r="C106" s="115">
        <v>150000</v>
      </c>
      <c r="D106" s="115"/>
      <c r="E106" s="115"/>
      <c r="F106" s="115"/>
      <c r="G106" s="115"/>
      <c r="H106" s="115">
        <v>-150000</v>
      </c>
      <c r="I106" s="115"/>
      <c r="J106" s="115">
        <f t="shared" ref="J106:J107" si="99">SUM(F106:I106)</f>
        <v>-150000</v>
      </c>
      <c r="K106" s="115">
        <v>0</v>
      </c>
      <c r="L106" s="115"/>
      <c r="M106" s="115"/>
      <c r="N106" s="115"/>
      <c r="O106" s="115"/>
      <c r="P106" s="115"/>
      <c r="Q106" s="115">
        <f>SUM(N106:P106)</f>
        <v>0</v>
      </c>
      <c r="R106" s="115">
        <f t="shared" ref="R106:R107" si="100">K106-M106-Q106</f>
        <v>0</v>
      </c>
    </row>
    <row r="107" spans="1:20" ht="16.5" customHeight="1">
      <c r="A107" s="115" t="s">
        <v>779</v>
      </c>
      <c r="B107" s="115" t="s">
        <v>839</v>
      </c>
      <c r="C107" s="115">
        <v>390000</v>
      </c>
      <c r="D107" s="115"/>
      <c r="E107" s="115"/>
      <c r="F107" s="115"/>
      <c r="G107" s="115"/>
      <c r="H107" s="115"/>
      <c r="I107" s="115"/>
      <c r="J107" s="115">
        <f t="shared" si="99"/>
        <v>0</v>
      </c>
      <c r="K107" s="115">
        <v>390000</v>
      </c>
      <c r="L107" s="115">
        <v>390000</v>
      </c>
      <c r="M107" s="115">
        <v>390000</v>
      </c>
      <c r="N107" s="115"/>
      <c r="O107" s="115"/>
      <c r="P107" s="115"/>
      <c r="Q107" s="115">
        <f>SUM(N107:P107)</f>
        <v>0</v>
      </c>
      <c r="R107" s="115">
        <f t="shared" si="100"/>
        <v>0</v>
      </c>
    </row>
    <row r="108" spans="1:20" ht="16.5" customHeight="1">
      <c r="A108" s="173" t="s">
        <v>16</v>
      </c>
      <c r="B108" s="173" t="s">
        <v>781</v>
      </c>
      <c r="C108" s="173">
        <f>C109</f>
        <v>10230000</v>
      </c>
      <c r="D108" s="173">
        <f t="shared" ref="D108:J108" si="101">SUM(D109)</f>
        <v>0</v>
      </c>
      <c r="E108" s="173">
        <f t="shared" si="101"/>
        <v>0</v>
      </c>
      <c r="F108" s="173">
        <f t="shared" si="101"/>
        <v>0</v>
      </c>
      <c r="G108" s="173">
        <f t="shared" si="101"/>
        <v>0</v>
      </c>
      <c r="H108" s="173">
        <f t="shared" si="101"/>
        <v>-4470000</v>
      </c>
      <c r="I108" s="173">
        <f t="shared" si="101"/>
        <v>0</v>
      </c>
      <c r="J108" s="173">
        <f t="shared" si="101"/>
        <v>-4470000</v>
      </c>
      <c r="K108" s="173">
        <f t="shared" ref="K108:R108" si="102">K109</f>
        <v>5760000</v>
      </c>
      <c r="L108" s="173">
        <f t="shared" si="102"/>
        <v>5760000</v>
      </c>
      <c r="M108" s="173">
        <f t="shared" si="102"/>
        <v>5760000</v>
      </c>
      <c r="N108" s="173">
        <f t="shared" si="102"/>
        <v>0</v>
      </c>
      <c r="O108" s="173">
        <f t="shared" si="102"/>
        <v>0</v>
      </c>
      <c r="P108" s="173">
        <f t="shared" si="102"/>
        <v>0</v>
      </c>
      <c r="Q108" s="173">
        <f t="shared" si="102"/>
        <v>0</v>
      </c>
      <c r="R108" s="173">
        <f t="shared" si="102"/>
        <v>0</v>
      </c>
    </row>
    <row r="109" spans="1:20" ht="16.5" customHeight="1">
      <c r="A109" s="115" t="s">
        <v>784</v>
      </c>
      <c r="B109" s="115" t="s">
        <v>840</v>
      </c>
      <c r="C109" s="115">
        <v>10230000</v>
      </c>
      <c r="D109" s="115"/>
      <c r="E109" s="115"/>
      <c r="F109" s="115"/>
      <c r="G109" s="115"/>
      <c r="H109" s="115">
        <v>-4470000</v>
      </c>
      <c r="I109" s="115"/>
      <c r="J109" s="115">
        <f>SUM(F109:I109)</f>
        <v>-4470000</v>
      </c>
      <c r="K109" s="115">
        <v>5760000</v>
      </c>
      <c r="L109" s="115">
        <v>5760000</v>
      </c>
      <c r="M109" s="115">
        <v>5760000</v>
      </c>
      <c r="N109" s="115"/>
      <c r="O109" s="115"/>
      <c r="P109" s="115"/>
      <c r="Q109" s="115">
        <f>SUM(N109:P109)</f>
        <v>0</v>
      </c>
      <c r="R109" s="115">
        <f>K109-M109-Q109</f>
        <v>0</v>
      </c>
    </row>
    <row r="110" spans="1:20" ht="16.5" customHeight="1">
      <c r="A110" s="173" t="s">
        <v>16</v>
      </c>
      <c r="B110" s="173" t="s">
        <v>841</v>
      </c>
      <c r="C110" s="173">
        <f t="shared" ref="C110:R110" si="103">SUM(C111:C114)</f>
        <v>1700000</v>
      </c>
      <c r="D110" s="173">
        <f t="shared" ref="D110:J110" si="104">SUM(D111:D114)</f>
        <v>0</v>
      </c>
      <c r="E110" s="173">
        <f t="shared" si="104"/>
        <v>0</v>
      </c>
      <c r="F110" s="173">
        <f t="shared" si="104"/>
        <v>60000</v>
      </c>
      <c r="G110" s="173">
        <f t="shared" si="104"/>
        <v>0</v>
      </c>
      <c r="H110" s="173">
        <f t="shared" si="104"/>
        <v>0</v>
      </c>
      <c r="I110" s="173">
        <f t="shared" si="104"/>
        <v>0</v>
      </c>
      <c r="J110" s="173">
        <f t="shared" si="104"/>
        <v>60000</v>
      </c>
      <c r="K110" s="173">
        <f t="shared" si="103"/>
        <v>1760000</v>
      </c>
      <c r="L110" s="173">
        <f t="shared" si="103"/>
        <v>1669240</v>
      </c>
      <c r="M110" s="173">
        <f t="shared" si="103"/>
        <v>1669240</v>
      </c>
      <c r="N110" s="173">
        <f t="shared" si="103"/>
        <v>0</v>
      </c>
      <c r="O110" s="173">
        <f t="shared" si="103"/>
        <v>0</v>
      </c>
      <c r="P110" s="173">
        <f t="shared" si="103"/>
        <v>0</v>
      </c>
      <c r="Q110" s="173">
        <f t="shared" si="103"/>
        <v>0</v>
      </c>
      <c r="R110" s="173">
        <f t="shared" si="103"/>
        <v>90760</v>
      </c>
    </row>
    <row r="111" spans="1:20" ht="16.5" customHeight="1">
      <c r="A111" s="115" t="s">
        <v>784</v>
      </c>
      <c r="B111" s="115" t="s">
        <v>842</v>
      </c>
      <c r="C111" s="115">
        <v>800000</v>
      </c>
      <c r="D111" s="115"/>
      <c r="E111" s="115"/>
      <c r="F111" s="115"/>
      <c r="G111" s="115"/>
      <c r="H111" s="115"/>
      <c r="I111" s="115"/>
      <c r="J111" s="115">
        <f t="shared" ref="J111:J114" si="105">SUM(F111:I111)</f>
        <v>0</v>
      </c>
      <c r="K111" s="115">
        <v>800000</v>
      </c>
      <c r="L111" s="115">
        <v>745440</v>
      </c>
      <c r="M111" s="115">
        <v>745440</v>
      </c>
      <c r="N111" s="115"/>
      <c r="O111" s="115"/>
      <c r="P111" s="115"/>
      <c r="Q111" s="115">
        <f>SUM(N111:P111)</f>
        <v>0</v>
      </c>
      <c r="R111" s="115">
        <f t="shared" ref="R111:R114" si="106">K111-M111-Q111</f>
        <v>54560</v>
      </c>
    </row>
    <row r="112" spans="1:20" ht="16.5" customHeight="1">
      <c r="A112" s="115" t="s">
        <v>784</v>
      </c>
      <c r="B112" s="115" t="s">
        <v>843</v>
      </c>
      <c r="C112" s="115">
        <v>570000</v>
      </c>
      <c r="D112" s="115"/>
      <c r="E112" s="115"/>
      <c r="F112" s="115"/>
      <c r="G112" s="115"/>
      <c r="H112" s="115"/>
      <c r="I112" s="115"/>
      <c r="J112" s="115">
        <f t="shared" si="105"/>
        <v>0</v>
      </c>
      <c r="K112" s="115">
        <v>570000</v>
      </c>
      <c r="L112" s="115">
        <v>547680</v>
      </c>
      <c r="M112" s="115">
        <v>547680</v>
      </c>
      <c r="N112" s="115"/>
      <c r="O112" s="115"/>
      <c r="P112" s="115"/>
      <c r="Q112" s="115">
        <f>SUM(N112:P112)</f>
        <v>0</v>
      </c>
      <c r="R112" s="115">
        <f t="shared" si="106"/>
        <v>22320</v>
      </c>
    </row>
    <row r="113" spans="1:18" ht="16.5" customHeight="1">
      <c r="A113" s="115" t="s">
        <v>784</v>
      </c>
      <c r="B113" s="115" t="s">
        <v>844</v>
      </c>
      <c r="C113" s="115">
        <v>198000</v>
      </c>
      <c r="D113" s="115"/>
      <c r="E113" s="115"/>
      <c r="F113" s="115">
        <v>60000</v>
      </c>
      <c r="G113" s="115"/>
      <c r="H113" s="115"/>
      <c r="I113" s="115"/>
      <c r="J113" s="115">
        <f t="shared" si="105"/>
        <v>60000</v>
      </c>
      <c r="K113" s="115">
        <v>258000</v>
      </c>
      <c r="L113" s="115">
        <v>254550</v>
      </c>
      <c r="M113" s="115">
        <v>254550</v>
      </c>
      <c r="N113" s="115"/>
      <c r="O113" s="115"/>
      <c r="P113" s="115"/>
      <c r="Q113" s="115">
        <f>SUM(N113:P113)</f>
        <v>0</v>
      </c>
      <c r="R113" s="115">
        <f t="shared" si="106"/>
        <v>3450</v>
      </c>
    </row>
    <row r="114" spans="1:18" ht="16.5" customHeight="1">
      <c r="A114" s="115" t="s">
        <v>779</v>
      </c>
      <c r="B114" s="115" t="s">
        <v>845</v>
      </c>
      <c r="C114" s="115">
        <v>132000</v>
      </c>
      <c r="D114" s="115"/>
      <c r="E114" s="115"/>
      <c r="F114" s="115"/>
      <c r="G114" s="115"/>
      <c r="H114" s="115"/>
      <c r="I114" s="115"/>
      <c r="J114" s="115">
        <f t="shared" si="105"/>
        <v>0</v>
      </c>
      <c r="K114" s="115">
        <v>132000</v>
      </c>
      <c r="L114" s="115">
        <v>121570</v>
      </c>
      <c r="M114" s="115">
        <v>121570</v>
      </c>
      <c r="N114" s="115"/>
      <c r="O114" s="115"/>
      <c r="P114" s="115"/>
      <c r="Q114" s="115">
        <f>SUM(N114:P114)</f>
        <v>0</v>
      </c>
      <c r="R114" s="115">
        <f t="shared" si="106"/>
        <v>10430</v>
      </c>
    </row>
    <row r="115" spans="1:18" ht="16.5" customHeight="1">
      <c r="A115" s="173" t="s">
        <v>16</v>
      </c>
      <c r="B115" s="173" t="s">
        <v>846</v>
      </c>
      <c r="C115" s="173">
        <f>C116</f>
        <v>13000000</v>
      </c>
      <c r="D115" s="173">
        <f t="shared" ref="D115:J115" si="107">SUM(D116)</f>
        <v>0</v>
      </c>
      <c r="E115" s="173">
        <f t="shared" si="107"/>
        <v>0</v>
      </c>
      <c r="F115" s="173">
        <f t="shared" si="107"/>
        <v>200000</v>
      </c>
      <c r="G115" s="173">
        <f t="shared" si="107"/>
        <v>0</v>
      </c>
      <c r="H115" s="173">
        <f t="shared" si="107"/>
        <v>0</v>
      </c>
      <c r="I115" s="173">
        <f t="shared" si="107"/>
        <v>0</v>
      </c>
      <c r="J115" s="173">
        <f t="shared" si="107"/>
        <v>200000</v>
      </c>
      <c r="K115" s="173">
        <f t="shared" ref="K115:R115" si="108">K116</f>
        <v>13200000</v>
      </c>
      <c r="L115" s="173">
        <f t="shared" si="108"/>
        <v>13190000</v>
      </c>
      <c r="M115" s="173">
        <f t="shared" si="108"/>
        <v>13190000</v>
      </c>
      <c r="N115" s="173">
        <f t="shared" si="108"/>
        <v>0</v>
      </c>
      <c r="O115" s="173">
        <f t="shared" si="108"/>
        <v>0</v>
      </c>
      <c r="P115" s="173">
        <f t="shared" si="108"/>
        <v>0</v>
      </c>
      <c r="Q115" s="173">
        <f t="shared" si="108"/>
        <v>0</v>
      </c>
      <c r="R115" s="173">
        <f t="shared" si="108"/>
        <v>10000</v>
      </c>
    </row>
    <row r="116" spans="1:18" ht="16.5" customHeight="1">
      <c r="A116" s="115" t="s">
        <v>784</v>
      </c>
      <c r="B116" s="115" t="s">
        <v>785</v>
      </c>
      <c r="C116" s="115">
        <v>13000000</v>
      </c>
      <c r="D116" s="115"/>
      <c r="E116" s="115"/>
      <c r="F116" s="115">
        <v>200000</v>
      </c>
      <c r="G116" s="115"/>
      <c r="H116" s="115"/>
      <c r="I116" s="115"/>
      <c r="J116" s="115">
        <f>SUM(F116:I116)</f>
        <v>200000</v>
      </c>
      <c r="K116" s="115">
        <v>13200000</v>
      </c>
      <c r="L116" s="115">
        <v>13190000</v>
      </c>
      <c r="M116" s="115">
        <v>13190000</v>
      </c>
      <c r="N116" s="115"/>
      <c r="O116" s="115"/>
      <c r="P116" s="115"/>
      <c r="Q116" s="115">
        <f>SUM(N116:P116)</f>
        <v>0</v>
      </c>
      <c r="R116" s="115">
        <f>K116-M116-Q116</f>
        <v>10000</v>
      </c>
    </row>
    <row r="117" spans="1:18" ht="16.5" customHeight="1">
      <c r="A117" s="173" t="s">
        <v>16</v>
      </c>
      <c r="B117" s="173" t="s">
        <v>786</v>
      </c>
      <c r="C117" s="173">
        <f t="shared" ref="C117:R117" si="109">SUM(C118:C120)</f>
        <v>19420000</v>
      </c>
      <c r="D117" s="173">
        <f t="shared" ref="D117:J117" si="110">SUM(D118:D120)</f>
        <v>0</v>
      </c>
      <c r="E117" s="173">
        <f t="shared" si="110"/>
        <v>0</v>
      </c>
      <c r="F117" s="173">
        <f t="shared" si="110"/>
        <v>1680000</v>
      </c>
      <c r="G117" s="173">
        <f t="shared" si="110"/>
        <v>0</v>
      </c>
      <c r="H117" s="173">
        <f t="shared" si="110"/>
        <v>-200000</v>
      </c>
      <c r="I117" s="173">
        <f t="shared" si="110"/>
        <v>0</v>
      </c>
      <c r="J117" s="173">
        <f t="shared" si="110"/>
        <v>1480000</v>
      </c>
      <c r="K117" s="173">
        <f t="shared" si="109"/>
        <v>20900000</v>
      </c>
      <c r="L117" s="173">
        <f t="shared" si="109"/>
        <v>20851410</v>
      </c>
      <c r="M117" s="173">
        <f t="shared" si="109"/>
        <v>20851410</v>
      </c>
      <c r="N117" s="173">
        <f t="shared" si="109"/>
        <v>0</v>
      </c>
      <c r="O117" s="173">
        <f t="shared" si="109"/>
        <v>0</v>
      </c>
      <c r="P117" s="173">
        <f t="shared" si="109"/>
        <v>0</v>
      </c>
      <c r="Q117" s="173">
        <f t="shared" si="109"/>
        <v>0</v>
      </c>
      <c r="R117" s="173">
        <f t="shared" si="109"/>
        <v>48590</v>
      </c>
    </row>
    <row r="118" spans="1:18" ht="16.5" customHeight="1">
      <c r="A118" s="115" t="s">
        <v>784</v>
      </c>
      <c r="B118" s="115" t="s">
        <v>144</v>
      </c>
      <c r="C118" s="115">
        <v>6320000</v>
      </c>
      <c r="D118" s="115"/>
      <c r="E118" s="115"/>
      <c r="F118" s="115">
        <v>1680000</v>
      </c>
      <c r="G118" s="115"/>
      <c r="H118" s="115"/>
      <c r="I118" s="115"/>
      <c r="J118" s="115">
        <f t="shared" ref="J118:J120" si="111">SUM(F118:I118)</f>
        <v>1680000</v>
      </c>
      <c r="K118" s="115">
        <v>8000000</v>
      </c>
      <c r="L118" s="115">
        <v>7999000</v>
      </c>
      <c r="M118" s="115">
        <v>7999000</v>
      </c>
      <c r="N118" s="115"/>
      <c r="O118" s="115"/>
      <c r="P118" s="115"/>
      <c r="Q118" s="115">
        <f>SUM(N118:P118)</f>
        <v>0</v>
      </c>
      <c r="R118" s="115">
        <f t="shared" ref="R118:R120" si="112">K118-M118-Q118</f>
        <v>1000</v>
      </c>
    </row>
    <row r="119" spans="1:18" ht="16.5" customHeight="1">
      <c r="A119" s="115" t="s">
        <v>784</v>
      </c>
      <c r="B119" s="115" t="s">
        <v>204</v>
      </c>
      <c r="C119" s="115">
        <v>3200000</v>
      </c>
      <c r="D119" s="115"/>
      <c r="E119" s="115"/>
      <c r="F119" s="115"/>
      <c r="G119" s="115"/>
      <c r="H119" s="115"/>
      <c r="I119" s="115"/>
      <c r="J119" s="115">
        <f t="shared" si="111"/>
        <v>0</v>
      </c>
      <c r="K119" s="115">
        <v>3200000</v>
      </c>
      <c r="L119" s="115">
        <v>3177570</v>
      </c>
      <c r="M119" s="115">
        <v>3177570</v>
      </c>
      <c r="N119" s="115"/>
      <c r="O119" s="115"/>
      <c r="P119" s="115"/>
      <c r="Q119" s="115">
        <f>SUM(N119:P119)</f>
        <v>0</v>
      </c>
      <c r="R119" s="115">
        <f t="shared" si="112"/>
        <v>22430</v>
      </c>
    </row>
    <row r="120" spans="1:18" ht="16.5" customHeight="1">
      <c r="A120" s="115" t="s">
        <v>784</v>
      </c>
      <c r="B120" s="115" t="s">
        <v>220</v>
      </c>
      <c r="C120" s="115">
        <v>9900000</v>
      </c>
      <c r="D120" s="115"/>
      <c r="E120" s="115"/>
      <c r="F120" s="115"/>
      <c r="G120" s="115"/>
      <c r="H120" s="115">
        <v>-200000</v>
      </c>
      <c r="I120" s="115"/>
      <c r="J120" s="115">
        <f t="shared" si="111"/>
        <v>-200000</v>
      </c>
      <c r="K120" s="115">
        <v>9700000</v>
      </c>
      <c r="L120" s="115">
        <v>9674840</v>
      </c>
      <c r="M120" s="115">
        <v>9674840</v>
      </c>
      <c r="N120" s="115"/>
      <c r="O120" s="115"/>
      <c r="P120" s="115"/>
      <c r="Q120" s="115">
        <f>SUM(N120:P120)</f>
        <v>0</v>
      </c>
      <c r="R120" s="115">
        <f t="shared" si="112"/>
        <v>25160</v>
      </c>
    </row>
    <row r="121" spans="1:18" ht="16.5" customHeight="1">
      <c r="A121" s="173" t="s">
        <v>16</v>
      </c>
      <c r="B121" s="173" t="s">
        <v>787</v>
      </c>
      <c r="C121" s="173">
        <f>C122</f>
        <v>1723000</v>
      </c>
      <c r="D121" s="173">
        <f t="shared" ref="D121:J121" si="113">SUM(D122)</f>
        <v>0</v>
      </c>
      <c r="E121" s="173">
        <f t="shared" si="113"/>
        <v>0</v>
      </c>
      <c r="F121" s="173">
        <f t="shared" si="113"/>
        <v>0</v>
      </c>
      <c r="G121" s="173">
        <f t="shared" si="113"/>
        <v>0</v>
      </c>
      <c r="H121" s="173">
        <f t="shared" si="113"/>
        <v>-1423000</v>
      </c>
      <c r="I121" s="173">
        <f t="shared" si="113"/>
        <v>0</v>
      </c>
      <c r="J121" s="173">
        <f t="shared" si="113"/>
        <v>-1423000</v>
      </c>
      <c r="K121" s="173">
        <f t="shared" ref="K121:R121" si="114">K122</f>
        <v>300000</v>
      </c>
      <c r="L121" s="173">
        <f t="shared" si="114"/>
        <v>185500</v>
      </c>
      <c r="M121" s="173">
        <f t="shared" si="114"/>
        <v>185500</v>
      </c>
      <c r="N121" s="173">
        <f t="shared" si="114"/>
        <v>0</v>
      </c>
      <c r="O121" s="173">
        <f t="shared" si="114"/>
        <v>0</v>
      </c>
      <c r="P121" s="173">
        <f t="shared" si="114"/>
        <v>0</v>
      </c>
      <c r="Q121" s="173">
        <f t="shared" si="114"/>
        <v>0</v>
      </c>
      <c r="R121" s="173">
        <f t="shared" si="114"/>
        <v>114500</v>
      </c>
    </row>
    <row r="122" spans="1:18" ht="16.5" customHeight="1">
      <c r="A122" s="115" t="s">
        <v>779</v>
      </c>
      <c r="B122" s="115" t="s">
        <v>847</v>
      </c>
      <c r="C122" s="115">
        <v>1723000</v>
      </c>
      <c r="D122" s="115"/>
      <c r="E122" s="115"/>
      <c r="F122" s="115"/>
      <c r="G122" s="115"/>
      <c r="H122" s="115">
        <v>-1423000</v>
      </c>
      <c r="I122" s="115"/>
      <c r="J122" s="115">
        <f>SUM(F122:I122)</f>
        <v>-1423000</v>
      </c>
      <c r="K122" s="115">
        <v>300000</v>
      </c>
      <c r="L122" s="115">
        <v>185500</v>
      </c>
      <c r="M122" s="115">
        <v>185500</v>
      </c>
      <c r="N122" s="115"/>
      <c r="O122" s="115"/>
      <c r="P122" s="115"/>
      <c r="Q122" s="115">
        <f>SUM(N122:P122)</f>
        <v>0</v>
      </c>
      <c r="R122" s="115">
        <f>K122-M122-Q122</f>
        <v>114500</v>
      </c>
    </row>
    <row r="123" spans="1:18" ht="16.5" customHeight="1">
      <c r="A123" s="173" t="s">
        <v>16</v>
      </c>
      <c r="B123" s="173" t="s">
        <v>819</v>
      </c>
      <c r="C123" s="173">
        <f>C124</f>
        <v>1000000</v>
      </c>
      <c r="D123" s="173">
        <f t="shared" ref="D123:J123" si="115">SUM(D124)</f>
        <v>0</v>
      </c>
      <c r="E123" s="173">
        <f t="shared" si="115"/>
        <v>0</v>
      </c>
      <c r="F123" s="173">
        <f t="shared" si="115"/>
        <v>0</v>
      </c>
      <c r="G123" s="173">
        <f t="shared" si="115"/>
        <v>0</v>
      </c>
      <c r="H123" s="173">
        <f t="shared" si="115"/>
        <v>0</v>
      </c>
      <c r="I123" s="173">
        <f t="shared" si="115"/>
        <v>0</v>
      </c>
      <c r="J123" s="173">
        <f t="shared" si="115"/>
        <v>0</v>
      </c>
      <c r="K123" s="173">
        <f t="shared" ref="K123:R123" si="116">K124</f>
        <v>1000000</v>
      </c>
      <c r="L123" s="173">
        <f t="shared" si="116"/>
        <v>1000000</v>
      </c>
      <c r="M123" s="173">
        <f t="shared" si="116"/>
        <v>1000000</v>
      </c>
      <c r="N123" s="173">
        <f t="shared" si="116"/>
        <v>0</v>
      </c>
      <c r="O123" s="173">
        <f t="shared" si="116"/>
        <v>0</v>
      </c>
      <c r="P123" s="173">
        <f t="shared" si="116"/>
        <v>0</v>
      </c>
      <c r="Q123" s="173">
        <f t="shared" si="116"/>
        <v>0</v>
      </c>
      <c r="R123" s="173">
        <f t="shared" si="116"/>
        <v>0</v>
      </c>
    </row>
    <row r="124" spans="1:18" ht="16.5" customHeight="1">
      <c r="A124" s="115" t="s">
        <v>779</v>
      </c>
      <c r="B124" s="115" t="s">
        <v>829</v>
      </c>
      <c r="C124" s="115">
        <v>1000000</v>
      </c>
      <c r="D124" s="115"/>
      <c r="E124" s="115"/>
      <c r="F124" s="115"/>
      <c r="G124" s="115"/>
      <c r="H124" s="115"/>
      <c r="I124" s="115"/>
      <c r="J124" s="115">
        <f>SUM(F124:I124)</f>
        <v>0</v>
      </c>
      <c r="K124" s="115">
        <v>1000000</v>
      </c>
      <c r="L124" s="115">
        <v>1000000</v>
      </c>
      <c r="M124" s="115">
        <v>1000000</v>
      </c>
      <c r="N124" s="115"/>
      <c r="O124" s="115"/>
      <c r="P124" s="115"/>
      <c r="Q124" s="115">
        <f>SUM(N124:P124)</f>
        <v>0</v>
      </c>
      <c r="R124" s="115">
        <f>K124-M124-Q124</f>
        <v>0</v>
      </c>
    </row>
    <row r="125" spans="1:18" ht="16.5" customHeight="1">
      <c r="A125" s="173" t="s">
        <v>16</v>
      </c>
      <c r="B125" s="173" t="s">
        <v>848</v>
      </c>
      <c r="C125" s="173">
        <f>C126</f>
        <v>5460000</v>
      </c>
      <c r="D125" s="173">
        <f t="shared" ref="D125:J125" si="117">SUM(D126)</f>
        <v>0</v>
      </c>
      <c r="E125" s="173">
        <f t="shared" si="117"/>
        <v>0</v>
      </c>
      <c r="F125" s="173">
        <f t="shared" si="117"/>
        <v>0</v>
      </c>
      <c r="G125" s="173">
        <f t="shared" si="117"/>
        <v>0</v>
      </c>
      <c r="H125" s="173">
        <f t="shared" si="117"/>
        <v>-4090000</v>
      </c>
      <c r="I125" s="173">
        <f t="shared" si="117"/>
        <v>0</v>
      </c>
      <c r="J125" s="173">
        <f t="shared" si="117"/>
        <v>-4090000</v>
      </c>
      <c r="K125" s="173">
        <f t="shared" ref="K125:R125" si="118">K126</f>
        <v>1370000</v>
      </c>
      <c r="L125" s="173">
        <f t="shared" si="118"/>
        <v>1345000</v>
      </c>
      <c r="M125" s="173">
        <f t="shared" si="118"/>
        <v>1345000</v>
      </c>
      <c r="N125" s="173">
        <f t="shared" si="118"/>
        <v>0</v>
      </c>
      <c r="O125" s="173">
        <f t="shared" si="118"/>
        <v>0</v>
      </c>
      <c r="P125" s="173">
        <f t="shared" si="118"/>
        <v>0</v>
      </c>
      <c r="Q125" s="173">
        <f t="shared" si="118"/>
        <v>0</v>
      </c>
      <c r="R125" s="173">
        <f t="shared" si="118"/>
        <v>25000</v>
      </c>
    </row>
    <row r="126" spans="1:18" ht="16.5" customHeight="1">
      <c r="A126" s="115" t="s">
        <v>779</v>
      </c>
      <c r="B126" s="115" t="s">
        <v>849</v>
      </c>
      <c r="C126" s="115">
        <v>5460000</v>
      </c>
      <c r="D126" s="115"/>
      <c r="E126" s="115"/>
      <c r="F126" s="115"/>
      <c r="G126" s="115"/>
      <c r="H126" s="115">
        <v>-4090000</v>
      </c>
      <c r="I126" s="115"/>
      <c r="J126" s="115">
        <f>SUM(F126:I126)</f>
        <v>-4090000</v>
      </c>
      <c r="K126" s="115">
        <v>1370000</v>
      </c>
      <c r="L126" s="115">
        <v>1345000</v>
      </c>
      <c r="M126" s="115">
        <v>1345000</v>
      </c>
      <c r="N126" s="115"/>
      <c r="O126" s="115"/>
      <c r="P126" s="115"/>
      <c r="Q126" s="115">
        <f>SUM(N126:P126)</f>
        <v>0</v>
      </c>
      <c r="R126" s="115">
        <f>K126-M126-Q126</f>
        <v>25000</v>
      </c>
    </row>
    <row r="127" spans="1:18" ht="16.5" customHeight="1">
      <c r="A127" s="173" t="s">
        <v>16</v>
      </c>
      <c r="B127" s="173" t="s">
        <v>850</v>
      </c>
      <c r="C127" s="173">
        <f>C128</f>
        <v>6500000</v>
      </c>
      <c r="D127" s="173">
        <f t="shared" ref="D127:J127" si="119">SUM(D128)</f>
        <v>0</v>
      </c>
      <c r="E127" s="173">
        <f t="shared" si="119"/>
        <v>0</v>
      </c>
      <c r="F127" s="173">
        <f t="shared" si="119"/>
        <v>0</v>
      </c>
      <c r="G127" s="173">
        <f t="shared" si="119"/>
        <v>0</v>
      </c>
      <c r="H127" s="173">
        <f t="shared" si="119"/>
        <v>-600000</v>
      </c>
      <c r="I127" s="173">
        <f t="shared" si="119"/>
        <v>0</v>
      </c>
      <c r="J127" s="173">
        <f t="shared" si="119"/>
        <v>-600000</v>
      </c>
      <c r="K127" s="173">
        <f t="shared" ref="K127:R127" si="120">K128</f>
        <v>5900000</v>
      </c>
      <c r="L127" s="173">
        <f t="shared" si="120"/>
        <v>5850000</v>
      </c>
      <c r="M127" s="173">
        <f t="shared" si="120"/>
        <v>5850000</v>
      </c>
      <c r="N127" s="173">
        <f t="shared" si="120"/>
        <v>0</v>
      </c>
      <c r="O127" s="173">
        <f t="shared" si="120"/>
        <v>0</v>
      </c>
      <c r="P127" s="173">
        <f t="shared" si="120"/>
        <v>0</v>
      </c>
      <c r="Q127" s="173">
        <f t="shared" si="120"/>
        <v>0</v>
      </c>
      <c r="R127" s="173">
        <f t="shared" si="120"/>
        <v>50000</v>
      </c>
    </row>
    <row r="128" spans="1:18" ht="16.5" customHeight="1">
      <c r="A128" s="115" t="s">
        <v>779</v>
      </c>
      <c r="B128" s="115" t="s">
        <v>159</v>
      </c>
      <c r="C128" s="115">
        <v>6500000</v>
      </c>
      <c r="D128" s="115"/>
      <c r="E128" s="115"/>
      <c r="F128" s="115"/>
      <c r="G128" s="115"/>
      <c r="H128" s="115">
        <v>-600000</v>
      </c>
      <c r="I128" s="115"/>
      <c r="J128" s="115">
        <f>SUM(F128:I128)</f>
        <v>-600000</v>
      </c>
      <c r="K128" s="115">
        <v>5900000</v>
      </c>
      <c r="L128" s="115">
        <v>5850000</v>
      </c>
      <c r="M128" s="115">
        <v>5850000</v>
      </c>
      <c r="N128" s="115"/>
      <c r="O128" s="115"/>
      <c r="P128" s="115"/>
      <c r="Q128" s="115">
        <f>SUM(N128:P128)</f>
        <v>0</v>
      </c>
      <c r="R128" s="115">
        <f>K128-M128-Q128</f>
        <v>50000</v>
      </c>
    </row>
    <row r="129" spans="1:18" ht="16.5" customHeight="1">
      <c r="A129" s="173" t="s">
        <v>16</v>
      </c>
      <c r="B129" s="173" t="s">
        <v>805</v>
      </c>
      <c r="C129" s="173">
        <v>11660000</v>
      </c>
      <c r="D129" s="173">
        <f t="shared" ref="D129:J129" si="121">SUM(D130:D131)</f>
        <v>0</v>
      </c>
      <c r="E129" s="173">
        <f t="shared" si="121"/>
        <v>0</v>
      </c>
      <c r="F129" s="173">
        <f t="shared" si="121"/>
        <v>0</v>
      </c>
      <c r="G129" s="173">
        <f t="shared" si="121"/>
        <v>0</v>
      </c>
      <c r="H129" s="173">
        <f t="shared" si="121"/>
        <v>-2160000</v>
      </c>
      <c r="I129" s="173">
        <f t="shared" si="121"/>
        <v>0</v>
      </c>
      <c r="J129" s="173">
        <f t="shared" si="121"/>
        <v>-2160000</v>
      </c>
      <c r="K129" s="173">
        <v>9500000</v>
      </c>
      <c r="L129" s="173">
        <f t="shared" ref="L129:Q129" si="122">SUM(L130:L131)</f>
        <v>9494290</v>
      </c>
      <c r="M129" s="173">
        <f t="shared" si="122"/>
        <v>9494290</v>
      </c>
      <c r="N129" s="173">
        <f t="shared" si="122"/>
        <v>0</v>
      </c>
      <c r="O129" s="173">
        <f t="shared" si="122"/>
        <v>0</v>
      </c>
      <c r="P129" s="173">
        <f t="shared" si="122"/>
        <v>0</v>
      </c>
      <c r="Q129" s="173">
        <f t="shared" si="122"/>
        <v>0</v>
      </c>
      <c r="R129" s="173">
        <f>SUM(R130:R131)</f>
        <v>5710</v>
      </c>
    </row>
    <row r="130" spans="1:18" ht="16.5" customHeight="1">
      <c r="A130" s="115" t="s">
        <v>779</v>
      </c>
      <c r="B130" s="115" t="s">
        <v>806</v>
      </c>
      <c r="C130" s="115">
        <v>10660000</v>
      </c>
      <c r="D130" s="115"/>
      <c r="E130" s="115"/>
      <c r="F130" s="115"/>
      <c r="G130" s="115"/>
      <c r="H130" s="115">
        <v>-1660000</v>
      </c>
      <c r="I130" s="115"/>
      <c r="J130" s="115">
        <f t="shared" ref="J130:J131" si="123">SUM(F130:I130)</f>
        <v>-1660000</v>
      </c>
      <c r="K130" s="115">
        <v>9000000</v>
      </c>
      <c r="L130" s="115">
        <v>8998250</v>
      </c>
      <c r="M130" s="115">
        <v>8998250</v>
      </c>
      <c r="N130" s="115"/>
      <c r="O130" s="115"/>
      <c r="P130" s="115"/>
      <c r="Q130" s="115">
        <f>SUM(N130:P130)</f>
        <v>0</v>
      </c>
      <c r="R130" s="115">
        <f t="shared" ref="R130:R131" si="124">K130-M130-Q130</f>
        <v>1750</v>
      </c>
    </row>
    <row r="131" spans="1:18" ht="16.5" customHeight="1">
      <c r="A131" s="115" t="s">
        <v>779</v>
      </c>
      <c r="B131" s="115" t="s">
        <v>851</v>
      </c>
      <c r="C131" s="115">
        <v>1000000</v>
      </c>
      <c r="D131" s="115"/>
      <c r="E131" s="115"/>
      <c r="F131" s="115"/>
      <c r="G131" s="115"/>
      <c r="H131" s="115">
        <v>-500000</v>
      </c>
      <c r="I131" s="115"/>
      <c r="J131" s="115">
        <f t="shared" si="123"/>
        <v>-500000</v>
      </c>
      <c r="K131" s="115">
        <v>500000</v>
      </c>
      <c r="L131" s="115">
        <v>496040</v>
      </c>
      <c r="M131" s="115">
        <v>496040</v>
      </c>
      <c r="N131" s="115"/>
      <c r="O131" s="115"/>
      <c r="P131" s="115"/>
      <c r="Q131" s="115">
        <f>SUM(N131:P131)</f>
        <v>0</v>
      </c>
      <c r="R131" s="115">
        <f t="shared" si="124"/>
        <v>3960</v>
      </c>
    </row>
    <row r="132" spans="1:18" ht="16.5" customHeight="1">
      <c r="A132" s="173" t="s">
        <v>16</v>
      </c>
      <c r="B132" s="173" t="s">
        <v>852</v>
      </c>
      <c r="C132" s="173">
        <f>C133</f>
        <v>6550000</v>
      </c>
      <c r="D132" s="173">
        <f t="shared" ref="D132:J132" si="125">SUM(D133)</f>
        <v>0</v>
      </c>
      <c r="E132" s="173">
        <f t="shared" si="125"/>
        <v>0</v>
      </c>
      <c r="F132" s="173">
        <f t="shared" si="125"/>
        <v>0</v>
      </c>
      <c r="G132" s="173">
        <f t="shared" si="125"/>
        <v>0</v>
      </c>
      <c r="H132" s="173">
        <f t="shared" si="125"/>
        <v>-1600000</v>
      </c>
      <c r="I132" s="173">
        <f t="shared" si="125"/>
        <v>0</v>
      </c>
      <c r="J132" s="173">
        <f t="shared" si="125"/>
        <v>-1600000</v>
      </c>
      <c r="K132" s="173">
        <f t="shared" ref="K132:R132" si="126">K133</f>
        <v>4950000</v>
      </c>
      <c r="L132" s="173">
        <f t="shared" si="126"/>
        <v>4800000</v>
      </c>
      <c r="M132" s="173">
        <f t="shared" si="126"/>
        <v>4800000</v>
      </c>
      <c r="N132" s="173">
        <f t="shared" si="126"/>
        <v>0</v>
      </c>
      <c r="O132" s="173">
        <f t="shared" si="126"/>
        <v>0</v>
      </c>
      <c r="P132" s="173">
        <f t="shared" si="126"/>
        <v>0</v>
      </c>
      <c r="Q132" s="173">
        <f t="shared" si="126"/>
        <v>0</v>
      </c>
      <c r="R132" s="173">
        <f t="shared" si="126"/>
        <v>150000</v>
      </c>
    </row>
    <row r="133" spans="1:18" ht="16.5" customHeight="1">
      <c r="A133" s="115" t="s">
        <v>784</v>
      </c>
      <c r="B133" s="115" t="s">
        <v>853</v>
      </c>
      <c r="C133" s="115">
        <v>6550000</v>
      </c>
      <c r="D133" s="115"/>
      <c r="E133" s="115"/>
      <c r="F133" s="115"/>
      <c r="G133" s="115"/>
      <c r="H133" s="115">
        <v>-1600000</v>
      </c>
      <c r="I133" s="115"/>
      <c r="J133" s="115">
        <f>SUM(F133:I133)</f>
        <v>-1600000</v>
      </c>
      <c r="K133" s="115">
        <v>4950000</v>
      </c>
      <c r="L133" s="115">
        <v>4800000</v>
      </c>
      <c r="M133" s="115">
        <v>4800000</v>
      </c>
      <c r="N133" s="115"/>
      <c r="O133" s="115"/>
      <c r="P133" s="115"/>
      <c r="Q133" s="115">
        <f>SUM(N133:P133)</f>
        <v>0</v>
      </c>
      <c r="R133" s="115">
        <f>K133-M133-Q133</f>
        <v>150000</v>
      </c>
    </row>
    <row r="134" spans="1:18" ht="16.5" customHeight="1">
      <c r="A134" s="173" t="s">
        <v>16</v>
      </c>
      <c r="B134" s="173" t="s">
        <v>821</v>
      </c>
      <c r="C134" s="173">
        <f>C135</f>
        <v>1000000</v>
      </c>
      <c r="D134" s="173">
        <f t="shared" ref="D134:J134" si="127">SUM(D135)</f>
        <v>0</v>
      </c>
      <c r="E134" s="173">
        <f t="shared" si="127"/>
        <v>0</v>
      </c>
      <c r="F134" s="173">
        <f t="shared" si="127"/>
        <v>0</v>
      </c>
      <c r="G134" s="173">
        <f t="shared" si="127"/>
        <v>0</v>
      </c>
      <c r="H134" s="173">
        <f t="shared" si="127"/>
        <v>-1000000</v>
      </c>
      <c r="I134" s="173">
        <f t="shared" si="127"/>
        <v>0</v>
      </c>
      <c r="J134" s="173">
        <f t="shared" si="127"/>
        <v>-1000000</v>
      </c>
      <c r="K134" s="173">
        <f t="shared" ref="K134:R134" si="128">K135</f>
        <v>0</v>
      </c>
      <c r="L134" s="173">
        <f t="shared" si="128"/>
        <v>0</v>
      </c>
      <c r="M134" s="173">
        <f t="shared" si="128"/>
        <v>0</v>
      </c>
      <c r="N134" s="173">
        <f t="shared" si="128"/>
        <v>0</v>
      </c>
      <c r="O134" s="173">
        <f t="shared" si="128"/>
        <v>0</v>
      </c>
      <c r="P134" s="173">
        <f t="shared" si="128"/>
        <v>0</v>
      </c>
      <c r="Q134" s="173">
        <f t="shared" si="128"/>
        <v>0</v>
      </c>
      <c r="R134" s="173">
        <f t="shared" si="128"/>
        <v>0</v>
      </c>
    </row>
    <row r="135" spans="1:18" ht="16.5" customHeight="1">
      <c r="A135" s="115" t="s">
        <v>779</v>
      </c>
      <c r="B135" s="115" t="s">
        <v>854</v>
      </c>
      <c r="C135" s="115">
        <v>1000000</v>
      </c>
      <c r="D135" s="115"/>
      <c r="E135" s="115"/>
      <c r="F135" s="115"/>
      <c r="G135" s="115"/>
      <c r="H135" s="115">
        <v>-1000000</v>
      </c>
      <c r="I135" s="115"/>
      <c r="J135" s="115">
        <f>SUM(F135:I135)</f>
        <v>-1000000</v>
      </c>
      <c r="K135" s="115">
        <v>0</v>
      </c>
      <c r="L135" s="115"/>
      <c r="M135" s="115"/>
      <c r="N135" s="115"/>
      <c r="O135" s="115"/>
      <c r="P135" s="115"/>
      <c r="Q135" s="115">
        <f>SUM(N135:P135)</f>
        <v>0</v>
      </c>
      <c r="R135" s="115">
        <f>K135-M135-Q135</f>
        <v>0</v>
      </c>
    </row>
    <row r="136" spans="1:18" ht="16.5" customHeight="1">
      <c r="A136" s="173" t="s">
        <v>16</v>
      </c>
      <c r="B136" s="173" t="s">
        <v>855</v>
      </c>
      <c r="C136" s="173">
        <f>C137</f>
        <v>6500000</v>
      </c>
      <c r="D136" s="173">
        <f t="shared" ref="D136:J136" si="129">SUM(D137)</f>
        <v>0</v>
      </c>
      <c r="E136" s="173">
        <f t="shared" si="129"/>
        <v>0</v>
      </c>
      <c r="F136" s="173">
        <f t="shared" si="129"/>
        <v>-1940000</v>
      </c>
      <c r="G136" s="173">
        <f t="shared" si="129"/>
        <v>0</v>
      </c>
      <c r="H136" s="173">
        <f t="shared" si="129"/>
        <v>-4560000</v>
      </c>
      <c r="I136" s="173">
        <f t="shared" si="129"/>
        <v>0</v>
      </c>
      <c r="J136" s="173">
        <f t="shared" si="129"/>
        <v>-6500000</v>
      </c>
      <c r="K136" s="173">
        <f t="shared" ref="K136:R136" si="130">K137</f>
        <v>0</v>
      </c>
      <c r="L136" s="173">
        <f t="shared" si="130"/>
        <v>0</v>
      </c>
      <c r="M136" s="173">
        <f t="shared" si="130"/>
        <v>0</v>
      </c>
      <c r="N136" s="173">
        <f t="shared" si="130"/>
        <v>0</v>
      </c>
      <c r="O136" s="173">
        <f t="shared" si="130"/>
        <v>0</v>
      </c>
      <c r="P136" s="173">
        <f t="shared" si="130"/>
        <v>0</v>
      </c>
      <c r="Q136" s="173">
        <f t="shared" si="130"/>
        <v>0</v>
      </c>
      <c r="R136" s="173">
        <f t="shared" si="130"/>
        <v>0</v>
      </c>
    </row>
    <row r="137" spans="1:18" ht="16.5" customHeight="1">
      <c r="A137" s="115" t="s">
        <v>779</v>
      </c>
      <c r="B137" s="115" t="s">
        <v>855</v>
      </c>
      <c r="C137" s="115">
        <v>6500000</v>
      </c>
      <c r="D137" s="115"/>
      <c r="E137" s="115"/>
      <c r="F137" s="115">
        <v>-1940000</v>
      </c>
      <c r="G137" s="115"/>
      <c r="H137" s="115">
        <v>-4560000</v>
      </c>
      <c r="I137" s="115"/>
      <c r="J137" s="115">
        <f>SUM(F137:I137)</f>
        <v>-6500000</v>
      </c>
      <c r="K137" s="115">
        <v>0</v>
      </c>
      <c r="L137" s="115"/>
      <c r="M137" s="115"/>
      <c r="N137" s="115"/>
      <c r="O137" s="115"/>
      <c r="P137" s="115"/>
      <c r="Q137" s="115">
        <f>SUM(N137:P137)</f>
        <v>0</v>
      </c>
      <c r="R137" s="115">
        <f>K137-M137-Q137</f>
        <v>0</v>
      </c>
    </row>
    <row r="138" spans="1:18" ht="16.5" customHeight="1">
      <c r="A138" s="119" t="s">
        <v>2</v>
      </c>
      <c r="B138" s="119" t="s">
        <v>856</v>
      </c>
      <c r="C138" s="119">
        <f>SUM(C139)</f>
        <v>5600000</v>
      </c>
      <c r="D138" s="119">
        <f t="shared" ref="D138:J139" si="131">SUM(D139)</f>
        <v>0</v>
      </c>
      <c r="E138" s="119">
        <f t="shared" si="131"/>
        <v>0</v>
      </c>
      <c r="F138" s="119">
        <f t="shared" si="131"/>
        <v>0</v>
      </c>
      <c r="G138" s="119">
        <f t="shared" si="131"/>
        <v>0</v>
      </c>
      <c r="H138" s="119">
        <f t="shared" si="131"/>
        <v>-1862000</v>
      </c>
      <c r="I138" s="119">
        <f t="shared" si="131"/>
        <v>0</v>
      </c>
      <c r="J138" s="119">
        <f t="shared" si="131"/>
        <v>-1862000</v>
      </c>
      <c r="K138" s="119">
        <f t="shared" ref="K138:R139" si="132">SUM(K139)</f>
        <v>3738000</v>
      </c>
      <c r="L138" s="119">
        <f t="shared" si="132"/>
        <v>3738000</v>
      </c>
      <c r="M138" s="119">
        <f t="shared" si="132"/>
        <v>3738000</v>
      </c>
      <c r="N138" s="119">
        <f t="shared" si="132"/>
        <v>0</v>
      </c>
      <c r="O138" s="119">
        <f t="shared" si="132"/>
        <v>0</v>
      </c>
      <c r="P138" s="119">
        <f t="shared" si="132"/>
        <v>0</v>
      </c>
      <c r="Q138" s="119">
        <f t="shared" si="132"/>
        <v>0</v>
      </c>
      <c r="R138" s="119">
        <f t="shared" si="132"/>
        <v>0</v>
      </c>
    </row>
    <row r="139" spans="1:18" ht="16.5" customHeight="1">
      <c r="A139" s="120" t="s">
        <v>3</v>
      </c>
      <c r="B139" s="120" t="s">
        <v>294</v>
      </c>
      <c r="C139" s="120">
        <f>SUM(C140)</f>
        <v>5600000</v>
      </c>
      <c r="D139" s="120">
        <f t="shared" si="131"/>
        <v>0</v>
      </c>
      <c r="E139" s="120">
        <f t="shared" si="131"/>
        <v>0</v>
      </c>
      <c r="F139" s="120">
        <f t="shared" si="131"/>
        <v>0</v>
      </c>
      <c r="G139" s="120">
        <f t="shared" si="131"/>
        <v>0</v>
      </c>
      <c r="H139" s="120">
        <f t="shared" si="131"/>
        <v>-1862000</v>
      </c>
      <c r="I139" s="120">
        <f t="shared" si="131"/>
        <v>0</v>
      </c>
      <c r="J139" s="120">
        <f t="shared" si="131"/>
        <v>-1862000</v>
      </c>
      <c r="K139" s="120">
        <f t="shared" si="132"/>
        <v>3738000</v>
      </c>
      <c r="L139" s="120">
        <f t="shared" si="132"/>
        <v>3738000</v>
      </c>
      <c r="M139" s="120">
        <f t="shared" si="132"/>
        <v>3738000</v>
      </c>
      <c r="N139" s="120">
        <f t="shared" si="132"/>
        <v>0</v>
      </c>
      <c r="O139" s="120">
        <f t="shared" si="132"/>
        <v>0</v>
      </c>
      <c r="P139" s="120">
        <f t="shared" si="132"/>
        <v>0</v>
      </c>
      <c r="Q139" s="120">
        <f t="shared" si="132"/>
        <v>0</v>
      </c>
      <c r="R139" s="120">
        <f t="shared" si="132"/>
        <v>0</v>
      </c>
    </row>
    <row r="140" spans="1:18" ht="16.5" customHeight="1">
      <c r="A140" s="173" t="s">
        <v>16</v>
      </c>
      <c r="B140" s="173" t="s">
        <v>256</v>
      </c>
      <c r="C140" s="173">
        <f>C141</f>
        <v>5600000</v>
      </c>
      <c r="D140" s="173">
        <f t="shared" ref="D140:J140" si="133">D141</f>
        <v>0</v>
      </c>
      <c r="E140" s="173">
        <f t="shared" si="133"/>
        <v>0</v>
      </c>
      <c r="F140" s="173">
        <f t="shared" si="133"/>
        <v>0</v>
      </c>
      <c r="G140" s="173">
        <f t="shared" si="133"/>
        <v>0</v>
      </c>
      <c r="H140" s="173">
        <f t="shared" si="133"/>
        <v>-1862000</v>
      </c>
      <c r="I140" s="173">
        <f t="shared" si="133"/>
        <v>0</v>
      </c>
      <c r="J140" s="173">
        <f t="shared" si="133"/>
        <v>-1862000</v>
      </c>
      <c r="K140" s="173">
        <f t="shared" ref="K140:R140" si="134">K141</f>
        <v>3738000</v>
      </c>
      <c r="L140" s="173">
        <f t="shared" si="134"/>
        <v>3738000</v>
      </c>
      <c r="M140" s="173">
        <f t="shared" si="134"/>
        <v>3738000</v>
      </c>
      <c r="N140" s="173">
        <f t="shared" si="134"/>
        <v>0</v>
      </c>
      <c r="O140" s="173">
        <f t="shared" si="134"/>
        <v>0</v>
      </c>
      <c r="P140" s="173">
        <f t="shared" si="134"/>
        <v>0</v>
      </c>
      <c r="Q140" s="173">
        <f t="shared" si="134"/>
        <v>0</v>
      </c>
      <c r="R140" s="173">
        <f t="shared" si="134"/>
        <v>0</v>
      </c>
    </row>
    <row r="141" spans="1:18" ht="16.5" customHeight="1">
      <c r="A141" s="115" t="s">
        <v>784</v>
      </c>
      <c r="B141" s="115" t="s">
        <v>216</v>
      </c>
      <c r="C141" s="115">
        <v>5600000</v>
      </c>
      <c r="D141" s="115"/>
      <c r="E141" s="115"/>
      <c r="F141" s="115"/>
      <c r="G141" s="115"/>
      <c r="H141" s="115">
        <v>-1862000</v>
      </c>
      <c r="I141" s="115"/>
      <c r="J141" s="115">
        <f>SUM(F141:I141)</f>
        <v>-1862000</v>
      </c>
      <c r="K141" s="115">
        <v>3738000</v>
      </c>
      <c r="L141" s="115">
        <v>3738000</v>
      </c>
      <c r="M141" s="115">
        <v>3738000</v>
      </c>
      <c r="N141" s="115"/>
      <c r="O141" s="115"/>
      <c r="P141" s="115"/>
      <c r="Q141" s="115">
        <f>SUM(N141:P141)</f>
        <v>0</v>
      </c>
      <c r="R141" s="115">
        <f>K141-M141-Q141</f>
        <v>0</v>
      </c>
    </row>
    <row r="142" spans="1:18"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</row>
    <row r="143" spans="1:18"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</row>
  </sheetData>
  <autoFilter ref="A5:R142"/>
  <mergeCells count="10">
    <mergeCell ref="L4:L5"/>
    <mergeCell ref="M4:M5"/>
    <mergeCell ref="N4:Q4"/>
    <mergeCell ref="R4:R5"/>
    <mergeCell ref="A2:B2"/>
    <mergeCell ref="C2:H2"/>
    <mergeCell ref="A4:B4"/>
    <mergeCell ref="C4:C5"/>
    <mergeCell ref="D4:J4"/>
    <mergeCell ref="K4:K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50" firstPageNumber="104" fitToHeight="10" orientation="landscape" useFirstPageNumber="1" r:id="rId1"/>
  <headerFooter alignWithMargins="0">
    <oddFooter>&amp;C- &amp;P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89"/>
  <sheetViews>
    <sheetView workbookViewId="0">
      <selection activeCell="B13" sqref="B13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557</v>
      </c>
      <c r="D2" s="145"/>
      <c r="E2" s="145"/>
      <c r="F2" s="145"/>
      <c r="G2" s="145"/>
      <c r="H2" s="145"/>
    </row>
    <row r="3" spans="1:18">
      <c r="C3" s="112">
        <f>SUBTOTAL(9,C11:C88)</f>
        <v>1387845150</v>
      </c>
      <c r="D3" s="112">
        <f t="shared" ref="D3:R3" si="0">SUBTOTAL(9,D11:D88)</f>
        <v>0</v>
      </c>
      <c r="E3" s="112">
        <f t="shared" si="0"/>
        <v>0</v>
      </c>
      <c r="F3" s="108"/>
      <c r="G3" s="108"/>
      <c r="H3" s="108">
        <f t="shared" si="0"/>
        <v>-14700000</v>
      </c>
      <c r="I3" s="108">
        <f t="shared" si="0"/>
        <v>151995000</v>
      </c>
      <c r="J3" s="112">
        <f t="shared" si="0"/>
        <v>38917000</v>
      </c>
      <c r="K3" s="112">
        <f t="shared" si="0"/>
        <v>1426762150</v>
      </c>
      <c r="L3" s="112">
        <f t="shared" si="0"/>
        <v>1394652642</v>
      </c>
      <c r="M3" s="112">
        <f t="shared" si="0"/>
        <v>1394652642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32109508</v>
      </c>
    </row>
    <row r="4" spans="1:18" ht="1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 ht="15" customHeight="1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123</v>
      </c>
      <c r="C6" s="9">
        <f>SUM(C7,C39,C52,C64,C69,C79,C74,C84)</f>
        <v>645875430</v>
      </c>
      <c r="D6" s="115">
        <f t="shared" ref="D6:J6" si="1">SUM(D7,D39,D52,D64,D69,D79,D74,D84)</f>
        <v>0</v>
      </c>
      <c r="E6" s="115">
        <f t="shared" si="1"/>
        <v>0</v>
      </c>
      <c r="F6" s="115">
        <f t="shared" si="1"/>
        <v>0</v>
      </c>
      <c r="G6" s="115">
        <f t="shared" si="1"/>
        <v>-49189000</v>
      </c>
      <c r="H6" s="115">
        <f t="shared" si="1"/>
        <v>-2940000</v>
      </c>
      <c r="I6" s="115">
        <f t="shared" si="1"/>
        <v>30399000</v>
      </c>
      <c r="J6" s="115">
        <f t="shared" si="1"/>
        <v>-21730000</v>
      </c>
      <c r="K6" s="9">
        <f t="shared" ref="K6:R6" si="2">SUM(K7,K39,K52,K64,K69,K79,K74,K84)</f>
        <v>624145430</v>
      </c>
      <c r="L6" s="9">
        <f t="shared" si="2"/>
        <v>611436076</v>
      </c>
      <c r="M6" s="9">
        <f t="shared" si="2"/>
        <v>611436076</v>
      </c>
      <c r="N6" s="9">
        <f t="shared" si="2"/>
        <v>0</v>
      </c>
      <c r="O6" s="9">
        <f t="shared" si="2"/>
        <v>0</v>
      </c>
      <c r="P6" s="9">
        <f t="shared" si="2"/>
        <v>0</v>
      </c>
      <c r="Q6" s="9">
        <f t="shared" si="2"/>
        <v>0</v>
      </c>
      <c r="R6" s="9">
        <f t="shared" si="2"/>
        <v>12709354</v>
      </c>
    </row>
    <row r="7" spans="1:18">
      <c r="A7" s="11" t="s">
        <v>1</v>
      </c>
      <c r="B7" s="11" t="s">
        <v>33</v>
      </c>
      <c r="C7" s="11">
        <f>SUM(C8)</f>
        <v>613504000</v>
      </c>
      <c r="D7" s="117">
        <f t="shared" ref="D7:J8" si="3">SUM(D8)</f>
        <v>0</v>
      </c>
      <c r="E7" s="117">
        <f t="shared" si="3"/>
        <v>0</v>
      </c>
      <c r="F7" s="117">
        <f t="shared" si="3"/>
        <v>0</v>
      </c>
      <c r="G7" s="117">
        <f t="shared" si="3"/>
        <v>-49189000</v>
      </c>
      <c r="H7" s="117">
        <f t="shared" si="3"/>
        <v>0</v>
      </c>
      <c r="I7" s="117">
        <f t="shared" si="3"/>
        <v>0</v>
      </c>
      <c r="J7" s="117">
        <f t="shared" si="3"/>
        <v>-49189000</v>
      </c>
      <c r="K7" s="11">
        <f t="shared" ref="K7:R8" si="4">SUM(K8)</f>
        <v>564315000</v>
      </c>
      <c r="L7" s="11">
        <f t="shared" si="4"/>
        <v>553858046</v>
      </c>
      <c r="M7" s="11">
        <f t="shared" si="4"/>
        <v>553858046</v>
      </c>
      <c r="N7" s="11">
        <f t="shared" si="4"/>
        <v>0</v>
      </c>
      <c r="O7" s="11">
        <f t="shared" si="4"/>
        <v>0</v>
      </c>
      <c r="P7" s="11">
        <f t="shared" si="4"/>
        <v>0</v>
      </c>
      <c r="Q7" s="11">
        <f t="shared" si="4"/>
        <v>0</v>
      </c>
      <c r="R7" s="11">
        <f t="shared" si="4"/>
        <v>10456954</v>
      </c>
    </row>
    <row r="8" spans="1:18">
      <c r="A8" s="12" t="s">
        <v>2</v>
      </c>
      <c r="B8" s="12" t="s">
        <v>223</v>
      </c>
      <c r="C8" s="12">
        <f>SUM(C9)</f>
        <v>613504000</v>
      </c>
      <c r="D8" s="119">
        <f t="shared" si="3"/>
        <v>0</v>
      </c>
      <c r="E8" s="119">
        <f t="shared" si="3"/>
        <v>0</v>
      </c>
      <c r="F8" s="119">
        <f t="shared" si="3"/>
        <v>0</v>
      </c>
      <c r="G8" s="119">
        <f t="shared" si="3"/>
        <v>-49189000</v>
      </c>
      <c r="H8" s="119">
        <f t="shared" si="3"/>
        <v>0</v>
      </c>
      <c r="I8" s="119">
        <f t="shared" si="3"/>
        <v>0</v>
      </c>
      <c r="J8" s="119">
        <f t="shared" si="3"/>
        <v>-49189000</v>
      </c>
      <c r="K8" s="12">
        <f t="shared" si="4"/>
        <v>564315000</v>
      </c>
      <c r="L8" s="12">
        <f t="shared" si="4"/>
        <v>553858046</v>
      </c>
      <c r="M8" s="12">
        <f t="shared" si="4"/>
        <v>553858046</v>
      </c>
      <c r="N8" s="12">
        <f t="shared" si="4"/>
        <v>0</v>
      </c>
      <c r="O8" s="12">
        <f t="shared" si="4"/>
        <v>0</v>
      </c>
      <c r="P8" s="12">
        <f t="shared" si="4"/>
        <v>0</v>
      </c>
      <c r="Q8" s="12">
        <f t="shared" si="4"/>
        <v>0</v>
      </c>
      <c r="R8" s="12">
        <f t="shared" si="4"/>
        <v>10456954</v>
      </c>
    </row>
    <row r="9" spans="1:18">
      <c r="A9" s="13" t="s">
        <v>3</v>
      </c>
      <c r="B9" s="13" t="s">
        <v>295</v>
      </c>
      <c r="C9" s="13">
        <f t="shared" ref="C9:R9" si="5">SUM(C10,C12,C14,C16,C20,C23,C26,C28,C31,C34,C36)</f>
        <v>613504000</v>
      </c>
      <c r="D9" s="120">
        <f t="shared" si="5"/>
        <v>0</v>
      </c>
      <c r="E9" s="120">
        <f t="shared" si="5"/>
        <v>0</v>
      </c>
      <c r="F9" s="120">
        <f t="shared" si="5"/>
        <v>0</v>
      </c>
      <c r="G9" s="120">
        <f t="shared" si="5"/>
        <v>-49189000</v>
      </c>
      <c r="H9" s="120">
        <f t="shared" si="5"/>
        <v>0</v>
      </c>
      <c r="I9" s="120">
        <f t="shared" si="5"/>
        <v>0</v>
      </c>
      <c r="J9" s="120">
        <f t="shared" si="5"/>
        <v>-49189000</v>
      </c>
      <c r="K9" s="13">
        <f t="shared" si="5"/>
        <v>564315000</v>
      </c>
      <c r="L9" s="13">
        <f t="shared" si="5"/>
        <v>553858046</v>
      </c>
      <c r="M9" s="13">
        <f t="shared" si="5"/>
        <v>553858046</v>
      </c>
      <c r="N9" s="13">
        <f t="shared" si="5"/>
        <v>0</v>
      </c>
      <c r="O9" s="13">
        <f t="shared" si="5"/>
        <v>0</v>
      </c>
      <c r="P9" s="13">
        <f t="shared" si="5"/>
        <v>0</v>
      </c>
      <c r="Q9" s="13">
        <f t="shared" si="5"/>
        <v>0</v>
      </c>
      <c r="R9" s="13">
        <f t="shared" si="5"/>
        <v>10456954</v>
      </c>
    </row>
    <row r="10" spans="1:18">
      <c r="A10" s="14" t="s">
        <v>16</v>
      </c>
      <c r="B10" s="14" t="s">
        <v>21</v>
      </c>
      <c r="C10" s="14">
        <f t="shared" ref="C10:R10" si="6">SUM(C11)</f>
        <v>1020000</v>
      </c>
      <c r="D10" s="173">
        <f t="shared" si="6"/>
        <v>0</v>
      </c>
      <c r="E10" s="173">
        <f t="shared" si="6"/>
        <v>0</v>
      </c>
      <c r="F10" s="173">
        <f t="shared" si="6"/>
        <v>0</v>
      </c>
      <c r="G10" s="173">
        <f t="shared" si="6"/>
        <v>0</v>
      </c>
      <c r="H10" s="173">
        <f t="shared" si="6"/>
        <v>0</v>
      </c>
      <c r="I10" s="173">
        <f t="shared" si="6"/>
        <v>0</v>
      </c>
      <c r="J10" s="173">
        <f t="shared" si="6"/>
        <v>0</v>
      </c>
      <c r="K10" s="14">
        <f t="shared" si="6"/>
        <v>1020000</v>
      </c>
      <c r="L10" s="14">
        <f t="shared" si="6"/>
        <v>953600</v>
      </c>
      <c r="M10" s="14">
        <f t="shared" si="6"/>
        <v>953600</v>
      </c>
      <c r="N10" s="14">
        <f t="shared" si="6"/>
        <v>0</v>
      </c>
      <c r="O10" s="14">
        <f t="shared" si="6"/>
        <v>0</v>
      </c>
      <c r="P10" s="14">
        <f t="shared" si="6"/>
        <v>0</v>
      </c>
      <c r="Q10" s="14">
        <f t="shared" si="6"/>
        <v>0</v>
      </c>
      <c r="R10" s="14">
        <f t="shared" si="6"/>
        <v>66400</v>
      </c>
    </row>
    <row r="11" spans="1:18">
      <c r="A11" s="9" t="s">
        <v>4</v>
      </c>
      <c r="B11" s="9" t="s">
        <v>35</v>
      </c>
      <c r="C11" s="9">
        <v>1020000</v>
      </c>
      <c r="D11" s="9"/>
      <c r="E11" s="9"/>
      <c r="F11" s="9">
        <v>0</v>
      </c>
      <c r="G11" s="9"/>
      <c r="H11" s="9"/>
      <c r="I11" s="9"/>
      <c r="J11" s="115">
        <f>SUM(F11:I11)</f>
        <v>0</v>
      </c>
      <c r="K11" s="9">
        <v>1020000</v>
      </c>
      <c r="L11" s="9">
        <v>953600</v>
      </c>
      <c r="M11" s="9">
        <v>953600</v>
      </c>
      <c r="N11" s="9">
        <f>L11-M11</f>
        <v>0</v>
      </c>
      <c r="O11" s="9"/>
      <c r="P11" s="9"/>
      <c r="Q11" s="9">
        <f>SUM(N11:P11)</f>
        <v>0</v>
      </c>
      <c r="R11" s="9">
        <f>K11-M11-Q11</f>
        <v>66400</v>
      </c>
    </row>
    <row r="12" spans="1:18">
      <c r="A12" s="14" t="s">
        <v>16</v>
      </c>
      <c r="B12" s="14" t="s">
        <v>65</v>
      </c>
      <c r="C12" s="14">
        <v>53979000</v>
      </c>
      <c r="D12" s="173">
        <f t="shared" ref="D12:J12" si="7">SUM(D13)</f>
        <v>0</v>
      </c>
      <c r="E12" s="173">
        <f t="shared" si="7"/>
        <v>0</v>
      </c>
      <c r="F12" s="173">
        <f t="shared" si="7"/>
        <v>0</v>
      </c>
      <c r="G12" s="173">
        <f t="shared" si="7"/>
        <v>-49189000</v>
      </c>
      <c r="H12" s="173">
        <f t="shared" si="7"/>
        <v>0</v>
      </c>
      <c r="I12" s="173">
        <f t="shared" si="7"/>
        <v>0</v>
      </c>
      <c r="J12" s="173">
        <f t="shared" si="7"/>
        <v>-49189000</v>
      </c>
      <c r="K12" s="14">
        <v>4790000</v>
      </c>
      <c r="L12" s="14">
        <f t="shared" ref="L12:R12" si="8">SUM(L13:L13)</f>
        <v>4790000</v>
      </c>
      <c r="M12" s="14">
        <f t="shared" si="8"/>
        <v>4790000</v>
      </c>
      <c r="N12" s="14">
        <f t="shared" si="8"/>
        <v>0</v>
      </c>
      <c r="O12" s="14">
        <f t="shared" si="8"/>
        <v>0</v>
      </c>
      <c r="P12" s="14">
        <f t="shared" si="8"/>
        <v>0</v>
      </c>
      <c r="Q12" s="14">
        <f t="shared" si="8"/>
        <v>0</v>
      </c>
      <c r="R12" s="14">
        <f t="shared" si="8"/>
        <v>0</v>
      </c>
    </row>
    <row r="13" spans="1:18">
      <c r="A13" s="9" t="s">
        <v>64</v>
      </c>
      <c r="B13" s="9" t="s">
        <v>208</v>
      </c>
      <c r="C13" s="9">
        <v>53979000</v>
      </c>
      <c r="D13" s="9"/>
      <c r="E13" s="9"/>
      <c r="F13" s="292"/>
      <c r="G13" s="292">
        <v>-49189000</v>
      </c>
      <c r="H13" s="9"/>
      <c r="I13" s="292"/>
      <c r="J13" s="115">
        <f>SUM(F13:I13)</f>
        <v>-49189000</v>
      </c>
      <c r="K13" s="9">
        <v>4790000</v>
      </c>
      <c r="L13" s="9">
        <v>4790000</v>
      </c>
      <c r="M13" s="9">
        <v>4790000</v>
      </c>
      <c r="N13" s="9">
        <f>L13-M13</f>
        <v>0</v>
      </c>
      <c r="O13" s="9"/>
      <c r="P13" s="9"/>
      <c r="Q13" s="9">
        <f>SUM(N13:P13)</f>
        <v>0</v>
      </c>
      <c r="R13" s="9">
        <f>K13-M13-Q13</f>
        <v>0</v>
      </c>
    </row>
    <row r="14" spans="1:18">
      <c r="A14" s="14" t="s">
        <v>16</v>
      </c>
      <c r="B14" s="14" t="s">
        <v>67</v>
      </c>
      <c r="C14" s="14">
        <v>69670000</v>
      </c>
      <c r="D14" s="173">
        <f t="shared" ref="D14:J14" si="9">SUM(D15)</f>
        <v>0</v>
      </c>
      <c r="E14" s="173">
        <f t="shared" si="9"/>
        <v>0</v>
      </c>
      <c r="F14" s="173">
        <f t="shared" si="9"/>
        <v>8057000</v>
      </c>
      <c r="G14" s="173">
        <f t="shared" si="9"/>
        <v>0</v>
      </c>
      <c r="H14" s="173">
        <f t="shared" si="9"/>
        <v>0</v>
      </c>
      <c r="I14" s="173">
        <f t="shared" si="9"/>
        <v>0</v>
      </c>
      <c r="J14" s="173">
        <f t="shared" si="9"/>
        <v>8057000</v>
      </c>
      <c r="K14" s="14">
        <v>77727000</v>
      </c>
      <c r="L14" s="14">
        <f t="shared" ref="L14:R14" si="10">SUM(L15)</f>
        <v>76204780</v>
      </c>
      <c r="M14" s="14">
        <f t="shared" si="10"/>
        <v>76204780</v>
      </c>
      <c r="N14" s="14">
        <f t="shared" si="10"/>
        <v>0</v>
      </c>
      <c r="O14" s="14">
        <f t="shared" si="10"/>
        <v>0</v>
      </c>
      <c r="P14" s="14">
        <f t="shared" si="10"/>
        <v>0</v>
      </c>
      <c r="Q14" s="14">
        <f t="shared" si="10"/>
        <v>0</v>
      </c>
      <c r="R14" s="14">
        <f t="shared" si="10"/>
        <v>1522220</v>
      </c>
    </row>
    <row r="15" spans="1:18">
      <c r="A15" s="9" t="s">
        <v>4</v>
      </c>
      <c r="B15" s="9" t="s">
        <v>67</v>
      </c>
      <c r="C15" s="9">
        <v>69670000</v>
      </c>
      <c r="D15" s="9"/>
      <c r="E15" s="9"/>
      <c r="F15" s="9">
        <v>8057000</v>
      </c>
      <c r="G15" s="9"/>
      <c r="H15" s="9"/>
      <c r="I15" s="9"/>
      <c r="J15" s="115">
        <f>SUM(F15:I15)</f>
        <v>8057000</v>
      </c>
      <c r="K15" s="9">
        <v>77727000</v>
      </c>
      <c r="L15" s="9">
        <v>76204780</v>
      </c>
      <c r="M15" s="9">
        <v>76204780</v>
      </c>
      <c r="N15" s="9">
        <f>L15-M15</f>
        <v>0</v>
      </c>
      <c r="O15" s="9"/>
      <c r="P15" s="9"/>
      <c r="Q15" s="9">
        <f>SUM(N15:P15)</f>
        <v>0</v>
      </c>
      <c r="R15" s="9">
        <f>K15-M15-Q15</f>
        <v>1522220</v>
      </c>
    </row>
    <row r="16" spans="1:18">
      <c r="A16" s="14" t="s">
        <v>16</v>
      </c>
      <c r="B16" s="14" t="s">
        <v>36</v>
      </c>
      <c r="C16" s="14">
        <v>59355000</v>
      </c>
      <c r="D16" s="173">
        <f t="shared" ref="D16:J16" si="11">SUM(D17:D19)</f>
        <v>0</v>
      </c>
      <c r="E16" s="173">
        <f t="shared" si="11"/>
        <v>0</v>
      </c>
      <c r="F16" s="173">
        <f t="shared" si="11"/>
        <v>7403000</v>
      </c>
      <c r="G16" s="173">
        <f t="shared" si="11"/>
        <v>0</v>
      </c>
      <c r="H16" s="173">
        <f t="shared" si="11"/>
        <v>0</v>
      </c>
      <c r="I16" s="173">
        <f t="shared" si="11"/>
        <v>0</v>
      </c>
      <c r="J16" s="173">
        <f t="shared" si="11"/>
        <v>7403000</v>
      </c>
      <c r="K16" s="14">
        <v>66758000</v>
      </c>
      <c r="L16" s="14">
        <f t="shared" ref="L16:R16" si="12">SUM(L17:L19)</f>
        <v>65747810</v>
      </c>
      <c r="M16" s="14">
        <f t="shared" si="12"/>
        <v>65747810</v>
      </c>
      <c r="N16" s="14">
        <f t="shared" si="12"/>
        <v>0</v>
      </c>
      <c r="O16" s="14">
        <f t="shared" si="12"/>
        <v>0</v>
      </c>
      <c r="P16" s="14">
        <f t="shared" si="12"/>
        <v>0</v>
      </c>
      <c r="Q16" s="14">
        <f t="shared" si="12"/>
        <v>0</v>
      </c>
      <c r="R16" s="14">
        <f t="shared" si="12"/>
        <v>1010190</v>
      </c>
    </row>
    <row r="17" spans="1:18">
      <c r="A17" s="9" t="s">
        <v>4</v>
      </c>
      <c r="B17" s="9" t="s">
        <v>144</v>
      </c>
      <c r="C17" s="9">
        <v>56655000</v>
      </c>
      <c r="D17" s="9"/>
      <c r="E17" s="9"/>
      <c r="F17" s="9">
        <v>7903000</v>
      </c>
      <c r="G17" s="9"/>
      <c r="H17" s="9"/>
      <c r="I17" s="9"/>
      <c r="J17" s="115">
        <f t="shared" ref="J17:J19" si="13">SUM(F17:I17)</f>
        <v>7903000</v>
      </c>
      <c r="K17" s="9">
        <v>64558000</v>
      </c>
      <c r="L17" s="9">
        <v>64049930</v>
      </c>
      <c r="M17" s="9">
        <v>64049930</v>
      </c>
      <c r="N17" s="9">
        <f t="shared" ref="N17:N19" si="14">L17-M17</f>
        <v>0</v>
      </c>
      <c r="O17" s="9"/>
      <c r="P17" s="9"/>
      <c r="Q17" s="9">
        <f>SUM(N17:P17)</f>
        <v>0</v>
      </c>
      <c r="R17" s="9">
        <f t="shared" ref="R17:R19" si="15">K17-M17-Q17</f>
        <v>508070</v>
      </c>
    </row>
    <row r="18" spans="1:18">
      <c r="A18" s="9" t="s">
        <v>4</v>
      </c>
      <c r="B18" s="15" t="s">
        <v>43</v>
      </c>
      <c r="C18" s="9">
        <v>2100000</v>
      </c>
      <c r="D18" s="9"/>
      <c r="E18" s="9"/>
      <c r="F18" s="9">
        <v>-500000</v>
      </c>
      <c r="G18" s="9"/>
      <c r="H18" s="9"/>
      <c r="I18" s="9"/>
      <c r="J18" s="115">
        <f t="shared" si="13"/>
        <v>-500000</v>
      </c>
      <c r="K18" s="9">
        <v>1600000</v>
      </c>
      <c r="L18" s="9">
        <v>1147880</v>
      </c>
      <c r="M18" s="9">
        <v>1147880</v>
      </c>
      <c r="N18" s="9">
        <f t="shared" si="14"/>
        <v>0</v>
      </c>
      <c r="O18" s="9"/>
      <c r="P18" s="9"/>
      <c r="Q18" s="9">
        <f>SUM(N18:P18)</f>
        <v>0</v>
      </c>
      <c r="R18" s="9">
        <f t="shared" si="15"/>
        <v>452120</v>
      </c>
    </row>
    <row r="19" spans="1:18">
      <c r="A19" s="9" t="s">
        <v>4</v>
      </c>
      <c r="B19" s="15" t="s">
        <v>46</v>
      </c>
      <c r="C19" s="9">
        <v>600000</v>
      </c>
      <c r="D19" s="9"/>
      <c r="E19" s="9"/>
      <c r="F19" s="9">
        <v>0</v>
      </c>
      <c r="G19" s="9"/>
      <c r="H19" s="9"/>
      <c r="I19" s="9"/>
      <c r="J19" s="115">
        <f t="shared" si="13"/>
        <v>0</v>
      </c>
      <c r="K19" s="9">
        <v>600000</v>
      </c>
      <c r="L19" s="9">
        <v>550000</v>
      </c>
      <c r="M19" s="9">
        <v>550000</v>
      </c>
      <c r="N19" s="9">
        <f t="shared" si="14"/>
        <v>0</v>
      </c>
      <c r="O19" s="9"/>
      <c r="P19" s="9"/>
      <c r="Q19" s="9">
        <f>SUM(N19:P19)</f>
        <v>0</v>
      </c>
      <c r="R19" s="9">
        <f t="shared" si="15"/>
        <v>50000</v>
      </c>
    </row>
    <row r="20" spans="1:18">
      <c r="A20" s="14" t="s">
        <v>16</v>
      </c>
      <c r="B20" s="14" t="s">
        <v>31</v>
      </c>
      <c r="C20" s="14">
        <v>11003000</v>
      </c>
      <c r="D20" s="173">
        <f t="shared" ref="D20:J20" si="16">SUM(D21:D22)</f>
        <v>0</v>
      </c>
      <c r="E20" s="173">
        <f t="shared" si="16"/>
        <v>0</v>
      </c>
      <c r="F20" s="173">
        <f t="shared" si="16"/>
        <v>-350000</v>
      </c>
      <c r="G20" s="173">
        <f t="shared" si="16"/>
        <v>0</v>
      </c>
      <c r="H20" s="173">
        <f t="shared" si="16"/>
        <v>0</v>
      </c>
      <c r="I20" s="173">
        <f t="shared" si="16"/>
        <v>0</v>
      </c>
      <c r="J20" s="173">
        <f t="shared" si="16"/>
        <v>-350000</v>
      </c>
      <c r="K20" s="14">
        <v>10653000</v>
      </c>
      <c r="L20" s="14">
        <f t="shared" ref="L20:R20" si="17">SUM(L21:L22)</f>
        <v>6678210</v>
      </c>
      <c r="M20" s="14">
        <f t="shared" si="17"/>
        <v>6678210</v>
      </c>
      <c r="N20" s="14">
        <f t="shared" si="17"/>
        <v>0</v>
      </c>
      <c r="O20" s="14">
        <f t="shared" si="17"/>
        <v>0</v>
      </c>
      <c r="P20" s="14">
        <f t="shared" si="17"/>
        <v>0</v>
      </c>
      <c r="Q20" s="14">
        <f t="shared" si="17"/>
        <v>0</v>
      </c>
      <c r="R20" s="14">
        <f t="shared" si="17"/>
        <v>3974790</v>
      </c>
    </row>
    <row r="21" spans="1:18">
      <c r="A21" s="9" t="s">
        <v>4</v>
      </c>
      <c r="B21" s="9" t="s">
        <v>225</v>
      </c>
      <c r="C21" s="9">
        <v>4803000</v>
      </c>
      <c r="D21" s="9"/>
      <c r="E21" s="9"/>
      <c r="F21" s="9">
        <v>150000</v>
      </c>
      <c r="G21" s="9"/>
      <c r="H21" s="9"/>
      <c r="I21" s="9"/>
      <c r="J21" s="115">
        <f t="shared" ref="J21:J22" si="18">SUM(F21:I21)</f>
        <v>150000</v>
      </c>
      <c r="K21" s="9">
        <v>4953000</v>
      </c>
      <c r="L21" s="9">
        <v>2243370</v>
      </c>
      <c r="M21" s="9">
        <v>2243370</v>
      </c>
      <c r="N21" s="9">
        <f t="shared" ref="N21:N22" si="19">L21-M21</f>
        <v>0</v>
      </c>
      <c r="O21" s="9"/>
      <c r="P21" s="9"/>
      <c r="Q21" s="9">
        <f>SUM(N21:P21)</f>
        <v>0</v>
      </c>
      <c r="R21" s="9">
        <f t="shared" ref="R21:R22" si="20">K21-M21-Q21</f>
        <v>2709630</v>
      </c>
    </row>
    <row r="22" spans="1:18">
      <c r="A22" s="9" t="s">
        <v>4</v>
      </c>
      <c r="B22" s="9" t="s">
        <v>226</v>
      </c>
      <c r="C22" s="9">
        <v>6200000</v>
      </c>
      <c r="D22" s="9"/>
      <c r="E22" s="9"/>
      <c r="F22" s="9">
        <v>-500000</v>
      </c>
      <c r="G22" s="9"/>
      <c r="H22" s="9"/>
      <c r="I22" s="9"/>
      <c r="J22" s="115">
        <f t="shared" si="18"/>
        <v>-500000</v>
      </c>
      <c r="K22" s="9">
        <v>5700000</v>
      </c>
      <c r="L22" s="9">
        <v>4434840</v>
      </c>
      <c r="M22" s="9">
        <v>4434840</v>
      </c>
      <c r="N22" s="9">
        <f t="shared" si="19"/>
        <v>0</v>
      </c>
      <c r="O22" s="9"/>
      <c r="P22" s="9"/>
      <c r="Q22" s="9">
        <f>SUM(N22:P22)</f>
        <v>0</v>
      </c>
      <c r="R22" s="9">
        <f t="shared" si="20"/>
        <v>1265160</v>
      </c>
    </row>
    <row r="23" spans="1:18">
      <c r="A23" s="14" t="s">
        <v>16</v>
      </c>
      <c r="B23" s="14" t="s">
        <v>47</v>
      </c>
      <c r="C23" s="14">
        <v>89595000</v>
      </c>
      <c r="D23" s="173">
        <f t="shared" ref="D23:J23" si="21">SUM(D24:D25)</f>
        <v>0</v>
      </c>
      <c r="E23" s="173">
        <f t="shared" si="21"/>
        <v>0</v>
      </c>
      <c r="F23" s="173">
        <f t="shared" si="21"/>
        <v>2449000</v>
      </c>
      <c r="G23" s="173">
        <f t="shared" si="21"/>
        <v>0</v>
      </c>
      <c r="H23" s="173">
        <f t="shared" si="21"/>
        <v>0</v>
      </c>
      <c r="I23" s="173">
        <f t="shared" si="21"/>
        <v>0</v>
      </c>
      <c r="J23" s="173">
        <f t="shared" si="21"/>
        <v>2449000</v>
      </c>
      <c r="K23" s="14">
        <v>92044000</v>
      </c>
      <c r="L23" s="14">
        <f t="shared" ref="L23:Q23" si="22">SUM(L24:L25)</f>
        <v>90813950</v>
      </c>
      <c r="M23" s="14">
        <f t="shared" si="22"/>
        <v>90813950</v>
      </c>
      <c r="N23" s="14">
        <f t="shared" si="22"/>
        <v>0</v>
      </c>
      <c r="O23" s="14">
        <f t="shared" si="22"/>
        <v>0</v>
      </c>
      <c r="P23" s="14">
        <f t="shared" si="22"/>
        <v>0</v>
      </c>
      <c r="Q23" s="14">
        <f t="shared" si="22"/>
        <v>0</v>
      </c>
      <c r="R23" s="14">
        <f>SUM(R24:R25)</f>
        <v>1230050</v>
      </c>
    </row>
    <row r="24" spans="1:18">
      <c r="A24" s="9" t="s">
        <v>4</v>
      </c>
      <c r="B24" s="9" t="s">
        <v>71</v>
      </c>
      <c r="C24" s="9">
        <v>43069000</v>
      </c>
      <c r="D24" s="9"/>
      <c r="E24" s="9"/>
      <c r="F24" s="9">
        <v>-10403000</v>
      </c>
      <c r="G24" s="9"/>
      <c r="H24" s="9"/>
      <c r="I24" s="9"/>
      <c r="J24" s="115">
        <f t="shared" ref="J24:J25" si="23">SUM(F24:I24)</f>
        <v>-10403000</v>
      </c>
      <c r="K24" s="9">
        <v>32666000</v>
      </c>
      <c r="L24" s="9">
        <v>32182220</v>
      </c>
      <c r="M24" s="9">
        <v>32182220</v>
      </c>
      <c r="N24" s="9">
        <f t="shared" ref="N24:N25" si="24">L24-M24</f>
        <v>0</v>
      </c>
      <c r="O24" s="9"/>
      <c r="P24" s="9"/>
      <c r="Q24" s="9">
        <f>SUM(N24:P24)</f>
        <v>0</v>
      </c>
      <c r="R24" s="9">
        <f t="shared" ref="R24:R25" si="25">K24-M24-Q24</f>
        <v>483780</v>
      </c>
    </row>
    <row r="25" spans="1:18">
      <c r="A25" s="9" t="s">
        <v>4</v>
      </c>
      <c r="B25" s="9" t="s">
        <v>199</v>
      </c>
      <c r="C25" s="9">
        <v>46526000</v>
      </c>
      <c r="D25" s="9"/>
      <c r="E25" s="9"/>
      <c r="F25" s="9">
        <v>12852000</v>
      </c>
      <c r="G25" s="9"/>
      <c r="H25" s="9"/>
      <c r="I25" s="9"/>
      <c r="J25" s="115">
        <f t="shared" si="23"/>
        <v>12852000</v>
      </c>
      <c r="K25" s="9">
        <v>59378000</v>
      </c>
      <c r="L25" s="9">
        <v>58631730</v>
      </c>
      <c r="M25" s="9">
        <v>58631730</v>
      </c>
      <c r="N25" s="9">
        <f t="shared" si="24"/>
        <v>0</v>
      </c>
      <c r="O25" s="9"/>
      <c r="P25" s="9"/>
      <c r="Q25" s="9">
        <f>SUM(N25:P25)</f>
        <v>0</v>
      </c>
      <c r="R25" s="9">
        <f t="shared" si="25"/>
        <v>746270</v>
      </c>
    </row>
    <row r="26" spans="1:18">
      <c r="A26" s="14" t="s">
        <v>16</v>
      </c>
      <c r="B26" s="14" t="s">
        <v>170</v>
      </c>
      <c r="C26" s="14">
        <v>221461000</v>
      </c>
      <c r="D26" s="173">
        <f t="shared" ref="D26:J26" si="26">SUM(D27)</f>
        <v>0</v>
      </c>
      <c r="E26" s="173">
        <f t="shared" si="26"/>
        <v>0</v>
      </c>
      <c r="F26" s="173">
        <f t="shared" si="26"/>
        <v>4168000</v>
      </c>
      <c r="G26" s="173">
        <f t="shared" si="26"/>
        <v>0</v>
      </c>
      <c r="H26" s="173">
        <f t="shared" si="26"/>
        <v>0</v>
      </c>
      <c r="I26" s="173">
        <f t="shared" si="26"/>
        <v>0</v>
      </c>
      <c r="J26" s="173">
        <f t="shared" si="26"/>
        <v>4168000</v>
      </c>
      <c r="K26" s="14">
        <v>225629000</v>
      </c>
      <c r="L26" s="14">
        <f t="shared" ref="L26:R26" si="27">SUM(L27)</f>
        <v>225265956</v>
      </c>
      <c r="M26" s="14">
        <f t="shared" si="27"/>
        <v>225265956</v>
      </c>
      <c r="N26" s="14">
        <f t="shared" si="27"/>
        <v>0</v>
      </c>
      <c r="O26" s="14">
        <f t="shared" si="27"/>
        <v>0</v>
      </c>
      <c r="P26" s="14">
        <f t="shared" si="27"/>
        <v>0</v>
      </c>
      <c r="Q26" s="14">
        <f t="shared" si="27"/>
        <v>0</v>
      </c>
      <c r="R26" s="14">
        <f t="shared" si="27"/>
        <v>363044</v>
      </c>
    </row>
    <row r="27" spans="1:18">
      <c r="A27" s="9" t="s">
        <v>4</v>
      </c>
      <c r="B27" s="9" t="s">
        <v>171</v>
      </c>
      <c r="C27" s="9">
        <v>221461000</v>
      </c>
      <c r="D27" s="9"/>
      <c r="E27" s="9"/>
      <c r="F27" s="9">
        <v>4168000</v>
      </c>
      <c r="G27" s="9"/>
      <c r="H27" s="9"/>
      <c r="I27" s="9"/>
      <c r="J27" s="115">
        <f>SUM(F27:I27)</f>
        <v>4168000</v>
      </c>
      <c r="K27" s="9">
        <v>225629000</v>
      </c>
      <c r="L27" s="9">
        <v>225265956</v>
      </c>
      <c r="M27" s="9">
        <v>225265956</v>
      </c>
      <c r="N27" s="9">
        <f>L27-M27</f>
        <v>0</v>
      </c>
      <c r="O27" s="9"/>
      <c r="P27" s="9"/>
      <c r="Q27" s="9">
        <f>SUM(N27:P27)</f>
        <v>0</v>
      </c>
      <c r="R27" s="9">
        <f>K27-M27-Q27</f>
        <v>363044</v>
      </c>
    </row>
    <row r="28" spans="1:18">
      <c r="A28" s="14" t="s">
        <v>16</v>
      </c>
      <c r="B28" s="14" t="s">
        <v>525</v>
      </c>
      <c r="C28" s="14">
        <v>13185000</v>
      </c>
      <c r="D28" s="173">
        <f t="shared" ref="D28:J28" si="28">SUM(D29:D30)</f>
        <v>0</v>
      </c>
      <c r="E28" s="173">
        <f t="shared" si="28"/>
        <v>0</v>
      </c>
      <c r="F28" s="173">
        <f t="shared" si="28"/>
        <v>-10119000</v>
      </c>
      <c r="G28" s="173">
        <f t="shared" si="28"/>
        <v>0</v>
      </c>
      <c r="H28" s="173">
        <f t="shared" si="28"/>
        <v>0</v>
      </c>
      <c r="I28" s="173">
        <f t="shared" si="28"/>
        <v>0</v>
      </c>
      <c r="J28" s="173">
        <f t="shared" si="28"/>
        <v>-10119000</v>
      </c>
      <c r="K28" s="14">
        <v>3066000</v>
      </c>
      <c r="L28" s="14">
        <f t="shared" ref="L28:Q28" si="29">SUM(L29:L30)</f>
        <v>3008670</v>
      </c>
      <c r="M28" s="14">
        <f t="shared" si="29"/>
        <v>3008670</v>
      </c>
      <c r="N28" s="14">
        <f t="shared" si="29"/>
        <v>0</v>
      </c>
      <c r="O28" s="14">
        <f t="shared" si="29"/>
        <v>0</v>
      </c>
      <c r="P28" s="14">
        <f t="shared" si="29"/>
        <v>0</v>
      </c>
      <c r="Q28" s="14">
        <f t="shared" si="29"/>
        <v>0</v>
      </c>
      <c r="R28" s="14">
        <f>SUM(R29:R30)</f>
        <v>57330</v>
      </c>
    </row>
    <row r="29" spans="1:18">
      <c r="A29" s="9" t="s">
        <v>4</v>
      </c>
      <c r="B29" s="9" t="s">
        <v>39</v>
      </c>
      <c r="C29" s="9">
        <v>9185000</v>
      </c>
      <c r="D29" s="9"/>
      <c r="E29" s="9"/>
      <c r="F29" s="9">
        <v>-6119000</v>
      </c>
      <c r="G29" s="9"/>
      <c r="H29" s="9"/>
      <c r="I29" s="9"/>
      <c r="J29" s="115">
        <f t="shared" ref="J29:J30" si="30">SUM(F29:I29)</f>
        <v>-6119000</v>
      </c>
      <c r="K29" s="9">
        <v>3066000</v>
      </c>
      <c r="L29" s="9">
        <v>3008670</v>
      </c>
      <c r="M29" s="9">
        <v>3008670</v>
      </c>
      <c r="N29" s="9">
        <f t="shared" ref="N29:N30" si="31">L29-M29</f>
        <v>0</v>
      </c>
      <c r="O29" s="9"/>
      <c r="P29" s="9"/>
      <c r="Q29" s="9">
        <f>SUM(N29:P29)</f>
        <v>0</v>
      </c>
      <c r="R29" s="9">
        <f t="shared" ref="R29:R30" si="32">K29-M29-Q29</f>
        <v>57330</v>
      </c>
    </row>
    <row r="30" spans="1:18">
      <c r="A30" s="9" t="s">
        <v>4</v>
      </c>
      <c r="B30" s="9" t="s">
        <v>85</v>
      </c>
      <c r="C30" s="9">
        <v>4000000</v>
      </c>
      <c r="D30" s="9"/>
      <c r="E30" s="9"/>
      <c r="F30" s="9">
        <v>-4000000</v>
      </c>
      <c r="G30" s="9"/>
      <c r="H30" s="9"/>
      <c r="I30" s="9"/>
      <c r="J30" s="115">
        <f t="shared" si="30"/>
        <v>-4000000</v>
      </c>
      <c r="K30" s="9">
        <v>0</v>
      </c>
      <c r="L30" s="9"/>
      <c r="M30" s="9"/>
      <c r="N30" s="9">
        <f t="shared" si="31"/>
        <v>0</v>
      </c>
      <c r="O30" s="9"/>
      <c r="P30" s="9"/>
      <c r="Q30" s="9">
        <f>SUM(N30:P30)</f>
        <v>0</v>
      </c>
      <c r="R30" s="9">
        <f t="shared" si="32"/>
        <v>0</v>
      </c>
    </row>
    <row r="31" spans="1:18">
      <c r="A31" s="14" t="s">
        <v>16</v>
      </c>
      <c r="B31" s="14" t="s">
        <v>40</v>
      </c>
      <c r="C31" s="14">
        <v>34500000</v>
      </c>
      <c r="D31" s="173">
        <f t="shared" ref="D31:J31" si="33">SUM(D32:D33)</f>
        <v>0</v>
      </c>
      <c r="E31" s="173">
        <f t="shared" si="33"/>
        <v>0</v>
      </c>
      <c r="F31" s="173">
        <f t="shared" si="33"/>
        <v>0</v>
      </c>
      <c r="G31" s="173">
        <f t="shared" si="33"/>
        <v>0</v>
      </c>
      <c r="H31" s="173">
        <f t="shared" si="33"/>
        <v>0</v>
      </c>
      <c r="I31" s="173">
        <f t="shared" si="33"/>
        <v>0</v>
      </c>
      <c r="J31" s="173">
        <f t="shared" si="33"/>
        <v>0</v>
      </c>
      <c r="K31" s="14">
        <v>34500000</v>
      </c>
      <c r="L31" s="14">
        <f t="shared" ref="L31:Q31" si="34">SUM(L32:L33)</f>
        <v>32911480</v>
      </c>
      <c r="M31" s="14">
        <f t="shared" si="34"/>
        <v>32911480</v>
      </c>
      <c r="N31" s="14">
        <f t="shared" si="34"/>
        <v>0</v>
      </c>
      <c r="O31" s="14">
        <f t="shared" si="34"/>
        <v>0</v>
      </c>
      <c r="P31" s="14">
        <f t="shared" si="34"/>
        <v>0</v>
      </c>
      <c r="Q31" s="14">
        <f t="shared" si="34"/>
        <v>0</v>
      </c>
      <c r="R31" s="14">
        <f>SUM(R32:R33)</f>
        <v>1588520</v>
      </c>
    </row>
    <row r="32" spans="1:18">
      <c r="A32" s="9" t="s">
        <v>4</v>
      </c>
      <c r="B32" s="9" t="s">
        <v>148</v>
      </c>
      <c r="C32" s="9">
        <v>29500000</v>
      </c>
      <c r="D32" s="9"/>
      <c r="E32" s="9"/>
      <c r="F32" s="9">
        <v>0</v>
      </c>
      <c r="G32" s="9"/>
      <c r="H32" s="9"/>
      <c r="I32" s="9"/>
      <c r="J32" s="115">
        <f t="shared" ref="J32:J33" si="35">SUM(F32:I32)</f>
        <v>0</v>
      </c>
      <c r="K32" s="9">
        <v>29500000</v>
      </c>
      <c r="L32" s="9">
        <v>28339270</v>
      </c>
      <c r="M32" s="9">
        <v>28339270</v>
      </c>
      <c r="N32" s="9">
        <f t="shared" ref="N32:N33" si="36">L32-M32</f>
        <v>0</v>
      </c>
      <c r="O32" s="9"/>
      <c r="P32" s="9"/>
      <c r="Q32" s="9">
        <f>SUM(N32:P32)</f>
        <v>0</v>
      </c>
      <c r="R32" s="9">
        <f t="shared" ref="R32:R33" si="37">K32-M32-Q32</f>
        <v>1160730</v>
      </c>
    </row>
    <row r="33" spans="1:18">
      <c r="A33" s="9" t="s">
        <v>4</v>
      </c>
      <c r="B33" s="9" t="s">
        <v>42</v>
      </c>
      <c r="C33" s="9">
        <v>5000000</v>
      </c>
      <c r="D33" s="9"/>
      <c r="E33" s="9"/>
      <c r="F33" s="9">
        <v>0</v>
      </c>
      <c r="G33" s="9"/>
      <c r="H33" s="9"/>
      <c r="I33" s="9"/>
      <c r="J33" s="115">
        <f t="shared" si="35"/>
        <v>0</v>
      </c>
      <c r="K33" s="9">
        <v>5000000</v>
      </c>
      <c r="L33" s="9">
        <v>4572210</v>
      </c>
      <c r="M33" s="9">
        <v>4572210</v>
      </c>
      <c r="N33" s="9">
        <f t="shared" si="36"/>
        <v>0</v>
      </c>
      <c r="O33" s="9"/>
      <c r="P33" s="9"/>
      <c r="Q33" s="9">
        <f>SUM(N33:P33)</f>
        <v>0</v>
      </c>
      <c r="R33" s="9">
        <f t="shared" si="37"/>
        <v>427790</v>
      </c>
    </row>
    <row r="34" spans="1:18">
      <c r="A34" s="14" t="s">
        <v>16</v>
      </c>
      <c r="B34" s="14" t="s">
        <v>152</v>
      </c>
      <c r="C34" s="14">
        <v>13000000</v>
      </c>
      <c r="D34" s="173">
        <f t="shared" ref="D34:J34" si="38">SUM(D35)</f>
        <v>0</v>
      </c>
      <c r="E34" s="173">
        <f t="shared" si="38"/>
        <v>0</v>
      </c>
      <c r="F34" s="173">
        <f t="shared" si="38"/>
        <v>0</v>
      </c>
      <c r="G34" s="173">
        <f t="shared" si="38"/>
        <v>0</v>
      </c>
      <c r="H34" s="173">
        <f t="shared" si="38"/>
        <v>0</v>
      </c>
      <c r="I34" s="173">
        <f t="shared" si="38"/>
        <v>0</v>
      </c>
      <c r="J34" s="173">
        <f t="shared" si="38"/>
        <v>0</v>
      </c>
      <c r="K34" s="14">
        <v>13000000</v>
      </c>
      <c r="L34" s="14">
        <f t="shared" ref="L34:R34" si="39">SUM(L35:L35)</f>
        <v>13000000</v>
      </c>
      <c r="M34" s="14">
        <f t="shared" si="39"/>
        <v>13000000</v>
      </c>
      <c r="N34" s="14">
        <f t="shared" si="39"/>
        <v>0</v>
      </c>
      <c r="O34" s="14">
        <f t="shared" si="39"/>
        <v>0</v>
      </c>
      <c r="P34" s="14">
        <f t="shared" si="39"/>
        <v>0</v>
      </c>
      <c r="Q34" s="14">
        <f t="shared" si="39"/>
        <v>0</v>
      </c>
      <c r="R34" s="14">
        <f t="shared" si="39"/>
        <v>0</v>
      </c>
    </row>
    <row r="35" spans="1:18">
      <c r="A35" s="9" t="s">
        <v>4</v>
      </c>
      <c r="B35" s="9" t="s">
        <v>153</v>
      </c>
      <c r="C35" s="9">
        <v>13000000</v>
      </c>
      <c r="D35" s="9"/>
      <c r="E35" s="9"/>
      <c r="F35" s="9">
        <v>0</v>
      </c>
      <c r="G35" s="9"/>
      <c r="H35" s="9"/>
      <c r="I35" s="9"/>
      <c r="J35" s="115">
        <f>SUM(F35:I35)</f>
        <v>0</v>
      </c>
      <c r="K35" s="9">
        <v>13000000</v>
      </c>
      <c r="L35" s="9">
        <v>13000000</v>
      </c>
      <c r="M35" s="9">
        <v>13000000</v>
      </c>
      <c r="N35" s="9">
        <f>L35-M35</f>
        <v>0</v>
      </c>
      <c r="O35" s="9"/>
      <c r="P35" s="9"/>
      <c r="Q35" s="9">
        <f>SUM(N35:P35)</f>
        <v>0</v>
      </c>
      <c r="R35" s="9">
        <f>K35-M35-Q35</f>
        <v>0</v>
      </c>
    </row>
    <row r="36" spans="1:18">
      <c r="A36" s="14" t="s">
        <v>16</v>
      </c>
      <c r="B36" s="14" t="s">
        <v>49</v>
      </c>
      <c r="C36" s="14">
        <v>46736000</v>
      </c>
      <c r="D36" s="173">
        <f t="shared" ref="D36:J36" si="40">SUM(D37:D38)</f>
        <v>0</v>
      </c>
      <c r="E36" s="173">
        <f t="shared" si="40"/>
        <v>0</v>
      </c>
      <c r="F36" s="173">
        <f t="shared" si="40"/>
        <v>-11608000</v>
      </c>
      <c r="G36" s="173">
        <f t="shared" si="40"/>
        <v>0</v>
      </c>
      <c r="H36" s="173">
        <f t="shared" si="40"/>
        <v>0</v>
      </c>
      <c r="I36" s="173">
        <f t="shared" si="40"/>
        <v>0</v>
      </c>
      <c r="J36" s="173">
        <f t="shared" si="40"/>
        <v>-11608000</v>
      </c>
      <c r="K36" s="14">
        <v>35128000</v>
      </c>
      <c r="L36" s="14">
        <f t="shared" ref="L36:R36" si="41">SUM(L37:L38)</f>
        <v>34483590</v>
      </c>
      <c r="M36" s="14">
        <f t="shared" si="41"/>
        <v>34483590</v>
      </c>
      <c r="N36" s="14">
        <f t="shared" si="41"/>
        <v>0</v>
      </c>
      <c r="O36" s="14">
        <f t="shared" si="41"/>
        <v>0</v>
      </c>
      <c r="P36" s="14">
        <f t="shared" si="41"/>
        <v>0</v>
      </c>
      <c r="Q36" s="14">
        <f t="shared" si="41"/>
        <v>0</v>
      </c>
      <c r="R36" s="14">
        <f t="shared" si="41"/>
        <v>644410</v>
      </c>
    </row>
    <row r="37" spans="1:18">
      <c r="A37" s="9" t="s">
        <v>4</v>
      </c>
      <c r="B37" s="9" t="s">
        <v>103</v>
      </c>
      <c r="C37" s="9">
        <v>26715000</v>
      </c>
      <c r="D37" s="9"/>
      <c r="E37" s="9"/>
      <c r="F37" s="9">
        <v>-11108000</v>
      </c>
      <c r="G37" s="9"/>
      <c r="H37" s="9"/>
      <c r="I37" s="9"/>
      <c r="J37" s="115">
        <f t="shared" ref="J37:J38" si="42">SUM(F37:I37)</f>
        <v>-11108000</v>
      </c>
      <c r="K37" s="9">
        <v>15607000</v>
      </c>
      <c r="L37" s="9">
        <v>15130620</v>
      </c>
      <c r="M37" s="9">
        <v>15130620</v>
      </c>
      <c r="N37" s="9">
        <f t="shared" ref="N37:N38" si="43">L37-M37</f>
        <v>0</v>
      </c>
      <c r="O37" s="9"/>
      <c r="P37" s="9"/>
      <c r="Q37" s="9">
        <f>SUM(N37:P37)</f>
        <v>0</v>
      </c>
      <c r="R37" s="9">
        <f t="shared" ref="R37:R38" si="44">K37-M37-Q37</f>
        <v>476380</v>
      </c>
    </row>
    <row r="38" spans="1:18">
      <c r="A38" s="9" t="s">
        <v>4</v>
      </c>
      <c r="B38" s="9" t="s">
        <v>53</v>
      </c>
      <c r="C38" s="9">
        <v>20021000</v>
      </c>
      <c r="D38" s="9"/>
      <c r="E38" s="9"/>
      <c r="F38" s="9">
        <v>-500000</v>
      </c>
      <c r="G38" s="9"/>
      <c r="H38" s="9"/>
      <c r="I38" s="9"/>
      <c r="J38" s="115">
        <f t="shared" si="42"/>
        <v>-500000</v>
      </c>
      <c r="K38" s="9">
        <v>19521000</v>
      </c>
      <c r="L38" s="9">
        <v>19352970</v>
      </c>
      <c r="M38" s="9">
        <v>19352970</v>
      </c>
      <c r="N38" s="9">
        <f t="shared" si="43"/>
        <v>0</v>
      </c>
      <c r="O38" s="9"/>
      <c r="P38" s="9"/>
      <c r="Q38" s="9">
        <f>SUM(N38:P38)</f>
        <v>0</v>
      </c>
      <c r="R38" s="9">
        <f t="shared" si="44"/>
        <v>168030</v>
      </c>
    </row>
    <row r="39" spans="1:18">
      <c r="A39" s="11" t="s">
        <v>1</v>
      </c>
      <c r="B39" s="11" t="s">
        <v>51</v>
      </c>
      <c r="C39" s="11">
        <f>SUM(C40,C48)</f>
        <v>25000000</v>
      </c>
      <c r="D39" s="117">
        <f t="shared" ref="D39:J39" si="45">SUM(D40,D48)</f>
        <v>0</v>
      </c>
      <c r="E39" s="117">
        <f t="shared" si="45"/>
        <v>0</v>
      </c>
      <c r="F39" s="117">
        <f t="shared" si="45"/>
        <v>0</v>
      </c>
      <c r="G39" s="117">
        <f t="shared" si="45"/>
        <v>0</v>
      </c>
      <c r="H39" s="117">
        <f t="shared" si="45"/>
        <v>0</v>
      </c>
      <c r="I39" s="117">
        <f t="shared" si="45"/>
        <v>4219000</v>
      </c>
      <c r="J39" s="117">
        <f t="shared" si="45"/>
        <v>4219000</v>
      </c>
      <c r="K39" s="11">
        <f t="shared" ref="K39:R39" si="46">SUM(K40,K48)</f>
        <v>29219000</v>
      </c>
      <c r="L39" s="11">
        <f t="shared" si="46"/>
        <v>29007400</v>
      </c>
      <c r="M39" s="11">
        <f t="shared" si="46"/>
        <v>29007400</v>
      </c>
      <c r="N39" s="11">
        <f t="shared" si="46"/>
        <v>0</v>
      </c>
      <c r="O39" s="11">
        <f t="shared" si="46"/>
        <v>0</v>
      </c>
      <c r="P39" s="11">
        <f t="shared" si="46"/>
        <v>0</v>
      </c>
      <c r="Q39" s="11">
        <f t="shared" si="46"/>
        <v>0</v>
      </c>
      <c r="R39" s="11">
        <f t="shared" si="46"/>
        <v>211600</v>
      </c>
    </row>
    <row r="40" spans="1:18">
      <c r="A40" s="12" t="s">
        <v>2</v>
      </c>
      <c r="B40" s="12" t="s">
        <v>135</v>
      </c>
      <c r="C40" s="12">
        <f>SUM(C41)</f>
        <v>0</v>
      </c>
      <c r="D40" s="119">
        <f t="shared" ref="D40:J40" si="47">SUM(D41)</f>
        <v>0</v>
      </c>
      <c r="E40" s="119">
        <f t="shared" si="47"/>
        <v>0</v>
      </c>
      <c r="F40" s="119">
        <f t="shared" si="47"/>
        <v>0</v>
      </c>
      <c r="G40" s="119">
        <f t="shared" si="47"/>
        <v>0</v>
      </c>
      <c r="H40" s="119">
        <f t="shared" si="47"/>
        <v>0</v>
      </c>
      <c r="I40" s="119">
        <f t="shared" si="47"/>
        <v>4219000</v>
      </c>
      <c r="J40" s="119">
        <f t="shared" si="47"/>
        <v>4219000</v>
      </c>
      <c r="K40" s="12">
        <f t="shared" ref="K40:R40" si="48">SUM(K41)</f>
        <v>4219000</v>
      </c>
      <c r="L40" s="12">
        <f t="shared" si="48"/>
        <v>4007400</v>
      </c>
      <c r="M40" s="12">
        <f t="shared" si="48"/>
        <v>4007400</v>
      </c>
      <c r="N40" s="12">
        <f t="shared" si="48"/>
        <v>0</v>
      </c>
      <c r="O40" s="12">
        <f t="shared" si="48"/>
        <v>0</v>
      </c>
      <c r="P40" s="12">
        <f t="shared" si="48"/>
        <v>0</v>
      </c>
      <c r="Q40" s="12">
        <f t="shared" si="48"/>
        <v>0</v>
      </c>
      <c r="R40" s="12">
        <f t="shared" si="48"/>
        <v>211600</v>
      </c>
    </row>
    <row r="41" spans="1:18">
      <c r="A41" s="13" t="s">
        <v>3</v>
      </c>
      <c r="B41" s="13" t="s">
        <v>229</v>
      </c>
      <c r="C41" s="13">
        <f>SUM(C42,C44,C46)</f>
        <v>0</v>
      </c>
      <c r="D41" s="120">
        <f t="shared" ref="D41:J41" si="49">SUM(D42,D44,D46)</f>
        <v>0</v>
      </c>
      <c r="E41" s="120">
        <f t="shared" si="49"/>
        <v>0</v>
      </c>
      <c r="F41" s="120">
        <f t="shared" si="49"/>
        <v>0</v>
      </c>
      <c r="G41" s="120">
        <f t="shared" si="49"/>
        <v>0</v>
      </c>
      <c r="H41" s="120">
        <f t="shared" si="49"/>
        <v>0</v>
      </c>
      <c r="I41" s="120">
        <f t="shared" si="49"/>
        <v>4219000</v>
      </c>
      <c r="J41" s="120">
        <f t="shared" si="49"/>
        <v>4219000</v>
      </c>
      <c r="K41" s="13">
        <f t="shared" ref="K41:R41" si="50">SUM(K42,K44,K46)</f>
        <v>4219000</v>
      </c>
      <c r="L41" s="13">
        <f t="shared" si="50"/>
        <v>4007400</v>
      </c>
      <c r="M41" s="13">
        <f t="shared" si="50"/>
        <v>4007400</v>
      </c>
      <c r="N41" s="13">
        <f t="shared" si="50"/>
        <v>0</v>
      </c>
      <c r="O41" s="13">
        <f t="shared" si="50"/>
        <v>0</v>
      </c>
      <c r="P41" s="13">
        <f t="shared" si="50"/>
        <v>0</v>
      </c>
      <c r="Q41" s="13">
        <f t="shared" si="50"/>
        <v>0</v>
      </c>
      <c r="R41" s="13">
        <f t="shared" si="50"/>
        <v>211600</v>
      </c>
    </row>
    <row r="42" spans="1:18">
      <c r="A42" s="14" t="s">
        <v>16</v>
      </c>
      <c r="B42" s="14" t="s">
        <v>36</v>
      </c>
      <c r="C42" s="14">
        <f t="shared" ref="C42:R42" si="51">SUM(C43)</f>
        <v>0</v>
      </c>
      <c r="D42" s="173">
        <f t="shared" si="51"/>
        <v>0</v>
      </c>
      <c r="E42" s="173">
        <f t="shared" si="51"/>
        <v>0</v>
      </c>
      <c r="F42" s="173">
        <f t="shared" si="51"/>
        <v>0</v>
      </c>
      <c r="G42" s="173">
        <f t="shared" si="51"/>
        <v>0</v>
      </c>
      <c r="H42" s="173">
        <f t="shared" si="51"/>
        <v>0</v>
      </c>
      <c r="I42" s="173">
        <f t="shared" si="51"/>
        <v>1642000</v>
      </c>
      <c r="J42" s="173">
        <f t="shared" si="51"/>
        <v>1642000</v>
      </c>
      <c r="K42" s="14">
        <f t="shared" si="51"/>
        <v>1642000</v>
      </c>
      <c r="L42" s="14">
        <f t="shared" si="51"/>
        <v>1617400</v>
      </c>
      <c r="M42" s="14">
        <f t="shared" si="51"/>
        <v>1617400</v>
      </c>
      <c r="N42" s="14">
        <f t="shared" si="51"/>
        <v>0</v>
      </c>
      <c r="O42" s="14">
        <f t="shared" si="51"/>
        <v>0</v>
      </c>
      <c r="P42" s="14">
        <f t="shared" si="51"/>
        <v>0</v>
      </c>
      <c r="Q42" s="14">
        <f t="shared" si="51"/>
        <v>0</v>
      </c>
      <c r="R42" s="14">
        <f t="shared" si="51"/>
        <v>24600</v>
      </c>
    </row>
    <row r="43" spans="1:18">
      <c r="A43" s="9" t="s">
        <v>4</v>
      </c>
      <c r="B43" s="9" t="s">
        <v>37</v>
      </c>
      <c r="C43" s="9">
        <v>0</v>
      </c>
      <c r="D43" s="9"/>
      <c r="E43" s="9"/>
      <c r="F43" s="292"/>
      <c r="G43" s="292"/>
      <c r="H43" s="9"/>
      <c r="I43" s="292">
        <v>1642000</v>
      </c>
      <c r="J43" s="115">
        <f>SUM(F43:I43)</f>
        <v>1642000</v>
      </c>
      <c r="K43" s="9">
        <v>1642000</v>
      </c>
      <c r="L43" s="9">
        <v>1617400</v>
      </c>
      <c r="M43" s="9">
        <v>1617400</v>
      </c>
      <c r="N43" s="9">
        <f>L43-M43</f>
        <v>0</v>
      </c>
      <c r="O43" s="9"/>
      <c r="P43" s="9"/>
      <c r="Q43" s="9">
        <f>SUM(N43:P43)</f>
        <v>0</v>
      </c>
      <c r="R43" s="9">
        <f>K43-M43-Q43</f>
        <v>24600</v>
      </c>
    </row>
    <row r="44" spans="1:18">
      <c r="A44" s="14" t="s">
        <v>16</v>
      </c>
      <c r="B44" s="17" t="s">
        <v>47</v>
      </c>
      <c r="C44" s="14">
        <v>0</v>
      </c>
      <c r="D44" s="173">
        <f t="shared" ref="D44:J44" si="52">SUM(D45)</f>
        <v>0</v>
      </c>
      <c r="E44" s="173">
        <f t="shared" si="52"/>
        <v>0</v>
      </c>
      <c r="F44" s="173">
        <f t="shared" si="52"/>
        <v>0</v>
      </c>
      <c r="G44" s="173">
        <f t="shared" si="52"/>
        <v>0</v>
      </c>
      <c r="H44" s="173">
        <f t="shared" si="52"/>
        <v>0</v>
      </c>
      <c r="I44" s="173">
        <f t="shared" si="52"/>
        <v>2000000</v>
      </c>
      <c r="J44" s="173">
        <f t="shared" si="52"/>
        <v>2000000</v>
      </c>
      <c r="K44" s="14">
        <v>2000000</v>
      </c>
      <c r="L44" s="14">
        <f t="shared" ref="L44:R46" si="53">SUM(L45)</f>
        <v>2000000</v>
      </c>
      <c r="M44" s="14">
        <f t="shared" si="53"/>
        <v>2000000</v>
      </c>
      <c r="N44" s="14">
        <f t="shared" si="53"/>
        <v>0</v>
      </c>
      <c r="O44" s="14">
        <f t="shared" si="53"/>
        <v>0</v>
      </c>
      <c r="P44" s="14">
        <f t="shared" si="53"/>
        <v>0</v>
      </c>
      <c r="Q44" s="14">
        <f t="shared" si="53"/>
        <v>0</v>
      </c>
      <c r="R44" s="14">
        <f t="shared" si="53"/>
        <v>0</v>
      </c>
    </row>
    <row r="45" spans="1:18">
      <c r="A45" s="9" t="s">
        <v>4</v>
      </c>
      <c r="B45" s="9" t="s">
        <v>1267</v>
      </c>
      <c r="C45" s="9">
        <v>0</v>
      </c>
      <c r="D45" s="9"/>
      <c r="E45" s="9"/>
      <c r="F45" s="292"/>
      <c r="G45" s="292"/>
      <c r="H45" s="9"/>
      <c r="I45" s="292">
        <v>2000000</v>
      </c>
      <c r="J45" s="115">
        <f>SUM(F45:I45)</f>
        <v>2000000</v>
      </c>
      <c r="K45" s="9">
        <v>2000000</v>
      </c>
      <c r="L45" s="9">
        <v>2000000</v>
      </c>
      <c r="M45" s="9">
        <v>2000000</v>
      </c>
      <c r="N45" s="9">
        <f>L45-M45</f>
        <v>0</v>
      </c>
      <c r="O45" s="9"/>
      <c r="P45" s="9"/>
      <c r="Q45" s="9">
        <f>SUM(N45:P45)</f>
        <v>0</v>
      </c>
      <c r="R45" s="9">
        <f>K45-M45-Q45</f>
        <v>0</v>
      </c>
    </row>
    <row r="46" spans="1:18">
      <c r="A46" s="14" t="s">
        <v>16</v>
      </c>
      <c r="B46" s="14" t="s">
        <v>40</v>
      </c>
      <c r="C46" s="14">
        <v>0</v>
      </c>
      <c r="D46" s="173">
        <f t="shared" ref="D46:J46" si="54">SUM(D47)</f>
        <v>0</v>
      </c>
      <c r="E46" s="173">
        <f t="shared" si="54"/>
        <v>0</v>
      </c>
      <c r="F46" s="173">
        <f t="shared" si="54"/>
        <v>0</v>
      </c>
      <c r="G46" s="173">
        <f t="shared" si="54"/>
        <v>0</v>
      </c>
      <c r="H46" s="173">
        <f t="shared" si="54"/>
        <v>0</v>
      </c>
      <c r="I46" s="173">
        <f t="shared" si="54"/>
        <v>577000</v>
      </c>
      <c r="J46" s="173">
        <f t="shared" si="54"/>
        <v>577000</v>
      </c>
      <c r="K46" s="14">
        <v>577000</v>
      </c>
      <c r="L46" s="14">
        <f t="shared" si="53"/>
        <v>390000</v>
      </c>
      <c r="M46" s="14">
        <f t="shared" si="53"/>
        <v>390000</v>
      </c>
      <c r="N46" s="14">
        <f t="shared" si="53"/>
        <v>0</v>
      </c>
      <c r="O46" s="14">
        <f t="shared" si="53"/>
        <v>0</v>
      </c>
      <c r="P46" s="14">
        <f t="shared" si="53"/>
        <v>0</v>
      </c>
      <c r="Q46" s="14">
        <f t="shared" si="53"/>
        <v>0</v>
      </c>
      <c r="R46" s="14">
        <f t="shared" si="53"/>
        <v>187000</v>
      </c>
    </row>
    <row r="47" spans="1:18">
      <c r="A47" s="9" t="s">
        <v>4</v>
      </c>
      <c r="B47" s="9" t="s">
        <v>41</v>
      </c>
      <c r="C47" s="9">
        <v>0</v>
      </c>
      <c r="D47" s="9"/>
      <c r="E47" s="9"/>
      <c r="F47" s="292"/>
      <c r="G47" s="292"/>
      <c r="H47" s="9"/>
      <c r="I47" s="292">
        <v>577000</v>
      </c>
      <c r="J47" s="115">
        <f>SUM(F47:I47)</f>
        <v>577000</v>
      </c>
      <c r="K47" s="9">
        <v>577000</v>
      </c>
      <c r="L47" s="9">
        <v>390000</v>
      </c>
      <c r="M47" s="9">
        <v>390000</v>
      </c>
      <c r="N47" s="9">
        <f>L47-M47</f>
        <v>0</v>
      </c>
      <c r="O47" s="9"/>
      <c r="P47" s="9"/>
      <c r="Q47" s="9">
        <f>SUM(N47:P47)</f>
        <v>0</v>
      </c>
      <c r="R47" s="9">
        <f>K47-M47-Q47</f>
        <v>187000</v>
      </c>
    </row>
    <row r="48" spans="1:18">
      <c r="A48" s="12" t="s">
        <v>2</v>
      </c>
      <c r="B48" s="19" t="s">
        <v>175</v>
      </c>
      <c r="C48" s="12">
        <f>SUM(C49)</f>
        <v>25000000</v>
      </c>
      <c r="D48" s="119">
        <f t="shared" ref="D48:J48" si="55">SUM(D49)</f>
        <v>0</v>
      </c>
      <c r="E48" s="119">
        <f t="shared" si="55"/>
        <v>0</v>
      </c>
      <c r="F48" s="119">
        <f t="shared" si="55"/>
        <v>0</v>
      </c>
      <c r="G48" s="119">
        <f t="shared" si="55"/>
        <v>0</v>
      </c>
      <c r="H48" s="119">
        <f t="shared" si="55"/>
        <v>0</v>
      </c>
      <c r="I48" s="119">
        <f t="shared" si="55"/>
        <v>0</v>
      </c>
      <c r="J48" s="119">
        <f t="shared" si="55"/>
        <v>0</v>
      </c>
      <c r="K48" s="12">
        <f t="shared" ref="K48:R48" si="56">SUM(K49)</f>
        <v>25000000</v>
      </c>
      <c r="L48" s="12">
        <f t="shared" si="56"/>
        <v>25000000</v>
      </c>
      <c r="M48" s="12">
        <f t="shared" si="56"/>
        <v>25000000</v>
      </c>
      <c r="N48" s="12">
        <f t="shared" si="56"/>
        <v>0</v>
      </c>
      <c r="O48" s="12">
        <f t="shared" si="56"/>
        <v>0</v>
      </c>
      <c r="P48" s="12">
        <f t="shared" si="56"/>
        <v>0</v>
      </c>
      <c r="Q48" s="12">
        <f t="shared" si="56"/>
        <v>0</v>
      </c>
      <c r="R48" s="12">
        <f t="shared" si="56"/>
        <v>0</v>
      </c>
    </row>
    <row r="49" spans="1:18">
      <c r="A49" s="13" t="s">
        <v>3</v>
      </c>
      <c r="B49" s="16" t="s">
        <v>1268</v>
      </c>
      <c r="C49" s="13">
        <f>C50</f>
        <v>25000000</v>
      </c>
      <c r="D49" s="120">
        <f t="shared" ref="D49:J49" si="57">D50</f>
        <v>0</v>
      </c>
      <c r="E49" s="120">
        <f t="shared" si="57"/>
        <v>0</v>
      </c>
      <c r="F49" s="120">
        <f t="shared" si="57"/>
        <v>0</v>
      </c>
      <c r="G49" s="120">
        <f t="shared" si="57"/>
        <v>0</v>
      </c>
      <c r="H49" s="120">
        <f t="shared" si="57"/>
        <v>0</v>
      </c>
      <c r="I49" s="120">
        <f t="shared" si="57"/>
        <v>0</v>
      </c>
      <c r="J49" s="120">
        <f t="shared" si="57"/>
        <v>0</v>
      </c>
      <c r="K49" s="13">
        <f t="shared" ref="K49:R49" si="58">K50</f>
        <v>25000000</v>
      </c>
      <c r="L49" s="13">
        <f t="shared" si="58"/>
        <v>25000000</v>
      </c>
      <c r="M49" s="13">
        <f t="shared" si="58"/>
        <v>25000000</v>
      </c>
      <c r="N49" s="13">
        <f t="shared" si="58"/>
        <v>0</v>
      </c>
      <c r="O49" s="13">
        <f t="shared" si="58"/>
        <v>0</v>
      </c>
      <c r="P49" s="13">
        <f t="shared" si="58"/>
        <v>0</v>
      </c>
      <c r="Q49" s="13">
        <f t="shared" si="58"/>
        <v>0</v>
      </c>
      <c r="R49" s="13">
        <f t="shared" si="58"/>
        <v>0</v>
      </c>
    </row>
    <row r="50" spans="1:18">
      <c r="A50" s="14" t="s">
        <v>16</v>
      </c>
      <c r="B50" s="17" t="s">
        <v>31</v>
      </c>
      <c r="C50" s="14">
        <f t="shared" ref="C50:R50" si="59">SUM(C51)</f>
        <v>25000000</v>
      </c>
      <c r="D50" s="173">
        <f t="shared" si="59"/>
        <v>0</v>
      </c>
      <c r="E50" s="173">
        <f t="shared" si="59"/>
        <v>0</v>
      </c>
      <c r="F50" s="173">
        <f t="shared" si="59"/>
        <v>0</v>
      </c>
      <c r="G50" s="173">
        <f t="shared" si="59"/>
        <v>0</v>
      </c>
      <c r="H50" s="173">
        <f t="shared" si="59"/>
        <v>0</v>
      </c>
      <c r="I50" s="173">
        <f t="shared" si="59"/>
        <v>0</v>
      </c>
      <c r="J50" s="173">
        <f t="shared" si="59"/>
        <v>0</v>
      </c>
      <c r="K50" s="14">
        <f t="shared" si="59"/>
        <v>25000000</v>
      </c>
      <c r="L50" s="14">
        <f t="shared" si="59"/>
        <v>25000000</v>
      </c>
      <c r="M50" s="14">
        <f t="shared" si="59"/>
        <v>25000000</v>
      </c>
      <c r="N50" s="14">
        <f t="shared" si="59"/>
        <v>0</v>
      </c>
      <c r="O50" s="14">
        <f t="shared" si="59"/>
        <v>0</v>
      </c>
      <c r="P50" s="14">
        <f t="shared" si="59"/>
        <v>0</v>
      </c>
      <c r="Q50" s="14">
        <f t="shared" si="59"/>
        <v>0</v>
      </c>
      <c r="R50" s="14">
        <f t="shared" si="59"/>
        <v>0</v>
      </c>
    </row>
    <row r="51" spans="1:18">
      <c r="A51" s="9" t="s">
        <v>4</v>
      </c>
      <c r="B51" s="15" t="s">
        <v>32</v>
      </c>
      <c r="C51" s="9">
        <v>25000000</v>
      </c>
      <c r="D51" s="9"/>
      <c r="E51" s="9"/>
      <c r="F51" s="9">
        <v>0</v>
      </c>
      <c r="G51" s="9"/>
      <c r="H51" s="9"/>
      <c r="I51" s="9"/>
      <c r="J51" s="115">
        <f>SUM(F51:I51)</f>
        <v>0</v>
      </c>
      <c r="K51" s="9">
        <v>25000000</v>
      </c>
      <c r="L51" s="9">
        <v>25000000</v>
      </c>
      <c r="M51" s="9">
        <v>25000000</v>
      </c>
      <c r="N51" s="9">
        <f>L51-M51</f>
        <v>0</v>
      </c>
      <c r="O51" s="9"/>
      <c r="P51" s="9"/>
      <c r="Q51" s="9">
        <f>SUM(N51:P51)</f>
        <v>0</v>
      </c>
      <c r="R51" s="9">
        <f>K51-M51-Q51</f>
        <v>0</v>
      </c>
    </row>
    <row r="52" spans="1:18">
      <c r="A52" s="11" t="s">
        <v>1</v>
      </c>
      <c r="B52" s="11" t="s">
        <v>54</v>
      </c>
      <c r="C52" s="11">
        <f t="shared" ref="C52:R52" si="60">SUM(C57,C53)</f>
        <v>0</v>
      </c>
      <c r="D52" s="117">
        <f t="shared" si="60"/>
        <v>0</v>
      </c>
      <c r="E52" s="117">
        <f t="shared" si="60"/>
        <v>0</v>
      </c>
      <c r="F52" s="117">
        <f t="shared" si="60"/>
        <v>0</v>
      </c>
      <c r="G52" s="117">
        <f t="shared" si="60"/>
        <v>0</v>
      </c>
      <c r="H52" s="117">
        <f t="shared" si="60"/>
        <v>0</v>
      </c>
      <c r="I52" s="117">
        <f t="shared" si="60"/>
        <v>10430000</v>
      </c>
      <c r="J52" s="117">
        <f t="shared" si="60"/>
        <v>10430000</v>
      </c>
      <c r="K52" s="11">
        <f t="shared" si="60"/>
        <v>10430000</v>
      </c>
      <c r="L52" s="11">
        <f t="shared" si="60"/>
        <v>8390000</v>
      </c>
      <c r="M52" s="11">
        <f t="shared" si="60"/>
        <v>8390000</v>
      </c>
      <c r="N52" s="11">
        <f t="shared" si="60"/>
        <v>0</v>
      </c>
      <c r="O52" s="11">
        <f t="shared" si="60"/>
        <v>0</v>
      </c>
      <c r="P52" s="11">
        <f t="shared" si="60"/>
        <v>0</v>
      </c>
      <c r="Q52" s="11">
        <f t="shared" si="60"/>
        <v>0</v>
      </c>
      <c r="R52" s="11">
        <f t="shared" si="60"/>
        <v>2040000</v>
      </c>
    </row>
    <row r="53" spans="1:18">
      <c r="A53" s="12" t="s">
        <v>2</v>
      </c>
      <c r="B53" s="19" t="s">
        <v>56</v>
      </c>
      <c r="C53" s="12">
        <f>SUM(C54)</f>
        <v>0</v>
      </c>
      <c r="D53" s="119">
        <f t="shared" ref="D53:J55" si="61">SUM(D54)</f>
        <v>0</v>
      </c>
      <c r="E53" s="119">
        <f t="shared" si="61"/>
        <v>0</v>
      </c>
      <c r="F53" s="119">
        <f t="shared" si="61"/>
        <v>0</v>
      </c>
      <c r="G53" s="119">
        <f t="shared" si="61"/>
        <v>0</v>
      </c>
      <c r="H53" s="119">
        <f t="shared" si="61"/>
        <v>0</v>
      </c>
      <c r="I53" s="119">
        <f t="shared" si="61"/>
        <v>2000000</v>
      </c>
      <c r="J53" s="119">
        <f t="shared" si="61"/>
        <v>2000000</v>
      </c>
      <c r="K53" s="12">
        <f t="shared" ref="K53:R54" si="62">SUM(K54)</f>
        <v>2000000</v>
      </c>
      <c r="L53" s="12">
        <f t="shared" si="62"/>
        <v>0</v>
      </c>
      <c r="M53" s="12">
        <f t="shared" si="62"/>
        <v>0</v>
      </c>
      <c r="N53" s="12">
        <f t="shared" si="62"/>
        <v>0</v>
      </c>
      <c r="O53" s="12">
        <f t="shared" si="62"/>
        <v>0</v>
      </c>
      <c r="P53" s="12">
        <f t="shared" si="62"/>
        <v>0</v>
      </c>
      <c r="Q53" s="12">
        <f t="shared" si="62"/>
        <v>0</v>
      </c>
      <c r="R53" s="12">
        <f t="shared" si="62"/>
        <v>2000000</v>
      </c>
    </row>
    <row r="54" spans="1:18">
      <c r="A54" s="13" t="s">
        <v>3</v>
      </c>
      <c r="B54" s="13" t="s">
        <v>1265</v>
      </c>
      <c r="C54" s="13">
        <f>SUM(C55)</f>
        <v>0</v>
      </c>
      <c r="D54" s="120">
        <f t="shared" si="61"/>
        <v>0</v>
      </c>
      <c r="E54" s="120">
        <f t="shared" si="61"/>
        <v>0</v>
      </c>
      <c r="F54" s="120">
        <f t="shared" si="61"/>
        <v>0</v>
      </c>
      <c r="G54" s="120">
        <f t="shared" si="61"/>
        <v>0</v>
      </c>
      <c r="H54" s="120">
        <f t="shared" si="61"/>
        <v>0</v>
      </c>
      <c r="I54" s="120">
        <f t="shared" si="61"/>
        <v>2000000</v>
      </c>
      <c r="J54" s="120">
        <f t="shared" si="61"/>
        <v>2000000</v>
      </c>
      <c r="K54" s="13">
        <f t="shared" si="62"/>
        <v>2000000</v>
      </c>
      <c r="L54" s="13">
        <f t="shared" si="62"/>
        <v>0</v>
      </c>
      <c r="M54" s="13">
        <f t="shared" si="62"/>
        <v>0</v>
      </c>
      <c r="N54" s="13">
        <f t="shared" si="62"/>
        <v>0</v>
      </c>
      <c r="O54" s="13">
        <f t="shared" si="62"/>
        <v>0</v>
      </c>
      <c r="P54" s="13">
        <f t="shared" si="62"/>
        <v>0</v>
      </c>
      <c r="Q54" s="13">
        <f t="shared" si="62"/>
        <v>0</v>
      </c>
      <c r="R54" s="13">
        <f t="shared" si="62"/>
        <v>2000000</v>
      </c>
    </row>
    <row r="55" spans="1:18">
      <c r="A55" s="14" t="s">
        <v>16</v>
      </c>
      <c r="B55" s="17" t="s">
        <v>152</v>
      </c>
      <c r="C55" s="14">
        <f t="shared" ref="C55:R55" si="63">SUM(C56)</f>
        <v>0</v>
      </c>
      <c r="D55" s="173">
        <f t="shared" si="61"/>
        <v>0</v>
      </c>
      <c r="E55" s="173">
        <f t="shared" si="61"/>
        <v>0</v>
      </c>
      <c r="F55" s="173">
        <f t="shared" si="61"/>
        <v>0</v>
      </c>
      <c r="G55" s="173">
        <f t="shared" si="61"/>
        <v>0</v>
      </c>
      <c r="H55" s="173">
        <f t="shared" si="61"/>
        <v>0</v>
      </c>
      <c r="I55" s="173">
        <f t="shared" si="61"/>
        <v>2000000</v>
      </c>
      <c r="J55" s="173">
        <f t="shared" si="61"/>
        <v>2000000</v>
      </c>
      <c r="K55" s="14">
        <f t="shared" si="63"/>
        <v>2000000</v>
      </c>
      <c r="L55" s="14">
        <f t="shared" si="63"/>
        <v>0</v>
      </c>
      <c r="M55" s="14">
        <f t="shared" si="63"/>
        <v>0</v>
      </c>
      <c r="N55" s="14">
        <f t="shared" si="63"/>
        <v>0</v>
      </c>
      <c r="O55" s="14">
        <f t="shared" si="63"/>
        <v>0</v>
      </c>
      <c r="P55" s="14">
        <f t="shared" si="63"/>
        <v>0</v>
      </c>
      <c r="Q55" s="14">
        <f t="shared" si="63"/>
        <v>0</v>
      </c>
      <c r="R55" s="14">
        <f t="shared" si="63"/>
        <v>2000000</v>
      </c>
    </row>
    <row r="56" spans="1:18">
      <c r="A56" s="9" t="s">
        <v>4</v>
      </c>
      <c r="B56" s="15" t="s">
        <v>153</v>
      </c>
      <c r="C56" s="9">
        <v>0</v>
      </c>
      <c r="D56" s="9"/>
      <c r="E56" s="9"/>
      <c r="F56" s="292"/>
      <c r="G56" s="292"/>
      <c r="H56" s="9"/>
      <c r="I56" s="292">
        <v>2000000</v>
      </c>
      <c r="J56" s="115">
        <f>SUM(F56:I56)</f>
        <v>2000000</v>
      </c>
      <c r="K56" s="9">
        <v>2000000</v>
      </c>
      <c r="L56" s="9"/>
      <c r="M56" s="9"/>
      <c r="N56" s="9">
        <f>L56-M56</f>
        <v>0</v>
      </c>
      <c r="O56" s="9"/>
      <c r="P56" s="9"/>
      <c r="Q56" s="9">
        <f>SUM(N56:P56)</f>
        <v>0</v>
      </c>
      <c r="R56" s="9">
        <f>K56-M56-Q56</f>
        <v>2000000</v>
      </c>
    </row>
    <row r="57" spans="1:18">
      <c r="A57" s="12" t="s">
        <v>2</v>
      </c>
      <c r="B57" s="12" t="s">
        <v>189</v>
      </c>
      <c r="C57" s="12">
        <f t="shared" ref="C57:Q57" si="64">SUM(C61,C58)</f>
        <v>0</v>
      </c>
      <c r="D57" s="119">
        <f t="shared" si="64"/>
        <v>0</v>
      </c>
      <c r="E57" s="119">
        <f t="shared" si="64"/>
        <v>0</v>
      </c>
      <c r="F57" s="119">
        <f t="shared" si="64"/>
        <v>0</v>
      </c>
      <c r="G57" s="119">
        <f t="shared" si="64"/>
        <v>0</v>
      </c>
      <c r="H57" s="119">
        <f t="shared" si="64"/>
        <v>0</v>
      </c>
      <c r="I57" s="119">
        <f t="shared" si="64"/>
        <v>8430000</v>
      </c>
      <c r="J57" s="119">
        <f t="shared" si="64"/>
        <v>8430000</v>
      </c>
      <c r="K57" s="12">
        <f t="shared" si="64"/>
        <v>8430000</v>
      </c>
      <c r="L57" s="12">
        <f t="shared" si="64"/>
        <v>8390000</v>
      </c>
      <c r="M57" s="12">
        <f t="shared" si="64"/>
        <v>8390000</v>
      </c>
      <c r="N57" s="12">
        <f t="shared" si="64"/>
        <v>0</v>
      </c>
      <c r="O57" s="12">
        <f t="shared" si="64"/>
        <v>0</v>
      </c>
      <c r="P57" s="12">
        <f t="shared" si="64"/>
        <v>0</v>
      </c>
      <c r="Q57" s="12">
        <f t="shared" si="64"/>
        <v>0</v>
      </c>
      <c r="R57" s="12">
        <f>SUM(R61,R58)</f>
        <v>40000</v>
      </c>
    </row>
    <row r="58" spans="1:18">
      <c r="A58" s="13" t="s">
        <v>3</v>
      </c>
      <c r="B58" s="13" t="s">
        <v>231</v>
      </c>
      <c r="C58" s="13">
        <f>SUM(C59)</f>
        <v>0</v>
      </c>
      <c r="D58" s="120">
        <f t="shared" ref="D58:J59" si="65">SUM(D59)</f>
        <v>0</v>
      </c>
      <c r="E58" s="120">
        <f t="shared" si="65"/>
        <v>0</v>
      </c>
      <c r="F58" s="120">
        <f t="shared" si="65"/>
        <v>0</v>
      </c>
      <c r="G58" s="120">
        <f t="shared" si="65"/>
        <v>0</v>
      </c>
      <c r="H58" s="120">
        <f t="shared" si="65"/>
        <v>0</v>
      </c>
      <c r="I58" s="120">
        <f t="shared" si="65"/>
        <v>5190000</v>
      </c>
      <c r="J58" s="120">
        <f t="shared" si="65"/>
        <v>5190000</v>
      </c>
      <c r="K58" s="13">
        <f t="shared" ref="K58:R59" si="66">SUM(K59)</f>
        <v>5190000</v>
      </c>
      <c r="L58" s="13">
        <f t="shared" si="66"/>
        <v>5190000</v>
      </c>
      <c r="M58" s="13">
        <f t="shared" si="66"/>
        <v>5190000</v>
      </c>
      <c r="N58" s="13">
        <f t="shared" si="66"/>
        <v>0</v>
      </c>
      <c r="O58" s="13">
        <f t="shared" si="66"/>
        <v>0</v>
      </c>
      <c r="P58" s="13">
        <f t="shared" si="66"/>
        <v>0</v>
      </c>
      <c r="Q58" s="13">
        <f t="shared" si="66"/>
        <v>0</v>
      </c>
      <c r="R58" s="13">
        <f t="shared" si="66"/>
        <v>0</v>
      </c>
    </row>
    <row r="59" spans="1:18">
      <c r="A59" s="14" t="s">
        <v>16</v>
      </c>
      <c r="B59" s="14" t="s">
        <v>67</v>
      </c>
      <c r="C59" s="14">
        <f>SUM(C60)</f>
        <v>0</v>
      </c>
      <c r="D59" s="173">
        <f t="shared" si="65"/>
        <v>0</v>
      </c>
      <c r="E59" s="173">
        <f t="shared" si="65"/>
        <v>0</v>
      </c>
      <c r="F59" s="173">
        <f t="shared" si="65"/>
        <v>0</v>
      </c>
      <c r="G59" s="173">
        <f t="shared" si="65"/>
        <v>0</v>
      </c>
      <c r="H59" s="173">
        <f t="shared" si="65"/>
        <v>0</v>
      </c>
      <c r="I59" s="173">
        <f t="shared" si="65"/>
        <v>5190000</v>
      </c>
      <c r="J59" s="173">
        <f t="shared" si="65"/>
        <v>5190000</v>
      </c>
      <c r="K59" s="14">
        <f t="shared" si="66"/>
        <v>5190000</v>
      </c>
      <c r="L59" s="14">
        <f t="shared" si="66"/>
        <v>5190000</v>
      </c>
      <c r="M59" s="14">
        <f t="shared" si="66"/>
        <v>5190000</v>
      </c>
      <c r="N59" s="14">
        <f t="shared" si="66"/>
        <v>0</v>
      </c>
      <c r="O59" s="14">
        <f t="shared" si="66"/>
        <v>0</v>
      </c>
      <c r="P59" s="14">
        <f t="shared" si="66"/>
        <v>0</v>
      </c>
      <c r="Q59" s="14">
        <f t="shared" si="66"/>
        <v>0</v>
      </c>
      <c r="R59" s="14">
        <f t="shared" si="66"/>
        <v>0</v>
      </c>
    </row>
    <row r="60" spans="1:18">
      <c r="A60" s="9" t="s">
        <v>4</v>
      </c>
      <c r="B60" s="9" t="s">
        <v>67</v>
      </c>
      <c r="C60" s="9">
        <v>0</v>
      </c>
      <c r="D60" s="9"/>
      <c r="E60" s="9"/>
      <c r="F60" s="292"/>
      <c r="G60" s="292"/>
      <c r="H60" s="9"/>
      <c r="I60" s="292">
        <v>5190000</v>
      </c>
      <c r="J60" s="115">
        <f>SUM(F60:I60)</f>
        <v>5190000</v>
      </c>
      <c r="K60" s="9">
        <v>5190000</v>
      </c>
      <c r="L60" s="9">
        <v>5190000</v>
      </c>
      <c r="M60" s="9">
        <v>5190000</v>
      </c>
      <c r="N60" s="9">
        <f>L60-M60</f>
        <v>0</v>
      </c>
      <c r="O60" s="9"/>
      <c r="P60" s="9"/>
      <c r="Q60" s="9">
        <f>SUM(N60:P60)</f>
        <v>0</v>
      </c>
      <c r="R60" s="9">
        <f>K60-M60-Q60</f>
        <v>0</v>
      </c>
    </row>
    <row r="61" spans="1:18">
      <c r="A61" s="13" t="s">
        <v>3</v>
      </c>
      <c r="B61" s="13" t="s">
        <v>191</v>
      </c>
      <c r="C61" s="13">
        <f t="shared" ref="C61:R62" si="67">SUM(C62)</f>
        <v>0</v>
      </c>
      <c r="D61" s="120">
        <f t="shared" si="67"/>
        <v>0</v>
      </c>
      <c r="E61" s="120">
        <f t="shared" si="67"/>
        <v>0</v>
      </c>
      <c r="F61" s="120">
        <f t="shared" si="67"/>
        <v>0</v>
      </c>
      <c r="G61" s="120">
        <f t="shared" si="67"/>
        <v>0</v>
      </c>
      <c r="H61" s="120">
        <f t="shared" si="67"/>
        <v>0</v>
      </c>
      <c r="I61" s="120">
        <f t="shared" si="67"/>
        <v>3240000</v>
      </c>
      <c r="J61" s="120">
        <f t="shared" si="67"/>
        <v>3240000</v>
      </c>
      <c r="K61" s="13">
        <f t="shared" si="67"/>
        <v>3240000</v>
      </c>
      <c r="L61" s="13">
        <f t="shared" si="67"/>
        <v>3200000</v>
      </c>
      <c r="M61" s="13">
        <f t="shared" si="67"/>
        <v>3200000</v>
      </c>
      <c r="N61" s="13">
        <f t="shared" si="67"/>
        <v>0</v>
      </c>
      <c r="O61" s="13">
        <f t="shared" si="67"/>
        <v>0</v>
      </c>
      <c r="P61" s="13">
        <f t="shared" si="67"/>
        <v>0</v>
      </c>
      <c r="Q61" s="13">
        <f t="shared" si="67"/>
        <v>0</v>
      </c>
      <c r="R61" s="13">
        <f t="shared" si="67"/>
        <v>40000</v>
      </c>
    </row>
    <row r="62" spans="1:18">
      <c r="A62" s="14" t="s">
        <v>16</v>
      </c>
      <c r="B62" s="14" t="s">
        <v>67</v>
      </c>
      <c r="C62" s="14">
        <f t="shared" si="67"/>
        <v>0</v>
      </c>
      <c r="D62" s="173">
        <f t="shared" si="67"/>
        <v>0</v>
      </c>
      <c r="E62" s="173">
        <f t="shared" si="67"/>
        <v>0</v>
      </c>
      <c r="F62" s="173">
        <f t="shared" si="67"/>
        <v>0</v>
      </c>
      <c r="G62" s="173">
        <f t="shared" si="67"/>
        <v>0</v>
      </c>
      <c r="H62" s="173">
        <f t="shared" si="67"/>
        <v>0</v>
      </c>
      <c r="I62" s="173">
        <f t="shared" si="67"/>
        <v>3240000</v>
      </c>
      <c r="J62" s="173">
        <f t="shared" si="67"/>
        <v>3240000</v>
      </c>
      <c r="K62" s="14">
        <f t="shared" si="67"/>
        <v>3240000</v>
      </c>
      <c r="L62" s="14">
        <f t="shared" si="67"/>
        <v>3200000</v>
      </c>
      <c r="M62" s="14">
        <f t="shared" si="67"/>
        <v>3200000</v>
      </c>
      <c r="N62" s="14">
        <f t="shared" si="67"/>
        <v>0</v>
      </c>
      <c r="O62" s="14">
        <f t="shared" si="67"/>
        <v>0</v>
      </c>
      <c r="P62" s="14">
        <f t="shared" si="67"/>
        <v>0</v>
      </c>
      <c r="Q62" s="14">
        <f t="shared" si="67"/>
        <v>0</v>
      </c>
      <c r="R62" s="14">
        <f t="shared" si="67"/>
        <v>40000</v>
      </c>
    </row>
    <row r="63" spans="1:18">
      <c r="A63" s="9" t="s">
        <v>4</v>
      </c>
      <c r="B63" s="9" t="s">
        <v>67</v>
      </c>
      <c r="C63" s="9">
        <v>0</v>
      </c>
      <c r="D63" s="9"/>
      <c r="E63" s="9"/>
      <c r="F63" s="292"/>
      <c r="G63" s="292"/>
      <c r="H63" s="9"/>
      <c r="I63" s="292">
        <v>3240000</v>
      </c>
      <c r="J63" s="115">
        <f>SUM(F63:I63)</f>
        <v>3240000</v>
      </c>
      <c r="K63" s="9">
        <v>3240000</v>
      </c>
      <c r="L63" s="9">
        <v>3200000</v>
      </c>
      <c r="M63" s="9">
        <v>3200000</v>
      </c>
      <c r="N63" s="9">
        <f>L63-M63</f>
        <v>0</v>
      </c>
      <c r="O63" s="9"/>
      <c r="P63" s="9"/>
      <c r="Q63" s="9">
        <f>SUM(N63:P63)</f>
        <v>0</v>
      </c>
      <c r="R63" s="9">
        <f>K63-M63-Q63</f>
        <v>40000</v>
      </c>
    </row>
    <row r="64" spans="1:18">
      <c r="A64" s="11" t="s">
        <v>1</v>
      </c>
      <c r="B64" s="11" t="s">
        <v>232</v>
      </c>
      <c r="C64" s="11">
        <f>SUM(C65)</f>
        <v>0</v>
      </c>
      <c r="D64" s="117">
        <f t="shared" ref="D64:J67" si="68">SUM(D65)</f>
        <v>0</v>
      </c>
      <c r="E64" s="117">
        <f t="shared" si="68"/>
        <v>0</v>
      </c>
      <c r="F64" s="117">
        <f t="shared" si="68"/>
        <v>0</v>
      </c>
      <c r="G64" s="117">
        <f t="shared" si="68"/>
        <v>0</v>
      </c>
      <c r="H64" s="117">
        <f t="shared" si="68"/>
        <v>0</v>
      </c>
      <c r="I64" s="117">
        <f t="shared" si="68"/>
        <v>6000000</v>
      </c>
      <c r="J64" s="117">
        <f t="shared" si="68"/>
        <v>6000000</v>
      </c>
      <c r="K64" s="11">
        <f t="shared" ref="K64:R67" si="69">SUM(K65)</f>
        <v>6000000</v>
      </c>
      <c r="L64" s="11">
        <f t="shared" si="69"/>
        <v>5999600</v>
      </c>
      <c r="M64" s="11">
        <f t="shared" si="69"/>
        <v>5999600</v>
      </c>
      <c r="N64" s="11">
        <f t="shared" si="69"/>
        <v>0</v>
      </c>
      <c r="O64" s="11">
        <f t="shared" si="69"/>
        <v>0</v>
      </c>
      <c r="P64" s="11">
        <f t="shared" si="69"/>
        <v>0</v>
      </c>
      <c r="Q64" s="11">
        <f t="shared" si="69"/>
        <v>0</v>
      </c>
      <c r="R64" s="11">
        <f t="shared" si="69"/>
        <v>400</v>
      </c>
    </row>
    <row r="65" spans="1:18">
      <c r="A65" s="12" t="s">
        <v>2</v>
      </c>
      <c r="B65" s="12" t="s">
        <v>233</v>
      </c>
      <c r="C65" s="12">
        <f>SUM(C66)</f>
        <v>0</v>
      </c>
      <c r="D65" s="119">
        <f t="shared" si="68"/>
        <v>0</v>
      </c>
      <c r="E65" s="119">
        <f t="shared" si="68"/>
        <v>0</v>
      </c>
      <c r="F65" s="119">
        <f t="shared" si="68"/>
        <v>0</v>
      </c>
      <c r="G65" s="119">
        <f t="shared" si="68"/>
        <v>0</v>
      </c>
      <c r="H65" s="119">
        <f t="shared" si="68"/>
        <v>0</v>
      </c>
      <c r="I65" s="119">
        <f t="shared" si="68"/>
        <v>6000000</v>
      </c>
      <c r="J65" s="119">
        <f t="shared" si="68"/>
        <v>6000000</v>
      </c>
      <c r="K65" s="12">
        <f t="shared" si="69"/>
        <v>6000000</v>
      </c>
      <c r="L65" s="12">
        <f t="shared" si="69"/>
        <v>5999600</v>
      </c>
      <c r="M65" s="12">
        <f t="shared" si="69"/>
        <v>5999600</v>
      </c>
      <c r="N65" s="12">
        <f t="shared" si="69"/>
        <v>0</v>
      </c>
      <c r="O65" s="12">
        <f t="shared" si="69"/>
        <v>0</v>
      </c>
      <c r="P65" s="12">
        <f t="shared" si="69"/>
        <v>0</v>
      </c>
      <c r="Q65" s="12">
        <f t="shared" si="69"/>
        <v>0</v>
      </c>
      <c r="R65" s="12">
        <f t="shared" si="69"/>
        <v>400</v>
      </c>
    </row>
    <row r="66" spans="1:18">
      <c r="A66" s="13" t="s">
        <v>3</v>
      </c>
      <c r="B66" s="13" t="s">
        <v>234</v>
      </c>
      <c r="C66" s="13">
        <f>SUM(C67)</f>
        <v>0</v>
      </c>
      <c r="D66" s="120">
        <f t="shared" si="68"/>
        <v>0</v>
      </c>
      <c r="E66" s="120">
        <f t="shared" si="68"/>
        <v>0</v>
      </c>
      <c r="F66" s="120">
        <f t="shared" si="68"/>
        <v>0</v>
      </c>
      <c r="G66" s="120">
        <f t="shared" si="68"/>
        <v>0</v>
      </c>
      <c r="H66" s="120">
        <f t="shared" si="68"/>
        <v>0</v>
      </c>
      <c r="I66" s="120">
        <f t="shared" si="68"/>
        <v>6000000</v>
      </c>
      <c r="J66" s="120">
        <f t="shared" si="68"/>
        <v>6000000</v>
      </c>
      <c r="K66" s="13">
        <f t="shared" si="69"/>
        <v>6000000</v>
      </c>
      <c r="L66" s="13">
        <f t="shared" si="69"/>
        <v>5999600</v>
      </c>
      <c r="M66" s="13">
        <f t="shared" si="69"/>
        <v>5999600</v>
      </c>
      <c r="N66" s="13">
        <f t="shared" si="69"/>
        <v>0</v>
      </c>
      <c r="O66" s="13">
        <f t="shared" si="69"/>
        <v>0</v>
      </c>
      <c r="P66" s="13">
        <f t="shared" si="69"/>
        <v>0</v>
      </c>
      <c r="Q66" s="13">
        <f t="shared" si="69"/>
        <v>0</v>
      </c>
      <c r="R66" s="13">
        <f t="shared" si="69"/>
        <v>400</v>
      </c>
    </row>
    <row r="67" spans="1:18">
      <c r="A67" s="14" t="s">
        <v>16</v>
      </c>
      <c r="B67" s="14" t="s">
        <v>235</v>
      </c>
      <c r="C67" s="14">
        <f>SUM(C68)</f>
        <v>0</v>
      </c>
      <c r="D67" s="173">
        <f t="shared" si="68"/>
        <v>0</v>
      </c>
      <c r="E67" s="173">
        <f t="shared" si="68"/>
        <v>0</v>
      </c>
      <c r="F67" s="173">
        <f t="shared" si="68"/>
        <v>0</v>
      </c>
      <c r="G67" s="173">
        <f t="shared" si="68"/>
        <v>0</v>
      </c>
      <c r="H67" s="173">
        <f t="shared" si="68"/>
        <v>0</v>
      </c>
      <c r="I67" s="173">
        <f t="shared" si="68"/>
        <v>6000000</v>
      </c>
      <c r="J67" s="173">
        <f t="shared" si="68"/>
        <v>6000000</v>
      </c>
      <c r="K67" s="14">
        <f t="shared" si="69"/>
        <v>6000000</v>
      </c>
      <c r="L67" s="14">
        <f t="shared" si="69"/>
        <v>5999600</v>
      </c>
      <c r="M67" s="14">
        <f t="shared" si="69"/>
        <v>5999600</v>
      </c>
      <c r="N67" s="14">
        <f t="shared" si="69"/>
        <v>0</v>
      </c>
      <c r="O67" s="14">
        <f t="shared" si="69"/>
        <v>0</v>
      </c>
      <c r="P67" s="14">
        <f t="shared" si="69"/>
        <v>0</v>
      </c>
      <c r="Q67" s="14">
        <f t="shared" si="69"/>
        <v>0</v>
      </c>
      <c r="R67" s="14">
        <f t="shared" si="69"/>
        <v>400</v>
      </c>
    </row>
    <row r="68" spans="1:18">
      <c r="A68" s="9" t="s">
        <v>4</v>
      </c>
      <c r="B68" s="9" t="s">
        <v>67</v>
      </c>
      <c r="C68" s="9">
        <v>0</v>
      </c>
      <c r="D68" s="9"/>
      <c r="E68" s="9"/>
      <c r="F68" s="292"/>
      <c r="G68" s="292"/>
      <c r="H68" s="9"/>
      <c r="I68" s="292">
        <v>6000000</v>
      </c>
      <c r="J68" s="115">
        <f>SUM(F68:I68)</f>
        <v>6000000</v>
      </c>
      <c r="K68" s="9">
        <v>6000000</v>
      </c>
      <c r="L68" s="9">
        <v>5999600</v>
      </c>
      <c r="M68" s="9">
        <v>5999600</v>
      </c>
      <c r="N68" s="9">
        <f>L68-M68</f>
        <v>0</v>
      </c>
      <c r="O68" s="9"/>
      <c r="P68" s="9"/>
      <c r="Q68" s="9">
        <f>SUM(N68:P68)</f>
        <v>0</v>
      </c>
      <c r="R68" s="9">
        <f>K68-M68-Q68</f>
        <v>400</v>
      </c>
    </row>
    <row r="69" spans="1:18">
      <c r="A69" s="11" t="s">
        <v>1</v>
      </c>
      <c r="B69" s="11" t="s">
        <v>74</v>
      </c>
      <c r="C69" s="11">
        <f>SUM(C70)</f>
        <v>0</v>
      </c>
      <c r="D69" s="117">
        <f t="shared" ref="D69:J72" si="70">SUM(D70)</f>
        <v>0</v>
      </c>
      <c r="E69" s="117">
        <f t="shared" si="70"/>
        <v>0</v>
      </c>
      <c r="F69" s="117">
        <f t="shared" si="70"/>
        <v>0</v>
      </c>
      <c r="G69" s="117">
        <f t="shared" si="70"/>
        <v>0</v>
      </c>
      <c r="H69" s="117">
        <f t="shared" si="70"/>
        <v>0</v>
      </c>
      <c r="I69" s="117">
        <f t="shared" si="70"/>
        <v>4750000</v>
      </c>
      <c r="J69" s="117">
        <f t="shared" si="70"/>
        <v>4750000</v>
      </c>
      <c r="K69" s="11">
        <f t="shared" ref="K69:R72" si="71">SUM(K70)</f>
        <v>4750000</v>
      </c>
      <c r="L69" s="11">
        <f t="shared" si="71"/>
        <v>4749600</v>
      </c>
      <c r="M69" s="11">
        <f t="shared" si="71"/>
        <v>4749600</v>
      </c>
      <c r="N69" s="11">
        <f t="shared" si="71"/>
        <v>0</v>
      </c>
      <c r="O69" s="11">
        <f t="shared" si="71"/>
        <v>0</v>
      </c>
      <c r="P69" s="11">
        <f t="shared" si="71"/>
        <v>0</v>
      </c>
      <c r="Q69" s="11">
        <f t="shared" si="71"/>
        <v>0</v>
      </c>
      <c r="R69" s="11">
        <f t="shared" si="71"/>
        <v>400</v>
      </c>
    </row>
    <row r="70" spans="1:18">
      <c r="A70" s="12" t="s">
        <v>2</v>
      </c>
      <c r="B70" s="12" t="s">
        <v>154</v>
      </c>
      <c r="C70" s="12">
        <f>SUM(C71)</f>
        <v>0</v>
      </c>
      <c r="D70" s="119">
        <f t="shared" si="70"/>
        <v>0</v>
      </c>
      <c r="E70" s="119">
        <f t="shared" si="70"/>
        <v>0</v>
      </c>
      <c r="F70" s="119">
        <f t="shared" si="70"/>
        <v>0</v>
      </c>
      <c r="G70" s="119">
        <f t="shared" si="70"/>
        <v>0</v>
      </c>
      <c r="H70" s="119">
        <f t="shared" si="70"/>
        <v>0</v>
      </c>
      <c r="I70" s="119">
        <f t="shared" si="70"/>
        <v>4750000</v>
      </c>
      <c r="J70" s="119">
        <f t="shared" si="70"/>
        <v>4750000</v>
      </c>
      <c r="K70" s="12">
        <f t="shared" si="71"/>
        <v>4750000</v>
      </c>
      <c r="L70" s="12">
        <f t="shared" si="71"/>
        <v>4749600</v>
      </c>
      <c r="M70" s="12">
        <f t="shared" si="71"/>
        <v>4749600</v>
      </c>
      <c r="N70" s="12">
        <f t="shared" si="71"/>
        <v>0</v>
      </c>
      <c r="O70" s="12">
        <f t="shared" si="71"/>
        <v>0</v>
      </c>
      <c r="P70" s="12">
        <f t="shared" si="71"/>
        <v>0</v>
      </c>
      <c r="Q70" s="12">
        <f t="shared" si="71"/>
        <v>0</v>
      </c>
      <c r="R70" s="12">
        <f t="shared" si="71"/>
        <v>400</v>
      </c>
    </row>
    <row r="71" spans="1:18">
      <c r="A71" s="13" t="s">
        <v>3</v>
      </c>
      <c r="B71" s="13" t="s">
        <v>157</v>
      </c>
      <c r="C71" s="13">
        <f>SUM(C72)</f>
        <v>0</v>
      </c>
      <c r="D71" s="120">
        <f t="shared" si="70"/>
        <v>0</v>
      </c>
      <c r="E71" s="120">
        <f t="shared" si="70"/>
        <v>0</v>
      </c>
      <c r="F71" s="120">
        <f t="shared" si="70"/>
        <v>0</v>
      </c>
      <c r="G71" s="120">
        <f t="shared" si="70"/>
        <v>0</v>
      </c>
      <c r="H71" s="120">
        <f t="shared" si="70"/>
        <v>0</v>
      </c>
      <c r="I71" s="120">
        <f t="shared" si="70"/>
        <v>4750000</v>
      </c>
      <c r="J71" s="120">
        <f t="shared" si="70"/>
        <v>4750000</v>
      </c>
      <c r="K71" s="13">
        <f t="shared" si="71"/>
        <v>4750000</v>
      </c>
      <c r="L71" s="13">
        <f t="shared" si="71"/>
        <v>4749600</v>
      </c>
      <c r="M71" s="13">
        <f t="shared" si="71"/>
        <v>4749600</v>
      </c>
      <c r="N71" s="13">
        <f t="shared" si="71"/>
        <v>0</v>
      </c>
      <c r="O71" s="13">
        <f t="shared" si="71"/>
        <v>0</v>
      </c>
      <c r="P71" s="13">
        <f t="shared" si="71"/>
        <v>0</v>
      </c>
      <c r="Q71" s="13">
        <f t="shared" si="71"/>
        <v>0</v>
      </c>
      <c r="R71" s="13">
        <f t="shared" si="71"/>
        <v>400</v>
      </c>
    </row>
    <row r="72" spans="1:18">
      <c r="A72" s="14" t="s">
        <v>16</v>
      </c>
      <c r="B72" s="14" t="s">
        <v>60</v>
      </c>
      <c r="C72" s="14">
        <f>SUM(C73)</f>
        <v>0</v>
      </c>
      <c r="D72" s="173">
        <f t="shared" si="70"/>
        <v>0</v>
      </c>
      <c r="E72" s="173">
        <f t="shared" si="70"/>
        <v>0</v>
      </c>
      <c r="F72" s="173">
        <f t="shared" si="70"/>
        <v>0</v>
      </c>
      <c r="G72" s="173">
        <f t="shared" si="70"/>
        <v>0</v>
      </c>
      <c r="H72" s="173">
        <f t="shared" si="70"/>
        <v>0</v>
      </c>
      <c r="I72" s="173">
        <f t="shared" si="70"/>
        <v>4750000</v>
      </c>
      <c r="J72" s="173">
        <f t="shared" si="70"/>
        <v>4750000</v>
      </c>
      <c r="K72" s="14">
        <f t="shared" si="71"/>
        <v>4750000</v>
      </c>
      <c r="L72" s="14">
        <f t="shared" si="71"/>
        <v>4749600</v>
      </c>
      <c r="M72" s="14">
        <f t="shared" si="71"/>
        <v>4749600</v>
      </c>
      <c r="N72" s="14">
        <f t="shared" si="71"/>
        <v>0</v>
      </c>
      <c r="O72" s="14">
        <f t="shared" si="71"/>
        <v>0</v>
      </c>
      <c r="P72" s="14">
        <f t="shared" si="71"/>
        <v>0</v>
      </c>
      <c r="Q72" s="14">
        <f t="shared" si="71"/>
        <v>0</v>
      </c>
      <c r="R72" s="14">
        <f t="shared" si="71"/>
        <v>400</v>
      </c>
    </row>
    <row r="73" spans="1:18">
      <c r="A73" s="9" t="s">
        <v>4</v>
      </c>
      <c r="B73" s="9" t="s">
        <v>159</v>
      </c>
      <c r="C73" s="9">
        <v>0</v>
      </c>
      <c r="D73" s="9"/>
      <c r="E73" s="9"/>
      <c r="F73" s="292"/>
      <c r="G73" s="292"/>
      <c r="H73" s="9"/>
      <c r="I73" s="292">
        <v>4750000</v>
      </c>
      <c r="J73" s="115">
        <f>SUM(F73:I73)</f>
        <v>4750000</v>
      </c>
      <c r="K73" s="9">
        <v>4750000</v>
      </c>
      <c r="L73" s="9">
        <v>4749600</v>
      </c>
      <c r="M73" s="9">
        <v>4749600</v>
      </c>
      <c r="N73" s="9">
        <f>L73-M73</f>
        <v>0</v>
      </c>
      <c r="O73" s="9"/>
      <c r="P73" s="9"/>
      <c r="Q73" s="9">
        <f>SUM(N73:P73)</f>
        <v>0</v>
      </c>
      <c r="R73" s="9">
        <f>K73-M73-Q73</f>
        <v>400</v>
      </c>
    </row>
    <row r="74" spans="1:18">
      <c r="A74" s="11" t="s">
        <v>1</v>
      </c>
      <c r="B74" s="11" t="s">
        <v>240</v>
      </c>
      <c r="C74" s="11">
        <f t="shared" ref="C74:R77" si="72">SUM(C75)</f>
        <v>0</v>
      </c>
      <c r="D74" s="117">
        <f t="shared" si="72"/>
        <v>0</v>
      </c>
      <c r="E74" s="117">
        <f t="shared" si="72"/>
        <v>0</v>
      </c>
      <c r="F74" s="117">
        <f t="shared" si="72"/>
        <v>0</v>
      </c>
      <c r="G74" s="117">
        <f t="shared" si="72"/>
        <v>0</v>
      </c>
      <c r="H74" s="117">
        <f t="shared" si="72"/>
        <v>0</v>
      </c>
      <c r="I74" s="117">
        <f t="shared" si="72"/>
        <v>5000000</v>
      </c>
      <c r="J74" s="117">
        <f t="shared" si="72"/>
        <v>5000000</v>
      </c>
      <c r="K74" s="11">
        <f t="shared" si="72"/>
        <v>5000000</v>
      </c>
      <c r="L74" s="11">
        <f t="shared" si="72"/>
        <v>5000000</v>
      </c>
      <c r="M74" s="11">
        <f t="shared" si="72"/>
        <v>5000000</v>
      </c>
      <c r="N74" s="11">
        <f t="shared" si="72"/>
        <v>0</v>
      </c>
      <c r="O74" s="11">
        <f t="shared" si="72"/>
        <v>0</v>
      </c>
      <c r="P74" s="11">
        <f t="shared" si="72"/>
        <v>0</v>
      </c>
      <c r="Q74" s="11">
        <f t="shared" si="72"/>
        <v>0</v>
      </c>
      <c r="R74" s="11">
        <f t="shared" si="72"/>
        <v>0</v>
      </c>
    </row>
    <row r="75" spans="1:18">
      <c r="A75" s="12" t="s">
        <v>2</v>
      </c>
      <c r="B75" s="12" t="s">
        <v>241</v>
      </c>
      <c r="C75" s="12">
        <f t="shared" si="72"/>
        <v>0</v>
      </c>
      <c r="D75" s="119">
        <f t="shared" si="72"/>
        <v>0</v>
      </c>
      <c r="E75" s="119">
        <f t="shared" si="72"/>
        <v>0</v>
      </c>
      <c r="F75" s="119">
        <f t="shared" si="72"/>
        <v>0</v>
      </c>
      <c r="G75" s="119">
        <f t="shared" si="72"/>
        <v>0</v>
      </c>
      <c r="H75" s="119">
        <f t="shared" si="72"/>
        <v>0</v>
      </c>
      <c r="I75" s="119">
        <f t="shared" si="72"/>
        <v>5000000</v>
      </c>
      <c r="J75" s="119">
        <f t="shared" si="72"/>
        <v>5000000</v>
      </c>
      <c r="K75" s="12">
        <f t="shared" si="72"/>
        <v>5000000</v>
      </c>
      <c r="L75" s="12">
        <f t="shared" si="72"/>
        <v>5000000</v>
      </c>
      <c r="M75" s="12">
        <f t="shared" si="72"/>
        <v>5000000</v>
      </c>
      <c r="N75" s="12">
        <f t="shared" si="72"/>
        <v>0</v>
      </c>
      <c r="O75" s="12">
        <f t="shared" si="72"/>
        <v>0</v>
      </c>
      <c r="P75" s="12">
        <f t="shared" si="72"/>
        <v>0</v>
      </c>
      <c r="Q75" s="12">
        <f t="shared" si="72"/>
        <v>0</v>
      </c>
      <c r="R75" s="12">
        <f t="shared" si="72"/>
        <v>0</v>
      </c>
    </row>
    <row r="76" spans="1:18">
      <c r="A76" s="13" t="s">
        <v>3</v>
      </c>
      <c r="B76" s="13" t="s">
        <v>87</v>
      </c>
      <c r="C76" s="13">
        <f t="shared" si="72"/>
        <v>0</v>
      </c>
      <c r="D76" s="120">
        <f t="shared" si="72"/>
        <v>0</v>
      </c>
      <c r="E76" s="120">
        <f t="shared" si="72"/>
        <v>0</v>
      </c>
      <c r="F76" s="120">
        <f t="shared" si="72"/>
        <v>0</v>
      </c>
      <c r="G76" s="120">
        <f t="shared" si="72"/>
        <v>0</v>
      </c>
      <c r="H76" s="120">
        <f t="shared" si="72"/>
        <v>0</v>
      </c>
      <c r="I76" s="120">
        <f t="shared" si="72"/>
        <v>5000000</v>
      </c>
      <c r="J76" s="120">
        <f t="shared" si="72"/>
        <v>5000000</v>
      </c>
      <c r="K76" s="13">
        <f t="shared" si="72"/>
        <v>5000000</v>
      </c>
      <c r="L76" s="13">
        <f t="shared" si="72"/>
        <v>5000000</v>
      </c>
      <c r="M76" s="13">
        <f t="shared" si="72"/>
        <v>5000000</v>
      </c>
      <c r="N76" s="13">
        <f t="shared" si="72"/>
        <v>0</v>
      </c>
      <c r="O76" s="13">
        <f t="shared" si="72"/>
        <v>0</v>
      </c>
      <c r="P76" s="13">
        <f t="shared" si="72"/>
        <v>0</v>
      </c>
      <c r="Q76" s="13">
        <f t="shared" si="72"/>
        <v>0</v>
      </c>
      <c r="R76" s="13">
        <f t="shared" si="72"/>
        <v>0</v>
      </c>
    </row>
    <row r="77" spans="1:18">
      <c r="A77" s="14" t="s">
        <v>16</v>
      </c>
      <c r="B77" s="14" t="s">
        <v>20</v>
      </c>
      <c r="C77" s="14">
        <f t="shared" si="72"/>
        <v>0</v>
      </c>
      <c r="D77" s="173">
        <f t="shared" si="72"/>
        <v>0</v>
      </c>
      <c r="E77" s="173">
        <f t="shared" si="72"/>
        <v>0</v>
      </c>
      <c r="F77" s="173">
        <f t="shared" si="72"/>
        <v>0</v>
      </c>
      <c r="G77" s="173">
        <f t="shared" si="72"/>
        <v>0</v>
      </c>
      <c r="H77" s="173">
        <f t="shared" si="72"/>
        <v>0</v>
      </c>
      <c r="I77" s="173">
        <f t="shared" si="72"/>
        <v>5000000</v>
      </c>
      <c r="J77" s="173">
        <f t="shared" si="72"/>
        <v>5000000</v>
      </c>
      <c r="K77" s="14">
        <f t="shared" si="72"/>
        <v>5000000</v>
      </c>
      <c r="L77" s="14">
        <f t="shared" si="72"/>
        <v>5000000</v>
      </c>
      <c r="M77" s="14">
        <f t="shared" si="72"/>
        <v>5000000</v>
      </c>
      <c r="N77" s="14">
        <f t="shared" si="72"/>
        <v>0</v>
      </c>
      <c r="O77" s="14">
        <f t="shared" si="72"/>
        <v>0</v>
      </c>
      <c r="P77" s="14">
        <f t="shared" si="72"/>
        <v>0</v>
      </c>
      <c r="Q77" s="14">
        <f t="shared" si="72"/>
        <v>0</v>
      </c>
      <c r="R77" s="14">
        <f t="shared" si="72"/>
        <v>0</v>
      </c>
    </row>
    <row r="78" spans="1:18">
      <c r="A78" s="9" t="s">
        <v>4</v>
      </c>
      <c r="B78" s="9" t="s">
        <v>20</v>
      </c>
      <c r="C78" s="9">
        <v>0</v>
      </c>
      <c r="D78" s="9"/>
      <c r="E78" s="9"/>
      <c r="F78" s="292"/>
      <c r="G78" s="292"/>
      <c r="H78" s="9"/>
      <c r="I78" s="292">
        <v>5000000</v>
      </c>
      <c r="J78" s="115">
        <f>SUM(F78:I78)</f>
        <v>5000000</v>
      </c>
      <c r="K78" s="9">
        <v>5000000</v>
      </c>
      <c r="L78" s="9">
        <v>5000000</v>
      </c>
      <c r="M78" s="9">
        <v>5000000</v>
      </c>
      <c r="N78" s="9">
        <f>L78-M78</f>
        <v>0</v>
      </c>
      <c r="O78" s="9"/>
      <c r="P78" s="9"/>
      <c r="Q78" s="9">
        <f>SUM(N78:P78)</f>
        <v>0</v>
      </c>
      <c r="R78" s="9">
        <f>K78-M78-Q78</f>
        <v>0</v>
      </c>
    </row>
    <row r="79" spans="1:18">
      <c r="A79" s="11" t="s">
        <v>1</v>
      </c>
      <c r="B79" s="11" t="s">
        <v>111</v>
      </c>
      <c r="C79" s="11">
        <f>SUM(C80)</f>
        <v>2940000</v>
      </c>
      <c r="D79" s="117">
        <f t="shared" ref="D79:J82" si="73">SUM(D80)</f>
        <v>0</v>
      </c>
      <c r="E79" s="117">
        <f t="shared" si="73"/>
        <v>0</v>
      </c>
      <c r="F79" s="117">
        <f t="shared" si="73"/>
        <v>0</v>
      </c>
      <c r="G79" s="117">
        <f t="shared" si="73"/>
        <v>0</v>
      </c>
      <c r="H79" s="117">
        <f t="shared" si="73"/>
        <v>-2940000</v>
      </c>
      <c r="I79" s="117">
        <f t="shared" si="73"/>
        <v>0</v>
      </c>
      <c r="J79" s="117">
        <f t="shared" si="73"/>
        <v>-2940000</v>
      </c>
      <c r="K79" s="11">
        <f t="shared" ref="K79:R82" si="74">SUM(K80)</f>
        <v>0</v>
      </c>
      <c r="L79" s="11">
        <f t="shared" si="74"/>
        <v>0</v>
      </c>
      <c r="M79" s="11">
        <f t="shared" si="74"/>
        <v>0</v>
      </c>
      <c r="N79" s="11">
        <f t="shared" si="74"/>
        <v>0</v>
      </c>
      <c r="O79" s="11">
        <f t="shared" si="74"/>
        <v>0</v>
      </c>
      <c r="P79" s="11">
        <f t="shared" si="74"/>
        <v>0</v>
      </c>
      <c r="Q79" s="11">
        <f t="shared" si="74"/>
        <v>0</v>
      </c>
      <c r="R79" s="11">
        <f t="shared" si="74"/>
        <v>0</v>
      </c>
    </row>
    <row r="80" spans="1:18">
      <c r="A80" s="12" t="s">
        <v>2</v>
      </c>
      <c r="B80" s="12" t="s">
        <v>272</v>
      </c>
      <c r="C80" s="12">
        <f>SUM(C81)</f>
        <v>2940000</v>
      </c>
      <c r="D80" s="119">
        <f t="shared" si="73"/>
        <v>0</v>
      </c>
      <c r="E80" s="119">
        <f t="shared" si="73"/>
        <v>0</v>
      </c>
      <c r="F80" s="119">
        <f t="shared" si="73"/>
        <v>0</v>
      </c>
      <c r="G80" s="119">
        <f t="shared" si="73"/>
        <v>0</v>
      </c>
      <c r="H80" s="119">
        <f t="shared" si="73"/>
        <v>-2940000</v>
      </c>
      <c r="I80" s="119">
        <f t="shared" si="73"/>
        <v>0</v>
      </c>
      <c r="J80" s="119">
        <f t="shared" si="73"/>
        <v>-2940000</v>
      </c>
      <c r="K80" s="12">
        <f t="shared" si="74"/>
        <v>0</v>
      </c>
      <c r="L80" s="12">
        <f t="shared" si="74"/>
        <v>0</v>
      </c>
      <c r="M80" s="12">
        <f t="shared" si="74"/>
        <v>0</v>
      </c>
      <c r="N80" s="12">
        <f t="shared" si="74"/>
        <v>0</v>
      </c>
      <c r="O80" s="12">
        <f t="shared" si="74"/>
        <v>0</v>
      </c>
      <c r="P80" s="12">
        <f t="shared" si="74"/>
        <v>0</v>
      </c>
      <c r="Q80" s="12">
        <f t="shared" si="74"/>
        <v>0</v>
      </c>
      <c r="R80" s="12">
        <f t="shared" si="74"/>
        <v>0</v>
      </c>
    </row>
    <row r="81" spans="1:19">
      <c r="A81" s="13" t="s">
        <v>3</v>
      </c>
      <c r="B81" s="13" t="s">
        <v>296</v>
      </c>
      <c r="C81" s="13">
        <f>SUM(C82)</f>
        <v>2940000</v>
      </c>
      <c r="D81" s="120">
        <f t="shared" si="73"/>
        <v>0</v>
      </c>
      <c r="E81" s="120">
        <f t="shared" si="73"/>
        <v>0</v>
      </c>
      <c r="F81" s="120">
        <f t="shared" si="73"/>
        <v>0</v>
      </c>
      <c r="G81" s="120">
        <f t="shared" si="73"/>
        <v>0</v>
      </c>
      <c r="H81" s="120">
        <f t="shared" si="73"/>
        <v>-2940000</v>
      </c>
      <c r="I81" s="120">
        <f t="shared" si="73"/>
        <v>0</v>
      </c>
      <c r="J81" s="120">
        <f t="shared" si="73"/>
        <v>-2940000</v>
      </c>
      <c r="K81" s="13">
        <f t="shared" si="74"/>
        <v>0</v>
      </c>
      <c r="L81" s="13">
        <f t="shared" si="74"/>
        <v>0</v>
      </c>
      <c r="M81" s="13">
        <f t="shared" si="74"/>
        <v>0</v>
      </c>
      <c r="N81" s="13">
        <f t="shared" si="74"/>
        <v>0</v>
      </c>
      <c r="O81" s="13">
        <f t="shared" si="74"/>
        <v>0</v>
      </c>
      <c r="P81" s="13">
        <f t="shared" si="74"/>
        <v>0</v>
      </c>
      <c r="Q81" s="13">
        <f t="shared" si="74"/>
        <v>0</v>
      </c>
      <c r="R81" s="13">
        <f t="shared" si="74"/>
        <v>0</v>
      </c>
    </row>
    <row r="82" spans="1:19">
      <c r="A82" s="14" t="s">
        <v>16</v>
      </c>
      <c r="B82" s="17" t="s">
        <v>36</v>
      </c>
      <c r="C82" s="14">
        <f>SUM(C83)</f>
        <v>2940000</v>
      </c>
      <c r="D82" s="173">
        <f t="shared" si="73"/>
        <v>0</v>
      </c>
      <c r="E82" s="173">
        <f t="shared" si="73"/>
        <v>0</v>
      </c>
      <c r="F82" s="173">
        <f t="shared" si="73"/>
        <v>0</v>
      </c>
      <c r="G82" s="173">
        <f t="shared" si="73"/>
        <v>0</v>
      </c>
      <c r="H82" s="173">
        <f t="shared" si="73"/>
        <v>-2940000</v>
      </c>
      <c r="I82" s="173">
        <f t="shared" si="73"/>
        <v>0</v>
      </c>
      <c r="J82" s="173">
        <f t="shared" si="73"/>
        <v>-2940000</v>
      </c>
      <c r="K82" s="14">
        <f t="shared" si="74"/>
        <v>0</v>
      </c>
      <c r="L82" s="14">
        <f t="shared" si="74"/>
        <v>0</v>
      </c>
      <c r="M82" s="14">
        <f t="shared" si="74"/>
        <v>0</v>
      </c>
      <c r="N82" s="14">
        <f t="shared" si="74"/>
        <v>0</v>
      </c>
      <c r="O82" s="14">
        <f t="shared" si="74"/>
        <v>0</v>
      </c>
      <c r="P82" s="14">
        <f t="shared" si="74"/>
        <v>0</v>
      </c>
      <c r="Q82" s="14">
        <f t="shared" si="74"/>
        <v>0</v>
      </c>
      <c r="R82" s="14">
        <f t="shared" si="74"/>
        <v>0</v>
      </c>
    </row>
    <row r="83" spans="1:19">
      <c r="A83" s="9" t="s">
        <v>4</v>
      </c>
      <c r="B83" s="15" t="s">
        <v>46</v>
      </c>
      <c r="C83" s="9">
        <v>2940000</v>
      </c>
      <c r="D83" s="9"/>
      <c r="E83" s="9"/>
      <c r="F83" s="292"/>
      <c r="G83" s="292"/>
      <c r="H83" s="292">
        <v>-2940000</v>
      </c>
      <c r="I83" s="9"/>
      <c r="J83" s="115">
        <f>SUM(F83:I83)</f>
        <v>-2940000</v>
      </c>
      <c r="K83" s="9">
        <v>0</v>
      </c>
      <c r="L83" s="9"/>
      <c r="M83" s="9"/>
      <c r="N83" s="9">
        <f>L83-M83</f>
        <v>0</v>
      </c>
      <c r="O83" s="9"/>
      <c r="P83" s="9"/>
      <c r="Q83" s="9">
        <f>SUM(N83:P83)</f>
        <v>0</v>
      </c>
      <c r="R83" s="9">
        <f>K83-M83-Q83</f>
        <v>0</v>
      </c>
    </row>
    <row r="84" spans="1:19">
      <c r="A84" s="11" t="s">
        <v>1</v>
      </c>
      <c r="B84" s="18" t="s">
        <v>118</v>
      </c>
      <c r="C84" s="11">
        <f>SUM(C85)</f>
        <v>4431430</v>
      </c>
      <c r="D84" s="117">
        <f t="shared" ref="D84:J87" si="75">SUM(D85)</f>
        <v>0</v>
      </c>
      <c r="E84" s="117">
        <f t="shared" si="75"/>
        <v>0</v>
      </c>
      <c r="F84" s="117">
        <f t="shared" si="75"/>
        <v>0</v>
      </c>
      <c r="G84" s="117">
        <f t="shared" si="75"/>
        <v>0</v>
      </c>
      <c r="H84" s="117">
        <f t="shared" si="75"/>
        <v>0</v>
      </c>
      <c r="I84" s="117">
        <f t="shared" si="75"/>
        <v>0</v>
      </c>
      <c r="J84" s="117">
        <f t="shared" si="75"/>
        <v>0</v>
      </c>
      <c r="K84" s="11">
        <f t="shared" ref="K84:R87" si="76">SUM(K85)</f>
        <v>4431430</v>
      </c>
      <c r="L84" s="11">
        <f t="shared" si="76"/>
        <v>4431430</v>
      </c>
      <c r="M84" s="11">
        <f t="shared" si="76"/>
        <v>4431430</v>
      </c>
      <c r="N84" s="11">
        <f t="shared" si="76"/>
        <v>0</v>
      </c>
      <c r="O84" s="11">
        <f t="shared" si="76"/>
        <v>0</v>
      </c>
      <c r="P84" s="11">
        <f t="shared" si="76"/>
        <v>0</v>
      </c>
      <c r="Q84" s="11">
        <f t="shared" si="76"/>
        <v>0</v>
      </c>
      <c r="R84" s="11">
        <f t="shared" si="76"/>
        <v>0</v>
      </c>
    </row>
    <row r="85" spans="1:19">
      <c r="A85" s="12" t="s">
        <v>2</v>
      </c>
      <c r="B85" s="19" t="s">
        <v>558</v>
      </c>
      <c r="C85" s="12">
        <f>SUM(C86)</f>
        <v>4431430</v>
      </c>
      <c r="D85" s="119">
        <f t="shared" si="75"/>
        <v>0</v>
      </c>
      <c r="E85" s="119">
        <f t="shared" si="75"/>
        <v>0</v>
      </c>
      <c r="F85" s="119">
        <f t="shared" si="75"/>
        <v>0</v>
      </c>
      <c r="G85" s="119">
        <f t="shared" si="75"/>
        <v>0</v>
      </c>
      <c r="H85" s="119">
        <f t="shared" si="75"/>
        <v>0</v>
      </c>
      <c r="I85" s="119">
        <f t="shared" si="75"/>
        <v>0</v>
      </c>
      <c r="J85" s="119">
        <f t="shared" si="75"/>
        <v>0</v>
      </c>
      <c r="K85" s="12">
        <f t="shared" si="76"/>
        <v>4431430</v>
      </c>
      <c r="L85" s="12">
        <f t="shared" si="76"/>
        <v>4431430</v>
      </c>
      <c r="M85" s="12">
        <f t="shared" si="76"/>
        <v>4431430</v>
      </c>
      <c r="N85" s="12">
        <f t="shared" si="76"/>
        <v>0</v>
      </c>
      <c r="O85" s="12">
        <f t="shared" si="76"/>
        <v>0</v>
      </c>
      <c r="P85" s="12">
        <f t="shared" si="76"/>
        <v>0</v>
      </c>
      <c r="Q85" s="12">
        <f t="shared" si="76"/>
        <v>0</v>
      </c>
      <c r="R85" s="12">
        <f t="shared" si="76"/>
        <v>0</v>
      </c>
    </row>
    <row r="86" spans="1:19">
      <c r="A86" s="13" t="s">
        <v>3</v>
      </c>
      <c r="B86" s="13" t="s">
        <v>297</v>
      </c>
      <c r="C86" s="13">
        <f>SUM(C87)</f>
        <v>4431430</v>
      </c>
      <c r="D86" s="120">
        <f t="shared" si="75"/>
        <v>0</v>
      </c>
      <c r="E86" s="120">
        <f t="shared" si="75"/>
        <v>0</v>
      </c>
      <c r="F86" s="120">
        <f t="shared" si="75"/>
        <v>0</v>
      </c>
      <c r="G86" s="120">
        <f t="shared" si="75"/>
        <v>0</v>
      </c>
      <c r="H86" s="120">
        <f t="shared" si="75"/>
        <v>0</v>
      </c>
      <c r="I86" s="120">
        <f t="shared" si="75"/>
        <v>0</v>
      </c>
      <c r="J86" s="120">
        <f t="shared" si="75"/>
        <v>0</v>
      </c>
      <c r="K86" s="13">
        <f t="shared" si="76"/>
        <v>4431430</v>
      </c>
      <c r="L86" s="13">
        <f t="shared" si="76"/>
        <v>4431430</v>
      </c>
      <c r="M86" s="13">
        <f t="shared" si="76"/>
        <v>4431430</v>
      </c>
      <c r="N86" s="13">
        <f t="shared" si="76"/>
        <v>0</v>
      </c>
      <c r="O86" s="13">
        <f t="shared" si="76"/>
        <v>0</v>
      </c>
      <c r="P86" s="13">
        <f t="shared" si="76"/>
        <v>0</v>
      </c>
      <c r="Q86" s="13">
        <f t="shared" si="76"/>
        <v>0</v>
      </c>
      <c r="R86" s="13">
        <f t="shared" si="76"/>
        <v>0</v>
      </c>
    </row>
    <row r="87" spans="1:19">
      <c r="A87" s="14" t="s">
        <v>16</v>
      </c>
      <c r="B87" s="17" t="s">
        <v>49</v>
      </c>
      <c r="C87" s="14">
        <f>SUM(C88)</f>
        <v>4431430</v>
      </c>
      <c r="D87" s="173">
        <f t="shared" si="75"/>
        <v>0</v>
      </c>
      <c r="E87" s="173">
        <f t="shared" si="75"/>
        <v>0</v>
      </c>
      <c r="F87" s="173">
        <f t="shared" si="75"/>
        <v>0</v>
      </c>
      <c r="G87" s="173">
        <f t="shared" si="75"/>
        <v>0</v>
      </c>
      <c r="H87" s="173">
        <f t="shared" si="75"/>
        <v>0</v>
      </c>
      <c r="I87" s="173">
        <f t="shared" si="75"/>
        <v>0</v>
      </c>
      <c r="J87" s="173">
        <f t="shared" si="75"/>
        <v>0</v>
      </c>
      <c r="K87" s="14">
        <f t="shared" si="76"/>
        <v>4431430</v>
      </c>
      <c r="L87" s="14">
        <f t="shared" si="76"/>
        <v>4431430</v>
      </c>
      <c r="M87" s="14">
        <f t="shared" si="76"/>
        <v>4431430</v>
      </c>
      <c r="N87" s="14">
        <f t="shared" si="76"/>
        <v>0</v>
      </c>
      <c r="O87" s="14">
        <f t="shared" si="76"/>
        <v>0</v>
      </c>
      <c r="P87" s="14">
        <f t="shared" si="76"/>
        <v>0</v>
      </c>
      <c r="Q87" s="14">
        <f t="shared" si="76"/>
        <v>0</v>
      </c>
      <c r="R87" s="14">
        <f t="shared" si="76"/>
        <v>0</v>
      </c>
    </row>
    <row r="88" spans="1:19">
      <c r="A88" s="9" t="s">
        <v>4</v>
      </c>
      <c r="B88" s="15" t="s">
        <v>103</v>
      </c>
      <c r="C88" s="9">
        <v>4431430</v>
      </c>
      <c r="D88" s="9"/>
      <c r="E88" s="9"/>
      <c r="F88" s="9">
        <v>0</v>
      </c>
      <c r="G88" s="9"/>
      <c r="H88" s="9"/>
      <c r="I88" s="9"/>
      <c r="J88" s="115">
        <f>SUM(F88:I88)</f>
        <v>0</v>
      </c>
      <c r="K88" s="9">
        <v>4431430</v>
      </c>
      <c r="L88" s="9">
        <v>4431430</v>
      </c>
      <c r="M88" s="9">
        <v>4431430</v>
      </c>
      <c r="N88" s="9">
        <f>L88-M88</f>
        <v>0</v>
      </c>
      <c r="O88" s="9"/>
      <c r="P88" s="9"/>
      <c r="Q88" s="9">
        <f>SUM(N88:P88)</f>
        <v>0</v>
      </c>
      <c r="R88" s="9">
        <f>K88-M88-Q88</f>
        <v>0</v>
      </c>
    </row>
    <row r="89" spans="1:19"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>
        <f>SUM(S7:S88)</f>
        <v>0</v>
      </c>
    </row>
  </sheetData>
  <autoFilter ref="A5:S89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87"/>
  <sheetViews>
    <sheetView topLeftCell="A4" workbookViewId="0">
      <selection activeCell="C18" sqref="C18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559</v>
      </c>
      <c r="D2" s="145"/>
      <c r="E2" s="145"/>
      <c r="F2" s="145"/>
      <c r="G2" s="145"/>
      <c r="H2" s="145"/>
      <c r="J2" s="4"/>
    </row>
    <row r="3" spans="1:18">
      <c r="C3" s="112">
        <f>SUBTOTAL(9,C11:C86)</f>
        <v>874260000</v>
      </c>
      <c r="D3" s="112">
        <f t="shared" ref="D3:R3" si="0">SUBTOTAL(9,D11:D86)</f>
        <v>0</v>
      </c>
      <c r="E3" s="112">
        <f t="shared" si="0"/>
        <v>0</v>
      </c>
      <c r="F3" s="108"/>
      <c r="G3" s="108"/>
      <c r="H3" s="108">
        <f t="shared" si="0"/>
        <v>0</v>
      </c>
      <c r="I3" s="108">
        <f t="shared" si="0"/>
        <v>246640000</v>
      </c>
      <c r="J3" s="112">
        <f t="shared" si="0"/>
        <v>246640000</v>
      </c>
      <c r="K3" s="112">
        <f t="shared" si="0"/>
        <v>1120900000</v>
      </c>
      <c r="L3" s="112">
        <f t="shared" si="0"/>
        <v>1106552150</v>
      </c>
      <c r="M3" s="112">
        <f t="shared" si="0"/>
        <v>1106552150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14347850</v>
      </c>
    </row>
    <row r="4" spans="1:18" ht="13.5" customHeight="1">
      <c r="A4" s="684" t="s">
        <v>424</v>
      </c>
      <c r="B4" s="684"/>
      <c r="C4" s="684" t="s">
        <v>745</v>
      </c>
      <c r="D4" s="684" t="s">
        <v>425</v>
      </c>
      <c r="E4" s="684"/>
      <c r="F4" s="684"/>
      <c r="G4" s="684"/>
      <c r="H4" s="684"/>
      <c r="I4" s="684"/>
      <c r="J4" s="684"/>
      <c r="K4" s="685" t="s">
        <v>746</v>
      </c>
      <c r="L4" s="685" t="s">
        <v>747</v>
      </c>
      <c r="M4" s="685" t="s">
        <v>748</v>
      </c>
      <c r="N4" s="684" t="s">
        <v>426</v>
      </c>
      <c r="O4" s="684"/>
      <c r="P4" s="684"/>
      <c r="Q4" s="684"/>
      <c r="R4" s="684" t="s">
        <v>749</v>
      </c>
    </row>
    <row r="5" spans="1:18" ht="13.5" customHeight="1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504</v>
      </c>
      <c r="C6" s="9">
        <f>SUM(C7,C48,C59,C67,C72,C77,C82)</f>
        <v>431580000</v>
      </c>
      <c r="D6" s="115">
        <f t="shared" ref="D6:J6" si="1">SUM(D7,D48,D59,D67,D72,D77,D82)</f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0</v>
      </c>
      <c r="I6" s="115">
        <f t="shared" si="1"/>
        <v>49328000</v>
      </c>
      <c r="J6" s="115">
        <f t="shared" si="1"/>
        <v>49328000</v>
      </c>
      <c r="K6" s="9">
        <f t="shared" ref="K6:R6" si="2">SUM(K7,K48,K59,K67,K72,K77,K82)</f>
        <v>480908000</v>
      </c>
      <c r="L6" s="9">
        <f t="shared" si="2"/>
        <v>473967560</v>
      </c>
      <c r="M6" s="9">
        <f t="shared" si="2"/>
        <v>473967560</v>
      </c>
      <c r="N6" s="9">
        <f t="shared" si="2"/>
        <v>0</v>
      </c>
      <c r="O6" s="9">
        <f t="shared" si="2"/>
        <v>0</v>
      </c>
      <c r="P6" s="9">
        <f t="shared" si="2"/>
        <v>0</v>
      </c>
      <c r="Q6" s="9">
        <f t="shared" si="2"/>
        <v>0</v>
      </c>
      <c r="R6" s="9">
        <f t="shared" si="2"/>
        <v>6940440</v>
      </c>
    </row>
    <row r="7" spans="1:18">
      <c r="A7" s="11" t="s">
        <v>1</v>
      </c>
      <c r="B7" s="11" t="s">
        <v>505</v>
      </c>
      <c r="C7" s="11">
        <f>SUM(C8)</f>
        <v>421580000</v>
      </c>
      <c r="D7" s="117">
        <f t="shared" ref="D7:J8" si="3">SUM(D8)</f>
        <v>0</v>
      </c>
      <c r="E7" s="117">
        <f t="shared" si="3"/>
        <v>0</v>
      </c>
      <c r="F7" s="117">
        <f t="shared" si="3"/>
        <v>0</v>
      </c>
      <c r="G7" s="117">
        <f t="shared" si="3"/>
        <v>0</v>
      </c>
      <c r="H7" s="117">
        <f t="shared" si="3"/>
        <v>0</v>
      </c>
      <c r="I7" s="117">
        <f t="shared" si="3"/>
        <v>0</v>
      </c>
      <c r="J7" s="117">
        <f t="shared" si="3"/>
        <v>0</v>
      </c>
      <c r="K7" s="11">
        <f t="shared" ref="K7:R8" si="4">SUM(K8)</f>
        <v>421580000</v>
      </c>
      <c r="L7" s="11">
        <f t="shared" si="4"/>
        <v>414828550</v>
      </c>
      <c r="M7" s="11">
        <f t="shared" si="4"/>
        <v>414828550</v>
      </c>
      <c r="N7" s="11">
        <f t="shared" si="4"/>
        <v>0</v>
      </c>
      <c r="O7" s="11">
        <f t="shared" si="4"/>
        <v>0</v>
      </c>
      <c r="P7" s="11">
        <f t="shared" si="4"/>
        <v>0</v>
      </c>
      <c r="Q7" s="11">
        <f t="shared" si="4"/>
        <v>0</v>
      </c>
      <c r="R7" s="11">
        <f t="shared" si="4"/>
        <v>6751450</v>
      </c>
    </row>
    <row r="8" spans="1:18">
      <c r="A8" s="12" t="s">
        <v>2</v>
      </c>
      <c r="B8" s="12" t="s">
        <v>546</v>
      </c>
      <c r="C8" s="12">
        <f>SUM(C9)</f>
        <v>421580000</v>
      </c>
      <c r="D8" s="119">
        <f t="shared" si="3"/>
        <v>0</v>
      </c>
      <c r="E8" s="119">
        <f t="shared" si="3"/>
        <v>0</v>
      </c>
      <c r="F8" s="119">
        <f t="shared" si="3"/>
        <v>0</v>
      </c>
      <c r="G8" s="119">
        <f t="shared" si="3"/>
        <v>0</v>
      </c>
      <c r="H8" s="119">
        <f t="shared" si="3"/>
        <v>0</v>
      </c>
      <c r="I8" s="119">
        <f t="shared" si="3"/>
        <v>0</v>
      </c>
      <c r="J8" s="119">
        <f t="shared" si="3"/>
        <v>0</v>
      </c>
      <c r="K8" s="12">
        <f t="shared" si="4"/>
        <v>421580000</v>
      </c>
      <c r="L8" s="12">
        <f t="shared" si="4"/>
        <v>414828550</v>
      </c>
      <c r="M8" s="12">
        <f t="shared" si="4"/>
        <v>414828550</v>
      </c>
      <c r="N8" s="12">
        <f t="shared" si="4"/>
        <v>0</v>
      </c>
      <c r="O8" s="12">
        <f t="shared" si="4"/>
        <v>0</v>
      </c>
      <c r="P8" s="12">
        <f t="shared" si="4"/>
        <v>0</v>
      </c>
      <c r="Q8" s="12">
        <f t="shared" si="4"/>
        <v>0</v>
      </c>
      <c r="R8" s="12">
        <f t="shared" si="4"/>
        <v>6751450</v>
      </c>
    </row>
    <row r="9" spans="1:18">
      <c r="A9" s="13" t="s">
        <v>3</v>
      </c>
      <c r="B9" s="13" t="s">
        <v>560</v>
      </c>
      <c r="C9" s="13">
        <f>SUM(C10,C13,C15,C17,C23,C25,C29,C34,C37,C39,C41,C43,C45,C32)</f>
        <v>421580000</v>
      </c>
      <c r="D9" s="120">
        <f t="shared" ref="D9:J9" si="5">SUM(D10,D13,D15,D17,D23,D25,D29,D34,D37,D39,D41,D43,D45,D32)</f>
        <v>0</v>
      </c>
      <c r="E9" s="120">
        <f t="shared" si="5"/>
        <v>0</v>
      </c>
      <c r="F9" s="120">
        <f t="shared" si="5"/>
        <v>0</v>
      </c>
      <c r="G9" s="120">
        <f t="shared" si="5"/>
        <v>0</v>
      </c>
      <c r="H9" s="120">
        <f t="shared" si="5"/>
        <v>0</v>
      </c>
      <c r="I9" s="120">
        <f t="shared" si="5"/>
        <v>0</v>
      </c>
      <c r="J9" s="120">
        <f t="shared" si="5"/>
        <v>0</v>
      </c>
      <c r="K9" s="13">
        <f t="shared" ref="K9:R9" si="6">SUM(K10,K13,K15,K17,K23,K25,K29,K34,K37,K39,K41,K43,K45,K32)</f>
        <v>421580000</v>
      </c>
      <c r="L9" s="13">
        <f t="shared" si="6"/>
        <v>414828550</v>
      </c>
      <c r="M9" s="13">
        <f t="shared" si="6"/>
        <v>414828550</v>
      </c>
      <c r="N9" s="13">
        <f t="shared" si="6"/>
        <v>0</v>
      </c>
      <c r="O9" s="13">
        <f t="shared" si="6"/>
        <v>0</v>
      </c>
      <c r="P9" s="13">
        <f t="shared" si="6"/>
        <v>0</v>
      </c>
      <c r="Q9" s="13">
        <f t="shared" si="6"/>
        <v>0</v>
      </c>
      <c r="R9" s="13">
        <f t="shared" si="6"/>
        <v>6751450</v>
      </c>
    </row>
    <row r="10" spans="1:18">
      <c r="A10" s="14" t="s">
        <v>16</v>
      </c>
      <c r="B10" s="14" t="s">
        <v>561</v>
      </c>
      <c r="C10" s="14">
        <f t="shared" ref="C10:R10" si="7">SUM(C11:C12)</f>
        <v>18900000</v>
      </c>
      <c r="D10" s="173">
        <f t="shared" ref="D10:J10" si="8">SUM(D11:D12)</f>
        <v>0</v>
      </c>
      <c r="E10" s="173">
        <f t="shared" si="8"/>
        <v>0</v>
      </c>
      <c r="F10" s="173">
        <f t="shared" si="8"/>
        <v>0</v>
      </c>
      <c r="G10" s="173">
        <f t="shared" si="8"/>
        <v>0</v>
      </c>
      <c r="H10" s="173">
        <f t="shared" si="8"/>
        <v>0</v>
      </c>
      <c r="I10" s="173">
        <f t="shared" si="8"/>
        <v>0</v>
      </c>
      <c r="J10" s="173">
        <f t="shared" si="8"/>
        <v>0</v>
      </c>
      <c r="K10" s="14">
        <f t="shared" si="7"/>
        <v>18900000</v>
      </c>
      <c r="L10" s="14">
        <f t="shared" si="7"/>
        <v>18800000</v>
      </c>
      <c r="M10" s="14">
        <f t="shared" si="7"/>
        <v>18800000</v>
      </c>
      <c r="N10" s="14">
        <f t="shared" si="7"/>
        <v>0</v>
      </c>
      <c r="O10" s="14">
        <f t="shared" si="7"/>
        <v>0</v>
      </c>
      <c r="P10" s="14">
        <f t="shared" si="7"/>
        <v>0</v>
      </c>
      <c r="Q10" s="14">
        <f t="shared" si="7"/>
        <v>0</v>
      </c>
      <c r="R10" s="14">
        <f t="shared" si="7"/>
        <v>100000</v>
      </c>
    </row>
    <row r="11" spans="1:18">
      <c r="A11" s="9" t="s">
        <v>508</v>
      </c>
      <c r="B11" s="9" t="s">
        <v>562</v>
      </c>
      <c r="C11" s="9">
        <v>18000000</v>
      </c>
      <c r="D11" s="9"/>
      <c r="E11" s="9"/>
      <c r="F11" s="9"/>
      <c r="G11" s="9"/>
      <c r="H11" s="9"/>
      <c r="I11" s="9"/>
      <c r="J11" s="115">
        <f t="shared" ref="J11:J12" si="9">SUM(F11:I11)</f>
        <v>0</v>
      </c>
      <c r="K11" s="9">
        <v>18000000</v>
      </c>
      <c r="L11" s="9">
        <v>18000000</v>
      </c>
      <c r="M11" s="9">
        <v>18000000</v>
      </c>
      <c r="N11" s="9"/>
      <c r="O11" s="9"/>
      <c r="P11" s="9"/>
      <c r="Q11" s="9"/>
      <c r="R11" s="9">
        <f>SUM(K11-L11)</f>
        <v>0</v>
      </c>
    </row>
    <row r="12" spans="1:18">
      <c r="A12" s="9" t="s">
        <v>508</v>
      </c>
      <c r="B12" s="9" t="s">
        <v>563</v>
      </c>
      <c r="C12" s="9">
        <v>900000</v>
      </c>
      <c r="D12" s="9"/>
      <c r="E12" s="9"/>
      <c r="F12" s="9"/>
      <c r="G12" s="9"/>
      <c r="H12" s="9"/>
      <c r="I12" s="9"/>
      <c r="J12" s="115">
        <f t="shared" si="9"/>
        <v>0</v>
      </c>
      <c r="K12" s="9">
        <v>900000</v>
      </c>
      <c r="L12" s="9">
        <v>800000</v>
      </c>
      <c r="M12" s="9">
        <v>800000</v>
      </c>
      <c r="N12" s="9"/>
      <c r="O12" s="9"/>
      <c r="P12" s="9"/>
      <c r="Q12" s="9"/>
      <c r="R12" s="9">
        <f>SUM(K12-L12)</f>
        <v>100000</v>
      </c>
    </row>
    <row r="13" spans="1:18">
      <c r="A13" s="14" t="s">
        <v>16</v>
      </c>
      <c r="B13" s="14" t="s">
        <v>564</v>
      </c>
      <c r="C13" s="14">
        <v>2000000</v>
      </c>
      <c r="D13" s="173">
        <f t="shared" ref="D13:J13" si="10">SUM(D14)</f>
        <v>0</v>
      </c>
      <c r="E13" s="173">
        <f t="shared" si="10"/>
        <v>0</v>
      </c>
      <c r="F13" s="173">
        <f t="shared" si="10"/>
        <v>0</v>
      </c>
      <c r="G13" s="173">
        <f t="shared" si="10"/>
        <v>0</v>
      </c>
      <c r="H13" s="173">
        <f t="shared" si="10"/>
        <v>0</v>
      </c>
      <c r="I13" s="173">
        <f t="shared" si="10"/>
        <v>0</v>
      </c>
      <c r="J13" s="173">
        <f t="shared" si="10"/>
        <v>0</v>
      </c>
      <c r="K13" s="14">
        <v>2000000</v>
      </c>
      <c r="L13" s="14">
        <f t="shared" ref="L13:R15" si="11">SUM(L14)</f>
        <v>2000000</v>
      </c>
      <c r="M13" s="14">
        <f t="shared" si="11"/>
        <v>2000000</v>
      </c>
      <c r="N13" s="14">
        <f t="shared" si="11"/>
        <v>0</v>
      </c>
      <c r="O13" s="14">
        <f t="shared" si="11"/>
        <v>0</v>
      </c>
      <c r="P13" s="14">
        <f t="shared" si="11"/>
        <v>0</v>
      </c>
      <c r="Q13" s="14">
        <f t="shared" si="11"/>
        <v>0</v>
      </c>
      <c r="R13" s="14">
        <f t="shared" si="11"/>
        <v>0</v>
      </c>
    </row>
    <row r="14" spans="1:18">
      <c r="A14" s="9" t="s">
        <v>508</v>
      </c>
      <c r="B14" s="9" t="s">
        <v>564</v>
      </c>
      <c r="C14" s="9">
        <v>2000000</v>
      </c>
      <c r="D14" s="9"/>
      <c r="E14" s="9"/>
      <c r="F14" s="9"/>
      <c r="G14" s="9"/>
      <c r="H14" s="9"/>
      <c r="I14" s="9"/>
      <c r="J14" s="115">
        <f>SUM(F14:I14)</f>
        <v>0</v>
      </c>
      <c r="K14" s="9">
        <v>2000000</v>
      </c>
      <c r="L14" s="9">
        <v>2000000</v>
      </c>
      <c r="M14" s="9">
        <v>2000000</v>
      </c>
      <c r="N14" s="9"/>
      <c r="O14" s="9"/>
      <c r="P14" s="9"/>
      <c r="Q14" s="9"/>
      <c r="R14" s="9">
        <f>SUM(K14-L14)</f>
        <v>0</v>
      </c>
    </row>
    <row r="15" spans="1:18">
      <c r="A15" s="14" t="s">
        <v>16</v>
      </c>
      <c r="B15" s="14" t="s">
        <v>507</v>
      </c>
      <c r="C15" s="14">
        <v>600000</v>
      </c>
      <c r="D15" s="173">
        <f t="shared" ref="D15:J15" si="12">SUM(D16)</f>
        <v>0</v>
      </c>
      <c r="E15" s="173">
        <f t="shared" si="12"/>
        <v>0</v>
      </c>
      <c r="F15" s="173">
        <f t="shared" si="12"/>
        <v>0</v>
      </c>
      <c r="G15" s="173">
        <f t="shared" si="12"/>
        <v>0</v>
      </c>
      <c r="H15" s="173">
        <f t="shared" si="12"/>
        <v>0</v>
      </c>
      <c r="I15" s="173">
        <f t="shared" si="12"/>
        <v>0</v>
      </c>
      <c r="J15" s="173">
        <f t="shared" si="12"/>
        <v>0</v>
      </c>
      <c r="K15" s="14">
        <v>600000</v>
      </c>
      <c r="L15" s="14">
        <f t="shared" si="11"/>
        <v>0</v>
      </c>
      <c r="M15" s="14">
        <f t="shared" si="11"/>
        <v>0</v>
      </c>
      <c r="N15" s="14">
        <f t="shared" si="11"/>
        <v>0</v>
      </c>
      <c r="O15" s="14">
        <f t="shared" si="11"/>
        <v>0</v>
      </c>
      <c r="P15" s="14">
        <f t="shared" si="11"/>
        <v>0</v>
      </c>
      <c r="Q15" s="14">
        <f t="shared" si="11"/>
        <v>0</v>
      </c>
      <c r="R15" s="14">
        <f t="shared" si="11"/>
        <v>600000</v>
      </c>
    </row>
    <row r="16" spans="1:18">
      <c r="A16" s="9" t="s">
        <v>508</v>
      </c>
      <c r="B16" s="9" t="s">
        <v>509</v>
      </c>
      <c r="C16" s="9">
        <v>600000</v>
      </c>
      <c r="D16" s="9"/>
      <c r="E16" s="9"/>
      <c r="F16" s="9"/>
      <c r="G16" s="9"/>
      <c r="H16" s="9"/>
      <c r="I16" s="9"/>
      <c r="J16" s="115">
        <f>SUM(F16:I16)</f>
        <v>0</v>
      </c>
      <c r="K16" s="9">
        <v>600000</v>
      </c>
      <c r="L16" s="9"/>
      <c r="M16" s="9"/>
      <c r="N16" s="9"/>
      <c r="O16" s="9"/>
      <c r="P16" s="9"/>
      <c r="Q16" s="9"/>
      <c r="R16" s="9">
        <f>SUM(K16-L16)</f>
        <v>600000</v>
      </c>
    </row>
    <row r="17" spans="1:18">
      <c r="A17" s="14" t="s">
        <v>16</v>
      </c>
      <c r="B17" s="14" t="s">
        <v>298</v>
      </c>
      <c r="C17" s="14">
        <v>2160000</v>
      </c>
      <c r="D17" s="173">
        <f t="shared" ref="D17:J17" si="13">SUM(D18:D22)</f>
        <v>0</v>
      </c>
      <c r="E17" s="173">
        <f t="shared" si="13"/>
        <v>0</v>
      </c>
      <c r="F17" s="173">
        <f t="shared" si="13"/>
        <v>0</v>
      </c>
      <c r="G17" s="173">
        <f t="shared" si="13"/>
        <v>0</v>
      </c>
      <c r="H17" s="173">
        <f t="shared" si="13"/>
        <v>0</v>
      </c>
      <c r="I17" s="173">
        <f t="shared" si="13"/>
        <v>0</v>
      </c>
      <c r="J17" s="173">
        <f t="shared" si="13"/>
        <v>0</v>
      </c>
      <c r="K17" s="14">
        <v>2160000</v>
      </c>
      <c r="L17" s="14">
        <f t="shared" ref="L17:Q17" si="14">SUM(L18:L22)</f>
        <v>1746240</v>
      </c>
      <c r="M17" s="14">
        <f t="shared" si="14"/>
        <v>1746240</v>
      </c>
      <c r="N17" s="14">
        <f t="shared" si="14"/>
        <v>0</v>
      </c>
      <c r="O17" s="14">
        <f t="shared" si="14"/>
        <v>0</v>
      </c>
      <c r="P17" s="14">
        <f t="shared" si="14"/>
        <v>0</v>
      </c>
      <c r="Q17" s="14">
        <f t="shared" si="14"/>
        <v>0</v>
      </c>
      <c r="R17" s="14">
        <f>SUM(R18:R22)</f>
        <v>413760</v>
      </c>
    </row>
    <row r="18" spans="1:18">
      <c r="A18" s="9" t="s">
        <v>64</v>
      </c>
      <c r="B18" s="9" t="s">
        <v>299</v>
      </c>
      <c r="C18" s="9">
        <v>960000</v>
      </c>
      <c r="D18" s="9"/>
      <c r="E18" s="9"/>
      <c r="F18" s="9"/>
      <c r="G18" s="9"/>
      <c r="H18" s="9"/>
      <c r="I18" s="9"/>
      <c r="J18" s="115">
        <f t="shared" ref="J18:J22" si="15">SUM(F18:I18)</f>
        <v>0</v>
      </c>
      <c r="K18" s="9">
        <v>960000</v>
      </c>
      <c r="L18" s="9">
        <v>817920</v>
      </c>
      <c r="M18" s="9">
        <v>817920</v>
      </c>
      <c r="N18" s="9"/>
      <c r="O18" s="9"/>
      <c r="P18" s="9"/>
      <c r="Q18" s="9"/>
      <c r="R18" s="9">
        <f>SUM(K18-L18)</f>
        <v>142080</v>
      </c>
    </row>
    <row r="19" spans="1:18">
      <c r="A19" s="9" t="s">
        <v>64</v>
      </c>
      <c r="B19" s="9" t="s">
        <v>300</v>
      </c>
      <c r="C19" s="9">
        <v>720000</v>
      </c>
      <c r="D19" s="9"/>
      <c r="E19" s="9"/>
      <c r="F19" s="9"/>
      <c r="G19" s="9"/>
      <c r="H19" s="9"/>
      <c r="I19" s="9"/>
      <c r="J19" s="115">
        <f t="shared" si="15"/>
        <v>0</v>
      </c>
      <c r="K19" s="9">
        <v>720000</v>
      </c>
      <c r="L19" s="9">
        <v>546240</v>
      </c>
      <c r="M19" s="9">
        <v>546240</v>
      </c>
      <c r="N19" s="9"/>
      <c r="O19" s="9"/>
      <c r="P19" s="9"/>
      <c r="Q19" s="9"/>
      <c r="R19" s="9">
        <f>SUM(K19-L19)</f>
        <v>173760</v>
      </c>
    </row>
    <row r="20" spans="1:18">
      <c r="A20" s="9" t="s">
        <v>64</v>
      </c>
      <c r="B20" s="9" t="s">
        <v>301</v>
      </c>
      <c r="C20" s="9">
        <v>360000</v>
      </c>
      <c r="D20" s="9"/>
      <c r="E20" s="9"/>
      <c r="F20" s="9"/>
      <c r="G20" s="9"/>
      <c r="H20" s="9"/>
      <c r="I20" s="9"/>
      <c r="J20" s="115">
        <f t="shared" si="15"/>
        <v>0</v>
      </c>
      <c r="K20" s="9">
        <v>360000</v>
      </c>
      <c r="L20" s="9">
        <v>270000</v>
      </c>
      <c r="M20" s="9">
        <v>270000</v>
      </c>
      <c r="N20" s="9"/>
      <c r="O20" s="9"/>
      <c r="P20" s="9"/>
      <c r="Q20" s="9"/>
      <c r="R20" s="9">
        <f>SUM(K20-L20)</f>
        <v>90000</v>
      </c>
    </row>
    <row r="21" spans="1:18">
      <c r="A21" s="9" t="s">
        <v>64</v>
      </c>
      <c r="B21" s="9" t="s">
        <v>302</v>
      </c>
      <c r="C21" s="9">
        <v>84000</v>
      </c>
      <c r="D21" s="9"/>
      <c r="E21" s="9"/>
      <c r="F21" s="9"/>
      <c r="G21" s="9"/>
      <c r="H21" s="9"/>
      <c r="I21" s="9"/>
      <c r="J21" s="115">
        <f t="shared" si="15"/>
        <v>0</v>
      </c>
      <c r="K21" s="9">
        <v>84000</v>
      </c>
      <c r="L21" s="9">
        <v>76320</v>
      </c>
      <c r="M21" s="9">
        <v>76320</v>
      </c>
      <c r="N21" s="9"/>
      <c r="O21" s="9"/>
      <c r="P21" s="9"/>
      <c r="Q21" s="9"/>
      <c r="R21" s="9">
        <f>SUM(K21-L21)</f>
        <v>7680</v>
      </c>
    </row>
    <row r="22" spans="1:18">
      <c r="A22" s="9" t="s">
        <v>64</v>
      </c>
      <c r="B22" s="9" t="s">
        <v>303</v>
      </c>
      <c r="C22" s="9">
        <v>36000</v>
      </c>
      <c r="D22" s="9"/>
      <c r="E22" s="9"/>
      <c r="F22" s="9"/>
      <c r="G22" s="9"/>
      <c r="H22" s="9"/>
      <c r="I22" s="9"/>
      <c r="J22" s="115">
        <f t="shared" si="15"/>
        <v>0</v>
      </c>
      <c r="K22" s="9">
        <v>36000</v>
      </c>
      <c r="L22" s="9">
        <v>35760</v>
      </c>
      <c r="M22" s="9">
        <v>35760</v>
      </c>
      <c r="N22" s="9"/>
      <c r="O22" s="9"/>
      <c r="P22" s="9"/>
      <c r="Q22" s="9"/>
      <c r="R22" s="9">
        <f>SUM(K22-L22)</f>
        <v>240</v>
      </c>
    </row>
    <row r="23" spans="1:18">
      <c r="A23" s="14" t="s">
        <v>16</v>
      </c>
      <c r="B23" s="14" t="s">
        <v>549</v>
      </c>
      <c r="C23" s="14">
        <v>41466000</v>
      </c>
      <c r="D23" s="173">
        <f t="shared" ref="D23:J23" si="16">SUM(D24)</f>
        <v>0</v>
      </c>
      <c r="E23" s="173">
        <f t="shared" si="16"/>
        <v>0</v>
      </c>
      <c r="F23" s="173">
        <f t="shared" si="16"/>
        <v>-10000000</v>
      </c>
      <c r="G23" s="173">
        <f t="shared" si="16"/>
        <v>0</v>
      </c>
      <c r="H23" s="173">
        <f t="shared" si="16"/>
        <v>0</v>
      </c>
      <c r="I23" s="173">
        <f t="shared" si="16"/>
        <v>0</v>
      </c>
      <c r="J23" s="173">
        <f t="shared" si="16"/>
        <v>-10000000</v>
      </c>
      <c r="K23" s="14">
        <v>31466000</v>
      </c>
      <c r="L23" s="14">
        <f t="shared" ref="L23:R23" si="17">SUM(L24)</f>
        <v>31426230</v>
      </c>
      <c r="M23" s="14">
        <f t="shared" si="17"/>
        <v>31426230</v>
      </c>
      <c r="N23" s="14">
        <f t="shared" si="17"/>
        <v>0</v>
      </c>
      <c r="O23" s="14">
        <f t="shared" si="17"/>
        <v>0</v>
      </c>
      <c r="P23" s="14">
        <f t="shared" si="17"/>
        <v>0</v>
      </c>
      <c r="Q23" s="14">
        <f t="shared" si="17"/>
        <v>0</v>
      </c>
      <c r="R23" s="14">
        <f t="shared" si="17"/>
        <v>39770</v>
      </c>
    </row>
    <row r="24" spans="1:18">
      <c r="A24" s="9" t="s">
        <v>508</v>
      </c>
      <c r="B24" s="9" t="s">
        <v>549</v>
      </c>
      <c r="C24" s="9">
        <v>41466000</v>
      </c>
      <c r="D24" s="9"/>
      <c r="E24" s="9"/>
      <c r="F24" s="9">
        <v>-10000000</v>
      </c>
      <c r="G24" s="9"/>
      <c r="H24" s="9"/>
      <c r="I24" s="9"/>
      <c r="J24" s="115">
        <f>SUM(F24:I24)</f>
        <v>-10000000</v>
      </c>
      <c r="K24" s="9">
        <v>31466000</v>
      </c>
      <c r="L24" s="9">
        <v>31426230</v>
      </c>
      <c r="M24" s="9">
        <v>31426230</v>
      </c>
      <c r="N24" s="9"/>
      <c r="O24" s="9"/>
      <c r="P24" s="9"/>
      <c r="Q24" s="9"/>
      <c r="R24" s="9">
        <f>SUM(K24-L24)</f>
        <v>39770</v>
      </c>
    </row>
    <row r="25" spans="1:18">
      <c r="A25" s="14" t="s">
        <v>16</v>
      </c>
      <c r="B25" s="14" t="s">
        <v>510</v>
      </c>
      <c r="C25" s="14">
        <v>97339000</v>
      </c>
      <c r="D25" s="173">
        <f t="shared" ref="D25:J25" si="18">SUM(D26:D28)</f>
        <v>0</v>
      </c>
      <c r="E25" s="173">
        <f t="shared" si="18"/>
        <v>0</v>
      </c>
      <c r="F25" s="173">
        <f t="shared" si="18"/>
        <v>-992000</v>
      </c>
      <c r="G25" s="173">
        <f t="shared" si="18"/>
        <v>0</v>
      </c>
      <c r="H25" s="173">
        <f t="shared" si="18"/>
        <v>0</v>
      </c>
      <c r="I25" s="173">
        <f t="shared" si="18"/>
        <v>0</v>
      </c>
      <c r="J25" s="173">
        <f t="shared" si="18"/>
        <v>-992000</v>
      </c>
      <c r="K25" s="14">
        <v>96347000</v>
      </c>
      <c r="L25" s="14">
        <f t="shared" ref="L25:Q25" si="19">SUM(L26:L28)</f>
        <v>96241260</v>
      </c>
      <c r="M25" s="14">
        <f t="shared" si="19"/>
        <v>96241260</v>
      </c>
      <c r="N25" s="14">
        <f t="shared" si="19"/>
        <v>0</v>
      </c>
      <c r="O25" s="14">
        <f t="shared" si="19"/>
        <v>0</v>
      </c>
      <c r="P25" s="14">
        <f t="shared" si="19"/>
        <v>0</v>
      </c>
      <c r="Q25" s="14">
        <f t="shared" si="19"/>
        <v>0</v>
      </c>
      <c r="R25" s="14">
        <f>SUM(R26:R28)</f>
        <v>105740</v>
      </c>
    </row>
    <row r="26" spans="1:18">
      <c r="A26" s="9" t="s">
        <v>508</v>
      </c>
      <c r="B26" s="9" t="s">
        <v>144</v>
      </c>
      <c r="C26" s="9">
        <v>86846000</v>
      </c>
      <c r="D26" s="9"/>
      <c r="E26" s="9"/>
      <c r="F26" s="9"/>
      <c r="G26" s="9"/>
      <c r="H26" s="9"/>
      <c r="I26" s="9"/>
      <c r="J26" s="115">
        <f t="shared" ref="J26:J28" si="20">SUM(F26:I26)</f>
        <v>0</v>
      </c>
      <c r="K26" s="9">
        <v>86846000</v>
      </c>
      <c r="L26" s="9">
        <v>86816260</v>
      </c>
      <c r="M26" s="9">
        <v>86816260</v>
      </c>
      <c r="N26" s="9"/>
      <c r="O26" s="9"/>
      <c r="P26" s="9"/>
      <c r="Q26" s="9"/>
      <c r="R26" s="9">
        <f>SUM(K26-L26)</f>
        <v>29740</v>
      </c>
    </row>
    <row r="27" spans="1:18">
      <c r="A27" s="9" t="s">
        <v>508</v>
      </c>
      <c r="B27" s="9" t="s">
        <v>511</v>
      </c>
      <c r="C27" s="9">
        <v>456000</v>
      </c>
      <c r="D27" s="9"/>
      <c r="E27" s="9"/>
      <c r="F27" s="9"/>
      <c r="G27" s="9"/>
      <c r="H27" s="9"/>
      <c r="I27" s="9"/>
      <c r="J27" s="115">
        <f t="shared" si="20"/>
        <v>0</v>
      </c>
      <c r="K27" s="9">
        <v>456000</v>
      </c>
      <c r="L27" s="9">
        <v>380000</v>
      </c>
      <c r="M27" s="9">
        <v>380000</v>
      </c>
      <c r="N27" s="9"/>
      <c r="O27" s="9"/>
      <c r="P27" s="9"/>
      <c r="Q27" s="9"/>
      <c r="R27" s="9">
        <f>SUM(K27-L27)</f>
        <v>76000</v>
      </c>
    </row>
    <row r="28" spans="1:18">
      <c r="A28" s="9" t="s">
        <v>508</v>
      </c>
      <c r="B28" s="9" t="s">
        <v>518</v>
      </c>
      <c r="C28" s="9">
        <v>10037000</v>
      </c>
      <c r="D28" s="9"/>
      <c r="E28" s="9"/>
      <c r="F28" s="9">
        <v>-992000</v>
      </c>
      <c r="G28" s="9"/>
      <c r="H28" s="9"/>
      <c r="I28" s="9"/>
      <c r="J28" s="115">
        <f t="shared" si="20"/>
        <v>-992000</v>
      </c>
      <c r="K28" s="9">
        <v>9045000</v>
      </c>
      <c r="L28" s="9">
        <v>9045000</v>
      </c>
      <c r="M28" s="9">
        <v>9045000</v>
      </c>
      <c r="N28" s="9"/>
      <c r="O28" s="9"/>
      <c r="P28" s="9"/>
      <c r="Q28" s="9"/>
      <c r="R28" s="9">
        <f>SUM(K28-L28)</f>
        <v>0</v>
      </c>
    </row>
    <row r="29" spans="1:18">
      <c r="A29" s="14" t="s">
        <v>16</v>
      </c>
      <c r="B29" s="14" t="s">
        <v>520</v>
      </c>
      <c r="C29" s="14">
        <v>17925000</v>
      </c>
      <c r="D29" s="173">
        <f t="shared" ref="D29:J29" si="21">SUM(D30:D31)</f>
        <v>0</v>
      </c>
      <c r="E29" s="173">
        <f t="shared" si="21"/>
        <v>0</v>
      </c>
      <c r="F29" s="173">
        <f t="shared" si="21"/>
        <v>-7766000</v>
      </c>
      <c r="G29" s="173">
        <f t="shared" si="21"/>
        <v>0</v>
      </c>
      <c r="H29" s="173">
        <f t="shared" si="21"/>
        <v>0</v>
      </c>
      <c r="I29" s="173">
        <f t="shared" si="21"/>
        <v>0</v>
      </c>
      <c r="J29" s="173">
        <f t="shared" si="21"/>
        <v>-7766000</v>
      </c>
      <c r="K29" s="14">
        <v>10159000</v>
      </c>
      <c r="L29" s="14">
        <f t="shared" ref="L29:R29" si="22">SUM(L30:L31)</f>
        <v>8788470</v>
      </c>
      <c r="M29" s="14">
        <f t="shared" si="22"/>
        <v>8788470</v>
      </c>
      <c r="N29" s="14">
        <f t="shared" si="22"/>
        <v>0</v>
      </c>
      <c r="O29" s="14">
        <f t="shared" si="22"/>
        <v>0</v>
      </c>
      <c r="P29" s="14">
        <f t="shared" si="22"/>
        <v>0</v>
      </c>
      <c r="Q29" s="14">
        <f t="shared" si="22"/>
        <v>0</v>
      </c>
      <c r="R29" s="14">
        <f t="shared" si="22"/>
        <v>1370530</v>
      </c>
    </row>
    <row r="30" spans="1:18">
      <c r="A30" s="9" t="s">
        <v>508</v>
      </c>
      <c r="B30" s="9" t="s">
        <v>550</v>
      </c>
      <c r="C30" s="9">
        <v>8395000</v>
      </c>
      <c r="D30" s="9"/>
      <c r="E30" s="9"/>
      <c r="F30" s="9">
        <v>-8395000</v>
      </c>
      <c r="G30" s="9"/>
      <c r="H30" s="9"/>
      <c r="I30" s="9"/>
      <c r="J30" s="115">
        <f t="shared" ref="J30:J31" si="23">SUM(F30:I30)</f>
        <v>-8395000</v>
      </c>
      <c r="K30" s="9">
        <v>0</v>
      </c>
      <c r="L30" s="9"/>
      <c r="M30" s="9"/>
      <c r="N30" s="9"/>
      <c r="O30" s="9"/>
      <c r="P30" s="9"/>
      <c r="Q30" s="9"/>
      <c r="R30" s="9">
        <f>SUM(K30-L30)</f>
        <v>0</v>
      </c>
    </row>
    <row r="31" spans="1:18">
      <c r="A31" s="9" t="s">
        <v>508</v>
      </c>
      <c r="B31" s="9" t="s">
        <v>225</v>
      </c>
      <c r="C31" s="9">
        <v>9530000</v>
      </c>
      <c r="D31" s="9"/>
      <c r="E31" s="9"/>
      <c r="F31" s="9">
        <v>629000</v>
      </c>
      <c r="G31" s="9"/>
      <c r="H31" s="9"/>
      <c r="I31" s="9"/>
      <c r="J31" s="115">
        <f t="shared" si="23"/>
        <v>629000</v>
      </c>
      <c r="K31" s="9">
        <v>10159000</v>
      </c>
      <c r="L31" s="9">
        <v>8788470</v>
      </c>
      <c r="M31" s="9">
        <v>8788470</v>
      </c>
      <c r="N31" s="9"/>
      <c r="O31" s="9"/>
      <c r="P31" s="9"/>
      <c r="Q31" s="9"/>
      <c r="R31" s="9">
        <f>SUM(K31-L31)</f>
        <v>1370530</v>
      </c>
    </row>
    <row r="32" spans="1:18">
      <c r="A32" s="14" t="s">
        <v>16</v>
      </c>
      <c r="B32" s="17" t="s">
        <v>523</v>
      </c>
      <c r="C32" s="14">
        <v>13778000</v>
      </c>
      <c r="D32" s="173">
        <f t="shared" ref="D32:J32" si="24">SUM(D33)</f>
        <v>0</v>
      </c>
      <c r="E32" s="173">
        <f t="shared" si="24"/>
        <v>0</v>
      </c>
      <c r="F32" s="173">
        <f t="shared" si="24"/>
        <v>1450000</v>
      </c>
      <c r="G32" s="173">
        <f t="shared" si="24"/>
        <v>0</v>
      </c>
      <c r="H32" s="173">
        <f t="shared" si="24"/>
        <v>0</v>
      </c>
      <c r="I32" s="173">
        <f t="shared" si="24"/>
        <v>0</v>
      </c>
      <c r="J32" s="173">
        <f t="shared" si="24"/>
        <v>1450000</v>
      </c>
      <c r="K32" s="14">
        <v>15228000</v>
      </c>
      <c r="L32" s="14">
        <f t="shared" ref="L32:R32" si="25">SUM(L33)</f>
        <v>15200700</v>
      </c>
      <c r="M32" s="14">
        <f t="shared" si="25"/>
        <v>15200700</v>
      </c>
      <c r="N32" s="14">
        <f t="shared" si="25"/>
        <v>0</v>
      </c>
      <c r="O32" s="14">
        <f t="shared" si="25"/>
        <v>0</v>
      </c>
      <c r="P32" s="14">
        <f t="shared" si="25"/>
        <v>0</v>
      </c>
      <c r="Q32" s="14">
        <f t="shared" si="25"/>
        <v>0</v>
      </c>
      <c r="R32" s="14">
        <f t="shared" si="25"/>
        <v>27300</v>
      </c>
    </row>
    <row r="33" spans="1:18">
      <c r="A33" s="9" t="s">
        <v>508</v>
      </c>
      <c r="B33" s="15" t="s">
        <v>552</v>
      </c>
      <c r="C33" s="9">
        <v>13778000</v>
      </c>
      <c r="D33" s="9"/>
      <c r="E33" s="9"/>
      <c r="F33" s="9">
        <v>1450000</v>
      </c>
      <c r="G33" s="9"/>
      <c r="H33" s="9"/>
      <c r="I33" s="9"/>
      <c r="J33" s="115">
        <f>SUM(F33:I33)</f>
        <v>1450000</v>
      </c>
      <c r="K33" s="9">
        <v>15228000</v>
      </c>
      <c r="L33" s="9">
        <v>15200700</v>
      </c>
      <c r="M33" s="9">
        <v>15200700</v>
      </c>
      <c r="N33" s="9"/>
      <c r="O33" s="9"/>
      <c r="P33" s="9"/>
      <c r="Q33" s="9"/>
      <c r="R33" s="9">
        <f>SUM(K33-L33)</f>
        <v>27300</v>
      </c>
    </row>
    <row r="34" spans="1:18">
      <c r="A34" s="14" t="s">
        <v>16</v>
      </c>
      <c r="B34" s="14" t="s">
        <v>565</v>
      </c>
      <c r="C34" s="14">
        <v>27990000</v>
      </c>
      <c r="D34" s="173">
        <f t="shared" ref="D34:J34" si="26">SUM(D35:D36)</f>
        <v>0</v>
      </c>
      <c r="E34" s="173">
        <f t="shared" si="26"/>
        <v>0</v>
      </c>
      <c r="F34" s="173">
        <f t="shared" si="26"/>
        <v>28820000</v>
      </c>
      <c r="G34" s="173">
        <f t="shared" si="26"/>
        <v>0</v>
      </c>
      <c r="H34" s="173">
        <f t="shared" si="26"/>
        <v>0</v>
      </c>
      <c r="I34" s="173">
        <f t="shared" si="26"/>
        <v>0</v>
      </c>
      <c r="J34" s="173">
        <f t="shared" si="26"/>
        <v>28820000</v>
      </c>
      <c r="K34" s="14">
        <v>56810000</v>
      </c>
      <c r="L34" s="14">
        <f t="shared" ref="L34:Q34" si="27">SUM(L35:L36)</f>
        <v>56306880</v>
      </c>
      <c r="M34" s="14">
        <f t="shared" si="27"/>
        <v>56306880</v>
      </c>
      <c r="N34" s="14">
        <f t="shared" si="27"/>
        <v>0</v>
      </c>
      <c r="O34" s="14">
        <f t="shared" si="27"/>
        <v>0</v>
      </c>
      <c r="P34" s="14">
        <f t="shared" si="27"/>
        <v>0</v>
      </c>
      <c r="Q34" s="14">
        <f t="shared" si="27"/>
        <v>0</v>
      </c>
      <c r="R34" s="14">
        <f>SUM(R35:R36)</f>
        <v>503120</v>
      </c>
    </row>
    <row r="35" spans="1:18">
      <c r="A35" s="9" t="s">
        <v>508</v>
      </c>
      <c r="B35" s="9" t="s">
        <v>553</v>
      </c>
      <c r="C35" s="9">
        <v>25841000</v>
      </c>
      <c r="D35" s="9"/>
      <c r="E35" s="9"/>
      <c r="F35" s="9">
        <v>29395000</v>
      </c>
      <c r="G35" s="9"/>
      <c r="H35" s="9"/>
      <c r="I35" s="9"/>
      <c r="J35" s="115">
        <f t="shared" ref="J35:J36" si="28">SUM(F35:I35)</f>
        <v>29395000</v>
      </c>
      <c r="K35" s="9">
        <v>55236000</v>
      </c>
      <c r="L35" s="9">
        <v>54812880</v>
      </c>
      <c r="M35" s="9">
        <v>54812880</v>
      </c>
      <c r="N35" s="9"/>
      <c r="O35" s="9"/>
      <c r="P35" s="9"/>
      <c r="Q35" s="9"/>
      <c r="R35" s="9">
        <f>SUM(K35-L35)</f>
        <v>423120</v>
      </c>
    </row>
    <row r="36" spans="1:18">
      <c r="A36" s="9" t="s">
        <v>508</v>
      </c>
      <c r="B36" s="9" t="s">
        <v>566</v>
      </c>
      <c r="C36" s="9">
        <v>2149000</v>
      </c>
      <c r="D36" s="9"/>
      <c r="E36" s="9"/>
      <c r="F36" s="9">
        <v>-575000</v>
      </c>
      <c r="G36" s="9"/>
      <c r="H36" s="9"/>
      <c r="I36" s="9"/>
      <c r="J36" s="115">
        <f t="shared" si="28"/>
        <v>-575000</v>
      </c>
      <c r="K36" s="9">
        <v>1574000</v>
      </c>
      <c r="L36" s="9">
        <v>1494000</v>
      </c>
      <c r="M36" s="9">
        <v>1494000</v>
      </c>
      <c r="N36" s="9"/>
      <c r="O36" s="9"/>
      <c r="P36" s="9"/>
      <c r="Q36" s="9"/>
      <c r="R36" s="9">
        <f>SUM(K36-L36)</f>
        <v>80000</v>
      </c>
    </row>
    <row r="37" spans="1:18">
      <c r="A37" s="14" t="s">
        <v>16</v>
      </c>
      <c r="B37" s="14" t="s">
        <v>554</v>
      </c>
      <c r="C37" s="14">
        <v>111518000</v>
      </c>
      <c r="D37" s="173">
        <f t="shared" ref="D37:J37" si="29">SUM(D38)</f>
        <v>0</v>
      </c>
      <c r="E37" s="173">
        <f t="shared" si="29"/>
        <v>0</v>
      </c>
      <c r="F37" s="173">
        <f t="shared" si="29"/>
        <v>-8000000</v>
      </c>
      <c r="G37" s="173">
        <f t="shared" si="29"/>
        <v>0</v>
      </c>
      <c r="H37" s="173">
        <f t="shared" si="29"/>
        <v>0</v>
      </c>
      <c r="I37" s="173">
        <f t="shared" si="29"/>
        <v>0</v>
      </c>
      <c r="J37" s="173">
        <f t="shared" si="29"/>
        <v>-8000000</v>
      </c>
      <c r="K37" s="14">
        <v>103518000</v>
      </c>
      <c r="L37" s="14">
        <f t="shared" ref="L37:R39" si="30">SUM(L38)</f>
        <v>102551490</v>
      </c>
      <c r="M37" s="14">
        <f t="shared" si="30"/>
        <v>102551490</v>
      </c>
      <c r="N37" s="14">
        <f t="shared" si="30"/>
        <v>0</v>
      </c>
      <c r="O37" s="14">
        <f t="shared" si="30"/>
        <v>0</v>
      </c>
      <c r="P37" s="14">
        <f t="shared" si="30"/>
        <v>0</v>
      </c>
      <c r="Q37" s="14">
        <f t="shared" si="30"/>
        <v>0</v>
      </c>
      <c r="R37" s="14">
        <f t="shared" si="30"/>
        <v>966510</v>
      </c>
    </row>
    <row r="38" spans="1:18">
      <c r="A38" s="9" t="s">
        <v>508</v>
      </c>
      <c r="B38" s="9" t="s">
        <v>567</v>
      </c>
      <c r="C38" s="9">
        <v>111518000</v>
      </c>
      <c r="D38" s="9"/>
      <c r="E38" s="9"/>
      <c r="F38" s="9">
        <v>-8000000</v>
      </c>
      <c r="G38" s="9"/>
      <c r="H38" s="9"/>
      <c r="I38" s="9"/>
      <c r="J38" s="115">
        <f>SUM(F38:I38)</f>
        <v>-8000000</v>
      </c>
      <c r="K38" s="9">
        <v>103518000</v>
      </c>
      <c r="L38" s="9">
        <v>102551490</v>
      </c>
      <c r="M38" s="9">
        <v>102551490</v>
      </c>
      <c r="N38" s="9"/>
      <c r="O38" s="9"/>
      <c r="P38" s="9"/>
      <c r="Q38" s="9"/>
      <c r="R38" s="9">
        <f>SUM(K38-L38)</f>
        <v>966510</v>
      </c>
    </row>
    <row r="39" spans="1:18">
      <c r="A39" s="14" t="s">
        <v>16</v>
      </c>
      <c r="B39" s="14" t="s">
        <v>568</v>
      </c>
      <c r="C39" s="14">
        <v>6600000</v>
      </c>
      <c r="D39" s="173">
        <f t="shared" ref="D39:J39" si="31">SUM(D40)</f>
        <v>0</v>
      </c>
      <c r="E39" s="173">
        <f t="shared" si="31"/>
        <v>0</v>
      </c>
      <c r="F39" s="173">
        <f t="shared" si="31"/>
        <v>0</v>
      </c>
      <c r="G39" s="173">
        <f t="shared" si="31"/>
        <v>0</v>
      </c>
      <c r="H39" s="173">
        <f t="shared" si="31"/>
        <v>0</v>
      </c>
      <c r="I39" s="173">
        <f t="shared" si="31"/>
        <v>0</v>
      </c>
      <c r="J39" s="173">
        <f t="shared" si="31"/>
        <v>0</v>
      </c>
      <c r="K39" s="14">
        <v>6600000</v>
      </c>
      <c r="L39" s="14">
        <f t="shared" si="30"/>
        <v>6600000</v>
      </c>
      <c r="M39" s="14">
        <f t="shared" si="30"/>
        <v>6600000</v>
      </c>
      <c r="N39" s="14">
        <f t="shared" si="30"/>
        <v>0</v>
      </c>
      <c r="O39" s="14">
        <f t="shared" si="30"/>
        <v>0</v>
      </c>
      <c r="P39" s="14">
        <f t="shared" si="30"/>
        <v>0</v>
      </c>
      <c r="Q39" s="14">
        <f t="shared" si="30"/>
        <v>0</v>
      </c>
      <c r="R39" s="14">
        <f t="shared" si="30"/>
        <v>0</v>
      </c>
    </row>
    <row r="40" spans="1:18">
      <c r="A40" s="9" t="s">
        <v>508</v>
      </c>
      <c r="B40" s="9" t="s">
        <v>569</v>
      </c>
      <c r="C40" s="9">
        <v>6600000</v>
      </c>
      <c r="D40" s="9"/>
      <c r="E40" s="9"/>
      <c r="F40" s="9"/>
      <c r="G40" s="9"/>
      <c r="H40" s="9"/>
      <c r="I40" s="9"/>
      <c r="J40" s="115">
        <f>SUM(F40:I40)</f>
        <v>0</v>
      </c>
      <c r="K40" s="9">
        <v>6600000</v>
      </c>
      <c r="L40" s="9">
        <v>6600000</v>
      </c>
      <c r="M40" s="9">
        <v>6600000</v>
      </c>
      <c r="N40" s="9"/>
      <c r="O40" s="9"/>
      <c r="P40" s="9"/>
      <c r="Q40" s="9"/>
      <c r="R40" s="9">
        <f>SUM(K40-L40)</f>
        <v>0</v>
      </c>
    </row>
    <row r="41" spans="1:18">
      <c r="A41" s="14" t="s">
        <v>16</v>
      </c>
      <c r="B41" s="14" t="s">
        <v>570</v>
      </c>
      <c r="C41" s="14">
        <v>4500000</v>
      </c>
      <c r="D41" s="173">
        <f t="shared" ref="D41:J41" si="32">SUM(D42)</f>
        <v>0</v>
      </c>
      <c r="E41" s="173">
        <f t="shared" si="32"/>
        <v>0</v>
      </c>
      <c r="F41" s="173">
        <f t="shared" si="32"/>
        <v>-653000</v>
      </c>
      <c r="G41" s="173">
        <f t="shared" si="32"/>
        <v>0</v>
      </c>
      <c r="H41" s="173">
        <f t="shared" si="32"/>
        <v>0</v>
      </c>
      <c r="I41" s="173">
        <f t="shared" si="32"/>
        <v>0</v>
      </c>
      <c r="J41" s="173">
        <f t="shared" si="32"/>
        <v>-653000</v>
      </c>
      <c r="K41" s="14">
        <v>3847000</v>
      </c>
      <c r="L41" s="14">
        <f t="shared" ref="L41:R41" si="33">SUM(L42:L42)</f>
        <v>1921600</v>
      </c>
      <c r="M41" s="14">
        <f t="shared" si="33"/>
        <v>1921600</v>
      </c>
      <c r="N41" s="14">
        <f t="shared" si="33"/>
        <v>0</v>
      </c>
      <c r="O41" s="14">
        <f t="shared" si="33"/>
        <v>0</v>
      </c>
      <c r="P41" s="14">
        <f t="shared" si="33"/>
        <v>0</v>
      </c>
      <c r="Q41" s="14">
        <f t="shared" si="33"/>
        <v>0</v>
      </c>
      <c r="R41" s="14">
        <f t="shared" si="33"/>
        <v>1925400</v>
      </c>
    </row>
    <row r="42" spans="1:18">
      <c r="A42" s="9" t="s">
        <v>508</v>
      </c>
      <c r="B42" s="9" t="s">
        <v>526</v>
      </c>
      <c r="C42" s="9">
        <v>4500000</v>
      </c>
      <c r="D42" s="9"/>
      <c r="E42" s="9"/>
      <c r="F42" s="9">
        <v>-653000</v>
      </c>
      <c r="G42" s="9"/>
      <c r="H42" s="9"/>
      <c r="I42" s="9"/>
      <c r="J42" s="115">
        <f>SUM(F42:I42)</f>
        <v>-653000</v>
      </c>
      <c r="K42" s="9">
        <v>3847000</v>
      </c>
      <c r="L42" s="9">
        <v>1921600</v>
      </c>
      <c r="M42" s="9">
        <v>1921600</v>
      </c>
      <c r="N42" s="9"/>
      <c r="O42" s="9"/>
      <c r="P42" s="9"/>
      <c r="Q42" s="9"/>
      <c r="R42" s="9">
        <f>SUM(K42-L42)</f>
        <v>1925400</v>
      </c>
    </row>
    <row r="43" spans="1:18">
      <c r="A43" s="14" t="s">
        <v>16</v>
      </c>
      <c r="B43" s="14" t="s">
        <v>533</v>
      </c>
      <c r="C43" s="14">
        <v>36704000</v>
      </c>
      <c r="D43" s="173">
        <f t="shared" ref="D43:J43" si="34">SUM(D44)</f>
        <v>0</v>
      </c>
      <c r="E43" s="173">
        <f t="shared" si="34"/>
        <v>0</v>
      </c>
      <c r="F43" s="173">
        <f t="shared" si="34"/>
        <v>0</v>
      </c>
      <c r="G43" s="173">
        <f t="shared" si="34"/>
        <v>0</v>
      </c>
      <c r="H43" s="173">
        <f t="shared" si="34"/>
        <v>0</v>
      </c>
      <c r="I43" s="173">
        <f t="shared" si="34"/>
        <v>0</v>
      </c>
      <c r="J43" s="173">
        <f t="shared" si="34"/>
        <v>0</v>
      </c>
      <c r="K43" s="14">
        <v>36704000</v>
      </c>
      <c r="L43" s="14">
        <f t="shared" ref="L43:R43" si="35">SUM(L44:L44)</f>
        <v>36700610</v>
      </c>
      <c r="M43" s="14">
        <f t="shared" si="35"/>
        <v>36700610</v>
      </c>
      <c r="N43" s="14">
        <f t="shared" si="35"/>
        <v>0</v>
      </c>
      <c r="O43" s="14">
        <f t="shared" si="35"/>
        <v>0</v>
      </c>
      <c r="P43" s="14">
        <f t="shared" si="35"/>
        <v>0</v>
      </c>
      <c r="Q43" s="14">
        <f t="shared" si="35"/>
        <v>0</v>
      </c>
      <c r="R43" s="14">
        <f t="shared" si="35"/>
        <v>3390</v>
      </c>
    </row>
    <row r="44" spans="1:18">
      <c r="A44" s="9" t="s">
        <v>508</v>
      </c>
      <c r="B44" s="9" t="s">
        <v>148</v>
      </c>
      <c r="C44" s="9">
        <v>36704000</v>
      </c>
      <c r="D44" s="9"/>
      <c r="E44" s="9"/>
      <c r="F44" s="9"/>
      <c r="G44" s="9"/>
      <c r="H44" s="9"/>
      <c r="I44" s="9"/>
      <c r="J44" s="115">
        <f>SUM(F44:I44)</f>
        <v>0</v>
      </c>
      <c r="K44" s="9">
        <v>36704000</v>
      </c>
      <c r="L44" s="9">
        <v>36700610</v>
      </c>
      <c r="M44" s="9">
        <v>36700610</v>
      </c>
      <c r="N44" s="9"/>
      <c r="O44" s="9"/>
      <c r="P44" s="9"/>
      <c r="Q44" s="9"/>
      <c r="R44" s="9">
        <f>SUM(K44-L44)</f>
        <v>3390</v>
      </c>
    </row>
    <row r="45" spans="1:18">
      <c r="A45" s="14" t="s">
        <v>16</v>
      </c>
      <c r="B45" s="14" t="s">
        <v>512</v>
      </c>
      <c r="C45" s="14">
        <v>40100000</v>
      </c>
      <c r="D45" s="173">
        <f t="shared" ref="D45:J45" si="36">SUM(D46:D47)</f>
        <v>0</v>
      </c>
      <c r="E45" s="173">
        <f t="shared" si="36"/>
        <v>0</v>
      </c>
      <c r="F45" s="173">
        <f t="shared" si="36"/>
        <v>-2859000</v>
      </c>
      <c r="G45" s="173">
        <f t="shared" si="36"/>
        <v>0</v>
      </c>
      <c r="H45" s="173">
        <f t="shared" si="36"/>
        <v>0</v>
      </c>
      <c r="I45" s="173">
        <f t="shared" si="36"/>
        <v>0</v>
      </c>
      <c r="J45" s="173">
        <f t="shared" si="36"/>
        <v>-2859000</v>
      </c>
      <c r="K45" s="14">
        <v>37241000</v>
      </c>
      <c r="L45" s="14">
        <f t="shared" ref="L45:R45" si="37">SUM(L46:L47)</f>
        <v>36545070</v>
      </c>
      <c r="M45" s="14">
        <f t="shared" si="37"/>
        <v>36545070</v>
      </c>
      <c r="N45" s="14">
        <f t="shared" si="37"/>
        <v>0</v>
      </c>
      <c r="O45" s="14">
        <f t="shared" si="37"/>
        <v>0</v>
      </c>
      <c r="P45" s="14">
        <f t="shared" si="37"/>
        <v>0</v>
      </c>
      <c r="Q45" s="14">
        <f t="shared" si="37"/>
        <v>0</v>
      </c>
      <c r="R45" s="14">
        <f t="shared" si="37"/>
        <v>695930</v>
      </c>
    </row>
    <row r="46" spans="1:18">
      <c r="A46" s="9" t="s">
        <v>508</v>
      </c>
      <c r="B46" s="9" t="s">
        <v>571</v>
      </c>
      <c r="C46" s="9">
        <v>8000000</v>
      </c>
      <c r="D46" s="9"/>
      <c r="E46" s="9"/>
      <c r="F46" s="9"/>
      <c r="G46" s="9"/>
      <c r="H46" s="9"/>
      <c r="I46" s="9"/>
      <c r="J46" s="115">
        <f t="shared" ref="J46:J47" si="38">SUM(F46:I46)</f>
        <v>0</v>
      </c>
      <c r="K46" s="9">
        <v>8000000</v>
      </c>
      <c r="L46" s="9">
        <v>7650820</v>
      </c>
      <c r="M46" s="9">
        <v>7650820</v>
      </c>
      <c r="N46" s="9"/>
      <c r="O46" s="9"/>
      <c r="P46" s="9"/>
      <c r="Q46" s="9"/>
      <c r="R46" s="9">
        <f>SUM(K46-L46)</f>
        <v>349180</v>
      </c>
    </row>
    <row r="47" spans="1:18">
      <c r="A47" s="9" t="s">
        <v>508</v>
      </c>
      <c r="B47" s="9" t="s">
        <v>572</v>
      </c>
      <c r="C47" s="9">
        <v>32100000</v>
      </c>
      <c r="D47" s="9"/>
      <c r="E47" s="9"/>
      <c r="F47" s="9">
        <v>-2859000</v>
      </c>
      <c r="G47" s="9"/>
      <c r="H47" s="9"/>
      <c r="I47" s="9"/>
      <c r="J47" s="115">
        <f t="shared" si="38"/>
        <v>-2859000</v>
      </c>
      <c r="K47" s="9">
        <v>29241000</v>
      </c>
      <c r="L47" s="9">
        <v>28894250</v>
      </c>
      <c r="M47" s="9">
        <v>28894250</v>
      </c>
      <c r="N47" s="9"/>
      <c r="O47" s="9"/>
      <c r="P47" s="9"/>
      <c r="Q47" s="9"/>
      <c r="R47" s="9">
        <f>SUM(K47-L47)</f>
        <v>346750</v>
      </c>
    </row>
    <row r="48" spans="1:18">
      <c r="A48" s="11" t="s">
        <v>1</v>
      </c>
      <c r="B48" s="11" t="s">
        <v>51</v>
      </c>
      <c r="C48" s="11">
        <f>SUM(C49)</f>
        <v>0</v>
      </c>
      <c r="D48" s="117">
        <f t="shared" ref="D48:J49" si="39">SUM(D49)</f>
        <v>0</v>
      </c>
      <c r="E48" s="117">
        <f t="shared" si="39"/>
        <v>0</v>
      </c>
      <c r="F48" s="117">
        <f t="shared" si="39"/>
        <v>0</v>
      </c>
      <c r="G48" s="117">
        <f t="shared" si="39"/>
        <v>0</v>
      </c>
      <c r="H48" s="117">
        <f t="shared" si="39"/>
        <v>0</v>
      </c>
      <c r="I48" s="117">
        <f t="shared" si="39"/>
        <v>21788000</v>
      </c>
      <c r="J48" s="117">
        <f t="shared" si="39"/>
        <v>21788000</v>
      </c>
      <c r="K48" s="11">
        <f t="shared" ref="K48:R49" si="40">SUM(K49)</f>
        <v>21788000</v>
      </c>
      <c r="L48" s="11">
        <f t="shared" si="40"/>
        <v>21733050</v>
      </c>
      <c r="M48" s="11">
        <f t="shared" si="40"/>
        <v>21733050</v>
      </c>
      <c r="N48" s="11">
        <f t="shared" si="40"/>
        <v>0</v>
      </c>
      <c r="O48" s="11">
        <f t="shared" si="40"/>
        <v>0</v>
      </c>
      <c r="P48" s="11">
        <f t="shared" si="40"/>
        <v>0</v>
      </c>
      <c r="Q48" s="11">
        <f t="shared" si="40"/>
        <v>0</v>
      </c>
      <c r="R48" s="11">
        <f t="shared" si="40"/>
        <v>54950</v>
      </c>
    </row>
    <row r="49" spans="1:18">
      <c r="A49" s="12" t="s">
        <v>2</v>
      </c>
      <c r="B49" s="12" t="s">
        <v>135</v>
      </c>
      <c r="C49" s="12">
        <f>SUM(C50)</f>
        <v>0</v>
      </c>
      <c r="D49" s="119">
        <f t="shared" si="39"/>
        <v>0</v>
      </c>
      <c r="E49" s="119">
        <f t="shared" si="39"/>
        <v>0</v>
      </c>
      <c r="F49" s="119">
        <f t="shared" si="39"/>
        <v>0</v>
      </c>
      <c r="G49" s="119">
        <f t="shared" si="39"/>
        <v>0</v>
      </c>
      <c r="H49" s="119">
        <f t="shared" si="39"/>
        <v>0</v>
      </c>
      <c r="I49" s="119">
        <f t="shared" si="39"/>
        <v>21788000</v>
      </c>
      <c r="J49" s="119">
        <f t="shared" si="39"/>
        <v>21788000</v>
      </c>
      <c r="K49" s="12">
        <f t="shared" si="40"/>
        <v>21788000</v>
      </c>
      <c r="L49" s="12">
        <f t="shared" si="40"/>
        <v>21733050</v>
      </c>
      <c r="M49" s="12">
        <f t="shared" si="40"/>
        <v>21733050</v>
      </c>
      <c r="N49" s="12">
        <f t="shared" si="40"/>
        <v>0</v>
      </c>
      <c r="O49" s="12">
        <f t="shared" si="40"/>
        <v>0</v>
      </c>
      <c r="P49" s="12">
        <f t="shared" si="40"/>
        <v>0</v>
      </c>
      <c r="Q49" s="12">
        <f t="shared" si="40"/>
        <v>0</v>
      </c>
      <c r="R49" s="12">
        <f t="shared" si="40"/>
        <v>54950</v>
      </c>
    </row>
    <row r="50" spans="1:18">
      <c r="A50" s="13" t="s">
        <v>3</v>
      </c>
      <c r="B50" s="13" t="s">
        <v>229</v>
      </c>
      <c r="C50" s="13">
        <f>SUM(C51,C53,C55,C57)</f>
        <v>0</v>
      </c>
      <c r="D50" s="120">
        <f t="shared" ref="D50:J50" si="41">SUM(D51,D53,D55,D57)</f>
        <v>0</v>
      </c>
      <c r="E50" s="120">
        <f t="shared" si="41"/>
        <v>0</v>
      </c>
      <c r="F50" s="120">
        <f t="shared" si="41"/>
        <v>0</v>
      </c>
      <c r="G50" s="120">
        <f t="shared" si="41"/>
        <v>0</v>
      </c>
      <c r="H50" s="120">
        <f t="shared" si="41"/>
        <v>0</v>
      </c>
      <c r="I50" s="120">
        <f t="shared" si="41"/>
        <v>21788000</v>
      </c>
      <c r="J50" s="120">
        <f t="shared" si="41"/>
        <v>21788000</v>
      </c>
      <c r="K50" s="13">
        <f t="shared" ref="K50:R50" si="42">SUM(K51,K53,K55,K57)</f>
        <v>21788000</v>
      </c>
      <c r="L50" s="13">
        <f t="shared" si="42"/>
        <v>21733050</v>
      </c>
      <c r="M50" s="13">
        <f t="shared" si="42"/>
        <v>21733050</v>
      </c>
      <c r="N50" s="13">
        <f t="shared" si="42"/>
        <v>0</v>
      </c>
      <c r="O50" s="13">
        <f t="shared" si="42"/>
        <v>0</v>
      </c>
      <c r="P50" s="13">
        <f t="shared" si="42"/>
        <v>0</v>
      </c>
      <c r="Q50" s="13">
        <f t="shared" si="42"/>
        <v>0</v>
      </c>
      <c r="R50" s="13">
        <f t="shared" si="42"/>
        <v>54950</v>
      </c>
    </row>
    <row r="51" spans="1:18">
      <c r="A51" s="14" t="s">
        <v>16</v>
      </c>
      <c r="B51" s="14" t="s">
        <v>510</v>
      </c>
      <c r="C51" s="14">
        <f t="shared" ref="C51:R51" si="43">SUM(C52)</f>
        <v>0</v>
      </c>
      <c r="D51" s="173">
        <f t="shared" si="43"/>
        <v>0</v>
      </c>
      <c r="E51" s="173">
        <f t="shared" si="43"/>
        <v>0</v>
      </c>
      <c r="F51" s="173">
        <f t="shared" si="43"/>
        <v>0</v>
      </c>
      <c r="G51" s="173">
        <f t="shared" si="43"/>
        <v>0</v>
      </c>
      <c r="H51" s="173">
        <f t="shared" si="43"/>
        <v>0</v>
      </c>
      <c r="I51" s="173">
        <f t="shared" si="43"/>
        <v>10001000</v>
      </c>
      <c r="J51" s="173">
        <f t="shared" si="43"/>
        <v>10001000</v>
      </c>
      <c r="K51" s="14">
        <f t="shared" si="43"/>
        <v>10001000</v>
      </c>
      <c r="L51" s="14">
        <f t="shared" si="43"/>
        <v>9994350</v>
      </c>
      <c r="M51" s="14">
        <f t="shared" si="43"/>
        <v>9994350</v>
      </c>
      <c r="N51" s="14">
        <f t="shared" si="43"/>
        <v>0</v>
      </c>
      <c r="O51" s="14">
        <f t="shared" si="43"/>
        <v>0</v>
      </c>
      <c r="P51" s="14">
        <f t="shared" si="43"/>
        <v>0</v>
      </c>
      <c r="Q51" s="14">
        <f t="shared" si="43"/>
        <v>0</v>
      </c>
      <c r="R51" s="14">
        <f t="shared" si="43"/>
        <v>6650</v>
      </c>
    </row>
    <row r="52" spans="1:18">
      <c r="A52" s="9" t="s">
        <v>508</v>
      </c>
      <c r="B52" s="9" t="s">
        <v>530</v>
      </c>
      <c r="C52" s="9">
        <v>0</v>
      </c>
      <c r="D52" s="9"/>
      <c r="E52" s="9"/>
      <c r="F52" s="9"/>
      <c r="G52" s="9"/>
      <c r="H52" s="9"/>
      <c r="I52" s="9">
        <v>10001000</v>
      </c>
      <c r="J52" s="115">
        <f>SUM(F52:I52)</f>
        <v>10001000</v>
      </c>
      <c r="K52" s="9">
        <v>10001000</v>
      </c>
      <c r="L52" s="9">
        <v>9994350</v>
      </c>
      <c r="M52" s="9">
        <v>9994350</v>
      </c>
      <c r="N52" s="9"/>
      <c r="O52" s="9"/>
      <c r="P52" s="9"/>
      <c r="Q52" s="9"/>
      <c r="R52" s="9">
        <f>SUM(K52-L52)</f>
        <v>6650</v>
      </c>
    </row>
    <row r="53" spans="1:18">
      <c r="A53" s="14" t="s">
        <v>16</v>
      </c>
      <c r="B53" s="17" t="s">
        <v>565</v>
      </c>
      <c r="C53" s="14">
        <v>0</v>
      </c>
      <c r="D53" s="173">
        <f t="shared" ref="D53:J53" si="44">SUM(D54)</f>
        <v>0</v>
      </c>
      <c r="E53" s="173">
        <f t="shared" si="44"/>
        <v>0</v>
      </c>
      <c r="F53" s="173">
        <f t="shared" si="44"/>
        <v>0</v>
      </c>
      <c r="G53" s="173">
        <f t="shared" si="44"/>
        <v>0</v>
      </c>
      <c r="H53" s="173">
        <f t="shared" si="44"/>
        <v>0</v>
      </c>
      <c r="I53" s="173">
        <f t="shared" si="44"/>
        <v>6720000</v>
      </c>
      <c r="J53" s="173">
        <f t="shared" si="44"/>
        <v>6720000</v>
      </c>
      <c r="K53" s="14">
        <v>6720000</v>
      </c>
      <c r="L53" s="14">
        <f t="shared" ref="L53:R53" si="45">SUM(L54)</f>
        <v>6720000</v>
      </c>
      <c r="M53" s="14">
        <f t="shared" si="45"/>
        <v>6720000</v>
      </c>
      <c r="N53" s="14">
        <f t="shared" si="45"/>
        <v>0</v>
      </c>
      <c r="O53" s="14">
        <f t="shared" si="45"/>
        <v>0</v>
      </c>
      <c r="P53" s="14">
        <f t="shared" si="45"/>
        <v>0</v>
      </c>
      <c r="Q53" s="14">
        <f t="shared" si="45"/>
        <v>0</v>
      </c>
      <c r="R53" s="14">
        <f t="shared" si="45"/>
        <v>0</v>
      </c>
    </row>
    <row r="54" spans="1:18">
      <c r="A54" s="9" t="s">
        <v>508</v>
      </c>
      <c r="B54" s="9" t="s">
        <v>1270</v>
      </c>
      <c r="C54" s="9">
        <v>0</v>
      </c>
      <c r="D54" s="9"/>
      <c r="E54" s="9"/>
      <c r="F54" s="9"/>
      <c r="G54" s="9"/>
      <c r="H54" s="9"/>
      <c r="I54" s="9">
        <v>6720000</v>
      </c>
      <c r="J54" s="115">
        <f>SUM(F54:I54)</f>
        <v>6720000</v>
      </c>
      <c r="K54" s="9">
        <v>6720000</v>
      </c>
      <c r="L54" s="9">
        <v>6720000</v>
      </c>
      <c r="M54" s="9">
        <v>6720000</v>
      </c>
      <c r="N54" s="9"/>
      <c r="O54" s="9"/>
      <c r="P54" s="9"/>
      <c r="Q54" s="9"/>
      <c r="R54" s="9">
        <f>SUM(K54-L54)</f>
        <v>0</v>
      </c>
    </row>
    <row r="55" spans="1:18">
      <c r="A55" s="14" t="s">
        <v>16</v>
      </c>
      <c r="B55" s="17" t="s">
        <v>554</v>
      </c>
      <c r="C55" s="14">
        <v>0</v>
      </c>
      <c r="D55" s="173">
        <f t="shared" ref="D55:J55" si="46">SUM(D56)</f>
        <v>0</v>
      </c>
      <c r="E55" s="173">
        <f t="shared" si="46"/>
        <v>0</v>
      </c>
      <c r="F55" s="173">
        <f t="shared" si="46"/>
        <v>0</v>
      </c>
      <c r="G55" s="173">
        <f t="shared" si="46"/>
        <v>0</v>
      </c>
      <c r="H55" s="173">
        <f t="shared" si="46"/>
        <v>0</v>
      </c>
      <c r="I55" s="173">
        <f t="shared" si="46"/>
        <v>4000000</v>
      </c>
      <c r="J55" s="173">
        <f t="shared" si="46"/>
        <v>4000000</v>
      </c>
      <c r="K55" s="14">
        <v>4000000</v>
      </c>
      <c r="L55" s="14">
        <f t="shared" ref="L55:R55" si="47">SUM(L56)</f>
        <v>3955500</v>
      </c>
      <c r="M55" s="14">
        <f t="shared" si="47"/>
        <v>3955500</v>
      </c>
      <c r="N55" s="14">
        <f t="shared" si="47"/>
        <v>0</v>
      </c>
      <c r="O55" s="14">
        <f t="shared" si="47"/>
        <v>0</v>
      </c>
      <c r="P55" s="14">
        <f t="shared" si="47"/>
        <v>0</v>
      </c>
      <c r="Q55" s="14">
        <f t="shared" si="47"/>
        <v>0</v>
      </c>
      <c r="R55" s="14">
        <f t="shared" si="47"/>
        <v>44500</v>
      </c>
    </row>
    <row r="56" spans="1:18">
      <c r="A56" s="9" t="s">
        <v>508</v>
      </c>
      <c r="B56" s="15" t="s">
        <v>567</v>
      </c>
      <c r="C56" s="9">
        <v>0</v>
      </c>
      <c r="D56" s="9"/>
      <c r="E56" s="9"/>
      <c r="F56" s="9"/>
      <c r="G56" s="9"/>
      <c r="H56" s="9"/>
      <c r="I56" s="9">
        <v>4000000</v>
      </c>
      <c r="J56" s="115">
        <f>SUM(F56:I56)</f>
        <v>4000000</v>
      </c>
      <c r="K56" s="9">
        <v>4000000</v>
      </c>
      <c r="L56" s="9">
        <v>3955500</v>
      </c>
      <c r="M56" s="9">
        <v>3955500</v>
      </c>
      <c r="N56" s="9"/>
      <c r="O56" s="9"/>
      <c r="P56" s="9"/>
      <c r="Q56" s="9"/>
      <c r="R56" s="9">
        <f>SUM(K56-L56)</f>
        <v>44500</v>
      </c>
    </row>
    <row r="57" spans="1:18">
      <c r="A57" s="14" t="s">
        <v>16</v>
      </c>
      <c r="B57" s="14" t="s">
        <v>533</v>
      </c>
      <c r="C57" s="14">
        <v>0</v>
      </c>
      <c r="D57" s="173">
        <f t="shared" ref="D57:J57" si="48">SUM(D58)</f>
        <v>0</v>
      </c>
      <c r="E57" s="173">
        <f t="shared" si="48"/>
        <v>0</v>
      </c>
      <c r="F57" s="173">
        <f t="shared" si="48"/>
        <v>0</v>
      </c>
      <c r="G57" s="173">
        <f t="shared" si="48"/>
        <v>0</v>
      </c>
      <c r="H57" s="173">
        <f t="shared" si="48"/>
        <v>0</v>
      </c>
      <c r="I57" s="173">
        <f t="shared" si="48"/>
        <v>1067000</v>
      </c>
      <c r="J57" s="173">
        <f t="shared" si="48"/>
        <v>1067000</v>
      </c>
      <c r="K57" s="14">
        <v>1067000</v>
      </c>
      <c r="L57" s="14">
        <f t="shared" ref="L57:R57" si="49">SUM(L58)</f>
        <v>1063200</v>
      </c>
      <c r="M57" s="14">
        <f t="shared" si="49"/>
        <v>1063200</v>
      </c>
      <c r="N57" s="14">
        <f t="shared" si="49"/>
        <v>0</v>
      </c>
      <c r="O57" s="14">
        <f t="shared" si="49"/>
        <v>0</v>
      </c>
      <c r="P57" s="14">
        <f t="shared" si="49"/>
        <v>0</v>
      </c>
      <c r="Q57" s="14">
        <f t="shared" si="49"/>
        <v>0</v>
      </c>
      <c r="R57" s="14">
        <f t="shared" si="49"/>
        <v>3800</v>
      </c>
    </row>
    <row r="58" spans="1:18">
      <c r="A58" s="9" t="s">
        <v>508</v>
      </c>
      <c r="B58" s="9" t="s">
        <v>534</v>
      </c>
      <c r="C58" s="9">
        <v>0</v>
      </c>
      <c r="D58" s="9"/>
      <c r="E58" s="9"/>
      <c r="F58" s="9"/>
      <c r="G58" s="9"/>
      <c r="H58" s="9"/>
      <c r="I58" s="9">
        <v>1067000</v>
      </c>
      <c r="J58" s="115">
        <f>SUM(F58:I58)</f>
        <v>1067000</v>
      </c>
      <c r="K58" s="9">
        <v>1067000</v>
      </c>
      <c r="L58" s="9">
        <v>1063200</v>
      </c>
      <c r="M58" s="9">
        <v>1063200</v>
      </c>
      <c r="N58" s="9"/>
      <c r="O58" s="9"/>
      <c r="P58" s="9"/>
      <c r="Q58" s="9"/>
      <c r="R58" s="9">
        <f>SUM(K58-L58)</f>
        <v>3800</v>
      </c>
    </row>
    <row r="59" spans="1:18">
      <c r="A59" s="11" t="s">
        <v>1</v>
      </c>
      <c r="B59" s="11" t="s">
        <v>54</v>
      </c>
      <c r="C59" s="11">
        <f>SUM(C60)</f>
        <v>0</v>
      </c>
      <c r="D59" s="117">
        <f t="shared" ref="D59:J59" si="50">SUM(D60)</f>
        <v>0</v>
      </c>
      <c r="E59" s="117">
        <f t="shared" si="50"/>
        <v>0</v>
      </c>
      <c r="F59" s="117">
        <f t="shared" si="50"/>
        <v>0</v>
      </c>
      <c r="G59" s="117">
        <f t="shared" si="50"/>
        <v>0</v>
      </c>
      <c r="H59" s="117">
        <f t="shared" si="50"/>
        <v>0</v>
      </c>
      <c r="I59" s="117">
        <f t="shared" si="50"/>
        <v>6690000</v>
      </c>
      <c r="J59" s="117">
        <f t="shared" si="50"/>
        <v>6690000</v>
      </c>
      <c r="K59" s="11">
        <f t="shared" ref="K59:R59" si="51">SUM(K60)</f>
        <v>6690000</v>
      </c>
      <c r="L59" s="11">
        <f t="shared" si="51"/>
        <v>6689700</v>
      </c>
      <c r="M59" s="11">
        <f t="shared" si="51"/>
        <v>6689700</v>
      </c>
      <c r="N59" s="11">
        <f t="shared" si="51"/>
        <v>0</v>
      </c>
      <c r="O59" s="11">
        <f t="shared" si="51"/>
        <v>0</v>
      </c>
      <c r="P59" s="11">
        <f t="shared" si="51"/>
        <v>0</v>
      </c>
      <c r="Q59" s="11">
        <f t="shared" si="51"/>
        <v>0</v>
      </c>
      <c r="R59" s="11">
        <f t="shared" si="51"/>
        <v>300</v>
      </c>
    </row>
    <row r="60" spans="1:18">
      <c r="A60" s="12" t="s">
        <v>2</v>
      </c>
      <c r="B60" s="12" t="s">
        <v>189</v>
      </c>
      <c r="C60" s="12">
        <f t="shared" ref="C60:Q60" si="52">SUM(C64,C61)</f>
        <v>0</v>
      </c>
      <c r="D60" s="119">
        <f t="shared" si="52"/>
        <v>0</v>
      </c>
      <c r="E60" s="119">
        <f t="shared" si="52"/>
        <v>0</v>
      </c>
      <c r="F60" s="119">
        <f t="shared" si="52"/>
        <v>0</v>
      </c>
      <c r="G60" s="119">
        <f t="shared" si="52"/>
        <v>0</v>
      </c>
      <c r="H60" s="119">
        <f t="shared" si="52"/>
        <v>0</v>
      </c>
      <c r="I60" s="119">
        <f t="shared" si="52"/>
        <v>6690000</v>
      </c>
      <c r="J60" s="119">
        <f t="shared" si="52"/>
        <v>6690000</v>
      </c>
      <c r="K60" s="12">
        <f t="shared" si="52"/>
        <v>6690000</v>
      </c>
      <c r="L60" s="12">
        <f t="shared" si="52"/>
        <v>6689700</v>
      </c>
      <c r="M60" s="12">
        <f t="shared" si="52"/>
        <v>6689700</v>
      </c>
      <c r="N60" s="12">
        <f t="shared" si="52"/>
        <v>0</v>
      </c>
      <c r="O60" s="12">
        <f t="shared" si="52"/>
        <v>0</v>
      </c>
      <c r="P60" s="12">
        <f t="shared" si="52"/>
        <v>0</v>
      </c>
      <c r="Q60" s="12">
        <f t="shared" si="52"/>
        <v>0</v>
      </c>
      <c r="R60" s="12">
        <f>SUM(R64,R61)</f>
        <v>300</v>
      </c>
    </row>
    <row r="61" spans="1:18">
      <c r="A61" s="13" t="s">
        <v>3</v>
      </c>
      <c r="B61" s="13" t="s">
        <v>231</v>
      </c>
      <c r="C61" s="13">
        <f>SUM(C62)</f>
        <v>0</v>
      </c>
      <c r="D61" s="120">
        <f t="shared" ref="D61:J62" si="53">SUM(D62)</f>
        <v>0</v>
      </c>
      <c r="E61" s="120">
        <f t="shared" si="53"/>
        <v>0</v>
      </c>
      <c r="F61" s="120">
        <f t="shared" si="53"/>
        <v>0</v>
      </c>
      <c r="G61" s="120">
        <f t="shared" si="53"/>
        <v>0</v>
      </c>
      <c r="H61" s="120">
        <f t="shared" si="53"/>
        <v>0</v>
      </c>
      <c r="I61" s="120">
        <f t="shared" si="53"/>
        <v>4320000</v>
      </c>
      <c r="J61" s="120">
        <f t="shared" si="53"/>
        <v>4320000</v>
      </c>
      <c r="K61" s="13">
        <f t="shared" ref="K61:R62" si="54">SUM(K62)</f>
        <v>4320000</v>
      </c>
      <c r="L61" s="13">
        <f t="shared" si="54"/>
        <v>4319700</v>
      </c>
      <c r="M61" s="13">
        <f t="shared" si="54"/>
        <v>4319700</v>
      </c>
      <c r="N61" s="13">
        <f t="shared" si="54"/>
        <v>0</v>
      </c>
      <c r="O61" s="13">
        <f t="shared" si="54"/>
        <v>0</v>
      </c>
      <c r="P61" s="13">
        <f t="shared" si="54"/>
        <v>0</v>
      </c>
      <c r="Q61" s="13">
        <f t="shared" si="54"/>
        <v>0</v>
      </c>
      <c r="R61" s="13">
        <f t="shared" si="54"/>
        <v>300</v>
      </c>
    </row>
    <row r="62" spans="1:18">
      <c r="A62" s="14" t="s">
        <v>16</v>
      </c>
      <c r="B62" s="14" t="s">
        <v>549</v>
      </c>
      <c r="C62" s="14">
        <f>SUM(C63)</f>
        <v>0</v>
      </c>
      <c r="D62" s="173">
        <f t="shared" si="53"/>
        <v>0</v>
      </c>
      <c r="E62" s="173">
        <f t="shared" si="53"/>
        <v>0</v>
      </c>
      <c r="F62" s="173">
        <f t="shared" si="53"/>
        <v>0</v>
      </c>
      <c r="G62" s="173">
        <f t="shared" si="53"/>
        <v>0</v>
      </c>
      <c r="H62" s="173">
        <f t="shared" si="53"/>
        <v>0</v>
      </c>
      <c r="I62" s="173">
        <f t="shared" si="53"/>
        <v>4320000</v>
      </c>
      <c r="J62" s="173">
        <f t="shared" si="53"/>
        <v>4320000</v>
      </c>
      <c r="K62" s="14">
        <f t="shared" si="54"/>
        <v>4320000</v>
      </c>
      <c r="L62" s="14">
        <f t="shared" si="54"/>
        <v>4319700</v>
      </c>
      <c r="M62" s="14">
        <f t="shared" si="54"/>
        <v>4319700</v>
      </c>
      <c r="N62" s="14">
        <f t="shared" si="54"/>
        <v>0</v>
      </c>
      <c r="O62" s="14">
        <f t="shared" si="54"/>
        <v>0</v>
      </c>
      <c r="P62" s="14">
        <f t="shared" si="54"/>
        <v>0</v>
      </c>
      <c r="Q62" s="14">
        <f t="shared" si="54"/>
        <v>0</v>
      </c>
      <c r="R62" s="14">
        <f t="shared" si="54"/>
        <v>300</v>
      </c>
    </row>
    <row r="63" spans="1:18">
      <c r="A63" s="9" t="s">
        <v>508</v>
      </c>
      <c r="B63" s="9" t="s">
        <v>549</v>
      </c>
      <c r="C63" s="9">
        <v>0</v>
      </c>
      <c r="D63" s="9"/>
      <c r="E63" s="9"/>
      <c r="F63" s="9"/>
      <c r="G63" s="9"/>
      <c r="H63" s="9"/>
      <c r="I63" s="9">
        <v>4320000</v>
      </c>
      <c r="J63" s="115">
        <f>SUM(F63:I63)</f>
        <v>4320000</v>
      </c>
      <c r="K63" s="9">
        <v>4320000</v>
      </c>
      <c r="L63" s="9">
        <v>4319700</v>
      </c>
      <c r="M63" s="9">
        <v>4319700</v>
      </c>
      <c r="N63" s="9"/>
      <c r="O63" s="9"/>
      <c r="P63" s="9"/>
      <c r="Q63" s="9"/>
      <c r="R63" s="9">
        <f>SUM(K63-L63)</f>
        <v>300</v>
      </c>
    </row>
    <row r="64" spans="1:18">
      <c r="A64" s="13" t="s">
        <v>3</v>
      </c>
      <c r="B64" s="13" t="s">
        <v>191</v>
      </c>
      <c r="C64" s="13">
        <f t="shared" ref="C64:R65" si="55">SUM(C65)</f>
        <v>0</v>
      </c>
      <c r="D64" s="120">
        <f t="shared" si="55"/>
        <v>0</v>
      </c>
      <c r="E64" s="120">
        <f t="shared" si="55"/>
        <v>0</v>
      </c>
      <c r="F64" s="120">
        <f t="shared" si="55"/>
        <v>0</v>
      </c>
      <c r="G64" s="120">
        <f t="shared" si="55"/>
        <v>0</v>
      </c>
      <c r="H64" s="120">
        <f t="shared" si="55"/>
        <v>0</v>
      </c>
      <c r="I64" s="120">
        <f t="shared" si="55"/>
        <v>2370000</v>
      </c>
      <c r="J64" s="120">
        <f t="shared" si="55"/>
        <v>2370000</v>
      </c>
      <c r="K64" s="13">
        <f t="shared" si="55"/>
        <v>2370000</v>
      </c>
      <c r="L64" s="13">
        <f t="shared" si="55"/>
        <v>2370000</v>
      </c>
      <c r="M64" s="13">
        <f t="shared" si="55"/>
        <v>2370000</v>
      </c>
      <c r="N64" s="13">
        <f t="shared" si="55"/>
        <v>0</v>
      </c>
      <c r="O64" s="13">
        <f t="shared" si="55"/>
        <v>0</v>
      </c>
      <c r="P64" s="13">
        <f t="shared" si="55"/>
        <v>0</v>
      </c>
      <c r="Q64" s="13">
        <f t="shared" si="55"/>
        <v>0</v>
      </c>
      <c r="R64" s="13">
        <f t="shared" si="55"/>
        <v>0</v>
      </c>
    </row>
    <row r="65" spans="1:18">
      <c r="A65" s="14" t="s">
        <v>16</v>
      </c>
      <c r="B65" s="14" t="s">
        <v>549</v>
      </c>
      <c r="C65" s="14">
        <f t="shared" si="55"/>
        <v>0</v>
      </c>
      <c r="D65" s="173">
        <f t="shared" si="55"/>
        <v>0</v>
      </c>
      <c r="E65" s="173">
        <f t="shared" si="55"/>
        <v>0</v>
      </c>
      <c r="F65" s="173">
        <f t="shared" si="55"/>
        <v>0</v>
      </c>
      <c r="G65" s="173">
        <f t="shared" si="55"/>
        <v>0</v>
      </c>
      <c r="H65" s="173">
        <f t="shared" si="55"/>
        <v>0</v>
      </c>
      <c r="I65" s="173">
        <f t="shared" si="55"/>
        <v>2370000</v>
      </c>
      <c r="J65" s="173">
        <f t="shared" si="55"/>
        <v>2370000</v>
      </c>
      <c r="K65" s="14">
        <f t="shared" si="55"/>
        <v>2370000</v>
      </c>
      <c r="L65" s="14">
        <f t="shared" si="55"/>
        <v>2370000</v>
      </c>
      <c r="M65" s="14">
        <f t="shared" si="55"/>
        <v>2370000</v>
      </c>
      <c r="N65" s="14">
        <f t="shared" si="55"/>
        <v>0</v>
      </c>
      <c r="O65" s="14">
        <f t="shared" si="55"/>
        <v>0</v>
      </c>
      <c r="P65" s="14">
        <f t="shared" si="55"/>
        <v>0</v>
      </c>
      <c r="Q65" s="14">
        <f t="shared" si="55"/>
        <v>0</v>
      </c>
      <c r="R65" s="14">
        <f t="shared" si="55"/>
        <v>0</v>
      </c>
    </row>
    <row r="66" spans="1:18">
      <c r="A66" s="9" t="s">
        <v>508</v>
      </c>
      <c r="B66" s="9" t="s">
        <v>549</v>
      </c>
      <c r="C66" s="9">
        <v>0</v>
      </c>
      <c r="D66" s="9"/>
      <c r="E66" s="9"/>
      <c r="F66" s="9"/>
      <c r="G66" s="9"/>
      <c r="H66" s="9"/>
      <c r="I66" s="9">
        <v>2370000</v>
      </c>
      <c r="J66" s="115">
        <f>SUM(F66:I66)</f>
        <v>2370000</v>
      </c>
      <c r="K66" s="9">
        <v>2370000</v>
      </c>
      <c r="L66" s="9">
        <v>2370000</v>
      </c>
      <c r="M66" s="9">
        <v>2370000</v>
      </c>
      <c r="N66" s="9"/>
      <c r="O66" s="9"/>
      <c r="P66" s="9"/>
      <c r="Q66" s="9"/>
      <c r="R66" s="9">
        <f>SUM(K66-L66)</f>
        <v>0</v>
      </c>
    </row>
    <row r="67" spans="1:18">
      <c r="A67" s="11" t="s">
        <v>1</v>
      </c>
      <c r="B67" s="11" t="s">
        <v>232</v>
      </c>
      <c r="C67" s="11">
        <f>SUM(C68)</f>
        <v>0</v>
      </c>
      <c r="D67" s="117">
        <f t="shared" ref="D67:J70" si="56">SUM(D68)</f>
        <v>0</v>
      </c>
      <c r="E67" s="117">
        <f t="shared" si="56"/>
        <v>0</v>
      </c>
      <c r="F67" s="117">
        <f t="shared" si="56"/>
        <v>0</v>
      </c>
      <c r="G67" s="117">
        <f t="shared" si="56"/>
        <v>0</v>
      </c>
      <c r="H67" s="117">
        <f t="shared" si="56"/>
        <v>0</v>
      </c>
      <c r="I67" s="117">
        <f t="shared" si="56"/>
        <v>16000000</v>
      </c>
      <c r="J67" s="117">
        <f t="shared" si="56"/>
        <v>16000000</v>
      </c>
      <c r="K67" s="11">
        <f t="shared" ref="K67:R70" si="57">SUM(K68)</f>
        <v>16000000</v>
      </c>
      <c r="L67" s="11">
        <f t="shared" si="57"/>
        <v>15972760</v>
      </c>
      <c r="M67" s="11">
        <f t="shared" si="57"/>
        <v>15972760</v>
      </c>
      <c r="N67" s="11">
        <f t="shared" si="57"/>
        <v>0</v>
      </c>
      <c r="O67" s="11">
        <f t="shared" si="57"/>
        <v>0</v>
      </c>
      <c r="P67" s="11">
        <f t="shared" si="57"/>
        <v>0</v>
      </c>
      <c r="Q67" s="11">
        <f t="shared" si="57"/>
        <v>0</v>
      </c>
      <c r="R67" s="11">
        <f t="shared" si="57"/>
        <v>27240</v>
      </c>
    </row>
    <row r="68" spans="1:18">
      <c r="A68" s="12" t="s">
        <v>2</v>
      </c>
      <c r="B68" s="12" t="s">
        <v>233</v>
      </c>
      <c r="C68" s="12">
        <f>SUM(C69)</f>
        <v>0</v>
      </c>
      <c r="D68" s="119">
        <f t="shared" si="56"/>
        <v>0</v>
      </c>
      <c r="E68" s="119">
        <f t="shared" si="56"/>
        <v>0</v>
      </c>
      <c r="F68" s="119">
        <f t="shared" si="56"/>
        <v>0</v>
      </c>
      <c r="G68" s="119">
        <f t="shared" si="56"/>
        <v>0</v>
      </c>
      <c r="H68" s="119">
        <f t="shared" si="56"/>
        <v>0</v>
      </c>
      <c r="I68" s="119">
        <f t="shared" si="56"/>
        <v>16000000</v>
      </c>
      <c r="J68" s="119">
        <f t="shared" si="56"/>
        <v>16000000</v>
      </c>
      <c r="K68" s="12">
        <f t="shared" si="57"/>
        <v>16000000</v>
      </c>
      <c r="L68" s="12">
        <f t="shared" si="57"/>
        <v>15972760</v>
      </c>
      <c r="M68" s="12">
        <f t="shared" si="57"/>
        <v>15972760</v>
      </c>
      <c r="N68" s="12">
        <f t="shared" si="57"/>
        <v>0</v>
      </c>
      <c r="O68" s="12">
        <f t="shared" si="57"/>
        <v>0</v>
      </c>
      <c r="P68" s="12">
        <f t="shared" si="57"/>
        <v>0</v>
      </c>
      <c r="Q68" s="12">
        <f t="shared" si="57"/>
        <v>0</v>
      </c>
      <c r="R68" s="12">
        <f t="shared" si="57"/>
        <v>27240</v>
      </c>
    </row>
    <row r="69" spans="1:18">
      <c r="A69" s="13" t="s">
        <v>3</v>
      </c>
      <c r="B69" s="13" t="s">
        <v>234</v>
      </c>
      <c r="C69" s="13">
        <f>SUM(C70)</f>
        <v>0</v>
      </c>
      <c r="D69" s="120">
        <f t="shared" si="56"/>
        <v>0</v>
      </c>
      <c r="E69" s="120">
        <f t="shared" si="56"/>
        <v>0</v>
      </c>
      <c r="F69" s="120">
        <f t="shared" si="56"/>
        <v>0</v>
      </c>
      <c r="G69" s="120">
        <f t="shared" si="56"/>
        <v>0</v>
      </c>
      <c r="H69" s="120">
        <f t="shared" si="56"/>
        <v>0</v>
      </c>
      <c r="I69" s="120">
        <f t="shared" si="56"/>
        <v>16000000</v>
      </c>
      <c r="J69" s="120">
        <f t="shared" si="56"/>
        <v>16000000</v>
      </c>
      <c r="K69" s="13">
        <f t="shared" si="57"/>
        <v>16000000</v>
      </c>
      <c r="L69" s="13">
        <f t="shared" si="57"/>
        <v>15972760</v>
      </c>
      <c r="M69" s="13">
        <f t="shared" si="57"/>
        <v>15972760</v>
      </c>
      <c r="N69" s="13">
        <f t="shared" si="57"/>
        <v>0</v>
      </c>
      <c r="O69" s="13">
        <f t="shared" si="57"/>
        <v>0</v>
      </c>
      <c r="P69" s="13">
        <f t="shared" si="57"/>
        <v>0</v>
      </c>
      <c r="Q69" s="13">
        <f t="shared" si="57"/>
        <v>0</v>
      </c>
      <c r="R69" s="13">
        <f t="shared" si="57"/>
        <v>27240</v>
      </c>
    </row>
    <row r="70" spans="1:18">
      <c r="A70" s="14" t="s">
        <v>16</v>
      </c>
      <c r="B70" s="14" t="s">
        <v>235</v>
      </c>
      <c r="C70" s="14">
        <f>SUM(C71)</f>
        <v>0</v>
      </c>
      <c r="D70" s="173">
        <f t="shared" si="56"/>
        <v>0</v>
      </c>
      <c r="E70" s="173">
        <f t="shared" si="56"/>
        <v>0</v>
      </c>
      <c r="F70" s="173">
        <f t="shared" si="56"/>
        <v>0</v>
      </c>
      <c r="G70" s="173">
        <f t="shared" si="56"/>
        <v>0</v>
      </c>
      <c r="H70" s="173">
        <f t="shared" si="56"/>
        <v>0</v>
      </c>
      <c r="I70" s="173">
        <f t="shared" si="56"/>
        <v>16000000</v>
      </c>
      <c r="J70" s="173">
        <f t="shared" si="56"/>
        <v>16000000</v>
      </c>
      <c r="K70" s="14">
        <f t="shared" si="57"/>
        <v>16000000</v>
      </c>
      <c r="L70" s="14">
        <f t="shared" si="57"/>
        <v>15972760</v>
      </c>
      <c r="M70" s="14">
        <f t="shared" si="57"/>
        <v>15972760</v>
      </c>
      <c r="N70" s="14">
        <f t="shared" si="57"/>
        <v>0</v>
      </c>
      <c r="O70" s="14">
        <f t="shared" si="57"/>
        <v>0</v>
      </c>
      <c r="P70" s="14">
        <f t="shared" si="57"/>
        <v>0</v>
      </c>
      <c r="Q70" s="14">
        <f t="shared" si="57"/>
        <v>0</v>
      </c>
      <c r="R70" s="14">
        <f t="shared" si="57"/>
        <v>27240</v>
      </c>
    </row>
    <row r="71" spans="1:18">
      <c r="A71" s="9" t="s">
        <v>508</v>
      </c>
      <c r="B71" s="9" t="s">
        <v>549</v>
      </c>
      <c r="C71" s="9">
        <v>0</v>
      </c>
      <c r="D71" s="9"/>
      <c r="E71" s="9"/>
      <c r="F71" s="9"/>
      <c r="G71" s="9"/>
      <c r="H71" s="9"/>
      <c r="I71" s="9">
        <v>16000000</v>
      </c>
      <c r="J71" s="115">
        <f>SUM(F71:I71)</f>
        <v>16000000</v>
      </c>
      <c r="K71" s="9">
        <v>16000000</v>
      </c>
      <c r="L71" s="9">
        <v>15972760</v>
      </c>
      <c r="M71" s="9">
        <v>15972760</v>
      </c>
      <c r="N71" s="9"/>
      <c r="O71" s="9"/>
      <c r="P71" s="9"/>
      <c r="Q71" s="9"/>
      <c r="R71" s="9">
        <f>SUM(K71-L71)</f>
        <v>27240</v>
      </c>
    </row>
    <row r="72" spans="1:18">
      <c r="A72" s="11" t="s">
        <v>1</v>
      </c>
      <c r="B72" s="11" t="s">
        <v>573</v>
      </c>
      <c r="C72" s="11">
        <f>SUM(C73)</f>
        <v>0</v>
      </c>
      <c r="D72" s="117">
        <f t="shared" ref="D72:J75" si="58">SUM(D73)</f>
        <v>0</v>
      </c>
      <c r="E72" s="117">
        <f t="shared" si="58"/>
        <v>0</v>
      </c>
      <c r="F72" s="117">
        <f t="shared" si="58"/>
        <v>0</v>
      </c>
      <c r="G72" s="117">
        <f t="shared" si="58"/>
        <v>0</v>
      </c>
      <c r="H72" s="117">
        <f t="shared" si="58"/>
        <v>0</v>
      </c>
      <c r="I72" s="117">
        <f t="shared" si="58"/>
        <v>3850000</v>
      </c>
      <c r="J72" s="117">
        <f t="shared" si="58"/>
        <v>3850000</v>
      </c>
      <c r="K72" s="11">
        <f t="shared" ref="K72:R75" si="59">SUM(K73)</f>
        <v>3850000</v>
      </c>
      <c r="L72" s="11">
        <f t="shared" si="59"/>
        <v>3783500</v>
      </c>
      <c r="M72" s="11">
        <f t="shared" si="59"/>
        <v>3783500</v>
      </c>
      <c r="N72" s="11">
        <f t="shared" si="59"/>
        <v>0</v>
      </c>
      <c r="O72" s="11">
        <f t="shared" si="59"/>
        <v>0</v>
      </c>
      <c r="P72" s="11">
        <f t="shared" si="59"/>
        <v>0</v>
      </c>
      <c r="Q72" s="11">
        <f t="shared" si="59"/>
        <v>0</v>
      </c>
      <c r="R72" s="11">
        <f t="shared" si="59"/>
        <v>66500</v>
      </c>
    </row>
    <row r="73" spans="1:18">
      <c r="A73" s="12" t="s">
        <v>2</v>
      </c>
      <c r="B73" s="12" t="s">
        <v>574</v>
      </c>
      <c r="C73" s="12">
        <f>SUM(C74)</f>
        <v>0</v>
      </c>
      <c r="D73" s="119">
        <f t="shared" si="58"/>
        <v>0</v>
      </c>
      <c r="E73" s="119">
        <f t="shared" si="58"/>
        <v>0</v>
      </c>
      <c r="F73" s="119">
        <f t="shared" si="58"/>
        <v>0</v>
      </c>
      <c r="G73" s="119">
        <f t="shared" si="58"/>
        <v>0</v>
      </c>
      <c r="H73" s="119">
        <f t="shared" si="58"/>
        <v>0</v>
      </c>
      <c r="I73" s="119">
        <f t="shared" si="58"/>
        <v>3850000</v>
      </c>
      <c r="J73" s="119">
        <f t="shared" si="58"/>
        <v>3850000</v>
      </c>
      <c r="K73" s="12">
        <f t="shared" si="59"/>
        <v>3850000</v>
      </c>
      <c r="L73" s="12">
        <f t="shared" si="59"/>
        <v>3783500</v>
      </c>
      <c r="M73" s="12">
        <f t="shared" si="59"/>
        <v>3783500</v>
      </c>
      <c r="N73" s="12">
        <f t="shared" si="59"/>
        <v>0</v>
      </c>
      <c r="O73" s="12">
        <f t="shared" si="59"/>
        <v>0</v>
      </c>
      <c r="P73" s="12">
        <f t="shared" si="59"/>
        <v>0</v>
      </c>
      <c r="Q73" s="12">
        <f t="shared" si="59"/>
        <v>0</v>
      </c>
      <c r="R73" s="12">
        <f t="shared" si="59"/>
        <v>66500</v>
      </c>
    </row>
    <row r="74" spans="1:18">
      <c r="A74" s="13" t="s">
        <v>3</v>
      </c>
      <c r="B74" s="13" t="s">
        <v>575</v>
      </c>
      <c r="C74" s="13">
        <f>SUM(C75)</f>
        <v>0</v>
      </c>
      <c r="D74" s="120">
        <f t="shared" si="58"/>
        <v>0</v>
      </c>
      <c r="E74" s="120">
        <f t="shared" si="58"/>
        <v>0</v>
      </c>
      <c r="F74" s="120">
        <f t="shared" si="58"/>
        <v>0</v>
      </c>
      <c r="G74" s="120">
        <f t="shared" si="58"/>
        <v>0</v>
      </c>
      <c r="H74" s="120">
        <f t="shared" si="58"/>
        <v>0</v>
      </c>
      <c r="I74" s="120">
        <f t="shared" si="58"/>
        <v>3850000</v>
      </c>
      <c r="J74" s="120">
        <f t="shared" si="58"/>
        <v>3850000</v>
      </c>
      <c r="K74" s="13">
        <f t="shared" si="59"/>
        <v>3850000</v>
      </c>
      <c r="L74" s="13">
        <f t="shared" si="59"/>
        <v>3783500</v>
      </c>
      <c r="M74" s="13">
        <f t="shared" si="59"/>
        <v>3783500</v>
      </c>
      <c r="N74" s="13">
        <f t="shared" si="59"/>
        <v>0</v>
      </c>
      <c r="O74" s="13">
        <f t="shared" si="59"/>
        <v>0</v>
      </c>
      <c r="P74" s="13">
        <f t="shared" si="59"/>
        <v>0</v>
      </c>
      <c r="Q74" s="13">
        <f t="shared" si="59"/>
        <v>0</v>
      </c>
      <c r="R74" s="13">
        <f t="shared" si="59"/>
        <v>66500</v>
      </c>
    </row>
    <row r="75" spans="1:18">
      <c r="A75" s="14" t="s">
        <v>16</v>
      </c>
      <c r="B75" s="14" t="s">
        <v>60</v>
      </c>
      <c r="C75" s="14">
        <f>SUM(C76)</f>
        <v>0</v>
      </c>
      <c r="D75" s="173">
        <f t="shared" si="58"/>
        <v>0</v>
      </c>
      <c r="E75" s="173">
        <f t="shared" si="58"/>
        <v>0</v>
      </c>
      <c r="F75" s="173">
        <f t="shared" si="58"/>
        <v>0</v>
      </c>
      <c r="G75" s="173">
        <f t="shared" si="58"/>
        <v>0</v>
      </c>
      <c r="H75" s="173">
        <f t="shared" si="58"/>
        <v>0</v>
      </c>
      <c r="I75" s="173">
        <f t="shared" si="58"/>
        <v>3850000</v>
      </c>
      <c r="J75" s="173">
        <f t="shared" si="58"/>
        <v>3850000</v>
      </c>
      <c r="K75" s="14">
        <f t="shared" si="59"/>
        <v>3850000</v>
      </c>
      <c r="L75" s="14">
        <f t="shared" si="59"/>
        <v>3783500</v>
      </c>
      <c r="M75" s="14">
        <f t="shared" si="59"/>
        <v>3783500</v>
      </c>
      <c r="N75" s="14">
        <f t="shared" si="59"/>
        <v>0</v>
      </c>
      <c r="O75" s="14">
        <f t="shared" si="59"/>
        <v>0</v>
      </c>
      <c r="P75" s="14">
        <f t="shared" si="59"/>
        <v>0</v>
      </c>
      <c r="Q75" s="14">
        <f t="shared" si="59"/>
        <v>0</v>
      </c>
      <c r="R75" s="14">
        <f t="shared" si="59"/>
        <v>66500</v>
      </c>
    </row>
    <row r="76" spans="1:18">
      <c r="A76" s="9" t="s">
        <v>4</v>
      </c>
      <c r="B76" s="9" t="s">
        <v>159</v>
      </c>
      <c r="C76" s="9">
        <v>0</v>
      </c>
      <c r="D76" s="9"/>
      <c r="E76" s="9"/>
      <c r="F76" s="9"/>
      <c r="G76" s="9"/>
      <c r="H76" s="9"/>
      <c r="I76" s="9">
        <v>3850000</v>
      </c>
      <c r="J76" s="115">
        <f>SUM(F76:I76)</f>
        <v>3850000</v>
      </c>
      <c r="K76" s="9">
        <v>3850000</v>
      </c>
      <c r="L76" s="9">
        <v>3783500</v>
      </c>
      <c r="M76" s="9">
        <v>3783500</v>
      </c>
      <c r="N76" s="9"/>
      <c r="O76" s="9"/>
      <c r="P76" s="9"/>
      <c r="Q76" s="9"/>
      <c r="R76" s="9">
        <f>SUM(K76-L76)</f>
        <v>66500</v>
      </c>
    </row>
    <row r="77" spans="1:18">
      <c r="A77" s="11" t="s">
        <v>1</v>
      </c>
      <c r="B77" s="11" t="s">
        <v>240</v>
      </c>
      <c r="C77" s="11">
        <f t="shared" ref="C77:R80" si="60">SUM(C78)</f>
        <v>0</v>
      </c>
      <c r="D77" s="117">
        <f t="shared" si="60"/>
        <v>0</v>
      </c>
      <c r="E77" s="117">
        <f t="shared" si="60"/>
        <v>0</v>
      </c>
      <c r="F77" s="117">
        <f t="shared" si="60"/>
        <v>0</v>
      </c>
      <c r="G77" s="117">
        <f t="shared" si="60"/>
        <v>0</v>
      </c>
      <c r="H77" s="117">
        <f t="shared" si="60"/>
        <v>0</v>
      </c>
      <c r="I77" s="117">
        <f t="shared" si="60"/>
        <v>1000000</v>
      </c>
      <c r="J77" s="117">
        <f t="shared" si="60"/>
        <v>1000000</v>
      </c>
      <c r="K77" s="11">
        <f t="shared" si="60"/>
        <v>1000000</v>
      </c>
      <c r="L77" s="11">
        <f t="shared" si="60"/>
        <v>960000</v>
      </c>
      <c r="M77" s="11">
        <f t="shared" si="60"/>
        <v>960000</v>
      </c>
      <c r="N77" s="11">
        <f t="shared" si="60"/>
        <v>0</v>
      </c>
      <c r="O77" s="11">
        <f t="shared" si="60"/>
        <v>0</v>
      </c>
      <c r="P77" s="11">
        <f t="shared" si="60"/>
        <v>0</v>
      </c>
      <c r="Q77" s="11">
        <f t="shared" si="60"/>
        <v>0</v>
      </c>
      <c r="R77" s="11">
        <f t="shared" si="60"/>
        <v>40000</v>
      </c>
    </row>
    <row r="78" spans="1:18">
      <c r="A78" s="12" t="s">
        <v>2</v>
      </c>
      <c r="B78" s="12" t="s">
        <v>241</v>
      </c>
      <c r="C78" s="12">
        <f t="shared" si="60"/>
        <v>0</v>
      </c>
      <c r="D78" s="119">
        <f t="shared" si="60"/>
        <v>0</v>
      </c>
      <c r="E78" s="119">
        <f t="shared" si="60"/>
        <v>0</v>
      </c>
      <c r="F78" s="119">
        <f t="shared" si="60"/>
        <v>0</v>
      </c>
      <c r="G78" s="119">
        <f t="shared" si="60"/>
        <v>0</v>
      </c>
      <c r="H78" s="119">
        <f t="shared" si="60"/>
        <v>0</v>
      </c>
      <c r="I78" s="119">
        <f t="shared" si="60"/>
        <v>1000000</v>
      </c>
      <c r="J78" s="119">
        <f t="shared" si="60"/>
        <v>1000000</v>
      </c>
      <c r="K78" s="12">
        <f t="shared" si="60"/>
        <v>1000000</v>
      </c>
      <c r="L78" s="12">
        <f t="shared" si="60"/>
        <v>960000</v>
      </c>
      <c r="M78" s="12">
        <f t="shared" si="60"/>
        <v>960000</v>
      </c>
      <c r="N78" s="12">
        <f t="shared" si="60"/>
        <v>0</v>
      </c>
      <c r="O78" s="12">
        <f t="shared" si="60"/>
        <v>0</v>
      </c>
      <c r="P78" s="12">
        <f t="shared" si="60"/>
        <v>0</v>
      </c>
      <c r="Q78" s="12">
        <f t="shared" si="60"/>
        <v>0</v>
      </c>
      <c r="R78" s="12">
        <f t="shared" si="60"/>
        <v>40000</v>
      </c>
    </row>
    <row r="79" spans="1:18">
      <c r="A79" s="13" t="s">
        <v>3</v>
      </c>
      <c r="B79" s="13" t="s">
        <v>87</v>
      </c>
      <c r="C79" s="13">
        <f t="shared" si="60"/>
        <v>0</v>
      </c>
      <c r="D79" s="120">
        <f t="shared" si="60"/>
        <v>0</v>
      </c>
      <c r="E79" s="120">
        <f t="shared" si="60"/>
        <v>0</v>
      </c>
      <c r="F79" s="120">
        <f t="shared" si="60"/>
        <v>0</v>
      </c>
      <c r="G79" s="120">
        <f t="shared" si="60"/>
        <v>0</v>
      </c>
      <c r="H79" s="120">
        <f t="shared" si="60"/>
        <v>0</v>
      </c>
      <c r="I79" s="120">
        <f t="shared" si="60"/>
        <v>1000000</v>
      </c>
      <c r="J79" s="120">
        <f t="shared" si="60"/>
        <v>1000000</v>
      </c>
      <c r="K79" s="13">
        <f t="shared" si="60"/>
        <v>1000000</v>
      </c>
      <c r="L79" s="13">
        <f t="shared" si="60"/>
        <v>960000</v>
      </c>
      <c r="M79" s="13">
        <f t="shared" si="60"/>
        <v>960000</v>
      </c>
      <c r="N79" s="13">
        <f t="shared" si="60"/>
        <v>0</v>
      </c>
      <c r="O79" s="13">
        <f t="shared" si="60"/>
        <v>0</v>
      </c>
      <c r="P79" s="13">
        <f t="shared" si="60"/>
        <v>0</v>
      </c>
      <c r="Q79" s="13">
        <f t="shared" si="60"/>
        <v>0</v>
      </c>
      <c r="R79" s="13">
        <f t="shared" si="60"/>
        <v>40000</v>
      </c>
    </row>
    <row r="80" spans="1:18">
      <c r="A80" s="14" t="s">
        <v>16</v>
      </c>
      <c r="B80" s="14" t="s">
        <v>20</v>
      </c>
      <c r="C80" s="14">
        <f t="shared" si="60"/>
        <v>0</v>
      </c>
      <c r="D80" s="173">
        <f t="shared" si="60"/>
        <v>0</v>
      </c>
      <c r="E80" s="173">
        <f t="shared" si="60"/>
        <v>0</v>
      </c>
      <c r="F80" s="173">
        <f t="shared" si="60"/>
        <v>0</v>
      </c>
      <c r="G80" s="173">
        <f t="shared" si="60"/>
        <v>0</v>
      </c>
      <c r="H80" s="173">
        <f t="shared" si="60"/>
        <v>0</v>
      </c>
      <c r="I80" s="173">
        <f t="shared" si="60"/>
        <v>1000000</v>
      </c>
      <c r="J80" s="173">
        <f t="shared" si="60"/>
        <v>1000000</v>
      </c>
      <c r="K80" s="14">
        <f t="shared" si="60"/>
        <v>1000000</v>
      </c>
      <c r="L80" s="14">
        <f t="shared" si="60"/>
        <v>960000</v>
      </c>
      <c r="M80" s="14">
        <f t="shared" si="60"/>
        <v>960000</v>
      </c>
      <c r="N80" s="14">
        <f t="shared" si="60"/>
        <v>0</v>
      </c>
      <c r="O80" s="14">
        <f t="shared" si="60"/>
        <v>0</v>
      </c>
      <c r="P80" s="14">
        <f t="shared" si="60"/>
        <v>0</v>
      </c>
      <c r="Q80" s="14">
        <f t="shared" si="60"/>
        <v>0</v>
      </c>
      <c r="R80" s="14">
        <f t="shared" si="60"/>
        <v>40000</v>
      </c>
    </row>
    <row r="81" spans="1:18">
      <c r="A81" s="9" t="s">
        <v>4</v>
      </c>
      <c r="B81" s="9" t="s">
        <v>20</v>
      </c>
      <c r="C81" s="9">
        <v>0</v>
      </c>
      <c r="D81" s="9"/>
      <c r="E81" s="9"/>
      <c r="F81" s="9"/>
      <c r="G81" s="9"/>
      <c r="H81" s="9"/>
      <c r="I81" s="9">
        <v>1000000</v>
      </c>
      <c r="J81" s="115">
        <f>SUM(F81:I81)</f>
        <v>1000000</v>
      </c>
      <c r="K81" s="9">
        <v>1000000</v>
      </c>
      <c r="L81" s="9">
        <v>960000</v>
      </c>
      <c r="M81" s="9">
        <v>960000</v>
      </c>
      <c r="N81" s="9"/>
      <c r="O81" s="9"/>
      <c r="P81" s="9"/>
      <c r="Q81" s="9"/>
      <c r="R81" s="9">
        <f>SUM(K81-L81)</f>
        <v>40000</v>
      </c>
    </row>
    <row r="82" spans="1:18">
      <c r="A82" s="11" t="s">
        <v>1</v>
      </c>
      <c r="B82" s="18" t="s">
        <v>118</v>
      </c>
      <c r="C82" s="11">
        <f>SUM(C83)</f>
        <v>10000000</v>
      </c>
      <c r="D82" s="117">
        <f t="shared" ref="D82:J85" si="61">SUM(D83)</f>
        <v>0</v>
      </c>
      <c r="E82" s="117">
        <f t="shared" si="61"/>
        <v>0</v>
      </c>
      <c r="F82" s="117">
        <f t="shared" si="61"/>
        <v>0</v>
      </c>
      <c r="G82" s="117">
        <f t="shared" si="61"/>
        <v>0</v>
      </c>
      <c r="H82" s="117">
        <f t="shared" si="61"/>
        <v>0</v>
      </c>
      <c r="I82" s="117">
        <f t="shared" si="61"/>
        <v>0</v>
      </c>
      <c r="J82" s="117">
        <f t="shared" si="61"/>
        <v>0</v>
      </c>
      <c r="K82" s="11">
        <f t="shared" ref="K82:R85" si="62">SUM(K83)</f>
        <v>10000000</v>
      </c>
      <c r="L82" s="11">
        <f t="shared" si="62"/>
        <v>10000000</v>
      </c>
      <c r="M82" s="11">
        <f t="shared" si="62"/>
        <v>10000000</v>
      </c>
      <c r="N82" s="11">
        <f t="shared" si="62"/>
        <v>0</v>
      </c>
      <c r="O82" s="11">
        <f t="shared" si="62"/>
        <v>0</v>
      </c>
      <c r="P82" s="11">
        <f t="shared" si="62"/>
        <v>0</v>
      </c>
      <c r="Q82" s="11">
        <f t="shared" si="62"/>
        <v>0</v>
      </c>
      <c r="R82" s="11">
        <f t="shared" si="62"/>
        <v>0</v>
      </c>
    </row>
    <row r="83" spans="1:18">
      <c r="A83" s="12" t="s">
        <v>2</v>
      </c>
      <c r="B83" s="19" t="s">
        <v>119</v>
      </c>
      <c r="C83" s="12">
        <f>SUM(C84)</f>
        <v>10000000</v>
      </c>
      <c r="D83" s="119">
        <f t="shared" si="61"/>
        <v>0</v>
      </c>
      <c r="E83" s="119">
        <f t="shared" si="61"/>
        <v>0</v>
      </c>
      <c r="F83" s="119">
        <f t="shared" si="61"/>
        <v>0</v>
      </c>
      <c r="G83" s="119">
        <f t="shared" si="61"/>
        <v>0</v>
      </c>
      <c r="H83" s="119">
        <f t="shared" si="61"/>
        <v>0</v>
      </c>
      <c r="I83" s="119">
        <f t="shared" si="61"/>
        <v>0</v>
      </c>
      <c r="J83" s="119">
        <f t="shared" si="61"/>
        <v>0</v>
      </c>
      <c r="K83" s="12">
        <f t="shared" si="62"/>
        <v>10000000</v>
      </c>
      <c r="L83" s="12">
        <f t="shared" si="62"/>
        <v>10000000</v>
      </c>
      <c r="M83" s="12">
        <f t="shared" si="62"/>
        <v>10000000</v>
      </c>
      <c r="N83" s="12">
        <f t="shared" si="62"/>
        <v>0</v>
      </c>
      <c r="O83" s="12">
        <f t="shared" si="62"/>
        <v>0</v>
      </c>
      <c r="P83" s="12">
        <f t="shared" si="62"/>
        <v>0</v>
      </c>
      <c r="Q83" s="12">
        <f t="shared" si="62"/>
        <v>0</v>
      </c>
      <c r="R83" s="12">
        <f t="shared" si="62"/>
        <v>0</v>
      </c>
    </row>
    <row r="84" spans="1:18">
      <c r="A84" s="13" t="s">
        <v>3</v>
      </c>
      <c r="B84" s="16" t="s">
        <v>1269</v>
      </c>
      <c r="C84" s="13">
        <f>SUM(C85)</f>
        <v>10000000</v>
      </c>
      <c r="D84" s="120">
        <f t="shared" si="61"/>
        <v>0</v>
      </c>
      <c r="E84" s="120">
        <f t="shared" si="61"/>
        <v>0</v>
      </c>
      <c r="F84" s="120">
        <f t="shared" si="61"/>
        <v>0</v>
      </c>
      <c r="G84" s="120">
        <f t="shared" si="61"/>
        <v>0</v>
      </c>
      <c r="H84" s="120">
        <f t="shared" si="61"/>
        <v>0</v>
      </c>
      <c r="I84" s="120">
        <f t="shared" si="61"/>
        <v>0</v>
      </c>
      <c r="J84" s="120">
        <f t="shared" si="61"/>
        <v>0</v>
      </c>
      <c r="K84" s="13">
        <f t="shared" si="62"/>
        <v>10000000</v>
      </c>
      <c r="L84" s="13">
        <f t="shared" si="62"/>
        <v>10000000</v>
      </c>
      <c r="M84" s="13">
        <f t="shared" si="62"/>
        <v>10000000</v>
      </c>
      <c r="N84" s="13">
        <f t="shared" si="62"/>
        <v>0</v>
      </c>
      <c r="O84" s="13">
        <f t="shared" si="62"/>
        <v>0</v>
      </c>
      <c r="P84" s="13">
        <f t="shared" si="62"/>
        <v>0</v>
      </c>
      <c r="Q84" s="13">
        <f t="shared" si="62"/>
        <v>0</v>
      </c>
      <c r="R84" s="13">
        <f t="shared" si="62"/>
        <v>0</v>
      </c>
    </row>
    <row r="85" spans="1:18">
      <c r="A85" s="14" t="s">
        <v>16</v>
      </c>
      <c r="B85" s="17" t="s">
        <v>576</v>
      </c>
      <c r="C85" s="14">
        <f>SUM(C86)</f>
        <v>10000000</v>
      </c>
      <c r="D85" s="173">
        <f t="shared" si="61"/>
        <v>0</v>
      </c>
      <c r="E85" s="173">
        <f t="shared" si="61"/>
        <v>0</v>
      </c>
      <c r="F85" s="173">
        <f t="shared" si="61"/>
        <v>0</v>
      </c>
      <c r="G85" s="173">
        <f t="shared" si="61"/>
        <v>0</v>
      </c>
      <c r="H85" s="173">
        <f t="shared" si="61"/>
        <v>0</v>
      </c>
      <c r="I85" s="173">
        <f t="shared" si="61"/>
        <v>0</v>
      </c>
      <c r="J85" s="173">
        <f t="shared" si="61"/>
        <v>0</v>
      </c>
      <c r="K85" s="14">
        <f t="shared" si="62"/>
        <v>10000000</v>
      </c>
      <c r="L85" s="14">
        <f t="shared" si="62"/>
        <v>10000000</v>
      </c>
      <c r="M85" s="14">
        <f t="shared" si="62"/>
        <v>10000000</v>
      </c>
      <c r="N85" s="14">
        <f t="shared" si="62"/>
        <v>0</v>
      </c>
      <c r="O85" s="14">
        <f t="shared" si="62"/>
        <v>0</v>
      </c>
      <c r="P85" s="14">
        <f t="shared" si="62"/>
        <v>0</v>
      </c>
      <c r="Q85" s="14">
        <f t="shared" si="62"/>
        <v>0</v>
      </c>
      <c r="R85" s="14">
        <f t="shared" si="62"/>
        <v>0</v>
      </c>
    </row>
    <row r="86" spans="1:18">
      <c r="A86" s="9" t="s">
        <v>4</v>
      </c>
      <c r="B86" s="15" t="s">
        <v>165</v>
      </c>
      <c r="C86" s="9">
        <v>10000000</v>
      </c>
      <c r="D86" s="9"/>
      <c r="E86" s="9"/>
      <c r="F86" s="9"/>
      <c r="G86" s="9"/>
      <c r="H86" s="9"/>
      <c r="I86" s="9"/>
      <c r="J86" s="115">
        <f>SUM(F86:I86)</f>
        <v>0</v>
      </c>
      <c r="K86" s="9">
        <v>10000000</v>
      </c>
      <c r="L86" s="9">
        <v>10000000</v>
      </c>
      <c r="M86" s="9">
        <v>10000000</v>
      </c>
      <c r="N86" s="9"/>
      <c r="O86" s="9"/>
      <c r="P86" s="9"/>
      <c r="Q86" s="9"/>
      <c r="R86" s="9">
        <f>SUM(K86-L86)</f>
        <v>0</v>
      </c>
    </row>
    <row r="87" spans="1:18"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</row>
  </sheetData>
  <autoFilter ref="A5:R86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08"/>
  <sheetViews>
    <sheetView workbookViewId="0">
      <selection activeCell="I2" sqref="I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9" ht="19.5">
      <c r="A2" s="145" t="s">
        <v>422</v>
      </c>
      <c r="B2" s="145"/>
      <c r="C2" s="146" t="s">
        <v>577</v>
      </c>
      <c r="D2" s="145"/>
      <c r="E2" s="145"/>
      <c r="F2" s="145"/>
      <c r="G2" s="145"/>
      <c r="H2" s="145"/>
      <c r="M2" s="4"/>
    </row>
    <row r="3" spans="1:19">
      <c r="C3" s="112">
        <f>SUBTOTAL(9,C11:C207)</f>
        <v>1526816000</v>
      </c>
      <c r="D3" s="112">
        <f t="shared" ref="D3:R3" si="0">SUBTOTAL(9,D11:D207)</f>
        <v>0</v>
      </c>
      <c r="E3" s="112">
        <f t="shared" si="0"/>
        <v>0</v>
      </c>
      <c r="F3" s="108"/>
      <c r="G3" s="108"/>
      <c r="H3" s="108">
        <f t="shared" si="0"/>
        <v>-4770000</v>
      </c>
      <c r="I3" s="108">
        <f t="shared" si="0"/>
        <v>245505000</v>
      </c>
      <c r="J3" s="112">
        <f t="shared" si="0"/>
        <v>240735000</v>
      </c>
      <c r="K3" s="112">
        <f t="shared" si="0"/>
        <v>1767551000</v>
      </c>
      <c r="L3" s="112">
        <f t="shared" si="0"/>
        <v>1688367890</v>
      </c>
      <c r="M3" s="112">
        <f t="shared" si="0"/>
        <v>1688367890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79183110</v>
      </c>
    </row>
    <row r="4" spans="1:19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  <c r="S4" s="153"/>
    </row>
    <row r="5" spans="1:19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  <c r="S5" s="153"/>
    </row>
    <row r="6" spans="1:19">
      <c r="A6" s="32" t="s">
        <v>14</v>
      </c>
      <c r="B6" s="32" t="s">
        <v>123</v>
      </c>
      <c r="C6" s="32">
        <f t="shared" ref="C6:J6" si="1">SUM(C7,C40,C95,C108,C113,C162,C125,C103,C118)</f>
        <v>466819000</v>
      </c>
      <c r="D6" s="237">
        <f t="shared" si="1"/>
        <v>0</v>
      </c>
      <c r="E6" s="237">
        <f t="shared" si="1"/>
        <v>0</v>
      </c>
      <c r="F6" s="237">
        <f t="shared" si="1"/>
        <v>0</v>
      </c>
      <c r="G6" s="237">
        <f t="shared" si="1"/>
        <v>0</v>
      </c>
      <c r="H6" s="237">
        <f t="shared" si="1"/>
        <v>-954000</v>
      </c>
      <c r="I6" s="237">
        <f t="shared" si="1"/>
        <v>49101000</v>
      </c>
      <c r="J6" s="237">
        <f t="shared" si="1"/>
        <v>48147000</v>
      </c>
      <c r="K6" s="50">
        <f>SUM(K7,K40,K95,K103,K108,K113,K118,K125,K162)</f>
        <v>514966000</v>
      </c>
      <c r="L6" s="50">
        <f t="shared" ref="L6:M6" si="2">SUM(L7,L40,L95,L103,L108,L113,L118,L125,L162)</f>
        <v>491906430</v>
      </c>
      <c r="M6" s="50">
        <f t="shared" si="2"/>
        <v>491906430</v>
      </c>
      <c r="N6" s="32">
        <f t="shared" ref="N6:R6" si="3">SUM(N7,N40,N95,N103,N108,N113,N162,N125,N103,N118)</f>
        <v>0</v>
      </c>
      <c r="O6" s="32">
        <f t="shared" si="3"/>
        <v>0</v>
      </c>
      <c r="P6" s="32">
        <f t="shared" si="3"/>
        <v>0</v>
      </c>
      <c r="Q6" s="32">
        <f t="shared" si="3"/>
        <v>0</v>
      </c>
      <c r="R6" s="32">
        <f t="shared" si="3"/>
        <v>23059570</v>
      </c>
    </row>
    <row r="7" spans="1:19">
      <c r="A7" s="25" t="s">
        <v>1</v>
      </c>
      <c r="B7" s="25" t="s">
        <v>33</v>
      </c>
      <c r="C7" s="25">
        <f>SUM(C8)</f>
        <v>268993000</v>
      </c>
      <c r="D7" s="208">
        <f t="shared" ref="D7:J8" si="4">SUM(D8)</f>
        <v>0</v>
      </c>
      <c r="E7" s="208">
        <f t="shared" si="4"/>
        <v>0</v>
      </c>
      <c r="F7" s="208">
        <f t="shared" si="4"/>
        <v>0</v>
      </c>
      <c r="G7" s="208">
        <f t="shared" si="4"/>
        <v>0</v>
      </c>
      <c r="H7" s="208">
        <f t="shared" si="4"/>
        <v>0</v>
      </c>
      <c r="I7" s="208">
        <f t="shared" si="4"/>
        <v>0</v>
      </c>
      <c r="J7" s="208">
        <f t="shared" si="4"/>
        <v>0</v>
      </c>
      <c r="K7" s="25">
        <f t="shared" ref="K7:R8" si="5">SUM(K8)</f>
        <v>268993000</v>
      </c>
      <c r="L7" s="25">
        <f t="shared" si="5"/>
        <v>256955920</v>
      </c>
      <c r="M7" s="25">
        <f t="shared" si="5"/>
        <v>256955920</v>
      </c>
      <c r="N7" s="25">
        <f t="shared" si="5"/>
        <v>0</v>
      </c>
      <c r="O7" s="25">
        <f t="shared" si="5"/>
        <v>0</v>
      </c>
      <c r="P7" s="25">
        <f t="shared" si="5"/>
        <v>0</v>
      </c>
      <c r="Q7" s="25">
        <f t="shared" si="5"/>
        <v>0</v>
      </c>
      <c r="R7" s="25">
        <f t="shared" si="5"/>
        <v>12037080</v>
      </c>
    </row>
    <row r="8" spans="1:19">
      <c r="A8" s="26" t="s">
        <v>2</v>
      </c>
      <c r="B8" s="26" t="s">
        <v>223</v>
      </c>
      <c r="C8" s="26">
        <f>SUM(C9)</f>
        <v>268993000</v>
      </c>
      <c r="D8" s="209">
        <f t="shared" si="4"/>
        <v>0</v>
      </c>
      <c r="E8" s="209">
        <f t="shared" si="4"/>
        <v>0</v>
      </c>
      <c r="F8" s="209">
        <f t="shared" si="4"/>
        <v>0</v>
      </c>
      <c r="G8" s="209">
        <f t="shared" si="4"/>
        <v>0</v>
      </c>
      <c r="H8" s="209">
        <f t="shared" si="4"/>
        <v>0</v>
      </c>
      <c r="I8" s="209">
        <f t="shared" si="4"/>
        <v>0</v>
      </c>
      <c r="J8" s="209">
        <f t="shared" si="4"/>
        <v>0</v>
      </c>
      <c r="K8" s="26">
        <f t="shared" si="5"/>
        <v>268993000</v>
      </c>
      <c r="L8" s="26">
        <f t="shared" si="5"/>
        <v>256955920</v>
      </c>
      <c r="M8" s="26">
        <f t="shared" si="5"/>
        <v>256955920</v>
      </c>
      <c r="N8" s="26">
        <f t="shared" si="5"/>
        <v>0</v>
      </c>
      <c r="O8" s="26">
        <f t="shared" si="5"/>
        <v>0</v>
      </c>
      <c r="P8" s="26">
        <f t="shared" si="5"/>
        <v>0</v>
      </c>
      <c r="Q8" s="26">
        <f t="shared" si="5"/>
        <v>0</v>
      </c>
      <c r="R8" s="26">
        <f t="shared" si="5"/>
        <v>12037080</v>
      </c>
    </row>
    <row r="9" spans="1:19">
      <c r="A9" s="27" t="s">
        <v>3</v>
      </c>
      <c r="B9" s="27" t="s">
        <v>304</v>
      </c>
      <c r="C9" s="27">
        <f>SUM(C10,C12,C14,C17,C20,C22,C25,C27,C29,C32,C34,C36,C38)</f>
        <v>268993000</v>
      </c>
      <c r="D9" s="210">
        <f t="shared" ref="D9:J9" si="6">SUM(D10,D12,D14,D17,D20,D22,D25,D27,D29,D32,D34,D36,D38)</f>
        <v>0</v>
      </c>
      <c r="E9" s="210">
        <f t="shared" si="6"/>
        <v>0</v>
      </c>
      <c r="F9" s="210">
        <f t="shared" si="6"/>
        <v>0</v>
      </c>
      <c r="G9" s="210">
        <f t="shared" si="6"/>
        <v>0</v>
      </c>
      <c r="H9" s="210">
        <f t="shared" si="6"/>
        <v>0</v>
      </c>
      <c r="I9" s="210">
        <f t="shared" si="6"/>
        <v>0</v>
      </c>
      <c r="J9" s="210">
        <f t="shared" si="6"/>
        <v>0</v>
      </c>
      <c r="K9" s="27">
        <f t="shared" ref="K9:R9" si="7">SUM(K10,K12,K14,K17,K20,K22,K25,K27,K29,K32,K34,K36,K38)</f>
        <v>268993000</v>
      </c>
      <c r="L9" s="27">
        <f t="shared" si="7"/>
        <v>256955920</v>
      </c>
      <c r="M9" s="27">
        <f t="shared" si="7"/>
        <v>256955920</v>
      </c>
      <c r="N9" s="27">
        <f t="shared" si="7"/>
        <v>0</v>
      </c>
      <c r="O9" s="27">
        <f t="shared" si="7"/>
        <v>0</v>
      </c>
      <c r="P9" s="27">
        <f t="shared" si="7"/>
        <v>0</v>
      </c>
      <c r="Q9" s="27">
        <f t="shared" si="7"/>
        <v>0</v>
      </c>
      <c r="R9" s="27">
        <f t="shared" si="7"/>
        <v>12037080</v>
      </c>
    </row>
    <row r="10" spans="1:19">
      <c r="A10" s="28" t="s">
        <v>16</v>
      </c>
      <c r="B10" s="30" t="s">
        <v>21</v>
      </c>
      <c r="C10" s="28">
        <f>C11</f>
        <v>300000</v>
      </c>
      <c r="D10" s="173">
        <f t="shared" ref="D10:J10" si="8">SUM(D11)</f>
        <v>0</v>
      </c>
      <c r="E10" s="173">
        <f t="shared" si="8"/>
        <v>0</v>
      </c>
      <c r="F10" s="173">
        <f t="shared" si="8"/>
        <v>0</v>
      </c>
      <c r="G10" s="173">
        <f t="shared" si="8"/>
        <v>0</v>
      </c>
      <c r="H10" s="173">
        <f t="shared" si="8"/>
        <v>0</v>
      </c>
      <c r="I10" s="173">
        <f t="shared" si="8"/>
        <v>0</v>
      </c>
      <c r="J10" s="173">
        <f t="shared" si="8"/>
        <v>0</v>
      </c>
      <c r="K10" s="28">
        <f t="shared" ref="K10:R10" si="9">K11</f>
        <v>300000</v>
      </c>
      <c r="L10" s="28">
        <f t="shared" si="9"/>
        <v>296500</v>
      </c>
      <c r="M10" s="28">
        <f t="shared" si="9"/>
        <v>296500</v>
      </c>
      <c r="N10" s="28">
        <f t="shared" si="9"/>
        <v>0</v>
      </c>
      <c r="O10" s="28">
        <f t="shared" si="9"/>
        <v>0</v>
      </c>
      <c r="P10" s="28">
        <f t="shared" si="9"/>
        <v>0</v>
      </c>
      <c r="Q10" s="28">
        <f t="shared" si="9"/>
        <v>0</v>
      </c>
      <c r="R10" s="28">
        <f t="shared" si="9"/>
        <v>3500</v>
      </c>
    </row>
    <row r="11" spans="1:19">
      <c r="A11" s="32" t="s">
        <v>4</v>
      </c>
      <c r="B11" s="42" t="s">
        <v>35</v>
      </c>
      <c r="C11" s="32">
        <v>300000</v>
      </c>
      <c r="D11" s="32"/>
      <c r="E11" s="32"/>
      <c r="F11" s="32"/>
      <c r="G11" s="32"/>
      <c r="H11" s="32"/>
      <c r="I11" s="32"/>
      <c r="J11" s="115">
        <f>SUM(F11:I11)</f>
        <v>0</v>
      </c>
      <c r="K11" s="32">
        <f>C11+J11</f>
        <v>300000</v>
      </c>
      <c r="L11" s="32">
        <v>296500</v>
      </c>
      <c r="M11" s="32">
        <v>296500</v>
      </c>
      <c r="N11" s="32">
        <f>L11-M11</f>
        <v>0</v>
      </c>
      <c r="O11" s="32"/>
      <c r="P11" s="32"/>
      <c r="Q11" s="32">
        <f>SUM(N11:P11)</f>
        <v>0</v>
      </c>
      <c r="R11" s="32">
        <f>K11-M11-Q11</f>
        <v>3500</v>
      </c>
    </row>
    <row r="12" spans="1:19">
      <c r="A12" s="28" t="s">
        <v>16</v>
      </c>
      <c r="B12" s="30" t="s">
        <v>549</v>
      </c>
      <c r="C12" s="28">
        <f>C13</f>
        <v>66741000</v>
      </c>
      <c r="D12" s="173">
        <f t="shared" ref="D12:J12" si="10">SUM(D13)</f>
        <v>0</v>
      </c>
      <c r="E12" s="173">
        <f t="shared" si="10"/>
        <v>0</v>
      </c>
      <c r="F12" s="173">
        <f t="shared" si="10"/>
        <v>-13511000</v>
      </c>
      <c r="G12" s="173">
        <f t="shared" si="10"/>
        <v>0</v>
      </c>
      <c r="H12" s="173">
        <f t="shared" si="10"/>
        <v>0</v>
      </c>
      <c r="I12" s="173">
        <f t="shared" si="10"/>
        <v>0</v>
      </c>
      <c r="J12" s="173">
        <f t="shared" si="10"/>
        <v>-13511000</v>
      </c>
      <c r="K12" s="28">
        <f t="shared" ref="K12" si="11">K13</f>
        <v>53230000</v>
      </c>
      <c r="L12" s="28">
        <f t="shared" ref="L12" si="12">L13</f>
        <v>53206370</v>
      </c>
      <c r="M12" s="28">
        <f t="shared" ref="M12" si="13">M13</f>
        <v>53206370</v>
      </c>
      <c r="N12" s="28">
        <f t="shared" ref="N12" si="14">N13</f>
        <v>0</v>
      </c>
      <c r="O12" s="28">
        <f t="shared" ref="O12" si="15">O13</f>
        <v>0</v>
      </c>
      <c r="P12" s="28">
        <f t="shared" ref="P12" si="16">P13</f>
        <v>0</v>
      </c>
      <c r="Q12" s="28">
        <f t="shared" ref="Q12" si="17">Q13</f>
        <v>0</v>
      </c>
      <c r="R12" s="28">
        <f t="shared" ref="R12" si="18">R13</f>
        <v>23630</v>
      </c>
    </row>
    <row r="13" spans="1:19">
      <c r="A13" s="32" t="s">
        <v>508</v>
      </c>
      <c r="B13" s="42" t="s">
        <v>549</v>
      </c>
      <c r="C13" s="32">
        <v>66741000</v>
      </c>
      <c r="D13" s="32"/>
      <c r="E13" s="32"/>
      <c r="F13" s="32">
        <v>-13511000</v>
      </c>
      <c r="G13" s="32"/>
      <c r="H13" s="32"/>
      <c r="I13" s="32"/>
      <c r="J13" s="115">
        <f>SUM(F13:I13)</f>
        <v>-13511000</v>
      </c>
      <c r="K13" s="32">
        <f>C13+J13</f>
        <v>53230000</v>
      </c>
      <c r="L13" s="32">
        <v>53206370</v>
      </c>
      <c r="M13" s="32">
        <v>53206370</v>
      </c>
      <c r="N13" s="32">
        <f>L13-M13</f>
        <v>0</v>
      </c>
      <c r="O13" s="32"/>
      <c r="P13" s="32"/>
      <c r="Q13" s="32">
        <f>SUM(N13:P13)</f>
        <v>0</v>
      </c>
      <c r="R13" s="32">
        <f>K13-M13-Q13</f>
        <v>23630</v>
      </c>
    </row>
    <row r="14" spans="1:19">
      <c r="A14" s="28" t="s">
        <v>16</v>
      </c>
      <c r="B14" s="30" t="s">
        <v>510</v>
      </c>
      <c r="C14" s="28">
        <f>SUM(C15:C16)</f>
        <v>35230000</v>
      </c>
      <c r="D14" s="173">
        <f t="shared" ref="D14:J14" si="19">SUM(D15:D16)</f>
        <v>0</v>
      </c>
      <c r="E14" s="173">
        <f t="shared" si="19"/>
        <v>0</v>
      </c>
      <c r="F14" s="173">
        <f t="shared" si="19"/>
        <v>13511000</v>
      </c>
      <c r="G14" s="173">
        <f t="shared" si="19"/>
        <v>0</v>
      </c>
      <c r="H14" s="173">
        <f t="shared" si="19"/>
        <v>0</v>
      </c>
      <c r="I14" s="173">
        <f t="shared" si="19"/>
        <v>0</v>
      </c>
      <c r="J14" s="173">
        <f t="shared" si="19"/>
        <v>13511000</v>
      </c>
      <c r="K14" s="28">
        <f t="shared" ref="K14" si="20">SUM(K15:K16)</f>
        <v>48741000</v>
      </c>
      <c r="L14" s="28">
        <f t="shared" ref="L14" si="21">SUM(L15:L16)</f>
        <v>48687210</v>
      </c>
      <c r="M14" s="28">
        <f t="shared" ref="M14" si="22">SUM(M15:M16)</f>
        <v>48687210</v>
      </c>
      <c r="N14" s="28">
        <f t="shared" ref="N14" si="23">SUM(N15:N16)</f>
        <v>0</v>
      </c>
      <c r="O14" s="28">
        <f t="shared" ref="O14" si="24">SUM(O15:O16)</f>
        <v>0</v>
      </c>
      <c r="P14" s="28">
        <f t="shared" ref="P14" si="25">SUM(P15:P16)</f>
        <v>0</v>
      </c>
      <c r="Q14" s="28">
        <f t="shared" ref="Q14" si="26">SUM(Q15:Q16)</f>
        <v>0</v>
      </c>
      <c r="R14" s="28">
        <f t="shared" ref="R14" si="27">SUM(R15:R16)</f>
        <v>53790</v>
      </c>
    </row>
    <row r="15" spans="1:19">
      <c r="A15" s="32" t="s">
        <v>539</v>
      </c>
      <c r="B15" s="42" t="s">
        <v>37</v>
      </c>
      <c r="C15" s="32">
        <v>34678000</v>
      </c>
      <c r="D15" s="32"/>
      <c r="E15" s="32"/>
      <c r="F15" s="32">
        <v>13511000</v>
      </c>
      <c r="G15" s="32"/>
      <c r="H15" s="32"/>
      <c r="I15" s="32"/>
      <c r="J15" s="115">
        <f t="shared" ref="J15:J16" si="28">SUM(F15:I15)</f>
        <v>13511000</v>
      </c>
      <c r="K15" s="32">
        <f t="shared" ref="K15:K16" si="29">C15+J15</f>
        <v>48189000</v>
      </c>
      <c r="L15" s="32">
        <v>48147210</v>
      </c>
      <c r="M15" s="32">
        <v>48147210</v>
      </c>
      <c r="N15" s="32">
        <f t="shared" ref="N15:N16" si="30">L15-M15</f>
        <v>0</v>
      </c>
      <c r="O15" s="32"/>
      <c r="P15" s="32"/>
      <c r="Q15" s="32">
        <f>SUM(N15:P15)</f>
        <v>0</v>
      </c>
      <c r="R15" s="32">
        <f t="shared" ref="R15:R16" si="31">K15-M15-Q15</f>
        <v>41790</v>
      </c>
    </row>
    <row r="16" spans="1:19">
      <c r="A16" s="32" t="s">
        <v>508</v>
      </c>
      <c r="B16" s="42" t="s">
        <v>43</v>
      </c>
      <c r="C16" s="32">
        <v>552000</v>
      </c>
      <c r="D16" s="32"/>
      <c r="E16" s="32"/>
      <c r="F16" s="32"/>
      <c r="G16" s="32"/>
      <c r="H16" s="32"/>
      <c r="I16" s="32"/>
      <c r="J16" s="115">
        <f t="shared" si="28"/>
        <v>0</v>
      </c>
      <c r="K16" s="32">
        <f t="shared" si="29"/>
        <v>552000</v>
      </c>
      <c r="L16" s="32">
        <v>540000</v>
      </c>
      <c r="M16" s="32">
        <v>540000</v>
      </c>
      <c r="N16" s="32">
        <f t="shared" si="30"/>
        <v>0</v>
      </c>
      <c r="O16" s="32"/>
      <c r="P16" s="32"/>
      <c r="Q16" s="32">
        <f>SUM(N16:P16)</f>
        <v>0</v>
      </c>
      <c r="R16" s="32">
        <f t="shared" si="31"/>
        <v>12000</v>
      </c>
    </row>
    <row r="17" spans="1:18">
      <c r="A17" s="28" t="s">
        <v>16</v>
      </c>
      <c r="B17" s="30" t="s">
        <v>31</v>
      </c>
      <c r="C17" s="28">
        <f>SUM(C18:C19)</f>
        <v>2350000</v>
      </c>
      <c r="D17" s="173">
        <f t="shared" ref="D17:J17" si="32">SUM(D18:D19)</f>
        <v>0</v>
      </c>
      <c r="E17" s="173">
        <f t="shared" si="32"/>
        <v>0</v>
      </c>
      <c r="F17" s="173">
        <f t="shared" si="32"/>
        <v>0</v>
      </c>
      <c r="G17" s="173">
        <f t="shared" si="32"/>
        <v>0</v>
      </c>
      <c r="H17" s="173">
        <f t="shared" si="32"/>
        <v>0</v>
      </c>
      <c r="I17" s="173">
        <f t="shared" si="32"/>
        <v>0</v>
      </c>
      <c r="J17" s="173">
        <f t="shared" si="32"/>
        <v>0</v>
      </c>
      <c r="K17" s="28">
        <f t="shared" ref="K17:R17" si="33">SUM(K18:K19)</f>
        <v>2350000</v>
      </c>
      <c r="L17" s="28">
        <f t="shared" si="33"/>
        <v>2079860</v>
      </c>
      <c r="M17" s="28">
        <f t="shared" si="33"/>
        <v>2079860</v>
      </c>
      <c r="N17" s="28">
        <f t="shared" si="33"/>
        <v>0</v>
      </c>
      <c r="O17" s="28">
        <f t="shared" si="33"/>
        <v>0</v>
      </c>
      <c r="P17" s="28">
        <f t="shared" si="33"/>
        <v>0</v>
      </c>
      <c r="Q17" s="28">
        <f t="shared" si="33"/>
        <v>0</v>
      </c>
      <c r="R17" s="28">
        <f t="shared" si="33"/>
        <v>270140</v>
      </c>
    </row>
    <row r="18" spans="1:18">
      <c r="A18" s="32" t="s">
        <v>4</v>
      </c>
      <c r="B18" s="42" t="s">
        <v>158</v>
      </c>
      <c r="C18" s="32">
        <v>1110000</v>
      </c>
      <c r="D18" s="32"/>
      <c r="E18" s="32"/>
      <c r="F18" s="32"/>
      <c r="G18" s="32"/>
      <c r="H18" s="32"/>
      <c r="I18" s="32"/>
      <c r="J18" s="115">
        <f t="shared" ref="J18:J19" si="34">SUM(F18:I18)</f>
        <v>0</v>
      </c>
      <c r="K18" s="32">
        <f t="shared" ref="K18:K19" si="35">C18+J18</f>
        <v>1110000</v>
      </c>
      <c r="L18" s="32">
        <v>983200</v>
      </c>
      <c r="M18" s="32">
        <v>983200</v>
      </c>
      <c r="N18" s="32">
        <f t="shared" ref="N18:N19" si="36">L18-M18</f>
        <v>0</v>
      </c>
      <c r="O18" s="32"/>
      <c r="P18" s="32"/>
      <c r="Q18" s="32">
        <f>SUM(N18:P18)</f>
        <v>0</v>
      </c>
      <c r="R18" s="32">
        <f t="shared" ref="R18:R19" si="37">K18-M18-Q18</f>
        <v>126800</v>
      </c>
    </row>
    <row r="19" spans="1:18">
      <c r="A19" s="32" t="s">
        <v>508</v>
      </c>
      <c r="B19" s="42" t="s">
        <v>32</v>
      </c>
      <c r="C19" s="32">
        <v>1240000</v>
      </c>
      <c r="D19" s="32"/>
      <c r="E19" s="32"/>
      <c r="F19" s="32"/>
      <c r="G19" s="32"/>
      <c r="H19" s="32"/>
      <c r="I19" s="32"/>
      <c r="J19" s="115">
        <f t="shared" si="34"/>
        <v>0</v>
      </c>
      <c r="K19" s="32">
        <f t="shared" si="35"/>
        <v>1240000</v>
      </c>
      <c r="L19" s="32">
        <v>1096660</v>
      </c>
      <c r="M19" s="32">
        <v>1096660</v>
      </c>
      <c r="N19" s="32">
        <f t="shared" si="36"/>
        <v>0</v>
      </c>
      <c r="O19" s="32"/>
      <c r="P19" s="32"/>
      <c r="Q19" s="32">
        <f>SUM(N19:P19)</f>
        <v>0</v>
      </c>
      <c r="R19" s="32">
        <f t="shared" si="37"/>
        <v>143340</v>
      </c>
    </row>
    <row r="20" spans="1:18">
      <c r="A20" s="28" t="s">
        <v>16</v>
      </c>
      <c r="B20" s="30" t="s">
        <v>523</v>
      </c>
      <c r="C20" s="28">
        <f>C21</f>
        <v>6024000</v>
      </c>
      <c r="D20" s="173">
        <f t="shared" ref="D20:J20" si="38">SUM(D21)</f>
        <v>0</v>
      </c>
      <c r="E20" s="173">
        <f t="shared" si="38"/>
        <v>0</v>
      </c>
      <c r="F20" s="173">
        <f t="shared" si="38"/>
        <v>0</v>
      </c>
      <c r="G20" s="173">
        <f t="shared" si="38"/>
        <v>0</v>
      </c>
      <c r="H20" s="173">
        <f t="shared" si="38"/>
        <v>0</v>
      </c>
      <c r="I20" s="173">
        <f t="shared" si="38"/>
        <v>0</v>
      </c>
      <c r="J20" s="173">
        <f t="shared" si="38"/>
        <v>0</v>
      </c>
      <c r="K20" s="28">
        <f t="shared" ref="K20" si="39">K21</f>
        <v>6024000</v>
      </c>
      <c r="L20" s="28">
        <f t="shared" ref="L20" si="40">L21</f>
        <v>5628000</v>
      </c>
      <c r="M20" s="28">
        <f t="shared" ref="M20" si="41">M21</f>
        <v>5628000</v>
      </c>
      <c r="N20" s="28">
        <f t="shared" ref="N20" si="42">N21</f>
        <v>0</v>
      </c>
      <c r="O20" s="28">
        <f t="shared" ref="O20" si="43">O21</f>
        <v>0</v>
      </c>
      <c r="P20" s="28">
        <f t="shared" ref="P20" si="44">P21</f>
        <v>0</v>
      </c>
      <c r="Q20" s="28">
        <f t="shared" ref="Q20" si="45">Q21</f>
        <v>0</v>
      </c>
      <c r="R20" s="28">
        <f t="shared" ref="R20" si="46">R21</f>
        <v>396000</v>
      </c>
    </row>
    <row r="21" spans="1:18">
      <c r="A21" s="32" t="s">
        <v>4</v>
      </c>
      <c r="B21" s="42" t="s">
        <v>552</v>
      </c>
      <c r="C21" s="32">
        <v>6024000</v>
      </c>
      <c r="D21" s="32"/>
      <c r="E21" s="32"/>
      <c r="F21" s="32"/>
      <c r="G21" s="32"/>
      <c r="H21" s="32"/>
      <c r="I21" s="32"/>
      <c r="J21" s="115">
        <f>SUM(F21:I21)</f>
        <v>0</v>
      </c>
      <c r="K21" s="32">
        <f>C21+J21</f>
        <v>6024000</v>
      </c>
      <c r="L21" s="32">
        <v>5628000</v>
      </c>
      <c r="M21" s="32">
        <v>5628000</v>
      </c>
      <c r="N21" s="32">
        <f>L21-M21</f>
        <v>0</v>
      </c>
      <c r="O21" s="32"/>
      <c r="P21" s="32"/>
      <c r="Q21" s="32">
        <f>SUM(N21:P21)</f>
        <v>0</v>
      </c>
      <c r="R21" s="32">
        <f>K21-M21-Q21</f>
        <v>396000</v>
      </c>
    </row>
    <row r="22" spans="1:18">
      <c r="A22" s="28" t="s">
        <v>16</v>
      </c>
      <c r="B22" s="28" t="s">
        <v>565</v>
      </c>
      <c r="C22" s="28">
        <f>SUM(C23:C24)</f>
        <v>54163000</v>
      </c>
      <c r="D22" s="173">
        <f t="shared" ref="D22:J22" si="47">SUM(D23:D24)</f>
        <v>0</v>
      </c>
      <c r="E22" s="173">
        <f t="shared" si="47"/>
        <v>0</v>
      </c>
      <c r="F22" s="173">
        <f t="shared" si="47"/>
        <v>10000000</v>
      </c>
      <c r="G22" s="173">
        <f t="shared" si="47"/>
        <v>0</v>
      </c>
      <c r="H22" s="173">
        <f t="shared" si="47"/>
        <v>0</v>
      </c>
      <c r="I22" s="173">
        <f t="shared" si="47"/>
        <v>0</v>
      </c>
      <c r="J22" s="173">
        <f t="shared" si="47"/>
        <v>10000000</v>
      </c>
      <c r="K22" s="28">
        <f t="shared" ref="K22" si="48">SUM(K23:K24)</f>
        <v>64163000</v>
      </c>
      <c r="L22" s="28">
        <f t="shared" ref="L22" si="49">SUM(L23:L24)</f>
        <v>62142900</v>
      </c>
      <c r="M22" s="28">
        <f t="shared" ref="M22" si="50">SUM(M23:M24)</f>
        <v>62142900</v>
      </c>
      <c r="N22" s="28">
        <f t="shared" ref="N22" si="51">SUM(N23:N24)</f>
        <v>0</v>
      </c>
      <c r="O22" s="28">
        <f t="shared" ref="O22" si="52">SUM(O23:O24)</f>
        <v>0</v>
      </c>
      <c r="P22" s="28">
        <f t="shared" ref="P22" si="53">SUM(P23:P24)</f>
        <v>0</v>
      </c>
      <c r="Q22" s="28">
        <f t="shared" ref="Q22" si="54">SUM(Q23:Q24)</f>
        <v>0</v>
      </c>
      <c r="R22" s="28">
        <f t="shared" ref="R22" si="55">SUM(R23:R24)</f>
        <v>2020100</v>
      </c>
    </row>
    <row r="23" spans="1:18">
      <c r="A23" s="32" t="s">
        <v>4</v>
      </c>
      <c r="B23" s="42" t="s">
        <v>578</v>
      </c>
      <c r="C23" s="32">
        <v>20163000</v>
      </c>
      <c r="D23" s="32"/>
      <c r="E23" s="32"/>
      <c r="F23" s="32">
        <v>-8000000</v>
      </c>
      <c r="G23" s="32"/>
      <c r="H23" s="32"/>
      <c r="I23" s="32"/>
      <c r="J23" s="115">
        <f t="shared" ref="J23:J24" si="56">SUM(F23:I23)</f>
        <v>-8000000</v>
      </c>
      <c r="K23" s="32">
        <f t="shared" ref="K23:K24" si="57">C23+J23</f>
        <v>12163000</v>
      </c>
      <c r="L23" s="32">
        <v>12042720</v>
      </c>
      <c r="M23" s="32">
        <v>12042720</v>
      </c>
      <c r="N23" s="32">
        <f t="shared" ref="N23:N24" si="58">L23-M23</f>
        <v>0</v>
      </c>
      <c r="O23" s="32"/>
      <c r="P23" s="32"/>
      <c r="Q23" s="32">
        <f>SUM(N23:P23)</f>
        <v>0</v>
      </c>
      <c r="R23" s="32">
        <f t="shared" ref="R23:R24" si="59">K23-M23-Q23</f>
        <v>120280</v>
      </c>
    </row>
    <row r="24" spans="1:18">
      <c r="A24" s="32" t="s">
        <v>508</v>
      </c>
      <c r="B24" s="32" t="s">
        <v>1078</v>
      </c>
      <c r="C24" s="32">
        <v>34000000</v>
      </c>
      <c r="D24" s="32"/>
      <c r="E24" s="32"/>
      <c r="F24" s="32">
        <v>18000000</v>
      </c>
      <c r="G24" s="32"/>
      <c r="H24" s="32"/>
      <c r="I24" s="32"/>
      <c r="J24" s="115">
        <f t="shared" si="56"/>
        <v>18000000</v>
      </c>
      <c r="K24" s="32">
        <f t="shared" si="57"/>
        <v>52000000</v>
      </c>
      <c r="L24" s="32">
        <v>50100180</v>
      </c>
      <c r="M24" s="32">
        <v>50100180</v>
      </c>
      <c r="N24" s="32">
        <f t="shared" si="58"/>
        <v>0</v>
      </c>
      <c r="O24" s="32"/>
      <c r="P24" s="32"/>
      <c r="Q24" s="32">
        <f>SUM(N24:P24)</f>
        <v>0</v>
      </c>
      <c r="R24" s="32">
        <f t="shared" si="59"/>
        <v>1899820</v>
      </c>
    </row>
    <row r="25" spans="1:18">
      <c r="A25" s="28" t="s">
        <v>16</v>
      </c>
      <c r="B25" s="30" t="s">
        <v>60</v>
      </c>
      <c r="C25" s="28">
        <f>C26</f>
        <v>4400000</v>
      </c>
      <c r="D25" s="173">
        <f t="shared" ref="D25:J25" si="60">SUM(D26)</f>
        <v>0</v>
      </c>
      <c r="E25" s="173">
        <f t="shared" si="60"/>
        <v>0</v>
      </c>
      <c r="F25" s="173">
        <f t="shared" si="60"/>
        <v>0</v>
      </c>
      <c r="G25" s="173">
        <f t="shared" si="60"/>
        <v>0</v>
      </c>
      <c r="H25" s="173">
        <f t="shared" si="60"/>
        <v>0</v>
      </c>
      <c r="I25" s="173">
        <f t="shared" si="60"/>
        <v>0</v>
      </c>
      <c r="J25" s="173">
        <f t="shared" si="60"/>
        <v>0</v>
      </c>
      <c r="K25" s="28">
        <f t="shared" ref="K25" si="61">K26</f>
        <v>4400000</v>
      </c>
      <c r="L25" s="28">
        <f t="shared" ref="L25" si="62">L26</f>
        <v>4260000</v>
      </c>
      <c r="M25" s="28">
        <f t="shared" ref="M25" si="63">M26</f>
        <v>4260000</v>
      </c>
      <c r="N25" s="28">
        <f t="shared" ref="N25" si="64">N26</f>
        <v>0</v>
      </c>
      <c r="O25" s="28">
        <f t="shared" ref="O25" si="65">O26</f>
        <v>0</v>
      </c>
      <c r="P25" s="28">
        <f t="shared" ref="P25" si="66">P26</f>
        <v>0</v>
      </c>
      <c r="Q25" s="28">
        <f t="shared" ref="Q25" si="67">Q26</f>
        <v>0</v>
      </c>
      <c r="R25" s="28">
        <f t="shared" ref="R25" si="68">R26</f>
        <v>140000</v>
      </c>
    </row>
    <row r="26" spans="1:18">
      <c r="A26" s="32" t="s">
        <v>4</v>
      </c>
      <c r="B26" s="42" t="s">
        <v>60</v>
      </c>
      <c r="C26" s="32">
        <v>4400000</v>
      </c>
      <c r="D26" s="32"/>
      <c r="E26" s="32"/>
      <c r="F26" s="32">
        <v>0</v>
      </c>
      <c r="G26" s="32"/>
      <c r="H26" s="32"/>
      <c r="I26" s="32"/>
      <c r="J26" s="115">
        <f>SUM(F26:I26)</f>
        <v>0</v>
      </c>
      <c r="K26" s="32">
        <f>C26+J26</f>
        <v>4400000</v>
      </c>
      <c r="L26" s="32">
        <v>4260000</v>
      </c>
      <c r="M26" s="32">
        <v>4260000</v>
      </c>
      <c r="N26" s="32">
        <f>L26-M26</f>
        <v>0</v>
      </c>
      <c r="O26" s="32"/>
      <c r="P26" s="32"/>
      <c r="Q26" s="32">
        <f>SUM(N26:P26)</f>
        <v>0</v>
      </c>
      <c r="R26" s="32">
        <f>K26-M26-Q26</f>
        <v>140000</v>
      </c>
    </row>
    <row r="27" spans="1:18">
      <c r="A27" s="28" t="s">
        <v>16</v>
      </c>
      <c r="B27" s="30" t="s">
        <v>170</v>
      </c>
      <c r="C27" s="28">
        <f>C28</f>
        <v>41425000</v>
      </c>
      <c r="D27" s="173">
        <f t="shared" ref="D27:J27" si="69">SUM(D28)</f>
        <v>0</v>
      </c>
      <c r="E27" s="173">
        <f t="shared" si="69"/>
        <v>0</v>
      </c>
      <c r="F27" s="173">
        <f t="shared" si="69"/>
        <v>1500000</v>
      </c>
      <c r="G27" s="173">
        <f t="shared" si="69"/>
        <v>0</v>
      </c>
      <c r="H27" s="173">
        <f t="shared" si="69"/>
        <v>0</v>
      </c>
      <c r="I27" s="173">
        <f t="shared" si="69"/>
        <v>0</v>
      </c>
      <c r="J27" s="173">
        <f t="shared" si="69"/>
        <v>1500000</v>
      </c>
      <c r="K27" s="28">
        <f t="shared" ref="K27" si="70">K28</f>
        <v>42925000</v>
      </c>
      <c r="L27" s="28">
        <f t="shared" ref="L27" si="71">L28</f>
        <v>42083800</v>
      </c>
      <c r="M27" s="28">
        <f t="shared" ref="M27" si="72">M28</f>
        <v>42083800</v>
      </c>
      <c r="N27" s="28">
        <f t="shared" ref="N27" si="73">N28</f>
        <v>0</v>
      </c>
      <c r="O27" s="28">
        <f t="shared" ref="O27" si="74">O28</f>
        <v>0</v>
      </c>
      <c r="P27" s="28">
        <f t="shared" ref="P27" si="75">P28</f>
        <v>0</v>
      </c>
      <c r="Q27" s="28">
        <f t="shared" ref="Q27" si="76">Q28</f>
        <v>0</v>
      </c>
      <c r="R27" s="28">
        <f t="shared" ref="R27" si="77">R28</f>
        <v>841200</v>
      </c>
    </row>
    <row r="28" spans="1:18">
      <c r="A28" s="32" t="s">
        <v>4</v>
      </c>
      <c r="B28" s="42" t="s">
        <v>171</v>
      </c>
      <c r="C28" s="32">
        <v>41425000</v>
      </c>
      <c r="D28" s="32"/>
      <c r="E28" s="32"/>
      <c r="F28" s="32">
        <v>1500000</v>
      </c>
      <c r="G28" s="32"/>
      <c r="H28" s="32"/>
      <c r="I28" s="32"/>
      <c r="J28" s="115">
        <f>SUM(F28:I28)</f>
        <v>1500000</v>
      </c>
      <c r="K28" s="32">
        <f>C28+J28</f>
        <v>42925000</v>
      </c>
      <c r="L28" s="32">
        <v>42083800</v>
      </c>
      <c r="M28" s="32">
        <v>42083800</v>
      </c>
      <c r="N28" s="32">
        <f>L28-M28</f>
        <v>0</v>
      </c>
      <c r="O28" s="32"/>
      <c r="P28" s="32"/>
      <c r="Q28" s="32">
        <f>SUM(N28:P28)</f>
        <v>0</v>
      </c>
      <c r="R28" s="32">
        <f>K28-M28-Q28</f>
        <v>841200</v>
      </c>
    </row>
    <row r="29" spans="1:18">
      <c r="A29" s="28" t="s">
        <v>16</v>
      </c>
      <c r="B29" s="30" t="s">
        <v>81</v>
      </c>
      <c r="C29" s="28">
        <f>SUM(C30:C31)</f>
        <v>13460000</v>
      </c>
      <c r="D29" s="173">
        <f t="shared" ref="D29:J29" si="78">SUM(D30:D31)</f>
        <v>0</v>
      </c>
      <c r="E29" s="173">
        <f t="shared" si="78"/>
        <v>0</v>
      </c>
      <c r="F29" s="173">
        <f t="shared" si="78"/>
        <v>-3500000</v>
      </c>
      <c r="G29" s="173">
        <f t="shared" si="78"/>
        <v>0</v>
      </c>
      <c r="H29" s="173">
        <f t="shared" si="78"/>
        <v>0</v>
      </c>
      <c r="I29" s="173">
        <f t="shared" si="78"/>
        <v>0</v>
      </c>
      <c r="J29" s="173">
        <f t="shared" si="78"/>
        <v>-3500000</v>
      </c>
      <c r="K29" s="28">
        <f t="shared" ref="K29" si="79">SUM(K30:K31)</f>
        <v>9960000</v>
      </c>
      <c r="L29" s="28">
        <f t="shared" ref="L29" si="80">SUM(L30:L31)</f>
        <v>3360000</v>
      </c>
      <c r="M29" s="28">
        <f t="shared" ref="M29" si="81">SUM(M30:M31)</f>
        <v>3360000</v>
      </c>
      <c r="N29" s="28">
        <f t="shared" ref="N29" si="82">SUM(N30:N31)</f>
        <v>0</v>
      </c>
      <c r="O29" s="28">
        <f t="shared" ref="O29" si="83">SUM(O30:O31)</f>
        <v>0</v>
      </c>
      <c r="P29" s="28">
        <f t="shared" ref="P29" si="84">SUM(P30:P31)</f>
        <v>0</v>
      </c>
      <c r="Q29" s="28">
        <f t="shared" ref="Q29" si="85">SUM(Q30:Q31)</f>
        <v>0</v>
      </c>
      <c r="R29" s="28">
        <f t="shared" ref="R29" si="86">SUM(R30:R31)</f>
        <v>6600000</v>
      </c>
    </row>
    <row r="30" spans="1:18">
      <c r="A30" s="32" t="s">
        <v>4</v>
      </c>
      <c r="B30" s="42" t="s">
        <v>82</v>
      </c>
      <c r="C30" s="32">
        <v>7300000</v>
      </c>
      <c r="D30" s="32"/>
      <c r="E30" s="32"/>
      <c r="F30" s="32">
        <v>-2000000</v>
      </c>
      <c r="G30" s="32"/>
      <c r="H30" s="32"/>
      <c r="I30" s="32"/>
      <c r="J30" s="115">
        <f t="shared" ref="J30:J31" si="87">SUM(F30:I30)</f>
        <v>-2000000</v>
      </c>
      <c r="K30" s="32">
        <f t="shared" ref="K30:K31" si="88">C30+J30</f>
        <v>5300000</v>
      </c>
      <c r="L30" s="32">
        <v>0</v>
      </c>
      <c r="M30" s="32">
        <v>0</v>
      </c>
      <c r="N30" s="32">
        <f t="shared" ref="N30:N31" si="89">L30-M30</f>
        <v>0</v>
      </c>
      <c r="O30" s="32"/>
      <c r="P30" s="32"/>
      <c r="Q30" s="32">
        <f>SUM(N30:P30)</f>
        <v>0</v>
      </c>
      <c r="R30" s="32">
        <f t="shared" ref="R30:R31" si="90">K30-M30-Q30</f>
        <v>5300000</v>
      </c>
    </row>
    <row r="31" spans="1:18">
      <c r="A31" s="32" t="s">
        <v>4</v>
      </c>
      <c r="B31" s="42" t="s">
        <v>165</v>
      </c>
      <c r="C31" s="32">
        <v>6160000</v>
      </c>
      <c r="D31" s="32"/>
      <c r="E31" s="32"/>
      <c r="F31" s="32">
        <v>-1500000</v>
      </c>
      <c r="G31" s="32"/>
      <c r="H31" s="32"/>
      <c r="I31" s="32"/>
      <c r="J31" s="115">
        <f t="shared" si="87"/>
        <v>-1500000</v>
      </c>
      <c r="K31" s="32">
        <f t="shared" si="88"/>
        <v>4660000</v>
      </c>
      <c r="L31" s="32">
        <v>3360000</v>
      </c>
      <c r="M31" s="32">
        <v>3360000</v>
      </c>
      <c r="N31" s="32">
        <f t="shared" si="89"/>
        <v>0</v>
      </c>
      <c r="O31" s="32"/>
      <c r="P31" s="32"/>
      <c r="Q31" s="32">
        <f>SUM(N31:P31)</f>
        <v>0</v>
      </c>
      <c r="R31" s="32">
        <f t="shared" si="90"/>
        <v>1300000</v>
      </c>
    </row>
    <row r="32" spans="1:18">
      <c r="A32" s="28" t="s">
        <v>16</v>
      </c>
      <c r="B32" s="30" t="s">
        <v>38</v>
      </c>
      <c r="C32" s="28">
        <f>C33</f>
        <v>6400000</v>
      </c>
      <c r="D32" s="173">
        <f t="shared" ref="D32:J32" si="91">SUM(D33)</f>
        <v>0</v>
      </c>
      <c r="E32" s="173">
        <f t="shared" si="91"/>
        <v>0</v>
      </c>
      <c r="F32" s="173">
        <f t="shared" si="91"/>
        <v>0</v>
      </c>
      <c r="G32" s="173">
        <f t="shared" si="91"/>
        <v>0</v>
      </c>
      <c r="H32" s="173">
        <f t="shared" si="91"/>
        <v>0</v>
      </c>
      <c r="I32" s="173">
        <f t="shared" si="91"/>
        <v>0</v>
      </c>
      <c r="J32" s="173">
        <f t="shared" si="91"/>
        <v>0</v>
      </c>
      <c r="K32" s="28">
        <f t="shared" ref="K32" si="92">K33</f>
        <v>6400000</v>
      </c>
      <c r="L32" s="28">
        <f t="shared" ref="L32" si="93">L33</f>
        <v>4755740</v>
      </c>
      <c r="M32" s="28">
        <f t="shared" ref="M32" si="94">M33</f>
        <v>4755740</v>
      </c>
      <c r="N32" s="28">
        <f t="shared" ref="N32" si="95">N33</f>
        <v>0</v>
      </c>
      <c r="O32" s="28">
        <f t="shared" ref="O32" si="96">O33</f>
        <v>0</v>
      </c>
      <c r="P32" s="28">
        <f t="shared" ref="P32" si="97">P33</f>
        <v>0</v>
      </c>
      <c r="Q32" s="28">
        <f t="shared" ref="Q32" si="98">Q33</f>
        <v>0</v>
      </c>
      <c r="R32" s="28">
        <f t="shared" ref="R32" si="99">R33</f>
        <v>1644260</v>
      </c>
    </row>
    <row r="33" spans="1:18">
      <c r="A33" s="32" t="s">
        <v>4</v>
      </c>
      <c r="B33" s="32" t="s">
        <v>39</v>
      </c>
      <c r="C33" s="32">
        <v>6400000</v>
      </c>
      <c r="D33" s="32"/>
      <c r="E33" s="32"/>
      <c r="F33" s="32">
        <v>0</v>
      </c>
      <c r="G33" s="32"/>
      <c r="H33" s="32"/>
      <c r="I33" s="32"/>
      <c r="J33" s="115">
        <f>SUM(F33:I33)</f>
        <v>0</v>
      </c>
      <c r="K33" s="32">
        <f>C33+J33</f>
        <v>6400000</v>
      </c>
      <c r="L33" s="32">
        <v>4755740</v>
      </c>
      <c r="M33" s="32">
        <v>4755740</v>
      </c>
      <c r="N33" s="32">
        <f>L33-M33</f>
        <v>0</v>
      </c>
      <c r="O33" s="32"/>
      <c r="P33" s="32"/>
      <c r="Q33" s="32">
        <f>SUM(N33:P33)</f>
        <v>0</v>
      </c>
      <c r="R33" s="32">
        <f>K33-M33-Q33</f>
        <v>1644260</v>
      </c>
    </row>
    <row r="34" spans="1:18">
      <c r="A34" s="28" t="s">
        <v>16</v>
      </c>
      <c r="B34" s="28" t="s">
        <v>40</v>
      </c>
      <c r="C34" s="28">
        <f>C35</f>
        <v>13540000</v>
      </c>
      <c r="D34" s="173">
        <f t="shared" ref="D34:J34" si="100">SUM(D35)</f>
        <v>0</v>
      </c>
      <c r="E34" s="173">
        <f t="shared" si="100"/>
        <v>0</v>
      </c>
      <c r="F34" s="173">
        <f t="shared" si="100"/>
        <v>0</v>
      </c>
      <c r="G34" s="173">
        <f t="shared" si="100"/>
        <v>0</v>
      </c>
      <c r="H34" s="173">
        <f t="shared" si="100"/>
        <v>0</v>
      </c>
      <c r="I34" s="173">
        <f t="shared" si="100"/>
        <v>0</v>
      </c>
      <c r="J34" s="173">
        <f t="shared" si="100"/>
        <v>0</v>
      </c>
      <c r="K34" s="28">
        <f t="shared" ref="K34" si="101">K35</f>
        <v>13540000</v>
      </c>
      <c r="L34" s="28">
        <f t="shared" ref="L34" si="102">L35</f>
        <v>13528800</v>
      </c>
      <c r="M34" s="28">
        <f t="shared" ref="M34" si="103">M35</f>
        <v>13528800</v>
      </c>
      <c r="N34" s="28">
        <f t="shared" ref="N34" si="104">N35</f>
        <v>0</v>
      </c>
      <c r="O34" s="28">
        <f t="shared" ref="O34" si="105">O35</f>
        <v>0</v>
      </c>
      <c r="P34" s="28">
        <f t="shared" ref="P34" si="106">P35</f>
        <v>0</v>
      </c>
      <c r="Q34" s="28">
        <f t="shared" ref="Q34" si="107">Q35</f>
        <v>0</v>
      </c>
      <c r="R34" s="28">
        <f t="shared" ref="R34" si="108">R35</f>
        <v>11200</v>
      </c>
    </row>
    <row r="35" spans="1:18">
      <c r="A35" s="32" t="s">
        <v>4</v>
      </c>
      <c r="B35" s="32" t="s">
        <v>148</v>
      </c>
      <c r="C35" s="32">
        <v>13540000</v>
      </c>
      <c r="D35" s="32"/>
      <c r="E35" s="32"/>
      <c r="F35" s="32">
        <v>0</v>
      </c>
      <c r="G35" s="32"/>
      <c r="H35" s="32"/>
      <c r="I35" s="32"/>
      <c r="J35" s="115">
        <f>SUM(F35:I35)</f>
        <v>0</v>
      </c>
      <c r="K35" s="32">
        <f>C35+J35</f>
        <v>13540000</v>
      </c>
      <c r="L35" s="32">
        <v>13528800</v>
      </c>
      <c r="M35" s="32">
        <v>13528800</v>
      </c>
      <c r="N35" s="32">
        <f>L35-M35</f>
        <v>0</v>
      </c>
      <c r="O35" s="32"/>
      <c r="P35" s="32"/>
      <c r="Q35" s="32">
        <f>SUM(N35:P35)</f>
        <v>0</v>
      </c>
      <c r="R35" s="32">
        <f>K35-M35-Q35</f>
        <v>11200</v>
      </c>
    </row>
    <row r="36" spans="1:18">
      <c r="A36" s="28" t="s">
        <v>16</v>
      </c>
      <c r="B36" s="30" t="s">
        <v>152</v>
      </c>
      <c r="C36" s="28">
        <f>C37</f>
        <v>6000000</v>
      </c>
      <c r="D36" s="173">
        <f t="shared" ref="D36:J36" si="109">SUM(D37)</f>
        <v>0</v>
      </c>
      <c r="E36" s="173">
        <f t="shared" si="109"/>
        <v>0</v>
      </c>
      <c r="F36" s="173">
        <f t="shared" si="109"/>
        <v>-6000000</v>
      </c>
      <c r="G36" s="173">
        <f t="shared" si="109"/>
        <v>0</v>
      </c>
      <c r="H36" s="173">
        <f t="shared" si="109"/>
        <v>0</v>
      </c>
      <c r="I36" s="173">
        <f t="shared" si="109"/>
        <v>0</v>
      </c>
      <c r="J36" s="173">
        <f t="shared" si="109"/>
        <v>-6000000</v>
      </c>
      <c r="K36" s="28">
        <f t="shared" ref="K36" si="110">K37</f>
        <v>0</v>
      </c>
      <c r="L36" s="28">
        <f t="shared" ref="L36" si="111">L37</f>
        <v>0</v>
      </c>
      <c r="M36" s="28">
        <f t="shared" ref="M36" si="112">M37</f>
        <v>0</v>
      </c>
      <c r="N36" s="28">
        <f t="shared" ref="N36" si="113">N37</f>
        <v>0</v>
      </c>
      <c r="O36" s="28">
        <f t="shared" ref="O36" si="114">O37</f>
        <v>0</v>
      </c>
      <c r="P36" s="28">
        <f t="shared" ref="P36" si="115">P37</f>
        <v>0</v>
      </c>
      <c r="Q36" s="28">
        <f t="shared" ref="Q36" si="116">Q37</f>
        <v>0</v>
      </c>
      <c r="R36" s="28">
        <f t="shared" ref="R36" si="117">R37</f>
        <v>0</v>
      </c>
    </row>
    <row r="37" spans="1:18">
      <c r="A37" s="32" t="s">
        <v>4</v>
      </c>
      <c r="B37" s="42" t="s">
        <v>153</v>
      </c>
      <c r="C37" s="32">
        <v>6000000</v>
      </c>
      <c r="D37" s="32"/>
      <c r="E37" s="32"/>
      <c r="F37" s="32">
        <v>-6000000</v>
      </c>
      <c r="G37" s="32"/>
      <c r="H37" s="32"/>
      <c r="I37" s="32"/>
      <c r="J37" s="115">
        <f>SUM(F37:I37)</f>
        <v>-6000000</v>
      </c>
      <c r="K37" s="32">
        <f>C37+J37</f>
        <v>0</v>
      </c>
      <c r="L37" s="32">
        <v>0</v>
      </c>
      <c r="M37" s="32">
        <v>0</v>
      </c>
      <c r="N37" s="32">
        <f>L37-M37</f>
        <v>0</v>
      </c>
      <c r="O37" s="32"/>
      <c r="P37" s="32"/>
      <c r="Q37" s="32">
        <f>SUM(N37:P37)</f>
        <v>0</v>
      </c>
      <c r="R37" s="32">
        <f>K37-M37-Q37</f>
        <v>0</v>
      </c>
    </row>
    <row r="38" spans="1:18">
      <c r="A38" s="28" t="s">
        <v>16</v>
      </c>
      <c r="B38" s="28" t="s">
        <v>49</v>
      </c>
      <c r="C38" s="28">
        <f>C39</f>
        <v>18960000</v>
      </c>
      <c r="D38" s="173">
        <f t="shared" ref="D38:J38" si="118">SUM(D39)</f>
        <v>0</v>
      </c>
      <c r="E38" s="173">
        <f t="shared" si="118"/>
        <v>0</v>
      </c>
      <c r="F38" s="173">
        <f t="shared" si="118"/>
        <v>-2000000</v>
      </c>
      <c r="G38" s="173">
        <f t="shared" si="118"/>
        <v>0</v>
      </c>
      <c r="H38" s="173">
        <f t="shared" si="118"/>
        <v>0</v>
      </c>
      <c r="I38" s="173">
        <f t="shared" si="118"/>
        <v>0</v>
      </c>
      <c r="J38" s="173">
        <f t="shared" si="118"/>
        <v>-2000000</v>
      </c>
      <c r="K38" s="28">
        <f t="shared" ref="K38" si="119">K39</f>
        <v>16960000</v>
      </c>
      <c r="L38" s="28">
        <f t="shared" ref="L38" si="120">L39</f>
        <v>16926740</v>
      </c>
      <c r="M38" s="28">
        <f t="shared" ref="M38" si="121">M39</f>
        <v>16926740</v>
      </c>
      <c r="N38" s="28">
        <f t="shared" ref="N38" si="122">N39</f>
        <v>0</v>
      </c>
      <c r="O38" s="28">
        <f t="shared" ref="O38" si="123">O39</f>
        <v>0</v>
      </c>
      <c r="P38" s="28">
        <f t="shared" ref="P38" si="124">P39</f>
        <v>0</v>
      </c>
      <c r="Q38" s="28">
        <f t="shared" ref="Q38" si="125">Q39</f>
        <v>0</v>
      </c>
      <c r="R38" s="28">
        <f t="shared" ref="R38" si="126">R39</f>
        <v>33260</v>
      </c>
    </row>
    <row r="39" spans="1:18">
      <c r="A39" s="32" t="s">
        <v>4</v>
      </c>
      <c r="B39" s="42" t="s">
        <v>53</v>
      </c>
      <c r="C39" s="32">
        <v>18960000</v>
      </c>
      <c r="D39" s="32"/>
      <c r="E39" s="32"/>
      <c r="F39" s="32">
        <v>-2000000</v>
      </c>
      <c r="G39" s="32"/>
      <c r="H39" s="32"/>
      <c r="I39" s="32"/>
      <c r="J39" s="115">
        <f>SUM(F39:I39)</f>
        <v>-2000000</v>
      </c>
      <c r="K39" s="32">
        <f>C39+J39</f>
        <v>16960000</v>
      </c>
      <c r="L39" s="32">
        <v>16926740</v>
      </c>
      <c r="M39" s="32">
        <v>16926740</v>
      </c>
      <c r="N39" s="32">
        <f>L39-M39</f>
        <v>0</v>
      </c>
      <c r="O39" s="32"/>
      <c r="P39" s="32"/>
      <c r="Q39" s="32">
        <f>SUM(N39:P39)</f>
        <v>0</v>
      </c>
      <c r="R39" s="32">
        <f>K39-M39-Q39</f>
        <v>33260</v>
      </c>
    </row>
    <row r="40" spans="1:18">
      <c r="A40" s="25" t="s">
        <v>1</v>
      </c>
      <c r="B40" s="25" t="s">
        <v>51</v>
      </c>
      <c r="C40" s="25">
        <f>SUM(C41)</f>
        <v>64088000</v>
      </c>
      <c r="D40" s="208">
        <f t="shared" ref="D40:J40" si="127">SUM(D41)</f>
        <v>0</v>
      </c>
      <c r="E40" s="208">
        <f t="shared" si="127"/>
        <v>0</v>
      </c>
      <c r="F40" s="208">
        <f t="shared" si="127"/>
        <v>0</v>
      </c>
      <c r="G40" s="208">
        <f t="shared" si="127"/>
        <v>0</v>
      </c>
      <c r="H40" s="208">
        <f t="shared" si="127"/>
        <v>0</v>
      </c>
      <c r="I40" s="208">
        <f t="shared" si="127"/>
        <v>7102000</v>
      </c>
      <c r="J40" s="208">
        <f t="shared" si="127"/>
        <v>7102000</v>
      </c>
      <c r="K40" s="25">
        <f t="shared" ref="K40:R40" si="128">SUM(K41)</f>
        <v>71190000</v>
      </c>
      <c r="L40" s="25">
        <f t="shared" si="128"/>
        <v>65479830</v>
      </c>
      <c r="M40" s="25">
        <f t="shared" si="128"/>
        <v>65479830</v>
      </c>
      <c r="N40" s="25">
        <f t="shared" si="128"/>
        <v>0</v>
      </c>
      <c r="O40" s="25">
        <f t="shared" si="128"/>
        <v>0</v>
      </c>
      <c r="P40" s="25">
        <f t="shared" si="128"/>
        <v>0</v>
      </c>
      <c r="Q40" s="25">
        <f t="shared" si="128"/>
        <v>0</v>
      </c>
      <c r="R40" s="25">
        <f t="shared" si="128"/>
        <v>5710170</v>
      </c>
    </row>
    <row r="41" spans="1:18">
      <c r="A41" s="26" t="s">
        <v>2</v>
      </c>
      <c r="B41" s="26" t="s">
        <v>135</v>
      </c>
      <c r="C41" s="26">
        <f t="shared" ref="C41:J41" si="129">SUM(C42,C47,C68,C80,C87)</f>
        <v>64088000</v>
      </c>
      <c r="D41" s="209">
        <f t="shared" si="129"/>
        <v>0</v>
      </c>
      <c r="E41" s="209">
        <f t="shared" si="129"/>
        <v>0</v>
      </c>
      <c r="F41" s="209">
        <f t="shared" si="129"/>
        <v>0</v>
      </c>
      <c r="G41" s="209">
        <f t="shared" si="129"/>
        <v>0</v>
      </c>
      <c r="H41" s="209">
        <f t="shared" si="129"/>
        <v>0</v>
      </c>
      <c r="I41" s="209">
        <f t="shared" si="129"/>
        <v>7102000</v>
      </c>
      <c r="J41" s="209">
        <f t="shared" si="129"/>
        <v>7102000</v>
      </c>
      <c r="K41" s="26">
        <f t="shared" ref="K41:R41" si="130">SUM(K42,K47,K68,K80,K87)</f>
        <v>71190000</v>
      </c>
      <c r="L41" s="26">
        <f t="shared" si="130"/>
        <v>65479830</v>
      </c>
      <c r="M41" s="26">
        <f t="shared" si="130"/>
        <v>65479830</v>
      </c>
      <c r="N41" s="26">
        <f t="shared" si="130"/>
        <v>0</v>
      </c>
      <c r="O41" s="26">
        <f t="shared" si="130"/>
        <v>0</v>
      </c>
      <c r="P41" s="26">
        <f t="shared" si="130"/>
        <v>0</v>
      </c>
      <c r="Q41" s="26">
        <f t="shared" si="130"/>
        <v>0</v>
      </c>
      <c r="R41" s="26">
        <f t="shared" si="130"/>
        <v>5710170</v>
      </c>
    </row>
    <row r="42" spans="1:18">
      <c r="A42" s="27" t="s">
        <v>3</v>
      </c>
      <c r="B42" s="27" t="s">
        <v>229</v>
      </c>
      <c r="C42" s="27">
        <f>SUM(C43,C45)</f>
        <v>0</v>
      </c>
      <c r="D42" s="210">
        <f t="shared" ref="D42:J42" si="131">SUM(D43,D45)</f>
        <v>0</v>
      </c>
      <c r="E42" s="210">
        <f t="shared" si="131"/>
        <v>0</v>
      </c>
      <c r="F42" s="210">
        <f t="shared" si="131"/>
        <v>0</v>
      </c>
      <c r="G42" s="210">
        <f t="shared" si="131"/>
        <v>0</v>
      </c>
      <c r="H42" s="210">
        <f t="shared" si="131"/>
        <v>0</v>
      </c>
      <c r="I42" s="210">
        <f t="shared" si="131"/>
        <v>7102000</v>
      </c>
      <c r="J42" s="210">
        <f t="shared" si="131"/>
        <v>7102000</v>
      </c>
      <c r="K42" s="27">
        <f t="shared" ref="K42:R42" si="132">SUM(K43,K45)</f>
        <v>7102000</v>
      </c>
      <c r="L42" s="27">
        <f t="shared" si="132"/>
        <v>6906300</v>
      </c>
      <c r="M42" s="27">
        <f t="shared" si="132"/>
        <v>6906300</v>
      </c>
      <c r="N42" s="27">
        <f t="shared" si="132"/>
        <v>0</v>
      </c>
      <c r="O42" s="27">
        <f t="shared" si="132"/>
        <v>0</v>
      </c>
      <c r="P42" s="27">
        <f t="shared" si="132"/>
        <v>0</v>
      </c>
      <c r="Q42" s="27">
        <f t="shared" si="132"/>
        <v>0</v>
      </c>
      <c r="R42" s="27">
        <f t="shared" si="132"/>
        <v>195700</v>
      </c>
    </row>
    <row r="43" spans="1:18">
      <c r="A43" s="28" t="s">
        <v>16</v>
      </c>
      <c r="B43" s="28" t="s">
        <v>510</v>
      </c>
      <c r="C43" s="28">
        <f t="shared" ref="C43:R43" si="133">SUM(C44)</f>
        <v>0</v>
      </c>
      <c r="D43" s="173">
        <f t="shared" si="133"/>
        <v>0</v>
      </c>
      <c r="E43" s="173">
        <f t="shared" si="133"/>
        <v>0</v>
      </c>
      <c r="F43" s="173">
        <f t="shared" si="133"/>
        <v>0</v>
      </c>
      <c r="G43" s="173">
        <f t="shared" si="133"/>
        <v>0</v>
      </c>
      <c r="H43" s="173">
        <f t="shared" si="133"/>
        <v>0</v>
      </c>
      <c r="I43" s="173">
        <f t="shared" si="133"/>
        <v>5734000</v>
      </c>
      <c r="J43" s="173">
        <f t="shared" si="133"/>
        <v>5734000</v>
      </c>
      <c r="K43" s="28">
        <f t="shared" si="133"/>
        <v>5734000</v>
      </c>
      <c r="L43" s="28">
        <f t="shared" si="133"/>
        <v>5614100</v>
      </c>
      <c r="M43" s="28">
        <f t="shared" si="133"/>
        <v>5614100</v>
      </c>
      <c r="N43" s="28">
        <f t="shared" si="133"/>
        <v>0</v>
      </c>
      <c r="O43" s="28">
        <f t="shared" si="133"/>
        <v>0</v>
      </c>
      <c r="P43" s="28">
        <f t="shared" si="133"/>
        <v>0</v>
      </c>
      <c r="Q43" s="28">
        <f t="shared" si="133"/>
        <v>0</v>
      </c>
      <c r="R43" s="28">
        <f t="shared" si="133"/>
        <v>119900</v>
      </c>
    </row>
    <row r="44" spans="1:18">
      <c r="A44" s="32" t="s">
        <v>508</v>
      </c>
      <c r="B44" s="32" t="s">
        <v>530</v>
      </c>
      <c r="C44" s="32">
        <v>0</v>
      </c>
      <c r="D44" s="32"/>
      <c r="E44" s="32"/>
      <c r="F44" s="32"/>
      <c r="G44" s="32"/>
      <c r="H44" s="32"/>
      <c r="I44" s="32">
        <v>5734000</v>
      </c>
      <c r="J44" s="115">
        <f>SUM(F44:I44)</f>
        <v>5734000</v>
      </c>
      <c r="K44" s="32">
        <f>C44+J44</f>
        <v>5734000</v>
      </c>
      <c r="L44" s="32">
        <v>5614100</v>
      </c>
      <c r="M44" s="32">
        <v>5614100</v>
      </c>
      <c r="N44" s="32">
        <f>L44-M44</f>
        <v>0</v>
      </c>
      <c r="O44" s="32"/>
      <c r="P44" s="32"/>
      <c r="Q44" s="32">
        <f>SUM(N44:P44)</f>
        <v>0</v>
      </c>
      <c r="R44" s="32">
        <f>K44-M44-Q44</f>
        <v>119900</v>
      </c>
    </row>
    <row r="45" spans="1:18">
      <c r="A45" s="28" t="s">
        <v>16</v>
      </c>
      <c r="B45" s="28" t="s">
        <v>533</v>
      </c>
      <c r="C45" s="28">
        <v>0</v>
      </c>
      <c r="D45" s="173">
        <f t="shared" ref="D45:J45" si="134">SUM(D46)</f>
        <v>0</v>
      </c>
      <c r="E45" s="173">
        <f t="shared" si="134"/>
        <v>0</v>
      </c>
      <c r="F45" s="173">
        <f t="shared" si="134"/>
        <v>0</v>
      </c>
      <c r="G45" s="173">
        <f t="shared" si="134"/>
        <v>0</v>
      </c>
      <c r="H45" s="173">
        <f t="shared" si="134"/>
        <v>0</v>
      </c>
      <c r="I45" s="173">
        <f t="shared" si="134"/>
        <v>1368000</v>
      </c>
      <c r="J45" s="173">
        <f t="shared" si="134"/>
        <v>1368000</v>
      </c>
      <c r="K45" s="28">
        <f t="shared" ref="K45:R45" si="135">SUM(K46)</f>
        <v>1368000</v>
      </c>
      <c r="L45" s="28">
        <f t="shared" si="135"/>
        <v>1292200</v>
      </c>
      <c r="M45" s="28">
        <f t="shared" si="135"/>
        <v>1292200</v>
      </c>
      <c r="N45" s="28">
        <f t="shared" si="135"/>
        <v>0</v>
      </c>
      <c r="O45" s="28">
        <f t="shared" si="135"/>
        <v>0</v>
      </c>
      <c r="P45" s="28">
        <f t="shared" si="135"/>
        <v>0</v>
      </c>
      <c r="Q45" s="28">
        <f t="shared" si="135"/>
        <v>0</v>
      </c>
      <c r="R45" s="28">
        <f t="shared" si="135"/>
        <v>75800</v>
      </c>
    </row>
    <row r="46" spans="1:18">
      <c r="A46" s="32" t="s">
        <v>508</v>
      </c>
      <c r="B46" s="32" t="s">
        <v>534</v>
      </c>
      <c r="C46" s="32">
        <v>0</v>
      </c>
      <c r="D46" s="32"/>
      <c r="E46" s="32"/>
      <c r="F46" s="32"/>
      <c r="G46" s="32"/>
      <c r="H46" s="32"/>
      <c r="I46" s="32">
        <v>1368000</v>
      </c>
      <c r="J46" s="115">
        <f>SUM(F46:I46)</f>
        <v>1368000</v>
      </c>
      <c r="K46" s="32">
        <f>C46+J46</f>
        <v>1368000</v>
      </c>
      <c r="L46" s="32">
        <v>1292200</v>
      </c>
      <c r="M46" s="32">
        <v>1292200</v>
      </c>
      <c r="N46" s="32">
        <f>L46-M46</f>
        <v>0</v>
      </c>
      <c r="O46" s="32"/>
      <c r="P46" s="32"/>
      <c r="Q46" s="32">
        <f>SUM(N46:P46)</f>
        <v>0</v>
      </c>
      <c r="R46" s="32">
        <f>K46-M46-Q46</f>
        <v>75800</v>
      </c>
    </row>
    <row r="47" spans="1:18">
      <c r="A47" s="27" t="s">
        <v>3</v>
      </c>
      <c r="B47" s="27" t="s">
        <v>305</v>
      </c>
      <c r="C47" s="27">
        <f>SUM(C48,C51,C53,C57,C55,C60,C62,C64,C66)</f>
        <v>27218000</v>
      </c>
      <c r="D47" s="210">
        <f t="shared" ref="D47:J47" si="136">SUM(D48,D51,D53,D57,D55,D60,D62,D64,D66)</f>
        <v>0</v>
      </c>
      <c r="E47" s="210">
        <f t="shared" si="136"/>
        <v>0</v>
      </c>
      <c r="F47" s="210">
        <f t="shared" si="136"/>
        <v>0</v>
      </c>
      <c r="G47" s="210">
        <f t="shared" si="136"/>
        <v>0</v>
      </c>
      <c r="H47" s="210">
        <f t="shared" si="136"/>
        <v>0</v>
      </c>
      <c r="I47" s="210">
        <f t="shared" si="136"/>
        <v>0</v>
      </c>
      <c r="J47" s="210">
        <f t="shared" si="136"/>
        <v>0</v>
      </c>
      <c r="K47" s="27">
        <f t="shared" ref="K47:R47" si="137">SUM(K48,K51,K53,K57,K55,K60,K62,K64,K66)</f>
        <v>27218000</v>
      </c>
      <c r="L47" s="27">
        <f t="shared" si="137"/>
        <v>25197190</v>
      </c>
      <c r="M47" s="27">
        <f t="shared" si="137"/>
        <v>25197190</v>
      </c>
      <c r="N47" s="27">
        <f t="shared" si="137"/>
        <v>0</v>
      </c>
      <c r="O47" s="27">
        <f t="shared" si="137"/>
        <v>0</v>
      </c>
      <c r="P47" s="27">
        <f t="shared" si="137"/>
        <v>0</v>
      </c>
      <c r="Q47" s="27">
        <f t="shared" si="137"/>
        <v>0</v>
      </c>
      <c r="R47" s="27">
        <f t="shared" si="137"/>
        <v>2020810</v>
      </c>
    </row>
    <row r="48" spans="1:18">
      <c r="A48" s="28" t="s">
        <v>16</v>
      </c>
      <c r="B48" s="28" t="s">
        <v>561</v>
      </c>
      <c r="C48" s="28">
        <f t="shared" ref="C48:J48" si="138">SUM(C49:C50)</f>
        <v>15832000</v>
      </c>
      <c r="D48" s="173">
        <f t="shared" si="138"/>
        <v>0</v>
      </c>
      <c r="E48" s="173">
        <f t="shared" si="138"/>
        <v>0</v>
      </c>
      <c r="F48" s="173">
        <f t="shared" si="138"/>
        <v>0</v>
      </c>
      <c r="G48" s="173">
        <f t="shared" si="138"/>
        <v>0</v>
      </c>
      <c r="H48" s="173">
        <f t="shared" si="138"/>
        <v>0</v>
      </c>
      <c r="I48" s="173">
        <f t="shared" si="138"/>
        <v>0</v>
      </c>
      <c r="J48" s="173">
        <f t="shared" si="138"/>
        <v>0</v>
      </c>
      <c r="K48" s="28">
        <f t="shared" ref="K48:R48" si="139">SUM(K49:K50)</f>
        <v>15832000</v>
      </c>
      <c r="L48" s="28">
        <f t="shared" si="139"/>
        <v>15832000</v>
      </c>
      <c r="M48" s="28">
        <f t="shared" si="139"/>
        <v>15832000</v>
      </c>
      <c r="N48" s="28">
        <f t="shared" si="139"/>
        <v>0</v>
      </c>
      <c r="O48" s="28">
        <f t="shared" si="139"/>
        <v>0</v>
      </c>
      <c r="P48" s="28">
        <f t="shared" si="139"/>
        <v>0</v>
      </c>
      <c r="Q48" s="28">
        <f t="shared" si="139"/>
        <v>0</v>
      </c>
      <c r="R48" s="28">
        <f t="shared" si="139"/>
        <v>0</v>
      </c>
    </row>
    <row r="49" spans="1:18">
      <c r="A49" s="32" t="s">
        <v>508</v>
      </c>
      <c r="B49" s="32" t="s">
        <v>562</v>
      </c>
      <c r="C49" s="32">
        <v>15132000</v>
      </c>
      <c r="D49" s="32"/>
      <c r="E49" s="32"/>
      <c r="F49" s="32"/>
      <c r="G49" s="32"/>
      <c r="H49" s="32"/>
      <c r="I49" s="32"/>
      <c r="J49" s="115">
        <f t="shared" ref="J49:J50" si="140">SUM(F49:I49)</f>
        <v>0</v>
      </c>
      <c r="K49" s="32">
        <f t="shared" ref="K49:K50" si="141">C49+J49</f>
        <v>15132000</v>
      </c>
      <c r="L49" s="32">
        <v>15132000</v>
      </c>
      <c r="M49" s="32">
        <v>15132000</v>
      </c>
      <c r="N49" s="32">
        <f t="shared" ref="N49:N50" si="142">L49-M49</f>
        <v>0</v>
      </c>
      <c r="O49" s="32"/>
      <c r="P49" s="32"/>
      <c r="Q49" s="32">
        <f>SUM(N49:P49)</f>
        <v>0</v>
      </c>
      <c r="R49" s="32">
        <f t="shared" ref="R49:R50" si="143">K49-M49-Q49</f>
        <v>0</v>
      </c>
    </row>
    <row r="50" spans="1:18">
      <c r="A50" s="32" t="s">
        <v>508</v>
      </c>
      <c r="B50" s="32" t="s">
        <v>563</v>
      </c>
      <c r="C50" s="32">
        <v>700000</v>
      </c>
      <c r="D50" s="32"/>
      <c r="E50" s="32"/>
      <c r="F50" s="32"/>
      <c r="G50" s="32"/>
      <c r="H50" s="32"/>
      <c r="I50" s="32"/>
      <c r="J50" s="115">
        <f t="shared" si="140"/>
        <v>0</v>
      </c>
      <c r="K50" s="32">
        <f t="shared" si="141"/>
        <v>700000</v>
      </c>
      <c r="L50" s="32">
        <v>700000</v>
      </c>
      <c r="M50" s="32">
        <v>700000</v>
      </c>
      <c r="N50" s="32">
        <f t="shared" si="142"/>
        <v>0</v>
      </c>
      <c r="O50" s="32"/>
      <c r="P50" s="32"/>
      <c r="Q50" s="32">
        <f>SUM(N50:P50)</f>
        <v>0</v>
      </c>
      <c r="R50" s="32">
        <f t="shared" si="143"/>
        <v>0</v>
      </c>
    </row>
    <row r="51" spans="1:18">
      <c r="A51" s="28" t="s">
        <v>16</v>
      </c>
      <c r="B51" s="28" t="s">
        <v>564</v>
      </c>
      <c r="C51" s="28">
        <v>1261000</v>
      </c>
      <c r="D51" s="173">
        <f t="shared" ref="D51:J51" si="144">SUM(D52)</f>
        <v>0</v>
      </c>
      <c r="E51" s="173">
        <f t="shared" si="144"/>
        <v>0</v>
      </c>
      <c r="F51" s="173">
        <f t="shared" si="144"/>
        <v>0</v>
      </c>
      <c r="G51" s="173">
        <f t="shared" si="144"/>
        <v>0</v>
      </c>
      <c r="H51" s="173">
        <f t="shared" si="144"/>
        <v>0</v>
      </c>
      <c r="I51" s="173">
        <f t="shared" si="144"/>
        <v>0</v>
      </c>
      <c r="J51" s="173">
        <f t="shared" si="144"/>
        <v>0</v>
      </c>
      <c r="K51" s="28">
        <f t="shared" ref="K51:R51" si="145">SUM(K52:K52)</f>
        <v>1261000</v>
      </c>
      <c r="L51" s="28">
        <f t="shared" si="145"/>
        <v>1261000</v>
      </c>
      <c r="M51" s="28">
        <f t="shared" si="145"/>
        <v>1261000</v>
      </c>
      <c r="N51" s="28">
        <f t="shared" si="145"/>
        <v>0</v>
      </c>
      <c r="O51" s="28">
        <f t="shared" si="145"/>
        <v>0</v>
      </c>
      <c r="P51" s="28">
        <f t="shared" si="145"/>
        <v>0</v>
      </c>
      <c r="Q51" s="28">
        <f t="shared" si="145"/>
        <v>0</v>
      </c>
      <c r="R51" s="28">
        <f t="shared" si="145"/>
        <v>0</v>
      </c>
    </row>
    <row r="52" spans="1:18">
      <c r="A52" s="32" t="s">
        <v>508</v>
      </c>
      <c r="B52" s="32" t="s">
        <v>564</v>
      </c>
      <c r="C52" s="32">
        <v>1261000</v>
      </c>
      <c r="D52" s="32"/>
      <c r="E52" s="32"/>
      <c r="F52" s="32"/>
      <c r="G52" s="32"/>
      <c r="H52" s="32"/>
      <c r="I52" s="32"/>
      <c r="J52" s="115">
        <f>SUM(F52:I52)</f>
        <v>0</v>
      </c>
      <c r="K52" s="32">
        <f>C52+J52</f>
        <v>1261000</v>
      </c>
      <c r="L52" s="32">
        <v>1261000</v>
      </c>
      <c r="M52" s="32">
        <v>1261000</v>
      </c>
      <c r="N52" s="32">
        <f>L52-M52</f>
        <v>0</v>
      </c>
      <c r="O52" s="32"/>
      <c r="P52" s="32"/>
      <c r="Q52" s="32">
        <f>SUM(N52:P52)</f>
        <v>0</v>
      </c>
      <c r="R52" s="32">
        <f>K52-M52-Q52</f>
        <v>0</v>
      </c>
    </row>
    <row r="53" spans="1:18">
      <c r="A53" s="28" t="s">
        <v>16</v>
      </c>
      <c r="B53" s="28" t="s">
        <v>549</v>
      </c>
      <c r="C53" s="28">
        <v>500000</v>
      </c>
      <c r="D53" s="173">
        <f t="shared" ref="D53:J53" si="146">SUM(D54)</f>
        <v>0</v>
      </c>
      <c r="E53" s="173">
        <f t="shared" si="146"/>
        <v>0</v>
      </c>
      <c r="F53" s="173">
        <f t="shared" si="146"/>
        <v>0</v>
      </c>
      <c r="G53" s="173">
        <f t="shared" si="146"/>
        <v>0</v>
      </c>
      <c r="H53" s="173">
        <f t="shared" si="146"/>
        <v>0</v>
      </c>
      <c r="I53" s="173">
        <f t="shared" si="146"/>
        <v>0</v>
      </c>
      <c r="J53" s="173">
        <f t="shared" si="146"/>
        <v>0</v>
      </c>
      <c r="K53" s="28">
        <f t="shared" ref="K53:R53" si="147">SUM(K54)</f>
        <v>500000</v>
      </c>
      <c r="L53" s="28">
        <f t="shared" si="147"/>
        <v>499340</v>
      </c>
      <c r="M53" s="28">
        <f t="shared" si="147"/>
        <v>499340</v>
      </c>
      <c r="N53" s="28">
        <f t="shared" si="147"/>
        <v>0</v>
      </c>
      <c r="O53" s="28">
        <f t="shared" si="147"/>
        <v>0</v>
      </c>
      <c r="P53" s="28">
        <f t="shared" si="147"/>
        <v>0</v>
      </c>
      <c r="Q53" s="28">
        <f t="shared" si="147"/>
        <v>0</v>
      </c>
      <c r="R53" s="28">
        <f t="shared" si="147"/>
        <v>660</v>
      </c>
    </row>
    <row r="54" spans="1:18">
      <c r="A54" s="32" t="s">
        <v>508</v>
      </c>
      <c r="B54" s="32" t="s">
        <v>549</v>
      </c>
      <c r="C54" s="32">
        <v>500000</v>
      </c>
      <c r="D54" s="32"/>
      <c r="E54" s="32"/>
      <c r="F54" s="32"/>
      <c r="G54" s="32"/>
      <c r="H54" s="32"/>
      <c r="I54" s="32"/>
      <c r="J54" s="115">
        <f>SUM(F54:I54)</f>
        <v>0</v>
      </c>
      <c r="K54" s="32">
        <f>C54+J54</f>
        <v>500000</v>
      </c>
      <c r="L54" s="32">
        <v>499340</v>
      </c>
      <c r="M54" s="32">
        <v>499340</v>
      </c>
      <c r="N54" s="32">
        <f>L54-M54</f>
        <v>0</v>
      </c>
      <c r="O54" s="32"/>
      <c r="P54" s="32"/>
      <c r="Q54" s="32">
        <f>SUM(N54:P54)</f>
        <v>0</v>
      </c>
      <c r="R54" s="32">
        <f>K54-M54-Q54</f>
        <v>660</v>
      </c>
    </row>
    <row r="55" spans="1:18">
      <c r="A55" s="28" t="s">
        <v>16</v>
      </c>
      <c r="B55" s="30" t="s">
        <v>510</v>
      </c>
      <c r="C55" s="28">
        <v>2049000</v>
      </c>
      <c r="D55" s="173">
        <f t="shared" ref="D55:J55" si="148">SUM(D56)</f>
        <v>0</v>
      </c>
      <c r="E55" s="173">
        <f t="shared" si="148"/>
        <v>0</v>
      </c>
      <c r="F55" s="173">
        <f t="shared" si="148"/>
        <v>0</v>
      </c>
      <c r="G55" s="173">
        <f t="shared" si="148"/>
        <v>0</v>
      </c>
      <c r="H55" s="173">
        <f t="shared" si="148"/>
        <v>0</v>
      </c>
      <c r="I55" s="173">
        <f t="shared" si="148"/>
        <v>0</v>
      </c>
      <c r="J55" s="173">
        <f t="shared" si="148"/>
        <v>0</v>
      </c>
      <c r="K55" s="28">
        <f t="shared" ref="K55:R55" si="149">SUM(K56:K56)</f>
        <v>2049000</v>
      </c>
      <c r="L55" s="28">
        <f t="shared" si="149"/>
        <v>2043050</v>
      </c>
      <c r="M55" s="28">
        <f t="shared" si="149"/>
        <v>2043050</v>
      </c>
      <c r="N55" s="28">
        <f t="shared" si="149"/>
        <v>0</v>
      </c>
      <c r="O55" s="28">
        <f t="shared" si="149"/>
        <v>0</v>
      </c>
      <c r="P55" s="28">
        <f t="shared" si="149"/>
        <v>0</v>
      </c>
      <c r="Q55" s="28">
        <f t="shared" si="149"/>
        <v>0</v>
      </c>
      <c r="R55" s="28">
        <f t="shared" si="149"/>
        <v>5950</v>
      </c>
    </row>
    <row r="56" spans="1:18">
      <c r="A56" s="32" t="s">
        <v>508</v>
      </c>
      <c r="B56" s="42" t="s">
        <v>530</v>
      </c>
      <c r="C56" s="32">
        <v>2049000</v>
      </c>
      <c r="D56" s="32"/>
      <c r="E56" s="32"/>
      <c r="F56" s="32"/>
      <c r="G56" s="32"/>
      <c r="H56" s="32"/>
      <c r="I56" s="32"/>
      <c r="J56" s="115">
        <f>SUM(F56:I56)</f>
        <v>0</v>
      </c>
      <c r="K56" s="32">
        <f>C56+J56</f>
        <v>2049000</v>
      </c>
      <c r="L56" s="32">
        <v>2043050</v>
      </c>
      <c r="M56" s="32">
        <v>2043050</v>
      </c>
      <c r="N56" s="32">
        <f>L56-M56</f>
        <v>0</v>
      </c>
      <c r="O56" s="32"/>
      <c r="P56" s="32"/>
      <c r="Q56" s="32">
        <f>SUM(N56:P56)</f>
        <v>0</v>
      </c>
      <c r="R56" s="32">
        <f>K56-M56-Q56</f>
        <v>5950</v>
      </c>
    </row>
    <row r="57" spans="1:18">
      <c r="A57" s="28" t="s">
        <v>16</v>
      </c>
      <c r="B57" s="30" t="s">
        <v>520</v>
      </c>
      <c r="C57" s="28">
        <v>2300000</v>
      </c>
      <c r="D57" s="173">
        <f t="shared" ref="D57:J57" si="150">SUM(D58:D59)</f>
        <v>0</v>
      </c>
      <c r="E57" s="173">
        <f t="shared" si="150"/>
        <v>0</v>
      </c>
      <c r="F57" s="173">
        <f t="shared" si="150"/>
        <v>0</v>
      </c>
      <c r="G57" s="173">
        <f t="shared" si="150"/>
        <v>0</v>
      </c>
      <c r="H57" s="173">
        <f t="shared" si="150"/>
        <v>0</v>
      </c>
      <c r="I57" s="173">
        <f t="shared" si="150"/>
        <v>0</v>
      </c>
      <c r="J57" s="173">
        <f t="shared" si="150"/>
        <v>0</v>
      </c>
      <c r="K57" s="28">
        <f t="shared" ref="K57:R57" si="151">SUM(K58:K59)</f>
        <v>2300000</v>
      </c>
      <c r="L57" s="28">
        <f t="shared" si="151"/>
        <v>1066200</v>
      </c>
      <c r="M57" s="28">
        <f t="shared" si="151"/>
        <v>1066200</v>
      </c>
      <c r="N57" s="28">
        <f t="shared" si="151"/>
        <v>0</v>
      </c>
      <c r="O57" s="28">
        <f t="shared" si="151"/>
        <v>0</v>
      </c>
      <c r="P57" s="28">
        <f t="shared" si="151"/>
        <v>0</v>
      </c>
      <c r="Q57" s="28">
        <f t="shared" si="151"/>
        <v>0</v>
      </c>
      <c r="R57" s="28">
        <f t="shared" si="151"/>
        <v>1233800</v>
      </c>
    </row>
    <row r="58" spans="1:18">
      <c r="A58" s="32" t="s">
        <v>508</v>
      </c>
      <c r="B58" s="42" t="s">
        <v>550</v>
      </c>
      <c r="C58" s="32">
        <v>2000000</v>
      </c>
      <c r="D58" s="32"/>
      <c r="E58" s="32"/>
      <c r="F58" s="32"/>
      <c r="G58" s="32"/>
      <c r="H58" s="32"/>
      <c r="I58" s="32"/>
      <c r="J58" s="115">
        <f t="shared" ref="J58:J59" si="152">SUM(F58:I58)</f>
        <v>0</v>
      </c>
      <c r="K58" s="32">
        <f t="shared" ref="K58:K59" si="153">C58+J58</f>
        <v>2000000</v>
      </c>
      <c r="L58" s="32">
        <v>837730</v>
      </c>
      <c r="M58" s="32">
        <v>837730</v>
      </c>
      <c r="N58" s="32">
        <f t="shared" ref="N58:N59" si="154">L58-M58</f>
        <v>0</v>
      </c>
      <c r="O58" s="32"/>
      <c r="P58" s="32"/>
      <c r="Q58" s="32">
        <f>SUM(N58:P58)</f>
        <v>0</v>
      </c>
      <c r="R58" s="32">
        <f t="shared" ref="R58:R59" si="155">K58-M58-Q58</f>
        <v>1162270</v>
      </c>
    </row>
    <row r="59" spans="1:18">
      <c r="A59" s="32" t="s">
        <v>508</v>
      </c>
      <c r="B59" s="42" t="s">
        <v>522</v>
      </c>
      <c r="C59" s="32">
        <v>300000</v>
      </c>
      <c r="D59" s="32"/>
      <c r="E59" s="32"/>
      <c r="F59" s="32"/>
      <c r="G59" s="32"/>
      <c r="H59" s="32"/>
      <c r="I59" s="32"/>
      <c r="J59" s="115">
        <f t="shared" si="152"/>
        <v>0</v>
      </c>
      <c r="K59" s="32">
        <f t="shared" si="153"/>
        <v>300000</v>
      </c>
      <c r="L59" s="32">
        <v>228470</v>
      </c>
      <c r="M59" s="32">
        <v>228470</v>
      </c>
      <c r="N59" s="32">
        <f t="shared" si="154"/>
        <v>0</v>
      </c>
      <c r="O59" s="32"/>
      <c r="P59" s="32"/>
      <c r="Q59" s="32">
        <f>SUM(N59:P59)</f>
        <v>0</v>
      </c>
      <c r="R59" s="32">
        <f t="shared" si="155"/>
        <v>71530</v>
      </c>
    </row>
    <row r="60" spans="1:18">
      <c r="A60" s="28" t="s">
        <v>16</v>
      </c>
      <c r="B60" s="28" t="s">
        <v>579</v>
      </c>
      <c r="C60" s="28">
        <v>60000</v>
      </c>
      <c r="D60" s="173">
        <f t="shared" ref="D60:J60" si="156">SUM(D61)</f>
        <v>0</v>
      </c>
      <c r="E60" s="173">
        <f t="shared" si="156"/>
        <v>0</v>
      </c>
      <c r="F60" s="173">
        <f t="shared" si="156"/>
        <v>0</v>
      </c>
      <c r="G60" s="173">
        <f t="shared" si="156"/>
        <v>0</v>
      </c>
      <c r="H60" s="173">
        <f t="shared" si="156"/>
        <v>0</v>
      </c>
      <c r="I60" s="173">
        <f t="shared" si="156"/>
        <v>0</v>
      </c>
      <c r="J60" s="173">
        <f t="shared" si="156"/>
        <v>0</v>
      </c>
      <c r="K60" s="28">
        <f t="shared" ref="K60:R60" si="157">SUM(K61:K61)</f>
        <v>60000</v>
      </c>
      <c r="L60" s="28">
        <f t="shared" si="157"/>
        <v>50610</v>
      </c>
      <c r="M60" s="28">
        <f t="shared" si="157"/>
        <v>50610</v>
      </c>
      <c r="N60" s="28">
        <f t="shared" si="157"/>
        <v>0</v>
      </c>
      <c r="O60" s="28">
        <f t="shared" si="157"/>
        <v>0</v>
      </c>
      <c r="P60" s="28">
        <f t="shared" si="157"/>
        <v>0</v>
      </c>
      <c r="Q60" s="28">
        <f t="shared" si="157"/>
        <v>0</v>
      </c>
      <c r="R60" s="28">
        <f t="shared" si="157"/>
        <v>9390</v>
      </c>
    </row>
    <row r="61" spans="1:18">
      <c r="A61" s="32" t="s">
        <v>508</v>
      </c>
      <c r="B61" s="32" t="s">
        <v>579</v>
      </c>
      <c r="C61" s="32">
        <v>60000</v>
      </c>
      <c r="D61" s="32"/>
      <c r="E61" s="32"/>
      <c r="F61" s="32"/>
      <c r="G61" s="32"/>
      <c r="H61" s="32"/>
      <c r="I61" s="32"/>
      <c r="J61" s="115">
        <f>SUM(F61:I61)</f>
        <v>0</v>
      </c>
      <c r="K61" s="32">
        <f>C61+J61</f>
        <v>60000</v>
      </c>
      <c r="L61" s="32">
        <v>50610</v>
      </c>
      <c r="M61" s="32">
        <v>50610</v>
      </c>
      <c r="N61" s="32">
        <f>L61-M61</f>
        <v>0</v>
      </c>
      <c r="O61" s="32"/>
      <c r="P61" s="32"/>
      <c r="Q61" s="32">
        <f>SUM(N61:P61)</f>
        <v>0</v>
      </c>
      <c r="R61" s="32">
        <f>K61-M61-Q61</f>
        <v>9390</v>
      </c>
    </row>
    <row r="62" spans="1:18">
      <c r="A62" s="28" t="s">
        <v>16</v>
      </c>
      <c r="B62" s="28" t="s">
        <v>523</v>
      </c>
      <c r="C62" s="28">
        <v>216000</v>
      </c>
      <c r="D62" s="173">
        <f t="shared" ref="D62:J62" si="158">SUM(D63)</f>
        <v>0</v>
      </c>
      <c r="E62" s="173">
        <f t="shared" si="158"/>
        <v>0</v>
      </c>
      <c r="F62" s="173">
        <f t="shared" si="158"/>
        <v>0</v>
      </c>
      <c r="G62" s="173">
        <f t="shared" si="158"/>
        <v>0</v>
      </c>
      <c r="H62" s="173">
        <f t="shared" si="158"/>
        <v>0</v>
      </c>
      <c r="I62" s="173">
        <f t="shared" si="158"/>
        <v>0</v>
      </c>
      <c r="J62" s="173">
        <f t="shared" si="158"/>
        <v>0</v>
      </c>
      <c r="K62" s="28">
        <f t="shared" ref="K62:R62" si="159">SUM(K63:K63)</f>
        <v>216000</v>
      </c>
      <c r="L62" s="28">
        <f t="shared" si="159"/>
        <v>144000</v>
      </c>
      <c r="M62" s="28">
        <f t="shared" si="159"/>
        <v>144000</v>
      </c>
      <c r="N62" s="28">
        <f t="shared" si="159"/>
        <v>0</v>
      </c>
      <c r="O62" s="28">
        <f t="shared" si="159"/>
        <v>0</v>
      </c>
      <c r="P62" s="28">
        <f t="shared" si="159"/>
        <v>0</v>
      </c>
      <c r="Q62" s="28">
        <f t="shared" si="159"/>
        <v>0</v>
      </c>
      <c r="R62" s="28">
        <f t="shared" si="159"/>
        <v>72000</v>
      </c>
    </row>
    <row r="63" spans="1:18">
      <c r="A63" s="32" t="s">
        <v>508</v>
      </c>
      <c r="B63" s="42" t="s">
        <v>524</v>
      </c>
      <c r="C63" s="32">
        <v>216000</v>
      </c>
      <c r="D63" s="32"/>
      <c r="E63" s="32"/>
      <c r="F63" s="32"/>
      <c r="G63" s="32"/>
      <c r="H63" s="32"/>
      <c r="I63" s="32"/>
      <c r="J63" s="115">
        <f>SUM(F63:I63)</f>
        <v>0</v>
      </c>
      <c r="K63" s="32">
        <f>C63+J63</f>
        <v>216000</v>
      </c>
      <c r="L63" s="32">
        <v>144000</v>
      </c>
      <c r="M63" s="32">
        <v>144000</v>
      </c>
      <c r="N63" s="32">
        <f>L63-M63</f>
        <v>0</v>
      </c>
      <c r="O63" s="32"/>
      <c r="P63" s="32"/>
      <c r="Q63" s="32">
        <f>SUM(N63:P63)</f>
        <v>0</v>
      </c>
      <c r="R63" s="32">
        <f>K63-M63-Q63</f>
        <v>72000</v>
      </c>
    </row>
    <row r="64" spans="1:18">
      <c r="A64" s="28" t="s">
        <v>16</v>
      </c>
      <c r="B64" s="28" t="s">
        <v>554</v>
      </c>
      <c r="C64" s="28">
        <v>4000000</v>
      </c>
      <c r="D64" s="173">
        <f t="shared" ref="D64:J64" si="160">SUM(D65)</f>
        <v>0</v>
      </c>
      <c r="E64" s="173">
        <f t="shared" si="160"/>
        <v>0</v>
      </c>
      <c r="F64" s="173">
        <f t="shared" si="160"/>
        <v>0</v>
      </c>
      <c r="G64" s="173">
        <f t="shared" si="160"/>
        <v>0</v>
      </c>
      <c r="H64" s="173">
        <f t="shared" si="160"/>
        <v>0</v>
      </c>
      <c r="I64" s="173">
        <f t="shared" si="160"/>
        <v>0</v>
      </c>
      <c r="J64" s="173">
        <f t="shared" si="160"/>
        <v>0</v>
      </c>
      <c r="K64" s="28">
        <f t="shared" ref="K64:R64" si="161">SUM(K65)</f>
        <v>4000000</v>
      </c>
      <c r="L64" s="28">
        <f t="shared" si="161"/>
        <v>3929100</v>
      </c>
      <c r="M64" s="28">
        <f t="shared" si="161"/>
        <v>3929100</v>
      </c>
      <c r="N64" s="28">
        <f t="shared" si="161"/>
        <v>0</v>
      </c>
      <c r="O64" s="28">
        <f t="shared" si="161"/>
        <v>0</v>
      </c>
      <c r="P64" s="28">
        <f t="shared" si="161"/>
        <v>0</v>
      </c>
      <c r="Q64" s="28">
        <f t="shared" si="161"/>
        <v>0</v>
      </c>
      <c r="R64" s="28">
        <f t="shared" si="161"/>
        <v>70900</v>
      </c>
    </row>
    <row r="65" spans="1:18">
      <c r="A65" s="32" t="s">
        <v>508</v>
      </c>
      <c r="B65" s="32" t="s">
        <v>580</v>
      </c>
      <c r="C65" s="32">
        <v>4000000</v>
      </c>
      <c r="D65" s="32"/>
      <c r="E65" s="32"/>
      <c r="F65" s="32"/>
      <c r="G65" s="32"/>
      <c r="H65" s="32"/>
      <c r="I65" s="32"/>
      <c r="J65" s="115">
        <f>SUM(F65:I65)</f>
        <v>0</v>
      </c>
      <c r="K65" s="32">
        <f>C65+J65</f>
        <v>4000000</v>
      </c>
      <c r="L65" s="32">
        <v>3929100</v>
      </c>
      <c r="M65" s="32">
        <v>3929100</v>
      </c>
      <c r="N65" s="32">
        <f>L65-M65</f>
        <v>0</v>
      </c>
      <c r="O65" s="32"/>
      <c r="P65" s="32"/>
      <c r="Q65" s="32">
        <f>SUM(N65:P65)</f>
        <v>0</v>
      </c>
      <c r="R65" s="32">
        <f>K65-M65-Q65</f>
        <v>70900</v>
      </c>
    </row>
    <row r="66" spans="1:18">
      <c r="A66" s="28" t="s">
        <v>16</v>
      </c>
      <c r="B66" s="28" t="s">
        <v>512</v>
      </c>
      <c r="C66" s="28">
        <v>1000000</v>
      </c>
      <c r="D66" s="173">
        <f t="shared" ref="D66:J66" si="162">SUM(D67)</f>
        <v>0</v>
      </c>
      <c r="E66" s="173">
        <f t="shared" si="162"/>
        <v>0</v>
      </c>
      <c r="F66" s="173">
        <f t="shared" si="162"/>
        <v>0</v>
      </c>
      <c r="G66" s="173">
        <f t="shared" si="162"/>
        <v>0</v>
      </c>
      <c r="H66" s="173">
        <f t="shared" si="162"/>
        <v>0</v>
      </c>
      <c r="I66" s="173">
        <f t="shared" si="162"/>
        <v>0</v>
      </c>
      <c r="J66" s="173">
        <f t="shared" si="162"/>
        <v>0</v>
      </c>
      <c r="K66" s="28">
        <f t="shared" ref="K66:R66" si="163">SUM(K67:K67)</f>
        <v>1000000</v>
      </c>
      <c r="L66" s="28">
        <f t="shared" si="163"/>
        <v>371890</v>
      </c>
      <c r="M66" s="28">
        <f t="shared" si="163"/>
        <v>371890</v>
      </c>
      <c r="N66" s="28">
        <f t="shared" si="163"/>
        <v>0</v>
      </c>
      <c r="O66" s="28">
        <f t="shared" si="163"/>
        <v>0</v>
      </c>
      <c r="P66" s="28">
        <f t="shared" si="163"/>
        <v>0</v>
      </c>
      <c r="Q66" s="28">
        <f t="shared" si="163"/>
        <v>0</v>
      </c>
      <c r="R66" s="28">
        <f t="shared" si="163"/>
        <v>628110</v>
      </c>
    </row>
    <row r="67" spans="1:18">
      <c r="A67" s="32" t="s">
        <v>508</v>
      </c>
      <c r="B67" s="32" t="s">
        <v>513</v>
      </c>
      <c r="C67" s="32">
        <v>1000000</v>
      </c>
      <c r="D67" s="32"/>
      <c r="E67" s="32"/>
      <c r="F67" s="32"/>
      <c r="G67" s="32"/>
      <c r="H67" s="32"/>
      <c r="I67" s="32"/>
      <c r="J67" s="115">
        <f>SUM(F67:I67)</f>
        <v>0</v>
      </c>
      <c r="K67" s="32">
        <f>C67+J67</f>
        <v>1000000</v>
      </c>
      <c r="L67" s="32">
        <v>371890</v>
      </c>
      <c r="M67" s="32">
        <v>371890</v>
      </c>
      <c r="N67" s="32">
        <f>L67-M67</f>
        <v>0</v>
      </c>
      <c r="O67" s="32"/>
      <c r="P67" s="32"/>
      <c r="Q67" s="32">
        <f>SUM(N67:P67)</f>
        <v>0</v>
      </c>
      <c r="R67" s="32">
        <f>K67-M67-Q67</f>
        <v>628110</v>
      </c>
    </row>
    <row r="68" spans="1:18">
      <c r="A68" s="27" t="s">
        <v>3</v>
      </c>
      <c r="B68" s="27" t="s">
        <v>306</v>
      </c>
      <c r="C68" s="27">
        <f>SUM(C69,C71,C73,C75,C77)</f>
        <v>27480000</v>
      </c>
      <c r="D68" s="210">
        <f t="shared" ref="D68:J68" si="164">SUM(D69,D71,D73,D75,D77)</f>
        <v>0</v>
      </c>
      <c r="E68" s="210">
        <f t="shared" si="164"/>
        <v>0</v>
      </c>
      <c r="F68" s="210">
        <f t="shared" si="164"/>
        <v>0</v>
      </c>
      <c r="G68" s="210">
        <f t="shared" si="164"/>
        <v>0</v>
      </c>
      <c r="H68" s="210">
        <f t="shared" si="164"/>
        <v>0</v>
      </c>
      <c r="I68" s="210">
        <f t="shared" si="164"/>
        <v>0</v>
      </c>
      <c r="J68" s="210">
        <f t="shared" si="164"/>
        <v>0</v>
      </c>
      <c r="K68" s="27">
        <f t="shared" ref="K68:R68" si="165">SUM(K69,K71,K73,K75,K77)</f>
        <v>27480000</v>
      </c>
      <c r="L68" s="27">
        <f t="shared" si="165"/>
        <v>24303100</v>
      </c>
      <c r="M68" s="27">
        <f t="shared" si="165"/>
        <v>24303100</v>
      </c>
      <c r="N68" s="27">
        <f t="shared" si="165"/>
        <v>0</v>
      </c>
      <c r="O68" s="27">
        <f t="shared" si="165"/>
        <v>0</v>
      </c>
      <c r="P68" s="27">
        <f t="shared" si="165"/>
        <v>0</v>
      </c>
      <c r="Q68" s="27">
        <f t="shared" si="165"/>
        <v>0</v>
      </c>
      <c r="R68" s="27">
        <f t="shared" si="165"/>
        <v>3176900</v>
      </c>
    </row>
    <row r="69" spans="1:18">
      <c r="A69" s="28" t="s">
        <v>16</v>
      </c>
      <c r="B69" s="28" t="s">
        <v>581</v>
      </c>
      <c r="C69" s="28">
        <f t="shared" ref="C69:R69" si="166">SUM(C70:C70)</f>
        <v>8800000</v>
      </c>
      <c r="D69" s="173">
        <f t="shared" ref="D69:J69" si="167">SUM(D70)</f>
        <v>0</v>
      </c>
      <c r="E69" s="173">
        <f t="shared" si="167"/>
        <v>0</v>
      </c>
      <c r="F69" s="173">
        <f t="shared" si="167"/>
        <v>-3000000</v>
      </c>
      <c r="G69" s="173">
        <f t="shared" si="167"/>
        <v>0</v>
      </c>
      <c r="H69" s="173">
        <f t="shared" si="167"/>
        <v>0</v>
      </c>
      <c r="I69" s="173">
        <f t="shared" si="167"/>
        <v>0</v>
      </c>
      <c r="J69" s="173">
        <f t="shared" si="167"/>
        <v>-3000000</v>
      </c>
      <c r="K69" s="28">
        <f t="shared" si="166"/>
        <v>5800000</v>
      </c>
      <c r="L69" s="28">
        <f t="shared" si="166"/>
        <v>5608000</v>
      </c>
      <c r="M69" s="28">
        <f t="shared" si="166"/>
        <v>5608000</v>
      </c>
      <c r="N69" s="28">
        <f t="shared" si="166"/>
        <v>0</v>
      </c>
      <c r="O69" s="28">
        <f t="shared" si="166"/>
        <v>0</v>
      </c>
      <c r="P69" s="28">
        <f t="shared" si="166"/>
        <v>0</v>
      </c>
      <c r="Q69" s="28">
        <f t="shared" si="166"/>
        <v>0</v>
      </c>
      <c r="R69" s="28">
        <f t="shared" si="166"/>
        <v>192000</v>
      </c>
    </row>
    <row r="70" spans="1:18">
      <c r="A70" s="32" t="s">
        <v>508</v>
      </c>
      <c r="B70" s="32" t="s">
        <v>581</v>
      </c>
      <c r="C70" s="32">
        <v>8800000</v>
      </c>
      <c r="D70" s="32"/>
      <c r="E70" s="32"/>
      <c r="F70" s="32">
        <v>-3000000</v>
      </c>
      <c r="G70" s="32"/>
      <c r="H70" s="32"/>
      <c r="I70" s="32"/>
      <c r="J70" s="115">
        <f>SUM(F70:I70)</f>
        <v>-3000000</v>
      </c>
      <c r="K70" s="32">
        <f>C70+J70</f>
        <v>5800000</v>
      </c>
      <c r="L70" s="32">
        <v>5608000</v>
      </c>
      <c r="M70" s="32">
        <v>5608000</v>
      </c>
      <c r="N70" s="32">
        <f>L70-M70</f>
        <v>0</v>
      </c>
      <c r="O70" s="32"/>
      <c r="P70" s="32"/>
      <c r="Q70" s="32">
        <f>SUM(N70:P70)</f>
        <v>0</v>
      </c>
      <c r="R70" s="32">
        <f>K70-M70-Q70</f>
        <v>192000</v>
      </c>
    </row>
    <row r="71" spans="1:18">
      <c r="A71" s="28" t="s">
        <v>16</v>
      </c>
      <c r="B71" s="28" t="s">
        <v>510</v>
      </c>
      <c r="C71" s="28">
        <v>4900000</v>
      </c>
      <c r="D71" s="173">
        <f t="shared" ref="D71:J71" si="168">SUM(D72)</f>
        <v>0</v>
      </c>
      <c r="E71" s="173">
        <f t="shared" si="168"/>
        <v>0</v>
      </c>
      <c r="F71" s="173">
        <f t="shared" si="168"/>
        <v>4200000</v>
      </c>
      <c r="G71" s="173">
        <f t="shared" si="168"/>
        <v>0</v>
      </c>
      <c r="H71" s="173">
        <f t="shared" si="168"/>
        <v>0</v>
      </c>
      <c r="I71" s="173">
        <f t="shared" si="168"/>
        <v>0</v>
      </c>
      <c r="J71" s="173">
        <f t="shared" si="168"/>
        <v>4200000</v>
      </c>
      <c r="K71" s="28">
        <f t="shared" ref="K71:R71" si="169">SUM(K72)</f>
        <v>9100000</v>
      </c>
      <c r="L71" s="28">
        <f t="shared" si="169"/>
        <v>9072000</v>
      </c>
      <c r="M71" s="28">
        <f t="shared" si="169"/>
        <v>9072000</v>
      </c>
      <c r="N71" s="28">
        <f t="shared" si="169"/>
        <v>0</v>
      </c>
      <c r="O71" s="28">
        <f t="shared" si="169"/>
        <v>0</v>
      </c>
      <c r="P71" s="28">
        <f t="shared" si="169"/>
        <v>0</v>
      </c>
      <c r="Q71" s="28">
        <f t="shared" si="169"/>
        <v>0</v>
      </c>
      <c r="R71" s="28">
        <f t="shared" si="169"/>
        <v>28000</v>
      </c>
    </row>
    <row r="72" spans="1:18">
      <c r="A72" s="32" t="s">
        <v>508</v>
      </c>
      <c r="B72" s="32" t="s">
        <v>530</v>
      </c>
      <c r="C72" s="32">
        <v>4900000</v>
      </c>
      <c r="D72" s="32"/>
      <c r="E72" s="32"/>
      <c r="F72" s="32">
        <v>4200000</v>
      </c>
      <c r="G72" s="32"/>
      <c r="H72" s="32"/>
      <c r="I72" s="32"/>
      <c r="J72" s="115">
        <f>SUM(F72:I72)</f>
        <v>4200000</v>
      </c>
      <c r="K72" s="32">
        <f>C72+J72</f>
        <v>9100000</v>
      </c>
      <c r="L72" s="32">
        <v>9072000</v>
      </c>
      <c r="M72" s="32">
        <v>9072000</v>
      </c>
      <c r="N72" s="32">
        <f>L72-M72</f>
        <v>0</v>
      </c>
      <c r="O72" s="32"/>
      <c r="P72" s="32"/>
      <c r="Q72" s="32">
        <f>SUM(N72:P72)</f>
        <v>0</v>
      </c>
      <c r="R72" s="32">
        <f>K72-M72-Q72</f>
        <v>28000</v>
      </c>
    </row>
    <row r="73" spans="1:18">
      <c r="A73" s="28" t="s">
        <v>16</v>
      </c>
      <c r="B73" s="30" t="s">
        <v>520</v>
      </c>
      <c r="C73" s="28">
        <v>3900000</v>
      </c>
      <c r="D73" s="173">
        <f t="shared" ref="D73:J73" si="170">SUM(D74)</f>
        <v>0</v>
      </c>
      <c r="E73" s="173">
        <f t="shared" si="170"/>
        <v>0</v>
      </c>
      <c r="F73" s="173">
        <f t="shared" si="170"/>
        <v>0</v>
      </c>
      <c r="G73" s="173">
        <f t="shared" si="170"/>
        <v>0</v>
      </c>
      <c r="H73" s="173">
        <f t="shared" si="170"/>
        <v>0</v>
      </c>
      <c r="I73" s="173">
        <f t="shared" si="170"/>
        <v>0</v>
      </c>
      <c r="J73" s="173">
        <f t="shared" si="170"/>
        <v>0</v>
      </c>
      <c r="K73" s="28">
        <f t="shared" ref="K73:R73" si="171">SUM(K74:K74)</f>
        <v>3900000</v>
      </c>
      <c r="L73" s="28">
        <f t="shared" si="171"/>
        <v>1186900</v>
      </c>
      <c r="M73" s="28">
        <f t="shared" si="171"/>
        <v>1186900</v>
      </c>
      <c r="N73" s="28">
        <f t="shared" si="171"/>
        <v>0</v>
      </c>
      <c r="O73" s="28">
        <f t="shared" si="171"/>
        <v>0</v>
      </c>
      <c r="P73" s="28">
        <f t="shared" si="171"/>
        <v>0</v>
      </c>
      <c r="Q73" s="28">
        <f t="shared" si="171"/>
        <v>0</v>
      </c>
      <c r="R73" s="28">
        <f t="shared" si="171"/>
        <v>2713100</v>
      </c>
    </row>
    <row r="74" spans="1:18">
      <c r="A74" s="32" t="s">
        <v>508</v>
      </c>
      <c r="B74" s="42" t="s">
        <v>550</v>
      </c>
      <c r="C74" s="32">
        <v>3900000</v>
      </c>
      <c r="D74" s="32"/>
      <c r="E74" s="32"/>
      <c r="F74" s="32">
        <v>0</v>
      </c>
      <c r="G74" s="32"/>
      <c r="H74" s="32"/>
      <c r="I74" s="32"/>
      <c r="J74" s="115">
        <f>SUM(F74:I74)</f>
        <v>0</v>
      </c>
      <c r="K74" s="32">
        <f>C74+J74</f>
        <v>3900000</v>
      </c>
      <c r="L74" s="32">
        <v>1186900</v>
      </c>
      <c r="M74" s="32">
        <v>1186900</v>
      </c>
      <c r="N74" s="32">
        <f>L74-M74</f>
        <v>0</v>
      </c>
      <c r="O74" s="32"/>
      <c r="P74" s="32"/>
      <c r="Q74" s="32">
        <f>SUM(N74:P74)</f>
        <v>0</v>
      </c>
      <c r="R74" s="32">
        <f>K74-M74-Q74</f>
        <v>2713100</v>
      </c>
    </row>
    <row r="75" spans="1:18">
      <c r="A75" s="28" t="s">
        <v>16</v>
      </c>
      <c r="B75" s="30" t="s">
        <v>579</v>
      </c>
      <c r="C75" s="28">
        <v>13000</v>
      </c>
      <c r="D75" s="173">
        <f t="shared" ref="D75:J75" si="172">SUM(D76)</f>
        <v>0</v>
      </c>
      <c r="E75" s="173">
        <f t="shared" si="172"/>
        <v>0</v>
      </c>
      <c r="F75" s="173">
        <f t="shared" si="172"/>
        <v>0</v>
      </c>
      <c r="G75" s="173">
        <f t="shared" si="172"/>
        <v>0</v>
      </c>
      <c r="H75" s="173">
        <f t="shared" si="172"/>
        <v>0</v>
      </c>
      <c r="I75" s="173">
        <f t="shared" si="172"/>
        <v>0</v>
      </c>
      <c r="J75" s="173">
        <f t="shared" si="172"/>
        <v>0</v>
      </c>
      <c r="K75" s="28">
        <f t="shared" ref="K75:R75" si="173">SUM(K76:K76)</f>
        <v>13000</v>
      </c>
      <c r="L75" s="28">
        <f t="shared" si="173"/>
        <v>0</v>
      </c>
      <c r="M75" s="28">
        <f t="shared" si="173"/>
        <v>0</v>
      </c>
      <c r="N75" s="28">
        <f t="shared" si="173"/>
        <v>0</v>
      </c>
      <c r="O75" s="28">
        <f t="shared" si="173"/>
        <v>0</v>
      </c>
      <c r="P75" s="28">
        <f t="shared" si="173"/>
        <v>0</v>
      </c>
      <c r="Q75" s="28">
        <f t="shared" si="173"/>
        <v>0</v>
      </c>
      <c r="R75" s="28">
        <f t="shared" si="173"/>
        <v>13000</v>
      </c>
    </row>
    <row r="76" spans="1:18">
      <c r="A76" s="32" t="s">
        <v>508</v>
      </c>
      <c r="B76" s="42" t="s">
        <v>579</v>
      </c>
      <c r="C76" s="32">
        <v>13000</v>
      </c>
      <c r="D76" s="32"/>
      <c r="E76" s="32"/>
      <c r="F76" s="32">
        <v>0</v>
      </c>
      <c r="G76" s="32"/>
      <c r="H76" s="32"/>
      <c r="I76" s="32"/>
      <c r="J76" s="115">
        <f>SUM(F76:I76)</f>
        <v>0</v>
      </c>
      <c r="K76" s="32">
        <f>C76+J76</f>
        <v>13000</v>
      </c>
      <c r="L76" s="32">
        <v>0</v>
      </c>
      <c r="M76" s="32">
        <v>0</v>
      </c>
      <c r="N76" s="32">
        <f>L76-M76</f>
        <v>0</v>
      </c>
      <c r="O76" s="32"/>
      <c r="P76" s="32"/>
      <c r="Q76" s="32">
        <f>SUM(N76:P76)</f>
        <v>0</v>
      </c>
      <c r="R76" s="32">
        <f>K76-M76-Q76</f>
        <v>13000</v>
      </c>
    </row>
    <row r="77" spans="1:18">
      <c r="A77" s="28" t="s">
        <v>16</v>
      </c>
      <c r="B77" s="30" t="s">
        <v>47</v>
      </c>
      <c r="C77" s="28">
        <v>9867000</v>
      </c>
      <c r="D77" s="173">
        <f t="shared" ref="D77:J77" si="174">SUM(D78:D79)</f>
        <v>0</v>
      </c>
      <c r="E77" s="173">
        <f t="shared" si="174"/>
        <v>0</v>
      </c>
      <c r="F77" s="173">
        <f t="shared" si="174"/>
        <v>-1200000</v>
      </c>
      <c r="G77" s="173">
        <f t="shared" si="174"/>
        <v>0</v>
      </c>
      <c r="H77" s="173">
        <f t="shared" si="174"/>
        <v>0</v>
      </c>
      <c r="I77" s="173">
        <f t="shared" si="174"/>
        <v>0</v>
      </c>
      <c r="J77" s="173">
        <f t="shared" si="174"/>
        <v>-1200000</v>
      </c>
      <c r="K77" s="28">
        <f t="shared" ref="K77:R77" si="175">SUM(K78:K79)</f>
        <v>8667000</v>
      </c>
      <c r="L77" s="28">
        <f t="shared" si="175"/>
        <v>8436200</v>
      </c>
      <c r="M77" s="28">
        <f t="shared" si="175"/>
        <v>8436200</v>
      </c>
      <c r="N77" s="28">
        <f t="shared" si="175"/>
        <v>0</v>
      </c>
      <c r="O77" s="28">
        <f t="shared" si="175"/>
        <v>0</v>
      </c>
      <c r="P77" s="28">
        <f t="shared" si="175"/>
        <v>0</v>
      </c>
      <c r="Q77" s="28">
        <f t="shared" si="175"/>
        <v>0</v>
      </c>
      <c r="R77" s="28">
        <f t="shared" si="175"/>
        <v>230800</v>
      </c>
    </row>
    <row r="78" spans="1:18">
      <c r="A78" s="32" t="s">
        <v>508</v>
      </c>
      <c r="B78" s="32" t="s">
        <v>1270</v>
      </c>
      <c r="C78" s="32">
        <v>1827000</v>
      </c>
      <c r="D78" s="32"/>
      <c r="E78" s="32"/>
      <c r="F78" s="32">
        <v>0</v>
      </c>
      <c r="G78" s="32"/>
      <c r="H78" s="32"/>
      <c r="I78" s="32"/>
      <c r="J78" s="115">
        <f t="shared" ref="J78:J79" si="176">SUM(F78:I78)</f>
        <v>0</v>
      </c>
      <c r="K78" s="32">
        <f t="shared" ref="K78:K79" si="177">C78+J78</f>
        <v>1827000</v>
      </c>
      <c r="L78" s="32">
        <v>1807200</v>
      </c>
      <c r="M78" s="32">
        <v>1807200</v>
      </c>
      <c r="N78" s="32">
        <f t="shared" ref="N78:N79" si="178">L78-M78</f>
        <v>0</v>
      </c>
      <c r="O78" s="32"/>
      <c r="P78" s="32"/>
      <c r="Q78" s="32">
        <f>SUM(N78:P78)</f>
        <v>0</v>
      </c>
      <c r="R78" s="32">
        <f t="shared" ref="R78:R79" si="179">K78-M78-Q78</f>
        <v>19800</v>
      </c>
    </row>
    <row r="79" spans="1:18">
      <c r="A79" s="32" t="s">
        <v>508</v>
      </c>
      <c r="B79" s="32" t="s">
        <v>227</v>
      </c>
      <c r="C79" s="32">
        <v>8040000</v>
      </c>
      <c r="D79" s="32"/>
      <c r="E79" s="32"/>
      <c r="F79" s="32">
        <v>-1200000</v>
      </c>
      <c r="G79" s="32"/>
      <c r="H79" s="32"/>
      <c r="I79" s="32"/>
      <c r="J79" s="115">
        <f t="shared" si="176"/>
        <v>-1200000</v>
      </c>
      <c r="K79" s="32">
        <f t="shared" si="177"/>
        <v>6840000</v>
      </c>
      <c r="L79" s="32">
        <v>6629000</v>
      </c>
      <c r="M79" s="32">
        <v>6629000</v>
      </c>
      <c r="N79" s="32">
        <f t="shared" si="178"/>
        <v>0</v>
      </c>
      <c r="O79" s="32"/>
      <c r="P79" s="32"/>
      <c r="Q79" s="32">
        <f>SUM(N79:P79)</f>
        <v>0</v>
      </c>
      <c r="R79" s="32">
        <f t="shared" si="179"/>
        <v>211000</v>
      </c>
    </row>
    <row r="80" spans="1:18">
      <c r="A80" s="27" t="s">
        <v>3</v>
      </c>
      <c r="B80" s="27" t="s">
        <v>307</v>
      </c>
      <c r="C80" s="27">
        <f>SUM(C81,C83,C85)</f>
        <v>6707000</v>
      </c>
      <c r="D80" s="210">
        <f t="shared" ref="D80:J80" si="180">SUM(D81,D83,D85)</f>
        <v>0</v>
      </c>
      <c r="E80" s="210">
        <f t="shared" si="180"/>
        <v>0</v>
      </c>
      <c r="F80" s="210">
        <f t="shared" si="180"/>
        <v>0</v>
      </c>
      <c r="G80" s="210">
        <f t="shared" si="180"/>
        <v>0</v>
      </c>
      <c r="H80" s="210">
        <f t="shared" si="180"/>
        <v>0</v>
      </c>
      <c r="I80" s="210">
        <f t="shared" si="180"/>
        <v>0</v>
      </c>
      <c r="J80" s="210">
        <f t="shared" si="180"/>
        <v>0</v>
      </c>
      <c r="K80" s="27">
        <f t="shared" ref="K80:R80" si="181">SUM(K81,K83,K85)</f>
        <v>6707000</v>
      </c>
      <c r="L80" s="27">
        <f t="shared" si="181"/>
        <v>6624580</v>
      </c>
      <c r="M80" s="27">
        <f t="shared" si="181"/>
        <v>6624580</v>
      </c>
      <c r="N80" s="27">
        <f t="shared" si="181"/>
        <v>0</v>
      </c>
      <c r="O80" s="27">
        <f t="shared" si="181"/>
        <v>0</v>
      </c>
      <c r="P80" s="27">
        <f t="shared" si="181"/>
        <v>0</v>
      </c>
      <c r="Q80" s="27">
        <f t="shared" si="181"/>
        <v>0</v>
      </c>
      <c r="R80" s="27">
        <f t="shared" si="181"/>
        <v>82420</v>
      </c>
    </row>
    <row r="81" spans="1:18">
      <c r="A81" s="28" t="s">
        <v>16</v>
      </c>
      <c r="B81" s="28" t="s">
        <v>510</v>
      </c>
      <c r="C81" s="28">
        <f t="shared" ref="C81:R81" si="182">SUM(C82)</f>
        <v>2568000</v>
      </c>
      <c r="D81" s="173">
        <f t="shared" si="182"/>
        <v>0</v>
      </c>
      <c r="E81" s="173">
        <f t="shared" si="182"/>
        <v>0</v>
      </c>
      <c r="F81" s="173">
        <f t="shared" si="182"/>
        <v>0</v>
      </c>
      <c r="G81" s="173">
        <f t="shared" si="182"/>
        <v>0</v>
      </c>
      <c r="H81" s="173">
        <f t="shared" si="182"/>
        <v>0</v>
      </c>
      <c r="I81" s="173">
        <f t="shared" si="182"/>
        <v>0</v>
      </c>
      <c r="J81" s="173">
        <f t="shared" si="182"/>
        <v>0</v>
      </c>
      <c r="K81" s="28">
        <f t="shared" si="182"/>
        <v>2568000</v>
      </c>
      <c r="L81" s="28">
        <f t="shared" si="182"/>
        <v>2562580</v>
      </c>
      <c r="M81" s="28">
        <f t="shared" si="182"/>
        <v>2562580</v>
      </c>
      <c r="N81" s="28">
        <f t="shared" si="182"/>
        <v>0</v>
      </c>
      <c r="O81" s="28">
        <f t="shared" si="182"/>
        <v>0</v>
      </c>
      <c r="P81" s="28">
        <f t="shared" si="182"/>
        <v>0</v>
      </c>
      <c r="Q81" s="28">
        <f t="shared" si="182"/>
        <v>0</v>
      </c>
      <c r="R81" s="28">
        <f t="shared" si="182"/>
        <v>5420</v>
      </c>
    </row>
    <row r="82" spans="1:18">
      <c r="A82" s="32" t="s">
        <v>508</v>
      </c>
      <c r="B82" s="32" t="s">
        <v>530</v>
      </c>
      <c r="C82" s="32">
        <v>2568000</v>
      </c>
      <c r="D82" s="32"/>
      <c r="E82" s="32"/>
      <c r="F82" s="32"/>
      <c r="G82" s="32"/>
      <c r="H82" s="32"/>
      <c r="I82" s="32"/>
      <c r="J82" s="115">
        <f>SUM(F82:I82)</f>
        <v>0</v>
      </c>
      <c r="K82" s="32">
        <f>C82+J82</f>
        <v>2568000</v>
      </c>
      <c r="L82" s="32">
        <v>2562580</v>
      </c>
      <c r="M82" s="32">
        <v>2562580</v>
      </c>
      <c r="N82" s="32">
        <f>L82-M82</f>
        <v>0</v>
      </c>
      <c r="O82" s="32"/>
      <c r="P82" s="32"/>
      <c r="Q82" s="32">
        <f>SUM(N82:P82)</f>
        <v>0</v>
      </c>
      <c r="R82" s="32">
        <f>K82-M82-Q82</f>
        <v>5420</v>
      </c>
    </row>
    <row r="83" spans="1:18">
      <c r="A83" s="28" t="s">
        <v>16</v>
      </c>
      <c r="B83" s="30" t="s">
        <v>520</v>
      </c>
      <c r="C83" s="28">
        <v>284000</v>
      </c>
      <c r="D83" s="173">
        <f t="shared" ref="D83:J83" si="183">SUM(D84)</f>
        <v>0</v>
      </c>
      <c r="E83" s="173">
        <f t="shared" si="183"/>
        <v>0</v>
      </c>
      <c r="F83" s="173">
        <f t="shared" si="183"/>
        <v>0</v>
      </c>
      <c r="G83" s="173">
        <f t="shared" si="183"/>
        <v>0</v>
      </c>
      <c r="H83" s="173">
        <f t="shared" si="183"/>
        <v>0</v>
      </c>
      <c r="I83" s="173">
        <f t="shared" si="183"/>
        <v>0</v>
      </c>
      <c r="J83" s="173">
        <f t="shared" si="183"/>
        <v>0</v>
      </c>
      <c r="K83" s="28">
        <f t="shared" ref="K83:R83" si="184">SUM(K84:K84)</f>
        <v>284000</v>
      </c>
      <c r="L83" s="28">
        <f t="shared" si="184"/>
        <v>274800</v>
      </c>
      <c r="M83" s="28">
        <f t="shared" si="184"/>
        <v>274800</v>
      </c>
      <c r="N83" s="28">
        <f t="shared" si="184"/>
        <v>0</v>
      </c>
      <c r="O83" s="28">
        <f t="shared" si="184"/>
        <v>0</v>
      </c>
      <c r="P83" s="28">
        <f t="shared" si="184"/>
        <v>0</v>
      </c>
      <c r="Q83" s="28">
        <f t="shared" si="184"/>
        <v>0</v>
      </c>
      <c r="R83" s="28">
        <f t="shared" si="184"/>
        <v>9200</v>
      </c>
    </row>
    <row r="84" spans="1:18">
      <c r="A84" s="32" t="s">
        <v>508</v>
      </c>
      <c r="B84" s="42" t="s">
        <v>550</v>
      </c>
      <c r="C84" s="32">
        <v>284000</v>
      </c>
      <c r="D84" s="32"/>
      <c r="E84" s="32"/>
      <c r="F84" s="32"/>
      <c r="G84" s="32"/>
      <c r="H84" s="32"/>
      <c r="I84" s="32"/>
      <c r="J84" s="115">
        <f>SUM(F84:I84)</f>
        <v>0</v>
      </c>
      <c r="K84" s="32">
        <f>C84+J84</f>
        <v>284000</v>
      </c>
      <c r="L84" s="32">
        <v>274800</v>
      </c>
      <c r="M84" s="32">
        <v>274800</v>
      </c>
      <c r="N84" s="32">
        <f>L84-M84</f>
        <v>0</v>
      </c>
      <c r="O84" s="32"/>
      <c r="P84" s="32"/>
      <c r="Q84" s="32">
        <f>SUM(N84:P84)</f>
        <v>0</v>
      </c>
      <c r="R84" s="32">
        <f>K84-M84-Q84</f>
        <v>9200</v>
      </c>
    </row>
    <row r="85" spans="1:18">
      <c r="A85" s="28" t="s">
        <v>16</v>
      </c>
      <c r="B85" s="28" t="s">
        <v>554</v>
      </c>
      <c r="C85" s="28">
        <v>3855000</v>
      </c>
      <c r="D85" s="173">
        <f t="shared" ref="D85:J85" si="185">SUM(D86)</f>
        <v>0</v>
      </c>
      <c r="E85" s="173">
        <f t="shared" si="185"/>
        <v>0</v>
      </c>
      <c r="F85" s="173">
        <f t="shared" si="185"/>
        <v>0</v>
      </c>
      <c r="G85" s="173">
        <f t="shared" si="185"/>
        <v>0</v>
      </c>
      <c r="H85" s="173">
        <f t="shared" si="185"/>
        <v>0</v>
      </c>
      <c r="I85" s="173">
        <f t="shared" si="185"/>
        <v>0</v>
      </c>
      <c r="J85" s="173">
        <f t="shared" si="185"/>
        <v>0</v>
      </c>
      <c r="K85" s="28">
        <f t="shared" ref="K85:R85" si="186">SUM(K86)</f>
        <v>3855000</v>
      </c>
      <c r="L85" s="28">
        <f t="shared" si="186"/>
        <v>3787200</v>
      </c>
      <c r="M85" s="28">
        <f t="shared" si="186"/>
        <v>3787200</v>
      </c>
      <c r="N85" s="28">
        <f t="shared" si="186"/>
        <v>0</v>
      </c>
      <c r="O85" s="28">
        <f t="shared" si="186"/>
        <v>0</v>
      </c>
      <c r="P85" s="28">
        <f t="shared" si="186"/>
        <v>0</v>
      </c>
      <c r="Q85" s="28">
        <f t="shared" si="186"/>
        <v>0</v>
      </c>
      <c r="R85" s="28">
        <f t="shared" si="186"/>
        <v>67800</v>
      </c>
    </row>
    <row r="86" spans="1:18">
      <c r="A86" s="32" t="s">
        <v>508</v>
      </c>
      <c r="B86" s="32" t="s">
        <v>580</v>
      </c>
      <c r="C86" s="32">
        <v>3855000</v>
      </c>
      <c r="D86" s="32"/>
      <c r="E86" s="32"/>
      <c r="F86" s="32"/>
      <c r="G86" s="32"/>
      <c r="H86" s="32"/>
      <c r="I86" s="32"/>
      <c r="J86" s="115">
        <f>SUM(F86:I86)</f>
        <v>0</v>
      </c>
      <c r="K86" s="32">
        <f>C86+J86</f>
        <v>3855000</v>
      </c>
      <c r="L86" s="32">
        <v>3787200</v>
      </c>
      <c r="M86" s="32">
        <v>3787200</v>
      </c>
      <c r="N86" s="32">
        <f>L86-M86</f>
        <v>0</v>
      </c>
      <c r="O86" s="32"/>
      <c r="P86" s="32"/>
      <c r="Q86" s="32">
        <f>SUM(N86:P86)</f>
        <v>0</v>
      </c>
      <c r="R86" s="32">
        <f>K86-M86-Q86</f>
        <v>67800</v>
      </c>
    </row>
    <row r="87" spans="1:18">
      <c r="A87" s="27" t="s">
        <v>3</v>
      </c>
      <c r="B87" s="27" t="s">
        <v>308</v>
      </c>
      <c r="C87" s="27">
        <f>SUM(C88,C91,C93)</f>
        <v>2683000</v>
      </c>
      <c r="D87" s="210">
        <f t="shared" ref="D87:J87" si="187">SUM(D88,D91,D93)</f>
        <v>0</v>
      </c>
      <c r="E87" s="210">
        <f t="shared" si="187"/>
        <v>0</v>
      </c>
      <c r="F87" s="210">
        <f t="shared" si="187"/>
        <v>0</v>
      </c>
      <c r="G87" s="210">
        <f t="shared" si="187"/>
        <v>0</v>
      </c>
      <c r="H87" s="210">
        <f t="shared" si="187"/>
        <v>0</v>
      </c>
      <c r="I87" s="210">
        <f t="shared" si="187"/>
        <v>0</v>
      </c>
      <c r="J87" s="210">
        <f t="shared" si="187"/>
        <v>0</v>
      </c>
      <c r="K87" s="27">
        <f t="shared" ref="K87:R87" si="188">SUM(K88,K91,K93)</f>
        <v>2683000</v>
      </c>
      <c r="L87" s="27">
        <f t="shared" si="188"/>
        <v>2448660</v>
      </c>
      <c r="M87" s="27">
        <f t="shared" si="188"/>
        <v>2448660</v>
      </c>
      <c r="N87" s="27">
        <f t="shared" si="188"/>
        <v>0</v>
      </c>
      <c r="O87" s="27">
        <f t="shared" si="188"/>
        <v>0</v>
      </c>
      <c r="P87" s="27">
        <f t="shared" si="188"/>
        <v>0</v>
      </c>
      <c r="Q87" s="27">
        <f t="shared" si="188"/>
        <v>0</v>
      </c>
      <c r="R87" s="27">
        <f t="shared" si="188"/>
        <v>234340</v>
      </c>
    </row>
    <row r="88" spans="1:18">
      <c r="A88" s="28" t="s">
        <v>16</v>
      </c>
      <c r="B88" s="28" t="s">
        <v>510</v>
      </c>
      <c r="C88" s="28">
        <f t="shared" ref="C88:J88" si="189">SUM(C89:C90)</f>
        <v>1000000</v>
      </c>
      <c r="D88" s="173">
        <f t="shared" si="189"/>
        <v>0</v>
      </c>
      <c r="E88" s="173">
        <f t="shared" si="189"/>
        <v>0</v>
      </c>
      <c r="F88" s="173">
        <f t="shared" si="189"/>
        <v>0</v>
      </c>
      <c r="G88" s="173">
        <f t="shared" si="189"/>
        <v>0</v>
      </c>
      <c r="H88" s="173">
        <f t="shared" si="189"/>
        <v>0</v>
      </c>
      <c r="I88" s="173">
        <f t="shared" si="189"/>
        <v>0</v>
      </c>
      <c r="J88" s="173">
        <f t="shared" si="189"/>
        <v>0</v>
      </c>
      <c r="K88" s="28">
        <f t="shared" ref="K88:R88" si="190">SUM(K89:K90)</f>
        <v>1000000</v>
      </c>
      <c r="L88" s="28">
        <f t="shared" si="190"/>
        <v>994800</v>
      </c>
      <c r="M88" s="28">
        <f t="shared" si="190"/>
        <v>994800</v>
      </c>
      <c r="N88" s="28">
        <f t="shared" si="190"/>
        <v>0</v>
      </c>
      <c r="O88" s="28">
        <f t="shared" si="190"/>
        <v>0</v>
      </c>
      <c r="P88" s="28">
        <f t="shared" si="190"/>
        <v>0</v>
      </c>
      <c r="Q88" s="28">
        <f t="shared" si="190"/>
        <v>0</v>
      </c>
      <c r="R88" s="28">
        <f t="shared" si="190"/>
        <v>5200</v>
      </c>
    </row>
    <row r="89" spans="1:18">
      <c r="A89" s="32" t="s">
        <v>447</v>
      </c>
      <c r="B89" s="32" t="s">
        <v>448</v>
      </c>
      <c r="C89" s="32">
        <v>400000</v>
      </c>
      <c r="D89" s="32"/>
      <c r="E89" s="32"/>
      <c r="F89" s="32"/>
      <c r="G89" s="32"/>
      <c r="H89" s="32"/>
      <c r="I89" s="32"/>
      <c r="J89" s="115">
        <f t="shared" ref="J89:J90" si="191">SUM(F89:I89)</f>
        <v>0</v>
      </c>
      <c r="K89" s="32">
        <f t="shared" ref="K89:K90" si="192">C89+J89</f>
        <v>400000</v>
      </c>
      <c r="L89" s="32">
        <v>394800</v>
      </c>
      <c r="M89" s="32">
        <v>394800</v>
      </c>
      <c r="N89" s="32">
        <f t="shared" ref="N89:N90" si="193">L89-M89</f>
        <v>0</v>
      </c>
      <c r="O89" s="32"/>
      <c r="P89" s="32"/>
      <c r="Q89" s="32">
        <f>SUM(N89:P89)</f>
        <v>0</v>
      </c>
      <c r="R89" s="32">
        <f t="shared" ref="R89:R90" si="194">K89-M89-Q89</f>
        <v>5200</v>
      </c>
    </row>
    <row r="90" spans="1:18">
      <c r="A90" s="32" t="s">
        <v>508</v>
      </c>
      <c r="B90" s="32" t="s">
        <v>511</v>
      </c>
      <c r="C90" s="32">
        <v>600000</v>
      </c>
      <c r="D90" s="32"/>
      <c r="E90" s="32"/>
      <c r="F90" s="32"/>
      <c r="G90" s="32"/>
      <c r="H90" s="32"/>
      <c r="I90" s="32"/>
      <c r="J90" s="115">
        <f t="shared" si="191"/>
        <v>0</v>
      </c>
      <c r="K90" s="32">
        <f t="shared" si="192"/>
        <v>600000</v>
      </c>
      <c r="L90" s="32">
        <v>600000</v>
      </c>
      <c r="M90" s="32">
        <v>600000</v>
      </c>
      <c r="N90" s="32">
        <f t="shared" si="193"/>
        <v>0</v>
      </c>
      <c r="O90" s="32"/>
      <c r="P90" s="32"/>
      <c r="Q90" s="32">
        <f>SUM(N90:P90)</f>
        <v>0</v>
      </c>
      <c r="R90" s="32">
        <f t="shared" si="194"/>
        <v>0</v>
      </c>
    </row>
    <row r="91" spans="1:18">
      <c r="A91" s="28" t="s">
        <v>16</v>
      </c>
      <c r="B91" s="28" t="s">
        <v>520</v>
      </c>
      <c r="C91" s="28">
        <v>280000</v>
      </c>
      <c r="D91" s="173">
        <f t="shared" ref="D91:J91" si="195">SUM(D92)</f>
        <v>0</v>
      </c>
      <c r="E91" s="173">
        <f t="shared" si="195"/>
        <v>0</v>
      </c>
      <c r="F91" s="173">
        <f t="shared" si="195"/>
        <v>0</v>
      </c>
      <c r="G91" s="173">
        <f t="shared" si="195"/>
        <v>0</v>
      </c>
      <c r="H91" s="173">
        <f t="shared" si="195"/>
        <v>0</v>
      </c>
      <c r="I91" s="173">
        <f t="shared" si="195"/>
        <v>0</v>
      </c>
      <c r="J91" s="173">
        <f t="shared" si="195"/>
        <v>0</v>
      </c>
      <c r="K91" s="28">
        <f t="shared" ref="K91:R91" si="196">SUM(K92:K92)</f>
        <v>280000</v>
      </c>
      <c r="L91" s="28">
        <f t="shared" si="196"/>
        <v>50920</v>
      </c>
      <c r="M91" s="28">
        <f t="shared" si="196"/>
        <v>50920</v>
      </c>
      <c r="N91" s="28">
        <f t="shared" si="196"/>
        <v>0</v>
      </c>
      <c r="O91" s="28">
        <f t="shared" si="196"/>
        <v>0</v>
      </c>
      <c r="P91" s="28">
        <f t="shared" si="196"/>
        <v>0</v>
      </c>
      <c r="Q91" s="28">
        <f t="shared" si="196"/>
        <v>0</v>
      </c>
      <c r="R91" s="28">
        <f t="shared" si="196"/>
        <v>229080</v>
      </c>
    </row>
    <row r="92" spans="1:18">
      <c r="A92" s="32" t="s">
        <v>508</v>
      </c>
      <c r="B92" s="32" t="s">
        <v>582</v>
      </c>
      <c r="C92" s="32">
        <v>280000</v>
      </c>
      <c r="D92" s="32"/>
      <c r="E92" s="32"/>
      <c r="F92" s="32"/>
      <c r="G92" s="32"/>
      <c r="H92" s="32"/>
      <c r="I92" s="32"/>
      <c r="J92" s="115">
        <f>SUM(F92:I92)</f>
        <v>0</v>
      </c>
      <c r="K92" s="32">
        <f>C92+J92</f>
        <v>280000</v>
      </c>
      <c r="L92" s="32">
        <v>50920</v>
      </c>
      <c r="M92" s="32">
        <v>50920</v>
      </c>
      <c r="N92" s="32">
        <f>L92-M92</f>
        <v>0</v>
      </c>
      <c r="O92" s="32"/>
      <c r="P92" s="32"/>
      <c r="Q92" s="32">
        <f>SUM(N92:P92)</f>
        <v>0</v>
      </c>
      <c r="R92" s="32">
        <f>K92-M92-Q92</f>
        <v>229080</v>
      </c>
    </row>
    <row r="93" spans="1:18">
      <c r="A93" s="28" t="s">
        <v>16</v>
      </c>
      <c r="B93" s="28" t="s">
        <v>554</v>
      </c>
      <c r="C93" s="28">
        <v>1403000</v>
      </c>
      <c r="D93" s="173">
        <f t="shared" ref="D93:J93" si="197">SUM(D94)</f>
        <v>0</v>
      </c>
      <c r="E93" s="173">
        <f t="shared" si="197"/>
        <v>0</v>
      </c>
      <c r="F93" s="173">
        <f t="shared" si="197"/>
        <v>0</v>
      </c>
      <c r="G93" s="173">
        <f t="shared" si="197"/>
        <v>0</v>
      </c>
      <c r="H93" s="173">
        <f t="shared" si="197"/>
        <v>0</v>
      </c>
      <c r="I93" s="173">
        <f t="shared" si="197"/>
        <v>0</v>
      </c>
      <c r="J93" s="173">
        <f t="shared" si="197"/>
        <v>0</v>
      </c>
      <c r="K93" s="28">
        <f t="shared" ref="K93:R93" si="198">SUM(K94)</f>
        <v>1403000</v>
      </c>
      <c r="L93" s="28">
        <f t="shared" si="198"/>
        <v>1402940</v>
      </c>
      <c r="M93" s="28">
        <f t="shared" si="198"/>
        <v>1402940</v>
      </c>
      <c r="N93" s="28">
        <f t="shared" si="198"/>
        <v>0</v>
      </c>
      <c r="O93" s="28">
        <f t="shared" si="198"/>
        <v>0</v>
      </c>
      <c r="P93" s="28">
        <f t="shared" si="198"/>
        <v>0</v>
      </c>
      <c r="Q93" s="28">
        <f t="shared" si="198"/>
        <v>0</v>
      </c>
      <c r="R93" s="28">
        <f t="shared" si="198"/>
        <v>60</v>
      </c>
    </row>
    <row r="94" spans="1:18">
      <c r="A94" s="32" t="s">
        <v>508</v>
      </c>
      <c r="B94" s="32" t="s">
        <v>583</v>
      </c>
      <c r="C94" s="32">
        <v>1403000</v>
      </c>
      <c r="D94" s="32"/>
      <c r="E94" s="32"/>
      <c r="F94" s="32"/>
      <c r="G94" s="32"/>
      <c r="H94" s="32"/>
      <c r="I94" s="32"/>
      <c r="J94" s="115">
        <f>SUM(F94:I94)</f>
        <v>0</v>
      </c>
      <c r="K94" s="32">
        <f>C94+J94</f>
        <v>1403000</v>
      </c>
      <c r="L94" s="32">
        <v>1402940</v>
      </c>
      <c r="M94" s="32">
        <v>1402940</v>
      </c>
      <c r="N94" s="32">
        <f>L94-M94</f>
        <v>0</v>
      </c>
      <c r="O94" s="32"/>
      <c r="P94" s="32"/>
      <c r="Q94" s="32">
        <f>SUM(N94:P94)</f>
        <v>0</v>
      </c>
      <c r="R94" s="32">
        <f>K94-M94-Q94</f>
        <v>60</v>
      </c>
    </row>
    <row r="95" spans="1:18">
      <c r="A95" s="25" t="s">
        <v>1</v>
      </c>
      <c r="B95" s="25" t="s">
        <v>54</v>
      </c>
      <c r="C95" s="25">
        <f>SUM(C96)</f>
        <v>0</v>
      </c>
      <c r="D95" s="208">
        <f t="shared" ref="D95:J95" si="199">SUM(D96)</f>
        <v>0</v>
      </c>
      <c r="E95" s="208">
        <f t="shared" si="199"/>
        <v>0</v>
      </c>
      <c r="F95" s="208">
        <f t="shared" si="199"/>
        <v>0</v>
      </c>
      <c r="G95" s="208">
        <f t="shared" si="199"/>
        <v>0</v>
      </c>
      <c r="H95" s="208">
        <f t="shared" si="199"/>
        <v>0</v>
      </c>
      <c r="I95" s="208">
        <f t="shared" si="199"/>
        <v>6200000</v>
      </c>
      <c r="J95" s="208">
        <f t="shared" si="199"/>
        <v>6200000</v>
      </c>
      <c r="K95" s="25">
        <f t="shared" ref="K95:R95" si="200">SUM(K96)</f>
        <v>6200000</v>
      </c>
      <c r="L95" s="25">
        <f t="shared" si="200"/>
        <v>6140000</v>
      </c>
      <c r="M95" s="25">
        <f t="shared" si="200"/>
        <v>6140000</v>
      </c>
      <c r="N95" s="25">
        <f t="shared" si="200"/>
        <v>0</v>
      </c>
      <c r="O95" s="25">
        <f t="shared" si="200"/>
        <v>0</v>
      </c>
      <c r="P95" s="25">
        <f t="shared" si="200"/>
        <v>0</v>
      </c>
      <c r="Q95" s="25">
        <f t="shared" si="200"/>
        <v>0</v>
      </c>
      <c r="R95" s="25">
        <f t="shared" si="200"/>
        <v>60000</v>
      </c>
    </row>
    <row r="96" spans="1:18">
      <c r="A96" s="26" t="s">
        <v>2</v>
      </c>
      <c r="B96" s="26" t="s">
        <v>189</v>
      </c>
      <c r="C96" s="26">
        <f t="shared" ref="C96:J96" si="201">SUM(C100,C97)</f>
        <v>0</v>
      </c>
      <c r="D96" s="209">
        <f t="shared" si="201"/>
        <v>0</v>
      </c>
      <c r="E96" s="209">
        <f t="shared" si="201"/>
        <v>0</v>
      </c>
      <c r="F96" s="209">
        <f t="shared" si="201"/>
        <v>0</v>
      </c>
      <c r="G96" s="209">
        <f t="shared" si="201"/>
        <v>0</v>
      </c>
      <c r="H96" s="209">
        <f t="shared" si="201"/>
        <v>0</v>
      </c>
      <c r="I96" s="209">
        <f t="shared" si="201"/>
        <v>6200000</v>
      </c>
      <c r="J96" s="209">
        <f t="shared" si="201"/>
        <v>6200000</v>
      </c>
      <c r="K96" s="26">
        <f t="shared" ref="K96:R96" si="202">SUM(K100,K97)</f>
        <v>6200000</v>
      </c>
      <c r="L96" s="26">
        <f t="shared" si="202"/>
        <v>6140000</v>
      </c>
      <c r="M96" s="26">
        <f t="shared" si="202"/>
        <v>6140000</v>
      </c>
      <c r="N96" s="26">
        <f t="shared" si="202"/>
        <v>0</v>
      </c>
      <c r="O96" s="26">
        <f t="shared" si="202"/>
        <v>0</v>
      </c>
      <c r="P96" s="26">
        <f t="shared" si="202"/>
        <v>0</v>
      </c>
      <c r="Q96" s="26">
        <f t="shared" si="202"/>
        <v>0</v>
      </c>
      <c r="R96" s="26">
        <f t="shared" si="202"/>
        <v>60000</v>
      </c>
    </row>
    <row r="97" spans="1:19">
      <c r="A97" s="27" t="s">
        <v>3</v>
      </c>
      <c r="B97" s="27" t="s">
        <v>231</v>
      </c>
      <c r="C97" s="27">
        <f>SUM(C98)</f>
        <v>0</v>
      </c>
      <c r="D97" s="210">
        <f t="shared" ref="D97:J98" si="203">SUM(D98)</f>
        <v>0</v>
      </c>
      <c r="E97" s="210">
        <f t="shared" si="203"/>
        <v>0</v>
      </c>
      <c r="F97" s="210">
        <f t="shared" si="203"/>
        <v>0</v>
      </c>
      <c r="G97" s="210">
        <f t="shared" si="203"/>
        <v>0</v>
      </c>
      <c r="H97" s="210">
        <f t="shared" si="203"/>
        <v>0</v>
      </c>
      <c r="I97" s="210">
        <f t="shared" si="203"/>
        <v>4000000</v>
      </c>
      <c r="J97" s="210">
        <f t="shared" si="203"/>
        <v>4000000</v>
      </c>
      <c r="K97" s="27">
        <f t="shared" ref="K97:R98" si="204">SUM(K98)</f>
        <v>4000000</v>
      </c>
      <c r="L97" s="27">
        <f t="shared" si="204"/>
        <v>4000000</v>
      </c>
      <c r="M97" s="27">
        <f t="shared" si="204"/>
        <v>4000000</v>
      </c>
      <c r="N97" s="27">
        <f t="shared" si="204"/>
        <v>0</v>
      </c>
      <c r="O97" s="27">
        <f t="shared" si="204"/>
        <v>0</v>
      </c>
      <c r="P97" s="27">
        <f t="shared" si="204"/>
        <v>0</v>
      </c>
      <c r="Q97" s="27">
        <f t="shared" si="204"/>
        <v>0</v>
      </c>
      <c r="R97" s="27">
        <f t="shared" si="204"/>
        <v>0</v>
      </c>
    </row>
    <row r="98" spans="1:19">
      <c r="A98" s="28" t="s">
        <v>16</v>
      </c>
      <c r="B98" s="28" t="s">
        <v>549</v>
      </c>
      <c r="C98" s="28">
        <f>SUM(C99)</f>
        <v>0</v>
      </c>
      <c r="D98" s="173">
        <f t="shared" si="203"/>
        <v>0</v>
      </c>
      <c r="E98" s="173">
        <f t="shared" si="203"/>
        <v>0</v>
      </c>
      <c r="F98" s="173">
        <f t="shared" si="203"/>
        <v>0</v>
      </c>
      <c r="G98" s="173">
        <f t="shared" si="203"/>
        <v>0</v>
      </c>
      <c r="H98" s="173">
        <f t="shared" si="203"/>
        <v>0</v>
      </c>
      <c r="I98" s="173">
        <f t="shared" si="203"/>
        <v>4000000</v>
      </c>
      <c r="J98" s="173">
        <f t="shared" si="203"/>
        <v>4000000</v>
      </c>
      <c r="K98" s="28">
        <f t="shared" si="204"/>
        <v>4000000</v>
      </c>
      <c r="L98" s="28">
        <f t="shared" si="204"/>
        <v>4000000</v>
      </c>
      <c r="M98" s="28">
        <f t="shared" si="204"/>
        <v>4000000</v>
      </c>
      <c r="N98" s="28">
        <f t="shared" si="204"/>
        <v>0</v>
      </c>
      <c r="O98" s="28">
        <f t="shared" si="204"/>
        <v>0</v>
      </c>
      <c r="P98" s="28">
        <f t="shared" si="204"/>
        <v>0</v>
      </c>
      <c r="Q98" s="28">
        <f t="shared" si="204"/>
        <v>0</v>
      </c>
      <c r="R98" s="28">
        <f t="shared" si="204"/>
        <v>0</v>
      </c>
    </row>
    <row r="99" spans="1:19">
      <c r="A99" s="32" t="s">
        <v>508</v>
      </c>
      <c r="B99" s="32" t="s">
        <v>549</v>
      </c>
      <c r="C99" s="32">
        <v>0</v>
      </c>
      <c r="D99" s="32"/>
      <c r="E99" s="32"/>
      <c r="F99" s="32"/>
      <c r="G99" s="32"/>
      <c r="H99" s="32"/>
      <c r="I99" s="32">
        <v>4000000</v>
      </c>
      <c r="J99" s="115">
        <f>SUM(F99:I99)</f>
        <v>4000000</v>
      </c>
      <c r="K99" s="32">
        <f>C99+J99</f>
        <v>4000000</v>
      </c>
      <c r="L99" s="32">
        <v>4000000</v>
      </c>
      <c r="M99" s="32">
        <v>4000000</v>
      </c>
      <c r="N99" s="32">
        <f>L99-M99</f>
        <v>0</v>
      </c>
      <c r="O99" s="32"/>
      <c r="P99" s="32"/>
      <c r="Q99" s="32">
        <f>SUM(N99:P99)</f>
        <v>0</v>
      </c>
      <c r="R99" s="32">
        <f>K99-M99-Q99</f>
        <v>0</v>
      </c>
    </row>
    <row r="100" spans="1:19">
      <c r="A100" s="27" t="s">
        <v>3</v>
      </c>
      <c r="B100" s="27" t="s">
        <v>191</v>
      </c>
      <c r="C100" s="27">
        <f t="shared" ref="C100:R101" si="205">SUM(C101)</f>
        <v>0</v>
      </c>
      <c r="D100" s="210">
        <f t="shared" si="205"/>
        <v>0</v>
      </c>
      <c r="E100" s="210">
        <f t="shared" si="205"/>
        <v>0</v>
      </c>
      <c r="F100" s="210">
        <f t="shared" si="205"/>
        <v>0</v>
      </c>
      <c r="G100" s="210">
        <f t="shared" si="205"/>
        <v>0</v>
      </c>
      <c r="H100" s="210">
        <f t="shared" si="205"/>
        <v>0</v>
      </c>
      <c r="I100" s="210">
        <f t="shared" si="205"/>
        <v>2200000</v>
      </c>
      <c r="J100" s="210">
        <f t="shared" si="205"/>
        <v>2200000</v>
      </c>
      <c r="K100" s="27">
        <f t="shared" si="205"/>
        <v>2200000</v>
      </c>
      <c r="L100" s="27">
        <f t="shared" si="205"/>
        <v>2140000</v>
      </c>
      <c r="M100" s="27">
        <f t="shared" si="205"/>
        <v>2140000</v>
      </c>
      <c r="N100" s="27">
        <f t="shared" si="205"/>
        <v>0</v>
      </c>
      <c r="O100" s="27">
        <f t="shared" si="205"/>
        <v>0</v>
      </c>
      <c r="P100" s="27">
        <f t="shared" si="205"/>
        <v>0</v>
      </c>
      <c r="Q100" s="27">
        <f t="shared" si="205"/>
        <v>0</v>
      </c>
      <c r="R100" s="27">
        <f t="shared" si="205"/>
        <v>60000</v>
      </c>
    </row>
    <row r="101" spans="1:19">
      <c r="A101" s="28" t="s">
        <v>16</v>
      </c>
      <c r="B101" s="28" t="s">
        <v>549</v>
      </c>
      <c r="C101" s="28">
        <f t="shared" si="205"/>
        <v>0</v>
      </c>
      <c r="D101" s="173">
        <f t="shared" si="205"/>
        <v>0</v>
      </c>
      <c r="E101" s="173">
        <f t="shared" si="205"/>
        <v>0</v>
      </c>
      <c r="F101" s="173">
        <f t="shared" si="205"/>
        <v>0</v>
      </c>
      <c r="G101" s="173">
        <f t="shared" si="205"/>
        <v>0</v>
      </c>
      <c r="H101" s="173">
        <f t="shared" si="205"/>
        <v>0</v>
      </c>
      <c r="I101" s="173">
        <f t="shared" si="205"/>
        <v>2200000</v>
      </c>
      <c r="J101" s="173">
        <f t="shared" si="205"/>
        <v>2200000</v>
      </c>
      <c r="K101" s="28">
        <f t="shared" si="205"/>
        <v>2200000</v>
      </c>
      <c r="L101" s="28">
        <f t="shared" si="205"/>
        <v>2140000</v>
      </c>
      <c r="M101" s="28">
        <f t="shared" si="205"/>
        <v>2140000</v>
      </c>
      <c r="N101" s="28">
        <f t="shared" si="205"/>
        <v>0</v>
      </c>
      <c r="O101" s="28">
        <f t="shared" si="205"/>
        <v>0</v>
      </c>
      <c r="P101" s="28">
        <f t="shared" si="205"/>
        <v>0</v>
      </c>
      <c r="Q101" s="28">
        <f t="shared" si="205"/>
        <v>0</v>
      </c>
      <c r="R101" s="28">
        <f t="shared" si="205"/>
        <v>60000</v>
      </c>
    </row>
    <row r="102" spans="1:19">
      <c r="A102" s="32" t="s">
        <v>508</v>
      </c>
      <c r="B102" s="32" t="s">
        <v>549</v>
      </c>
      <c r="C102" s="32">
        <v>0</v>
      </c>
      <c r="D102" s="32"/>
      <c r="E102" s="32"/>
      <c r="F102" s="32"/>
      <c r="G102" s="32"/>
      <c r="H102" s="32"/>
      <c r="I102" s="32">
        <v>2200000</v>
      </c>
      <c r="J102" s="115">
        <f>SUM(F102:I102)</f>
        <v>2200000</v>
      </c>
      <c r="K102" s="32">
        <f>C102+J102</f>
        <v>2200000</v>
      </c>
      <c r="L102" s="32">
        <v>2140000</v>
      </c>
      <c r="M102" s="32">
        <v>2140000</v>
      </c>
      <c r="N102" s="32">
        <f>L102-M102</f>
        <v>0</v>
      </c>
      <c r="O102" s="32"/>
      <c r="P102" s="32"/>
      <c r="Q102" s="32">
        <f>SUM(N102:P102)</f>
        <v>0</v>
      </c>
      <c r="R102" s="32">
        <f>K102-M102-Q102</f>
        <v>60000</v>
      </c>
    </row>
    <row r="103" spans="1:19">
      <c r="A103" s="11" t="s">
        <v>1</v>
      </c>
      <c r="B103" s="11" t="s">
        <v>232</v>
      </c>
      <c r="C103" s="11">
        <f>SUM(C104)</f>
        <v>0</v>
      </c>
      <c r="D103" s="117">
        <f t="shared" ref="D103:J106" si="206">SUM(D104)</f>
        <v>0</v>
      </c>
      <c r="E103" s="117">
        <f t="shared" si="206"/>
        <v>0</v>
      </c>
      <c r="F103" s="117">
        <f t="shared" si="206"/>
        <v>0</v>
      </c>
      <c r="G103" s="117">
        <f t="shared" si="206"/>
        <v>0</v>
      </c>
      <c r="H103" s="117">
        <f t="shared" si="206"/>
        <v>0</v>
      </c>
      <c r="I103" s="117">
        <f t="shared" si="206"/>
        <v>6000000</v>
      </c>
      <c r="J103" s="117">
        <f t="shared" si="206"/>
        <v>6000000</v>
      </c>
      <c r="K103" s="11">
        <f t="shared" ref="K103:R106" si="207">SUM(K104)</f>
        <v>6000000</v>
      </c>
      <c r="L103" s="11">
        <f t="shared" si="207"/>
        <v>6000000</v>
      </c>
      <c r="M103" s="11">
        <f t="shared" si="207"/>
        <v>6000000</v>
      </c>
      <c r="N103" s="11">
        <f t="shared" si="207"/>
        <v>0</v>
      </c>
      <c r="O103" s="11">
        <f t="shared" si="207"/>
        <v>0</v>
      </c>
      <c r="P103" s="11">
        <f t="shared" si="207"/>
        <v>0</v>
      </c>
      <c r="Q103" s="11">
        <f t="shared" si="207"/>
        <v>0</v>
      </c>
      <c r="R103" s="11">
        <f t="shared" si="207"/>
        <v>0</v>
      </c>
      <c r="S103" s="154"/>
    </row>
    <row r="104" spans="1:19">
      <c r="A104" s="12" t="s">
        <v>2</v>
      </c>
      <c r="B104" s="12" t="s">
        <v>233</v>
      </c>
      <c r="C104" s="12">
        <f>SUM(C105)</f>
        <v>0</v>
      </c>
      <c r="D104" s="119">
        <f t="shared" si="206"/>
        <v>0</v>
      </c>
      <c r="E104" s="119">
        <f t="shared" si="206"/>
        <v>0</v>
      </c>
      <c r="F104" s="119">
        <f t="shared" si="206"/>
        <v>0</v>
      </c>
      <c r="G104" s="119">
        <f t="shared" si="206"/>
        <v>0</v>
      </c>
      <c r="H104" s="119">
        <f t="shared" si="206"/>
        <v>0</v>
      </c>
      <c r="I104" s="119">
        <f t="shared" si="206"/>
        <v>6000000</v>
      </c>
      <c r="J104" s="119">
        <f t="shared" si="206"/>
        <v>6000000</v>
      </c>
      <c r="K104" s="12">
        <f t="shared" si="207"/>
        <v>6000000</v>
      </c>
      <c r="L104" s="12">
        <f t="shared" si="207"/>
        <v>6000000</v>
      </c>
      <c r="M104" s="12">
        <f t="shared" si="207"/>
        <v>6000000</v>
      </c>
      <c r="N104" s="12">
        <f t="shared" si="207"/>
        <v>0</v>
      </c>
      <c r="O104" s="12">
        <f t="shared" si="207"/>
        <v>0</v>
      </c>
      <c r="P104" s="12">
        <f t="shared" si="207"/>
        <v>0</v>
      </c>
      <c r="Q104" s="12">
        <f t="shared" si="207"/>
        <v>0</v>
      </c>
      <c r="R104" s="12">
        <f t="shared" si="207"/>
        <v>0</v>
      </c>
      <c r="S104" s="154"/>
    </row>
    <row r="105" spans="1:19">
      <c r="A105" s="13" t="s">
        <v>3</v>
      </c>
      <c r="B105" s="31" t="s">
        <v>584</v>
      </c>
      <c r="C105" s="13">
        <f>SUM(C106)</f>
        <v>0</v>
      </c>
      <c r="D105" s="120">
        <f t="shared" si="206"/>
        <v>0</v>
      </c>
      <c r="E105" s="120">
        <f t="shared" si="206"/>
        <v>0</v>
      </c>
      <c r="F105" s="120">
        <f t="shared" si="206"/>
        <v>0</v>
      </c>
      <c r="G105" s="120">
        <f t="shared" si="206"/>
        <v>0</v>
      </c>
      <c r="H105" s="120">
        <f t="shared" si="206"/>
        <v>0</v>
      </c>
      <c r="I105" s="120">
        <f t="shared" si="206"/>
        <v>6000000</v>
      </c>
      <c r="J105" s="120">
        <f t="shared" si="206"/>
        <v>6000000</v>
      </c>
      <c r="K105" s="13">
        <f t="shared" si="207"/>
        <v>6000000</v>
      </c>
      <c r="L105" s="13">
        <f t="shared" si="207"/>
        <v>6000000</v>
      </c>
      <c r="M105" s="13">
        <f t="shared" si="207"/>
        <v>6000000</v>
      </c>
      <c r="N105" s="13">
        <f t="shared" si="207"/>
        <v>0</v>
      </c>
      <c r="O105" s="13">
        <f t="shared" si="207"/>
        <v>0</v>
      </c>
      <c r="P105" s="13">
        <f t="shared" si="207"/>
        <v>0</v>
      </c>
      <c r="Q105" s="13">
        <f t="shared" si="207"/>
        <v>0</v>
      </c>
      <c r="R105" s="13">
        <f t="shared" si="207"/>
        <v>0</v>
      </c>
      <c r="S105" s="154"/>
    </row>
    <row r="106" spans="1:19">
      <c r="A106" s="14" t="s">
        <v>16</v>
      </c>
      <c r="B106" s="14" t="s">
        <v>235</v>
      </c>
      <c r="C106" s="14">
        <f>SUM(C107)</f>
        <v>0</v>
      </c>
      <c r="D106" s="173">
        <f t="shared" si="206"/>
        <v>0</v>
      </c>
      <c r="E106" s="173">
        <f t="shared" si="206"/>
        <v>0</v>
      </c>
      <c r="F106" s="173">
        <f t="shared" si="206"/>
        <v>0</v>
      </c>
      <c r="G106" s="173">
        <f t="shared" si="206"/>
        <v>0</v>
      </c>
      <c r="H106" s="173">
        <f t="shared" si="206"/>
        <v>0</v>
      </c>
      <c r="I106" s="173">
        <f t="shared" si="206"/>
        <v>6000000</v>
      </c>
      <c r="J106" s="173">
        <f t="shared" si="206"/>
        <v>6000000</v>
      </c>
      <c r="K106" s="14">
        <f t="shared" si="207"/>
        <v>6000000</v>
      </c>
      <c r="L106" s="14">
        <f t="shared" si="207"/>
        <v>6000000</v>
      </c>
      <c r="M106" s="14">
        <f t="shared" si="207"/>
        <v>6000000</v>
      </c>
      <c r="N106" s="14">
        <f t="shared" si="207"/>
        <v>0</v>
      </c>
      <c r="O106" s="14">
        <f t="shared" si="207"/>
        <v>0</v>
      </c>
      <c r="P106" s="14">
        <f t="shared" si="207"/>
        <v>0</v>
      </c>
      <c r="Q106" s="14">
        <f t="shared" si="207"/>
        <v>0</v>
      </c>
      <c r="R106" s="14">
        <f t="shared" si="207"/>
        <v>0</v>
      </c>
      <c r="S106" s="154"/>
    </row>
    <row r="107" spans="1:19">
      <c r="A107" s="9" t="s">
        <v>529</v>
      </c>
      <c r="B107" s="9" t="s">
        <v>585</v>
      </c>
      <c r="C107" s="9">
        <v>0</v>
      </c>
      <c r="D107" s="9"/>
      <c r="E107" s="9"/>
      <c r="F107" s="9"/>
      <c r="G107" s="9"/>
      <c r="H107" s="9"/>
      <c r="I107" s="9">
        <v>6000000</v>
      </c>
      <c r="J107" s="115">
        <f>SUM(F107:I107)</f>
        <v>6000000</v>
      </c>
      <c r="K107" s="32">
        <f>C107+J107</f>
        <v>6000000</v>
      </c>
      <c r="L107" s="9">
        <v>6000000</v>
      </c>
      <c r="M107" s="9">
        <v>6000000</v>
      </c>
      <c r="N107" s="32">
        <f>L107-M107</f>
        <v>0</v>
      </c>
      <c r="O107" s="9"/>
      <c r="P107" s="9"/>
      <c r="Q107" s="32">
        <f>SUM(N107:P107)</f>
        <v>0</v>
      </c>
      <c r="R107" s="32">
        <f>K107-M107-Q107</f>
        <v>0</v>
      </c>
      <c r="S107" s="154"/>
    </row>
    <row r="108" spans="1:19">
      <c r="A108" s="25" t="s">
        <v>1</v>
      </c>
      <c r="B108" s="25" t="s">
        <v>586</v>
      </c>
      <c r="C108" s="25">
        <f>SUM(C109)</f>
        <v>0</v>
      </c>
      <c r="D108" s="208">
        <f t="shared" ref="D108:J111" si="208">SUM(D109)</f>
        <v>0</v>
      </c>
      <c r="E108" s="208">
        <f t="shared" si="208"/>
        <v>0</v>
      </c>
      <c r="F108" s="208">
        <f t="shared" si="208"/>
        <v>0</v>
      </c>
      <c r="G108" s="208">
        <f t="shared" si="208"/>
        <v>0</v>
      </c>
      <c r="H108" s="208">
        <f t="shared" si="208"/>
        <v>0</v>
      </c>
      <c r="I108" s="208">
        <f t="shared" si="208"/>
        <v>4150000</v>
      </c>
      <c r="J108" s="208">
        <f t="shared" si="208"/>
        <v>4150000</v>
      </c>
      <c r="K108" s="25">
        <f t="shared" ref="K108:R111" si="209">SUM(K109)</f>
        <v>4150000</v>
      </c>
      <c r="L108" s="25">
        <f t="shared" si="209"/>
        <v>3707450</v>
      </c>
      <c r="M108" s="25">
        <f t="shared" si="209"/>
        <v>3707450</v>
      </c>
      <c r="N108" s="25">
        <f t="shared" si="209"/>
        <v>0</v>
      </c>
      <c r="O108" s="25">
        <f t="shared" si="209"/>
        <v>0</v>
      </c>
      <c r="P108" s="25">
        <f t="shared" si="209"/>
        <v>0</v>
      </c>
      <c r="Q108" s="25">
        <f t="shared" si="209"/>
        <v>0</v>
      </c>
      <c r="R108" s="25">
        <f t="shared" si="209"/>
        <v>442550</v>
      </c>
    </row>
    <row r="109" spans="1:19">
      <c r="A109" s="26" t="s">
        <v>2</v>
      </c>
      <c r="B109" s="26" t="s">
        <v>587</v>
      </c>
      <c r="C109" s="26">
        <f>SUM(C110)</f>
        <v>0</v>
      </c>
      <c r="D109" s="209">
        <f t="shared" si="208"/>
        <v>0</v>
      </c>
      <c r="E109" s="209">
        <f t="shared" si="208"/>
        <v>0</v>
      </c>
      <c r="F109" s="209">
        <f t="shared" si="208"/>
        <v>0</v>
      </c>
      <c r="G109" s="209">
        <f t="shared" si="208"/>
        <v>0</v>
      </c>
      <c r="H109" s="209">
        <f t="shared" si="208"/>
        <v>0</v>
      </c>
      <c r="I109" s="209">
        <f t="shared" si="208"/>
        <v>4150000</v>
      </c>
      <c r="J109" s="209">
        <f t="shared" si="208"/>
        <v>4150000</v>
      </c>
      <c r="K109" s="26">
        <f t="shared" si="209"/>
        <v>4150000</v>
      </c>
      <c r="L109" s="26">
        <f t="shared" si="209"/>
        <v>3707450</v>
      </c>
      <c r="M109" s="26">
        <f t="shared" si="209"/>
        <v>3707450</v>
      </c>
      <c r="N109" s="26">
        <f t="shared" si="209"/>
        <v>0</v>
      </c>
      <c r="O109" s="26">
        <f t="shared" si="209"/>
        <v>0</v>
      </c>
      <c r="P109" s="26">
        <f t="shared" si="209"/>
        <v>0</v>
      </c>
      <c r="Q109" s="26">
        <f t="shared" si="209"/>
        <v>0</v>
      </c>
      <c r="R109" s="26">
        <f t="shared" si="209"/>
        <v>442550</v>
      </c>
    </row>
    <row r="110" spans="1:19">
      <c r="A110" s="27" t="s">
        <v>3</v>
      </c>
      <c r="B110" s="27" t="s">
        <v>588</v>
      </c>
      <c r="C110" s="27">
        <f>SUM(C111)</f>
        <v>0</v>
      </c>
      <c r="D110" s="210">
        <f t="shared" si="208"/>
        <v>0</v>
      </c>
      <c r="E110" s="210">
        <f t="shared" si="208"/>
        <v>0</v>
      </c>
      <c r="F110" s="210">
        <f t="shared" si="208"/>
        <v>0</v>
      </c>
      <c r="G110" s="210">
        <f t="shared" si="208"/>
        <v>0</v>
      </c>
      <c r="H110" s="210">
        <f t="shared" si="208"/>
        <v>0</v>
      </c>
      <c r="I110" s="210">
        <f t="shared" si="208"/>
        <v>4150000</v>
      </c>
      <c r="J110" s="210">
        <f t="shared" si="208"/>
        <v>4150000</v>
      </c>
      <c r="K110" s="27">
        <f t="shared" si="209"/>
        <v>4150000</v>
      </c>
      <c r="L110" s="27">
        <f t="shared" si="209"/>
        <v>3707450</v>
      </c>
      <c r="M110" s="27">
        <f t="shared" si="209"/>
        <v>3707450</v>
      </c>
      <c r="N110" s="27">
        <f t="shared" si="209"/>
        <v>0</v>
      </c>
      <c r="O110" s="27">
        <f t="shared" si="209"/>
        <v>0</v>
      </c>
      <c r="P110" s="27">
        <f t="shared" si="209"/>
        <v>0</v>
      </c>
      <c r="Q110" s="27">
        <f t="shared" si="209"/>
        <v>0</v>
      </c>
      <c r="R110" s="27">
        <f t="shared" si="209"/>
        <v>442550</v>
      </c>
    </row>
    <row r="111" spans="1:19">
      <c r="A111" s="28" t="s">
        <v>16</v>
      </c>
      <c r="B111" s="28" t="s">
        <v>589</v>
      </c>
      <c r="C111" s="28">
        <f>SUM(C112)</f>
        <v>0</v>
      </c>
      <c r="D111" s="173">
        <f t="shared" si="208"/>
        <v>0</v>
      </c>
      <c r="E111" s="173">
        <f t="shared" si="208"/>
        <v>0</v>
      </c>
      <c r="F111" s="173">
        <f t="shared" si="208"/>
        <v>0</v>
      </c>
      <c r="G111" s="173">
        <f t="shared" si="208"/>
        <v>0</v>
      </c>
      <c r="H111" s="173">
        <f t="shared" si="208"/>
        <v>0</v>
      </c>
      <c r="I111" s="173">
        <f t="shared" si="208"/>
        <v>4150000</v>
      </c>
      <c r="J111" s="173">
        <f t="shared" si="208"/>
        <v>4150000</v>
      </c>
      <c r="K111" s="28">
        <f t="shared" si="209"/>
        <v>4150000</v>
      </c>
      <c r="L111" s="28">
        <f t="shared" si="209"/>
        <v>3707450</v>
      </c>
      <c r="M111" s="28">
        <f t="shared" si="209"/>
        <v>3707450</v>
      </c>
      <c r="N111" s="28">
        <f t="shared" si="209"/>
        <v>0</v>
      </c>
      <c r="O111" s="28">
        <f t="shared" si="209"/>
        <v>0</v>
      </c>
      <c r="P111" s="28">
        <f t="shared" si="209"/>
        <v>0</v>
      </c>
      <c r="Q111" s="28">
        <f t="shared" si="209"/>
        <v>0</v>
      </c>
      <c r="R111" s="28">
        <f t="shared" si="209"/>
        <v>442550</v>
      </c>
    </row>
    <row r="112" spans="1:19">
      <c r="A112" s="32" t="s">
        <v>529</v>
      </c>
      <c r="B112" s="32" t="s">
        <v>159</v>
      </c>
      <c r="C112" s="32">
        <v>0</v>
      </c>
      <c r="D112" s="32"/>
      <c r="E112" s="32"/>
      <c r="F112" s="32"/>
      <c r="G112" s="32"/>
      <c r="H112" s="32"/>
      <c r="I112" s="32">
        <v>4150000</v>
      </c>
      <c r="J112" s="115">
        <f>SUM(F112:I112)</f>
        <v>4150000</v>
      </c>
      <c r="K112" s="32">
        <f>C112+J112</f>
        <v>4150000</v>
      </c>
      <c r="L112" s="32">
        <v>3707450</v>
      </c>
      <c r="M112" s="32">
        <v>3707450</v>
      </c>
      <c r="N112" s="32">
        <f>L112-M112</f>
        <v>0</v>
      </c>
      <c r="O112" s="32"/>
      <c r="P112" s="32"/>
      <c r="Q112" s="32">
        <f>SUM(N112:P112)</f>
        <v>0</v>
      </c>
      <c r="R112" s="32">
        <f>K112-M112-Q112</f>
        <v>442550</v>
      </c>
    </row>
    <row r="113" spans="1:18">
      <c r="A113" s="25" t="s">
        <v>1</v>
      </c>
      <c r="B113" s="25" t="s">
        <v>240</v>
      </c>
      <c r="C113" s="25">
        <f t="shared" ref="C113:R116" si="210">SUM(C114)</f>
        <v>0</v>
      </c>
      <c r="D113" s="208">
        <f t="shared" si="210"/>
        <v>0</v>
      </c>
      <c r="E113" s="208">
        <f t="shared" si="210"/>
        <v>0</v>
      </c>
      <c r="F113" s="208">
        <f t="shared" si="210"/>
        <v>0</v>
      </c>
      <c r="G113" s="208">
        <f t="shared" si="210"/>
        <v>0</v>
      </c>
      <c r="H113" s="208">
        <f t="shared" si="210"/>
        <v>0</v>
      </c>
      <c r="I113" s="208">
        <f t="shared" si="210"/>
        <v>5000000</v>
      </c>
      <c r="J113" s="208">
        <f t="shared" si="210"/>
        <v>5000000</v>
      </c>
      <c r="K113" s="25">
        <f t="shared" si="210"/>
        <v>5000000</v>
      </c>
      <c r="L113" s="25">
        <f t="shared" si="210"/>
        <v>2928000</v>
      </c>
      <c r="M113" s="25">
        <f t="shared" si="210"/>
        <v>2928000</v>
      </c>
      <c r="N113" s="25">
        <f t="shared" si="210"/>
        <v>0</v>
      </c>
      <c r="O113" s="25">
        <f t="shared" si="210"/>
        <v>0</v>
      </c>
      <c r="P113" s="25">
        <f t="shared" si="210"/>
        <v>0</v>
      </c>
      <c r="Q113" s="25">
        <f t="shared" si="210"/>
        <v>0</v>
      </c>
      <c r="R113" s="25">
        <f t="shared" si="210"/>
        <v>2072000</v>
      </c>
    </row>
    <row r="114" spans="1:18">
      <c r="A114" s="26" t="s">
        <v>2</v>
      </c>
      <c r="B114" s="26" t="s">
        <v>241</v>
      </c>
      <c r="C114" s="26">
        <f t="shared" si="210"/>
        <v>0</v>
      </c>
      <c r="D114" s="209">
        <f t="shared" si="210"/>
        <v>0</v>
      </c>
      <c r="E114" s="209">
        <f t="shared" si="210"/>
        <v>0</v>
      </c>
      <c r="F114" s="209">
        <f t="shared" si="210"/>
        <v>0</v>
      </c>
      <c r="G114" s="209">
        <f t="shared" si="210"/>
        <v>0</v>
      </c>
      <c r="H114" s="209">
        <f t="shared" si="210"/>
        <v>0</v>
      </c>
      <c r="I114" s="209">
        <f t="shared" si="210"/>
        <v>5000000</v>
      </c>
      <c r="J114" s="209">
        <f t="shared" si="210"/>
        <v>5000000</v>
      </c>
      <c r="K114" s="26">
        <f t="shared" si="210"/>
        <v>5000000</v>
      </c>
      <c r="L114" s="26">
        <f t="shared" si="210"/>
        <v>2928000</v>
      </c>
      <c r="M114" s="26">
        <f t="shared" si="210"/>
        <v>2928000</v>
      </c>
      <c r="N114" s="26">
        <f t="shared" si="210"/>
        <v>0</v>
      </c>
      <c r="O114" s="26">
        <f t="shared" si="210"/>
        <v>0</v>
      </c>
      <c r="P114" s="26">
        <f t="shared" si="210"/>
        <v>0</v>
      </c>
      <c r="Q114" s="26">
        <f t="shared" si="210"/>
        <v>0</v>
      </c>
      <c r="R114" s="26">
        <f t="shared" si="210"/>
        <v>2072000</v>
      </c>
    </row>
    <row r="115" spans="1:18">
      <c r="A115" s="27" t="s">
        <v>3</v>
      </c>
      <c r="B115" s="27" t="s">
        <v>87</v>
      </c>
      <c r="C115" s="27">
        <f t="shared" si="210"/>
        <v>0</v>
      </c>
      <c r="D115" s="210">
        <f t="shared" si="210"/>
        <v>0</v>
      </c>
      <c r="E115" s="210">
        <f t="shared" si="210"/>
        <v>0</v>
      </c>
      <c r="F115" s="210">
        <f t="shared" si="210"/>
        <v>0</v>
      </c>
      <c r="G115" s="210">
        <f t="shared" si="210"/>
        <v>0</v>
      </c>
      <c r="H115" s="210">
        <f t="shared" si="210"/>
        <v>0</v>
      </c>
      <c r="I115" s="210">
        <f t="shared" si="210"/>
        <v>5000000</v>
      </c>
      <c r="J115" s="210">
        <f t="shared" si="210"/>
        <v>5000000</v>
      </c>
      <c r="K115" s="27">
        <f t="shared" si="210"/>
        <v>5000000</v>
      </c>
      <c r="L115" s="27">
        <f t="shared" si="210"/>
        <v>2928000</v>
      </c>
      <c r="M115" s="27">
        <f t="shared" si="210"/>
        <v>2928000</v>
      </c>
      <c r="N115" s="27">
        <f t="shared" si="210"/>
        <v>0</v>
      </c>
      <c r="O115" s="27">
        <f t="shared" si="210"/>
        <v>0</v>
      </c>
      <c r="P115" s="27">
        <f t="shared" si="210"/>
        <v>0</v>
      </c>
      <c r="Q115" s="27">
        <f t="shared" si="210"/>
        <v>0</v>
      </c>
      <c r="R115" s="27">
        <f t="shared" si="210"/>
        <v>2072000</v>
      </c>
    </row>
    <row r="116" spans="1:18">
      <c r="A116" s="28" t="s">
        <v>16</v>
      </c>
      <c r="B116" s="28" t="s">
        <v>590</v>
      </c>
      <c r="C116" s="28">
        <f t="shared" si="210"/>
        <v>0</v>
      </c>
      <c r="D116" s="173">
        <f t="shared" si="210"/>
        <v>0</v>
      </c>
      <c r="E116" s="173">
        <f t="shared" si="210"/>
        <v>0</v>
      </c>
      <c r="F116" s="173">
        <f t="shared" si="210"/>
        <v>0</v>
      </c>
      <c r="G116" s="173">
        <f t="shared" si="210"/>
        <v>0</v>
      </c>
      <c r="H116" s="173">
        <f t="shared" si="210"/>
        <v>0</v>
      </c>
      <c r="I116" s="173">
        <f t="shared" si="210"/>
        <v>5000000</v>
      </c>
      <c r="J116" s="173">
        <f t="shared" si="210"/>
        <v>5000000</v>
      </c>
      <c r="K116" s="28">
        <f t="shared" si="210"/>
        <v>5000000</v>
      </c>
      <c r="L116" s="28">
        <f t="shared" si="210"/>
        <v>2928000</v>
      </c>
      <c r="M116" s="28">
        <f t="shared" si="210"/>
        <v>2928000</v>
      </c>
      <c r="N116" s="28">
        <f t="shared" si="210"/>
        <v>0</v>
      </c>
      <c r="O116" s="28">
        <f t="shared" si="210"/>
        <v>0</v>
      </c>
      <c r="P116" s="28">
        <f t="shared" si="210"/>
        <v>0</v>
      </c>
      <c r="Q116" s="28">
        <f t="shared" si="210"/>
        <v>0</v>
      </c>
      <c r="R116" s="28">
        <f t="shared" si="210"/>
        <v>2072000</v>
      </c>
    </row>
    <row r="117" spans="1:18">
      <c r="A117" s="32" t="s">
        <v>529</v>
      </c>
      <c r="B117" s="32" t="s">
        <v>590</v>
      </c>
      <c r="C117" s="32">
        <v>0</v>
      </c>
      <c r="D117" s="32"/>
      <c r="E117" s="32"/>
      <c r="F117" s="32"/>
      <c r="G117" s="32"/>
      <c r="H117" s="32"/>
      <c r="I117" s="32">
        <v>5000000</v>
      </c>
      <c r="J117" s="115">
        <f>SUM(F117:I117)</f>
        <v>5000000</v>
      </c>
      <c r="K117" s="32">
        <f>C117+J117</f>
        <v>5000000</v>
      </c>
      <c r="L117" s="32">
        <v>2928000</v>
      </c>
      <c r="M117" s="32">
        <v>2928000</v>
      </c>
      <c r="N117" s="32">
        <f>L117-M117</f>
        <v>0</v>
      </c>
      <c r="O117" s="32"/>
      <c r="P117" s="32"/>
      <c r="Q117" s="32">
        <f>SUM(N117:P117)</f>
        <v>0</v>
      </c>
      <c r="R117" s="32">
        <f>K117-M117-Q117</f>
        <v>2072000</v>
      </c>
    </row>
    <row r="118" spans="1:18">
      <c r="A118" s="25" t="s">
        <v>1</v>
      </c>
      <c r="B118" s="43" t="s">
        <v>591</v>
      </c>
      <c r="C118" s="25">
        <f>C119</f>
        <v>0</v>
      </c>
      <c r="D118" s="208">
        <f t="shared" ref="D118:J118" si="211">D119</f>
        <v>0</v>
      </c>
      <c r="E118" s="208">
        <f t="shared" si="211"/>
        <v>0</v>
      </c>
      <c r="F118" s="208">
        <f t="shared" si="211"/>
        <v>0</v>
      </c>
      <c r="G118" s="208">
        <f t="shared" si="211"/>
        <v>0</v>
      </c>
      <c r="H118" s="208">
        <f t="shared" si="211"/>
        <v>0</v>
      </c>
      <c r="I118" s="208">
        <f t="shared" si="211"/>
        <v>20649000</v>
      </c>
      <c r="J118" s="208">
        <f t="shared" si="211"/>
        <v>20649000</v>
      </c>
      <c r="K118" s="25">
        <f t="shared" ref="K118:R118" si="212">K119</f>
        <v>20649000</v>
      </c>
      <c r="L118" s="25">
        <f t="shared" si="212"/>
        <v>20648770</v>
      </c>
      <c r="M118" s="25">
        <f t="shared" si="212"/>
        <v>20648770</v>
      </c>
      <c r="N118" s="25">
        <f t="shared" si="212"/>
        <v>0</v>
      </c>
      <c r="O118" s="25">
        <f t="shared" si="212"/>
        <v>0</v>
      </c>
      <c r="P118" s="25">
        <f t="shared" si="212"/>
        <v>0</v>
      </c>
      <c r="Q118" s="25">
        <f t="shared" si="212"/>
        <v>0</v>
      </c>
      <c r="R118" s="25">
        <f t="shared" si="212"/>
        <v>230</v>
      </c>
    </row>
    <row r="119" spans="1:18">
      <c r="A119" s="26" t="s">
        <v>2</v>
      </c>
      <c r="B119" s="44" t="s">
        <v>592</v>
      </c>
      <c r="C119" s="26">
        <f>SUM(C120)</f>
        <v>0</v>
      </c>
      <c r="D119" s="209">
        <f t="shared" ref="D119:J119" si="213">SUM(D120)</f>
        <v>0</v>
      </c>
      <c r="E119" s="209">
        <f t="shared" si="213"/>
        <v>0</v>
      </c>
      <c r="F119" s="209">
        <f t="shared" si="213"/>
        <v>0</v>
      </c>
      <c r="G119" s="209">
        <f t="shared" si="213"/>
        <v>0</v>
      </c>
      <c r="H119" s="209">
        <f t="shared" si="213"/>
        <v>0</v>
      </c>
      <c r="I119" s="209">
        <f t="shared" si="213"/>
        <v>20649000</v>
      </c>
      <c r="J119" s="209">
        <f t="shared" si="213"/>
        <v>20649000</v>
      </c>
      <c r="K119" s="26">
        <f t="shared" ref="K119:R119" si="214">SUM(K120)</f>
        <v>20649000</v>
      </c>
      <c r="L119" s="26">
        <f t="shared" si="214"/>
        <v>20648770</v>
      </c>
      <c r="M119" s="26">
        <f t="shared" si="214"/>
        <v>20648770</v>
      </c>
      <c r="N119" s="26">
        <f t="shared" si="214"/>
        <v>0</v>
      </c>
      <c r="O119" s="26">
        <f t="shared" si="214"/>
        <v>0</v>
      </c>
      <c r="P119" s="26">
        <f t="shared" si="214"/>
        <v>0</v>
      </c>
      <c r="Q119" s="26">
        <f t="shared" si="214"/>
        <v>0</v>
      </c>
      <c r="R119" s="26">
        <f t="shared" si="214"/>
        <v>230</v>
      </c>
    </row>
    <row r="120" spans="1:18">
      <c r="A120" s="27" t="s">
        <v>3</v>
      </c>
      <c r="B120" s="27" t="s">
        <v>309</v>
      </c>
      <c r="C120" s="27">
        <f>SUM(C123,C121)</f>
        <v>0</v>
      </c>
      <c r="D120" s="210">
        <f t="shared" ref="D120:J120" si="215">SUM(D123,D121)</f>
        <v>0</v>
      </c>
      <c r="E120" s="210">
        <f t="shared" si="215"/>
        <v>0</v>
      </c>
      <c r="F120" s="210">
        <f t="shared" si="215"/>
        <v>0</v>
      </c>
      <c r="G120" s="210">
        <f t="shared" si="215"/>
        <v>0</v>
      </c>
      <c r="H120" s="210">
        <f t="shared" si="215"/>
        <v>0</v>
      </c>
      <c r="I120" s="210">
        <f t="shared" si="215"/>
        <v>20649000</v>
      </c>
      <c r="J120" s="210">
        <f t="shared" si="215"/>
        <v>20649000</v>
      </c>
      <c r="K120" s="27">
        <f t="shared" ref="K120:R120" si="216">SUM(K123,K121)</f>
        <v>20649000</v>
      </c>
      <c r="L120" s="27">
        <f t="shared" si="216"/>
        <v>20648770</v>
      </c>
      <c r="M120" s="27">
        <f t="shared" si="216"/>
        <v>20648770</v>
      </c>
      <c r="N120" s="27">
        <f t="shared" si="216"/>
        <v>0</v>
      </c>
      <c r="O120" s="27">
        <f t="shared" si="216"/>
        <v>0</v>
      </c>
      <c r="P120" s="27">
        <f t="shared" si="216"/>
        <v>0</v>
      </c>
      <c r="Q120" s="27">
        <f t="shared" si="216"/>
        <v>0</v>
      </c>
      <c r="R120" s="27">
        <f t="shared" si="216"/>
        <v>230</v>
      </c>
    </row>
    <row r="121" spans="1:18">
      <c r="A121" s="28" t="s">
        <v>16</v>
      </c>
      <c r="B121" s="30" t="s">
        <v>565</v>
      </c>
      <c r="C121" s="28">
        <f t="shared" ref="C121:R121" si="217">SUM(C122:C122)</f>
        <v>0</v>
      </c>
      <c r="D121" s="173">
        <f t="shared" ref="D121:J121" si="218">SUM(D122)</f>
        <v>0</v>
      </c>
      <c r="E121" s="173">
        <f t="shared" si="218"/>
        <v>0</v>
      </c>
      <c r="F121" s="173">
        <f t="shared" si="218"/>
        <v>0</v>
      </c>
      <c r="G121" s="173">
        <f t="shared" si="218"/>
        <v>0</v>
      </c>
      <c r="H121" s="173">
        <f t="shared" si="218"/>
        <v>0</v>
      </c>
      <c r="I121" s="173">
        <f t="shared" si="218"/>
        <v>649000</v>
      </c>
      <c r="J121" s="173">
        <f t="shared" si="218"/>
        <v>649000</v>
      </c>
      <c r="K121" s="28">
        <f t="shared" si="217"/>
        <v>649000</v>
      </c>
      <c r="L121" s="28">
        <f t="shared" si="217"/>
        <v>649000</v>
      </c>
      <c r="M121" s="28">
        <f t="shared" si="217"/>
        <v>649000</v>
      </c>
      <c r="N121" s="28">
        <f t="shared" si="217"/>
        <v>0</v>
      </c>
      <c r="O121" s="28">
        <f t="shared" si="217"/>
        <v>0</v>
      </c>
      <c r="P121" s="28">
        <f t="shared" si="217"/>
        <v>0</v>
      </c>
      <c r="Q121" s="28">
        <f t="shared" si="217"/>
        <v>0</v>
      </c>
      <c r="R121" s="28">
        <f t="shared" si="217"/>
        <v>0</v>
      </c>
    </row>
    <row r="122" spans="1:18">
      <c r="A122" s="32" t="s">
        <v>64</v>
      </c>
      <c r="B122" s="42" t="s">
        <v>553</v>
      </c>
      <c r="C122" s="32">
        <v>0</v>
      </c>
      <c r="D122" s="32"/>
      <c r="E122" s="32"/>
      <c r="F122" s="32"/>
      <c r="G122" s="32"/>
      <c r="H122" s="32"/>
      <c r="I122" s="32">
        <v>649000</v>
      </c>
      <c r="J122" s="115">
        <f>SUM(F122:I122)</f>
        <v>649000</v>
      </c>
      <c r="K122" s="32">
        <f>C122+J122</f>
        <v>649000</v>
      </c>
      <c r="L122" s="32">
        <v>649000</v>
      </c>
      <c r="M122" s="32">
        <v>649000</v>
      </c>
      <c r="N122" s="32">
        <f>L122-M122</f>
        <v>0</v>
      </c>
      <c r="O122" s="32"/>
      <c r="P122" s="32"/>
      <c r="Q122" s="32">
        <f>SUM(N122:P122)</f>
        <v>0</v>
      </c>
      <c r="R122" s="32">
        <f>K122-M122-Q122</f>
        <v>0</v>
      </c>
    </row>
    <row r="123" spans="1:18">
      <c r="A123" s="28" t="s">
        <v>16</v>
      </c>
      <c r="B123" s="30" t="s">
        <v>512</v>
      </c>
      <c r="C123" s="28">
        <v>0</v>
      </c>
      <c r="D123" s="173">
        <f t="shared" ref="D123:J123" si="219">SUM(D124)</f>
        <v>0</v>
      </c>
      <c r="E123" s="173">
        <f t="shared" si="219"/>
        <v>0</v>
      </c>
      <c r="F123" s="173">
        <f t="shared" si="219"/>
        <v>0</v>
      </c>
      <c r="G123" s="173">
        <f t="shared" si="219"/>
        <v>0</v>
      </c>
      <c r="H123" s="173">
        <f t="shared" si="219"/>
        <v>0</v>
      </c>
      <c r="I123" s="173">
        <f t="shared" si="219"/>
        <v>20000000</v>
      </c>
      <c r="J123" s="173">
        <f t="shared" si="219"/>
        <v>20000000</v>
      </c>
      <c r="K123" s="28">
        <f t="shared" ref="K123:R123" si="220">SUM(K124:K124)</f>
        <v>20000000</v>
      </c>
      <c r="L123" s="28">
        <f t="shared" si="220"/>
        <v>19999770</v>
      </c>
      <c r="M123" s="28">
        <f t="shared" si="220"/>
        <v>19999770</v>
      </c>
      <c r="N123" s="28">
        <f t="shared" si="220"/>
        <v>0</v>
      </c>
      <c r="O123" s="28">
        <f t="shared" si="220"/>
        <v>0</v>
      </c>
      <c r="P123" s="28">
        <f t="shared" si="220"/>
        <v>0</v>
      </c>
      <c r="Q123" s="28">
        <f t="shared" si="220"/>
        <v>0</v>
      </c>
      <c r="R123" s="28">
        <f t="shared" si="220"/>
        <v>230</v>
      </c>
    </row>
    <row r="124" spans="1:18">
      <c r="A124" s="32" t="s">
        <v>64</v>
      </c>
      <c r="B124" s="42" t="s">
        <v>593</v>
      </c>
      <c r="C124" s="32">
        <v>0</v>
      </c>
      <c r="D124" s="32"/>
      <c r="E124" s="32"/>
      <c r="F124" s="32"/>
      <c r="G124" s="32"/>
      <c r="H124" s="32"/>
      <c r="I124" s="32">
        <v>20000000</v>
      </c>
      <c r="J124" s="115">
        <f>SUM(F124:I124)</f>
        <v>20000000</v>
      </c>
      <c r="K124" s="32">
        <f>C124+J124</f>
        <v>20000000</v>
      </c>
      <c r="L124" s="32">
        <v>19999770</v>
      </c>
      <c r="M124" s="32">
        <v>19999770</v>
      </c>
      <c r="N124" s="32">
        <f>L124-M124</f>
        <v>0</v>
      </c>
      <c r="O124" s="32"/>
      <c r="P124" s="32"/>
      <c r="Q124" s="32">
        <f>SUM(N124:P124)</f>
        <v>0</v>
      </c>
      <c r="R124" s="32">
        <f>K124-M124-Q124</f>
        <v>230</v>
      </c>
    </row>
    <row r="125" spans="1:18">
      <c r="A125" s="25" t="s">
        <v>1</v>
      </c>
      <c r="B125" s="25" t="s">
        <v>310</v>
      </c>
      <c r="C125" s="25">
        <f>C126</f>
        <v>104000000</v>
      </c>
      <c r="D125" s="208">
        <f t="shared" ref="D125:J126" si="221">D126</f>
        <v>0</v>
      </c>
      <c r="E125" s="208">
        <f t="shared" si="221"/>
        <v>0</v>
      </c>
      <c r="F125" s="208">
        <f t="shared" si="221"/>
        <v>0</v>
      </c>
      <c r="G125" s="208">
        <f t="shared" si="221"/>
        <v>0</v>
      </c>
      <c r="H125" s="208">
        <f t="shared" si="221"/>
        <v>0</v>
      </c>
      <c r="I125" s="208">
        <f t="shared" si="221"/>
        <v>0</v>
      </c>
      <c r="J125" s="208">
        <f t="shared" si="221"/>
        <v>0</v>
      </c>
      <c r="K125" s="25">
        <f t="shared" ref="K125:R126" si="222">K126</f>
        <v>104000000</v>
      </c>
      <c r="L125" s="25">
        <f t="shared" si="222"/>
        <v>103731180</v>
      </c>
      <c r="M125" s="25">
        <f t="shared" si="222"/>
        <v>103731180</v>
      </c>
      <c r="N125" s="25">
        <f t="shared" si="222"/>
        <v>0</v>
      </c>
      <c r="O125" s="25">
        <f t="shared" si="222"/>
        <v>0</v>
      </c>
      <c r="P125" s="25">
        <f t="shared" si="222"/>
        <v>0</v>
      </c>
      <c r="Q125" s="25">
        <f t="shared" si="222"/>
        <v>0</v>
      </c>
      <c r="R125" s="25">
        <f t="shared" si="222"/>
        <v>268820</v>
      </c>
    </row>
    <row r="126" spans="1:18">
      <c r="A126" s="26" t="s">
        <v>2</v>
      </c>
      <c r="B126" s="26" t="s">
        <v>311</v>
      </c>
      <c r="C126" s="26">
        <f>C127</f>
        <v>104000000</v>
      </c>
      <c r="D126" s="209">
        <f t="shared" si="221"/>
        <v>0</v>
      </c>
      <c r="E126" s="209">
        <f t="shared" si="221"/>
        <v>0</v>
      </c>
      <c r="F126" s="209">
        <f t="shared" si="221"/>
        <v>0</v>
      </c>
      <c r="G126" s="209">
        <f t="shared" si="221"/>
        <v>0</v>
      </c>
      <c r="H126" s="209">
        <f t="shared" si="221"/>
        <v>0</v>
      </c>
      <c r="I126" s="209">
        <f t="shared" si="221"/>
        <v>0</v>
      </c>
      <c r="J126" s="209">
        <f t="shared" si="221"/>
        <v>0</v>
      </c>
      <c r="K126" s="26">
        <f t="shared" si="222"/>
        <v>104000000</v>
      </c>
      <c r="L126" s="26">
        <f t="shared" si="222"/>
        <v>103731180</v>
      </c>
      <c r="M126" s="26">
        <f t="shared" si="222"/>
        <v>103731180</v>
      </c>
      <c r="N126" s="26">
        <f t="shared" si="222"/>
        <v>0</v>
      </c>
      <c r="O126" s="26">
        <f t="shared" si="222"/>
        <v>0</v>
      </c>
      <c r="P126" s="26">
        <f t="shared" si="222"/>
        <v>0</v>
      </c>
      <c r="Q126" s="26">
        <f t="shared" si="222"/>
        <v>0</v>
      </c>
      <c r="R126" s="26">
        <f t="shared" si="222"/>
        <v>268820</v>
      </c>
    </row>
    <row r="127" spans="1:18">
      <c r="A127" s="27" t="s">
        <v>3</v>
      </c>
      <c r="B127" s="27" t="s">
        <v>312</v>
      </c>
      <c r="C127" s="27">
        <f>SUM(C128,C131,C135,C138,C141,C144,C146,C150,C153,C155,C157,C160,C133)</f>
        <v>104000000</v>
      </c>
      <c r="D127" s="210">
        <f t="shared" ref="D127:J127" si="223">SUM(D128,D131,D135,D138,D141,D144,D146,D150,D153,D155,D157,D160,D133)</f>
        <v>0</v>
      </c>
      <c r="E127" s="210">
        <f t="shared" si="223"/>
        <v>0</v>
      </c>
      <c r="F127" s="210">
        <f t="shared" si="223"/>
        <v>0</v>
      </c>
      <c r="G127" s="210">
        <f t="shared" si="223"/>
        <v>0</v>
      </c>
      <c r="H127" s="210">
        <f t="shared" si="223"/>
        <v>0</v>
      </c>
      <c r="I127" s="210">
        <f t="shared" si="223"/>
        <v>0</v>
      </c>
      <c r="J127" s="210">
        <f t="shared" si="223"/>
        <v>0</v>
      </c>
      <c r="K127" s="27">
        <f t="shared" ref="K127:R127" si="224">SUM(K128,K131,K135,K138,K141,K144,K146,K150,K153,K155,K157,K160,K133)</f>
        <v>104000000</v>
      </c>
      <c r="L127" s="27">
        <f t="shared" si="224"/>
        <v>103731180</v>
      </c>
      <c r="M127" s="27">
        <f t="shared" si="224"/>
        <v>103731180</v>
      </c>
      <c r="N127" s="27">
        <f t="shared" si="224"/>
        <v>0</v>
      </c>
      <c r="O127" s="27">
        <f t="shared" si="224"/>
        <v>0</v>
      </c>
      <c r="P127" s="27">
        <f t="shared" si="224"/>
        <v>0</v>
      </c>
      <c r="Q127" s="27">
        <f t="shared" si="224"/>
        <v>0</v>
      </c>
      <c r="R127" s="27">
        <f t="shared" si="224"/>
        <v>268820</v>
      </c>
    </row>
    <row r="128" spans="1:18">
      <c r="A128" s="28" t="s">
        <v>16</v>
      </c>
      <c r="B128" s="28" t="s">
        <v>313</v>
      </c>
      <c r="C128" s="28">
        <f>SUM(C129:C130)</f>
        <v>15663000</v>
      </c>
      <c r="D128" s="173">
        <f t="shared" ref="D128:J128" si="225">SUM(D129:D130)</f>
        <v>0</v>
      </c>
      <c r="E128" s="173">
        <f t="shared" si="225"/>
        <v>0</v>
      </c>
      <c r="F128" s="173">
        <f t="shared" si="225"/>
        <v>0</v>
      </c>
      <c r="G128" s="173">
        <f t="shared" si="225"/>
        <v>0</v>
      </c>
      <c r="H128" s="173">
        <f t="shared" si="225"/>
        <v>0</v>
      </c>
      <c r="I128" s="173">
        <f t="shared" si="225"/>
        <v>0</v>
      </c>
      <c r="J128" s="173">
        <f t="shared" si="225"/>
        <v>0</v>
      </c>
      <c r="K128" s="28">
        <f t="shared" ref="K128:R128" si="226">SUM(K129:K130)</f>
        <v>15663000</v>
      </c>
      <c r="L128" s="28">
        <f t="shared" si="226"/>
        <v>15662360</v>
      </c>
      <c r="M128" s="28">
        <f t="shared" si="226"/>
        <v>15662360</v>
      </c>
      <c r="N128" s="28">
        <f t="shared" si="226"/>
        <v>0</v>
      </c>
      <c r="O128" s="28">
        <f t="shared" si="226"/>
        <v>0</v>
      </c>
      <c r="P128" s="28">
        <f t="shared" si="226"/>
        <v>0</v>
      </c>
      <c r="Q128" s="28">
        <f t="shared" si="226"/>
        <v>0</v>
      </c>
      <c r="R128" s="28">
        <f t="shared" si="226"/>
        <v>640</v>
      </c>
    </row>
    <row r="129" spans="1:18">
      <c r="A129" s="32" t="s">
        <v>64</v>
      </c>
      <c r="B129" s="32" t="s">
        <v>314</v>
      </c>
      <c r="C129" s="32">
        <v>15147000</v>
      </c>
      <c r="D129" s="32"/>
      <c r="E129" s="32"/>
      <c r="F129" s="32"/>
      <c r="G129" s="32"/>
      <c r="H129" s="32"/>
      <c r="I129" s="32"/>
      <c r="J129" s="115">
        <f t="shared" ref="J129:J130" si="227">SUM(F129:I129)</f>
        <v>0</v>
      </c>
      <c r="K129" s="32">
        <f t="shared" ref="K129:K130" si="228">C129+J129</f>
        <v>15147000</v>
      </c>
      <c r="L129" s="32">
        <v>15147000</v>
      </c>
      <c r="M129" s="32">
        <v>15147000</v>
      </c>
      <c r="N129" s="32">
        <f t="shared" ref="N129:N130" si="229">L129-M129</f>
        <v>0</v>
      </c>
      <c r="O129" s="32"/>
      <c r="P129" s="32"/>
      <c r="Q129" s="32">
        <f>SUM(N129:P129)</f>
        <v>0</v>
      </c>
      <c r="R129" s="32">
        <f t="shared" ref="R129:R130" si="230">K129-M129-Q129</f>
        <v>0</v>
      </c>
    </row>
    <row r="130" spans="1:18">
      <c r="A130" s="32" t="s">
        <v>64</v>
      </c>
      <c r="B130" s="42" t="s">
        <v>563</v>
      </c>
      <c r="C130" s="32">
        <v>516000</v>
      </c>
      <c r="D130" s="32"/>
      <c r="E130" s="32"/>
      <c r="F130" s="32"/>
      <c r="G130" s="32"/>
      <c r="H130" s="32"/>
      <c r="I130" s="32"/>
      <c r="J130" s="115">
        <f t="shared" si="227"/>
        <v>0</v>
      </c>
      <c r="K130" s="32">
        <f t="shared" si="228"/>
        <v>516000</v>
      </c>
      <c r="L130" s="32">
        <v>515360</v>
      </c>
      <c r="M130" s="32">
        <v>515360</v>
      </c>
      <c r="N130" s="32">
        <f t="shared" si="229"/>
        <v>0</v>
      </c>
      <c r="O130" s="32"/>
      <c r="P130" s="32"/>
      <c r="Q130" s="32">
        <f>SUM(N130:P130)</f>
        <v>0</v>
      </c>
      <c r="R130" s="32">
        <f t="shared" si="230"/>
        <v>640</v>
      </c>
    </row>
    <row r="131" spans="1:18">
      <c r="A131" s="28" t="s">
        <v>16</v>
      </c>
      <c r="B131" s="28" t="s">
        <v>315</v>
      </c>
      <c r="C131" s="28">
        <v>215000</v>
      </c>
      <c r="D131" s="173">
        <f t="shared" ref="D131:J131" si="231">SUM(D132)</f>
        <v>0</v>
      </c>
      <c r="E131" s="173">
        <f t="shared" si="231"/>
        <v>0</v>
      </c>
      <c r="F131" s="173">
        <f t="shared" si="231"/>
        <v>0</v>
      </c>
      <c r="G131" s="173">
        <f t="shared" si="231"/>
        <v>0</v>
      </c>
      <c r="H131" s="173">
        <f t="shared" si="231"/>
        <v>0</v>
      </c>
      <c r="I131" s="173">
        <f t="shared" si="231"/>
        <v>0</v>
      </c>
      <c r="J131" s="173">
        <f t="shared" si="231"/>
        <v>0</v>
      </c>
      <c r="K131" s="28">
        <f t="shared" ref="K131:R133" si="232">K132</f>
        <v>215000</v>
      </c>
      <c r="L131" s="28">
        <f t="shared" si="232"/>
        <v>214500</v>
      </c>
      <c r="M131" s="28">
        <f t="shared" si="232"/>
        <v>214500</v>
      </c>
      <c r="N131" s="28">
        <f t="shared" si="232"/>
        <v>0</v>
      </c>
      <c r="O131" s="28">
        <f t="shared" si="232"/>
        <v>0</v>
      </c>
      <c r="P131" s="28">
        <f t="shared" si="232"/>
        <v>0</v>
      </c>
      <c r="Q131" s="28">
        <f t="shared" si="232"/>
        <v>0</v>
      </c>
      <c r="R131" s="28">
        <f t="shared" si="232"/>
        <v>500</v>
      </c>
    </row>
    <row r="132" spans="1:18">
      <c r="A132" s="32" t="s">
        <v>64</v>
      </c>
      <c r="B132" s="32" t="s">
        <v>315</v>
      </c>
      <c r="C132" s="32">
        <v>215000</v>
      </c>
      <c r="D132" s="32"/>
      <c r="E132" s="32"/>
      <c r="F132" s="32"/>
      <c r="G132" s="32"/>
      <c r="H132" s="32"/>
      <c r="I132" s="32"/>
      <c r="J132" s="115">
        <f>SUM(F132:I132)</f>
        <v>0</v>
      </c>
      <c r="K132" s="32">
        <f>C132+J132</f>
        <v>215000</v>
      </c>
      <c r="L132" s="32">
        <v>214500</v>
      </c>
      <c r="M132" s="32">
        <v>214500</v>
      </c>
      <c r="N132" s="32">
        <f>L132-M132</f>
        <v>0</v>
      </c>
      <c r="O132" s="32"/>
      <c r="P132" s="32"/>
      <c r="Q132" s="32">
        <f>SUM(N132:P132)</f>
        <v>0</v>
      </c>
      <c r="R132" s="32">
        <f>K132-M132-Q132</f>
        <v>500</v>
      </c>
    </row>
    <row r="133" spans="1:18">
      <c r="A133" s="28" t="s">
        <v>16</v>
      </c>
      <c r="B133" s="30" t="s">
        <v>564</v>
      </c>
      <c r="C133" s="28">
        <v>1683000</v>
      </c>
      <c r="D133" s="173">
        <f t="shared" ref="D133:J133" si="233">SUM(D134)</f>
        <v>0</v>
      </c>
      <c r="E133" s="173">
        <f t="shared" si="233"/>
        <v>0</v>
      </c>
      <c r="F133" s="173">
        <f t="shared" si="233"/>
        <v>0</v>
      </c>
      <c r="G133" s="173">
        <f t="shared" si="233"/>
        <v>0</v>
      </c>
      <c r="H133" s="173">
        <f t="shared" si="233"/>
        <v>0</v>
      </c>
      <c r="I133" s="173">
        <f t="shared" si="233"/>
        <v>0</v>
      </c>
      <c r="J133" s="173">
        <f t="shared" si="233"/>
        <v>0</v>
      </c>
      <c r="K133" s="28">
        <f t="shared" si="232"/>
        <v>1683000</v>
      </c>
      <c r="L133" s="28">
        <f t="shared" si="232"/>
        <v>1683000</v>
      </c>
      <c r="M133" s="28">
        <f t="shared" si="232"/>
        <v>1683000</v>
      </c>
      <c r="N133" s="28">
        <f t="shared" si="232"/>
        <v>0</v>
      </c>
      <c r="O133" s="28">
        <f t="shared" si="232"/>
        <v>0</v>
      </c>
      <c r="P133" s="28">
        <f t="shared" si="232"/>
        <v>0</v>
      </c>
      <c r="Q133" s="28">
        <f t="shared" si="232"/>
        <v>0</v>
      </c>
      <c r="R133" s="28">
        <f t="shared" si="232"/>
        <v>0</v>
      </c>
    </row>
    <row r="134" spans="1:18">
      <c r="A134" s="32" t="s">
        <v>64</v>
      </c>
      <c r="B134" s="42" t="s">
        <v>564</v>
      </c>
      <c r="C134" s="32">
        <v>1683000</v>
      </c>
      <c r="D134" s="32"/>
      <c r="E134" s="32"/>
      <c r="F134" s="32"/>
      <c r="G134" s="32"/>
      <c r="H134" s="32"/>
      <c r="I134" s="32"/>
      <c r="J134" s="115">
        <f>SUM(F134:I134)</f>
        <v>0</v>
      </c>
      <c r="K134" s="32">
        <f>C134+J134</f>
        <v>1683000</v>
      </c>
      <c r="L134" s="32">
        <v>1683000</v>
      </c>
      <c r="M134" s="32">
        <v>1683000</v>
      </c>
      <c r="N134" s="32">
        <f>L134-M134</f>
        <v>0</v>
      </c>
      <c r="O134" s="32"/>
      <c r="P134" s="32"/>
      <c r="Q134" s="32">
        <f>SUM(N134:P134)</f>
        <v>0</v>
      </c>
      <c r="R134" s="32">
        <f>K134-M134-Q134</f>
        <v>0</v>
      </c>
    </row>
    <row r="135" spans="1:18">
      <c r="A135" s="28" t="s">
        <v>16</v>
      </c>
      <c r="B135" s="28" t="s">
        <v>256</v>
      </c>
      <c r="C135" s="28">
        <f>SUM(C136:C137)</f>
        <v>12440000</v>
      </c>
      <c r="D135" s="173">
        <f t="shared" ref="D135:J135" si="234">SUM(D136:D137)</f>
        <v>0</v>
      </c>
      <c r="E135" s="173">
        <f t="shared" si="234"/>
        <v>0</v>
      </c>
      <c r="F135" s="173">
        <f t="shared" si="234"/>
        <v>-2540000</v>
      </c>
      <c r="G135" s="173">
        <f t="shared" si="234"/>
        <v>0</v>
      </c>
      <c r="H135" s="173">
        <f t="shared" si="234"/>
        <v>0</v>
      </c>
      <c r="I135" s="173">
        <f t="shared" si="234"/>
        <v>0</v>
      </c>
      <c r="J135" s="173">
        <f t="shared" si="234"/>
        <v>-2540000</v>
      </c>
      <c r="K135" s="28">
        <f t="shared" ref="K135:R135" si="235">SUM(K136:K137)</f>
        <v>9900000</v>
      </c>
      <c r="L135" s="28">
        <f t="shared" si="235"/>
        <v>9850000</v>
      </c>
      <c r="M135" s="28">
        <f t="shared" si="235"/>
        <v>9850000</v>
      </c>
      <c r="N135" s="28">
        <f t="shared" si="235"/>
        <v>0</v>
      </c>
      <c r="O135" s="28">
        <f t="shared" si="235"/>
        <v>0</v>
      </c>
      <c r="P135" s="28">
        <f t="shared" si="235"/>
        <v>0</v>
      </c>
      <c r="Q135" s="28">
        <f t="shared" si="235"/>
        <v>0</v>
      </c>
      <c r="R135" s="28">
        <f t="shared" si="235"/>
        <v>50000</v>
      </c>
    </row>
    <row r="136" spans="1:18">
      <c r="A136" s="32" t="s">
        <v>64</v>
      </c>
      <c r="B136" s="32" t="s">
        <v>216</v>
      </c>
      <c r="C136" s="32">
        <v>840000</v>
      </c>
      <c r="D136" s="32"/>
      <c r="E136" s="32"/>
      <c r="F136" s="32">
        <v>-840000</v>
      </c>
      <c r="G136" s="32"/>
      <c r="H136" s="32"/>
      <c r="I136" s="32"/>
      <c r="J136" s="115">
        <f t="shared" ref="J136:J137" si="236">SUM(F136:I136)</f>
        <v>-840000</v>
      </c>
      <c r="K136" s="32">
        <f t="shared" ref="K136:K137" si="237">C136+J136</f>
        <v>0</v>
      </c>
      <c r="L136" s="32">
        <v>0</v>
      </c>
      <c r="M136" s="32">
        <v>0</v>
      </c>
      <c r="N136" s="32">
        <f t="shared" ref="N136:N137" si="238">L136-M136</f>
        <v>0</v>
      </c>
      <c r="O136" s="32"/>
      <c r="P136" s="32"/>
      <c r="Q136" s="32">
        <f>SUM(N136:P136)</f>
        <v>0</v>
      </c>
      <c r="R136" s="32">
        <f t="shared" ref="R136:R137" si="239">K136-M136-Q136</f>
        <v>0</v>
      </c>
    </row>
    <row r="137" spans="1:18">
      <c r="A137" s="32" t="s">
        <v>64</v>
      </c>
      <c r="B137" s="32" t="s">
        <v>215</v>
      </c>
      <c r="C137" s="32">
        <v>11600000</v>
      </c>
      <c r="D137" s="32"/>
      <c r="E137" s="32"/>
      <c r="F137" s="32">
        <v>-1700000</v>
      </c>
      <c r="G137" s="32"/>
      <c r="H137" s="32"/>
      <c r="I137" s="32"/>
      <c r="J137" s="115">
        <f t="shared" si="236"/>
        <v>-1700000</v>
      </c>
      <c r="K137" s="32">
        <f t="shared" si="237"/>
        <v>9900000</v>
      </c>
      <c r="L137" s="32">
        <v>9850000</v>
      </c>
      <c r="M137" s="32">
        <v>9850000</v>
      </c>
      <c r="N137" s="32">
        <f t="shared" si="238"/>
        <v>0</v>
      </c>
      <c r="O137" s="32"/>
      <c r="P137" s="32"/>
      <c r="Q137" s="32">
        <f>SUM(N137:P137)</f>
        <v>0</v>
      </c>
      <c r="R137" s="32">
        <f t="shared" si="239"/>
        <v>50000</v>
      </c>
    </row>
    <row r="138" spans="1:18">
      <c r="A138" s="28" t="s">
        <v>16</v>
      </c>
      <c r="B138" s="28" t="s">
        <v>316</v>
      </c>
      <c r="C138" s="28">
        <f>SUM(C139:C140)</f>
        <v>12300000</v>
      </c>
      <c r="D138" s="173">
        <f t="shared" ref="D138:J138" si="240">SUM(D139:D140)</f>
        <v>0</v>
      </c>
      <c r="E138" s="173">
        <f t="shared" si="240"/>
        <v>0</v>
      </c>
      <c r="F138" s="173">
        <f t="shared" si="240"/>
        <v>-3600000</v>
      </c>
      <c r="G138" s="173">
        <f t="shared" si="240"/>
        <v>0</v>
      </c>
      <c r="H138" s="173">
        <f t="shared" si="240"/>
        <v>0</v>
      </c>
      <c r="I138" s="173">
        <f t="shared" si="240"/>
        <v>0</v>
      </c>
      <c r="J138" s="173">
        <f t="shared" si="240"/>
        <v>-3600000</v>
      </c>
      <c r="K138" s="28">
        <f t="shared" ref="K138:R138" si="241">SUM(K139:K140)</f>
        <v>8700000</v>
      </c>
      <c r="L138" s="28">
        <f t="shared" si="241"/>
        <v>8500000</v>
      </c>
      <c r="M138" s="28">
        <f t="shared" si="241"/>
        <v>8500000</v>
      </c>
      <c r="N138" s="28">
        <f t="shared" si="241"/>
        <v>0</v>
      </c>
      <c r="O138" s="28">
        <f t="shared" si="241"/>
        <v>0</v>
      </c>
      <c r="P138" s="28">
        <f t="shared" si="241"/>
        <v>0</v>
      </c>
      <c r="Q138" s="28">
        <f t="shared" si="241"/>
        <v>0</v>
      </c>
      <c r="R138" s="28">
        <f t="shared" si="241"/>
        <v>200000</v>
      </c>
    </row>
    <row r="139" spans="1:18">
      <c r="A139" s="32" t="s">
        <v>64</v>
      </c>
      <c r="B139" s="32" t="s">
        <v>317</v>
      </c>
      <c r="C139" s="32">
        <v>2400000</v>
      </c>
      <c r="D139" s="32"/>
      <c r="E139" s="32"/>
      <c r="F139" s="32">
        <v>-1400000</v>
      </c>
      <c r="G139" s="32"/>
      <c r="H139" s="32"/>
      <c r="I139" s="32"/>
      <c r="J139" s="115">
        <f t="shared" ref="J139:J140" si="242">SUM(F139:I139)</f>
        <v>-1400000</v>
      </c>
      <c r="K139" s="32">
        <f t="shared" ref="K139:K140" si="243">C139+J139</f>
        <v>1000000</v>
      </c>
      <c r="L139" s="32">
        <v>1000000</v>
      </c>
      <c r="M139" s="32">
        <v>1000000</v>
      </c>
      <c r="N139" s="32">
        <f t="shared" ref="N139:N140" si="244">L139-M139</f>
        <v>0</v>
      </c>
      <c r="O139" s="32"/>
      <c r="P139" s="32"/>
      <c r="Q139" s="32">
        <f>SUM(N139:P139)</f>
        <v>0</v>
      </c>
      <c r="R139" s="32">
        <f t="shared" ref="R139:R140" si="245">K139-M139-Q139</f>
        <v>0</v>
      </c>
    </row>
    <row r="140" spans="1:18">
      <c r="A140" s="32" t="s">
        <v>64</v>
      </c>
      <c r="B140" s="32" t="s">
        <v>318</v>
      </c>
      <c r="C140" s="32">
        <v>9900000</v>
      </c>
      <c r="D140" s="32"/>
      <c r="E140" s="32"/>
      <c r="F140" s="32">
        <v>-2200000</v>
      </c>
      <c r="G140" s="32"/>
      <c r="H140" s="32"/>
      <c r="I140" s="32"/>
      <c r="J140" s="115">
        <f t="shared" si="242"/>
        <v>-2200000</v>
      </c>
      <c r="K140" s="32">
        <f t="shared" si="243"/>
        <v>7700000</v>
      </c>
      <c r="L140" s="32">
        <v>7500000</v>
      </c>
      <c r="M140" s="32">
        <v>7500000</v>
      </c>
      <c r="N140" s="32">
        <f t="shared" si="244"/>
        <v>0</v>
      </c>
      <c r="O140" s="32"/>
      <c r="P140" s="32"/>
      <c r="Q140" s="32">
        <f>SUM(N140:P140)</f>
        <v>0</v>
      </c>
      <c r="R140" s="32">
        <f t="shared" si="245"/>
        <v>200000</v>
      </c>
    </row>
    <row r="141" spans="1:18">
      <c r="A141" s="28" t="s">
        <v>16</v>
      </c>
      <c r="B141" s="28" t="s">
        <v>298</v>
      </c>
      <c r="C141" s="28">
        <f>SUM(C142:C143)</f>
        <v>410000</v>
      </c>
      <c r="D141" s="173">
        <f t="shared" ref="D141:J141" si="246">SUM(D142:D143)</f>
        <v>0</v>
      </c>
      <c r="E141" s="173">
        <f t="shared" si="246"/>
        <v>0</v>
      </c>
      <c r="F141" s="173">
        <f t="shared" si="246"/>
        <v>45000</v>
      </c>
      <c r="G141" s="173">
        <f t="shared" si="246"/>
        <v>0</v>
      </c>
      <c r="H141" s="173">
        <f t="shared" si="246"/>
        <v>0</v>
      </c>
      <c r="I141" s="173">
        <f t="shared" si="246"/>
        <v>0</v>
      </c>
      <c r="J141" s="173">
        <f t="shared" si="246"/>
        <v>45000</v>
      </c>
      <c r="K141" s="28">
        <f t="shared" ref="K141:R141" si="247">SUM(K142:K143)</f>
        <v>455000</v>
      </c>
      <c r="L141" s="28">
        <f t="shared" si="247"/>
        <v>453440</v>
      </c>
      <c r="M141" s="28">
        <f t="shared" si="247"/>
        <v>453440</v>
      </c>
      <c r="N141" s="28">
        <f t="shared" si="247"/>
        <v>0</v>
      </c>
      <c r="O141" s="28">
        <f t="shared" si="247"/>
        <v>0</v>
      </c>
      <c r="P141" s="28">
        <f t="shared" si="247"/>
        <v>0</v>
      </c>
      <c r="Q141" s="28">
        <f t="shared" si="247"/>
        <v>0</v>
      </c>
      <c r="R141" s="28">
        <f t="shared" si="247"/>
        <v>1560</v>
      </c>
    </row>
    <row r="142" spans="1:18">
      <c r="A142" s="32" t="s">
        <v>64</v>
      </c>
      <c r="B142" s="32" t="s">
        <v>319</v>
      </c>
      <c r="C142" s="32">
        <v>280000</v>
      </c>
      <c r="D142" s="32"/>
      <c r="E142" s="32"/>
      <c r="F142" s="32">
        <v>45000</v>
      </c>
      <c r="G142" s="32"/>
      <c r="H142" s="32"/>
      <c r="I142" s="32"/>
      <c r="J142" s="115">
        <f t="shared" ref="J142:J143" si="248">SUM(F142:I142)</f>
        <v>45000</v>
      </c>
      <c r="K142" s="32">
        <f t="shared" ref="K142:K143" si="249">C142+J142</f>
        <v>325000</v>
      </c>
      <c r="L142" s="32">
        <v>323440</v>
      </c>
      <c r="M142" s="32">
        <v>323440</v>
      </c>
      <c r="N142" s="32">
        <f t="shared" ref="N142:N143" si="250">L142-M142</f>
        <v>0</v>
      </c>
      <c r="O142" s="32"/>
      <c r="P142" s="32"/>
      <c r="Q142" s="32">
        <f>SUM(N142:P142)</f>
        <v>0</v>
      </c>
      <c r="R142" s="32">
        <f t="shared" ref="R142:R143" si="251">K142-M142-Q142</f>
        <v>1560</v>
      </c>
    </row>
    <row r="143" spans="1:18">
      <c r="A143" s="32" t="s">
        <v>64</v>
      </c>
      <c r="B143" s="32" t="s">
        <v>320</v>
      </c>
      <c r="C143" s="32">
        <v>130000</v>
      </c>
      <c r="D143" s="32"/>
      <c r="E143" s="32"/>
      <c r="F143" s="32">
        <v>0</v>
      </c>
      <c r="G143" s="32"/>
      <c r="H143" s="32"/>
      <c r="I143" s="32"/>
      <c r="J143" s="115">
        <f t="shared" si="248"/>
        <v>0</v>
      </c>
      <c r="K143" s="32">
        <f t="shared" si="249"/>
        <v>130000</v>
      </c>
      <c r="L143" s="32">
        <v>130000</v>
      </c>
      <c r="M143" s="32">
        <v>130000</v>
      </c>
      <c r="N143" s="32">
        <f t="shared" si="250"/>
        <v>0</v>
      </c>
      <c r="O143" s="32"/>
      <c r="P143" s="32"/>
      <c r="Q143" s="32">
        <f>SUM(N143:P143)</f>
        <v>0</v>
      </c>
      <c r="R143" s="32">
        <f t="shared" si="251"/>
        <v>0</v>
      </c>
    </row>
    <row r="144" spans="1:18">
      <c r="A144" s="28" t="s">
        <v>16</v>
      </c>
      <c r="B144" s="28" t="s">
        <v>235</v>
      </c>
      <c r="C144" s="28">
        <v>42730000</v>
      </c>
      <c r="D144" s="173">
        <f t="shared" ref="D144:J144" si="252">SUM(D145)</f>
        <v>0</v>
      </c>
      <c r="E144" s="173">
        <f t="shared" si="252"/>
        <v>0</v>
      </c>
      <c r="F144" s="173">
        <f t="shared" si="252"/>
        <v>-5600000</v>
      </c>
      <c r="G144" s="173">
        <f t="shared" si="252"/>
        <v>0</v>
      </c>
      <c r="H144" s="173">
        <f t="shared" si="252"/>
        <v>0</v>
      </c>
      <c r="I144" s="173">
        <f t="shared" si="252"/>
        <v>0</v>
      </c>
      <c r="J144" s="173">
        <f t="shared" si="252"/>
        <v>-5600000</v>
      </c>
      <c r="K144" s="28">
        <f t="shared" ref="K144:R144" si="253">K145</f>
        <v>37130000</v>
      </c>
      <c r="L144" s="28">
        <f t="shared" si="253"/>
        <v>37128400</v>
      </c>
      <c r="M144" s="28">
        <f t="shared" si="253"/>
        <v>37128400</v>
      </c>
      <c r="N144" s="28">
        <f t="shared" si="253"/>
        <v>0</v>
      </c>
      <c r="O144" s="28">
        <f t="shared" si="253"/>
        <v>0</v>
      </c>
      <c r="P144" s="28">
        <f t="shared" si="253"/>
        <v>0</v>
      </c>
      <c r="Q144" s="28">
        <f t="shared" si="253"/>
        <v>0</v>
      </c>
      <c r="R144" s="28">
        <f t="shared" si="253"/>
        <v>1600</v>
      </c>
    </row>
    <row r="145" spans="1:18">
      <c r="A145" s="32" t="s">
        <v>64</v>
      </c>
      <c r="B145" s="32" t="s">
        <v>235</v>
      </c>
      <c r="C145" s="32">
        <v>42730000</v>
      </c>
      <c r="D145" s="32"/>
      <c r="E145" s="32"/>
      <c r="F145" s="32">
        <v>-5600000</v>
      </c>
      <c r="G145" s="32"/>
      <c r="H145" s="32"/>
      <c r="I145" s="32"/>
      <c r="J145" s="115">
        <f>SUM(F145:I145)</f>
        <v>-5600000</v>
      </c>
      <c r="K145" s="32">
        <f>C145+J145</f>
        <v>37130000</v>
      </c>
      <c r="L145" s="32">
        <v>37128400</v>
      </c>
      <c r="M145" s="32">
        <v>37128400</v>
      </c>
      <c r="N145" s="32">
        <f>L145-M145</f>
        <v>0</v>
      </c>
      <c r="O145" s="32"/>
      <c r="P145" s="32"/>
      <c r="Q145" s="32">
        <f>SUM(N145:P145)</f>
        <v>0</v>
      </c>
      <c r="R145" s="32">
        <f>K145-M145-Q145</f>
        <v>1600</v>
      </c>
    </row>
    <row r="146" spans="1:18">
      <c r="A146" s="28" t="s">
        <v>16</v>
      </c>
      <c r="B146" s="28" t="s">
        <v>321</v>
      </c>
      <c r="C146" s="28">
        <f>SUM(C147:C149)</f>
        <v>9229000</v>
      </c>
      <c r="D146" s="173">
        <f t="shared" ref="D146:J146" si="254">SUM(D147:D149)</f>
        <v>0</v>
      </c>
      <c r="E146" s="173">
        <f t="shared" si="254"/>
        <v>0</v>
      </c>
      <c r="F146" s="173">
        <f t="shared" si="254"/>
        <v>2742000</v>
      </c>
      <c r="G146" s="173">
        <f t="shared" si="254"/>
        <v>0</v>
      </c>
      <c r="H146" s="173">
        <f t="shared" si="254"/>
        <v>0</v>
      </c>
      <c r="I146" s="173">
        <f t="shared" si="254"/>
        <v>0</v>
      </c>
      <c r="J146" s="173">
        <f t="shared" si="254"/>
        <v>2742000</v>
      </c>
      <c r="K146" s="28">
        <f t="shared" ref="K146:R146" si="255">SUM(K147:K149)</f>
        <v>11971000</v>
      </c>
      <c r="L146" s="28">
        <f t="shared" si="255"/>
        <v>11971000</v>
      </c>
      <c r="M146" s="28">
        <f t="shared" si="255"/>
        <v>11971000</v>
      </c>
      <c r="N146" s="28">
        <f t="shared" si="255"/>
        <v>0</v>
      </c>
      <c r="O146" s="28">
        <f t="shared" si="255"/>
        <v>0</v>
      </c>
      <c r="P146" s="28">
        <f t="shared" si="255"/>
        <v>0</v>
      </c>
      <c r="Q146" s="28">
        <f t="shared" si="255"/>
        <v>0</v>
      </c>
      <c r="R146" s="28">
        <f t="shared" si="255"/>
        <v>0</v>
      </c>
    </row>
    <row r="147" spans="1:18">
      <c r="A147" s="32" t="s">
        <v>64</v>
      </c>
      <c r="B147" s="32" t="s">
        <v>144</v>
      </c>
      <c r="C147" s="32">
        <v>929000</v>
      </c>
      <c r="D147" s="32"/>
      <c r="E147" s="32"/>
      <c r="F147" s="32">
        <v>1355000</v>
      </c>
      <c r="G147" s="32"/>
      <c r="H147" s="32"/>
      <c r="I147" s="32"/>
      <c r="J147" s="115">
        <f t="shared" ref="J147:J149" si="256">SUM(F147:I147)</f>
        <v>1355000</v>
      </c>
      <c r="K147" s="32">
        <f t="shared" ref="K147:K149" si="257">C147+J147</f>
        <v>2284000</v>
      </c>
      <c r="L147" s="32">
        <v>2284000</v>
      </c>
      <c r="M147" s="32">
        <v>2284000</v>
      </c>
      <c r="N147" s="32">
        <f t="shared" ref="N147:N149" si="258">L147-M147</f>
        <v>0</v>
      </c>
      <c r="O147" s="32"/>
      <c r="P147" s="32"/>
      <c r="Q147" s="32">
        <f>SUM(N147:P147)</f>
        <v>0</v>
      </c>
      <c r="R147" s="32">
        <f t="shared" ref="R147:R149" si="259">K147-M147-Q147</f>
        <v>0</v>
      </c>
    </row>
    <row r="148" spans="1:18">
      <c r="A148" s="32" t="s">
        <v>64</v>
      </c>
      <c r="B148" s="32" t="s">
        <v>204</v>
      </c>
      <c r="C148" s="32">
        <v>5000000</v>
      </c>
      <c r="D148" s="32"/>
      <c r="E148" s="32"/>
      <c r="F148" s="32">
        <v>727000</v>
      </c>
      <c r="G148" s="32"/>
      <c r="H148" s="32"/>
      <c r="I148" s="32"/>
      <c r="J148" s="115">
        <f t="shared" si="256"/>
        <v>727000</v>
      </c>
      <c r="K148" s="32">
        <f t="shared" si="257"/>
        <v>5727000</v>
      </c>
      <c r="L148" s="32">
        <v>5727000</v>
      </c>
      <c r="M148" s="32">
        <v>5727000</v>
      </c>
      <c r="N148" s="32">
        <f t="shared" si="258"/>
        <v>0</v>
      </c>
      <c r="O148" s="32"/>
      <c r="P148" s="32"/>
      <c r="Q148" s="32">
        <f>SUM(N148:P148)</f>
        <v>0</v>
      </c>
      <c r="R148" s="32">
        <f t="shared" si="259"/>
        <v>0</v>
      </c>
    </row>
    <row r="149" spans="1:18">
      <c r="A149" s="32" t="s">
        <v>64</v>
      </c>
      <c r="B149" s="42" t="s">
        <v>518</v>
      </c>
      <c r="C149" s="32">
        <v>3300000</v>
      </c>
      <c r="D149" s="32"/>
      <c r="E149" s="32"/>
      <c r="F149" s="32">
        <v>660000</v>
      </c>
      <c r="G149" s="32"/>
      <c r="H149" s="32"/>
      <c r="I149" s="32"/>
      <c r="J149" s="115">
        <f t="shared" si="256"/>
        <v>660000</v>
      </c>
      <c r="K149" s="32">
        <f t="shared" si="257"/>
        <v>3960000</v>
      </c>
      <c r="L149" s="32">
        <v>3960000</v>
      </c>
      <c r="M149" s="32">
        <v>3960000</v>
      </c>
      <c r="N149" s="32">
        <f t="shared" si="258"/>
        <v>0</v>
      </c>
      <c r="O149" s="32"/>
      <c r="P149" s="32"/>
      <c r="Q149" s="32">
        <f>SUM(N149:P149)</f>
        <v>0</v>
      </c>
      <c r="R149" s="32">
        <f t="shared" si="259"/>
        <v>0</v>
      </c>
    </row>
    <row r="150" spans="1:18">
      <c r="A150" s="28" t="s">
        <v>16</v>
      </c>
      <c r="B150" s="28" t="s">
        <v>192</v>
      </c>
      <c r="C150" s="28">
        <f>SUM(C151:C152)</f>
        <v>900000</v>
      </c>
      <c r="D150" s="173">
        <f t="shared" ref="D150:J150" si="260">SUM(D151:D152)</f>
        <v>0</v>
      </c>
      <c r="E150" s="173">
        <f t="shared" si="260"/>
        <v>0</v>
      </c>
      <c r="F150" s="173">
        <f t="shared" si="260"/>
        <v>-300000</v>
      </c>
      <c r="G150" s="173">
        <f t="shared" si="260"/>
        <v>0</v>
      </c>
      <c r="H150" s="173">
        <f t="shared" si="260"/>
        <v>0</v>
      </c>
      <c r="I150" s="173">
        <f t="shared" si="260"/>
        <v>0</v>
      </c>
      <c r="J150" s="173">
        <f t="shared" si="260"/>
        <v>-300000</v>
      </c>
      <c r="K150" s="28">
        <f t="shared" ref="K150:R150" si="261">SUM(K151:K152)</f>
        <v>600000</v>
      </c>
      <c r="L150" s="28">
        <f t="shared" si="261"/>
        <v>599400</v>
      </c>
      <c r="M150" s="28">
        <f t="shared" si="261"/>
        <v>599400</v>
      </c>
      <c r="N150" s="28">
        <f t="shared" si="261"/>
        <v>0</v>
      </c>
      <c r="O150" s="28">
        <f t="shared" si="261"/>
        <v>0</v>
      </c>
      <c r="P150" s="28">
        <f t="shared" si="261"/>
        <v>0</v>
      </c>
      <c r="Q150" s="28">
        <f t="shared" si="261"/>
        <v>0</v>
      </c>
      <c r="R150" s="28">
        <f t="shared" si="261"/>
        <v>600</v>
      </c>
    </row>
    <row r="151" spans="1:18">
      <c r="A151" s="32" t="s">
        <v>64</v>
      </c>
      <c r="B151" s="32" t="s">
        <v>225</v>
      </c>
      <c r="C151" s="32">
        <v>100000</v>
      </c>
      <c r="D151" s="32"/>
      <c r="E151" s="32"/>
      <c r="F151" s="32">
        <v>0</v>
      </c>
      <c r="G151" s="32"/>
      <c r="H151" s="32"/>
      <c r="I151" s="32"/>
      <c r="J151" s="115">
        <f t="shared" ref="J151:J152" si="262">SUM(F151:I151)</f>
        <v>0</v>
      </c>
      <c r="K151" s="32">
        <f t="shared" ref="K151:K152" si="263">C151+J151</f>
        <v>100000</v>
      </c>
      <c r="L151" s="32">
        <v>99400</v>
      </c>
      <c r="M151" s="32">
        <v>99400</v>
      </c>
      <c r="N151" s="32">
        <f t="shared" ref="N151:N152" si="264">L151-M151</f>
        <v>0</v>
      </c>
      <c r="O151" s="32"/>
      <c r="P151" s="32"/>
      <c r="Q151" s="32">
        <f>SUM(N151:P151)</f>
        <v>0</v>
      </c>
      <c r="R151" s="32">
        <f t="shared" ref="R151:R152" si="265">K151-M151-Q151</f>
        <v>600</v>
      </c>
    </row>
    <row r="152" spans="1:18">
      <c r="A152" s="32" t="s">
        <v>64</v>
      </c>
      <c r="B152" s="42" t="s">
        <v>522</v>
      </c>
      <c r="C152" s="32">
        <v>800000</v>
      </c>
      <c r="D152" s="32"/>
      <c r="E152" s="32"/>
      <c r="F152" s="32">
        <v>-300000</v>
      </c>
      <c r="G152" s="32"/>
      <c r="H152" s="32"/>
      <c r="I152" s="32"/>
      <c r="J152" s="115">
        <f t="shared" si="262"/>
        <v>-300000</v>
      </c>
      <c r="K152" s="32">
        <f t="shared" si="263"/>
        <v>500000</v>
      </c>
      <c r="L152" s="32">
        <v>500000</v>
      </c>
      <c r="M152" s="32">
        <v>500000</v>
      </c>
      <c r="N152" s="32">
        <f t="shared" si="264"/>
        <v>0</v>
      </c>
      <c r="O152" s="32"/>
      <c r="P152" s="32"/>
      <c r="Q152" s="32">
        <f>SUM(N152:P152)</f>
        <v>0</v>
      </c>
      <c r="R152" s="32">
        <f t="shared" si="265"/>
        <v>0</v>
      </c>
    </row>
    <row r="153" spans="1:18">
      <c r="A153" s="28" t="s">
        <v>16</v>
      </c>
      <c r="B153" s="28" t="s">
        <v>159</v>
      </c>
      <c r="C153" s="28">
        <v>4300000</v>
      </c>
      <c r="D153" s="173">
        <f t="shared" ref="D153:J153" si="266">SUM(D154)</f>
        <v>0</v>
      </c>
      <c r="E153" s="173">
        <f t="shared" si="266"/>
        <v>0</v>
      </c>
      <c r="F153" s="173">
        <f t="shared" si="266"/>
        <v>0</v>
      </c>
      <c r="G153" s="173">
        <f t="shared" si="266"/>
        <v>0</v>
      </c>
      <c r="H153" s="173">
        <f t="shared" si="266"/>
        <v>0</v>
      </c>
      <c r="I153" s="173">
        <f t="shared" si="266"/>
        <v>0</v>
      </c>
      <c r="J153" s="173">
        <f t="shared" si="266"/>
        <v>0</v>
      </c>
      <c r="K153" s="28">
        <f t="shared" ref="K153:R153" si="267">K154</f>
        <v>4300000</v>
      </c>
      <c r="L153" s="28">
        <f t="shared" si="267"/>
        <v>4288420</v>
      </c>
      <c r="M153" s="28">
        <f t="shared" si="267"/>
        <v>4288420</v>
      </c>
      <c r="N153" s="28">
        <f t="shared" si="267"/>
        <v>0</v>
      </c>
      <c r="O153" s="28">
        <f t="shared" si="267"/>
        <v>0</v>
      </c>
      <c r="P153" s="28">
        <f t="shared" si="267"/>
        <v>0</v>
      </c>
      <c r="Q153" s="28">
        <f t="shared" si="267"/>
        <v>0</v>
      </c>
      <c r="R153" s="28">
        <f t="shared" si="267"/>
        <v>11580</v>
      </c>
    </row>
    <row r="154" spans="1:18">
      <c r="A154" s="32" t="s">
        <v>64</v>
      </c>
      <c r="B154" s="32" t="s">
        <v>159</v>
      </c>
      <c r="C154" s="32">
        <v>4300000</v>
      </c>
      <c r="D154" s="32"/>
      <c r="E154" s="32"/>
      <c r="F154" s="32">
        <v>0</v>
      </c>
      <c r="G154" s="32"/>
      <c r="H154" s="32"/>
      <c r="I154" s="32"/>
      <c r="J154" s="115">
        <f>SUM(F154:I154)</f>
        <v>0</v>
      </c>
      <c r="K154" s="32">
        <f>C154+J154</f>
        <v>4300000</v>
      </c>
      <c r="L154" s="32">
        <v>4288420</v>
      </c>
      <c r="M154" s="32">
        <v>4288420</v>
      </c>
      <c r="N154" s="32">
        <f>L154-M154</f>
        <v>0</v>
      </c>
      <c r="O154" s="32"/>
      <c r="P154" s="32"/>
      <c r="Q154" s="32">
        <f>SUM(N154:P154)</f>
        <v>0</v>
      </c>
      <c r="R154" s="32">
        <f>K154-M154-Q154</f>
        <v>11580</v>
      </c>
    </row>
    <row r="155" spans="1:18">
      <c r="A155" s="28" t="s">
        <v>16</v>
      </c>
      <c r="B155" s="28" t="s">
        <v>322</v>
      </c>
      <c r="C155" s="28">
        <v>560000</v>
      </c>
      <c r="D155" s="173">
        <f t="shared" ref="D155:J155" si="268">SUM(D156)</f>
        <v>0</v>
      </c>
      <c r="E155" s="173">
        <f t="shared" si="268"/>
        <v>0</v>
      </c>
      <c r="F155" s="173">
        <f t="shared" si="268"/>
        <v>-257000</v>
      </c>
      <c r="G155" s="173">
        <f t="shared" si="268"/>
        <v>0</v>
      </c>
      <c r="H155" s="173">
        <f t="shared" si="268"/>
        <v>0</v>
      </c>
      <c r="I155" s="173">
        <f t="shared" si="268"/>
        <v>0</v>
      </c>
      <c r="J155" s="173">
        <f t="shared" si="268"/>
        <v>-257000</v>
      </c>
      <c r="K155" s="28">
        <f t="shared" ref="K155:R155" si="269">K156</f>
        <v>303000</v>
      </c>
      <c r="L155" s="28">
        <f t="shared" si="269"/>
        <v>303000</v>
      </c>
      <c r="M155" s="28">
        <f t="shared" si="269"/>
        <v>303000</v>
      </c>
      <c r="N155" s="28">
        <f t="shared" si="269"/>
        <v>0</v>
      </c>
      <c r="O155" s="28">
        <f t="shared" si="269"/>
        <v>0</v>
      </c>
      <c r="P155" s="28">
        <f t="shared" si="269"/>
        <v>0</v>
      </c>
      <c r="Q155" s="28">
        <f t="shared" si="269"/>
        <v>0</v>
      </c>
      <c r="R155" s="28">
        <f t="shared" si="269"/>
        <v>0</v>
      </c>
    </row>
    <row r="156" spans="1:18">
      <c r="A156" s="32" t="s">
        <v>64</v>
      </c>
      <c r="B156" s="32" t="s">
        <v>323</v>
      </c>
      <c r="C156" s="32">
        <v>560000</v>
      </c>
      <c r="D156" s="32"/>
      <c r="E156" s="32"/>
      <c r="F156" s="32">
        <v>-257000</v>
      </c>
      <c r="G156" s="32"/>
      <c r="H156" s="32"/>
      <c r="I156" s="32"/>
      <c r="J156" s="115">
        <f>SUM(F156:I156)</f>
        <v>-257000</v>
      </c>
      <c r="K156" s="32">
        <f>C156+J156</f>
        <v>303000</v>
      </c>
      <c r="L156" s="32">
        <v>303000</v>
      </c>
      <c r="M156" s="32">
        <v>303000</v>
      </c>
      <c r="N156" s="32">
        <f>L156-M156</f>
        <v>0</v>
      </c>
      <c r="O156" s="32"/>
      <c r="P156" s="32"/>
      <c r="Q156" s="32">
        <f>SUM(N156:P156)</f>
        <v>0</v>
      </c>
      <c r="R156" s="32">
        <f>K156-M156-Q156</f>
        <v>0</v>
      </c>
    </row>
    <row r="157" spans="1:18">
      <c r="A157" s="28" t="s">
        <v>16</v>
      </c>
      <c r="B157" s="28" t="s">
        <v>147</v>
      </c>
      <c r="C157" s="28">
        <f>SUM(C158:C159)</f>
        <v>3570000</v>
      </c>
      <c r="D157" s="173">
        <f t="shared" ref="D157:J157" si="270">SUM(D158:D159)</f>
        <v>0</v>
      </c>
      <c r="E157" s="173">
        <f t="shared" si="270"/>
        <v>0</v>
      </c>
      <c r="F157" s="173">
        <f t="shared" si="270"/>
        <v>0</v>
      </c>
      <c r="G157" s="173">
        <f t="shared" si="270"/>
        <v>0</v>
      </c>
      <c r="H157" s="173">
        <f t="shared" si="270"/>
        <v>0</v>
      </c>
      <c r="I157" s="173">
        <f t="shared" si="270"/>
        <v>0</v>
      </c>
      <c r="J157" s="173">
        <f t="shared" si="270"/>
        <v>0</v>
      </c>
      <c r="K157" s="28">
        <f t="shared" ref="K157:R157" si="271">SUM(K158:K159)</f>
        <v>3570000</v>
      </c>
      <c r="L157" s="28">
        <f t="shared" si="271"/>
        <v>3568390</v>
      </c>
      <c r="M157" s="28">
        <f t="shared" si="271"/>
        <v>3568390</v>
      </c>
      <c r="N157" s="28">
        <f t="shared" si="271"/>
        <v>0</v>
      </c>
      <c r="O157" s="28">
        <f t="shared" si="271"/>
        <v>0</v>
      </c>
      <c r="P157" s="28">
        <f t="shared" si="271"/>
        <v>0</v>
      </c>
      <c r="Q157" s="28">
        <f t="shared" si="271"/>
        <v>0</v>
      </c>
      <c r="R157" s="28">
        <f t="shared" si="271"/>
        <v>1610</v>
      </c>
    </row>
    <row r="158" spans="1:18">
      <c r="A158" s="32" t="s">
        <v>64</v>
      </c>
      <c r="B158" s="32" t="s">
        <v>148</v>
      </c>
      <c r="C158" s="32">
        <v>2670000</v>
      </c>
      <c r="D158" s="32"/>
      <c r="E158" s="32"/>
      <c r="F158" s="32">
        <v>0</v>
      </c>
      <c r="G158" s="32"/>
      <c r="H158" s="32"/>
      <c r="I158" s="32"/>
      <c r="J158" s="115">
        <f t="shared" ref="J158:J159" si="272">SUM(F158:I158)</f>
        <v>0</v>
      </c>
      <c r="K158" s="32">
        <f t="shared" ref="K158:K159" si="273">C158+J158</f>
        <v>2670000</v>
      </c>
      <c r="L158" s="32">
        <v>2669400</v>
      </c>
      <c r="M158" s="32">
        <v>2669400</v>
      </c>
      <c r="N158" s="32">
        <f t="shared" ref="N158:N159" si="274">L158-M158</f>
        <v>0</v>
      </c>
      <c r="O158" s="32"/>
      <c r="P158" s="32"/>
      <c r="Q158" s="32">
        <f>SUM(N158:P158)</f>
        <v>0</v>
      </c>
      <c r="R158" s="32">
        <f t="shared" ref="R158:R159" si="275">K158-M158-Q158</f>
        <v>600</v>
      </c>
    </row>
    <row r="159" spans="1:18">
      <c r="A159" s="32" t="s">
        <v>64</v>
      </c>
      <c r="B159" s="42" t="s">
        <v>594</v>
      </c>
      <c r="C159" s="32">
        <v>900000</v>
      </c>
      <c r="D159" s="32"/>
      <c r="E159" s="32"/>
      <c r="F159" s="32">
        <v>0</v>
      </c>
      <c r="G159" s="32"/>
      <c r="H159" s="32"/>
      <c r="I159" s="32"/>
      <c r="J159" s="115">
        <f t="shared" si="272"/>
        <v>0</v>
      </c>
      <c r="K159" s="32">
        <f t="shared" si="273"/>
        <v>900000</v>
      </c>
      <c r="L159" s="32">
        <v>898990</v>
      </c>
      <c r="M159" s="32">
        <v>898990</v>
      </c>
      <c r="N159" s="32">
        <f t="shared" si="274"/>
        <v>0</v>
      </c>
      <c r="O159" s="32"/>
      <c r="P159" s="32"/>
      <c r="Q159" s="32">
        <f>SUM(N159:P159)</f>
        <v>0</v>
      </c>
      <c r="R159" s="32">
        <f t="shared" si="275"/>
        <v>1010</v>
      </c>
    </row>
    <row r="160" spans="1:18">
      <c r="A160" s="28" t="s">
        <v>16</v>
      </c>
      <c r="B160" s="30" t="s">
        <v>512</v>
      </c>
      <c r="C160" s="28">
        <v>0</v>
      </c>
      <c r="D160" s="173">
        <f t="shared" ref="D160:J160" si="276">SUM(D161)</f>
        <v>0</v>
      </c>
      <c r="E160" s="173">
        <f t="shared" si="276"/>
        <v>0</v>
      </c>
      <c r="F160" s="173">
        <f t="shared" si="276"/>
        <v>9510000</v>
      </c>
      <c r="G160" s="173">
        <f t="shared" si="276"/>
        <v>0</v>
      </c>
      <c r="H160" s="173">
        <f t="shared" si="276"/>
        <v>0</v>
      </c>
      <c r="I160" s="173">
        <f t="shared" si="276"/>
        <v>0</v>
      </c>
      <c r="J160" s="173">
        <f t="shared" si="276"/>
        <v>9510000</v>
      </c>
      <c r="K160" s="28">
        <f t="shared" ref="K160:R160" si="277">K161</f>
        <v>9510000</v>
      </c>
      <c r="L160" s="28">
        <f t="shared" si="277"/>
        <v>9509270</v>
      </c>
      <c r="M160" s="28">
        <f t="shared" si="277"/>
        <v>9509270</v>
      </c>
      <c r="N160" s="28">
        <f t="shared" si="277"/>
        <v>0</v>
      </c>
      <c r="O160" s="28">
        <f t="shared" si="277"/>
        <v>0</v>
      </c>
      <c r="P160" s="28">
        <f t="shared" si="277"/>
        <v>0</v>
      </c>
      <c r="Q160" s="28">
        <f t="shared" si="277"/>
        <v>0</v>
      </c>
      <c r="R160" s="28">
        <f t="shared" si="277"/>
        <v>730</v>
      </c>
    </row>
    <row r="161" spans="1:18">
      <c r="A161" s="32" t="s">
        <v>64</v>
      </c>
      <c r="B161" s="42" t="s">
        <v>571</v>
      </c>
      <c r="C161" s="32">
        <v>0</v>
      </c>
      <c r="D161" s="32"/>
      <c r="E161" s="32"/>
      <c r="F161" s="32">
        <v>9510000</v>
      </c>
      <c r="G161" s="32"/>
      <c r="H161" s="32"/>
      <c r="I161" s="32"/>
      <c r="J161" s="115">
        <f>SUM(F161:I161)</f>
        <v>9510000</v>
      </c>
      <c r="K161" s="32">
        <f>C161+J161</f>
        <v>9510000</v>
      </c>
      <c r="L161" s="32">
        <v>9509270</v>
      </c>
      <c r="M161" s="32">
        <v>9509270</v>
      </c>
      <c r="N161" s="32">
        <f>L161-M161</f>
        <v>0</v>
      </c>
      <c r="O161" s="32"/>
      <c r="P161" s="32"/>
      <c r="Q161" s="32">
        <f>SUM(N161:P161)</f>
        <v>0</v>
      </c>
      <c r="R161" s="32">
        <f>K161-M161-Q161</f>
        <v>730</v>
      </c>
    </row>
    <row r="162" spans="1:18">
      <c r="A162" s="25" t="s">
        <v>1</v>
      </c>
      <c r="B162" s="25" t="s">
        <v>595</v>
      </c>
      <c r="C162" s="25">
        <f t="shared" ref="C162:J162" si="278">SUM(C193,C163)</f>
        <v>29738000</v>
      </c>
      <c r="D162" s="208">
        <f t="shared" si="278"/>
        <v>0</v>
      </c>
      <c r="E162" s="208">
        <f t="shared" si="278"/>
        <v>0</v>
      </c>
      <c r="F162" s="208">
        <f t="shared" si="278"/>
        <v>0</v>
      </c>
      <c r="G162" s="208">
        <f t="shared" si="278"/>
        <v>0</v>
      </c>
      <c r="H162" s="208">
        <f t="shared" si="278"/>
        <v>-954000</v>
      </c>
      <c r="I162" s="208">
        <f t="shared" si="278"/>
        <v>0</v>
      </c>
      <c r="J162" s="208">
        <f t="shared" si="278"/>
        <v>-954000</v>
      </c>
      <c r="K162" s="25">
        <f t="shared" ref="K162:R162" si="279">SUM(K193,K163)</f>
        <v>28784000</v>
      </c>
      <c r="L162" s="25">
        <f t="shared" si="279"/>
        <v>26315280</v>
      </c>
      <c r="M162" s="25">
        <f t="shared" si="279"/>
        <v>26315280</v>
      </c>
      <c r="N162" s="25">
        <f t="shared" si="279"/>
        <v>0</v>
      </c>
      <c r="O162" s="25">
        <f t="shared" si="279"/>
        <v>0</v>
      </c>
      <c r="P162" s="25">
        <f t="shared" si="279"/>
        <v>0</v>
      </c>
      <c r="Q162" s="25">
        <f t="shared" si="279"/>
        <v>0</v>
      </c>
      <c r="R162" s="25">
        <f t="shared" si="279"/>
        <v>2468720</v>
      </c>
    </row>
    <row r="163" spans="1:18">
      <c r="A163" s="26" t="s">
        <v>2</v>
      </c>
      <c r="B163" s="26" t="s">
        <v>324</v>
      </c>
      <c r="C163" s="26">
        <f>C164</f>
        <v>18200000</v>
      </c>
      <c r="D163" s="209">
        <f t="shared" ref="D163:J163" si="280">D164</f>
        <v>0</v>
      </c>
      <c r="E163" s="209">
        <f t="shared" si="280"/>
        <v>0</v>
      </c>
      <c r="F163" s="209">
        <f t="shared" si="280"/>
        <v>0</v>
      </c>
      <c r="G163" s="209">
        <f t="shared" si="280"/>
        <v>0</v>
      </c>
      <c r="H163" s="209">
        <f t="shared" si="280"/>
        <v>350000</v>
      </c>
      <c r="I163" s="209">
        <f t="shared" si="280"/>
        <v>0</v>
      </c>
      <c r="J163" s="209">
        <f t="shared" si="280"/>
        <v>350000</v>
      </c>
      <c r="K163" s="26">
        <f t="shared" ref="K163:R163" si="281">K164</f>
        <v>18550000</v>
      </c>
      <c r="L163" s="26">
        <f t="shared" si="281"/>
        <v>18538230</v>
      </c>
      <c r="M163" s="26">
        <f t="shared" si="281"/>
        <v>18538230</v>
      </c>
      <c r="N163" s="26">
        <f t="shared" si="281"/>
        <v>0</v>
      </c>
      <c r="O163" s="26">
        <f t="shared" si="281"/>
        <v>0</v>
      </c>
      <c r="P163" s="26">
        <f t="shared" si="281"/>
        <v>0</v>
      </c>
      <c r="Q163" s="26">
        <f t="shared" si="281"/>
        <v>0</v>
      </c>
      <c r="R163" s="26">
        <f t="shared" si="281"/>
        <v>11770</v>
      </c>
    </row>
    <row r="164" spans="1:18">
      <c r="A164" s="27" t="s">
        <v>3</v>
      </c>
      <c r="B164" s="31" t="s">
        <v>596</v>
      </c>
      <c r="C164" s="27">
        <f>SUM(C165,C167,C169,C172,C175,C178,C180,C183,C185,C187,C189)</f>
        <v>18200000</v>
      </c>
      <c r="D164" s="210">
        <f t="shared" ref="D164:J164" si="282">SUM(D165,D167,D169,D172,D175,D178,D180,D183,D185,D187,D189)</f>
        <v>0</v>
      </c>
      <c r="E164" s="210">
        <f t="shared" si="282"/>
        <v>0</v>
      </c>
      <c r="F164" s="210">
        <f t="shared" si="282"/>
        <v>0</v>
      </c>
      <c r="G164" s="210">
        <f t="shared" si="282"/>
        <v>0</v>
      </c>
      <c r="H164" s="210">
        <f t="shared" si="282"/>
        <v>350000</v>
      </c>
      <c r="I164" s="210">
        <f t="shared" si="282"/>
        <v>0</v>
      </c>
      <c r="J164" s="210">
        <f t="shared" si="282"/>
        <v>350000</v>
      </c>
      <c r="K164" s="27">
        <f t="shared" ref="K164:R164" si="283">SUM(K165,K167,K169,K172,K175,K178,K180,K183,K185,K187,K189)</f>
        <v>18550000</v>
      </c>
      <c r="L164" s="27">
        <f t="shared" si="283"/>
        <v>18538230</v>
      </c>
      <c r="M164" s="27">
        <f t="shared" si="283"/>
        <v>18538230</v>
      </c>
      <c r="N164" s="27">
        <f t="shared" si="283"/>
        <v>0</v>
      </c>
      <c r="O164" s="27">
        <f t="shared" si="283"/>
        <v>0</v>
      </c>
      <c r="P164" s="27">
        <f t="shared" si="283"/>
        <v>0</v>
      </c>
      <c r="Q164" s="27">
        <f t="shared" si="283"/>
        <v>0</v>
      </c>
      <c r="R164" s="27">
        <f t="shared" si="283"/>
        <v>11770</v>
      </c>
    </row>
    <row r="165" spans="1:18">
      <c r="A165" s="28" t="s">
        <v>16</v>
      </c>
      <c r="B165" s="28" t="s">
        <v>325</v>
      </c>
      <c r="C165" s="28">
        <f>C166</f>
        <v>5049000</v>
      </c>
      <c r="D165" s="173">
        <f t="shared" ref="D165:J165" si="284">SUM(D166)</f>
        <v>0</v>
      </c>
      <c r="E165" s="173">
        <f t="shared" si="284"/>
        <v>0</v>
      </c>
      <c r="F165" s="173">
        <f t="shared" si="284"/>
        <v>0</v>
      </c>
      <c r="G165" s="173">
        <f t="shared" si="284"/>
        <v>0</v>
      </c>
      <c r="H165" s="173">
        <f t="shared" si="284"/>
        <v>0</v>
      </c>
      <c r="I165" s="173">
        <f t="shared" si="284"/>
        <v>0</v>
      </c>
      <c r="J165" s="173">
        <f t="shared" si="284"/>
        <v>0</v>
      </c>
      <c r="K165" s="28">
        <f t="shared" ref="K165:R165" si="285">K166</f>
        <v>5049000</v>
      </c>
      <c r="L165" s="28">
        <f t="shared" si="285"/>
        <v>5049000</v>
      </c>
      <c r="M165" s="28">
        <f t="shared" si="285"/>
        <v>5049000</v>
      </c>
      <c r="N165" s="28">
        <f t="shared" si="285"/>
        <v>0</v>
      </c>
      <c r="O165" s="28">
        <f t="shared" si="285"/>
        <v>0</v>
      </c>
      <c r="P165" s="28">
        <f t="shared" si="285"/>
        <v>0</v>
      </c>
      <c r="Q165" s="28">
        <f t="shared" si="285"/>
        <v>0</v>
      </c>
      <c r="R165" s="28">
        <f t="shared" si="285"/>
        <v>0</v>
      </c>
    </row>
    <row r="166" spans="1:18">
      <c r="A166" s="32" t="s">
        <v>64</v>
      </c>
      <c r="B166" s="32" t="s">
        <v>326</v>
      </c>
      <c r="C166" s="32">
        <v>5049000</v>
      </c>
      <c r="D166" s="32"/>
      <c r="E166" s="32"/>
      <c r="F166" s="32"/>
      <c r="G166" s="32"/>
      <c r="H166" s="32"/>
      <c r="I166" s="32"/>
      <c r="J166" s="115">
        <f>SUM(F166:I166)</f>
        <v>0</v>
      </c>
      <c r="K166" s="32">
        <f>C166+J166</f>
        <v>5049000</v>
      </c>
      <c r="L166" s="32">
        <v>5049000</v>
      </c>
      <c r="M166" s="32">
        <v>5049000</v>
      </c>
      <c r="N166" s="32">
        <f>L166-M166</f>
        <v>0</v>
      </c>
      <c r="O166" s="32"/>
      <c r="P166" s="32"/>
      <c r="Q166" s="32">
        <f>SUM(N166:P166)</f>
        <v>0</v>
      </c>
      <c r="R166" s="32">
        <f>K166-M166-Q166</f>
        <v>0</v>
      </c>
    </row>
    <row r="167" spans="1:18">
      <c r="A167" s="28" t="s">
        <v>16</v>
      </c>
      <c r="B167" s="28" t="s">
        <v>327</v>
      </c>
      <c r="C167" s="28">
        <f>C168</f>
        <v>143000</v>
      </c>
      <c r="D167" s="173">
        <f t="shared" ref="D167:J167" si="286">SUM(D168)</f>
        <v>0</v>
      </c>
      <c r="E167" s="173">
        <f t="shared" si="286"/>
        <v>0</v>
      </c>
      <c r="F167" s="173">
        <f t="shared" si="286"/>
        <v>0</v>
      </c>
      <c r="G167" s="173">
        <f t="shared" si="286"/>
        <v>0</v>
      </c>
      <c r="H167" s="173">
        <f t="shared" si="286"/>
        <v>0</v>
      </c>
      <c r="I167" s="173">
        <f t="shared" si="286"/>
        <v>0</v>
      </c>
      <c r="J167" s="173">
        <f t="shared" si="286"/>
        <v>0</v>
      </c>
      <c r="K167" s="28">
        <f t="shared" ref="K167:R167" si="287">K168</f>
        <v>143000</v>
      </c>
      <c r="L167" s="28">
        <f t="shared" si="287"/>
        <v>143000</v>
      </c>
      <c r="M167" s="28">
        <f t="shared" si="287"/>
        <v>143000</v>
      </c>
      <c r="N167" s="28">
        <f t="shared" si="287"/>
        <v>0</v>
      </c>
      <c r="O167" s="28">
        <f t="shared" si="287"/>
        <v>0</v>
      </c>
      <c r="P167" s="28">
        <f t="shared" si="287"/>
        <v>0</v>
      </c>
      <c r="Q167" s="28">
        <f t="shared" si="287"/>
        <v>0</v>
      </c>
      <c r="R167" s="28">
        <f t="shared" si="287"/>
        <v>0</v>
      </c>
    </row>
    <row r="168" spans="1:18">
      <c r="A168" s="32" t="s">
        <v>64</v>
      </c>
      <c r="B168" s="32" t="s">
        <v>328</v>
      </c>
      <c r="C168" s="32">
        <v>143000</v>
      </c>
      <c r="D168" s="32"/>
      <c r="E168" s="32"/>
      <c r="F168" s="32"/>
      <c r="G168" s="32"/>
      <c r="H168" s="32"/>
      <c r="I168" s="32"/>
      <c r="J168" s="115">
        <f>SUM(F168:I168)</f>
        <v>0</v>
      </c>
      <c r="K168" s="32">
        <f>C168+J168</f>
        <v>143000</v>
      </c>
      <c r="L168" s="32">
        <v>143000</v>
      </c>
      <c r="M168" s="32">
        <v>143000</v>
      </c>
      <c r="N168" s="32">
        <f>L168-M168</f>
        <v>0</v>
      </c>
      <c r="O168" s="32"/>
      <c r="P168" s="32"/>
      <c r="Q168" s="32">
        <f>SUM(N168:P168)</f>
        <v>0</v>
      </c>
      <c r="R168" s="32">
        <f>K168-M168-Q168</f>
        <v>0</v>
      </c>
    </row>
    <row r="169" spans="1:18">
      <c r="A169" s="28" t="s">
        <v>16</v>
      </c>
      <c r="B169" s="28" t="s">
        <v>329</v>
      </c>
      <c r="C169" s="28">
        <f>SUM(C170:C171)</f>
        <v>5560000</v>
      </c>
      <c r="D169" s="173">
        <f t="shared" ref="D169:J169" si="288">SUM(D170:D171)</f>
        <v>0</v>
      </c>
      <c r="E169" s="173">
        <f t="shared" si="288"/>
        <v>0</v>
      </c>
      <c r="F169" s="173">
        <f t="shared" si="288"/>
        <v>0</v>
      </c>
      <c r="G169" s="173">
        <f t="shared" si="288"/>
        <v>0</v>
      </c>
      <c r="H169" s="173">
        <f t="shared" si="288"/>
        <v>-2360000</v>
      </c>
      <c r="I169" s="173">
        <f t="shared" si="288"/>
        <v>0</v>
      </c>
      <c r="J169" s="173">
        <f t="shared" si="288"/>
        <v>-2360000</v>
      </c>
      <c r="K169" s="28">
        <f t="shared" ref="K169:R169" si="289">SUM(K170:K171)</f>
        <v>3200000</v>
      </c>
      <c r="L169" s="28">
        <f t="shared" si="289"/>
        <v>3200000</v>
      </c>
      <c r="M169" s="28">
        <f t="shared" si="289"/>
        <v>3200000</v>
      </c>
      <c r="N169" s="28">
        <f t="shared" si="289"/>
        <v>0</v>
      </c>
      <c r="O169" s="28">
        <f t="shared" si="289"/>
        <v>0</v>
      </c>
      <c r="P169" s="28">
        <f t="shared" si="289"/>
        <v>0</v>
      </c>
      <c r="Q169" s="28">
        <f t="shared" si="289"/>
        <v>0</v>
      </c>
      <c r="R169" s="28">
        <f t="shared" si="289"/>
        <v>0</v>
      </c>
    </row>
    <row r="170" spans="1:18">
      <c r="A170" s="32" t="s">
        <v>64</v>
      </c>
      <c r="B170" s="32" t="s">
        <v>330</v>
      </c>
      <c r="C170" s="32">
        <v>560000</v>
      </c>
      <c r="D170" s="32"/>
      <c r="E170" s="32"/>
      <c r="F170" s="32"/>
      <c r="G170" s="32"/>
      <c r="H170" s="32">
        <v>-560000</v>
      </c>
      <c r="I170" s="32"/>
      <c r="J170" s="115">
        <f t="shared" ref="J170:J171" si="290">SUM(F170:I170)</f>
        <v>-560000</v>
      </c>
      <c r="K170" s="32">
        <f t="shared" ref="K170:K171" si="291">C170+J170</f>
        <v>0</v>
      </c>
      <c r="L170" s="32">
        <v>0</v>
      </c>
      <c r="M170" s="32">
        <v>0</v>
      </c>
      <c r="N170" s="32">
        <f t="shared" ref="N170:N171" si="292">L170-M170</f>
        <v>0</v>
      </c>
      <c r="O170" s="32"/>
      <c r="P170" s="32"/>
      <c r="Q170" s="32">
        <f>SUM(N170:P170)</f>
        <v>0</v>
      </c>
      <c r="R170" s="32">
        <f t="shared" ref="R170:R171" si="293">K170-M170-Q170</f>
        <v>0</v>
      </c>
    </row>
    <row r="171" spans="1:18">
      <c r="A171" s="32" t="s">
        <v>64</v>
      </c>
      <c r="B171" s="32" t="s">
        <v>331</v>
      </c>
      <c r="C171" s="32">
        <v>5000000</v>
      </c>
      <c r="D171" s="32"/>
      <c r="E171" s="32"/>
      <c r="F171" s="32"/>
      <c r="G171" s="32"/>
      <c r="H171" s="32">
        <v>-1800000</v>
      </c>
      <c r="I171" s="32"/>
      <c r="J171" s="115">
        <f t="shared" si="290"/>
        <v>-1800000</v>
      </c>
      <c r="K171" s="32">
        <f t="shared" si="291"/>
        <v>3200000</v>
      </c>
      <c r="L171" s="32">
        <v>3200000</v>
      </c>
      <c r="M171" s="32">
        <v>3200000</v>
      </c>
      <c r="N171" s="32">
        <f t="shared" si="292"/>
        <v>0</v>
      </c>
      <c r="O171" s="32"/>
      <c r="P171" s="32"/>
      <c r="Q171" s="32">
        <f>SUM(N171:P171)</f>
        <v>0</v>
      </c>
      <c r="R171" s="32">
        <f t="shared" si="293"/>
        <v>0</v>
      </c>
    </row>
    <row r="172" spans="1:18">
      <c r="A172" s="28" t="s">
        <v>16</v>
      </c>
      <c r="B172" s="28" t="s">
        <v>332</v>
      </c>
      <c r="C172" s="28">
        <f>SUM(C173:C174)</f>
        <v>3600000</v>
      </c>
      <c r="D172" s="173">
        <f t="shared" ref="D172:J172" si="294">SUM(D173:D174)</f>
        <v>0</v>
      </c>
      <c r="E172" s="173">
        <f t="shared" si="294"/>
        <v>0</v>
      </c>
      <c r="F172" s="173">
        <f t="shared" si="294"/>
        <v>0</v>
      </c>
      <c r="G172" s="173">
        <f t="shared" si="294"/>
        <v>0</v>
      </c>
      <c r="H172" s="173">
        <f t="shared" si="294"/>
        <v>-700000</v>
      </c>
      <c r="I172" s="173">
        <f t="shared" si="294"/>
        <v>0</v>
      </c>
      <c r="J172" s="173">
        <f t="shared" si="294"/>
        <v>-700000</v>
      </c>
      <c r="K172" s="28">
        <f t="shared" ref="K172:R172" si="295">SUM(K173:K174)</f>
        <v>2900000</v>
      </c>
      <c r="L172" s="28">
        <f t="shared" si="295"/>
        <v>2900000</v>
      </c>
      <c r="M172" s="28">
        <f t="shared" si="295"/>
        <v>2900000</v>
      </c>
      <c r="N172" s="28">
        <f t="shared" si="295"/>
        <v>0</v>
      </c>
      <c r="O172" s="28">
        <f t="shared" si="295"/>
        <v>0</v>
      </c>
      <c r="P172" s="28">
        <f t="shared" si="295"/>
        <v>0</v>
      </c>
      <c r="Q172" s="28">
        <f t="shared" si="295"/>
        <v>0</v>
      </c>
      <c r="R172" s="28">
        <f t="shared" si="295"/>
        <v>0</v>
      </c>
    </row>
    <row r="173" spans="1:18">
      <c r="A173" s="32" t="s">
        <v>64</v>
      </c>
      <c r="B173" s="32" t="s">
        <v>333</v>
      </c>
      <c r="C173" s="32">
        <v>1400000</v>
      </c>
      <c r="D173" s="32"/>
      <c r="E173" s="32"/>
      <c r="F173" s="32"/>
      <c r="G173" s="32"/>
      <c r="H173" s="32">
        <v>0</v>
      </c>
      <c r="I173" s="32"/>
      <c r="J173" s="115">
        <f t="shared" ref="J173:J174" si="296">SUM(F173:I173)</f>
        <v>0</v>
      </c>
      <c r="K173" s="32">
        <f t="shared" ref="K173:K174" si="297">C173+J173</f>
        <v>1400000</v>
      </c>
      <c r="L173" s="32">
        <v>1400000</v>
      </c>
      <c r="M173" s="32">
        <v>1400000</v>
      </c>
      <c r="N173" s="32">
        <f t="shared" ref="N173:N174" si="298">L173-M173</f>
        <v>0</v>
      </c>
      <c r="O173" s="32"/>
      <c r="P173" s="32"/>
      <c r="Q173" s="32">
        <f>SUM(N173:P173)</f>
        <v>0</v>
      </c>
      <c r="R173" s="32">
        <f t="shared" ref="R173:R174" si="299">K173-M173-Q173</f>
        <v>0</v>
      </c>
    </row>
    <row r="174" spans="1:18">
      <c r="A174" s="32" t="s">
        <v>64</v>
      </c>
      <c r="B174" s="32" t="s">
        <v>334</v>
      </c>
      <c r="C174" s="32">
        <v>2200000</v>
      </c>
      <c r="D174" s="32"/>
      <c r="E174" s="32"/>
      <c r="F174" s="32"/>
      <c r="G174" s="32"/>
      <c r="H174" s="32">
        <v>-700000</v>
      </c>
      <c r="I174" s="32"/>
      <c r="J174" s="115">
        <f t="shared" si="296"/>
        <v>-700000</v>
      </c>
      <c r="K174" s="32">
        <f t="shared" si="297"/>
        <v>1500000</v>
      </c>
      <c r="L174" s="32">
        <v>1500000</v>
      </c>
      <c r="M174" s="32">
        <v>1500000</v>
      </c>
      <c r="N174" s="32">
        <f t="shared" si="298"/>
        <v>0</v>
      </c>
      <c r="O174" s="32"/>
      <c r="P174" s="32"/>
      <c r="Q174" s="32">
        <f>SUM(N174:P174)</f>
        <v>0</v>
      </c>
      <c r="R174" s="32">
        <f t="shared" si="299"/>
        <v>0</v>
      </c>
    </row>
    <row r="175" spans="1:18">
      <c r="A175" s="28" t="s">
        <v>16</v>
      </c>
      <c r="B175" s="28" t="s">
        <v>335</v>
      </c>
      <c r="C175" s="28">
        <f>SUM(C176:C177)</f>
        <v>85000</v>
      </c>
      <c r="D175" s="173">
        <f t="shared" ref="D175:J175" si="300">SUM(D176:D177)</f>
        <v>0</v>
      </c>
      <c r="E175" s="173">
        <f t="shared" si="300"/>
        <v>0</v>
      </c>
      <c r="F175" s="173">
        <f t="shared" si="300"/>
        <v>0</v>
      </c>
      <c r="G175" s="173">
        <f t="shared" si="300"/>
        <v>0</v>
      </c>
      <c r="H175" s="173">
        <f t="shared" si="300"/>
        <v>7000</v>
      </c>
      <c r="I175" s="173">
        <f t="shared" si="300"/>
        <v>0</v>
      </c>
      <c r="J175" s="173">
        <f t="shared" si="300"/>
        <v>7000</v>
      </c>
      <c r="K175" s="28">
        <f t="shared" ref="K175:R175" si="301">SUM(K176:K177)</f>
        <v>92000</v>
      </c>
      <c r="L175" s="28">
        <f t="shared" si="301"/>
        <v>85000</v>
      </c>
      <c r="M175" s="28">
        <f t="shared" si="301"/>
        <v>85000</v>
      </c>
      <c r="N175" s="28">
        <f t="shared" si="301"/>
        <v>0</v>
      </c>
      <c r="O175" s="28">
        <f t="shared" si="301"/>
        <v>0</v>
      </c>
      <c r="P175" s="28">
        <f t="shared" si="301"/>
        <v>0</v>
      </c>
      <c r="Q175" s="28">
        <f t="shared" si="301"/>
        <v>0</v>
      </c>
      <c r="R175" s="28">
        <f t="shared" si="301"/>
        <v>7000</v>
      </c>
    </row>
    <row r="176" spans="1:18">
      <c r="A176" s="32" t="s">
        <v>64</v>
      </c>
      <c r="B176" s="32" t="s">
        <v>336</v>
      </c>
      <c r="C176" s="32">
        <v>60000</v>
      </c>
      <c r="D176" s="32"/>
      <c r="E176" s="32"/>
      <c r="F176" s="32"/>
      <c r="G176" s="32"/>
      <c r="H176" s="32">
        <v>7000</v>
      </c>
      <c r="I176" s="32"/>
      <c r="J176" s="115">
        <f t="shared" ref="J176:J177" si="302">SUM(F176:I176)</f>
        <v>7000</v>
      </c>
      <c r="K176" s="32">
        <f t="shared" ref="K176:K177" si="303">C176+J176</f>
        <v>67000</v>
      </c>
      <c r="L176" s="32">
        <v>60000</v>
      </c>
      <c r="M176" s="32">
        <v>60000</v>
      </c>
      <c r="N176" s="32">
        <f t="shared" ref="N176:N177" si="304">L176-M176</f>
        <v>0</v>
      </c>
      <c r="O176" s="32"/>
      <c r="P176" s="32"/>
      <c r="Q176" s="32">
        <f>SUM(N176:P176)</f>
        <v>0</v>
      </c>
      <c r="R176" s="32">
        <f t="shared" ref="R176:R177" si="305">K176-M176-Q176</f>
        <v>7000</v>
      </c>
    </row>
    <row r="177" spans="1:18">
      <c r="A177" s="32" t="s">
        <v>64</v>
      </c>
      <c r="B177" s="32" t="s">
        <v>337</v>
      </c>
      <c r="C177" s="32">
        <v>25000</v>
      </c>
      <c r="D177" s="32"/>
      <c r="E177" s="32"/>
      <c r="F177" s="32"/>
      <c r="G177" s="32"/>
      <c r="H177" s="32">
        <v>0</v>
      </c>
      <c r="I177" s="32"/>
      <c r="J177" s="115">
        <f t="shared" si="302"/>
        <v>0</v>
      </c>
      <c r="K177" s="32">
        <f t="shared" si="303"/>
        <v>25000</v>
      </c>
      <c r="L177" s="32">
        <v>25000</v>
      </c>
      <c r="M177" s="32">
        <v>25000</v>
      </c>
      <c r="N177" s="32">
        <f t="shared" si="304"/>
        <v>0</v>
      </c>
      <c r="O177" s="32"/>
      <c r="P177" s="32"/>
      <c r="Q177" s="32">
        <f>SUM(N177:P177)</f>
        <v>0</v>
      </c>
      <c r="R177" s="32">
        <f t="shared" si="305"/>
        <v>0</v>
      </c>
    </row>
    <row r="178" spans="1:18">
      <c r="A178" s="28" t="s">
        <v>16</v>
      </c>
      <c r="B178" s="28" t="s">
        <v>338</v>
      </c>
      <c r="C178" s="28">
        <f>C179</f>
        <v>1164000</v>
      </c>
      <c r="D178" s="173">
        <f t="shared" ref="D178:J178" si="306">SUM(D179)</f>
        <v>0</v>
      </c>
      <c r="E178" s="173">
        <f t="shared" si="306"/>
        <v>0</v>
      </c>
      <c r="F178" s="173">
        <f t="shared" si="306"/>
        <v>0</v>
      </c>
      <c r="G178" s="173">
        <f t="shared" si="306"/>
        <v>0</v>
      </c>
      <c r="H178" s="173">
        <f t="shared" si="306"/>
        <v>0</v>
      </c>
      <c r="I178" s="173">
        <f t="shared" si="306"/>
        <v>0</v>
      </c>
      <c r="J178" s="173">
        <f t="shared" si="306"/>
        <v>0</v>
      </c>
      <c r="K178" s="28">
        <f t="shared" ref="K178:R178" si="307">K179</f>
        <v>1164000</v>
      </c>
      <c r="L178" s="28">
        <f t="shared" si="307"/>
        <v>1164000</v>
      </c>
      <c r="M178" s="28">
        <f t="shared" si="307"/>
        <v>1164000</v>
      </c>
      <c r="N178" s="28">
        <f t="shared" si="307"/>
        <v>0</v>
      </c>
      <c r="O178" s="28">
        <f t="shared" si="307"/>
        <v>0</v>
      </c>
      <c r="P178" s="28">
        <f t="shared" si="307"/>
        <v>0</v>
      </c>
      <c r="Q178" s="28">
        <f t="shared" si="307"/>
        <v>0</v>
      </c>
      <c r="R178" s="28">
        <f t="shared" si="307"/>
        <v>0</v>
      </c>
    </row>
    <row r="179" spans="1:18">
      <c r="A179" s="32" t="s">
        <v>64</v>
      </c>
      <c r="B179" s="32" t="s">
        <v>339</v>
      </c>
      <c r="C179" s="32">
        <v>1164000</v>
      </c>
      <c r="D179" s="32"/>
      <c r="E179" s="32"/>
      <c r="F179" s="32"/>
      <c r="G179" s="32"/>
      <c r="H179" s="32">
        <v>0</v>
      </c>
      <c r="I179" s="32"/>
      <c r="J179" s="115">
        <f>SUM(F179:I179)</f>
        <v>0</v>
      </c>
      <c r="K179" s="32">
        <f>C179+J179</f>
        <v>1164000</v>
      </c>
      <c r="L179" s="32">
        <v>1164000</v>
      </c>
      <c r="M179" s="32">
        <v>1164000</v>
      </c>
      <c r="N179" s="32">
        <f>L179-M179</f>
        <v>0</v>
      </c>
      <c r="O179" s="32"/>
      <c r="P179" s="32"/>
      <c r="Q179" s="32">
        <f>SUM(N179:P179)</f>
        <v>0</v>
      </c>
      <c r="R179" s="32">
        <f>K179-M179-Q179</f>
        <v>0</v>
      </c>
    </row>
    <row r="180" spans="1:18">
      <c r="A180" s="28" t="s">
        <v>16</v>
      </c>
      <c r="B180" s="28" t="s">
        <v>340</v>
      </c>
      <c r="C180" s="28">
        <f>SUM(C181:C182)</f>
        <v>988000</v>
      </c>
      <c r="D180" s="173">
        <f t="shared" ref="D180:J180" si="308">SUM(D181:D182)</f>
        <v>0</v>
      </c>
      <c r="E180" s="173">
        <f t="shared" si="308"/>
        <v>0</v>
      </c>
      <c r="F180" s="173">
        <f t="shared" si="308"/>
        <v>0</v>
      </c>
      <c r="G180" s="173">
        <f t="shared" si="308"/>
        <v>0</v>
      </c>
      <c r="H180" s="173">
        <f t="shared" si="308"/>
        <v>3438000</v>
      </c>
      <c r="I180" s="173">
        <f t="shared" si="308"/>
        <v>0</v>
      </c>
      <c r="J180" s="173">
        <f t="shared" si="308"/>
        <v>3438000</v>
      </c>
      <c r="K180" s="28">
        <f t="shared" ref="K180:R180" si="309">SUM(K181:K182)</f>
        <v>4426000</v>
      </c>
      <c r="L180" s="28">
        <f t="shared" si="309"/>
        <v>4426000</v>
      </c>
      <c r="M180" s="28">
        <f t="shared" si="309"/>
        <v>4426000</v>
      </c>
      <c r="N180" s="28">
        <f t="shared" si="309"/>
        <v>0</v>
      </c>
      <c r="O180" s="28">
        <f t="shared" si="309"/>
        <v>0</v>
      </c>
      <c r="P180" s="28">
        <f t="shared" si="309"/>
        <v>0</v>
      </c>
      <c r="Q180" s="28">
        <f t="shared" si="309"/>
        <v>0</v>
      </c>
      <c r="R180" s="28">
        <f t="shared" si="309"/>
        <v>0</v>
      </c>
    </row>
    <row r="181" spans="1:18">
      <c r="A181" s="32" t="s">
        <v>64</v>
      </c>
      <c r="B181" s="32" t="s">
        <v>341</v>
      </c>
      <c r="C181" s="32">
        <v>279000</v>
      </c>
      <c r="D181" s="32"/>
      <c r="E181" s="32"/>
      <c r="F181" s="32"/>
      <c r="G181" s="32"/>
      <c r="H181" s="32">
        <v>4147000</v>
      </c>
      <c r="I181" s="32"/>
      <c r="J181" s="115">
        <f t="shared" ref="J181:J182" si="310">SUM(F181:I181)</f>
        <v>4147000</v>
      </c>
      <c r="K181" s="32">
        <f t="shared" ref="K181:K182" si="311">C181+J181</f>
        <v>4426000</v>
      </c>
      <c r="L181" s="32">
        <v>4426000</v>
      </c>
      <c r="M181" s="32">
        <v>4426000</v>
      </c>
      <c r="N181" s="32">
        <f t="shared" ref="N181:N182" si="312">L181-M181</f>
        <v>0</v>
      </c>
      <c r="O181" s="32"/>
      <c r="P181" s="32"/>
      <c r="Q181" s="32">
        <f>SUM(N181:P181)</f>
        <v>0</v>
      </c>
      <c r="R181" s="32">
        <f t="shared" ref="R181:R182" si="313">K181-M181-Q181</f>
        <v>0</v>
      </c>
    </row>
    <row r="182" spans="1:18">
      <c r="A182" s="32" t="s">
        <v>64</v>
      </c>
      <c r="B182" s="32" t="s">
        <v>342</v>
      </c>
      <c r="C182" s="32">
        <v>709000</v>
      </c>
      <c r="D182" s="32"/>
      <c r="E182" s="32"/>
      <c r="F182" s="32"/>
      <c r="G182" s="32"/>
      <c r="H182" s="32">
        <v>-709000</v>
      </c>
      <c r="I182" s="32"/>
      <c r="J182" s="115">
        <f t="shared" si="310"/>
        <v>-709000</v>
      </c>
      <c r="K182" s="32">
        <f t="shared" si="311"/>
        <v>0</v>
      </c>
      <c r="L182" s="32">
        <v>0</v>
      </c>
      <c r="M182" s="32">
        <v>0</v>
      </c>
      <c r="N182" s="32">
        <f t="shared" si="312"/>
        <v>0</v>
      </c>
      <c r="O182" s="32"/>
      <c r="P182" s="32"/>
      <c r="Q182" s="32">
        <f>SUM(N182:P182)</f>
        <v>0</v>
      </c>
      <c r="R182" s="32">
        <f t="shared" si="313"/>
        <v>0</v>
      </c>
    </row>
    <row r="183" spans="1:18">
      <c r="A183" s="28" t="s">
        <v>16</v>
      </c>
      <c r="B183" s="28" t="s">
        <v>343</v>
      </c>
      <c r="C183" s="28">
        <f>C184</f>
        <v>200000</v>
      </c>
      <c r="D183" s="173">
        <f t="shared" ref="D183:J183" si="314">SUM(D184)</f>
        <v>0</v>
      </c>
      <c r="E183" s="173">
        <f t="shared" si="314"/>
        <v>0</v>
      </c>
      <c r="F183" s="173">
        <f t="shared" si="314"/>
        <v>0</v>
      </c>
      <c r="G183" s="173">
        <f t="shared" si="314"/>
        <v>0</v>
      </c>
      <c r="H183" s="173">
        <f t="shared" si="314"/>
        <v>-35000</v>
      </c>
      <c r="I183" s="173">
        <f t="shared" si="314"/>
        <v>0</v>
      </c>
      <c r="J183" s="173">
        <f t="shared" si="314"/>
        <v>-35000</v>
      </c>
      <c r="K183" s="28">
        <f t="shared" ref="K183:R183" si="315">K184</f>
        <v>165000</v>
      </c>
      <c r="L183" s="28">
        <f t="shared" si="315"/>
        <v>160230</v>
      </c>
      <c r="M183" s="28">
        <f t="shared" si="315"/>
        <v>160230</v>
      </c>
      <c r="N183" s="28">
        <f t="shared" si="315"/>
        <v>0</v>
      </c>
      <c r="O183" s="28">
        <f t="shared" si="315"/>
        <v>0</v>
      </c>
      <c r="P183" s="28">
        <f t="shared" si="315"/>
        <v>0</v>
      </c>
      <c r="Q183" s="28">
        <f t="shared" si="315"/>
        <v>0</v>
      </c>
      <c r="R183" s="28">
        <f t="shared" si="315"/>
        <v>4770</v>
      </c>
    </row>
    <row r="184" spans="1:18">
      <c r="A184" s="32" t="s">
        <v>64</v>
      </c>
      <c r="B184" s="32" t="s">
        <v>344</v>
      </c>
      <c r="C184" s="32">
        <v>200000</v>
      </c>
      <c r="D184" s="32"/>
      <c r="E184" s="32"/>
      <c r="F184" s="32"/>
      <c r="G184" s="32"/>
      <c r="H184" s="32">
        <v>-35000</v>
      </c>
      <c r="I184" s="32"/>
      <c r="J184" s="115">
        <f>SUM(F184:I184)</f>
        <v>-35000</v>
      </c>
      <c r="K184" s="32">
        <f>C184+J184</f>
        <v>165000</v>
      </c>
      <c r="L184" s="32">
        <v>160230</v>
      </c>
      <c r="M184" s="32">
        <v>160230</v>
      </c>
      <c r="N184" s="32">
        <f>L184-M184</f>
        <v>0</v>
      </c>
      <c r="O184" s="32"/>
      <c r="P184" s="32"/>
      <c r="Q184" s="32">
        <f>SUM(N184:P184)</f>
        <v>0</v>
      </c>
      <c r="R184" s="32">
        <f>K184-M184-Q184</f>
        <v>4770</v>
      </c>
    </row>
    <row r="185" spans="1:18">
      <c r="A185" s="28" t="s">
        <v>16</v>
      </c>
      <c r="B185" s="28" t="s">
        <v>345</v>
      </c>
      <c r="C185" s="28">
        <f>C186</f>
        <v>743000</v>
      </c>
      <c r="D185" s="173">
        <f t="shared" ref="D185:J185" si="316">SUM(D186)</f>
        <v>0</v>
      </c>
      <c r="E185" s="173">
        <f t="shared" si="316"/>
        <v>0</v>
      </c>
      <c r="F185" s="173">
        <f t="shared" si="316"/>
        <v>0</v>
      </c>
      <c r="G185" s="173">
        <f t="shared" si="316"/>
        <v>0</v>
      </c>
      <c r="H185" s="173">
        <f t="shared" si="316"/>
        <v>0</v>
      </c>
      <c r="I185" s="173">
        <f t="shared" si="316"/>
        <v>0</v>
      </c>
      <c r="J185" s="173">
        <f t="shared" si="316"/>
        <v>0</v>
      </c>
      <c r="K185" s="28">
        <f t="shared" ref="K185:R185" si="317">K186</f>
        <v>743000</v>
      </c>
      <c r="L185" s="28">
        <f t="shared" si="317"/>
        <v>743000</v>
      </c>
      <c r="M185" s="28">
        <f t="shared" si="317"/>
        <v>743000</v>
      </c>
      <c r="N185" s="28">
        <f t="shared" si="317"/>
        <v>0</v>
      </c>
      <c r="O185" s="28">
        <f t="shared" si="317"/>
        <v>0</v>
      </c>
      <c r="P185" s="28">
        <f t="shared" si="317"/>
        <v>0</v>
      </c>
      <c r="Q185" s="28">
        <f t="shared" si="317"/>
        <v>0</v>
      </c>
      <c r="R185" s="28">
        <f t="shared" si="317"/>
        <v>0</v>
      </c>
    </row>
    <row r="186" spans="1:18">
      <c r="A186" s="32" t="s">
        <v>64</v>
      </c>
      <c r="B186" s="32" t="s">
        <v>346</v>
      </c>
      <c r="C186" s="32">
        <v>743000</v>
      </c>
      <c r="D186" s="32"/>
      <c r="E186" s="32"/>
      <c r="F186" s="32">
        <v>0</v>
      </c>
      <c r="G186" s="32"/>
      <c r="H186" s="32"/>
      <c r="I186" s="32"/>
      <c r="J186" s="115">
        <f>SUM(F186:I186)</f>
        <v>0</v>
      </c>
      <c r="K186" s="32">
        <f>C186+J186</f>
        <v>743000</v>
      </c>
      <c r="L186" s="32">
        <v>743000</v>
      </c>
      <c r="M186" s="32">
        <v>743000</v>
      </c>
      <c r="N186" s="32">
        <f>L186-M186</f>
        <v>0</v>
      </c>
      <c r="O186" s="32"/>
      <c r="P186" s="32"/>
      <c r="Q186" s="32">
        <f>SUM(N186:P186)</f>
        <v>0</v>
      </c>
      <c r="R186" s="32">
        <f>K186-M186-Q186</f>
        <v>0</v>
      </c>
    </row>
    <row r="187" spans="1:18">
      <c r="A187" s="28" t="s">
        <v>16</v>
      </c>
      <c r="B187" s="28" t="s">
        <v>347</v>
      </c>
      <c r="C187" s="28">
        <f>C188</f>
        <v>100000</v>
      </c>
      <c r="D187" s="173">
        <f t="shared" ref="D187:J187" si="318">SUM(D188)</f>
        <v>0</v>
      </c>
      <c r="E187" s="173">
        <f t="shared" si="318"/>
        <v>0</v>
      </c>
      <c r="F187" s="173">
        <f t="shared" si="318"/>
        <v>0</v>
      </c>
      <c r="G187" s="173">
        <f t="shared" si="318"/>
        <v>0</v>
      </c>
      <c r="H187" s="173">
        <f t="shared" si="318"/>
        <v>0</v>
      </c>
      <c r="I187" s="173">
        <f t="shared" si="318"/>
        <v>0</v>
      </c>
      <c r="J187" s="173">
        <f t="shared" si="318"/>
        <v>0</v>
      </c>
      <c r="K187" s="28">
        <f t="shared" ref="K187:R187" si="319">K188</f>
        <v>100000</v>
      </c>
      <c r="L187" s="28">
        <f t="shared" si="319"/>
        <v>100000</v>
      </c>
      <c r="M187" s="28">
        <f t="shared" si="319"/>
        <v>100000</v>
      </c>
      <c r="N187" s="28">
        <f t="shared" si="319"/>
        <v>0</v>
      </c>
      <c r="O187" s="28">
        <f t="shared" si="319"/>
        <v>0</v>
      </c>
      <c r="P187" s="28">
        <f t="shared" si="319"/>
        <v>0</v>
      </c>
      <c r="Q187" s="28">
        <f t="shared" si="319"/>
        <v>0</v>
      </c>
      <c r="R187" s="28">
        <f t="shared" si="319"/>
        <v>0</v>
      </c>
    </row>
    <row r="188" spans="1:18">
      <c r="A188" s="32" t="s">
        <v>64</v>
      </c>
      <c r="B188" s="32" t="s">
        <v>348</v>
      </c>
      <c r="C188" s="32">
        <v>100000</v>
      </c>
      <c r="D188" s="32"/>
      <c r="E188" s="32"/>
      <c r="F188" s="32">
        <v>0</v>
      </c>
      <c r="G188" s="32"/>
      <c r="H188" s="32"/>
      <c r="I188" s="32"/>
      <c r="J188" s="115">
        <f>SUM(F188:I188)</f>
        <v>0</v>
      </c>
      <c r="K188" s="32">
        <f>C188+J188</f>
        <v>100000</v>
      </c>
      <c r="L188" s="32">
        <v>100000</v>
      </c>
      <c r="M188" s="32">
        <v>100000</v>
      </c>
      <c r="N188" s="32">
        <f>L188-M188</f>
        <v>0</v>
      </c>
      <c r="O188" s="32"/>
      <c r="P188" s="32"/>
      <c r="Q188" s="32">
        <f>SUM(N188:P188)</f>
        <v>0</v>
      </c>
      <c r="R188" s="32">
        <f>K188-M188-Q188</f>
        <v>0</v>
      </c>
    </row>
    <row r="189" spans="1:18">
      <c r="A189" s="28" t="s">
        <v>16</v>
      </c>
      <c r="B189" s="28" t="s">
        <v>349</v>
      </c>
      <c r="C189" s="28">
        <f>C190</f>
        <v>568000</v>
      </c>
      <c r="D189" s="173">
        <f t="shared" ref="D189:J189" si="320">SUM(D190)</f>
        <v>0</v>
      </c>
      <c r="E189" s="173">
        <f t="shared" si="320"/>
        <v>0</v>
      </c>
      <c r="F189" s="173">
        <f t="shared" si="320"/>
        <v>0</v>
      </c>
      <c r="G189" s="173">
        <f t="shared" si="320"/>
        <v>0</v>
      </c>
      <c r="H189" s="173">
        <f t="shared" si="320"/>
        <v>0</v>
      </c>
      <c r="I189" s="173">
        <f t="shared" si="320"/>
        <v>0</v>
      </c>
      <c r="J189" s="173">
        <f t="shared" si="320"/>
        <v>0</v>
      </c>
      <c r="K189" s="28">
        <f t="shared" ref="K189:R189" si="321">K190</f>
        <v>568000</v>
      </c>
      <c r="L189" s="28">
        <f t="shared" si="321"/>
        <v>568000</v>
      </c>
      <c r="M189" s="28">
        <f t="shared" si="321"/>
        <v>568000</v>
      </c>
      <c r="N189" s="28">
        <f t="shared" si="321"/>
        <v>0</v>
      </c>
      <c r="O189" s="28">
        <f t="shared" si="321"/>
        <v>0</v>
      </c>
      <c r="P189" s="28">
        <f t="shared" si="321"/>
        <v>0</v>
      </c>
      <c r="Q189" s="28">
        <f t="shared" si="321"/>
        <v>0</v>
      </c>
      <c r="R189" s="28">
        <f t="shared" si="321"/>
        <v>0</v>
      </c>
    </row>
    <row r="190" spans="1:18">
      <c r="A190" s="32" t="s">
        <v>64</v>
      </c>
      <c r="B190" s="32" t="s">
        <v>350</v>
      </c>
      <c r="C190" s="32">
        <v>568000</v>
      </c>
      <c r="D190" s="32"/>
      <c r="E190" s="32"/>
      <c r="F190" s="32">
        <v>0</v>
      </c>
      <c r="G190" s="32"/>
      <c r="H190" s="32"/>
      <c r="I190" s="32"/>
      <c r="J190" s="115">
        <f>SUM(F190:I190)</f>
        <v>0</v>
      </c>
      <c r="K190" s="32">
        <f>C190+J190</f>
        <v>568000</v>
      </c>
      <c r="L190" s="32">
        <v>568000</v>
      </c>
      <c r="M190" s="32">
        <v>568000</v>
      </c>
      <c r="N190" s="32">
        <f>L190-M190</f>
        <v>0</v>
      </c>
      <c r="O190" s="32"/>
      <c r="P190" s="32"/>
      <c r="Q190" s="32">
        <f>SUM(N190:P190)</f>
        <v>0</v>
      </c>
      <c r="R190" s="32">
        <f>K190-M190-Q190</f>
        <v>0</v>
      </c>
    </row>
    <row r="191" spans="1:18">
      <c r="A191" s="28" t="s">
        <v>16</v>
      </c>
      <c r="B191" s="28" t="s">
        <v>349</v>
      </c>
      <c r="C191" s="28">
        <f>C192</f>
        <v>0</v>
      </c>
      <c r="D191" s="173">
        <f t="shared" ref="D191:J191" si="322">SUM(D192)</f>
        <v>0</v>
      </c>
      <c r="E191" s="173">
        <f t="shared" si="322"/>
        <v>0</v>
      </c>
      <c r="F191" s="173">
        <f t="shared" si="322"/>
        <v>0</v>
      </c>
      <c r="G191" s="173">
        <f t="shared" si="322"/>
        <v>0</v>
      </c>
      <c r="H191" s="173">
        <f t="shared" si="322"/>
        <v>0</v>
      </c>
      <c r="I191" s="173">
        <f t="shared" si="322"/>
        <v>0</v>
      </c>
      <c r="J191" s="173">
        <f t="shared" si="322"/>
        <v>0</v>
      </c>
      <c r="K191" s="28">
        <f t="shared" ref="K191:R191" si="323">K192</f>
        <v>0</v>
      </c>
      <c r="L191" s="28">
        <f t="shared" si="323"/>
        <v>0</v>
      </c>
      <c r="M191" s="28">
        <f t="shared" si="323"/>
        <v>0</v>
      </c>
      <c r="N191" s="28">
        <f t="shared" si="323"/>
        <v>0</v>
      </c>
      <c r="O191" s="28">
        <f t="shared" si="323"/>
        <v>0</v>
      </c>
      <c r="P191" s="28">
        <f t="shared" si="323"/>
        <v>0</v>
      </c>
      <c r="Q191" s="28">
        <f t="shared" si="323"/>
        <v>0</v>
      </c>
      <c r="R191" s="28">
        <f t="shared" si="323"/>
        <v>0</v>
      </c>
    </row>
    <row r="192" spans="1:18">
      <c r="A192" s="32" t="s">
        <v>64</v>
      </c>
      <c r="B192" s="32" t="s">
        <v>350</v>
      </c>
      <c r="C192" s="32"/>
      <c r="D192" s="32"/>
      <c r="E192" s="32"/>
      <c r="F192" s="32">
        <v>0</v>
      </c>
      <c r="G192" s="32"/>
      <c r="H192" s="32"/>
      <c r="I192" s="32"/>
      <c r="J192" s="115">
        <f>SUM(F192:I192)</f>
        <v>0</v>
      </c>
      <c r="K192" s="32">
        <f>C192+J192</f>
        <v>0</v>
      </c>
      <c r="L192" s="32"/>
      <c r="M192" s="32"/>
      <c r="N192" s="32">
        <f>L192-M192</f>
        <v>0</v>
      </c>
      <c r="O192" s="32"/>
      <c r="P192" s="32"/>
      <c r="Q192" s="32">
        <f>SUM(N192:P192)</f>
        <v>0</v>
      </c>
      <c r="R192" s="32">
        <f>K192-M192-Q192</f>
        <v>0</v>
      </c>
    </row>
    <row r="193" spans="1:18">
      <c r="A193" s="26" t="s">
        <v>2</v>
      </c>
      <c r="B193" s="26" t="s">
        <v>113</v>
      </c>
      <c r="C193" s="26">
        <f t="shared" ref="C193:J193" si="324">SUM(C194,C201)</f>
        <v>11538000</v>
      </c>
      <c r="D193" s="209">
        <f t="shared" si="324"/>
        <v>0</v>
      </c>
      <c r="E193" s="209">
        <f t="shared" si="324"/>
        <v>0</v>
      </c>
      <c r="F193" s="209">
        <f t="shared" si="324"/>
        <v>0</v>
      </c>
      <c r="G193" s="209">
        <f t="shared" si="324"/>
        <v>0</v>
      </c>
      <c r="H193" s="209">
        <f t="shared" si="324"/>
        <v>-1304000</v>
      </c>
      <c r="I193" s="209">
        <f t="shared" si="324"/>
        <v>0</v>
      </c>
      <c r="J193" s="209">
        <f t="shared" si="324"/>
        <v>-1304000</v>
      </c>
      <c r="K193" s="26">
        <f t="shared" ref="K193:R193" si="325">SUM(K194,K201)</f>
        <v>10234000</v>
      </c>
      <c r="L193" s="26">
        <f t="shared" si="325"/>
        <v>7777050</v>
      </c>
      <c r="M193" s="26">
        <f t="shared" si="325"/>
        <v>7777050</v>
      </c>
      <c r="N193" s="26">
        <f t="shared" si="325"/>
        <v>0</v>
      </c>
      <c r="O193" s="26">
        <f t="shared" si="325"/>
        <v>0</v>
      </c>
      <c r="P193" s="26">
        <f t="shared" si="325"/>
        <v>0</v>
      </c>
      <c r="Q193" s="26">
        <f t="shared" si="325"/>
        <v>0</v>
      </c>
      <c r="R193" s="26">
        <f t="shared" si="325"/>
        <v>2456950</v>
      </c>
    </row>
    <row r="194" spans="1:18">
      <c r="A194" s="27" t="s">
        <v>3</v>
      </c>
      <c r="B194" s="27" t="s">
        <v>351</v>
      </c>
      <c r="C194" s="27">
        <f>SUM(C195,C197,C199)</f>
        <v>7869000</v>
      </c>
      <c r="D194" s="210">
        <f t="shared" ref="D194:J194" si="326">SUM(D195,D197,D199)</f>
        <v>0</v>
      </c>
      <c r="E194" s="210">
        <f t="shared" si="326"/>
        <v>0</v>
      </c>
      <c r="F194" s="210">
        <f t="shared" si="326"/>
        <v>0</v>
      </c>
      <c r="G194" s="210">
        <f t="shared" si="326"/>
        <v>0</v>
      </c>
      <c r="H194" s="210">
        <f t="shared" si="326"/>
        <v>0</v>
      </c>
      <c r="I194" s="210">
        <f t="shared" si="326"/>
        <v>0</v>
      </c>
      <c r="J194" s="210">
        <f t="shared" si="326"/>
        <v>0</v>
      </c>
      <c r="K194" s="27">
        <f t="shared" ref="K194:R194" si="327">SUM(K195,K197,K199)</f>
        <v>7869000</v>
      </c>
      <c r="L194" s="27">
        <f t="shared" si="327"/>
        <v>7678050</v>
      </c>
      <c r="M194" s="27">
        <f t="shared" si="327"/>
        <v>7678050</v>
      </c>
      <c r="N194" s="27">
        <f t="shared" si="327"/>
        <v>0</v>
      </c>
      <c r="O194" s="27">
        <f t="shared" si="327"/>
        <v>0</v>
      </c>
      <c r="P194" s="27">
        <f t="shared" si="327"/>
        <v>0</v>
      </c>
      <c r="Q194" s="27">
        <f t="shared" si="327"/>
        <v>0</v>
      </c>
      <c r="R194" s="27">
        <f t="shared" si="327"/>
        <v>190950</v>
      </c>
    </row>
    <row r="195" spans="1:18">
      <c r="A195" s="28" t="s">
        <v>16</v>
      </c>
      <c r="B195" s="30" t="s">
        <v>36</v>
      </c>
      <c r="C195" s="28">
        <f>C196</f>
        <v>3000000</v>
      </c>
      <c r="D195" s="173">
        <f t="shared" ref="D195:J195" si="328">SUM(D196)</f>
        <v>0</v>
      </c>
      <c r="E195" s="173">
        <f t="shared" si="328"/>
        <v>0</v>
      </c>
      <c r="F195" s="173">
        <f t="shared" si="328"/>
        <v>0</v>
      </c>
      <c r="G195" s="173">
        <f t="shared" si="328"/>
        <v>0</v>
      </c>
      <c r="H195" s="173">
        <f t="shared" si="328"/>
        <v>0</v>
      </c>
      <c r="I195" s="173">
        <f t="shared" si="328"/>
        <v>0</v>
      </c>
      <c r="J195" s="173">
        <f t="shared" si="328"/>
        <v>0</v>
      </c>
      <c r="K195" s="28">
        <f t="shared" ref="K195:R195" si="329">K196</f>
        <v>3000000</v>
      </c>
      <c r="L195" s="28">
        <f t="shared" si="329"/>
        <v>2999350</v>
      </c>
      <c r="M195" s="28">
        <f t="shared" si="329"/>
        <v>2999350</v>
      </c>
      <c r="N195" s="28">
        <f t="shared" si="329"/>
        <v>0</v>
      </c>
      <c r="O195" s="28">
        <f t="shared" si="329"/>
        <v>0</v>
      </c>
      <c r="P195" s="28">
        <f t="shared" si="329"/>
        <v>0</v>
      </c>
      <c r="Q195" s="28">
        <f t="shared" si="329"/>
        <v>0</v>
      </c>
      <c r="R195" s="28">
        <f t="shared" si="329"/>
        <v>650</v>
      </c>
    </row>
    <row r="196" spans="1:18">
      <c r="A196" s="32" t="s">
        <v>4</v>
      </c>
      <c r="B196" s="42" t="s">
        <v>37</v>
      </c>
      <c r="C196" s="32">
        <v>3000000</v>
      </c>
      <c r="D196" s="32"/>
      <c r="E196" s="32"/>
      <c r="F196" s="32"/>
      <c r="G196" s="32"/>
      <c r="H196" s="32"/>
      <c r="I196" s="32"/>
      <c r="J196" s="115">
        <f>SUM(F196:I196)</f>
        <v>0</v>
      </c>
      <c r="K196" s="32">
        <f>C196+J196</f>
        <v>3000000</v>
      </c>
      <c r="L196" s="32">
        <v>2999350</v>
      </c>
      <c r="M196" s="32">
        <v>2999350</v>
      </c>
      <c r="N196" s="32">
        <f>L196-M196</f>
        <v>0</v>
      </c>
      <c r="O196" s="32"/>
      <c r="P196" s="32"/>
      <c r="Q196" s="32">
        <f>SUM(N196:P196)</f>
        <v>0</v>
      </c>
      <c r="R196" s="32">
        <f>K196-M196-Q196</f>
        <v>650</v>
      </c>
    </row>
    <row r="197" spans="1:18">
      <c r="A197" s="28" t="s">
        <v>16</v>
      </c>
      <c r="B197" s="30" t="s">
        <v>47</v>
      </c>
      <c r="C197" s="28">
        <v>3669000</v>
      </c>
      <c r="D197" s="173">
        <f t="shared" ref="D197:J197" si="330">SUM(D198)</f>
        <v>0</v>
      </c>
      <c r="E197" s="173">
        <f t="shared" si="330"/>
        <v>0</v>
      </c>
      <c r="F197" s="173">
        <f t="shared" si="330"/>
        <v>0</v>
      </c>
      <c r="G197" s="173">
        <f t="shared" si="330"/>
        <v>0</v>
      </c>
      <c r="H197" s="173">
        <f t="shared" si="330"/>
        <v>0</v>
      </c>
      <c r="I197" s="173">
        <f t="shared" si="330"/>
        <v>0</v>
      </c>
      <c r="J197" s="173">
        <f t="shared" si="330"/>
        <v>0</v>
      </c>
      <c r="K197" s="28">
        <f t="shared" ref="K197:R197" si="331">K198</f>
        <v>3669000</v>
      </c>
      <c r="L197" s="28">
        <f t="shared" si="331"/>
        <v>3665000</v>
      </c>
      <c r="M197" s="28">
        <f t="shared" si="331"/>
        <v>3665000</v>
      </c>
      <c r="N197" s="28">
        <f t="shared" si="331"/>
        <v>0</v>
      </c>
      <c r="O197" s="28">
        <f t="shared" si="331"/>
        <v>0</v>
      </c>
      <c r="P197" s="28">
        <f t="shared" si="331"/>
        <v>0</v>
      </c>
      <c r="Q197" s="28">
        <f t="shared" si="331"/>
        <v>0</v>
      </c>
      <c r="R197" s="28">
        <f t="shared" si="331"/>
        <v>4000</v>
      </c>
    </row>
    <row r="198" spans="1:18">
      <c r="A198" s="32" t="s">
        <v>4</v>
      </c>
      <c r="B198" s="42" t="s">
        <v>71</v>
      </c>
      <c r="C198" s="32">
        <v>3669000</v>
      </c>
      <c r="D198" s="32"/>
      <c r="E198" s="32"/>
      <c r="F198" s="32"/>
      <c r="G198" s="32"/>
      <c r="H198" s="32"/>
      <c r="I198" s="32"/>
      <c r="J198" s="115">
        <f>SUM(F198:I198)</f>
        <v>0</v>
      </c>
      <c r="K198" s="32">
        <f>C198+J198</f>
        <v>3669000</v>
      </c>
      <c r="L198" s="32">
        <v>3665000</v>
      </c>
      <c r="M198" s="32">
        <v>3665000</v>
      </c>
      <c r="N198" s="32">
        <f>L198-M198</f>
        <v>0</v>
      </c>
      <c r="O198" s="32"/>
      <c r="P198" s="32"/>
      <c r="Q198" s="32">
        <f>SUM(N198:P198)</f>
        <v>0</v>
      </c>
      <c r="R198" s="32">
        <f>K198-M198-Q198</f>
        <v>4000</v>
      </c>
    </row>
    <row r="199" spans="1:18">
      <c r="A199" s="28" t="s">
        <v>16</v>
      </c>
      <c r="B199" s="30" t="s">
        <v>40</v>
      </c>
      <c r="C199" s="28">
        <v>1200000</v>
      </c>
      <c r="D199" s="173">
        <f t="shared" ref="D199:J199" si="332">SUM(D200)</f>
        <v>0</v>
      </c>
      <c r="E199" s="173">
        <f t="shared" si="332"/>
        <v>0</v>
      </c>
      <c r="F199" s="173">
        <f t="shared" si="332"/>
        <v>0</v>
      </c>
      <c r="G199" s="173">
        <f t="shared" si="332"/>
        <v>0</v>
      </c>
      <c r="H199" s="173">
        <f t="shared" si="332"/>
        <v>0</v>
      </c>
      <c r="I199" s="173">
        <f t="shared" si="332"/>
        <v>0</v>
      </c>
      <c r="J199" s="173">
        <f t="shared" si="332"/>
        <v>0</v>
      </c>
      <c r="K199" s="28">
        <f t="shared" ref="K199:R199" si="333">K200</f>
        <v>1200000</v>
      </c>
      <c r="L199" s="28">
        <f t="shared" si="333"/>
        <v>1013700</v>
      </c>
      <c r="M199" s="28">
        <f t="shared" si="333"/>
        <v>1013700</v>
      </c>
      <c r="N199" s="28">
        <f t="shared" si="333"/>
        <v>0</v>
      </c>
      <c r="O199" s="28">
        <f t="shared" si="333"/>
        <v>0</v>
      </c>
      <c r="P199" s="28">
        <f t="shared" si="333"/>
        <v>0</v>
      </c>
      <c r="Q199" s="28">
        <f t="shared" si="333"/>
        <v>0</v>
      </c>
      <c r="R199" s="28">
        <f t="shared" si="333"/>
        <v>186300</v>
      </c>
    </row>
    <row r="200" spans="1:18">
      <c r="A200" s="32" t="s">
        <v>4</v>
      </c>
      <c r="B200" s="42" t="s">
        <v>41</v>
      </c>
      <c r="C200" s="32">
        <v>1200000</v>
      </c>
      <c r="D200" s="32"/>
      <c r="E200" s="32"/>
      <c r="F200" s="32"/>
      <c r="G200" s="32"/>
      <c r="H200" s="32"/>
      <c r="I200" s="32"/>
      <c r="J200" s="115">
        <f>SUM(F200:I200)</f>
        <v>0</v>
      </c>
      <c r="K200" s="32">
        <f>C200+J200</f>
        <v>1200000</v>
      </c>
      <c r="L200" s="32">
        <v>1013700</v>
      </c>
      <c r="M200" s="32">
        <v>1013700</v>
      </c>
      <c r="N200" s="32">
        <f>L200-M200</f>
        <v>0</v>
      </c>
      <c r="O200" s="32"/>
      <c r="P200" s="32"/>
      <c r="Q200" s="32">
        <f>SUM(N200:P200)</f>
        <v>0</v>
      </c>
      <c r="R200" s="32">
        <f>K200-M200-Q200</f>
        <v>186300</v>
      </c>
    </row>
    <row r="201" spans="1:18">
      <c r="A201" s="27" t="s">
        <v>3</v>
      </c>
      <c r="B201" s="27" t="s">
        <v>352</v>
      </c>
      <c r="C201" s="27">
        <f>SUM(C202,C206,C204)</f>
        <v>3669000</v>
      </c>
      <c r="D201" s="210">
        <f t="shared" ref="D201:J201" si="334">SUM(D202,D206,D204)</f>
        <v>0</v>
      </c>
      <c r="E201" s="210">
        <f t="shared" si="334"/>
        <v>0</v>
      </c>
      <c r="F201" s="210">
        <f t="shared" si="334"/>
        <v>0</v>
      </c>
      <c r="G201" s="210">
        <f t="shared" si="334"/>
        <v>0</v>
      </c>
      <c r="H201" s="210">
        <f t="shared" si="334"/>
        <v>-1304000</v>
      </c>
      <c r="I201" s="210">
        <f t="shared" si="334"/>
        <v>0</v>
      </c>
      <c r="J201" s="210">
        <f t="shared" si="334"/>
        <v>-1304000</v>
      </c>
      <c r="K201" s="27">
        <f t="shared" ref="K201:R201" si="335">SUM(K202,K206,K204)</f>
        <v>2365000</v>
      </c>
      <c r="L201" s="27">
        <f t="shared" si="335"/>
        <v>99000</v>
      </c>
      <c r="M201" s="27">
        <f t="shared" si="335"/>
        <v>99000</v>
      </c>
      <c r="N201" s="27">
        <f t="shared" si="335"/>
        <v>0</v>
      </c>
      <c r="O201" s="27">
        <f t="shared" si="335"/>
        <v>0</v>
      </c>
      <c r="P201" s="27">
        <f t="shared" si="335"/>
        <v>0</v>
      </c>
      <c r="Q201" s="27">
        <f t="shared" si="335"/>
        <v>0</v>
      </c>
      <c r="R201" s="27">
        <f t="shared" si="335"/>
        <v>2266000</v>
      </c>
    </row>
    <row r="202" spans="1:18">
      <c r="A202" s="28" t="s">
        <v>16</v>
      </c>
      <c r="B202" s="28" t="s">
        <v>20</v>
      </c>
      <c r="C202" s="28">
        <f>C203</f>
        <v>2800000</v>
      </c>
      <c r="D202" s="173">
        <f t="shared" ref="D202:J202" si="336">SUM(D203)</f>
        <v>0</v>
      </c>
      <c r="E202" s="173">
        <f t="shared" si="336"/>
        <v>0</v>
      </c>
      <c r="F202" s="173">
        <f t="shared" si="336"/>
        <v>0</v>
      </c>
      <c r="G202" s="173">
        <f t="shared" si="336"/>
        <v>0</v>
      </c>
      <c r="H202" s="173">
        <f t="shared" si="336"/>
        <v>-1304000</v>
      </c>
      <c r="I202" s="173">
        <f t="shared" si="336"/>
        <v>0</v>
      </c>
      <c r="J202" s="173">
        <f t="shared" si="336"/>
        <v>-1304000</v>
      </c>
      <c r="K202" s="28">
        <f t="shared" ref="K202:R202" si="337">K203</f>
        <v>1496000</v>
      </c>
      <c r="L202" s="28">
        <f t="shared" si="337"/>
        <v>0</v>
      </c>
      <c r="M202" s="28">
        <f t="shared" si="337"/>
        <v>0</v>
      </c>
      <c r="N202" s="28">
        <f t="shared" si="337"/>
        <v>0</v>
      </c>
      <c r="O202" s="28">
        <f t="shared" si="337"/>
        <v>0</v>
      </c>
      <c r="P202" s="28">
        <f t="shared" si="337"/>
        <v>0</v>
      </c>
      <c r="Q202" s="28">
        <f t="shared" si="337"/>
        <v>0</v>
      </c>
      <c r="R202" s="28">
        <f t="shared" si="337"/>
        <v>1496000</v>
      </c>
    </row>
    <row r="203" spans="1:18">
      <c r="A203" s="32" t="s">
        <v>4</v>
      </c>
      <c r="B203" s="32" t="s">
        <v>20</v>
      </c>
      <c r="C203" s="32">
        <v>2800000</v>
      </c>
      <c r="D203" s="32"/>
      <c r="E203" s="32"/>
      <c r="F203" s="32"/>
      <c r="G203" s="32"/>
      <c r="H203" s="32">
        <v>-1304000</v>
      </c>
      <c r="I203" s="32"/>
      <c r="J203" s="115">
        <f>SUM(F203:I203)</f>
        <v>-1304000</v>
      </c>
      <c r="K203" s="32">
        <f>C203+J203</f>
        <v>1496000</v>
      </c>
      <c r="L203" s="32">
        <v>0</v>
      </c>
      <c r="M203" s="32">
        <v>0</v>
      </c>
      <c r="N203" s="32">
        <f>L203-M203</f>
        <v>0</v>
      </c>
      <c r="O203" s="32"/>
      <c r="P203" s="32"/>
      <c r="Q203" s="32">
        <f>SUM(N203:P203)</f>
        <v>0</v>
      </c>
      <c r="R203" s="32">
        <f>K203-M203-Q203</f>
        <v>1496000</v>
      </c>
    </row>
    <row r="204" spans="1:18">
      <c r="A204" s="28" t="s">
        <v>16</v>
      </c>
      <c r="B204" s="30" t="s">
        <v>21</v>
      </c>
      <c r="C204" s="28">
        <v>300000</v>
      </c>
      <c r="D204" s="173">
        <f t="shared" ref="D204:J204" si="338">SUM(D205)</f>
        <v>0</v>
      </c>
      <c r="E204" s="173">
        <f t="shared" si="338"/>
        <v>0</v>
      </c>
      <c r="F204" s="173">
        <f t="shared" si="338"/>
        <v>0</v>
      </c>
      <c r="G204" s="173">
        <f t="shared" si="338"/>
        <v>0</v>
      </c>
      <c r="H204" s="173">
        <f t="shared" si="338"/>
        <v>0</v>
      </c>
      <c r="I204" s="173">
        <f t="shared" si="338"/>
        <v>0</v>
      </c>
      <c r="J204" s="173">
        <f t="shared" si="338"/>
        <v>0</v>
      </c>
      <c r="K204" s="28">
        <f t="shared" ref="K204:R204" si="339">K205</f>
        <v>300000</v>
      </c>
      <c r="L204" s="28">
        <f t="shared" si="339"/>
        <v>0</v>
      </c>
      <c r="M204" s="28">
        <f t="shared" si="339"/>
        <v>0</v>
      </c>
      <c r="N204" s="28">
        <f t="shared" si="339"/>
        <v>0</v>
      </c>
      <c r="O204" s="28">
        <f t="shared" si="339"/>
        <v>0</v>
      </c>
      <c r="P204" s="28">
        <f t="shared" si="339"/>
        <v>0</v>
      </c>
      <c r="Q204" s="28">
        <f t="shared" si="339"/>
        <v>0</v>
      </c>
      <c r="R204" s="28">
        <f t="shared" si="339"/>
        <v>300000</v>
      </c>
    </row>
    <row r="205" spans="1:18">
      <c r="A205" s="32" t="s">
        <v>4</v>
      </c>
      <c r="B205" s="42" t="s">
        <v>35</v>
      </c>
      <c r="C205" s="32">
        <v>300000</v>
      </c>
      <c r="D205" s="32"/>
      <c r="E205" s="32"/>
      <c r="F205" s="32"/>
      <c r="G205" s="32"/>
      <c r="H205" s="32"/>
      <c r="I205" s="32"/>
      <c r="J205" s="115">
        <f>SUM(F205:I205)</f>
        <v>0</v>
      </c>
      <c r="K205" s="32">
        <f>C205+J205</f>
        <v>300000</v>
      </c>
      <c r="L205" s="32">
        <v>0</v>
      </c>
      <c r="M205" s="32">
        <v>0</v>
      </c>
      <c r="N205" s="32">
        <f>L205-M205</f>
        <v>0</v>
      </c>
      <c r="O205" s="32"/>
      <c r="P205" s="32"/>
      <c r="Q205" s="32">
        <f>SUM(N205:P205)</f>
        <v>0</v>
      </c>
      <c r="R205" s="32">
        <f>K205-M205-Q205</f>
        <v>300000</v>
      </c>
    </row>
    <row r="206" spans="1:18">
      <c r="A206" s="28" t="s">
        <v>16</v>
      </c>
      <c r="B206" s="28" t="s">
        <v>36</v>
      </c>
      <c r="C206" s="28">
        <v>569000</v>
      </c>
      <c r="D206" s="173">
        <f t="shared" ref="D206:J206" si="340">SUM(D207)</f>
        <v>0</v>
      </c>
      <c r="E206" s="173">
        <f t="shared" si="340"/>
        <v>0</v>
      </c>
      <c r="F206" s="173">
        <f t="shared" si="340"/>
        <v>0</v>
      </c>
      <c r="G206" s="173">
        <f t="shared" si="340"/>
        <v>0</v>
      </c>
      <c r="H206" s="173">
        <f t="shared" si="340"/>
        <v>0</v>
      </c>
      <c r="I206" s="173">
        <f t="shared" si="340"/>
        <v>0</v>
      </c>
      <c r="J206" s="173">
        <f t="shared" si="340"/>
        <v>0</v>
      </c>
      <c r="K206" s="28">
        <f t="shared" ref="K206:R206" si="341">K207</f>
        <v>569000</v>
      </c>
      <c r="L206" s="28">
        <f t="shared" si="341"/>
        <v>99000</v>
      </c>
      <c r="M206" s="28">
        <f t="shared" si="341"/>
        <v>99000</v>
      </c>
      <c r="N206" s="28">
        <f t="shared" si="341"/>
        <v>0</v>
      </c>
      <c r="O206" s="28">
        <f t="shared" si="341"/>
        <v>0</v>
      </c>
      <c r="P206" s="28">
        <f t="shared" si="341"/>
        <v>0</v>
      </c>
      <c r="Q206" s="28">
        <f t="shared" si="341"/>
        <v>0</v>
      </c>
      <c r="R206" s="28">
        <f t="shared" si="341"/>
        <v>470000</v>
      </c>
    </row>
    <row r="207" spans="1:18">
      <c r="A207" s="32" t="s">
        <v>4</v>
      </c>
      <c r="B207" s="32" t="s">
        <v>37</v>
      </c>
      <c r="C207" s="32">
        <v>569000</v>
      </c>
      <c r="D207" s="32"/>
      <c r="E207" s="32"/>
      <c r="F207" s="32"/>
      <c r="G207" s="32"/>
      <c r="H207" s="32"/>
      <c r="I207" s="32"/>
      <c r="J207" s="115">
        <f>SUM(F207:I207)</f>
        <v>0</v>
      </c>
      <c r="K207" s="32">
        <f>C207+J207</f>
        <v>569000</v>
      </c>
      <c r="L207" s="32">
        <v>99000</v>
      </c>
      <c r="M207" s="32">
        <v>99000</v>
      </c>
      <c r="N207" s="32">
        <f>L207-M207</f>
        <v>0</v>
      </c>
      <c r="O207" s="32"/>
      <c r="P207" s="32"/>
      <c r="Q207" s="32">
        <f>SUM(N207:P207)</f>
        <v>0</v>
      </c>
      <c r="R207" s="32">
        <f>K207-M207-Q207</f>
        <v>470000</v>
      </c>
    </row>
    <row r="208" spans="1:18"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</row>
  </sheetData>
  <autoFilter ref="A5:S207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70"/>
  <sheetViews>
    <sheetView workbookViewId="0">
      <selection activeCell="E2" sqref="E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597</v>
      </c>
      <c r="D2" s="145"/>
      <c r="E2" s="145"/>
      <c r="F2" s="145"/>
      <c r="G2" s="145"/>
      <c r="H2" s="145"/>
    </row>
    <row r="3" spans="1:18">
      <c r="C3" s="112">
        <f>SUBTOTAL(9,C7:C168)</f>
        <v>2371040000</v>
      </c>
      <c r="D3" s="112">
        <f t="shared" ref="D3:R3" si="0">SUBTOTAL(9,D7:D168)</f>
        <v>0</v>
      </c>
      <c r="E3" s="112">
        <f t="shared" si="0"/>
        <v>0</v>
      </c>
      <c r="F3" s="108"/>
      <c r="G3" s="108"/>
      <c r="H3" s="108">
        <f t="shared" si="0"/>
        <v>507949700</v>
      </c>
      <c r="I3" s="108">
        <f t="shared" si="0"/>
        <v>919065300</v>
      </c>
      <c r="J3" s="112">
        <f t="shared" si="0"/>
        <v>1049015000</v>
      </c>
      <c r="K3" s="112">
        <f t="shared" si="0"/>
        <v>3420055000</v>
      </c>
      <c r="L3" s="112">
        <f t="shared" si="0"/>
        <v>3393279800</v>
      </c>
      <c r="M3" s="112">
        <f t="shared" si="0"/>
        <v>3393279800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26775200</v>
      </c>
    </row>
    <row r="4" spans="1:18" ht="12.75" customHeight="1">
      <c r="A4" s="684" t="s">
        <v>424</v>
      </c>
      <c r="B4" s="684"/>
      <c r="C4" s="684" t="s">
        <v>757</v>
      </c>
      <c r="D4" s="684" t="s">
        <v>425</v>
      </c>
      <c r="E4" s="684"/>
      <c r="F4" s="684"/>
      <c r="G4" s="684"/>
      <c r="H4" s="684"/>
      <c r="I4" s="684"/>
      <c r="J4" s="684"/>
      <c r="K4" s="685" t="s">
        <v>758</v>
      </c>
      <c r="L4" s="685" t="s">
        <v>759</v>
      </c>
      <c r="M4" s="685" t="s">
        <v>760</v>
      </c>
      <c r="N4" s="684" t="s">
        <v>426</v>
      </c>
      <c r="O4" s="684"/>
      <c r="P4" s="684"/>
      <c r="Q4" s="684"/>
      <c r="R4" s="684" t="s">
        <v>761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51" t="s">
        <v>14</v>
      </c>
      <c r="B6" s="51" t="s">
        <v>1278</v>
      </c>
      <c r="C6" s="189">
        <f>SUM(C7,C58,C116,C162,C92,C106,C111,C121,C126,C143)</f>
        <v>474208000</v>
      </c>
      <c r="D6" s="189">
        <f t="shared" ref="D6:R6" si="1">SUM(D7,D58,D116,D162,D92,D106,D111,D121,D126,D143)</f>
        <v>0</v>
      </c>
      <c r="E6" s="189">
        <f t="shared" si="1"/>
        <v>0</v>
      </c>
      <c r="F6" s="189">
        <f t="shared" si="1"/>
        <v>0</v>
      </c>
      <c r="G6" s="189">
        <f t="shared" si="1"/>
        <v>-75600000</v>
      </c>
      <c r="H6" s="189">
        <f t="shared" si="1"/>
        <v>101589940</v>
      </c>
      <c r="I6" s="189">
        <f t="shared" si="1"/>
        <v>183813060</v>
      </c>
      <c r="J6" s="189">
        <f t="shared" si="1"/>
        <v>209803000</v>
      </c>
      <c r="K6" s="189">
        <f t="shared" si="1"/>
        <v>684011000</v>
      </c>
      <c r="L6" s="189">
        <f t="shared" si="1"/>
        <v>678655960</v>
      </c>
      <c r="M6" s="189">
        <f t="shared" si="1"/>
        <v>678655960</v>
      </c>
      <c r="N6" s="189">
        <f t="shared" si="1"/>
        <v>0</v>
      </c>
      <c r="O6" s="189">
        <f t="shared" si="1"/>
        <v>0</v>
      </c>
      <c r="P6" s="189">
        <f t="shared" si="1"/>
        <v>0</v>
      </c>
      <c r="Q6" s="189">
        <f t="shared" si="1"/>
        <v>0</v>
      </c>
      <c r="R6" s="189">
        <f t="shared" si="1"/>
        <v>5355040</v>
      </c>
    </row>
    <row r="7" spans="1:18">
      <c r="A7" s="52" t="s">
        <v>1</v>
      </c>
      <c r="B7" s="52" t="s">
        <v>599</v>
      </c>
      <c r="C7" s="117">
        <f>SUM(C8)</f>
        <v>391574000</v>
      </c>
      <c r="D7" s="117">
        <f t="shared" ref="D7:R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-75600000</v>
      </c>
      <c r="H7" s="117">
        <f t="shared" si="2"/>
        <v>0</v>
      </c>
      <c r="I7" s="117">
        <f t="shared" si="2"/>
        <v>0</v>
      </c>
      <c r="J7" s="117">
        <f t="shared" si="2"/>
        <v>-75600000</v>
      </c>
      <c r="K7" s="117">
        <f t="shared" si="2"/>
        <v>315974000</v>
      </c>
      <c r="L7" s="117">
        <f t="shared" si="2"/>
        <v>314630020</v>
      </c>
      <c r="M7" s="117">
        <f t="shared" si="2"/>
        <v>314630020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1343980</v>
      </c>
    </row>
    <row r="8" spans="1:18">
      <c r="A8" s="53" t="s">
        <v>2</v>
      </c>
      <c r="B8" s="53" t="s">
        <v>600</v>
      </c>
      <c r="C8" s="119">
        <f>SUM(C9)</f>
        <v>391574000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-75600000</v>
      </c>
      <c r="H8" s="119">
        <f t="shared" si="2"/>
        <v>0</v>
      </c>
      <c r="I8" s="119">
        <f t="shared" si="2"/>
        <v>0</v>
      </c>
      <c r="J8" s="119">
        <f t="shared" si="2"/>
        <v>-75600000</v>
      </c>
      <c r="K8" s="119">
        <f t="shared" si="2"/>
        <v>315974000</v>
      </c>
      <c r="L8" s="119">
        <f t="shared" si="2"/>
        <v>314630020</v>
      </c>
      <c r="M8" s="119">
        <f t="shared" si="2"/>
        <v>314630020</v>
      </c>
      <c r="N8" s="119">
        <f t="shared" si="2"/>
        <v>0</v>
      </c>
      <c r="O8" s="119">
        <f t="shared" si="2"/>
        <v>0</v>
      </c>
      <c r="P8" s="119">
        <f t="shared" si="2"/>
        <v>0</v>
      </c>
      <c r="Q8" s="119">
        <f t="shared" si="2"/>
        <v>0</v>
      </c>
      <c r="R8" s="119">
        <f t="shared" si="2"/>
        <v>1343980</v>
      </c>
    </row>
    <row r="9" spans="1:18">
      <c r="A9" s="54" t="s">
        <v>3</v>
      </c>
      <c r="B9" s="54" t="s">
        <v>601</v>
      </c>
      <c r="C9" s="120">
        <f>SUM(C10,C12,C15,C18,C20,C22,C26,C29,C31,C35,C37,C39,C42,C45,C50,C56,C48)</f>
        <v>391574000</v>
      </c>
      <c r="D9" s="120">
        <f t="shared" ref="D9:R9" si="3">SUM(D10,D12,D15,D18,D20,D22,D26,D29,D31,D35,D37,D39,D42,D45,D50,D56,D48)</f>
        <v>0</v>
      </c>
      <c r="E9" s="120">
        <f t="shared" si="3"/>
        <v>0</v>
      </c>
      <c r="F9" s="120">
        <f t="shared" si="3"/>
        <v>0</v>
      </c>
      <c r="G9" s="120">
        <f t="shared" si="3"/>
        <v>-75600000</v>
      </c>
      <c r="H9" s="120">
        <f t="shared" si="3"/>
        <v>0</v>
      </c>
      <c r="I9" s="120">
        <f t="shared" si="3"/>
        <v>0</v>
      </c>
      <c r="J9" s="120">
        <f t="shared" si="3"/>
        <v>-75600000</v>
      </c>
      <c r="K9" s="120">
        <f t="shared" si="3"/>
        <v>315974000</v>
      </c>
      <c r="L9" s="120">
        <f t="shared" si="3"/>
        <v>314630020</v>
      </c>
      <c r="M9" s="120">
        <f t="shared" si="3"/>
        <v>314630020</v>
      </c>
      <c r="N9" s="120">
        <f t="shared" si="3"/>
        <v>0</v>
      </c>
      <c r="O9" s="120">
        <f t="shared" si="3"/>
        <v>0</v>
      </c>
      <c r="P9" s="120">
        <f t="shared" si="3"/>
        <v>0</v>
      </c>
      <c r="Q9" s="120">
        <f t="shared" si="3"/>
        <v>0</v>
      </c>
      <c r="R9" s="120">
        <f t="shared" si="3"/>
        <v>1343980</v>
      </c>
    </row>
    <row r="10" spans="1:18">
      <c r="A10" s="55" t="s">
        <v>16</v>
      </c>
      <c r="B10" s="55" t="s">
        <v>602</v>
      </c>
      <c r="C10" s="173">
        <f>SUM(C11)</f>
        <v>1200000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-300000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-300000</v>
      </c>
      <c r="K10" s="173">
        <f t="shared" si="4"/>
        <v>900000</v>
      </c>
      <c r="L10" s="173">
        <f t="shared" si="4"/>
        <v>900000</v>
      </c>
      <c r="M10" s="173">
        <f t="shared" si="4"/>
        <v>900000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0</v>
      </c>
    </row>
    <row r="11" spans="1:18">
      <c r="A11" s="51" t="s">
        <v>603</v>
      </c>
      <c r="B11" s="51" t="s">
        <v>602</v>
      </c>
      <c r="C11" s="35">
        <v>1200000</v>
      </c>
      <c r="D11" s="35"/>
      <c r="E11" s="35"/>
      <c r="F11" s="9">
        <v>-300000</v>
      </c>
      <c r="G11" s="9"/>
      <c r="H11" s="9"/>
      <c r="I11" s="9"/>
      <c r="J11" s="115">
        <f>SUM(F11:I11)</f>
        <v>-300000</v>
      </c>
      <c r="K11" s="115">
        <f>C11+J11</f>
        <v>900000</v>
      </c>
      <c r="L11" s="35">
        <v>900000</v>
      </c>
      <c r="M11" s="35">
        <v>900000</v>
      </c>
      <c r="N11" s="283">
        <f>L11-M11</f>
        <v>0</v>
      </c>
      <c r="O11" s="35"/>
      <c r="P11" s="35"/>
      <c r="Q11" s="283">
        <f>SUM(N11:P11)</f>
        <v>0</v>
      </c>
      <c r="R11" s="115">
        <f>K11-M11-Q11</f>
        <v>0</v>
      </c>
    </row>
    <row r="12" spans="1:18">
      <c r="A12" s="55" t="s">
        <v>16</v>
      </c>
      <c r="B12" s="55" t="s">
        <v>604</v>
      </c>
      <c r="C12" s="173">
        <f>SUM(C13:C14)</f>
        <v>4008000</v>
      </c>
      <c r="D12" s="173">
        <f t="shared" ref="D12:R12" si="5">SUM(D13:D14)</f>
        <v>0</v>
      </c>
      <c r="E12" s="173">
        <f t="shared" si="5"/>
        <v>0</v>
      </c>
      <c r="F12" s="173">
        <f t="shared" si="5"/>
        <v>-3000000</v>
      </c>
      <c r="G12" s="173">
        <f t="shared" si="5"/>
        <v>0</v>
      </c>
      <c r="H12" s="173">
        <f t="shared" si="5"/>
        <v>0</v>
      </c>
      <c r="I12" s="173">
        <f t="shared" si="5"/>
        <v>0</v>
      </c>
      <c r="J12" s="173">
        <f t="shared" si="5"/>
        <v>-3000000</v>
      </c>
      <c r="K12" s="173">
        <f t="shared" si="5"/>
        <v>1008000</v>
      </c>
      <c r="L12" s="173">
        <f t="shared" si="5"/>
        <v>1008000</v>
      </c>
      <c r="M12" s="173">
        <f t="shared" si="5"/>
        <v>1008000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0</v>
      </c>
    </row>
    <row r="13" spans="1:18">
      <c r="A13" s="51" t="s">
        <v>603</v>
      </c>
      <c r="B13" s="51" t="s">
        <v>605</v>
      </c>
      <c r="C13" s="35">
        <v>1008000</v>
      </c>
      <c r="D13" s="35"/>
      <c r="E13" s="35"/>
      <c r="F13" s="9"/>
      <c r="G13" s="9"/>
      <c r="H13" s="9"/>
      <c r="I13" s="9"/>
      <c r="J13" s="115">
        <f t="shared" ref="J13:J14" si="6">SUM(F13:I13)</f>
        <v>0</v>
      </c>
      <c r="K13" s="115">
        <f>C13+J13</f>
        <v>1008000</v>
      </c>
      <c r="L13" s="35">
        <v>1008000</v>
      </c>
      <c r="M13" s="35">
        <v>1008000</v>
      </c>
      <c r="N13" s="283">
        <f t="shared" ref="N13:N14" si="7">L13-M13</f>
        <v>0</v>
      </c>
      <c r="O13" s="35"/>
      <c r="P13" s="35"/>
      <c r="Q13" s="283">
        <f t="shared" ref="Q13:Q14" si="8">SUM(N13:P13)</f>
        <v>0</v>
      </c>
      <c r="R13" s="115">
        <f t="shared" ref="R13:R14" si="9">K13-M13-Q13</f>
        <v>0</v>
      </c>
    </row>
    <row r="14" spans="1:18">
      <c r="A14" s="51" t="s">
        <v>603</v>
      </c>
      <c r="B14" s="56" t="s">
        <v>606</v>
      </c>
      <c r="C14" s="35">
        <v>3000000</v>
      </c>
      <c r="D14" s="35"/>
      <c r="E14" s="35"/>
      <c r="F14" s="9">
        <v>-3000000</v>
      </c>
      <c r="G14" s="9"/>
      <c r="H14" s="9"/>
      <c r="I14" s="9"/>
      <c r="J14" s="115">
        <f t="shared" si="6"/>
        <v>-3000000</v>
      </c>
      <c r="K14" s="115">
        <f>C14+J14</f>
        <v>0</v>
      </c>
      <c r="L14" s="35">
        <v>0</v>
      </c>
      <c r="M14" s="35">
        <v>0</v>
      </c>
      <c r="N14" s="283">
        <f t="shared" si="7"/>
        <v>0</v>
      </c>
      <c r="O14" s="35"/>
      <c r="P14" s="35"/>
      <c r="Q14" s="283">
        <f t="shared" si="8"/>
        <v>0</v>
      </c>
      <c r="R14" s="115">
        <f t="shared" si="9"/>
        <v>0</v>
      </c>
    </row>
    <row r="15" spans="1:18">
      <c r="A15" s="55" t="s">
        <v>16</v>
      </c>
      <c r="B15" s="55" t="s">
        <v>607</v>
      </c>
      <c r="C15" s="173">
        <f>SUM(C16:C17)</f>
        <v>41500000</v>
      </c>
      <c r="D15" s="173">
        <f t="shared" ref="D15:R15" si="10">SUM(D16:D17)</f>
        <v>0</v>
      </c>
      <c r="E15" s="173">
        <f t="shared" si="10"/>
        <v>0</v>
      </c>
      <c r="F15" s="173">
        <f t="shared" si="10"/>
        <v>-19580000</v>
      </c>
      <c r="G15" s="173">
        <f t="shared" si="10"/>
        <v>0</v>
      </c>
      <c r="H15" s="173">
        <f t="shared" si="10"/>
        <v>0</v>
      </c>
      <c r="I15" s="173">
        <f t="shared" si="10"/>
        <v>0</v>
      </c>
      <c r="J15" s="173">
        <f t="shared" si="10"/>
        <v>-19580000</v>
      </c>
      <c r="K15" s="173">
        <f t="shared" si="10"/>
        <v>21920000</v>
      </c>
      <c r="L15" s="173">
        <f t="shared" si="10"/>
        <v>21820000</v>
      </c>
      <c r="M15" s="173">
        <f t="shared" si="10"/>
        <v>21820000</v>
      </c>
      <c r="N15" s="173">
        <f t="shared" si="10"/>
        <v>0</v>
      </c>
      <c r="O15" s="173">
        <f t="shared" si="10"/>
        <v>0</v>
      </c>
      <c r="P15" s="173">
        <f t="shared" si="10"/>
        <v>0</v>
      </c>
      <c r="Q15" s="173">
        <f t="shared" si="10"/>
        <v>0</v>
      </c>
      <c r="R15" s="173">
        <f t="shared" si="10"/>
        <v>100000</v>
      </c>
    </row>
    <row r="16" spans="1:18">
      <c r="A16" s="51" t="s">
        <v>64</v>
      </c>
      <c r="B16" s="51" t="s">
        <v>608</v>
      </c>
      <c r="C16" s="35">
        <v>0</v>
      </c>
      <c r="D16" s="35"/>
      <c r="E16" s="35"/>
      <c r="F16" s="9">
        <v>400000</v>
      </c>
      <c r="G16" s="9"/>
      <c r="H16" s="9"/>
      <c r="I16" s="9"/>
      <c r="J16" s="115">
        <f t="shared" ref="J16:J17" si="11">SUM(F16:I16)</f>
        <v>400000</v>
      </c>
      <c r="K16" s="115">
        <f>C16+J16</f>
        <v>400000</v>
      </c>
      <c r="L16" s="35">
        <v>400000</v>
      </c>
      <c r="M16" s="35">
        <v>400000</v>
      </c>
      <c r="N16" s="283">
        <f t="shared" ref="N16:N17" si="12">L16-M16</f>
        <v>0</v>
      </c>
      <c r="O16" s="35"/>
      <c r="P16" s="35"/>
      <c r="Q16" s="283">
        <f t="shared" ref="Q16:Q17" si="13">SUM(N16:P16)</f>
        <v>0</v>
      </c>
      <c r="R16" s="115">
        <f t="shared" ref="R16:R17" si="14">K16-M16-Q16</f>
        <v>0</v>
      </c>
    </row>
    <row r="17" spans="1:18">
      <c r="A17" s="51" t="s">
        <v>64</v>
      </c>
      <c r="B17" s="56" t="s">
        <v>609</v>
      </c>
      <c r="C17" s="35">
        <v>41500000</v>
      </c>
      <c r="D17" s="35"/>
      <c r="E17" s="35"/>
      <c r="F17" s="9">
        <f>-19980000</f>
        <v>-19980000</v>
      </c>
      <c r="G17" s="9"/>
      <c r="H17" s="9"/>
      <c r="I17" s="9"/>
      <c r="J17" s="115">
        <f t="shared" si="11"/>
        <v>-19980000</v>
      </c>
      <c r="K17" s="115">
        <f>C17+J17</f>
        <v>21520000</v>
      </c>
      <c r="L17" s="35">
        <v>21420000</v>
      </c>
      <c r="M17" s="35">
        <v>21420000</v>
      </c>
      <c r="N17" s="283">
        <f t="shared" si="12"/>
        <v>0</v>
      </c>
      <c r="O17" s="35"/>
      <c r="P17" s="35"/>
      <c r="Q17" s="283">
        <f t="shared" si="13"/>
        <v>0</v>
      </c>
      <c r="R17" s="115">
        <f t="shared" si="14"/>
        <v>100000</v>
      </c>
    </row>
    <row r="18" spans="1:18">
      <c r="A18" s="55" t="s">
        <v>16</v>
      </c>
      <c r="B18" s="55" t="s">
        <v>610</v>
      </c>
      <c r="C18" s="173">
        <f>SUM(C19)</f>
        <v>84000000</v>
      </c>
      <c r="D18" s="173">
        <f t="shared" ref="D18:R18" si="15">SUM(D19)</f>
        <v>0</v>
      </c>
      <c r="E18" s="173">
        <f t="shared" si="15"/>
        <v>0</v>
      </c>
      <c r="F18" s="173">
        <f t="shared" si="15"/>
        <v>-455000</v>
      </c>
      <c r="G18" s="173">
        <f t="shared" si="15"/>
        <v>-75600000</v>
      </c>
      <c r="H18" s="173">
        <f t="shared" si="15"/>
        <v>0</v>
      </c>
      <c r="I18" s="173">
        <f t="shared" si="15"/>
        <v>0</v>
      </c>
      <c r="J18" s="173">
        <f t="shared" si="15"/>
        <v>-76055000</v>
      </c>
      <c r="K18" s="173">
        <f t="shared" si="15"/>
        <v>7945000</v>
      </c>
      <c r="L18" s="173">
        <f t="shared" si="15"/>
        <v>7944960</v>
      </c>
      <c r="M18" s="173">
        <f t="shared" si="15"/>
        <v>7944960</v>
      </c>
      <c r="N18" s="173">
        <f t="shared" si="15"/>
        <v>0</v>
      </c>
      <c r="O18" s="173">
        <f t="shared" si="15"/>
        <v>0</v>
      </c>
      <c r="P18" s="173">
        <f t="shared" si="15"/>
        <v>0</v>
      </c>
      <c r="Q18" s="173">
        <f t="shared" si="15"/>
        <v>0</v>
      </c>
      <c r="R18" s="173">
        <f t="shared" si="15"/>
        <v>40</v>
      </c>
    </row>
    <row r="19" spans="1:18">
      <c r="A19" s="51" t="s">
        <v>64</v>
      </c>
      <c r="B19" s="51" t="s">
        <v>318</v>
      </c>
      <c r="C19" s="35">
        <v>84000000</v>
      </c>
      <c r="D19" s="35"/>
      <c r="E19" s="35"/>
      <c r="F19" s="9">
        <f>-76055000+75600000</f>
        <v>-455000</v>
      </c>
      <c r="G19" s="9">
        <v>-75600000</v>
      </c>
      <c r="H19" s="9"/>
      <c r="I19" s="9"/>
      <c r="J19" s="115">
        <f>SUM(F19:I19)</f>
        <v>-76055000</v>
      </c>
      <c r="K19" s="115">
        <f>C19+J19</f>
        <v>7945000</v>
      </c>
      <c r="L19" s="35">
        <v>7944960</v>
      </c>
      <c r="M19" s="35">
        <v>7944960</v>
      </c>
      <c r="N19" s="283">
        <f>L19-M19</f>
        <v>0</v>
      </c>
      <c r="O19" s="35"/>
      <c r="P19" s="35"/>
      <c r="Q19" s="283">
        <f>SUM(N19:P19)</f>
        <v>0</v>
      </c>
      <c r="R19" s="115">
        <f>K19-M19-Q19</f>
        <v>40</v>
      </c>
    </row>
    <row r="20" spans="1:18">
      <c r="A20" s="55" t="s">
        <v>16</v>
      </c>
      <c r="B20" s="55" t="s">
        <v>611</v>
      </c>
      <c r="C20" s="173">
        <f>SUM(C21)</f>
        <v>98058000</v>
      </c>
      <c r="D20" s="173">
        <f t="shared" ref="D20:R20" si="16">SUM(D21)</f>
        <v>0</v>
      </c>
      <c r="E20" s="173">
        <f t="shared" si="16"/>
        <v>0</v>
      </c>
      <c r="F20" s="173">
        <f t="shared" si="16"/>
        <v>560000</v>
      </c>
      <c r="G20" s="173">
        <f t="shared" si="16"/>
        <v>0</v>
      </c>
      <c r="H20" s="173">
        <f t="shared" si="16"/>
        <v>0</v>
      </c>
      <c r="I20" s="173">
        <f t="shared" si="16"/>
        <v>0</v>
      </c>
      <c r="J20" s="173">
        <f t="shared" si="16"/>
        <v>560000</v>
      </c>
      <c r="K20" s="173">
        <f t="shared" si="16"/>
        <v>98618000</v>
      </c>
      <c r="L20" s="173">
        <f t="shared" si="16"/>
        <v>98578790</v>
      </c>
      <c r="M20" s="173">
        <f t="shared" si="16"/>
        <v>98578790</v>
      </c>
      <c r="N20" s="173">
        <f t="shared" si="16"/>
        <v>0</v>
      </c>
      <c r="O20" s="173">
        <f t="shared" si="16"/>
        <v>0</v>
      </c>
      <c r="P20" s="173">
        <f t="shared" si="16"/>
        <v>0</v>
      </c>
      <c r="Q20" s="173">
        <f t="shared" si="16"/>
        <v>0</v>
      </c>
      <c r="R20" s="173">
        <f t="shared" si="16"/>
        <v>39210</v>
      </c>
    </row>
    <row r="21" spans="1:18">
      <c r="A21" s="51" t="s">
        <v>603</v>
      </c>
      <c r="B21" s="51" t="s">
        <v>612</v>
      </c>
      <c r="C21" s="35">
        <v>98058000</v>
      </c>
      <c r="D21" s="35"/>
      <c r="E21" s="35"/>
      <c r="F21" s="9">
        <v>560000</v>
      </c>
      <c r="G21" s="9"/>
      <c r="H21" s="9"/>
      <c r="I21" s="9"/>
      <c r="J21" s="115">
        <f>SUM(F21:I21)</f>
        <v>560000</v>
      </c>
      <c r="K21" s="115">
        <f>C21+J21</f>
        <v>98618000</v>
      </c>
      <c r="L21" s="35">
        <v>98578790</v>
      </c>
      <c r="M21" s="35">
        <v>98578790</v>
      </c>
      <c r="N21" s="283">
        <f>L21-M21</f>
        <v>0</v>
      </c>
      <c r="O21" s="35"/>
      <c r="P21" s="35"/>
      <c r="Q21" s="283">
        <f>SUM(N21:P21)</f>
        <v>0</v>
      </c>
      <c r="R21" s="115">
        <f>K21-M21-Q21</f>
        <v>39210</v>
      </c>
    </row>
    <row r="22" spans="1:18">
      <c r="A22" s="55" t="s">
        <v>16</v>
      </c>
      <c r="B22" s="55" t="s">
        <v>613</v>
      </c>
      <c r="C22" s="173">
        <f>SUM(C23:C25)</f>
        <v>67325000</v>
      </c>
      <c r="D22" s="173">
        <f t="shared" ref="D22:R22" si="17">SUM(D23:D25)</f>
        <v>0</v>
      </c>
      <c r="E22" s="173">
        <f t="shared" si="17"/>
        <v>0</v>
      </c>
      <c r="F22" s="173">
        <f t="shared" si="17"/>
        <v>9255000</v>
      </c>
      <c r="G22" s="173">
        <f t="shared" si="17"/>
        <v>0</v>
      </c>
      <c r="H22" s="173">
        <f t="shared" si="17"/>
        <v>0</v>
      </c>
      <c r="I22" s="173">
        <f t="shared" si="17"/>
        <v>0</v>
      </c>
      <c r="J22" s="173">
        <f t="shared" si="17"/>
        <v>9255000</v>
      </c>
      <c r="K22" s="173">
        <f t="shared" si="17"/>
        <v>76580000</v>
      </c>
      <c r="L22" s="173">
        <f t="shared" si="17"/>
        <v>76563170</v>
      </c>
      <c r="M22" s="173">
        <f t="shared" si="17"/>
        <v>76563170</v>
      </c>
      <c r="N22" s="173">
        <f t="shared" si="17"/>
        <v>0</v>
      </c>
      <c r="O22" s="173">
        <f t="shared" si="17"/>
        <v>0</v>
      </c>
      <c r="P22" s="173">
        <f t="shared" si="17"/>
        <v>0</v>
      </c>
      <c r="Q22" s="173">
        <f t="shared" si="17"/>
        <v>0</v>
      </c>
      <c r="R22" s="173">
        <f t="shared" si="17"/>
        <v>16830</v>
      </c>
    </row>
    <row r="23" spans="1:18">
      <c r="A23" s="51" t="s">
        <v>603</v>
      </c>
      <c r="B23" s="51" t="s">
        <v>144</v>
      </c>
      <c r="C23" s="35">
        <v>59225000</v>
      </c>
      <c r="D23" s="35"/>
      <c r="E23" s="35"/>
      <c r="F23" s="9">
        <v>11555000</v>
      </c>
      <c r="G23" s="9"/>
      <c r="H23" s="9"/>
      <c r="I23" s="9"/>
      <c r="J23" s="115">
        <f t="shared" ref="J23:J25" si="18">SUM(F23:I23)</f>
        <v>11555000</v>
      </c>
      <c r="K23" s="115">
        <f>C23+J23</f>
        <v>70780000</v>
      </c>
      <c r="L23" s="35">
        <v>70763170</v>
      </c>
      <c r="M23" s="35">
        <v>70763170</v>
      </c>
      <c r="N23" s="283">
        <f t="shared" ref="N23:N25" si="19">L23-M23</f>
        <v>0</v>
      </c>
      <c r="O23" s="35"/>
      <c r="P23" s="35"/>
      <c r="Q23" s="283">
        <f t="shared" ref="Q23:Q25" si="20">SUM(N23:P23)</f>
        <v>0</v>
      </c>
      <c r="R23" s="115">
        <f t="shared" ref="R23:R25" si="21">K23-M23-Q23</f>
        <v>16830</v>
      </c>
    </row>
    <row r="24" spans="1:18">
      <c r="A24" s="51" t="s">
        <v>603</v>
      </c>
      <c r="B24" s="51" t="s">
        <v>43</v>
      </c>
      <c r="C24" s="35">
        <v>5200000</v>
      </c>
      <c r="D24" s="35"/>
      <c r="E24" s="35"/>
      <c r="F24" s="9"/>
      <c r="G24" s="9"/>
      <c r="H24" s="9"/>
      <c r="I24" s="9"/>
      <c r="J24" s="115">
        <f t="shared" si="18"/>
        <v>0</v>
      </c>
      <c r="K24" s="115">
        <f>C24+J24</f>
        <v>5200000</v>
      </c>
      <c r="L24" s="35">
        <v>5200000</v>
      </c>
      <c r="M24" s="35">
        <v>5200000</v>
      </c>
      <c r="N24" s="283">
        <f t="shared" si="19"/>
        <v>0</v>
      </c>
      <c r="O24" s="35"/>
      <c r="P24" s="35"/>
      <c r="Q24" s="283">
        <f t="shared" si="20"/>
        <v>0</v>
      </c>
      <c r="R24" s="115">
        <f t="shared" si="21"/>
        <v>0</v>
      </c>
    </row>
    <row r="25" spans="1:18">
      <c r="A25" s="51" t="s">
        <v>603</v>
      </c>
      <c r="B25" s="51" t="s">
        <v>614</v>
      </c>
      <c r="C25" s="35">
        <v>2900000</v>
      </c>
      <c r="D25" s="35"/>
      <c r="E25" s="35"/>
      <c r="F25" s="9">
        <v>-2300000</v>
      </c>
      <c r="G25" s="9"/>
      <c r="H25" s="9"/>
      <c r="I25" s="9"/>
      <c r="J25" s="115">
        <f t="shared" si="18"/>
        <v>-2300000</v>
      </c>
      <c r="K25" s="115">
        <f>C25+J25</f>
        <v>600000</v>
      </c>
      <c r="L25" s="35">
        <v>600000</v>
      </c>
      <c r="M25" s="35">
        <v>600000</v>
      </c>
      <c r="N25" s="283">
        <f t="shared" si="19"/>
        <v>0</v>
      </c>
      <c r="O25" s="35"/>
      <c r="P25" s="35"/>
      <c r="Q25" s="283">
        <f t="shared" si="20"/>
        <v>0</v>
      </c>
      <c r="R25" s="115">
        <f t="shared" si="21"/>
        <v>0</v>
      </c>
    </row>
    <row r="26" spans="1:18">
      <c r="A26" s="55" t="s">
        <v>16</v>
      </c>
      <c r="B26" s="55" t="s">
        <v>615</v>
      </c>
      <c r="C26" s="173">
        <f>SUM(C27:C28)</f>
        <v>2794000</v>
      </c>
      <c r="D26" s="173">
        <f t="shared" ref="D26:R26" si="22">SUM(D27:D28)</f>
        <v>0</v>
      </c>
      <c r="E26" s="173">
        <f t="shared" si="22"/>
        <v>0</v>
      </c>
      <c r="F26" s="173">
        <f t="shared" si="22"/>
        <v>-800000</v>
      </c>
      <c r="G26" s="173">
        <f t="shared" si="22"/>
        <v>0</v>
      </c>
      <c r="H26" s="173">
        <f t="shared" si="22"/>
        <v>0</v>
      </c>
      <c r="I26" s="173">
        <f t="shared" si="22"/>
        <v>0</v>
      </c>
      <c r="J26" s="173">
        <f t="shared" si="22"/>
        <v>-800000</v>
      </c>
      <c r="K26" s="173">
        <f t="shared" si="22"/>
        <v>1994000</v>
      </c>
      <c r="L26" s="173">
        <f t="shared" si="22"/>
        <v>1858270</v>
      </c>
      <c r="M26" s="173">
        <f t="shared" si="22"/>
        <v>1858270</v>
      </c>
      <c r="N26" s="173">
        <f t="shared" si="22"/>
        <v>0</v>
      </c>
      <c r="O26" s="173">
        <f t="shared" si="22"/>
        <v>0</v>
      </c>
      <c r="P26" s="173">
        <f t="shared" si="22"/>
        <v>0</v>
      </c>
      <c r="Q26" s="173">
        <f t="shared" si="22"/>
        <v>0</v>
      </c>
      <c r="R26" s="173">
        <f t="shared" si="22"/>
        <v>135730</v>
      </c>
    </row>
    <row r="27" spans="1:18">
      <c r="A27" s="51" t="s">
        <v>603</v>
      </c>
      <c r="B27" s="51" t="s">
        <v>616</v>
      </c>
      <c r="C27" s="35">
        <v>1494000</v>
      </c>
      <c r="D27" s="35"/>
      <c r="E27" s="35"/>
      <c r="F27" s="9">
        <v>-200000</v>
      </c>
      <c r="G27" s="9"/>
      <c r="H27" s="9"/>
      <c r="I27" s="9"/>
      <c r="J27" s="115">
        <f t="shared" ref="J27:J28" si="23">SUM(F27:I27)</f>
        <v>-200000</v>
      </c>
      <c r="K27" s="115">
        <f>C27+J27</f>
        <v>1294000</v>
      </c>
      <c r="L27" s="35">
        <v>1158270</v>
      </c>
      <c r="M27" s="35">
        <v>1158270</v>
      </c>
      <c r="N27" s="283">
        <f t="shared" ref="N27:N28" si="24">L27-M27</f>
        <v>0</v>
      </c>
      <c r="O27" s="35"/>
      <c r="P27" s="35"/>
      <c r="Q27" s="283">
        <f t="shared" ref="Q27:Q28" si="25">SUM(N27:P27)</f>
        <v>0</v>
      </c>
      <c r="R27" s="115">
        <f t="shared" ref="R27:R28" si="26">K27-M27-Q27</f>
        <v>135730</v>
      </c>
    </row>
    <row r="28" spans="1:18">
      <c r="A28" s="51" t="s">
        <v>603</v>
      </c>
      <c r="B28" s="51" t="s">
        <v>617</v>
      </c>
      <c r="C28" s="35">
        <v>1300000</v>
      </c>
      <c r="D28" s="35"/>
      <c r="E28" s="35"/>
      <c r="F28" s="9">
        <v>-600000</v>
      </c>
      <c r="G28" s="9"/>
      <c r="H28" s="9"/>
      <c r="I28" s="9"/>
      <c r="J28" s="115">
        <f t="shared" si="23"/>
        <v>-600000</v>
      </c>
      <c r="K28" s="115">
        <f>C28+J28</f>
        <v>700000</v>
      </c>
      <c r="L28" s="35">
        <v>700000</v>
      </c>
      <c r="M28" s="35">
        <v>700000</v>
      </c>
      <c r="N28" s="283">
        <f t="shared" si="24"/>
        <v>0</v>
      </c>
      <c r="O28" s="35"/>
      <c r="P28" s="35"/>
      <c r="Q28" s="283">
        <f t="shared" si="25"/>
        <v>0</v>
      </c>
      <c r="R28" s="115">
        <f t="shared" si="26"/>
        <v>0</v>
      </c>
    </row>
    <row r="29" spans="1:18">
      <c r="A29" s="55" t="s">
        <v>16</v>
      </c>
      <c r="B29" s="55" t="s">
        <v>618</v>
      </c>
      <c r="C29" s="173">
        <f>SUM(C30)</f>
        <v>5250000</v>
      </c>
      <c r="D29" s="173">
        <f t="shared" ref="D29:R29" si="27">SUM(D30)</f>
        <v>0</v>
      </c>
      <c r="E29" s="173">
        <f t="shared" si="27"/>
        <v>0</v>
      </c>
      <c r="F29" s="173">
        <f t="shared" si="27"/>
        <v>0</v>
      </c>
      <c r="G29" s="173">
        <f t="shared" si="27"/>
        <v>0</v>
      </c>
      <c r="H29" s="173">
        <f t="shared" si="27"/>
        <v>0</v>
      </c>
      <c r="I29" s="173">
        <f t="shared" si="27"/>
        <v>0</v>
      </c>
      <c r="J29" s="173">
        <f t="shared" si="27"/>
        <v>0</v>
      </c>
      <c r="K29" s="173">
        <f t="shared" si="27"/>
        <v>5250000</v>
      </c>
      <c r="L29" s="173">
        <f t="shared" si="27"/>
        <v>5147000</v>
      </c>
      <c r="M29" s="173">
        <f t="shared" si="27"/>
        <v>5147000</v>
      </c>
      <c r="N29" s="173">
        <f t="shared" si="27"/>
        <v>0</v>
      </c>
      <c r="O29" s="173">
        <f t="shared" si="27"/>
        <v>0</v>
      </c>
      <c r="P29" s="173">
        <f t="shared" si="27"/>
        <v>0</v>
      </c>
      <c r="Q29" s="173">
        <f t="shared" si="27"/>
        <v>0</v>
      </c>
      <c r="R29" s="173">
        <f t="shared" si="27"/>
        <v>103000</v>
      </c>
    </row>
    <row r="30" spans="1:18">
      <c r="A30" s="51" t="s">
        <v>4</v>
      </c>
      <c r="B30" s="51" t="s">
        <v>619</v>
      </c>
      <c r="C30" s="35">
        <v>5250000</v>
      </c>
      <c r="D30" s="35"/>
      <c r="E30" s="35"/>
      <c r="F30" s="9"/>
      <c r="G30" s="9"/>
      <c r="H30" s="9"/>
      <c r="I30" s="9"/>
      <c r="J30" s="115">
        <f>SUM(F30:I30)</f>
        <v>0</v>
      </c>
      <c r="K30" s="115">
        <f>C30+J30</f>
        <v>5250000</v>
      </c>
      <c r="L30" s="35">
        <v>5147000</v>
      </c>
      <c r="M30" s="35">
        <v>5147000</v>
      </c>
      <c r="N30" s="283">
        <f>L30-M30</f>
        <v>0</v>
      </c>
      <c r="O30" s="35"/>
      <c r="P30" s="35"/>
      <c r="Q30" s="283">
        <f>SUM(N30:P30)</f>
        <v>0</v>
      </c>
      <c r="R30" s="115">
        <f>K30-M30-Q30</f>
        <v>103000</v>
      </c>
    </row>
    <row r="31" spans="1:18">
      <c r="A31" s="55" t="s">
        <v>16</v>
      </c>
      <c r="B31" s="55" t="s">
        <v>620</v>
      </c>
      <c r="C31" s="173">
        <f>SUM(C32:C34)</f>
        <v>10460000</v>
      </c>
      <c r="D31" s="173">
        <f t="shared" ref="D31:R31" si="28">SUM(D32:D34)</f>
        <v>0</v>
      </c>
      <c r="E31" s="173">
        <f t="shared" si="28"/>
        <v>0</v>
      </c>
      <c r="F31" s="173">
        <f t="shared" si="28"/>
        <v>-200000</v>
      </c>
      <c r="G31" s="173">
        <f t="shared" si="28"/>
        <v>0</v>
      </c>
      <c r="H31" s="173">
        <f t="shared" si="28"/>
        <v>0</v>
      </c>
      <c r="I31" s="173">
        <f t="shared" si="28"/>
        <v>0</v>
      </c>
      <c r="J31" s="173">
        <f t="shared" si="28"/>
        <v>-200000</v>
      </c>
      <c r="K31" s="173">
        <f t="shared" si="28"/>
        <v>10260000</v>
      </c>
      <c r="L31" s="173">
        <f t="shared" si="28"/>
        <v>9973600</v>
      </c>
      <c r="M31" s="173">
        <f t="shared" si="28"/>
        <v>9973600</v>
      </c>
      <c r="N31" s="173">
        <f t="shared" si="28"/>
        <v>0</v>
      </c>
      <c r="O31" s="173">
        <f t="shared" si="28"/>
        <v>0</v>
      </c>
      <c r="P31" s="173">
        <f t="shared" si="28"/>
        <v>0</v>
      </c>
      <c r="Q31" s="173">
        <f t="shared" si="28"/>
        <v>0</v>
      </c>
      <c r="R31" s="173">
        <f t="shared" si="28"/>
        <v>286400</v>
      </c>
    </row>
    <row r="32" spans="1:18">
      <c r="A32" s="51" t="s">
        <v>603</v>
      </c>
      <c r="B32" s="51" t="s">
        <v>71</v>
      </c>
      <c r="C32" s="35">
        <v>3000000</v>
      </c>
      <c r="D32" s="35"/>
      <c r="E32" s="35"/>
      <c r="F32" s="9">
        <v>1000000</v>
      </c>
      <c r="G32" s="9"/>
      <c r="H32" s="9"/>
      <c r="I32" s="9"/>
      <c r="J32" s="115">
        <f t="shared" ref="J32:J34" si="29">SUM(F32:I32)</f>
        <v>1000000</v>
      </c>
      <c r="K32" s="115">
        <f>C32+J32</f>
        <v>4000000</v>
      </c>
      <c r="L32" s="35">
        <v>3825200</v>
      </c>
      <c r="M32" s="35">
        <v>3825200</v>
      </c>
      <c r="N32" s="283">
        <f t="shared" ref="N32:N34" si="30">L32-M32</f>
        <v>0</v>
      </c>
      <c r="O32" s="35"/>
      <c r="P32" s="35"/>
      <c r="Q32" s="283">
        <f t="shared" ref="Q32:Q34" si="31">SUM(N32:P32)</f>
        <v>0</v>
      </c>
      <c r="R32" s="115">
        <f t="shared" ref="R32:R34" si="32">K32-M32-Q32</f>
        <v>174800</v>
      </c>
    </row>
    <row r="33" spans="1:18">
      <c r="A33" s="51" t="s">
        <v>603</v>
      </c>
      <c r="B33" s="51" t="s">
        <v>1279</v>
      </c>
      <c r="C33" s="35">
        <v>4300000</v>
      </c>
      <c r="D33" s="35"/>
      <c r="E33" s="35"/>
      <c r="F33" s="9">
        <v>200000</v>
      </c>
      <c r="G33" s="9"/>
      <c r="H33" s="9"/>
      <c r="I33" s="9"/>
      <c r="J33" s="115">
        <f t="shared" si="29"/>
        <v>200000</v>
      </c>
      <c r="K33" s="115">
        <f>C33+J33</f>
        <v>4500000</v>
      </c>
      <c r="L33" s="35">
        <v>4495400</v>
      </c>
      <c r="M33" s="35">
        <v>4495400</v>
      </c>
      <c r="N33" s="283">
        <f t="shared" si="30"/>
        <v>0</v>
      </c>
      <c r="O33" s="35"/>
      <c r="P33" s="35"/>
      <c r="Q33" s="283">
        <f t="shared" si="31"/>
        <v>0</v>
      </c>
      <c r="R33" s="115">
        <f t="shared" si="32"/>
        <v>4600</v>
      </c>
    </row>
    <row r="34" spans="1:18">
      <c r="A34" s="51" t="s">
        <v>603</v>
      </c>
      <c r="B34" s="51" t="s">
        <v>1280</v>
      </c>
      <c r="C34" s="35">
        <v>3160000</v>
      </c>
      <c r="D34" s="35"/>
      <c r="E34" s="35"/>
      <c r="F34" s="9">
        <v>-1400000</v>
      </c>
      <c r="G34" s="9"/>
      <c r="H34" s="9"/>
      <c r="I34" s="9"/>
      <c r="J34" s="115">
        <f t="shared" si="29"/>
        <v>-1400000</v>
      </c>
      <c r="K34" s="115">
        <f>C34+J34</f>
        <v>1760000</v>
      </c>
      <c r="L34" s="35">
        <v>1653000</v>
      </c>
      <c r="M34" s="35">
        <v>1653000</v>
      </c>
      <c r="N34" s="283">
        <f t="shared" si="30"/>
        <v>0</v>
      </c>
      <c r="O34" s="35"/>
      <c r="P34" s="35"/>
      <c r="Q34" s="283">
        <f t="shared" si="31"/>
        <v>0</v>
      </c>
      <c r="R34" s="115">
        <f t="shared" si="32"/>
        <v>107000</v>
      </c>
    </row>
    <row r="35" spans="1:18">
      <c r="A35" s="55" t="s">
        <v>16</v>
      </c>
      <c r="B35" s="55" t="s">
        <v>60</v>
      </c>
      <c r="C35" s="173">
        <f>SUM(C36)</f>
        <v>7500000</v>
      </c>
      <c r="D35" s="173">
        <f t="shared" ref="D35:R35" si="33">SUM(D36)</f>
        <v>0</v>
      </c>
      <c r="E35" s="173">
        <f t="shared" si="33"/>
        <v>0</v>
      </c>
      <c r="F35" s="173">
        <f t="shared" si="33"/>
        <v>600000</v>
      </c>
      <c r="G35" s="173">
        <f t="shared" si="33"/>
        <v>0</v>
      </c>
      <c r="H35" s="173">
        <f t="shared" si="33"/>
        <v>0</v>
      </c>
      <c r="I35" s="173">
        <f t="shared" si="33"/>
        <v>-1200000</v>
      </c>
      <c r="J35" s="173">
        <f t="shared" si="33"/>
        <v>-600000</v>
      </c>
      <c r="K35" s="173">
        <f t="shared" si="33"/>
        <v>6900000</v>
      </c>
      <c r="L35" s="173">
        <f t="shared" si="33"/>
        <v>6883200</v>
      </c>
      <c r="M35" s="173">
        <f t="shared" si="33"/>
        <v>6883200</v>
      </c>
      <c r="N35" s="173">
        <f t="shared" si="33"/>
        <v>0</v>
      </c>
      <c r="O35" s="173">
        <f t="shared" si="33"/>
        <v>0</v>
      </c>
      <c r="P35" s="173">
        <f t="shared" si="33"/>
        <v>0</v>
      </c>
      <c r="Q35" s="173">
        <f t="shared" si="33"/>
        <v>0</v>
      </c>
      <c r="R35" s="173">
        <f t="shared" si="33"/>
        <v>16800</v>
      </c>
    </row>
    <row r="36" spans="1:18">
      <c r="A36" s="51" t="s">
        <v>4</v>
      </c>
      <c r="B36" s="51" t="s">
        <v>60</v>
      </c>
      <c r="C36" s="35">
        <v>7500000</v>
      </c>
      <c r="D36" s="35"/>
      <c r="E36" s="35"/>
      <c r="F36" s="9">
        <f>-600000+1200000</f>
        <v>600000</v>
      </c>
      <c r="G36" s="9"/>
      <c r="H36" s="9"/>
      <c r="I36" s="9">
        <v>-1200000</v>
      </c>
      <c r="J36" s="115">
        <f>SUM(F36:I36)</f>
        <v>-600000</v>
      </c>
      <c r="K36" s="115">
        <f>C36+J36</f>
        <v>6900000</v>
      </c>
      <c r="L36" s="35">
        <v>6883200</v>
      </c>
      <c r="M36" s="35">
        <v>6883200</v>
      </c>
      <c r="N36" s="283">
        <f>L36-M36</f>
        <v>0</v>
      </c>
      <c r="O36" s="35"/>
      <c r="P36" s="35"/>
      <c r="Q36" s="283">
        <f>SUM(N36:P36)</f>
        <v>0</v>
      </c>
      <c r="R36" s="115">
        <f>K36-M36-Q36</f>
        <v>16800</v>
      </c>
    </row>
    <row r="37" spans="1:18">
      <c r="A37" s="55" t="s">
        <v>16</v>
      </c>
      <c r="B37" s="55" t="s">
        <v>170</v>
      </c>
      <c r="C37" s="173">
        <f>SUM(C38)</f>
        <v>17500000</v>
      </c>
      <c r="D37" s="173">
        <f t="shared" ref="D37:R37" si="34">SUM(D38)</f>
        <v>0</v>
      </c>
      <c r="E37" s="173">
        <f t="shared" si="34"/>
        <v>0</v>
      </c>
      <c r="F37" s="173">
        <f t="shared" si="34"/>
        <v>3200000</v>
      </c>
      <c r="G37" s="173">
        <f t="shared" si="34"/>
        <v>0</v>
      </c>
      <c r="H37" s="173">
        <f t="shared" si="34"/>
        <v>0</v>
      </c>
      <c r="I37" s="173">
        <f t="shared" si="34"/>
        <v>0</v>
      </c>
      <c r="J37" s="173">
        <f t="shared" si="34"/>
        <v>3200000</v>
      </c>
      <c r="K37" s="173">
        <f t="shared" si="34"/>
        <v>20700000</v>
      </c>
      <c r="L37" s="173">
        <f t="shared" si="34"/>
        <v>20688900</v>
      </c>
      <c r="M37" s="173">
        <f t="shared" si="34"/>
        <v>20688900</v>
      </c>
      <c r="N37" s="173">
        <f t="shared" si="34"/>
        <v>0</v>
      </c>
      <c r="O37" s="173">
        <f t="shared" si="34"/>
        <v>0</v>
      </c>
      <c r="P37" s="173">
        <f t="shared" si="34"/>
        <v>0</v>
      </c>
      <c r="Q37" s="173">
        <f t="shared" si="34"/>
        <v>0</v>
      </c>
      <c r="R37" s="173">
        <f t="shared" si="34"/>
        <v>11100</v>
      </c>
    </row>
    <row r="38" spans="1:18">
      <c r="A38" s="51" t="s">
        <v>4</v>
      </c>
      <c r="B38" s="51" t="s">
        <v>171</v>
      </c>
      <c r="C38" s="35">
        <v>17500000</v>
      </c>
      <c r="D38" s="35"/>
      <c r="E38" s="35"/>
      <c r="F38" s="9">
        <v>3200000</v>
      </c>
      <c r="G38" s="9"/>
      <c r="H38" s="9"/>
      <c r="I38" s="9"/>
      <c r="J38" s="115">
        <f>SUM(F38:I38)</f>
        <v>3200000</v>
      </c>
      <c r="K38" s="115">
        <f>C38+J38</f>
        <v>20700000</v>
      </c>
      <c r="L38" s="35">
        <v>20688900</v>
      </c>
      <c r="M38" s="35">
        <v>20688900</v>
      </c>
      <c r="N38" s="283">
        <f>L38-M38</f>
        <v>0</v>
      </c>
      <c r="O38" s="35"/>
      <c r="P38" s="35"/>
      <c r="Q38" s="283">
        <f>SUM(N38:P38)</f>
        <v>0</v>
      </c>
      <c r="R38" s="115">
        <f>K38-M38-Q38</f>
        <v>11100</v>
      </c>
    </row>
    <row r="39" spans="1:18">
      <c r="A39" s="55" t="s">
        <v>16</v>
      </c>
      <c r="B39" s="55" t="s">
        <v>81</v>
      </c>
      <c r="C39" s="173">
        <f>SUM(C40:C41)</f>
        <v>3980000</v>
      </c>
      <c r="D39" s="173">
        <f t="shared" ref="D39:R39" si="35">SUM(D40:D41)</f>
        <v>0</v>
      </c>
      <c r="E39" s="173">
        <f t="shared" si="35"/>
        <v>0</v>
      </c>
      <c r="F39" s="173">
        <f t="shared" si="35"/>
        <v>0</v>
      </c>
      <c r="G39" s="173">
        <f t="shared" si="35"/>
        <v>0</v>
      </c>
      <c r="H39" s="173">
        <f t="shared" si="35"/>
        <v>0</v>
      </c>
      <c r="I39" s="173">
        <f t="shared" si="35"/>
        <v>0</v>
      </c>
      <c r="J39" s="173">
        <f t="shared" si="35"/>
        <v>0</v>
      </c>
      <c r="K39" s="173">
        <f t="shared" si="35"/>
        <v>3980000</v>
      </c>
      <c r="L39" s="173">
        <f t="shared" si="35"/>
        <v>3815000</v>
      </c>
      <c r="M39" s="173">
        <f t="shared" si="35"/>
        <v>3815000</v>
      </c>
      <c r="N39" s="173">
        <f t="shared" si="35"/>
        <v>0</v>
      </c>
      <c r="O39" s="173">
        <f t="shared" si="35"/>
        <v>0</v>
      </c>
      <c r="P39" s="173">
        <f t="shared" si="35"/>
        <v>0</v>
      </c>
      <c r="Q39" s="173">
        <f t="shared" si="35"/>
        <v>0</v>
      </c>
      <c r="R39" s="173">
        <f t="shared" si="35"/>
        <v>165000</v>
      </c>
    </row>
    <row r="40" spans="1:18">
      <c r="A40" s="51" t="s">
        <v>4</v>
      </c>
      <c r="B40" s="51" t="s">
        <v>165</v>
      </c>
      <c r="C40" s="35">
        <v>1980000</v>
      </c>
      <c r="D40" s="35"/>
      <c r="E40" s="35"/>
      <c r="F40" s="9"/>
      <c r="G40" s="9"/>
      <c r="H40" s="9"/>
      <c r="I40" s="9"/>
      <c r="J40" s="115">
        <f t="shared" ref="J40:J41" si="36">SUM(F40:I40)</f>
        <v>0</v>
      </c>
      <c r="K40" s="115">
        <f>C40+J40</f>
        <v>1980000</v>
      </c>
      <c r="L40" s="35">
        <v>1815000</v>
      </c>
      <c r="M40" s="35">
        <v>1815000</v>
      </c>
      <c r="N40" s="283">
        <f t="shared" ref="N40:N41" si="37">L40-M40</f>
        <v>0</v>
      </c>
      <c r="O40" s="35"/>
      <c r="P40" s="35"/>
      <c r="Q40" s="283">
        <f t="shared" ref="Q40:Q41" si="38">SUM(N40:P40)</f>
        <v>0</v>
      </c>
      <c r="R40" s="115">
        <f t="shared" ref="R40:R41" si="39">K40-M40-Q40</f>
        <v>165000</v>
      </c>
    </row>
    <row r="41" spans="1:18">
      <c r="A41" s="51" t="s">
        <v>4</v>
      </c>
      <c r="B41" s="56" t="s">
        <v>94</v>
      </c>
      <c r="C41" s="35">
        <v>2000000</v>
      </c>
      <c r="D41" s="35"/>
      <c r="E41" s="35"/>
      <c r="F41" s="9"/>
      <c r="G41" s="9"/>
      <c r="H41" s="9"/>
      <c r="I41" s="9"/>
      <c r="J41" s="115">
        <f t="shared" si="36"/>
        <v>0</v>
      </c>
      <c r="K41" s="115">
        <f>C41+J41</f>
        <v>2000000</v>
      </c>
      <c r="L41" s="35">
        <v>2000000</v>
      </c>
      <c r="M41" s="35">
        <v>2000000</v>
      </c>
      <c r="N41" s="283">
        <f t="shared" si="37"/>
        <v>0</v>
      </c>
      <c r="O41" s="35"/>
      <c r="P41" s="35"/>
      <c r="Q41" s="283">
        <f t="shared" si="38"/>
        <v>0</v>
      </c>
      <c r="R41" s="115">
        <f t="shared" si="39"/>
        <v>0</v>
      </c>
    </row>
    <row r="42" spans="1:18">
      <c r="A42" s="55" t="s">
        <v>16</v>
      </c>
      <c r="B42" s="55" t="s">
        <v>38</v>
      </c>
      <c r="C42" s="173">
        <f>SUM(C43:C44)</f>
        <v>4700000</v>
      </c>
      <c r="D42" s="173">
        <f t="shared" ref="D42:R42" si="40">SUM(D43:D44)</f>
        <v>0</v>
      </c>
      <c r="E42" s="173">
        <f t="shared" si="40"/>
        <v>0</v>
      </c>
      <c r="F42" s="173">
        <f t="shared" si="40"/>
        <v>3500000</v>
      </c>
      <c r="G42" s="173">
        <f t="shared" si="40"/>
        <v>0</v>
      </c>
      <c r="H42" s="173">
        <f t="shared" si="40"/>
        <v>0</v>
      </c>
      <c r="I42" s="173">
        <f t="shared" si="40"/>
        <v>0</v>
      </c>
      <c r="J42" s="173">
        <f t="shared" si="40"/>
        <v>3500000</v>
      </c>
      <c r="K42" s="173">
        <f t="shared" si="40"/>
        <v>8200000</v>
      </c>
      <c r="L42" s="173">
        <f t="shared" si="40"/>
        <v>7834680</v>
      </c>
      <c r="M42" s="173">
        <f t="shared" si="40"/>
        <v>7834680</v>
      </c>
      <c r="N42" s="173">
        <f t="shared" si="40"/>
        <v>0</v>
      </c>
      <c r="O42" s="173">
        <f t="shared" si="40"/>
        <v>0</v>
      </c>
      <c r="P42" s="173">
        <f t="shared" si="40"/>
        <v>0</v>
      </c>
      <c r="Q42" s="173">
        <f t="shared" si="40"/>
        <v>0</v>
      </c>
      <c r="R42" s="173">
        <f t="shared" si="40"/>
        <v>365320</v>
      </c>
    </row>
    <row r="43" spans="1:18">
      <c r="A43" s="51" t="s">
        <v>4</v>
      </c>
      <c r="B43" s="51" t="s">
        <v>39</v>
      </c>
      <c r="C43" s="35">
        <v>4700000</v>
      </c>
      <c r="D43" s="35"/>
      <c r="E43" s="35"/>
      <c r="F43" s="9">
        <v>-1500000</v>
      </c>
      <c r="G43" s="9"/>
      <c r="H43" s="9"/>
      <c r="I43" s="9"/>
      <c r="J43" s="115">
        <f t="shared" ref="J43:J44" si="41">SUM(F43:I43)</f>
        <v>-1500000</v>
      </c>
      <c r="K43" s="115">
        <f>C43+J43</f>
        <v>3200000</v>
      </c>
      <c r="L43" s="35">
        <v>3046580</v>
      </c>
      <c r="M43" s="35">
        <v>3046580</v>
      </c>
      <c r="N43" s="283">
        <f t="shared" ref="N43:N44" si="42">L43-M43</f>
        <v>0</v>
      </c>
      <c r="O43" s="35"/>
      <c r="P43" s="35"/>
      <c r="Q43" s="283">
        <f t="shared" ref="Q43:Q44" si="43">SUM(N43:P43)</f>
        <v>0</v>
      </c>
      <c r="R43" s="115">
        <f t="shared" ref="R43:R44" si="44">K43-M43-Q43</f>
        <v>153420</v>
      </c>
    </row>
    <row r="44" spans="1:18">
      <c r="A44" s="51" t="s">
        <v>4</v>
      </c>
      <c r="B44" s="56" t="s">
        <v>85</v>
      </c>
      <c r="C44" s="35">
        <v>0</v>
      </c>
      <c r="D44" s="35"/>
      <c r="E44" s="35"/>
      <c r="F44" s="9">
        <v>5000000</v>
      </c>
      <c r="G44" s="9"/>
      <c r="H44" s="9"/>
      <c r="I44" s="9"/>
      <c r="J44" s="115">
        <f t="shared" si="41"/>
        <v>5000000</v>
      </c>
      <c r="K44" s="115">
        <f>C44+J44</f>
        <v>5000000</v>
      </c>
      <c r="L44" s="35">
        <v>4788100</v>
      </c>
      <c r="M44" s="35">
        <v>4788100</v>
      </c>
      <c r="N44" s="283">
        <f t="shared" si="42"/>
        <v>0</v>
      </c>
      <c r="O44" s="35"/>
      <c r="P44" s="35"/>
      <c r="Q44" s="283">
        <f t="shared" si="43"/>
        <v>0</v>
      </c>
      <c r="R44" s="115">
        <f t="shared" si="44"/>
        <v>211900</v>
      </c>
    </row>
    <row r="45" spans="1:18" ht="12.75" customHeight="1">
      <c r="A45" s="55" t="s">
        <v>16</v>
      </c>
      <c r="B45" s="55" t="s">
        <v>40</v>
      </c>
      <c r="C45" s="173">
        <f>SUM(C46:C47)</f>
        <v>20325000</v>
      </c>
      <c r="D45" s="173">
        <f t="shared" ref="D45:R45" si="45">SUM(D46:D47)</f>
        <v>0</v>
      </c>
      <c r="E45" s="173">
        <f t="shared" si="45"/>
        <v>0</v>
      </c>
      <c r="F45" s="173">
        <f t="shared" si="45"/>
        <v>0</v>
      </c>
      <c r="G45" s="173">
        <f t="shared" si="45"/>
        <v>0</v>
      </c>
      <c r="H45" s="173">
        <f t="shared" si="45"/>
        <v>0</v>
      </c>
      <c r="I45" s="173">
        <f t="shared" si="45"/>
        <v>0</v>
      </c>
      <c r="J45" s="173">
        <f t="shared" si="45"/>
        <v>0</v>
      </c>
      <c r="K45" s="173">
        <f t="shared" si="45"/>
        <v>20325000</v>
      </c>
      <c r="L45" s="173">
        <f t="shared" si="45"/>
        <v>20301280</v>
      </c>
      <c r="M45" s="173">
        <f t="shared" si="45"/>
        <v>20301280</v>
      </c>
      <c r="N45" s="173">
        <f t="shared" si="45"/>
        <v>0</v>
      </c>
      <c r="O45" s="173">
        <f t="shared" si="45"/>
        <v>0</v>
      </c>
      <c r="P45" s="173">
        <f t="shared" si="45"/>
        <v>0</v>
      </c>
      <c r="Q45" s="173">
        <f t="shared" si="45"/>
        <v>0</v>
      </c>
      <c r="R45" s="173">
        <f t="shared" si="45"/>
        <v>23720</v>
      </c>
    </row>
    <row r="46" spans="1:18">
      <c r="A46" s="51" t="s">
        <v>4</v>
      </c>
      <c r="B46" s="51" t="s">
        <v>148</v>
      </c>
      <c r="C46" s="35">
        <v>18025000</v>
      </c>
      <c r="D46" s="35"/>
      <c r="E46" s="35"/>
      <c r="F46" s="9"/>
      <c r="G46" s="9"/>
      <c r="H46" s="9"/>
      <c r="I46" s="9"/>
      <c r="J46" s="115">
        <f t="shared" ref="J46:J47" si="46">SUM(F46:I46)</f>
        <v>0</v>
      </c>
      <c r="K46" s="115">
        <f>C46+J46</f>
        <v>18025000</v>
      </c>
      <c r="L46" s="35">
        <v>18021980</v>
      </c>
      <c r="M46" s="35">
        <v>18021980</v>
      </c>
      <c r="N46" s="283">
        <f t="shared" ref="N46:N47" si="47">L46-M46</f>
        <v>0</v>
      </c>
      <c r="O46" s="35"/>
      <c r="P46" s="35"/>
      <c r="Q46" s="283">
        <f t="shared" ref="Q46:Q47" si="48">SUM(N46:P46)</f>
        <v>0</v>
      </c>
      <c r="R46" s="115">
        <f t="shared" ref="R46:R47" si="49">K46-M46-Q46</f>
        <v>3020</v>
      </c>
    </row>
    <row r="47" spans="1:18">
      <c r="A47" s="51" t="s">
        <v>4</v>
      </c>
      <c r="B47" s="51" t="s">
        <v>42</v>
      </c>
      <c r="C47" s="35">
        <v>2300000</v>
      </c>
      <c r="D47" s="35"/>
      <c r="E47" s="35"/>
      <c r="F47" s="9"/>
      <c r="G47" s="9"/>
      <c r="H47" s="9"/>
      <c r="I47" s="9"/>
      <c r="J47" s="115">
        <f t="shared" si="46"/>
        <v>0</v>
      </c>
      <c r="K47" s="115">
        <f>C47+J47</f>
        <v>2300000</v>
      </c>
      <c r="L47" s="35">
        <v>2279300</v>
      </c>
      <c r="M47" s="35">
        <v>2279300</v>
      </c>
      <c r="N47" s="283">
        <f t="shared" si="47"/>
        <v>0</v>
      </c>
      <c r="O47" s="35"/>
      <c r="P47" s="35"/>
      <c r="Q47" s="283">
        <f t="shared" si="48"/>
        <v>0</v>
      </c>
      <c r="R47" s="115">
        <f t="shared" si="49"/>
        <v>20700</v>
      </c>
    </row>
    <row r="48" spans="1:18">
      <c r="A48" s="55" t="s">
        <v>16</v>
      </c>
      <c r="B48" s="57" t="s">
        <v>152</v>
      </c>
      <c r="C48" s="173">
        <f>SUM(C49)</f>
        <v>3000000</v>
      </c>
      <c r="D48" s="173">
        <f t="shared" ref="D48:R48" si="50">SUM(D49)</f>
        <v>0</v>
      </c>
      <c r="E48" s="173">
        <f t="shared" si="50"/>
        <v>0</v>
      </c>
      <c r="F48" s="173">
        <f t="shared" si="50"/>
        <v>1000000</v>
      </c>
      <c r="G48" s="173">
        <f t="shared" si="50"/>
        <v>0</v>
      </c>
      <c r="H48" s="173">
        <f t="shared" si="50"/>
        <v>0</v>
      </c>
      <c r="I48" s="173">
        <f t="shared" si="50"/>
        <v>0</v>
      </c>
      <c r="J48" s="173">
        <f t="shared" si="50"/>
        <v>1000000</v>
      </c>
      <c r="K48" s="173">
        <f t="shared" si="50"/>
        <v>4000000</v>
      </c>
      <c r="L48" s="173">
        <f t="shared" si="50"/>
        <v>4000000</v>
      </c>
      <c r="M48" s="173">
        <f t="shared" si="50"/>
        <v>4000000</v>
      </c>
      <c r="N48" s="173">
        <f t="shared" si="50"/>
        <v>0</v>
      </c>
      <c r="O48" s="173">
        <f t="shared" si="50"/>
        <v>0</v>
      </c>
      <c r="P48" s="173">
        <f t="shared" si="50"/>
        <v>0</v>
      </c>
      <c r="Q48" s="173">
        <f t="shared" si="50"/>
        <v>0</v>
      </c>
      <c r="R48" s="173">
        <f t="shared" si="50"/>
        <v>0</v>
      </c>
    </row>
    <row r="49" spans="1:18">
      <c r="A49" s="51" t="s">
        <v>4</v>
      </c>
      <c r="B49" s="56" t="s">
        <v>153</v>
      </c>
      <c r="C49" s="35">
        <v>3000000</v>
      </c>
      <c r="D49" s="35"/>
      <c r="E49" s="35"/>
      <c r="F49" s="9">
        <v>1000000</v>
      </c>
      <c r="G49" s="9"/>
      <c r="H49" s="9"/>
      <c r="I49" s="9"/>
      <c r="J49" s="115">
        <f>SUM(F49:I49)</f>
        <v>1000000</v>
      </c>
      <c r="K49" s="115">
        <f>C49+J49</f>
        <v>4000000</v>
      </c>
      <c r="L49" s="35">
        <v>4000000</v>
      </c>
      <c r="M49" s="35">
        <v>4000000</v>
      </c>
      <c r="N49" s="283">
        <f>L49-M49</f>
        <v>0</v>
      </c>
      <c r="O49" s="35"/>
      <c r="P49" s="35"/>
      <c r="Q49" s="283">
        <f>SUM(N49:P49)</f>
        <v>0</v>
      </c>
      <c r="R49" s="115">
        <f>K49-M49-Q49</f>
        <v>0</v>
      </c>
    </row>
    <row r="50" spans="1:18">
      <c r="A50" s="55" t="s">
        <v>16</v>
      </c>
      <c r="B50" s="55" t="s">
        <v>49</v>
      </c>
      <c r="C50" s="173">
        <f>SUM(C51:C55)</f>
        <v>19974000</v>
      </c>
      <c r="D50" s="173">
        <f t="shared" ref="D50:R50" si="51">SUM(D51:D55)</f>
        <v>0</v>
      </c>
      <c r="E50" s="173">
        <f t="shared" si="51"/>
        <v>0</v>
      </c>
      <c r="F50" s="173">
        <f t="shared" si="51"/>
        <v>5300000</v>
      </c>
      <c r="G50" s="173">
        <f t="shared" si="51"/>
        <v>0</v>
      </c>
      <c r="H50" s="173">
        <f t="shared" si="51"/>
        <v>0</v>
      </c>
      <c r="I50" s="173">
        <f t="shared" si="51"/>
        <v>1200000</v>
      </c>
      <c r="J50" s="173">
        <f t="shared" si="51"/>
        <v>6500000</v>
      </c>
      <c r="K50" s="173">
        <f t="shared" si="51"/>
        <v>26474000</v>
      </c>
      <c r="L50" s="173">
        <f t="shared" si="51"/>
        <v>26449830</v>
      </c>
      <c r="M50" s="173">
        <f t="shared" si="51"/>
        <v>26449830</v>
      </c>
      <c r="N50" s="173">
        <f t="shared" si="51"/>
        <v>0</v>
      </c>
      <c r="O50" s="173">
        <f t="shared" si="51"/>
        <v>0</v>
      </c>
      <c r="P50" s="173">
        <f t="shared" si="51"/>
        <v>0</v>
      </c>
      <c r="Q50" s="173">
        <f t="shared" si="51"/>
        <v>0</v>
      </c>
      <c r="R50" s="173">
        <f t="shared" si="51"/>
        <v>24170</v>
      </c>
    </row>
    <row r="51" spans="1:18">
      <c r="A51" s="51" t="s">
        <v>4</v>
      </c>
      <c r="B51" s="56" t="s">
        <v>353</v>
      </c>
      <c r="C51" s="35">
        <v>0</v>
      </c>
      <c r="D51" s="35"/>
      <c r="E51" s="35"/>
      <c r="F51" s="9"/>
      <c r="G51" s="9"/>
      <c r="H51" s="9"/>
      <c r="I51" s="9">
        <v>4000000</v>
      </c>
      <c r="J51" s="115">
        <f t="shared" ref="J51:J55" si="52">SUM(F51:I51)</f>
        <v>4000000</v>
      </c>
      <c r="K51" s="115">
        <f>C51+J51</f>
        <v>4000000</v>
      </c>
      <c r="L51" s="35">
        <v>4000000</v>
      </c>
      <c r="M51" s="35">
        <v>4000000</v>
      </c>
      <c r="N51" s="283">
        <f t="shared" ref="N51:N55" si="53">L51-M51</f>
        <v>0</v>
      </c>
      <c r="O51" s="35"/>
      <c r="P51" s="35"/>
      <c r="Q51" s="283">
        <f t="shared" ref="Q51:Q55" si="54">SUM(N51:P51)</f>
        <v>0</v>
      </c>
      <c r="R51" s="115">
        <f t="shared" ref="R51:R55" si="55">K51-M51-Q51</f>
        <v>0</v>
      </c>
    </row>
    <row r="52" spans="1:18">
      <c r="A52" s="51" t="s">
        <v>4</v>
      </c>
      <c r="B52" s="56" t="s">
        <v>103</v>
      </c>
      <c r="C52" s="35">
        <v>8000000</v>
      </c>
      <c r="D52" s="35"/>
      <c r="E52" s="35"/>
      <c r="F52" s="9"/>
      <c r="G52" s="9"/>
      <c r="H52" s="9"/>
      <c r="I52" s="9"/>
      <c r="J52" s="115">
        <f t="shared" si="52"/>
        <v>0</v>
      </c>
      <c r="K52" s="115">
        <f>C52+J52</f>
        <v>8000000</v>
      </c>
      <c r="L52" s="35">
        <v>7998310</v>
      </c>
      <c r="M52" s="35">
        <v>7998310</v>
      </c>
      <c r="N52" s="283">
        <f t="shared" si="53"/>
        <v>0</v>
      </c>
      <c r="O52" s="35"/>
      <c r="P52" s="35"/>
      <c r="Q52" s="283">
        <f t="shared" si="54"/>
        <v>0</v>
      </c>
      <c r="R52" s="115">
        <f t="shared" si="55"/>
        <v>1690</v>
      </c>
    </row>
    <row r="53" spans="1:18">
      <c r="A53" s="51" t="s">
        <v>4</v>
      </c>
      <c r="B53" s="56" t="s">
        <v>43</v>
      </c>
      <c r="C53" s="35">
        <v>800000</v>
      </c>
      <c r="D53" s="35"/>
      <c r="E53" s="35"/>
      <c r="F53" s="9">
        <v>2300000</v>
      </c>
      <c r="G53" s="9"/>
      <c r="H53" s="9"/>
      <c r="I53" s="9"/>
      <c r="J53" s="115">
        <f t="shared" si="52"/>
        <v>2300000</v>
      </c>
      <c r="K53" s="115">
        <f>C53+J53</f>
        <v>3100000</v>
      </c>
      <c r="L53" s="35">
        <v>3097310</v>
      </c>
      <c r="M53" s="35">
        <v>3097310</v>
      </c>
      <c r="N53" s="283">
        <f t="shared" si="53"/>
        <v>0</v>
      </c>
      <c r="O53" s="35"/>
      <c r="P53" s="35"/>
      <c r="Q53" s="283">
        <f t="shared" si="54"/>
        <v>0</v>
      </c>
      <c r="R53" s="115">
        <f t="shared" si="55"/>
        <v>2690</v>
      </c>
    </row>
    <row r="54" spans="1:18">
      <c r="A54" s="51" t="s">
        <v>4</v>
      </c>
      <c r="B54" s="56" t="s">
        <v>53</v>
      </c>
      <c r="C54" s="35">
        <v>5923000</v>
      </c>
      <c r="D54" s="35"/>
      <c r="E54" s="35"/>
      <c r="F54" s="9">
        <f>-2364000</f>
        <v>-2364000</v>
      </c>
      <c r="G54" s="9"/>
      <c r="H54" s="9"/>
      <c r="I54" s="9"/>
      <c r="J54" s="115">
        <f t="shared" si="52"/>
        <v>-2364000</v>
      </c>
      <c r="K54" s="115">
        <f>C54+J54</f>
        <v>3559000</v>
      </c>
      <c r="L54" s="35">
        <v>3551720</v>
      </c>
      <c r="M54" s="35">
        <v>3551720</v>
      </c>
      <c r="N54" s="283">
        <f t="shared" si="53"/>
        <v>0</v>
      </c>
      <c r="O54" s="35"/>
      <c r="P54" s="35"/>
      <c r="Q54" s="283">
        <f t="shared" si="54"/>
        <v>0</v>
      </c>
      <c r="R54" s="115">
        <f t="shared" si="55"/>
        <v>7280</v>
      </c>
    </row>
    <row r="55" spans="1:18">
      <c r="A55" s="51" t="s">
        <v>4</v>
      </c>
      <c r="B55" s="56" t="s">
        <v>138</v>
      </c>
      <c r="C55" s="35">
        <v>5251000</v>
      </c>
      <c r="D55" s="35"/>
      <c r="E55" s="35"/>
      <c r="F55" s="9">
        <f>2564000-200000+3000000</f>
        <v>5364000</v>
      </c>
      <c r="G55" s="9"/>
      <c r="H55" s="9"/>
      <c r="I55" s="9">
        <f>200000-3000000</f>
        <v>-2800000</v>
      </c>
      <c r="J55" s="115">
        <f t="shared" si="52"/>
        <v>2564000</v>
      </c>
      <c r="K55" s="115">
        <f>C55+J55</f>
        <v>7815000</v>
      </c>
      <c r="L55" s="35">
        <v>7802490</v>
      </c>
      <c r="M55" s="35">
        <v>7802490</v>
      </c>
      <c r="N55" s="283">
        <f t="shared" si="53"/>
        <v>0</v>
      </c>
      <c r="O55" s="35"/>
      <c r="P55" s="35"/>
      <c r="Q55" s="283">
        <f t="shared" si="54"/>
        <v>0</v>
      </c>
      <c r="R55" s="115">
        <f t="shared" si="55"/>
        <v>12510</v>
      </c>
    </row>
    <row r="56" spans="1:18">
      <c r="A56" s="55" t="s">
        <v>16</v>
      </c>
      <c r="B56" s="57" t="s">
        <v>104</v>
      </c>
      <c r="C56" s="173">
        <f>SUM(C57)</f>
        <v>0</v>
      </c>
      <c r="D56" s="173">
        <f t="shared" ref="D56:R56" si="56">SUM(D57)</f>
        <v>0</v>
      </c>
      <c r="E56" s="173">
        <f t="shared" si="56"/>
        <v>0</v>
      </c>
      <c r="F56" s="173">
        <f t="shared" si="56"/>
        <v>920000</v>
      </c>
      <c r="G56" s="173">
        <f t="shared" si="56"/>
        <v>0</v>
      </c>
      <c r="H56" s="173">
        <f t="shared" si="56"/>
        <v>0</v>
      </c>
      <c r="I56" s="173">
        <f t="shared" si="56"/>
        <v>0</v>
      </c>
      <c r="J56" s="173">
        <f t="shared" si="56"/>
        <v>920000</v>
      </c>
      <c r="K56" s="173">
        <f t="shared" si="56"/>
        <v>920000</v>
      </c>
      <c r="L56" s="173">
        <f t="shared" si="56"/>
        <v>863340</v>
      </c>
      <c r="M56" s="173">
        <f t="shared" si="56"/>
        <v>863340</v>
      </c>
      <c r="N56" s="173">
        <f t="shared" si="56"/>
        <v>0</v>
      </c>
      <c r="O56" s="173">
        <f t="shared" si="56"/>
        <v>0</v>
      </c>
      <c r="P56" s="173">
        <f t="shared" si="56"/>
        <v>0</v>
      </c>
      <c r="Q56" s="173">
        <f t="shared" si="56"/>
        <v>0</v>
      </c>
      <c r="R56" s="173">
        <f t="shared" si="56"/>
        <v>56660</v>
      </c>
    </row>
    <row r="57" spans="1:18">
      <c r="A57" s="51" t="s">
        <v>4</v>
      </c>
      <c r="B57" s="56" t="s">
        <v>105</v>
      </c>
      <c r="C57" s="35">
        <v>0</v>
      </c>
      <c r="D57" s="35"/>
      <c r="E57" s="35"/>
      <c r="F57" s="9">
        <v>920000</v>
      </c>
      <c r="G57" s="9"/>
      <c r="H57" s="9"/>
      <c r="I57" s="9"/>
      <c r="J57" s="115">
        <f>SUM(F57:I57)</f>
        <v>920000</v>
      </c>
      <c r="K57" s="115">
        <f>C57+J57</f>
        <v>920000</v>
      </c>
      <c r="L57" s="35">
        <v>863340</v>
      </c>
      <c r="M57" s="35">
        <v>863340</v>
      </c>
      <c r="N57" s="283">
        <f>L57-M57</f>
        <v>0</v>
      </c>
      <c r="O57" s="35"/>
      <c r="P57" s="35"/>
      <c r="Q57" s="283">
        <f>SUM(N57:P57)</f>
        <v>0</v>
      </c>
      <c r="R57" s="115">
        <f>K57-M57-Q57</f>
        <v>56660</v>
      </c>
    </row>
    <row r="58" spans="1:18">
      <c r="A58" s="52" t="s">
        <v>1</v>
      </c>
      <c r="B58" s="52" t="s">
        <v>51</v>
      </c>
      <c r="C58" s="117">
        <f t="shared" ref="C58:R58" si="57">SUM(C59,C86)</f>
        <v>60634000</v>
      </c>
      <c r="D58" s="117">
        <f t="shared" si="57"/>
        <v>0</v>
      </c>
      <c r="E58" s="117">
        <f t="shared" si="57"/>
        <v>0</v>
      </c>
      <c r="F58" s="117">
        <f t="shared" si="57"/>
        <v>0</v>
      </c>
      <c r="G58" s="117">
        <f t="shared" si="57"/>
        <v>0</v>
      </c>
      <c r="H58" s="117">
        <f t="shared" si="57"/>
        <v>0</v>
      </c>
      <c r="I58" s="117">
        <f t="shared" si="57"/>
        <v>14799000</v>
      </c>
      <c r="J58" s="117">
        <f t="shared" si="57"/>
        <v>14799000</v>
      </c>
      <c r="K58" s="117">
        <f t="shared" si="57"/>
        <v>75433000</v>
      </c>
      <c r="L58" s="117">
        <f t="shared" si="57"/>
        <v>71970440</v>
      </c>
      <c r="M58" s="117">
        <f t="shared" si="57"/>
        <v>71970440</v>
      </c>
      <c r="N58" s="117">
        <f t="shared" si="57"/>
        <v>0</v>
      </c>
      <c r="O58" s="117">
        <f t="shared" si="57"/>
        <v>0</v>
      </c>
      <c r="P58" s="117">
        <f t="shared" si="57"/>
        <v>0</v>
      </c>
      <c r="Q58" s="117">
        <f t="shared" si="57"/>
        <v>0</v>
      </c>
      <c r="R58" s="117">
        <f t="shared" si="57"/>
        <v>3462560</v>
      </c>
    </row>
    <row r="59" spans="1:18">
      <c r="A59" s="53" t="s">
        <v>2</v>
      </c>
      <c r="B59" s="53" t="s">
        <v>135</v>
      </c>
      <c r="C59" s="119">
        <f t="shared" ref="C59:R59" si="58">SUM(C60,C63,C81)</f>
        <v>53182000</v>
      </c>
      <c r="D59" s="119">
        <f t="shared" si="58"/>
        <v>0</v>
      </c>
      <c r="E59" s="119">
        <f t="shared" si="58"/>
        <v>0</v>
      </c>
      <c r="F59" s="119">
        <f t="shared" si="58"/>
        <v>0</v>
      </c>
      <c r="G59" s="119">
        <f t="shared" si="58"/>
        <v>0</v>
      </c>
      <c r="H59" s="119">
        <f t="shared" si="58"/>
        <v>0</v>
      </c>
      <c r="I59" s="119">
        <f t="shared" si="58"/>
        <v>14799000</v>
      </c>
      <c r="J59" s="119">
        <f t="shared" si="58"/>
        <v>14799000</v>
      </c>
      <c r="K59" s="119">
        <f t="shared" si="58"/>
        <v>67981000</v>
      </c>
      <c r="L59" s="119">
        <f t="shared" si="58"/>
        <v>64568440</v>
      </c>
      <c r="M59" s="119">
        <f t="shared" si="58"/>
        <v>64568440</v>
      </c>
      <c r="N59" s="119">
        <f t="shared" si="58"/>
        <v>0</v>
      </c>
      <c r="O59" s="119">
        <f t="shared" si="58"/>
        <v>0</v>
      </c>
      <c r="P59" s="119">
        <f t="shared" si="58"/>
        <v>0</v>
      </c>
      <c r="Q59" s="119">
        <f t="shared" si="58"/>
        <v>0</v>
      </c>
      <c r="R59" s="119">
        <f t="shared" si="58"/>
        <v>3412560</v>
      </c>
    </row>
    <row r="60" spans="1:18">
      <c r="A60" s="54" t="s">
        <v>3</v>
      </c>
      <c r="B60" s="54" t="s">
        <v>52</v>
      </c>
      <c r="C60" s="120">
        <f>SUM(C61)</f>
        <v>24000000</v>
      </c>
      <c r="D60" s="120">
        <f t="shared" ref="D60:R61" si="59">SUM(D61)</f>
        <v>0</v>
      </c>
      <c r="E60" s="120">
        <f t="shared" si="59"/>
        <v>0</v>
      </c>
      <c r="F60" s="120">
        <f t="shared" si="59"/>
        <v>0</v>
      </c>
      <c r="G60" s="120">
        <f t="shared" si="59"/>
        <v>0</v>
      </c>
      <c r="H60" s="120">
        <f t="shared" si="59"/>
        <v>0</v>
      </c>
      <c r="I60" s="120">
        <f t="shared" si="59"/>
        <v>0</v>
      </c>
      <c r="J60" s="120">
        <f t="shared" si="59"/>
        <v>0</v>
      </c>
      <c r="K60" s="120">
        <f t="shared" si="59"/>
        <v>24000000</v>
      </c>
      <c r="L60" s="120">
        <f t="shared" si="59"/>
        <v>23995000</v>
      </c>
      <c r="M60" s="120">
        <f t="shared" si="59"/>
        <v>23995000</v>
      </c>
      <c r="N60" s="120">
        <f t="shared" si="59"/>
        <v>0</v>
      </c>
      <c r="O60" s="120">
        <f t="shared" si="59"/>
        <v>0</v>
      </c>
      <c r="P60" s="120">
        <f t="shared" si="59"/>
        <v>0</v>
      </c>
      <c r="Q60" s="120">
        <f t="shared" si="59"/>
        <v>0</v>
      </c>
      <c r="R60" s="120">
        <f t="shared" si="59"/>
        <v>5000</v>
      </c>
    </row>
    <row r="61" spans="1:18">
      <c r="A61" s="55" t="s">
        <v>16</v>
      </c>
      <c r="B61" s="55" t="s">
        <v>170</v>
      </c>
      <c r="C61" s="173">
        <f>SUM(C62)</f>
        <v>24000000</v>
      </c>
      <c r="D61" s="173">
        <f t="shared" si="59"/>
        <v>0</v>
      </c>
      <c r="E61" s="173">
        <f t="shared" si="59"/>
        <v>0</v>
      </c>
      <c r="F61" s="173">
        <f t="shared" si="59"/>
        <v>0</v>
      </c>
      <c r="G61" s="173">
        <f t="shared" si="59"/>
        <v>0</v>
      </c>
      <c r="H61" s="173">
        <f t="shared" si="59"/>
        <v>0</v>
      </c>
      <c r="I61" s="173">
        <f t="shared" si="59"/>
        <v>0</v>
      </c>
      <c r="J61" s="173">
        <f t="shared" si="59"/>
        <v>0</v>
      </c>
      <c r="K61" s="173">
        <f t="shared" si="59"/>
        <v>24000000</v>
      </c>
      <c r="L61" s="173">
        <f t="shared" si="59"/>
        <v>23995000</v>
      </c>
      <c r="M61" s="173">
        <f t="shared" si="59"/>
        <v>23995000</v>
      </c>
      <c r="N61" s="173">
        <f t="shared" si="59"/>
        <v>0</v>
      </c>
      <c r="O61" s="173">
        <f t="shared" si="59"/>
        <v>0</v>
      </c>
      <c r="P61" s="173">
        <f t="shared" si="59"/>
        <v>0</v>
      </c>
      <c r="Q61" s="173">
        <f t="shared" si="59"/>
        <v>0</v>
      </c>
      <c r="R61" s="173">
        <f t="shared" si="59"/>
        <v>5000</v>
      </c>
    </row>
    <row r="62" spans="1:18">
      <c r="A62" s="51" t="s">
        <v>4</v>
      </c>
      <c r="B62" s="51" t="s">
        <v>171</v>
      </c>
      <c r="C62" s="35">
        <v>24000000</v>
      </c>
      <c r="D62" s="35"/>
      <c r="E62" s="35"/>
      <c r="F62" s="9"/>
      <c r="G62" s="9"/>
      <c r="H62" s="9"/>
      <c r="I62" s="9"/>
      <c r="J62" s="115">
        <f>SUM(F62:I62)</f>
        <v>0</v>
      </c>
      <c r="K62" s="115">
        <f>C62+J62</f>
        <v>24000000</v>
      </c>
      <c r="L62" s="35">
        <v>23995000</v>
      </c>
      <c r="M62" s="35">
        <v>23995000</v>
      </c>
      <c r="N62" s="283">
        <f>L62-M62</f>
        <v>0</v>
      </c>
      <c r="O62" s="35"/>
      <c r="P62" s="35"/>
      <c r="Q62" s="283">
        <f>SUM(N62:P62)</f>
        <v>0</v>
      </c>
      <c r="R62" s="115">
        <f>K62-M62-Q62</f>
        <v>5000</v>
      </c>
    </row>
    <row r="63" spans="1:18">
      <c r="A63" s="54" t="s">
        <v>3</v>
      </c>
      <c r="B63" s="54" t="s">
        <v>1281</v>
      </c>
      <c r="C63" s="120">
        <f>SUM(C66,C69,C71,C75,C77,C79,C64)</f>
        <v>29182000</v>
      </c>
      <c r="D63" s="120">
        <f t="shared" ref="D63:R63" si="60">SUM(D66,D69,D71,D75,D77,D79,D64)</f>
        <v>0</v>
      </c>
      <c r="E63" s="120">
        <f t="shared" si="60"/>
        <v>0</v>
      </c>
      <c r="F63" s="120">
        <f t="shared" si="60"/>
        <v>0</v>
      </c>
      <c r="G63" s="120">
        <f t="shared" si="60"/>
        <v>0</v>
      </c>
      <c r="H63" s="120">
        <f t="shared" si="60"/>
        <v>0</v>
      </c>
      <c r="I63" s="120">
        <f t="shared" si="60"/>
        <v>0</v>
      </c>
      <c r="J63" s="120">
        <f t="shared" si="60"/>
        <v>0</v>
      </c>
      <c r="K63" s="120">
        <f t="shared" si="60"/>
        <v>29182000</v>
      </c>
      <c r="L63" s="120">
        <f t="shared" si="60"/>
        <v>26499440</v>
      </c>
      <c r="M63" s="120">
        <f t="shared" si="60"/>
        <v>26499440</v>
      </c>
      <c r="N63" s="120">
        <f t="shared" si="60"/>
        <v>0</v>
      </c>
      <c r="O63" s="120">
        <f t="shared" si="60"/>
        <v>0</v>
      </c>
      <c r="P63" s="120">
        <f t="shared" si="60"/>
        <v>0</v>
      </c>
      <c r="Q63" s="120">
        <f t="shared" si="60"/>
        <v>0</v>
      </c>
      <c r="R63" s="120">
        <f t="shared" si="60"/>
        <v>2682560</v>
      </c>
    </row>
    <row r="64" spans="1:18">
      <c r="A64" s="55" t="s">
        <v>16</v>
      </c>
      <c r="B64" s="57" t="s">
        <v>21</v>
      </c>
      <c r="C64" s="173">
        <f>SUM(C65)</f>
        <v>600000</v>
      </c>
      <c r="D64" s="173">
        <f t="shared" ref="D64:R64" si="61">SUM(D65)</f>
        <v>0</v>
      </c>
      <c r="E64" s="173">
        <f t="shared" si="61"/>
        <v>0</v>
      </c>
      <c r="F64" s="173">
        <f t="shared" si="61"/>
        <v>0</v>
      </c>
      <c r="G64" s="173">
        <f t="shared" si="61"/>
        <v>0</v>
      </c>
      <c r="H64" s="173">
        <f t="shared" si="61"/>
        <v>0</v>
      </c>
      <c r="I64" s="173">
        <f t="shared" si="61"/>
        <v>0</v>
      </c>
      <c r="J64" s="173">
        <f t="shared" si="61"/>
        <v>0</v>
      </c>
      <c r="K64" s="173">
        <f t="shared" si="61"/>
        <v>600000</v>
      </c>
      <c r="L64" s="173">
        <f t="shared" si="61"/>
        <v>300000</v>
      </c>
      <c r="M64" s="173">
        <f t="shared" si="61"/>
        <v>300000</v>
      </c>
      <c r="N64" s="173">
        <f t="shared" si="61"/>
        <v>0</v>
      </c>
      <c r="O64" s="173">
        <f t="shared" si="61"/>
        <v>0</v>
      </c>
      <c r="P64" s="173">
        <f t="shared" si="61"/>
        <v>0</v>
      </c>
      <c r="Q64" s="173">
        <f t="shared" si="61"/>
        <v>0</v>
      </c>
      <c r="R64" s="173">
        <f t="shared" si="61"/>
        <v>300000</v>
      </c>
    </row>
    <row r="65" spans="1:18">
      <c r="A65" s="51" t="s">
        <v>4</v>
      </c>
      <c r="B65" s="56" t="s">
        <v>75</v>
      </c>
      <c r="C65" s="35">
        <v>600000</v>
      </c>
      <c r="D65" s="35"/>
      <c r="E65" s="35"/>
      <c r="F65" s="9"/>
      <c r="G65" s="9"/>
      <c r="H65" s="9"/>
      <c r="I65" s="9"/>
      <c r="J65" s="115">
        <f>SUM(F65:I65)</f>
        <v>0</v>
      </c>
      <c r="K65" s="115">
        <f>C65+J65</f>
        <v>600000</v>
      </c>
      <c r="L65" s="35">
        <v>300000</v>
      </c>
      <c r="M65" s="35">
        <v>300000</v>
      </c>
      <c r="N65" s="283">
        <f>L65-M65</f>
        <v>0</v>
      </c>
      <c r="O65" s="35"/>
      <c r="P65" s="35"/>
      <c r="Q65" s="283">
        <f>SUM(N65:P65)</f>
        <v>0</v>
      </c>
      <c r="R65" s="115">
        <f>K65-M65-Q65</f>
        <v>300000</v>
      </c>
    </row>
    <row r="66" spans="1:18">
      <c r="A66" s="55" t="s">
        <v>16</v>
      </c>
      <c r="B66" s="55" t="s">
        <v>76</v>
      </c>
      <c r="C66" s="173">
        <f>SUM(C67:C68)</f>
        <v>4400000</v>
      </c>
      <c r="D66" s="173">
        <f t="shared" ref="D66:R66" si="62">SUM(D67:D68)</f>
        <v>0</v>
      </c>
      <c r="E66" s="173">
        <f t="shared" si="62"/>
        <v>0</v>
      </c>
      <c r="F66" s="173">
        <f t="shared" si="62"/>
        <v>-680000</v>
      </c>
      <c r="G66" s="173">
        <f t="shared" si="62"/>
        <v>0</v>
      </c>
      <c r="H66" s="173">
        <f t="shared" si="62"/>
        <v>0</v>
      </c>
      <c r="I66" s="173">
        <f t="shared" si="62"/>
        <v>0</v>
      </c>
      <c r="J66" s="173">
        <f t="shared" si="62"/>
        <v>-680000</v>
      </c>
      <c r="K66" s="173">
        <f t="shared" si="62"/>
        <v>3720000</v>
      </c>
      <c r="L66" s="173">
        <f t="shared" si="62"/>
        <v>3620000</v>
      </c>
      <c r="M66" s="173">
        <f t="shared" si="62"/>
        <v>3620000</v>
      </c>
      <c r="N66" s="173">
        <f t="shared" si="62"/>
        <v>0</v>
      </c>
      <c r="O66" s="173">
        <f t="shared" si="62"/>
        <v>0</v>
      </c>
      <c r="P66" s="173">
        <f t="shared" si="62"/>
        <v>0</v>
      </c>
      <c r="Q66" s="173">
        <f t="shared" si="62"/>
        <v>0</v>
      </c>
      <c r="R66" s="173">
        <f t="shared" si="62"/>
        <v>100000</v>
      </c>
    </row>
    <row r="67" spans="1:18">
      <c r="A67" s="51" t="s">
        <v>4</v>
      </c>
      <c r="B67" s="51" t="s">
        <v>77</v>
      </c>
      <c r="C67" s="35">
        <v>2400000</v>
      </c>
      <c r="D67" s="35"/>
      <c r="E67" s="35"/>
      <c r="F67" s="9">
        <v>-480000</v>
      </c>
      <c r="G67" s="9"/>
      <c r="H67" s="9"/>
      <c r="I67" s="9"/>
      <c r="J67" s="115">
        <f t="shared" ref="J67:J68" si="63">SUM(F67:I67)</f>
        <v>-480000</v>
      </c>
      <c r="K67" s="115">
        <f>C67+J67</f>
        <v>1920000</v>
      </c>
      <c r="L67" s="35">
        <v>1920000</v>
      </c>
      <c r="M67" s="35">
        <v>1920000</v>
      </c>
      <c r="N67" s="283">
        <f t="shared" ref="N67:N68" si="64">L67-M67</f>
        <v>0</v>
      </c>
      <c r="O67" s="35"/>
      <c r="P67" s="35"/>
      <c r="Q67" s="283">
        <f t="shared" ref="Q67:Q68" si="65">SUM(N67:P67)</f>
        <v>0</v>
      </c>
      <c r="R67" s="115">
        <f t="shared" ref="R67:R68" si="66">K67-M67-Q67</f>
        <v>0</v>
      </c>
    </row>
    <row r="68" spans="1:18">
      <c r="A68" s="51" t="s">
        <v>4</v>
      </c>
      <c r="B68" s="51" t="s">
        <v>180</v>
      </c>
      <c r="C68" s="35">
        <v>2000000</v>
      </c>
      <c r="D68" s="35"/>
      <c r="E68" s="35"/>
      <c r="F68" s="9">
        <v>-200000</v>
      </c>
      <c r="G68" s="9"/>
      <c r="H68" s="9"/>
      <c r="I68" s="9"/>
      <c r="J68" s="115">
        <f t="shared" si="63"/>
        <v>-200000</v>
      </c>
      <c r="K68" s="115">
        <f>C68+J68</f>
        <v>1800000</v>
      </c>
      <c r="L68" s="35">
        <v>1700000</v>
      </c>
      <c r="M68" s="35">
        <v>1700000</v>
      </c>
      <c r="N68" s="283">
        <f t="shared" si="64"/>
        <v>0</v>
      </c>
      <c r="O68" s="35"/>
      <c r="P68" s="35"/>
      <c r="Q68" s="283">
        <f t="shared" si="65"/>
        <v>0</v>
      </c>
      <c r="R68" s="115">
        <f t="shared" si="66"/>
        <v>100000</v>
      </c>
    </row>
    <row r="69" spans="1:18">
      <c r="A69" s="55" t="s">
        <v>16</v>
      </c>
      <c r="B69" s="55" t="s">
        <v>67</v>
      </c>
      <c r="C69" s="173">
        <f>SUM(C70)</f>
        <v>2100000</v>
      </c>
      <c r="D69" s="173">
        <f t="shared" ref="D69:R69" si="67">SUM(D70)</f>
        <v>0</v>
      </c>
      <c r="E69" s="173">
        <f t="shared" si="67"/>
        <v>0</v>
      </c>
      <c r="F69" s="173">
        <f t="shared" si="67"/>
        <v>1360000</v>
      </c>
      <c r="G69" s="173">
        <f t="shared" si="67"/>
        <v>0</v>
      </c>
      <c r="H69" s="173">
        <f t="shared" si="67"/>
        <v>0</v>
      </c>
      <c r="I69" s="173">
        <f t="shared" si="67"/>
        <v>0</v>
      </c>
      <c r="J69" s="173">
        <f t="shared" si="67"/>
        <v>1360000</v>
      </c>
      <c r="K69" s="173">
        <f t="shared" si="67"/>
        <v>3460000</v>
      </c>
      <c r="L69" s="173">
        <f t="shared" si="67"/>
        <v>1798810</v>
      </c>
      <c r="M69" s="173">
        <f t="shared" si="67"/>
        <v>1798810</v>
      </c>
      <c r="N69" s="173">
        <f t="shared" si="67"/>
        <v>0</v>
      </c>
      <c r="O69" s="173">
        <f t="shared" si="67"/>
        <v>0</v>
      </c>
      <c r="P69" s="173">
        <f t="shared" si="67"/>
        <v>0</v>
      </c>
      <c r="Q69" s="173">
        <f t="shared" si="67"/>
        <v>0</v>
      </c>
      <c r="R69" s="173">
        <f t="shared" si="67"/>
        <v>1661190</v>
      </c>
    </row>
    <row r="70" spans="1:18">
      <c r="A70" s="51" t="s">
        <v>4</v>
      </c>
      <c r="B70" s="51" t="s">
        <v>67</v>
      </c>
      <c r="C70" s="35">
        <v>2100000</v>
      </c>
      <c r="D70" s="35"/>
      <c r="E70" s="35"/>
      <c r="F70" s="9">
        <v>1360000</v>
      </c>
      <c r="G70" s="9"/>
      <c r="H70" s="9"/>
      <c r="I70" s="9"/>
      <c r="J70" s="115">
        <f>SUM(F70:I70)</f>
        <v>1360000</v>
      </c>
      <c r="K70" s="115">
        <f>C70+J70</f>
        <v>3460000</v>
      </c>
      <c r="L70" s="35">
        <v>1798810</v>
      </c>
      <c r="M70" s="35">
        <v>1798810</v>
      </c>
      <c r="N70" s="283">
        <f>L70-M70</f>
        <v>0</v>
      </c>
      <c r="O70" s="35"/>
      <c r="P70" s="35"/>
      <c r="Q70" s="283">
        <f>SUM(N70:P70)</f>
        <v>0</v>
      </c>
      <c r="R70" s="115">
        <f>K70-M70-Q70</f>
        <v>1661190</v>
      </c>
    </row>
    <row r="71" spans="1:18">
      <c r="A71" s="55" t="s">
        <v>16</v>
      </c>
      <c r="B71" s="55" t="s">
        <v>36</v>
      </c>
      <c r="C71" s="173">
        <f>SUM(C72:C74)</f>
        <v>13502000</v>
      </c>
      <c r="D71" s="173">
        <f t="shared" ref="D71:R71" si="68">SUM(D72:D74)</f>
        <v>0</v>
      </c>
      <c r="E71" s="173">
        <f t="shared" si="68"/>
        <v>0</v>
      </c>
      <c r="F71" s="173">
        <f t="shared" si="68"/>
        <v>-2860000</v>
      </c>
      <c r="G71" s="173">
        <f t="shared" si="68"/>
        <v>0</v>
      </c>
      <c r="H71" s="173">
        <f t="shared" si="68"/>
        <v>0</v>
      </c>
      <c r="I71" s="173">
        <f t="shared" si="68"/>
        <v>0</v>
      </c>
      <c r="J71" s="173">
        <f t="shared" si="68"/>
        <v>-2860000</v>
      </c>
      <c r="K71" s="173">
        <f t="shared" si="68"/>
        <v>10642000</v>
      </c>
      <c r="L71" s="173">
        <f t="shared" si="68"/>
        <v>10637140</v>
      </c>
      <c r="M71" s="173">
        <f t="shared" si="68"/>
        <v>10637140</v>
      </c>
      <c r="N71" s="173">
        <f t="shared" si="68"/>
        <v>0</v>
      </c>
      <c r="O71" s="173">
        <f t="shared" si="68"/>
        <v>0</v>
      </c>
      <c r="P71" s="173">
        <f t="shared" si="68"/>
        <v>0</v>
      </c>
      <c r="Q71" s="173">
        <f t="shared" si="68"/>
        <v>0</v>
      </c>
      <c r="R71" s="173">
        <f t="shared" si="68"/>
        <v>4860</v>
      </c>
    </row>
    <row r="72" spans="1:18">
      <c r="A72" s="51" t="s">
        <v>4</v>
      </c>
      <c r="B72" s="51" t="s">
        <v>37</v>
      </c>
      <c r="C72" s="35">
        <v>4852000</v>
      </c>
      <c r="D72" s="35"/>
      <c r="E72" s="35"/>
      <c r="F72" s="9"/>
      <c r="G72" s="9"/>
      <c r="H72" s="9"/>
      <c r="I72" s="9"/>
      <c r="J72" s="115">
        <f t="shared" ref="J72:J74" si="69">SUM(F72:I72)</f>
        <v>0</v>
      </c>
      <c r="K72" s="115">
        <f>C72+J72</f>
        <v>4852000</v>
      </c>
      <c r="L72" s="35">
        <v>4851140</v>
      </c>
      <c r="M72" s="35">
        <v>4851140</v>
      </c>
      <c r="N72" s="283">
        <f t="shared" ref="N72:N74" si="70">L72-M72</f>
        <v>0</v>
      </c>
      <c r="O72" s="35"/>
      <c r="P72" s="35"/>
      <c r="Q72" s="283">
        <f t="shared" ref="Q72:Q74" si="71">SUM(N72:P72)</f>
        <v>0</v>
      </c>
      <c r="R72" s="115">
        <f t="shared" ref="R72:R74" si="72">K72-M72-Q72</f>
        <v>860</v>
      </c>
    </row>
    <row r="73" spans="1:18">
      <c r="A73" s="51" t="s">
        <v>4</v>
      </c>
      <c r="B73" s="51" t="s">
        <v>43</v>
      </c>
      <c r="C73" s="35">
        <v>4650000</v>
      </c>
      <c r="D73" s="35"/>
      <c r="E73" s="35"/>
      <c r="F73" s="9">
        <v>-1500000</v>
      </c>
      <c r="G73" s="9"/>
      <c r="H73" s="9"/>
      <c r="I73" s="9"/>
      <c r="J73" s="115">
        <f t="shared" si="69"/>
        <v>-1500000</v>
      </c>
      <c r="K73" s="115">
        <f>C73+J73</f>
        <v>3150000</v>
      </c>
      <c r="L73" s="35">
        <v>3146000</v>
      </c>
      <c r="M73" s="35">
        <v>3146000</v>
      </c>
      <c r="N73" s="283">
        <f t="shared" si="70"/>
        <v>0</v>
      </c>
      <c r="O73" s="35"/>
      <c r="P73" s="35"/>
      <c r="Q73" s="283">
        <f t="shared" si="71"/>
        <v>0</v>
      </c>
      <c r="R73" s="115">
        <f t="shared" si="72"/>
        <v>4000</v>
      </c>
    </row>
    <row r="74" spans="1:18">
      <c r="A74" s="51" t="s">
        <v>4</v>
      </c>
      <c r="B74" s="51" t="s">
        <v>140</v>
      </c>
      <c r="C74" s="35">
        <v>4000000</v>
      </c>
      <c r="D74" s="35"/>
      <c r="E74" s="35"/>
      <c r="F74" s="9">
        <v>-1360000</v>
      </c>
      <c r="G74" s="9"/>
      <c r="H74" s="9"/>
      <c r="I74" s="9"/>
      <c r="J74" s="115">
        <f t="shared" si="69"/>
        <v>-1360000</v>
      </c>
      <c r="K74" s="115">
        <f>C74+J74</f>
        <v>2640000</v>
      </c>
      <c r="L74" s="35">
        <v>2640000</v>
      </c>
      <c r="M74" s="35">
        <v>2640000</v>
      </c>
      <c r="N74" s="283">
        <f t="shared" si="70"/>
        <v>0</v>
      </c>
      <c r="O74" s="35"/>
      <c r="P74" s="35"/>
      <c r="Q74" s="283">
        <f t="shared" si="71"/>
        <v>0</v>
      </c>
      <c r="R74" s="115">
        <f t="shared" si="72"/>
        <v>0</v>
      </c>
    </row>
    <row r="75" spans="1:18">
      <c r="A75" s="55" t="s">
        <v>16</v>
      </c>
      <c r="B75" s="55" t="s">
        <v>38</v>
      </c>
      <c r="C75" s="173">
        <f>SUM(C76)</f>
        <v>2000000</v>
      </c>
      <c r="D75" s="173">
        <f t="shared" ref="D75:R75" si="73">SUM(D76)</f>
        <v>0</v>
      </c>
      <c r="E75" s="173">
        <f t="shared" si="73"/>
        <v>0</v>
      </c>
      <c r="F75" s="173">
        <f t="shared" si="73"/>
        <v>680000</v>
      </c>
      <c r="G75" s="173">
        <f t="shared" si="73"/>
        <v>0</v>
      </c>
      <c r="H75" s="173">
        <f t="shared" si="73"/>
        <v>0</v>
      </c>
      <c r="I75" s="173">
        <f t="shared" si="73"/>
        <v>0</v>
      </c>
      <c r="J75" s="173">
        <f t="shared" si="73"/>
        <v>680000</v>
      </c>
      <c r="K75" s="173">
        <f t="shared" si="73"/>
        <v>2680000</v>
      </c>
      <c r="L75" s="173">
        <f t="shared" si="73"/>
        <v>2200610</v>
      </c>
      <c r="M75" s="173">
        <f t="shared" si="73"/>
        <v>2200610</v>
      </c>
      <c r="N75" s="173">
        <f t="shared" si="73"/>
        <v>0</v>
      </c>
      <c r="O75" s="173">
        <f t="shared" si="73"/>
        <v>0</v>
      </c>
      <c r="P75" s="173">
        <f t="shared" si="73"/>
        <v>0</v>
      </c>
      <c r="Q75" s="173">
        <f t="shared" si="73"/>
        <v>0</v>
      </c>
      <c r="R75" s="173">
        <f t="shared" si="73"/>
        <v>479390</v>
      </c>
    </row>
    <row r="76" spans="1:18">
      <c r="A76" s="51" t="s">
        <v>4</v>
      </c>
      <c r="B76" s="51" t="s">
        <v>39</v>
      </c>
      <c r="C76" s="35">
        <v>2000000</v>
      </c>
      <c r="D76" s="35"/>
      <c r="E76" s="35"/>
      <c r="F76" s="9">
        <v>680000</v>
      </c>
      <c r="G76" s="9"/>
      <c r="H76" s="9"/>
      <c r="I76" s="9"/>
      <c r="J76" s="115">
        <f>SUM(F76:I76)</f>
        <v>680000</v>
      </c>
      <c r="K76" s="115">
        <f>C76+J76</f>
        <v>2680000</v>
      </c>
      <c r="L76" s="35">
        <v>2200610</v>
      </c>
      <c r="M76" s="35">
        <v>2200610</v>
      </c>
      <c r="N76" s="283">
        <f>L76-M76</f>
        <v>0</v>
      </c>
      <c r="O76" s="35"/>
      <c r="P76" s="35"/>
      <c r="Q76" s="283">
        <f>SUM(N76:P76)</f>
        <v>0</v>
      </c>
      <c r="R76" s="115">
        <f>K76-M76-Q76</f>
        <v>479390</v>
      </c>
    </row>
    <row r="77" spans="1:18">
      <c r="A77" s="55" t="s">
        <v>16</v>
      </c>
      <c r="B77" s="55" t="s">
        <v>40</v>
      </c>
      <c r="C77" s="173">
        <f>SUM(C78)</f>
        <v>6580000</v>
      </c>
      <c r="D77" s="173">
        <f t="shared" ref="D77:R77" si="74">SUM(D78)</f>
        <v>0</v>
      </c>
      <c r="E77" s="173">
        <f t="shared" si="74"/>
        <v>0</v>
      </c>
      <c r="F77" s="173">
        <f t="shared" si="74"/>
        <v>0</v>
      </c>
      <c r="G77" s="173">
        <f t="shared" si="74"/>
        <v>0</v>
      </c>
      <c r="H77" s="173">
        <f t="shared" si="74"/>
        <v>0</v>
      </c>
      <c r="I77" s="173">
        <f t="shared" si="74"/>
        <v>0</v>
      </c>
      <c r="J77" s="173">
        <f t="shared" si="74"/>
        <v>0</v>
      </c>
      <c r="K77" s="173">
        <f t="shared" si="74"/>
        <v>6580000</v>
      </c>
      <c r="L77" s="173">
        <f t="shared" si="74"/>
        <v>6569000</v>
      </c>
      <c r="M77" s="173">
        <f t="shared" si="74"/>
        <v>6569000</v>
      </c>
      <c r="N77" s="173">
        <f t="shared" si="74"/>
        <v>0</v>
      </c>
      <c r="O77" s="173">
        <f t="shared" si="74"/>
        <v>0</v>
      </c>
      <c r="P77" s="173">
        <f t="shared" si="74"/>
        <v>0</v>
      </c>
      <c r="Q77" s="173">
        <f t="shared" si="74"/>
        <v>0</v>
      </c>
      <c r="R77" s="173">
        <f t="shared" si="74"/>
        <v>11000</v>
      </c>
    </row>
    <row r="78" spans="1:18">
      <c r="A78" s="51" t="s">
        <v>4</v>
      </c>
      <c r="B78" s="51" t="s">
        <v>41</v>
      </c>
      <c r="C78" s="35">
        <v>6580000</v>
      </c>
      <c r="D78" s="35"/>
      <c r="E78" s="35"/>
      <c r="F78" s="9"/>
      <c r="G78" s="9"/>
      <c r="H78" s="9"/>
      <c r="I78" s="9"/>
      <c r="J78" s="115">
        <f>SUM(F78:I78)</f>
        <v>0</v>
      </c>
      <c r="K78" s="115">
        <f>C78+J78</f>
        <v>6580000</v>
      </c>
      <c r="L78" s="35">
        <v>6569000</v>
      </c>
      <c r="M78" s="35">
        <v>6569000</v>
      </c>
      <c r="N78" s="283">
        <f>L78-M78</f>
        <v>0</v>
      </c>
      <c r="O78" s="35"/>
      <c r="P78" s="35"/>
      <c r="Q78" s="283">
        <f>SUM(N78:P78)</f>
        <v>0</v>
      </c>
      <c r="R78" s="115">
        <f>K78-M78-Q78</f>
        <v>11000</v>
      </c>
    </row>
    <row r="79" spans="1:18">
      <c r="A79" s="55" t="s">
        <v>16</v>
      </c>
      <c r="B79" s="57" t="s">
        <v>49</v>
      </c>
      <c r="C79" s="173">
        <f>SUM(C80)</f>
        <v>0</v>
      </c>
      <c r="D79" s="173">
        <f t="shared" ref="D79:R79" si="75">SUM(D80)</f>
        <v>0</v>
      </c>
      <c r="E79" s="173">
        <f t="shared" si="75"/>
        <v>0</v>
      </c>
      <c r="F79" s="173">
        <f t="shared" si="75"/>
        <v>1500000</v>
      </c>
      <c r="G79" s="173">
        <f t="shared" si="75"/>
        <v>0</v>
      </c>
      <c r="H79" s="173">
        <f t="shared" si="75"/>
        <v>0</v>
      </c>
      <c r="I79" s="173">
        <f t="shared" si="75"/>
        <v>0</v>
      </c>
      <c r="J79" s="173">
        <f t="shared" si="75"/>
        <v>1500000</v>
      </c>
      <c r="K79" s="173">
        <f t="shared" si="75"/>
        <v>1500000</v>
      </c>
      <c r="L79" s="173">
        <f t="shared" si="75"/>
        <v>1373880</v>
      </c>
      <c r="M79" s="173">
        <f t="shared" si="75"/>
        <v>1373880</v>
      </c>
      <c r="N79" s="173">
        <f t="shared" si="75"/>
        <v>0</v>
      </c>
      <c r="O79" s="173">
        <f t="shared" si="75"/>
        <v>0</v>
      </c>
      <c r="P79" s="173">
        <f t="shared" si="75"/>
        <v>0</v>
      </c>
      <c r="Q79" s="173">
        <f t="shared" si="75"/>
        <v>0</v>
      </c>
      <c r="R79" s="173">
        <f t="shared" si="75"/>
        <v>126120</v>
      </c>
    </row>
    <row r="80" spans="1:18">
      <c r="A80" s="51" t="s">
        <v>4</v>
      </c>
      <c r="B80" s="56" t="s">
        <v>228</v>
      </c>
      <c r="C80" s="35">
        <v>0</v>
      </c>
      <c r="D80" s="35"/>
      <c r="E80" s="35"/>
      <c r="F80" s="9">
        <v>1500000</v>
      </c>
      <c r="G80" s="9"/>
      <c r="H80" s="9"/>
      <c r="I80" s="9"/>
      <c r="J80" s="115">
        <f>SUM(F80:I80)</f>
        <v>1500000</v>
      </c>
      <c r="K80" s="115">
        <f>C80+J80</f>
        <v>1500000</v>
      </c>
      <c r="L80" s="35">
        <v>1373880</v>
      </c>
      <c r="M80" s="35">
        <v>1373880</v>
      </c>
      <c r="N80" s="283">
        <f>L80-M80</f>
        <v>0</v>
      </c>
      <c r="O80" s="35"/>
      <c r="P80" s="35"/>
      <c r="Q80" s="283">
        <f>SUM(N80:P80)</f>
        <v>0</v>
      </c>
      <c r="R80" s="115">
        <f>K80-M80-Q80</f>
        <v>126120</v>
      </c>
    </row>
    <row r="81" spans="1:18">
      <c r="A81" s="54" t="s">
        <v>3</v>
      </c>
      <c r="B81" s="54" t="s">
        <v>354</v>
      </c>
      <c r="C81" s="120">
        <f>SUM(C82,C84)</f>
        <v>0</v>
      </c>
      <c r="D81" s="120">
        <f t="shared" ref="D81:R81" si="76">SUM(D82,D84)</f>
        <v>0</v>
      </c>
      <c r="E81" s="120">
        <f t="shared" si="76"/>
        <v>0</v>
      </c>
      <c r="F81" s="120">
        <f t="shared" si="76"/>
        <v>0</v>
      </c>
      <c r="G81" s="120">
        <f t="shared" si="76"/>
        <v>0</v>
      </c>
      <c r="H81" s="120">
        <f t="shared" si="76"/>
        <v>0</v>
      </c>
      <c r="I81" s="120">
        <f t="shared" si="76"/>
        <v>14799000</v>
      </c>
      <c r="J81" s="120">
        <f t="shared" si="76"/>
        <v>14799000</v>
      </c>
      <c r="K81" s="120">
        <f t="shared" si="76"/>
        <v>14799000</v>
      </c>
      <c r="L81" s="120">
        <f t="shared" si="76"/>
        <v>14074000</v>
      </c>
      <c r="M81" s="120">
        <f t="shared" si="76"/>
        <v>14074000</v>
      </c>
      <c r="N81" s="120">
        <f t="shared" si="76"/>
        <v>0</v>
      </c>
      <c r="O81" s="120">
        <f t="shared" si="76"/>
        <v>0</v>
      </c>
      <c r="P81" s="120">
        <f t="shared" si="76"/>
        <v>0</v>
      </c>
      <c r="Q81" s="120">
        <f t="shared" si="76"/>
        <v>0</v>
      </c>
      <c r="R81" s="120">
        <f t="shared" si="76"/>
        <v>725000</v>
      </c>
    </row>
    <row r="82" spans="1:18">
      <c r="A82" s="55" t="s">
        <v>16</v>
      </c>
      <c r="B82" s="55" t="s">
        <v>36</v>
      </c>
      <c r="C82" s="173">
        <f>SUM(C83)</f>
        <v>0</v>
      </c>
      <c r="D82" s="173">
        <f t="shared" ref="D82:R82" si="77">SUM(D83)</f>
        <v>0</v>
      </c>
      <c r="E82" s="173">
        <f t="shared" si="77"/>
        <v>0</v>
      </c>
      <c r="F82" s="173">
        <f t="shared" si="77"/>
        <v>0</v>
      </c>
      <c r="G82" s="173">
        <f t="shared" si="77"/>
        <v>0</v>
      </c>
      <c r="H82" s="173">
        <f t="shared" si="77"/>
        <v>0</v>
      </c>
      <c r="I82" s="173">
        <f t="shared" si="77"/>
        <v>11910000</v>
      </c>
      <c r="J82" s="173">
        <f t="shared" si="77"/>
        <v>11910000</v>
      </c>
      <c r="K82" s="173">
        <f t="shared" si="77"/>
        <v>11910000</v>
      </c>
      <c r="L82" s="173">
        <f t="shared" si="77"/>
        <v>11910000</v>
      </c>
      <c r="M82" s="173">
        <f t="shared" si="77"/>
        <v>11910000</v>
      </c>
      <c r="N82" s="173">
        <f t="shared" si="77"/>
        <v>0</v>
      </c>
      <c r="O82" s="173">
        <f t="shared" si="77"/>
        <v>0</v>
      </c>
      <c r="P82" s="173">
        <f t="shared" si="77"/>
        <v>0</v>
      </c>
      <c r="Q82" s="173">
        <f t="shared" si="77"/>
        <v>0</v>
      </c>
      <c r="R82" s="173">
        <f t="shared" si="77"/>
        <v>0</v>
      </c>
    </row>
    <row r="83" spans="1:18">
      <c r="A83" s="51" t="s">
        <v>4</v>
      </c>
      <c r="B83" s="51" t="s">
        <v>37</v>
      </c>
      <c r="C83" s="35">
        <v>0</v>
      </c>
      <c r="D83" s="35"/>
      <c r="E83" s="35"/>
      <c r="F83" s="9"/>
      <c r="G83" s="9"/>
      <c r="H83" s="9"/>
      <c r="I83" s="9">
        <v>11910000</v>
      </c>
      <c r="J83" s="115">
        <f>SUM(F83:I83)</f>
        <v>11910000</v>
      </c>
      <c r="K83" s="115">
        <f>C83+J83</f>
        <v>11910000</v>
      </c>
      <c r="L83" s="35">
        <v>11910000</v>
      </c>
      <c r="M83" s="35">
        <v>11910000</v>
      </c>
      <c r="N83" s="283">
        <f>L83-M83</f>
        <v>0</v>
      </c>
      <c r="O83" s="35"/>
      <c r="P83" s="35"/>
      <c r="Q83" s="283">
        <f>SUM(N83:P83)</f>
        <v>0</v>
      </c>
      <c r="R83" s="115">
        <f>K83-M83-Q83</f>
        <v>0</v>
      </c>
    </row>
    <row r="84" spans="1:18">
      <c r="A84" s="55" t="s">
        <v>16</v>
      </c>
      <c r="B84" s="55" t="s">
        <v>40</v>
      </c>
      <c r="C84" s="173">
        <f>SUM(C85)</f>
        <v>0</v>
      </c>
      <c r="D84" s="173">
        <f t="shared" ref="D84:R84" si="78">SUM(D85)</f>
        <v>0</v>
      </c>
      <c r="E84" s="173">
        <f t="shared" si="78"/>
        <v>0</v>
      </c>
      <c r="F84" s="173">
        <f t="shared" si="78"/>
        <v>0</v>
      </c>
      <c r="G84" s="173">
        <f t="shared" si="78"/>
        <v>0</v>
      </c>
      <c r="H84" s="173">
        <f t="shared" si="78"/>
        <v>0</v>
      </c>
      <c r="I84" s="173">
        <f t="shared" si="78"/>
        <v>2889000</v>
      </c>
      <c r="J84" s="173">
        <f t="shared" si="78"/>
        <v>2889000</v>
      </c>
      <c r="K84" s="173">
        <f t="shared" si="78"/>
        <v>2889000</v>
      </c>
      <c r="L84" s="173">
        <f t="shared" si="78"/>
        <v>2164000</v>
      </c>
      <c r="M84" s="173">
        <f t="shared" si="78"/>
        <v>2164000</v>
      </c>
      <c r="N84" s="173">
        <f t="shared" si="78"/>
        <v>0</v>
      </c>
      <c r="O84" s="173">
        <f t="shared" si="78"/>
        <v>0</v>
      </c>
      <c r="P84" s="173">
        <f t="shared" si="78"/>
        <v>0</v>
      </c>
      <c r="Q84" s="173">
        <f t="shared" si="78"/>
        <v>0</v>
      </c>
      <c r="R84" s="173">
        <f t="shared" si="78"/>
        <v>725000</v>
      </c>
    </row>
    <row r="85" spans="1:18">
      <c r="A85" s="51" t="s">
        <v>4</v>
      </c>
      <c r="B85" s="51" t="s">
        <v>41</v>
      </c>
      <c r="C85" s="35">
        <v>0</v>
      </c>
      <c r="D85" s="35"/>
      <c r="E85" s="35"/>
      <c r="F85" s="9"/>
      <c r="G85" s="9"/>
      <c r="H85" s="9"/>
      <c r="I85" s="9">
        <v>2889000</v>
      </c>
      <c r="J85" s="115">
        <f>SUM(F85:I85)</f>
        <v>2889000</v>
      </c>
      <c r="K85" s="115">
        <f>C85+J85</f>
        <v>2889000</v>
      </c>
      <c r="L85" s="35">
        <v>2164000</v>
      </c>
      <c r="M85" s="35">
        <v>2164000</v>
      </c>
      <c r="N85" s="283">
        <f>L85-M85</f>
        <v>0</v>
      </c>
      <c r="O85" s="35"/>
      <c r="P85" s="35"/>
      <c r="Q85" s="283">
        <f>SUM(N85:P85)</f>
        <v>0</v>
      </c>
      <c r="R85" s="115">
        <f>K85-M85-Q85</f>
        <v>725000</v>
      </c>
    </row>
    <row r="86" spans="1:18">
      <c r="A86" s="53" t="s">
        <v>2</v>
      </c>
      <c r="B86" s="53" t="s">
        <v>175</v>
      </c>
      <c r="C86" s="119">
        <f>SUM(C87)</f>
        <v>7452000</v>
      </c>
      <c r="D86" s="119">
        <f t="shared" ref="D86:R86" si="79">SUM(D87)</f>
        <v>0</v>
      </c>
      <c r="E86" s="119">
        <f t="shared" si="79"/>
        <v>0</v>
      </c>
      <c r="F86" s="119">
        <f t="shared" si="79"/>
        <v>0</v>
      </c>
      <c r="G86" s="119">
        <f t="shared" si="79"/>
        <v>0</v>
      </c>
      <c r="H86" s="119">
        <f t="shared" si="79"/>
        <v>0</v>
      </c>
      <c r="I86" s="119">
        <f t="shared" si="79"/>
        <v>0</v>
      </c>
      <c r="J86" s="119">
        <f t="shared" si="79"/>
        <v>0</v>
      </c>
      <c r="K86" s="119">
        <f t="shared" si="79"/>
        <v>7452000</v>
      </c>
      <c r="L86" s="119">
        <f t="shared" si="79"/>
        <v>7402000</v>
      </c>
      <c r="M86" s="119">
        <f t="shared" si="79"/>
        <v>7402000</v>
      </c>
      <c r="N86" s="119">
        <f t="shared" si="79"/>
        <v>0</v>
      </c>
      <c r="O86" s="119">
        <f t="shared" si="79"/>
        <v>0</v>
      </c>
      <c r="P86" s="119">
        <f t="shared" si="79"/>
        <v>0</v>
      </c>
      <c r="Q86" s="119">
        <f t="shared" si="79"/>
        <v>0</v>
      </c>
      <c r="R86" s="119">
        <f t="shared" si="79"/>
        <v>50000</v>
      </c>
    </row>
    <row r="87" spans="1:18">
      <c r="A87" s="54" t="s">
        <v>3</v>
      </c>
      <c r="B87" s="54" t="s">
        <v>1282</v>
      </c>
      <c r="C87" s="120">
        <f t="shared" ref="C87:R87" si="80">SUM(C88,C90)</f>
        <v>7452000</v>
      </c>
      <c r="D87" s="120">
        <f t="shared" si="80"/>
        <v>0</v>
      </c>
      <c r="E87" s="120">
        <f t="shared" si="80"/>
        <v>0</v>
      </c>
      <c r="F87" s="120">
        <f t="shared" si="80"/>
        <v>0</v>
      </c>
      <c r="G87" s="120">
        <f t="shared" si="80"/>
        <v>0</v>
      </c>
      <c r="H87" s="120">
        <f t="shared" si="80"/>
        <v>0</v>
      </c>
      <c r="I87" s="120">
        <f t="shared" si="80"/>
        <v>0</v>
      </c>
      <c r="J87" s="120">
        <f t="shared" si="80"/>
        <v>0</v>
      </c>
      <c r="K87" s="120">
        <f t="shared" si="80"/>
        <v>7452000</v>
      </c>
      <c r="L87" s="120">
        <f t="shared" si="80"/>
        <v>7402000</v>
      </c>
      <c r="M87" s="120">
        <f t="shared" si="80"/>
        <v>7402000</v>
      </c>
      <c r="N87" s="120">
        <f t="shared" si="80"/>
        <v>0</v>
      </c>
      <c r="O87" s="120">
        <f t="shared" si="80"/>
        <v>0</v>
      </c>
      <c r="P87" s="120">
        <f t="shared" si="80"/>
        <v>0</v>
      </c>
      <c r="Q87" s="120">
        <f t="shared" si="80"/>
        <v>0</v>
      </c>
      <c r="R87" s="120">
        <f t="shared" si="80"/>
        <v>50000</v>
      </c>
    </row>
    <row r="88" spans="1:18">
      <c r="A88" s="55" t="s">
        <v>16</v>
      </c>
      <c r="B88" s="55" t="s">
        <v>76</v>
      </c>
      <c r="C88" s="173">
        <f>SUM(C89)</f>
        <v>6500000</v>
      </c>
      <c r="D88" s="173">
        <f t="shared" ref="D88:R88" si="81">SUM(D89)</f>
        <v>0</v>
      </c>
      <c r="E88" s="173">
        <f t="shared" si="81"/>
        <v>0</v>
      </c>
      <c r="F88" s="173">
        <f t="shared" si="81"/>
        <v>0</v>
      </c>
      <c r="G88" s="173">
        <f t="shared" si="81"/>
        <v>0</v>
      </c>
      <c r="H88" s="173">
        <f t="shared" si="81"/>
        <v>0</v>
      </c>
      <c r="I88" s="173">
        <f t="shared" si="81"/>
        <v>0</v>
      </c>
      <c r="J88" s="173">
        <f t="shared" si="81"/>
        <v>0</v>
      </c>
      <c r="K88" s="173">
        <f t="shared" si="81"/>
        <v>6500000</v>
      </c>
      <c r="L88" s="173">
        <f t="shared" si="81"/>
        <v>6450000</v>
      </c>
      <c r="M88" s="173">
        <f t="shared" si="81"/>
        <v>6450000</v>
      </c>
      <c r="N88" s="173">
        <f t="shared" si="81"/>
        <v>0</v>
      </c>
      <c r="O88" s="173">
        <f t="shared" si="81"/>
        <v>0</v>
      </c>
      <c r="P88" s="173">
        <f t="shared" si="81"/>
        <v>0</v>
      </c>
      <c r="Q88" s="173">
        <f t="shared" si="81"/>
        <v>0</v>
      </c>
      <c r="R88" s="173">
        <f t="shared" si="81"/>
        <v>50000</v>
      </c>
    </row>
    <row r="89" spans="1:18">
      <c r="A89" s="51" t="s">
        <v>4</v>
      </c>
      <c r="B89" s="51" t="s">
        <v>180</v>
      </c>
      <c r="C89" s="35">
        <v>6500000</v>
      </c>
      <c r="D89" s="35"/>
      <c r="E89" s="35"/>
      <c r="F89" s="9"/>
      <c r="G89" s="9"/>
      <c r="H89" s="9"/>
      <c r="I89" s="9"/>
      <c r="J89" s="115">
        <f>SUM(F89:I89)</f>
        <v>0</v>
      </c>
      <c r="K89" s="115">
        <f>C89+J89</f>
        <v>6500000</v>
      </c>
      <c r="L89" s="35">
        <v>6450000</v>
      </c>
      <c r="M89" s="35">
        <v>6450000</v>
      </c>
      <c r="N89" s="283">
        <f>L89-M89</f>
        <v>0</v>
      </c>
      <c r="O89" s="35"/>
      <c r="P89" s="35"/>
      <c r="Q89" s="283">
        <f>SUM(N89:P89)</f>
        <v>0</v>
      </c>
      <c r="R89" s="115">
        <f>K89-M89-Q89</f>
        <v>50000</v>
      </c>
    </row>
    <row r="90" spans="1:18">
      <c r="A90" s="55" t="s">
        <v>16</v>
      </c>
      <c r="B90" s="55" t="s">
        <v>40</v>
      </c>
      <c r="C90" s="173">
        <f>SUM(C91)</f>
        <v>952000</v>
      </c>
      <c r="D90" s="173">
        <f t="shared" ref="D90:R90" si="82">SUM(D91)</f>
        <v>0</v>
      </c>
      <c r="E90" s="173">
        <f t="shared" si="82"/>
        <v>0</v>
      </c>
      <c r="F90" s="173">
        <f t="shared" si="82"/>
        <v>0</v>
      </c>
      <c r="G90" s="173">
        <f t="shared" si="82"/>
        <v>0</v>
      </c>
      <c r="H90" s="173">
        <f t="shared" si="82"/>
        <v>0</v>
      </c>
      <c r="I90" s="173">
        <f t="shared" si="82"/>
        <v>0</v>
      </c>
      <c r="J90" s="173">
        <f t="shared" si="82"/>
        <v>0</v>
      </c>
      <c r="K90" s="173">
        <f t="shared" si="82"/>
        <v>952000</v>
      </c>
      <c r="L90" s="173">
        <f t="shared" si="82"/>
        <v>952000</v>
      </c>
      <c r="M90" s="173">
        <f t="shared" si="82"/>
        <v>952000</v>
      </c>
      <c r="N90" s="173">
        <f t="shared" si="82"/>
        <v>0</v>
      </c>
      <c r="O90" s="173">
        <f t="shared" si="82"/>
        <v>0</v>
      </c>
      <c r="P90" s="173">
        <f t="shared" si="82"/>
        <v>0</v>
      </c>
      <c r="Q90" s="173">
        <f t="shared" si="82"/>
        <v>0</v>
      </c>
      <c r="R90" s="173">
        <f t="shared" si="82"/>
        <v>0</v>
      </c>
    </row>
    <row r="91" spans="1:18">
      <c r="A91" s="51" t="s">
        <v>4</v>
      </c>
      <c r="B91" s="58" t="s">
        <v>42</v>
      </c>
      <c r="C91" s="35">
        <v>952000</v>
      </c>
      <c r="D91" s="35"/>
      <c r="E91" s="35"/>
      <c r="F91" s="9"/>
      <c r="G91" s="9"/>
      <c r="H91" s="9"/>
      <c r="I91" s="9"/>
      <c r="J91" s="115">
        <f>SUM(F91:I91)</f>
        <v>0</v>
      </c>
      <c r="K91" s="115">
        <f>C91+J91</f>
        <v>952000</v>
      </c>
      <c r="L91" s="35">
        <v>952000</v>
      </c>
      <c r="M91" s="35">
        <v>952000</v>
      </c>
      <c r="N91" s="283">
        <f>L91-M91</f>
        <v>0</v>
      </c>
      <c r="O91" s="35"/>
      <c r="P91" s="35"/>
      <c r="Q91" s="283">
        <f>SUM(N91:P91)</f>
        <v>0</v>
      </c>
      <c r="R91" s="115">
        <f>K91-M91-Q91</f>
        <v>0</v>
      </c>
    </row>
    <row r="92" spans="1:18">
      <c r="A92" s="52" t="s">
        <v>1</v>
      </c>
      <c r="B92" s="52" t="s">
        <v>54</v>
      </c>
      <c r="C92" s="117">
        <f t="shared" ref="C92:R92" si="83">SUM(C99,C93)</f>
        <v>0</v>
      </c>
      <c r="D92" s="117">
        <f t="shared" si="83"/>
        <v>0</v>
      </c>
      <c r="E92" s="117">
        <f t="shared" si="83"/>
        <v>0</v>
      </c>
      <c r="F92" s="117">
        <f t="shared" si="83"/>
        <v>0</v>
      </c>
      <c r="G92" s="117">
        <f t="shared" si="83"/>
        <v>0</v>
      </c>
      <c r="H92" s="117">
        <f t="shared" si="83"/>
        <v>0</v>
      </c>
      <c r="I92" s="117">
        <f t="shared" si="83"/>
        <v>12199000</v>
      </c>
      <c r="J92" s="117">
        <f t="shared" si="83"/>
        <v>12199000</v>
      </c>
      <c r="K92" s="117">
        <f t="shared" si="83"/>
        <v>12199000</v>
      </c>
      <c r="L92" s="117">
        <f t="shared" si="83"/>
        <v>12199000</v>
      </c>
      <c r="M92" s="117">
        <f t="shared" si="83"/>
        <v>12199000</v>
      </c>
      <c r="N92" s="117">
        <f t="shared" si="83"/>
        <v>0</v>
      </c>
      <c r="O92" s="117">
        <f t="shared" si="83"/>
        <v>0</v>
      </c>
      <c r="P92" s="117">
        <f t="shared" si="83"/>
        <v>0</v>
      </c>
      <c r="Q92" s="117">
        <f t="shared" si="83"/>
        <v>0</v>
      </c>
      <c r="R92" s="117">
        <f t="shared" si="83"/>
        <v>0</v>
      </c>
    </row>
    <row r="93" spans="1:18">
      <c r="A93" s="53" t="s">
        <v>2</v>
      </c>
      <c r="B93" s="59" t="s">
        <v>56</v>
      </c>
      <c r="C93" s="119">
        <f t="shared" ref="C93:R93" si="84">SUM(C94)</f>
        <v>0</v>
      </c>
      <c r="D93" s="119">
        <f t="shared" si="84"/>
        <v>0</v>
      </c>
      <c r="E93" s="119">
        <f t="shared" si="84"/>
        <v>0</v>
      </c>
      <c r="F93" s="119">
        <f t="shared" si="84"/>
        <v>0</v>
      </c>
      <c r="G93" s="119">
        <f t="shared" si="84"/>
        <v>0</v>
      </c>
      <c r="H93" s="119">
        <f t="shared" si="84"/>
        <v>0</v>
      </c>
      <c r="I93" s="119">
        <f t="shared" si="84"/>
        <v>8459000</v>
      </c>
      <c r="J93" s="119">
        <f t="shared" si="84"/>
        <v>8459000</v>
      </c>
      <c r="K93" s="119">
        <f t="shared" si="84"/>
        <v>8459000</v>
      </c>
      <c r="L93" s="119">
        <f t="shared" si="84"/>
        <v>8459000</v>
      </c>
      <c r="M93" s="119">
        <f t="shared" si="84"/>
        <v>8459000</v>
      </c>
      <c r="N93" s="119">
        <f t="shared" si="84"/>
        <v>0</v>
      </c>
      <c r="O93" s="119">
        <f t="shared" si="84"/>
        <v>0</v>
      </c>
      <c r="P93" s="119">
        <f t="shared" si="84"/>
        <v>0</v>
      </c>
      <c r="Q93" s="119">
        <f t="shared" si="84"/>
        <v>0</v>
      </c>
      <c r="R93" s="119">
        <f t="shared" si="84"/>
        <v>0</v>
      </c>
    </row>
    <row r="94" spans="1:18">
      <c r="A94" s="54" t="s">
        <v>3</v>
      </c>
      <c r="B94" s="54" t="s">
        <v>1283</v>
      </c>
      <c r="C94" s="120">
        <f>SUM(C95,C97)</f>
        <v>0</v>
      </c>
      <c r="D94" s="120">
        <f t="shared" ref="D94:R94" si="85">SUM(D95,D97)</f>
        <v>0</v>
      </c>
      <c r="E94" s="120">
        <f t="shared" si="85"/>
        <v>0</v>
      </c>
      <c r="F94" s="120">
        <f t="shared" si="85"/>
        <v>0</v>
      </c>
      <c r="G94" s="120">
        <f t="shared" si="85"/>
        <v>0</v>
      </c>
      <c r="H94" s="120">
        <f t="shared" si="85"/>
        <v>0</v>
      </c>
      <c r="I94" s="120">
        <f t="shared" si="85"/>
        <v>8459000</v>
      </c>
      <c r="J94" s="120">
        <f t="shared" si="85"/>
        <v>8459000</v>
      </c>
      <c r="K94" s="120">
        <f t="shared" si="85"/>
        <v>8459000</v>
      </c>
      <c r="L94" s="120">
        <f t="shared" si="85"/>
        <v>8459000</v>
      </c>
      <c r="M94" s="120">
        <f t="shared" si="85"/>
        <v>8459000</v>
      </c>
      <c r="N94" s="120">
        <f t="shared" si="85"/>
        <v>0</v>
      </c>
      <c r="O94" s="120">
        <f t="shared" si="85"/>
        <v>0</v>
      </c>
      <c r="P94" s="120">
        <f t="shared" si="85"/>
        <v>0</v>
      </c>
      <c r="Q94" s="120">
        <f t="shared" si="85"/>
        <v>0</v>
      </c>
      <c r="R94" s="120">
        <f t="shared" si="85"/>
        <v>0</v>
      </c>
    </row>
    <row r="95" spans="1:18">
      <c r="A95" s="55" t="s">
        <v>16</v>
      </c>
      <c r="B95" s="57" t="s">
        <v>56</v>
      </c>
      <c r="C95" s="173">
        <f>SUM(C96)</f>
        <v>0</v>
      </c>
      <c r="D95" s="173">
        <f t="shared" ref="D95:R95" si="86">SUM(D96)</f>
        <v>0</v>
      </c>
      <c r="E95" s="173">
        <f t="shared" si="86"/>
        <v>0</v>
      </c>
      <c r="F95" s="173">
        <f t="shared" si="86"/>
        <v>0</v>
      </c>
      <c r="G95" s="173">
        <f t="shared" si="86"/>
        <v>0</v>
      </c>
      <c r="H95" s="173">
        <f t="shared" si="86"/>
        <v>0</v>
      </c>
      <c r="I95" s="173">
        <f t="shared" si="86"/>
        <v>6459000</v>
      </c>
      <c r="J95" s="173">
        <f t="shared" si="86"/>
        <v>6459000</v>
      </c>
      <c r="K95" s="173">
        <f t="shared" si="86"/>
        <v>6459000</v>
      </c>
      <c r="L95" s="173">
        <f t="shared" si="86"/>
        <v>6459000</v>
      </c>
      <c r="M95" s="173">
        <f t="shared" si="86"/>
        <v>6459000</v>
      </c>
      <c r="N95" s="173">
        <f t="shared" si="86"/>
        <v>0</v>
      </c>
      <c r="O95" s="173">
        <f t="shared" si="86"/>
        <v>0</v>
      </c>
      <c r="P95" s="173">
        <f t="shared" si="86"/>
        <v>0</v>
      </c>
      <c r="Q95" s="173">
        <f t="shared" si="86"/>
        <v>0</v>
      </c>
      <c r="R95" s="173">
        <f t="shared" si="86"/>
        <v>0</v>
      </c>
    </row>
    <row r="96" spans="1:18">
      <c r="A96" s="51" t="s">
        <v>4</v>
      </c>
      <c r="B96" s="51" t="s">
        <v>1284</v>
      </c>
      <c r="C96" s="35">
        <v>0</v>
      </c>
      <c r="D96" s="35"/>
      <c r="E96" s="35"/>
      <c r="F96" s="9"/>
      <c r="G96" s="9"/>
      <c r="H96" s="9"/>
      <c r="I96" s="9">
        <v>6459000</v>
      </c>
      <c r="J96" s="115">
        <f>SUM(F96:I96)</f>
        <v>6459000</v>
      </c>
      <c r="K96" s="115">
        <f>C96+J96</f>
        <v>6459000</v>
      </c>
      <c r="L96" s="35">
        <v>6459000</v>
      </c>
      <c r="M96" s="35">
        <v>6459000</v>
      </c>
      <c r="N96" s="283">
        <f>L96-M96</f>
        <v>0</v>
      </c>
      <c r="O96" s="35"/>
      <c r="P96" s="35"/>
      <c r="Q96" s="283">
        <f>SUM(N96:P96)</f>
        <v>0</v>
      </c>
      <c r="R96" s="115">
        <f>K96-M96-Q96</f>
        <v>0</v>
      </c>
    </row>
    <row r="97" spans="1:18">
      <c r="A97" s="55" t="s">
        <v>16</v>
      </c>
      <c r="B97" s="57" t="s">
        <v>152</v>
      </c>
      <c r="C97" s="173">
        <f>SUM(C98)</f>
        <v>0</v>
      </c>
      <c r="D97" s="173">
        <f t="shared" ref="D97:R97" si="87">SUM(D98)</f>
        <v>0</v>
      </c>
      <c r="E97" s="173">
        <f t="shared" si="87"/>
        <v>0</v>
      </c>
      <c r="F97" s="173">
        <f t="shared" si="87"/>
        <v>0</v>
      </c>
      <c r="G97" s="173">
        <f t="shared" si="87"/>
        <v>0</v>
      </c>
      <c r="H97" s="173">
        <f t="shared" si="87"/>
        <v>0</v>
      </c>
      <c r="I97" s="173">
        <f t="shared" si="87"/>
        <v>2000000</v>
      </c>
      <c r="J97" s="173">
        <f t="shared" si="87"/>
        <v>2000000</v>
      </c>
      <c r="K97" s="173">
        <f t="shared" si="87"/>
        <v>2000000</v>
      </c>
      <c r="L97" s="173">
        <f t="shared" si="87"/>
        <v>2000000</v>
      </c>
      <c r="M97" s="173">
        <f t="shared" si="87"/>
        <v>2000000</v>
      </c>
      <c r="N97" s="173">
        <f t="shared" si="87"/>
        <v>0</v>
      </c>
      <c r="O97" s="173">
        <f t="shared" si="87"/>
        <v>0</v>
      </c>
      <c r="P97" s="173">
        <f t="shared" si="87"/>
        <v>0</v>
      </c>
      <c r="Q97" s="173">
        <f t="shared" si="87"/>
        <v>0</v>
      </c>
      <c r="R97" s="173">
        <f t="shared" si="87"/>
        <v>0</v>
      </c>
    </row>
    <row r="98" spans="1:18">
      <c r="A98" s="51" t="s">
        <v>4</v>
      </c>
      <c r="B98" s="56" t="s">
        <v>153</v>
      </c>
      <c r="C98" s="35">
        <v>0</v>
      </c>
      <c r="D98" s="35"/>
      <c r="E98" s="35"/>
      <c r="F98" s="9"/>
      <c r="G98" s="9"/>
      <c r="H98" s="9"/>
      <c r="I98" s="9">
        <v>2000000</v>
      </c>
      <c r="J98" s="115">
        <f>SUM(F98:I98)</f>
        <v>2000000</v>
      </c>
      <c r="K98" s="115">
        <f>C98+J98</f>
        <v>2000000</v>
      </c>
      <c r="L98" s="35">
        <v>2000000</v>
      </c>
      <c r="M98" s="35">
        <v>2000000</v>
      </c>
      <c r="N98" s="283">
        <f>L98-M98</f>
        <v>0</v>
      </c>
      <c r="O98" s="35"/>
      <c r="P98" s="35"/>
      <c r="Q98" s="283">
        <f>SUM(N98:P98)</f>
        <v>0</v>
      </c>
      <c r="R98" s="115">
        <f>K98-M98-Q98</f>
        <v>0</v>
      </c>
    </row>
    <row r="99" spans="1:18">
      <c r="A99" s="53" t="s">
        <v>2</v>
      </c>
      <c r="B99" s="53" t="s">
        <v>189</v>
      </c>
      <c r="C99" s="119">
        <f>SUM(C100,C103)</f>
        <v>0</v>
      </c>
      <c r="D99" s="119">
        <f t="shared" ref="D99:R99" si="88">SUM(D100,D103)</f>
        <v>0</v>
      </c>
      <c r="E99" s="119">
        <f t="shared" si="88"/>
        <v>0</v>
      </c>
      <c r="F99" s="119">
        <f t="shared" si="88"/>
        <v>0</v>
      </c>
      <c r="G99" s="119">
        <f t="shared" si="88"/>
        <v>0</v>
      </c>
      <c r="H99" s="119">
        <f t="shared" si="88"/>
        <v>0</v>
      </c>
      <c r="I99" s="119">
        <f t="shared" si="88"/>
        <v>3740000</v>
      </c>
      <c r="J99" s="119">
        <f t="shared" si="88"/>
        <v>3740000</v>
      </c>
      <c r="K99" s="119">
        <f t="shared" si="88"/>
        <v>3740000</v>
      </c>
      <c r="L99" s="119">
        <f t="shared" si="88"/>
        <v>3740000</v>
      </c>
      <c r="M99" s="119">
        <f t="shared" si="88"/>
        <v>3740000</v>
      </c>
      <c r="N99" s="119">
        <f t="shared" si="88"/>
        <v>0</v>
      </c>
      <c r="O99" s="119">
        <f t="shared" si="88"/>
        <v>0</v>
      </c>
      <c r="P99" s="119">
        <f t="shared" si="88"/>
        <v>0</v>
      </c>
      <c r="Q99" s="119">
        <f t="shared" si="88"/>
        <v>0</v>
      </c>
      <c r="R99" s="119">
        <f t="shared" si="88"/>
        <v>0</v>
      </c>
    </row>
    <row r="100" spans="1:18">
      <c r="A100" s="54" t="s">
        <v>3</v>
      </c>
      <c r="B100" s="54" t="s">
        <v>231</v>
      </c>
      <c r="C100" s="120">
        <f>SUM(C101)</f>
        <v>0</v>
      </c>
      <c r="D100" s="120">
        <f t="shared" ref="D100:R101" si="89">SUM(D101)</f>
        <v>0</v>
      </c>
      <c r="E100" s="120">
        <f t="shared" si="89"/>
        <v>0</v>
      </c>
      <c r="F100" s="120">
        <f t="shared" si="89"/>
        <v>0</v>
      </c>
      <c r="G100" s="120">
        <f t="shared" si="89"/>
        <v>0</v>
      </c>
      <c r="H100" s="120">
        <f t="shared" si="89"/>
        <v>0</v>
      </c>
      <c r="I100" s="120">
        <f t="shared" si="89"/>
        <v>2650000</v>
      </c>
      <c r="J100" s="120">
        <f t="shared" si="89"/>
        <v>2650000</v>
      </c>
      <c r="K100" s="120">
        <f t="shared" si="89"/>
        <v>2650000</v>
      </c>
      <c r="L100" s="120">
        <f t="shared" si="89"/>
        <v>2650000</v>
      </c>
      <c r="M100" s="120">
        <f t="shared" si="89"/>
        <v>2650000</v>
      </c>
      <c r="N100" s="120">
        <f t="shared" si="89"/>
        <v>0</v>
      </c>
      <c r="O100" s="120">
        <f t="shared" si="89"/>
        <v>0</v>
      </c>
      <c r="P100" s="120">
        <f t="shared" si="89"/>
        <v>0</v>
      </c>
      <c r="Q100" s="120">
        <f t="shared" si="89"/>
        <v>0</v>
      </c>
      <c r="R100" s="120">
        <f t="shared" si="89"/>
        <v>0</v>
      </c>
    </row>
    <row r="101" spans="1:18">
      <c r="A101" s="55" t="s">
        <v>16</v>
      </c>
      <c r="B101" s="55" t="s">
        <v>67</v>
      </c>
      <c r="C101" s="173">
        <f>SUM(C102)</f>
        <v>0</v>
      </c>
      <c r="D101" s="173">
        <f t="shared" si="89"/>
        <v>0</v>
      </c>
      <c r="E101" s="173">
        <f t="shared" si="89"/>
        <v>0</v>
      </c>
      <c r="F101" s="173">
        <f t="shared" si="89"/>
        <v>0</v>
      </c>
      <c r="G101" s="173">
        <f t="shared" si="89"/>
        <v>0</v>
      </c>
      <c r="H101" s="173">
        <f t="shared" si="89"/>
        <v>0</v>
      </c>
      <c r="I101" s="173">
        <f t="shared" si="89"/>
        <v>2650000</v>
      </c>
      <c r="J101" s="173">
        <f t="shared" si="89"/>
        <v>2650000</v>
      </c>
      <c r="K101" s="173">
        <f t="shared" si="89"/>
        <v>2650000</v>
      </c>
      <c r="L101" s="173">
        <f t="shared" si="89"/>
        <v>2650000</v>
      </c>
      <c r="M101" s="173">
        <f t="shared" si="89"/>
        <v>2650000</v>
      </c>
      <c r="N101" s="173">
        <f t="shared" si="89"/>
        <v>0</v>
      </c>
      <c r="O101" s="173">
        <f t="shared" si="89"/>
        <v>0</v>
      </c>
      <c r="P101" s="173">
        <f t="shared" si="89"/>
        <v>0</v>
      </c>
      <c r="Q101" s="173">
        <f t="shared" si="89"/>
        <v>0</v>
      </c>
      <c r="R101" s="173">
        <f t="shared" si="89"/>
        <v>0</v>
      </c>
    </row>
    <row r="102" spans="1:18">
      <c r="A102" s="51" t="s">
        <v>4</v>
      </c>
      <c r="B102" s="51" t="s">
        <v>67</v>
      </c>
      <c r="C102" s="35">
        <v>0</v>
      </c>
      <c r="D102" s="35"/>
      <c r="E102" s="35"/>
      <c r="F102" s="9"/>
      <c r="G102" s="9"/>
      <c r="H102" s="9"/>
      <c r="I102" s="9">
        <v>2650000</v>
      </c>
      <c r="J102" s="115">
        <f>SUM(F102:I102)</f>
        <v>2650000</v>
      </c>
      <c r="K102" s="115">
        <f>C102+J102</f>
        <v>2650000</v>
      </c>
      <c r="L102" s="35">
        <v>2650000</v>
      </c>
      <c r="M102" s="35">
        <v>2650000</v>
      </c>
      <c r="N102" s="283">
        <f>L102-M102</f>
        <v>0</v>
      </c>
      <c r="O102" s="35"/>
      <c r="P102" s="35"/>
      <c r="Q102" s="283">
        <f>SUM(N102:P102)</f>
        <v>0</v>
      </c>
      <c r="R102" s="115">
        <f>K102-M102-Q102</f>
        <v>0</v>
      </c>
    </row>
    <row r="103" spans="1:18">
      <c r="A103" s="54" t="s">
        <v>3</v>
      </c>
      <c r="B103" s="54" t="s">
        <v>1285</v>
      </c>
      <c r="C103" s="120">
        <f t="shared" ref="C103:R104" si="90">SUM(C104)</f>
        <v>0</v>
      </c>
      <c r="D103" s="120">
        <f t="shared" si="90"/>
        <v>0</v>
      </c>
      <c r="E103" s="120">
        <f t="shared" si="90"/>
        <v>0</v>
      </c>
      <c r="F103" s="120">
        <f t="shared" si="90"/>
        <v>0</v>
      </c>
      <c r="G103" s="120">
        <f t="shared" si="90"/>
        <v>0</v>
      </c>
      <c r="H103" s="120">
        <f t="shared" si="90"/>
        <v>0</v>
      </c>
      <c r="I103" s="120">
        <f t="shared" si="90"/>
        <v>1090000</v>
      </c>
      <c r="J103" s="120">
        <f t="shared" si="90"/>
        <v>1090000</v>
      </c>
      <c r="K103" s="120">
        <f t="shared" si="90"/>
        <v>1090000</v>
      </c>
      <c r="L103" s="120">
        <f t="shared" si="90"/>
        <v>1090000</v>
      </c>
      <c r="M103" s="120">
        <f t="shared" si="90"/>
        <v>1090000</v>
      </c>
      <c r="N103" s="120">
        <f t="shared" si="90"/>
        <v>0</v>
      </c>
      <c r="O103" s="120">
        <f t="shared" si="90"/>
        <v>0</v>
      </c>
      <c r="P103" s="120">
        <f t="shared" si="90"/>
        <v>0</v>
      </c>
      <c r="Q103" s="120">
        <f t="shared" si="90"/>
        <v>0</v>
      </c>
      <c r="R103" s="120">
        <f t="shared" si="90"/>
        <v>0</v>
      </c>
    </row>
    <row r="104" spans="1:18">
      <c r="A104" s="55" t="s">
        <v>16</v>
      </c>
      <c r="B104" s="55" t="s">
        <v>67</v>
      </c>
      <c r="C104" s="173">
        <f>SUM(C105)</f>
        <v>0</v>
      </c>
      <c r="D104" s="173">
        <f t="shared" si="90"/>
        <v>0</v>
      </c>
      <c r="E104" s="173">
        <f t="shared" si="90"/>
        <v>0</v>
      </c>
      <c r="F104" s="173">
        <f t="shared" si="90"/>
        <v>0</v>
      </c>
      <c r="G104" s="173">
        <f t="shared" si="90"/>
        <v>0</v>
      </c>
      <c r="H104" s="173">
        <f t="shared" si="90"/>
        <v>0</v>
      </c>
      <c r="I104" s="173">
        <f t="shared" si="90"/>
        <v>1090000</v>
      </c>
      <c r="J104" s="173">
        <f t="shared" si="90"/>
        <v>1090000</v>
      </c>
      <c r="K104" s="173">
        <f t="shared" si="90"/>
        <v>1090000</v>
      </c>
      <c r="L104" s="173">
        <f t="shared" si="90"/>
        <v>1090000</v>
      </c>
      <c r="M104" s="173">
        <f t="shared" si="90"/>
        <v>1090000</v>
      </c>
      <c r="N104" s="173">
        <f t="shared" si="90"/>
        <v>0</v>
      </c>
      <c r="O104" s="173">
        <f t="shared" si="90"/>
        <v>0</v>
      </c>
      <c r="P104" s="173">
        <f t="shared" si="90"/>
        <v>0</v>
      </c>
      <c r="Q104" s="173">
        <f t="shared" si="90"/>
        <v>0</v>
      </c>
      <c r="R104" s="173">
        <f t="shared" si="90"/>
        <v>0</v>
      </c>
    </row>
    <row r="105" spans="1:18">
      <c r="A105" s="51" t="s">
        <v>4</v>
      </c>
      <c r="B105" s="51" t="s">
        <v>67</v>
      </c>
      <c r="C105" s="35">
        <v>0</v>
      </c>
      <c r="D105" s="35"/>
      <c r="E105" s="35"/>
      <c r="F105" s="9"/>
      <c r="G105" s="9"/>
      <c r="H105" s="9"/>
      <c r="I105" s="9">
        <v>1090000</v>
      </c>
      <c r="J105" s="115">
        <f>SUM(F105:I105)</f>
        <v>1090000</v>
      </c>
      <c r="K105" s="115">
        <f>C105+J105</f>
        <v>1090000</v>
      </c>
      <c r="L105" s="35">
        <v>1090000</v>
      </c>
      <c r="M105" s="35">
        <v>1090000</v>
      </c>
      <c r="N105" s="283">
        <f>L105-M105</f>
        <v>0</v>
      </c>
      <c r="O105" s="35"/>
      <c r="P105" s="35"/>
      <c r="Q105" s="283">
        <f>SUM(N105:P105)</f>
        <v>0</v>
      </c>
      <c r="R105" s="115">
        <f>K105-M105-Q105</f>
        <v>0</v>
      </c>
    </row>
    <row r="106" spans="1:18">
      <c r="A106" s="52" t="s">
        <v>1</v>
      </c>
      <c r="B106" s="52" t="s">
        <v>232</v>
      </c>
      <c r="C106" s="117">
        <f t="shared" ref="C106:R109" si="91">SUM(C107)</f>
        <v>0</v>
      </c>
      <c r="D106" s="117">
        <f t="shared" si="91"/>
        <v>0</v>
      </c>
      <c r="E106" s="117">
        <f t="shared" si="91"/>
        <v>0</v>
      </c>
      <c r="F106" s="117">
        <f t="shared" si="91"/>
        <v>0</v>
      </c>
      <c r="G106" s="117">
        <f t="shared" si="91"/>
        <v>0</v>
      </c>
      <c r="H106" s="117">
        <f t="shared" si="91"/>
        <v>0</v>
      </c>
      <c r="I106" s="117">
        <f t="shared" si="91"/>
        <v>3000000</v>
      </c>
      <c r="J106" s="117">
        <f t="shared" si="91"/>
        <v>3000000</v>
      </c>
      <c r="K106" s="117">
        <f t="shared" si="91"/>
        <v>3000000</v>
      </c>
      <c r="L106" s="117">
        <f t="shared" si="91"/>
        <v>3000000</v>
      </c>
      <c r="M106" s="117">
        <f t="shared" si="91"/>
        <v>3000000</v>
      </c>
      <c r="N106" s="117">
        <f t="shared" si="91"/>
        <v>0</v>
      </c>
      <c r="O106" s="117">
        <f t="shared" si="91"/>
        <v>0</v>
      </c>
      <c r="P106" s="117">
        <f t="shared" si="91"/>
        <v>0</v>
      </c>
      <c r="Q106" s="117">
        <f t="shared" si="91"/>
        <v>0</v>
      </c>
      <c r="R106" s="117">
        <f t="shared" si="91"/>
        <v>0</v>
      </c>
    </row>
    <row r="107" spans="1:18">
      <c r="A107" s="53" t="s">
        <v>2</v>
      </c>
      <c r="B107" s="53" t="s">
        <v>233</v>
      </c>
      <c r="C107" s="119">
        <f t="shared" si="91"/>
        <v>0</v>
      </c>
      <c r="D107" s="119">
        <f t="shared" si="91"/>
        <v>0</v>
      </c>
      <c r="E107" s="119">
        <f t="shared" si="91"/>
        <v>0</v>
      </c>
      <c r="F107" s="119">
        <f t="shared" si="91"/>
        <v>0</v>
      </c>
      <c r="G107" s="119">
        <f t="shared" si="91"/>
        <v>0</v>
      </c>
      <c r="H107" s="119">
        <f t="shared" si="91"/>
        <v>0</v>
      </c>
      <c r="I107" s="119">
        <f t="shared" si="91"/>
        <v>3000000</v>
      </c>
      <c r="J107" s="119">
        <f t="shared" si="91"/>
        <v>3000000</v>
      </c>
      <c r="K107" s="119">
        <f t="shared" si="91"/>
        <v>3000000</v>
      </c>
      <c r="L107" s="119">
        <f t="shared" si="91"/>
        <v>3000000</v>
      </c>
      <c r="M107" s="119">
        <f t="shared" si="91"/>
        <v>3000000</v>
      </c>
      <c r="N107" s="119">
        <f t="shared" si="91"/>
        <v>0</v>
      </c>
      <c r="O107" s="119">
        <f t="shared" si="91"/>
        <v>0</v>
      </c>
      <c r="P107" s="119">
        <f t="shared" si="91"/>
        <v>0</v>
      </c>
      <c r="Q107" s="119">
        <f t="shared" si="91"/>
        <v>0</v>
      </c>
      <c r="R107" s="119">
        <f t="shared" si="91"/>
        <v>0</v>
      </c>
    </row>
    <row r="108" spans="1:18">
      <c r="A108" s="54" t="s">
        <v>3</v>
      </c>
      <c r="B108" s="60" t="s">
        <v>282</v>
      </c>
      <c r="C108" s="120">
        <f t="shared" si="91"/>
        <v>0</v>
      </c>
      <c r="D108" s="120">
        <f t="shared" si="91"/>
        <v>0</v>
      </c>
      <c r="E108" s="120">
        <f t="shared" si="91"/>
        <v>0</v>
      </c>
      <c r="F108" s="120">
        <f t="shared" si="91"/>
        <v>0</v>
      </c>
      <c r="G108" s="120">
        <f t="shared" si="91"/>
        <v>0</v>
      </c>
      <c r="H108" s="120">
        <f t="shared" si="91"/>
        <v>0</v>
      </c>
      <c r="I108" s="120">
        <f t="shared" si="91"/>
        <v>3000000</v>
      </c>
      <c r="J108" s="120">
        <f t="shared" si="91"/>
        <v>3000000</v>
      </c>
      <c r="K108" s="120">
        <f t="shared" si="91"/>
        <v>3000000</v>
      </c>
      <c r="L108" s="120">
        <f t="shared" si="91"/>
        <v>3000000</v>
      </c>
      <c r="M108" s="120">
        <f t="shared" si="91"/>
        <v>3000000</v>
      </c>
      <c r="N108" s="120">
        <f t="shared" si="91"/>
        <v>0</v>
      </c>
      <c r="O108" s="120">
        <f t="shared" si="91"/>
        <v>0</v>
      </c>
      <c r="P108" s="120">
        <f t="shared" si="91"/>
        <v>0</v>
      </c>
      <c r="Q108" s="120">
        <f t="shared" si="91"/>
        <v>0</v>
      </c>
      <c r="R108" s="120">
        <f t="shared" si="91"/>
        <v>0</v>
      </c>
    </row>
    <row r="109" spans="1:18">
      <c r="A109" s="55" t="s">
        <v>16</v>
      </c>
      <c r="B109" s="55" t="s">
        <v>235</v>
      </c>
      <c r="C109" s="173">
        <f>SUM(C110)</f>
        <v>0</v>
      </c>
      <c r="D109" s="173">
        <f t="shared" si="91"/>
        <v>0</v>
      </c>
      <c r="E109" s="173">
        <f t="shared" si="91"/>
        <v>0</v>
      </c>
      <c r="F109" s="173">
        <f t="shared" si="91"/>
        <v>0</v>
      </c>
      <c r="G109" s="173">
        <f t="shared" si="91"/>
        <v>0</v>
      </c>
      <c r="H109" s="173">
        <f t="shared" si="91"/>
        <v>0</v>
      </c>
      <c r="I109" s="173">
        <f t="shared" si="91"/>
        <v>3000000</v>
      </c>
      <c r="J109" s="173">
        <f t="shared" si="91"/>
        <v>3000000</v>
      </c>
      <c r="K109" s="173">
        <f t="shared" si="91"/>
        <v>3000000</v>
      </c>
      <c r="L109" s="173">
        <f t="shared" si="91"/>
        <v>3000000</v>
      </c>
      <c r="M109" s="173">
        <f t="shared" si="91"/>
        <v>3000000</v>
      </c>
      <c r="N109" s="173">
        <f t="shared" si="91"/>
        <v>0</v>
      </c>
      <c r="O109" s="173">
        <f t="shared" si="91"/>
        <v>0</v>
      </c>
      <c r="P109" s="173">
        <f t="shared" si="91"/>
        <v>0</v>
      </c>
      <c r="Q109" s="173">
        <f t="shared" si="91"/>
        <v>0</v>
      </c>
      <c r="R109" s="173">
        <f t="shared" si="91"/>
        <v>0</v>
      </c>
    </row>
    <row r="110" spans="1:18">
      <c r="A110" s="51" t="s">
        <v>4</v>
      </c>
      <c r="B110" s="51" t="s">
        <v>67</v>
      </c>
      <c r="C110" s="35"/>
      <c r="D110" s="35"/>
      <c r="E110" s="35"/>
      <c r="F110" s="9"/>
      <c r="G110" s="9"/>
      <c r="H110" s="9"/>
      <c r="I110" s="9">
        <v>3000000</v>
      </c>
      <c r="J110" s="115">
        <f>SUM(F110:I110)</f>
        <v>3000000</v>
      </c>
      <c r="K110" s="115">
        <f>C110+J110</f>
        <v>3000000</v>
      </c>
      <c r="L110" s="35">
        <v>3000000</v>
      </c>
      <c r="M110" s="35">
        <v>3000000</v>
      </c>
      <c r="N110" s="283">
        <f>L110-M110</f>
        <v>0</v>
      </c>
      <c r="O110" s="35"/>
      <c r="P110" s="35"/>
      <c r="Q110" s="283">
        <f>SUM(N110:P110)</f>
        <v>0</v>
      </c>
      <c r="R110" s="115">
        <f>K110-M110-Q110</f>
        <v>0</v>
      </c>
    </row>
    <row r="111" spans="1:18">
      <c r="A111" s="52" t="s">
        <v>1</v>
      </c>
      <c r="B111" s="52" t="s">
        <v>74</v>
      </c>
      <c r="C111" s="117">
        <f>SUM(C112)</f>
        <v>0</v>
      </c>
      <c r="D111" s="117">
        <f t="shared" ref="D111:R114" si="92">SUM(D112)</f>
        <v>0</v>
      </c>
      <c r="E111" s="117">
        <f t="shared" si="92"/>
        <v>0</v>
      </c>
      <c r="F111" s="117">
        <f t="shared" si="92"/>
        <v>0</v>
      </c>
      <c r="G111" s="117">
        <f t="shared" si="92"/>
        <v>0</v>
      </c>
      <c r="H111" s="117">
        <f t="shared" si="92"/>
        <v>0</v>
      </c>
      <c r="I111" s="117">
        <f t="shared" si="92"/>
        <v>4200000</v>
      </c>
      <c r="J111" s="117">
        <f t="shared" si="92"/>
        <v>4200000</v>
      </c>
      <c r="K111" s="117">
        <f t="shared" si="92"/>
        <v>4200000</v>
      </c>
      <c r="L111" s="117">
        <f t="shared" si="92"/>
        <v>4098070</v>
      </c>
      <c r="M111" s="117">
        <f t="shared" si="92"/>
        <v>4098070</v>
      </c>
      <c r="N111" s="117">
        <f t="shared" si="92"/>
        <v>0</v>
      </c>
      <c r="O111" s="117">
        <f t="shared" si="92"/>
        <v>0</v>
      </c>
      <c r="P111" s="117">
        <f t="shared" si="92"/>
        <v>0</v>
      </c>
      <c r="Q111" s="117">
        <f t="shared" si="92"/>
        <v>0</v>
      </c>
      <c r="R111" s="117">
        <f t="shared" si="92"/>
        <v>101930</v>
      </c>
    </row>
    <row r="112" spans="1:18">
      <c r="A112" s="53" t="s">
        <v>2</v>
      </c>
      <c r="B112" s="53" t="s">
        <v>154</v>
      </c>
      <c r="C112" s="119">
        <f>SUM(C113)</f>
        <v>0</v>
      </c>
      <c r="D112" s="119">
        <f t="shared" si="92"/>
        <v>0</v>
      </c>
      <c r="E112" s="119">
        <f t="shared" si="92"/>
        <v>0</v>
      </c>
      <c r="F112" s="119">
        <f t="shared" si="92"/>
        <v>0</v>
      </c>
      <c r="G112" s="119">
        <f t="shared" si="92"/>
        <v>0</v>
      </c>
      <c r="H112" s="119">
        <f t="shared" si="92"/>
        <v>0</v>
      </c>
      <c r="I112" s="119">
        <f t="shared" si="92"/>
        <v>4200000</v>
      </c>
      <c r="J112" s="119">
        <f t="shared" si="92"/>
        <v>4200000</v>
      </c>
      <c r="K112" s="119">
        <f t="shared" si="92"/>
        <v>4200000</v>
      </c>
      <c r="L112" s="119">
        <f t="shared" si="92"/>
        <v>4098070</v>
      </c>
      <c r="M112" s="119">
        <f t="shared" si="92"/>
        <v>4098070</v>
      </c>
      <c r="N112" s="119">
        <f t="shared" si="92"/>
        <v>0</v>
      </c>
      <c r="O112" s="119">
        <f t="shared" si="92"/>
        <v>0</v>
      </c>
      <c r="P112" s="119">
        <f t="shared" si="92"/>
        <v>0</v>
      </c>
      <c r="Q112" s="119">
        <f t="shared" si="92"/>
        <v>0</v>
      </c>
      <c r="R112" s="119">
        <f t="shared" si="92"/>
        <v>101930</v>
      </c>
    </row>
    <row r="113" spans="1:18">
      <c r="A113" s="54" t="s">
        <v>3</v>
      </c>
      <c r="B113" s="54" t="s">
        <v>1286</v>
      </c>
      <c r="C113" s="120">
        <f>SUM(C114)</f>
        <v>0</v>
      </c>
      <c r="D113" s="120">
        <f t="shared" si="92"/>
        <v>0</v>
      </c>
      <c r="E113" s="120">
        <f t="shared" si="92"/>
        <v>0</v>
      </c>
      <c r="F113" s="120">
        <f t="shared" si="92"/>
        <v>0</v>
      </c>
      <c r="G113" s="120">
        <f t="shared" si="92"/>
        <v>0</v>
      </c>
      <c r="H113" s="120">
        <f t="shared" si="92"/>
        <v>0</v>
      </c>
      <c r="I113" s="120">
        <f t="shared" si="92"/>
        <v>4200000</v>
      </c>
      <c r="J113" s="120">
        <f t="shared" si="92"/>
        <v>4200000</v>
      </c>
      <c r="K113" s="120">
        <f t="shared" si="92"/>
        <v>4200000</v>
      </c>
      <c r="L113" s="120">
        <f t="shared" si="92"/>
        <v>4098070</v>
      </c>
      <c r="M113" s="120">
        <f t="shared" si="92"/>
        <v>4098070</v>
      </c>
      <c r="N113" s="120">
        <f t="shared" si="92"/>
        <v>0</v>
      </c>
      <c r="O113" s="120">
        <f t="shared" si="92"/>
        <v>0</v>
      </c>
      <c r="P113" s="120">
        <f t="shared" si="92"/>
        <v>0</v>
      </c>
      <c r="Q113" s="120">
        <f t="shared" si="92"/>
        <v>0</v>
      </c>
      <c r="R113" s="120">
        <f t="shared" si="92"/>
        <v>101930</v>
      </c>
    </row>
    <row r="114" spans="1:18">
      <c r="A114" s="55" t="s">
        <v>16</v>
      </c>
      <c r="B114" s="55" t="s">
        <v>60</v>
      </c>
      <c r="C114" s="173">
        <f>SUM(C115)</f>
        <v>0</v>
      </c>
      <c r="D114" s="173">
        <f t="shared" si="92"/>
        <v>0</v>
      </c>
      <c r="E114" s="173">
        <f t="shared" si="92"/>
        <v>0</v>
      </c>
      <c r="F114" s="173">
        <f t="shared" si="92"/>
        <v>0</v>
      </c>
      <c r="G114" s="173">
        <f t="shared" si="92"/>
        <v>0</v>
      </c>
      <c r="H114" s="173">
        <f t="shared" si="92"/>
        <v>0</v>
      </c>
      <c r="I114" s="173">
        <f t="shared" si="92"/>
        <v>4200000</v>
      </c>
      <c r="J114" s="173">
        <f t="shared" si="92"/>
        <v>4200000</v>
      </c>
      <c r="K114" s="173">
        <f t="shared" si="92"/>
        <v>4200000</v>
      </c>
      <c r="L114" s="173">
        <f t="shared" si="92"/>
        <v>4098070</v>
      </c>
      <c r="M114" s="173">
        <f t="shared" si="92"/>
        <v>4098070</v>
      </c>
      <c r="N114" s="173">
        <f t="shared" si="92"/>
        <v>0</v>
      </c>
      <c r="O114" s="173">
        <f t="shared" si="92"/>
        <v>0</v>
      </c>
      <c r="P114" s="173">
        <f t="shared" si="92"/>
        <v>0</v>
      </c>
      <c r="Q114" s="173">
        <f t="shared" si="92"/>
        <v>0</v>
      </c>
      <c r="R114" s="173">
        <f t="shared" si="92"/>
        <v>101930</v>
      </c>
    </row>
    <row r="115" spans="1:18">
      <c r="A115" s="51" t="s">
        <v>4</v>
      </c>
      <c r="B115" s="51" t="s">
        <v>159</v>
      </c>
      <c r="C115" s="35">
        <v>0</v>
      </c>
      <c r="D115" s="35"/>
      <c r="E115" s="35"/>
      <c r="F115" s="9"/>
      <c r="G115" s="9"/>
      <c r="H115" s="9"/>
      <c r="I115" s="9">
        <v>4200000</v>
      </c>
      <c r="J115" s="115">
        <f>SUM(F115:I115)</f>
        <v>4200000</v>
      </c>
      <c r="K115" s="115">
        <f>C115+J115</f>
        <v>4200000</v>
      </c>
      <c r="L115" s="35">
        <v>4098070</v>
      </c>
      <c r="M115" s="35">
        <v>4098070</v>
      </c>
      <c r="N115" s="283">
        <f>L115-M115</f>
        <v>0</v>
      </c>
      <c r="O115" s="35"/>
      <c r="P115" s="35"/>
      <c r="Q115" s="283">
        <f>SUM(N115:P115)</f>
        <v>0</v>
      </c>
      <c r="R115" s="115">
        <f>K115-M115-Q115</f>
        <v>101930</v>
      </c>
    </row>
    <row r="116" spans="1:18">
      <c r="A116" s="52" t="s">
        <v>1</v>
      </c>
      <c r="B116" s="52" t="s">
        <v>355</v>
      </c>
      <c r="C116" s="117">
        <f t="shared" ref="C116:R119" si="93">SUM(C117)</f>
        <v>10800000</v>
      </c>
      <c r="D116" s="117">
        <f t="shared" si="93"/>
        <v>0</v>
      </c>
      <c r="E116" s="117">
        <f t="shared" si="93"/>
        <v>0</v>
      </c>
      <c r="F116" s="117">
        <f t="shared" si="93"/>
        <v>0</v>
      </c>
      <c r="G116" s="117">
        <f t="shared" si="93"/>
        <v>0</v>
      </c>
      <c r="H116" s="117">
        <f t="shared" si="93"/>
        <v>0</v>
      </c>
      <c r="I116" s="117">
        <f t="shared" si="93"/>
        <v>0</v>
      </c>
      <c r="J116" s="117">
        <f t="shared" si="93"/>
        <v>0</v>
      </c>
      <c r="K116" s="117">
        <f t="shared" si="93"/>
        <v>10800000</v>
      </c>
      <c r="L116" s="117">
        <f t="shared" si="93"/>
        <v>10800000</v>
      </c>
      <c r="M116" s="117">
        <f t="shared" si="93"/>
        <v>10800000</v>
      </c>
      <c r="N116" s="117">
        <f t="shared" si="93"/>
        <v>0</v>
      </c>
      <c r="O116" s="117">
        <f t="shared" si="93"/>
        <v>0</v>
      </c>
      <c r="P116" s="117">
        <f t="shared" si="93"/>
        <v>0</v>
      </c>
      <c r="Q116" s="117">
        <f t="shared" si="93"/>
        <v>0</v>
      </c>
      <c r="R116" s="117">
        <f t="shared" si="93"/>
        <v>0</v>
      </c>
    </row>
    <row r="117" spans="1:18">
      <c r="A117" s="53" t="s">
        <v>2</v>
      </c>
      <c r="B117" s="53" t="s">
        <v>356</v>
      </c>
      <c r="C117" s="119">
        <f t="shared" si="93"/>
        <v>10800000</v>
      </c>
      <c r="D117" s="119">
        <f t="shared" si="93"/>
        <v>0</v>
      </c>
      <c r="E117" s="119">
        <f t="shared" si="93"/>
        <v>0</v>
      </c>
      <c r="F117" s="119">
        <f t="shared" si="93"/>
        <v>0</v>
      </c>
      <c r="G117" s="119">
        <f t="shared" si="93"/>
        <v>0</v>
      </c>
      <c r="H117" s="119">
        <f t="shared" si="93"/>
        <v>0</v>
      </c>
      <c r="I117" s="119">
        <f t="shared" si="93"/>
        <v>0</v>
      </c>
      <c r="J117" s="119">
        <f t="shared" si="93"/>
        <v>0</v>
      </c>
      <c r="K117" s="119">
        <f t="shared" si="93"/>
        <v>10800000</v>
      </c>
      <c r="L117" s="119">
        <f t="shared" si="93"/>
        <v>10800000</v>
      </c>
      <c r="M117" s="119">
        <f t="shared" si="93"/>
        <v>10800000</v>
      </c>
      <c r="N117" s="119">
        <f t="shared" si="93"/>
        <v>0</v>
      </c>
      <c r="O117" s="119">
        <f t="shared" si="93"/>
        <v>0</v>
      </c>
      <c r="P117" s="119">
        <f t="shared" si="93"/>
        <v>0</v>
      </c>
      <c r="Q117" s="119">
        <f t="shared" si="93"/>
        <v>0</v>
      </c>
      <c r="R117" s="119">
        <f t="shared" si="93"/>
        <v>0</v>
      </c>
    </row>
    <row r="118" spans="1:18">
      <c r="A118" s="54" t="s">
        <v>3</v>
      </c>
      <c r="B118" s="54" t="s">
        <v>1287</v>
      </c>
      <c r="C118" s="120">
        <f t="shared" si="93"/>
        <v>10800000</v>
      </c>
      <c r="D118" s="120">
        <f t="shared" si="93"/>
        <v>0</v>
      </c>
      <c r="E118" s="120">
        <f t="shared" si="93"/>
        <v>0</v>
      </c>
      <c r="F118" s="120">
        <f t="shared" si="93"/>
        <v>0</v>
      </c>
      <c r="G118" s="120">
        <f t="shared" si="93"/>
        <v>0</v>
      </c>
      <c r="H118" s="120">
        <f t="shared" si="93"/>
        <v>0</v>
      </c>
      <c r="I118" s="120">
        <f t="shared" si="93"/>
        <v>0</v>
      </c>
      <c r="J118" s="120">
        <f t="shared" si="93"/>
        <v>0</v>
      </c>
      <c r="K118" s="120">
        <f t="shared" si="93"/>
        <v>10800000</v>
      </c>
      <c r="L118" s="120">
        <f t="shared" si="93"/>
        <v>10800000</v>
      </c>
      <c r="M118" s="120">
        <f t="shared" si="93"/>
        <v>10800000</v>
      </c>
      <c r="N118" s="120">
        <f t="shared" si="93"/>
        <v>0</v>
      </c>
      <c r="O118" s="120">
        <f t="shared" si="93"/>
        <v>0</v>
      </c>
      <c r="P118" s="120">
        <f t="shared" si="93"/>
        <v>0</v>
      </c>
      <c r="Q118" s="120">
        <f t="shared" si="93"/>
        <v>0</v>
      </c>
      <c r="R118" s="120">
        <f t="shared" si="93"/>
        <v>0</v>
      </c>
    </row>
    <row r="119" spans="1:18">
      <c r="A119" s="55" t="s">
        <v>16</v>
      </c>
      <c r="B119" s="57" t="s">
        <v>36</v>
      </c>
      <c r="C119" s="173">
        <f>SUM(C120)</f>
        <v>10800000</v>
      </c>
      <c r="D119" s="173">
        <f t="shared" si="93"/>
        <v>0</v>
      </c>
      <c r="E119" s="173">
        <f t="shared" si="93"/>
        <v>0</v>
      </c>
      <c r="F119" s="173">
        <f t="shared" si="93"/>
        <v>0</v>
      </c>
      <c r="G119" s="173">
        <f t="shared" si="93"/>
        <v>0</v>
      </c>
      <c r="H119" s="173">
        <f t="shared" si="93"/>
        <v>0</v>
      </c>
      <c r="I119" s="173">
        <f t="shared" si="93"/>
        <v>0</v>
      </c>
      <c r="J119" s="173">
        <f t="shared" si="93"/>
        <v>0</v>
      </c>
      <c r="K119" s="173">
        <f t="shared" si="93"/>
        <v>10800000</v>
      </c>
      <c r="L119" s="173">
        <f t="shared" si="93"/>
        <v>10800000</v>
      </c>
      <c r="M119" s="173">
        <f t="shared" si="93"/>
        <v>10800000</v>
      </c>
      <c r="N119" s="173">
        <f t="shared" si="93"/>
        <v>0</v>
      </c>
      <c r="O119" s="173">
        <f t="shared" si="93"/>
        <v>0</v>
      </c>
      <c r="P119" s="173">
        <f t="shared" si="93"/>
        <v>0</v>
      </c>
      <c r="Q119" s="173">
        <f t="shared" si="93"/>
        <v>0</v>
      </c>
      <c r="R119" s="173">
        <f t="shared" si="93"/>
        <v>0</v>
      </c>
    </row>
    <row r="120" spans="1:18">
      <c r="A120" s="51" t="s">
        <v>4</v>
      </c>
      <c r="B120" s="56" t="s">
        <v>46</v>
      </c>
      <c r="C120" s="35">
        <v>10800000</v>
      </c>
      <c r="D120" s="35"/>
      <c r="E120" s="35"/>
      <c r="F120" s="9"/>
      <c r="G120" s="9"/>
      <c r="H120" s="9"/>
      <c r="I120" s="9"/>
      <c r="J120" s="115">
        <f>SUM(F120:I120)</f>
        <v>0</v>
      </c>
      <c r="K120" s="115">
        <f>C120+J120</f>
        <v>10800000</v>
      </c>
      <c r="L120" s="35">
        <v>10800000</v>
      </c>
      <c r="M120" s="35">
        <v>10800000</v>
      </c>
      <c r="N120" s="283">
        <f>L120-M120</f>
        <v>0</v>
      </c>
      <c r="O120" s="35"/>
      <c r="P120" s="35"/>
      <c r="Q120" s="283">
        <f>SUM(N120:P120)</f>
        <v>0</v>
      </c>
      <c r="R120" s="115">
        <f>K120-M120-Q120</f>
        <v>0</v>
      </c>
    </row>
    <row r="121" spans="1:18">
      <c r="A121" s="52" t="s">
        <v>1</v>
      </c>
      <c r="B121" s="52" t="s">
        <v>240</v>
      </c>
      <c r="C121" s="117">
        <f t="shared" ref="C121:R124" si="94">SUM(C122)</f>
        <v>0</v>
      </c>
      <c r="D121" s="117">
        <f t="shared" si="94"/>
        <v>0</v>
      </c>
      <c r="E121" s="117">
        <f t="shared" si="94"/>
        <v>0</v>
      </c>
      <c r="F121" s="117">
        <f t="shared" si="94"/>
        <v>0</v>
      </c>
      <c r="G121" s="117">
        <f t="shared" si="94"/>
        <v>0</v>
      </c>
      <c r="H121" s="117">
        <f t="shared" si="94"/>
        <v>0</v>
      </c>
      <c r="I121" s="117">
        <f t="shared" si="94"/>
        <v>6000000</v>
      </c>
      <c r="J121" s="117">
        <f t="shared" si="94"/>
        <v>6000000</v>
      </c>
      <c r="K121" s="117">
        <f t="shared" si="94"/>
        <v>6000000</v>
      </c>
      <c r="L121" s="117">
        <f t="shared" si="94"/>
        <v>5880000</v>
      </c>
      <c r="M121" s="117">
        <f t="shared" si="94"/>
        <v>5880000</v>
      </c>
      <c r="N121" s="117">
        <f t="shared" si="94"/>
        <v>0</v>
      </c>
      <c r="O121" s="117">
        <f t="shared" si="94"/>
        <v>0</v>
      </c>
      <c r="P121" s="117">
        <f t="shared" si="94"/>
        <v>0</v>
      </c>
      <c r="Q121" s="117">
        <f t="shared" si="94"/>
        <v>0</v>
      </c>
      <c r="R121" s="117">
        <f t="shared" si="94"/>
        <v>120000</v>
      </c>
    </row>
    <row r="122" spans="1:18">
      <c r="A122" s="53" t="s">
        <v>2</v>
      </c>
      <c r="B122" s="53" t="s">
        <v>241</v>
      </c>
      <c r="C122" s="119">
        <f t="shared" si="94"/>
        <v>0</v>
      </c>
      <c r="D122" s="119">
        <f t="shared" si="94"/>
        <v>0</v>
      </c>
      <c r="E122" s="119">
        <f t="shared" si="94"/>
        <v>0</v>
      </c>
      <c r="F122" s="119">
        <f t="shared" si="94"/>
        <v>0</v>
      </c>
      <c r="G122" s="119">
        <f t="shared" si="94"/>
        <v>0</v>
      </c>
      <c r="H122" s="119">
        <f t="shared" si="94"/>
        <v>0</v>
      </c>
      <c r="I122" s="119">
        <f t="shared" si="94"/>
        <v>6000000</v>
      </c>
      <c r="J122" s="119">
        <f t="shared" si="94"/>
        <v>6000000</v>
      </c>
      <c r="K122" s="119">
        <f t="shared" si="94"/>
        <v>6000000</v>
      </c>
      <c r="L122" s="119">
        <f t="shared" si="94"/>
        <v>5880000</v>
      </c>
      <c r="M122" s="119">
        <f t="shared" si="94"/>
        <v>5880000</v>
      </c>
      <c r="N122" s="119">
        <f t="shared" si="94"/>
        <v>0</v>
      </c>
      <c r="O122" s="119">
        <f t="shared" si="94"/>
        <v>0</v>
      </c>
      <c r="P122" s="119">
        <f t="shared" si="94"/>
        <v>0</v>
      </c>
      <c r="Q122" s="119">
        <f t="shared" si="94"/>
        <v>0</v>
      </c>
      <c r="R122" s="119">
        <f t="shared" si="94"/>
        <v>120000</v>
      </c>
    </row>
    <row r="123" spans="1:18">
      <c r="A123" s="54" t="s">
        <v>3</v>
      </c>
      <c r="B123" s="54" t="s">
        <v>1288</v>
      </c>
      <c r="C123" s="120">
        <f>SUM(C124)</f>
        <v>0</v>
      </c>
      <c r="D123" s="120">
        <f t="shared" si="94"/>
        <v>0</v>
      </c>
      <c r="E123" s="120">
        <f t="shared" si="94"/>
        <v>0</v>
      </c>
      <c r="F123" s="120">
        <f t="shared" si="94"/>
        <v>0</v>
      </c>
      <c r="G123" s="120">
        <f t="shared" si="94"/>
        <v>0</v>
      </c>
      <c r="H123" s="120">
        <f t="shared" si="94"/>
        <v>0</v>
      </c>
      <c r="I123" s="120">
        <f t="shared" si="94"/>
        <v>6000000</v>
      </c>
      <c r="J123" s="120">
        <f t="shared" si="94"/>
        <v>6000000</v>
      </c>
      <c r="K123" s="120">
        <f t="shared" si="94"/>
        <v>6000000</v>
      </c>
      <c r="L123" s="120">
        <f t="shared" si="94"/>
        <v>5880000</v>
      </c>
      <c r="M123" s="120">
        <f t="shared" si="94"/>
        <v>5880000</v>
      </c>
      <c r="N123" s="120">
        <f t="shared" si="94"/>
        <v>0</v>
      </c>
      <c r="O123" s="120">
        <f t="shared" si="94"/>
        <v>0</v>
      </c>
      <c r="P123" s="120">
        <f t="shared" si="94"/>
        <v>0</v>
      </c>
      <c r="Q123" s="120">
        <f t="shared" si="94"/>
        <v>0</v>
      </c>
      <c r="R123" s="120">
        <f t="shared" si="94"/>
        <v>120000</v>
      </c>
    </row>
    <row r="124" spans="1:18">
      <c r="A124" s="55" t="s">
        <v>16</v>
      </c>
      <c r="B124" s="55" t="s">
        <v>20</v>
      </c>
      <c r="C124" s="173">
        <f>SUM(C125)</f>
        <v>0</v>
      </c>
      <c r="D124" s="173">
        <f t="shared" si="94"/>
        <v>0</v>
      </c>
      <c r="E124" s="173">
        <f t="shared" si="94"/>
        <v>0</v>
      </c>
      <c r="F124" s="173">
        <f t="shared" si="94"/>
        <v>0</v>
      </c>
      <c r="G124" s="173">
        <f t="shared" si="94"/>
        <v>0</v>
      </c>
      <c r="H124" s="173">
        <f t="shared" si="94"/>
        <v>0</v>
      </c>
      <c r="I124" s="173">
        <f t="shared" si="94"/>
        <v>6000000</v>
      </c>
      <c r="J124" s="173">
        <f t="shared" si="94"/>
        <v>6000000</v>
      </c>
      <c r="K124" s="173">
        <f t="shared" si="94"/>
        <v>6000000</v>
      </c>
      <c r="L124" s="173">
        <f t="shared" si="94"/>
        <v>5880000</v>
      </c>
      <c r="M124" s="173">
        <f t="shared" si="94"/>
        <v>5880000</v>
      </c>
      <c r="N124" s="173">
        <f t="shared" si="94"/>
        <v>0</v>
      </c>
      <c r="O124" s="173">
        <f t="shared" si="94"/>
        <v>0</v>
      </c>
      <c r="P124" s="173">
        <f t="shared" si="94"/>
        <v>0</v>
      </c>
      <c r="Q124" s="173">
        <f t="shared" si="94"/>
        <v>0</v>
      </c>
      <c r="R124" s="173">
        <f t="shared" si="94"/>
        <v>120000</v>
      </c>
    </row>
    <row r="125" spans="1:18">
      <c r="A125" s="51" t="s">
        <v>4</v>
      </c>
      <c r="B125" s="51" t="s">
        <v>20</v>
      </c>
      <c r="C125" s="35">
        <v>0</v>
      </c>
      <c r="D125" s="35"/>
      <c r="E125" s="35"/>
      <c r="F125" s="9"/>
      <c r="G125" s="9"/>
      <c r="H125" s="9"/>
      <c r="I125" s="9">
        <v>6000000</v>
      </c>
      <c r="J125" s="115">
        <f>SUM(F125:I125)</f>
        <v>6000000</v>
      </c>
      <c r="K125" s="115">
        <f>C125+J125</f>
        <v>6000000</v>
      </c>
      <c r="L125" s="35">
        <v>5880000</v>
      </c>
      <c r="M125" s="35">
        <v>5880000</v>
      </c>
      <c r="N125" s="283">
        <f>L125-M125</f>
        <v>0</v>
      </c>
      <c r="O125" s="35"/>
      <c r="P125" s="35"/>
      <c r="Q125" s="283">
        <f>SUM(N125:P125)</f>
        <v>0</v>
      </c>
      <c r="R125" s="115">
        <f>K125-M125-Q125</f>
        <v>120000</v>
      </c>
    </row>
    <row r="126" spans="1:18">
      <c r="A126" s="52" t="s">
        <v>1</v>
      </c>
      <c r="B126" s="11" t="s">
        <v>99</v>
      </c>
      <c r="C126" s="117">
        <f t="shared" ref="C126:R126" si="95">SUM(C127)</f>
        <v>0</v>
      </c>
      <c r="D126" s="117">
        <f t="shared" si="95"/>
        <v>0</v>
      </c>
      <c r="E126" s="117">
        <f t="shared" si="95"/>
        <v>0</v>
      </c>
      <c r="F126" s="117">
        <f t="shared" si="95"/>
        <v>0</v>
      </c>
      <c r="G126" s="117">
        <f t="shared" si="95"/>
        <v>0</v>
      </c>
      <c r="H126" s="117">
        <f t="shared" si="95"/>
        <v>6384940</v>
      </c>
      <c r="I126" s="117">
        <f t="shared" si="95"/>
        <v>143615060</v>
      </c>
      <c r="J126" s="117">
        <f t="shared" si="95"/>
        <v>150000000</v>
      </c>
      <c r="K126" s="117">
        <f t="shared" si="95"/>
        <v>150000000</v>
      </c>
      <c r="L126" s="117">
        <f t="shared" si="95"/>
        <v>149784430</v>
      </c>
      <c r="M126" s="117">
        <f t="shared" si="95"/>
        <v>149784430</v>
      </c>
      <c r="N126" s="117">
        <f t="shared" si="95"/>
        <v>0</v>
      </c>
      <c r="O126" s="117">
        <f t="shared" si="95"/>
        <v>0</v>
      </c>
      <c r="P126" s="117">
        <f t="shared" si="95"/>
        <v>0</v>
      </c>
      <c r="Q126" s="117">
        <f t="shared" si="95"/>
        <v>0</v>
      </c>
      <c r="R126" s="117">
        <f t="shared" si="95"/>
        <v>215570</v>
      </c>
    </row>
    <row r="127" spans="1:18">
      <c r="A127" s="53" t="s">
        <v>2</v>
      </c>
      <c r="B127" s="12" t="s">
        <v>90</v>
      </c>
      <c r="C127" s="119">
        <f>C128</f>
        <v>0</v>
      </c>
      <c r="D127" s="119">
        <f t="shared" ref="D127:R127" si="96">D128</f>
        <v>0</v>
      </c>
      <c r="E127" s="119">
        <f t="shared" si="96"/>
        <v>0</v>
      </c>
      <c r="F127" s="119">
        <f t="shared" si="96"/>
        <v>0</v>
      </c>
      <c r="G127" s="119">
        <f t="shared" si="96"/>
        <v>0</v>
      </c>
      <c r="H127" s="119">
        <f t="shared" si="96"/>
        <v>6384940</v>
      </c>
      <c r="I127" s="119">
        <f t="shared" si="96"/>
        <v>143615060</v>
      </c>
      <c r="J127" s="119">
        <f t="shared" si="96"/>
        <v>150000000</v>
      </c>
      <c r="K127" s="119">
        <f t="shared" si="96"/>
        <v>150000000</v>
      </c>
      <c r="L127" s="119">
        <f t="shared" si="96"/>
        <v>149784430</v>
      </c>
      <c r="M127" s="119">
        <f t="shared" si="96"/>
        <v>149784430</v>
      </c>
      <c r="N127" s="119">
        <f t="shared" si="96"/>
        <v>0</v>
      </c>
      <c r="O127" s="119">
        <f t="shared" si="96"/>
        <v>0</v>
      </c>
      <c r="P127" s="119">
        <f t="shared" si="96"/>
        <v>0</v>
      </c>
      <c r="Q127" s="119">
        <f t="shared" si="96"/>
        <v>0</v>
      </c>
      <c r="R127" s="119">
        <f t="shared" si="96"/>
        <v>215570</v>
      </c>
    </row>
    <row r="128" spans="1:18">
      <c r="A128" s="13" t="s">
        <v>3</v>
      </c>
      <c r="B128" s="13" t="s">
        <v>309</v>
      </c>
      <c r="C128" s="120">
        <f>SUM(C129,C131,C133,C139,C136)</f>
        <v>0</v>
      </c>
      <c r="D128" s="120">
        <f t="shared" ref="D128:R128" si="97">SUM(D129,D131,D133,D139,D136)</f>
        <v>0</v>
      </c>
      <c r="E128" s="120">
        <f t="shared" si="97"/>
        <v>0</v>
      </c>
      <c r="F128" s="120">
        <f t="shared" si="97"/>
        <v>0</v>
      </c>
      <c r="G128" s="120">
        <f t="shared" si="97"/>
        <v>0</v>
      </c>
      <c r="H128" s="120">
        <f t="shared" si="97"/>
        <v>6384940</v>
      </c>
      <c r="I128" s="120">
        <f t="shared" si="97"/>
        <v>143615060</v>
      </c>
      <c r="J128" s="120">
        <f t="shared" si="97"/>
        <v>150000000</v>
      </c>
      <c r="K128" s="120">
        <f t="shared" si="97"/>
        <v>150000000</v>
      </c>
      <c r="L128" s="120">
        <f t="shared" si="97"/>
        <v>149784430</v>
      </c>
      <c r="M128" s="120">
        <f t="shared" si="97"/>
        <v>149784430</v>
      </c>
      <c r="N128" s="120">
        <f t="shared" si="97"/>
        <v>0</v>
      </c>
      <c r="O128" s="120">
        <f t="shared" si="97"/>
        <v>0</v>
      </c>
      <c r="P128" s="120">
        <f t="shared" si="97"/>
        <v>0</v>
      </c>
      <c r="Q128" s="120">
        <f t="shared" si="97"/>
        <v>0</v>
      </c>
      <c r="R128" s="120">
        <f t="shared" si="97"/>
        <v>215570</v>
      </c>
    </row>
    <row r="129" spans="1:18">
      <c r="A129" s="14" t="s">
        <v>16</v>
      </c>
      <c r="B129" s="17" t="s">
        <v>76</v>
      </c>
      <c r="C129" s="173">
        <f>SUM(C130)</f>
        <v>0</v>
      </c>
      <c r="D129" s="173">
        <f t="shared" ref="D129:R129" si="98">SUM(D130)</f>
        <v>0</v>
      </c>
      <c r="E129" s="173">
        <f t="shared" si="98"/>
        <v>0</v>
      </c>
      <c r="F129" s="173">
        <f t="shared" si="98"/>
        <v>0</v>
      </c>
      <c r="G129" s="173">
        <f t="shared" si="98"/>
        <v>0</v>
      </c>
      <c r="H129" s="173">
        <f t="shared" si="98"/>
        <v>0</v>
      </c>
      <c r="I129" s="173">
        <f t="shared" si="98"/>
        <v>26000000</v>
      </c>
      <c r="J129" s="173">
        <f t="shared" si="98"/>
        <v>26000000</v>
      </c>
      <c r="K129" s="173">
        <f t="shared" si="98"/>
        <v>26000000</v>
      </c>
      <c r="L129" s="173">
        <f t="shared" si="98"/>
        <v>25875000</v>
      </c>
      <c r="M129" s="173">
        <f t="shared" si="98"/>
        <v>25875000</v>
      </c>
      <c r="N129" s="173">
        <f t="shared" si="98"/>
        <v>0</v>
      </c>
      <c r="O129" s="173">
        <f t="shared" si="98"/>
        <v>0</v>
      </c>
      <c r="P129" s="173">
        <f t="shared" si="98"/>
        <v>0</v>
      </c>
      <c r="Q129" s="173">
        <f t="shared" si="98"/>
        <v>0</v>
      </c>
      <c r="R129" s="173">
        <f t="shared" si="98"/>
        <v>125000</v>
      </c>
    </row>
    <row r="130" spans="1:18">
      <c r="A130" s="9" t="s">
        <v>4</v>
      </c>
      <c r="B130" s="15" t="s">
        <v>180</v>
      </c>
      <c r="C130" s="9">
        <v>0</v>
      </c>
      <c r="D130" s="9"/>
      <c r="E130" s="9"/>
      <c r="F130" s="9"/>
      <c r="G130" s="9"/>
      <c r="H130" s="9"/>
      <c r="I130" s="9">
        <v>26000000</v>
      </c>
      <c r="J130" s="115">
        <f>SUM(F130:I130)</f>
        <v>26000000</v>
      </c>
      <c r="K130" s="115">
        <f>C130+J130</f>
        <v>26000000</v>
      </c>
      <c r="L130" s="9">
        <v>25875000</v>
      </c>
      <c r="M130" s="9">
        <v>25875000</v>
      </c>
      <c r="N130" s="283">
        <f>L130-M130</f>
        <v>0</v>
      </c>
      <c r="O130" s="9"/>
      <c r="P130" s="9"/>
      <c r="Q130" s="283">
        <f>SUM(N130:P130)</f>
        <v>0</v>
      </c>
      <c r="R130" s="115">
        <f>K130-M130-Q130</f>
        <v>125000</v>
      </c>
    </row>
    <row r="131" spans="1:18">
      <c r="A131" s="14" t="s">
        <v>16</v>
      </c>
      <c r="B131" s="17" t="s">
        <v>56</v>
      </c>
      <c r="C131" s="173">
        <f>SUM(C132)</f>
        <v>0</v>
      </c>
      <c r="D131" s="173">
        <f t="shared" ref="D131:R131" si="99">SUM(D132)</f>
        <v>0</v>
      </c>
      <c r="E131" s="173">
        <f t="shared" si="99"/>
        <v>0</v>
      </c>
      <c r="F131" s="173">
        <f t="shared" si="99"/>
        <v>0</v>
      </c>
      <c r="G131" s="173">
        <f t="shared" si="99"/>
        <v>0</v>
      </c>
      <c r="H131" s="173">
        <f t="shared" si="99"/>
        <v>0</v>
      </c>
      <c r="I131" s="173">
        <f t="shared" si="99"/>
        <v>37600000</v>
      </c>
      <c r="J131" s="173">
        <f t="shared" si="99"/>
        <v>37600000</v>
      </c>
      <c r="K131" s="173">
        <f t="shared" si="99"/>
        <v>37600000</v>
      </c>
      <c r="L131" s="173">
        <f t="shared" si="99"/>
        <v>37600000</v>
      </c>
      <c r="M131" s="173">
        <f t="shared" si="99"/>
        <v>37600000</v>
      </c>
      <c r="N131" s="173">
        <f t="shared" si="99"/>
        <v>0</v>
      </c>
      <c r="O131" s="173">
        <f t="shared" si="99"/>
        <v>0</v>
      </c>
      <c r="P131" s="173">
        <f t="shared" si="99"/>
        <v>0</v>
      </c>
      <c r="Q131" s="173">
        <f t="shared" si="99"/>
        <v>0</v>
      </c>
      <c r="R131" s="173">
        <f t="shared" si="99"/>
        <v>0</v>
      </c>
    </row>
    <row r="132" spans="1:18">
      <c r="A132" s="9" t="s">
        <v>4</v>
      </c>
      <c r="B132" s="51" t="s">
        <v>1284</v>
      </c>
      <c r="C132" s="9">
        <v>0</v>
      </c>
      <c r="D132" s="9"/>
      <c r="E132" s="9"/>
      <c r="F132" s="9"/>
      <c r="G132" s="9"/>
      <c r="H132" s="9"/>
      <c r="I132" s="9">
        <v>37600000</v>
      </c>
      <c r="J132" s="115">
        <f>SUM(F132:I132)</f>
        <v>37600000</v>
      </c>
      <c r="K132" s="115">
        <f>C132+J132</f>
        <v>37600000</v>
      </c>
      <c r="L132" s="9">
        <v>37600000</v>
      </c>
      <c r="M132" s="9">
        <v>37600000</v>
      </c>
      <c r="N132" s="283">
        <f>L132-M132</f>
        <v>0</v>
      </c>
      <c r="O132" s="9"/>
      <c r="P132" s="9"/>
      <c r="Q132" s="283">
        <f>SUM(N132:P132)</f>
        <v>0</v>
      </c>
      <c r="R132" s="115">
        <f>K132-M132-Q132</f>
        <v>0</v>
      </c>
    </row>
    <row r="133" spans="1:18">
      <c r="A133" s="14" t="s">
        <v>16</v>
      </c>
      <c r="B133" s="17" t="s">
        <v>36</v>
      </c>
      <c r="C133" s="173">
        <f>SUM(C134:C135)</f>
        <v>0</v>
      </c>
      <c r="D133" s="173">
        <f t="shared" ref="D133:R133" si="100">SUM(D134:D135)</f>
        <v>0</v>
      </c>
      <c r="E133" s="173">
        <f t="shared" si="100"/>
        <v>0</v>
      </c>
      <c r="F133" s="173">
        <f t="shared" si="100"/>
        <v>0</v>
      </c>
      <c r="G133" s="173">
        <f t="shared" si="100"/>
        <v>0</v>
      </c>
      <c r="H133" s="173">
        <f t="shared" si="100"/>
        <v>0</v>
      </c>
      <c r="I133" s="173">
        <f t="shared" si="100"/>
        <v>13400000</v>
      </c>
      <c r="J133" s="173">
        <f t="shared" si="100"/>
        <v>13400000</v>
      </c>
      <c r="K133" s="173">
        <f t="shared" si="100"/>
        <v>13400000</v>
      </c>
      <c r="L133" s="173">
        <f t="shared" si="100"/>
        <v>13400000</v>
      </c>
      <c r="M133" s="173">
        <f t="shared" si="100"/>
        <v>13400000</v>
      </c>
      <c r="N133" s="173">
        <f t="shared" si="100"/>
        <v>0</v>
      </c>
      <c r="O133" s="173">
        <f t="shared" si="100"/>
        <v>0</v>
      </c>
      <c r="P133" s="173">
        <f t="shared" si="100"/>
        <v>0</v>
      </c>
      <c r="Q133" s="173">
        <f t="shared" si="100"/>
        <v>0</v>
      </c>
      <c r="R133" s="173">
        <f t="shared" si="100"/>
        <v>0</v>
      </c>
    </row>
    <row r="134" spans="1:18">
      <c r="A134" s="9" t="s">
        <v>4</v>
      </c>
      <c r="B134" s="15" t="s">
        <v>43</v>
      </c>
      <c r="C134" s="9">
        <v>0</v>
      </c>
      <c r="D134" s="9"/>
      <c r="E134" s="9"/>
      <c r="F134" s="9"/>
      <c r="G134" s="9"/>
      <c r="H134" s="9"/>
      <c r="I134" s="9">
        <v>3000000</v>
      </c>
      <c r="J134" s="115">
        <f t="shared" ref="J134:J135" si="101">SUM(F134:I134)</f>
        <v>3000000</v>
      </c>
      <c r="K134" s="115">
        <f>C134+J134</f>
        <v>3000000</v>
      </c>
      <c r="L134" s="9">
        <v>3000000</v>
      </c>
      <c r="M134" s="9">
        <v>3000000</v>
      </c>
      <c r="N134" s="283">
        <f t="shared" ref="N134:N135" si="102">L134-M134</f>
        <v>0</v>
      </c>
      <c r="O134" s="9"/>
      <c r="P134" s="9"/>
      <c r="Q134" s="283">
        <f t="shared" ref="Q134:Q135" si="103">SUM(N134:P134)</f>
        <v>0</v>
      </c>
      <c r="R134" s="115">
        <f t="shared" ref="R134:R135" si="104">K134-M134-Q134</f>
        <v>0</v>
      </c>
    </row>
    <row r="135" spans="1:18">
      <c r="A135" s="9" t="s">
        <v>4</v>
      </c>
      <c r="B135" s="15" t="s">
        <v>140</v>
      </c>
      <c r="C135" s="9">
        <v>0</v>
      </c>
      <c r="D135" s="9"/>
      <c r="E135" s="9"/>
      <c r="F135" s="9"/>
      <c r="G135" s="9"/>
      <c r="H135" s="9"/>
      <c r="I135" s="9">
        <v>10400000</v>
      </c>
      <c r="J135" s="115">
        <f t="shared" si="101"/>
        <v>10400000</v>
      </c>
      <c r="K135" s="115">
        <f>C135+J135</f>
        <v>10400000</v>
      </c>
      <c r="L135" s="9">
        <v>10400000</v>
      </c>
      <c r="M135" s="9">
        <v>10400000</v>
      </c>
      <c r="N135" s="283">
        <f t="shared" si="102"/>
        <v>0</v>
      </c>
      <c r="O135" s="9"/>
      <c r="P135" s="9"/>
      <c r="Q135" s="283">
        <f t="shared" si="103"/>
        <v>0</v>
      </c>
      <c r="R135" s="115">
        <f t="shared" si="104"/>
        <v>0</v>
      </c>
    </row>
    <row r="136" spans="1:18">
      <c r="A136" s="14" t="s">
        <v>16</v>
      </c>
      <c r="B136" s="17" t="s">
        <v>47</v>
      </c>
      <c r="C136" s="173">
        <f>SUM(C137:C138)</f>
        <v>0</v>
      </c>
      <c r="D136" s="173">
        <f t="shared" ref="D136:R136" si="105">SUM(D137:D138)</f>
        <v>0</v>
      </c>
      <c r="E136" s="173">
        <f t="shared" si="105"/>
        <v>0</v>
      </c>
      <c r="F136" s="173">
        <f t="shared" si="105"/>
        <v>0</v>
      </c>
      <c r="G136" s="173">
        <f t="shared" si="105"/>
        <v>0</v>
      </c>
      <c r="H136" s="173">
        <f t="shared" si="105"/>
        <v>0</v>
      </c>
      <c r="I136" s="173">
        <f t="shared" si="105"/>
        <v>33600000</v>
      </c>
      <c r="J136" s="173">
        <f t="shared" si="105"/>
        <v>33600000</v>
      </c>
      <c r="K136" s="173">
        <f t="shared" si="105"/>
        <v>33600000</v>
      </c>
      <c r="L136" s="173">
        <f t="shared" si="105"/>
        <v>33600000</v>
      </c>
      <c r="M136" s="173">
        <f t="shared" si="105"/>
        <v>33600000</v>
      </c>
      <c r="N136" s="173">
        <f t="shared" si="105"/>
        <v>0</v>
      </c>
      <c r="O136" s="173">
        <f t="shared" si="105"/>
        <v>0</v>
      </c>
      <c r="P136" s="173">
        <f t="shared" si="105"/>
        <v>0</v>
      </c>
      <c r="Q136" s="173">
        <f t="shared" si="105"/>
        <v>0</v>
      </c>
      <c r="R136" s="173">
        <f t="shared" si="105"/>
        <v>0</v>
      </c>
    </row>
    <row r="137" spans="1:18">
      <c r="A137" s="9" t="s">
        <v>4</v>
      </c>
      <c r="B137" s="15" t="s">
        <v>71</v>
      </c>
      <c r="C137" s="9">
        <v>0</v>
      </c>
      <c r="D137" s="9"/>
      <c r="E137" s="9"/>
      <c r="F137" s="9"/>
      <c r="G137" s="9"/>
      <c r="H137" s="9"/>
      <c r="I137" s="9">
        <v>19600000</v>
      </c>
      <c r="J137" s="115">
        <f t="shared" ref="J137:J138" si="106">SUM(F137:I137)</f>
        <v>19600000</v>
      </c>
      <c r="K137" s="115">
        <f>C137+J137</f>
        <v>19600000</v>
      </c>
      <c r="L137" s="9">
        <v>19600000</v>
      </c>
      <c r="M137" s="9">
        <v>19600000</v>
      </c>
      <c r="N137" s="283">
        <f t="shared" ref="N137:N138" si="107">L137-M137</f>
        <v>0</v>
      </c>
      <c r="O137" s="9"/>
      <c r="P137" s="9"/>
      <c r="Q137" s="283">
        <f t="shared" ref="Q137:Q138" si="108">SUM(N137:P137)</f>
        <v>0</v>
      </c>
      <c r="R137" s="115">
        <f t="shared" ref="R137:R138" si="109">K137-M137-Q137</f>
        <v>0</v>
      </c>
    </row>
    <row r="138" spans="1:18">
      <c r="A138" s="9" t="s">
        <v>4</v>
      </c>
      <c r="B138" s="15" t="s">
        <v>202</v>
      </c>
      <c r="C138" s="9">
        <v>0</v>
      </c>
      <c r="D138" s="9"/>
      <c r="E138" s="9"/>
      <c r="F138" s="9"/>
      <c r="G138" s="9"/>
      <c r="H138" s="9"/>
      <c r="I138" s="9">
        <v>14000000</v>
      </c>
      <c r="J138" s="115">
        <f t="shared" si="106"/>
        <v>14000000</v>
      </c>
      <c r="K138" s="115">
        <f>C138+J138</f>
        <v>14000000</v>
      </c>
      <c r="L138" s="9">
        <v>14000000</v>
      </c>
      <c r="M138" s="9">
        <v>14000000</v>
      </c>
      <c r="N138" s="283">
        <f t="shared" si="107"/>
        <v>0</v>
      </c>
      <c r="O138" s="9"/>
      <c r="P138" s="9"/>
      <c r="Q138" s="283">
        <f t="shared" si="108"/>
        <v>0</v>
      </c>
      <c r="R138" s="115">
        <f t="shared" si="109"/>
        <v>0</v>
      </c>
    </row>
    <row r="139" spans="1:18">
      <c r="A139" s="14" t="s">
        <v>16</v>
      </c>
      <c r="B139" s="17" t="s">
        <v>49</v>
      </c>
      <c r="C139" s="173">
        <f>SUM(C140:C142)</f>
        <v>0</v>
      </c>
      <c r="D139" s="173">
        <f t="shared" ref="D139:R139" si="110">SUM(D140:D142)</f>
        <v>0</v>
      </c>
      <c r="E139" s="173">
        <f t="shared" si="110"/>
        <v>0</v>
      </c>
      <c r="F139" s="173">
        <f t="shared" si="110"/>
        <v>0</v>
      </c>
      <c r="G139" s="173">
        <f t="shared" si="110"/>
        <v>0</v>
      </c>
      <c r="H139" s="173">
        <f t="shared" si="110"/>
        <v>6384940</v>
      </c>
      <c r="I139" s="173">
        <f t="shared" si="110"/>
        <v>33015060</v>
      </c>
      <c r="J139" s="173">
        <f t="shared" si="110"/>
        <v>39400000</v>
      </c>
      <c r="K139" s="173">
        <f t="shared" si="110"/>
        <v>39400000</v>
      </c>
      <c r="L139" s="173">
        <f t="shared" si="110"/>
        <v>39309430</v>
      </c>
      <c r="M139" s="173">
        <f t="shared" si="110"/>
        <v>39309430</v>
      </c>
      <c r="N139" s="173">
        <f t="shared" si="110"/>
        <v>0</v>
      </c>
      <c r="O139" s="173">
        <f t="shared" si="110"/>
        <v>0</v>
      </c>
      <c r="P139" s="173">
        <f t="shared" si="110"/>
        <v>0</v>
      </c>
      <c r="Q139" s="173">
        <f t="shared" si="110"/>
        <v>0</v>
      </c>
      <c r="R139" s="173">
        <f t="shared" si="110"/>
        <v>90570</v>
      </c>
    </row>
    <row r="140" spans="1:18">
      <c r="A140" s="9" t="s">
        <v>4</v>
      </c>
      <c r="B140" s="15" t="s">
        <v>228</v>
      </c>
      <c r="C140" s="9">
        <v>0</v>
      </c>
      <c r="D140" s="9"/>
      <c r="E140" s="9"/>
      <c r="F140" s="9"/>
      <c r="G140" s="9"/>
      <c r="H140" s="9"/>
      <c r="I140" s="9">
        <v>4000000</v>
      </c>
      <c r="J140" s="115">
        <f t="shared" ref="J140:J142" si="111">SUM(F140:I140)</f>
        <v>4000000</v>
      </c>
      <c r="K140" s="115">
        <f>C140+J140</f>
        <v>4000000</v>
      </c>
      <c r="L140" s="9">
        <v>3988950</v>
      </c>
      <c r="M140" s="9">
        <v>3988950</v>
      </c>
      <c r="N140" s="283">
        <f t="shared" ref="N140:N142" si="112">L140-M140</f>
        <v>0</v>
      </c>
      <c r="O140" s="9"/>
      <c r="P140" s="9"/>
      <c r="Q140" s="283">
        <f t="shared" ref="Q140:Q142" si="113">SUM(N140:P140)</f>
        <v>0</v>
      </c>
      <c r="R140" s="115">
        <f t="shared" ref="R140:R142" si="114">K140-M140-Q140</f>
        <v>11050</v>
      </c>
    </row>
    <row r="141" spans="1:18">
      <c r="A141" s="9" t="s">
        <v>4</v>
      </c>
      <c r="B141" s="15" t="s">
        <v>53</v>
      </c>
      <c r="C141" s="9">
        <v>0</v>
      </c>
      <c r="D141" s="9"/>
      <c r="E141" s="9"/>
      <c r="F141" s="9"/>
      <c r="G141" s="9"/>
      <c r="H141" s="9"/>
      <c r="I141" s="9">
        <v>15700000</v>
      </c>
      <c r="J141" s="115">
        <f t="shared" si="111"/>
        <v>15700000</v>
      </c>
      <c r="K141" s="115">
        <f>C141+J141</f>
        <v>15700000</v>
      </c>
      <c r="L141" s="9">
        <v>15670400</v>
      </c>
      <c r="M141" s="9">
        <v>15670400</v>
      </c>
      <c r="N141" s="283">
        <f t="shared" si="112"/>
        <v>0</v>
      </c>
      <c r="O141" s="9"/>
      <c r="P141" s="9"/>
      <c r="Q141" s="283">
        <f t="shared" si="113"/>
        <v>0</v>
      </c>
      <c r="R141" s="115">
        <f t="shared" si="114"/>
        <v>29600</v>
      </c>
    </row>
    <row r="142" spans="1:18">
      <c r="A142" s="9" t="s">
        <v>4</v>
      </c>
      <c r="B142" s="15" t="s">
        <v>138</v>
      </c>
      <c r="C142" s="9">
        <v>0</v>
      </c>
      <c r="D142" s="9"/>
      <c r="E142" s="9"/>
      <c r="F142" s="9"/>
      <c r="G142" s="9"/>
      <c r="H142" s="9">
        <v>6384940</v>
      </c>
      <c r="I142" s="9">
        <f>13315060</f>
        <v>13315060</v>
      </c>
      <c r="J142" s="115">
        <f t="shared" si="111"/>
        <v>19700000</v>
      </c>
      <c r="K142" s="115">
        <f>C142+J142</f>
        <v>19700000</v>
      </c>
      <c r="L142" s="9">
        <v>19650080</v>
      </c>
      <c r="M142" s="9">
        <v>19650080</v>
      </c>
      <c r="N142" s="283">
        <f t="shared" si="112"/>
        <v>0</v>
      </c>
      <c r="O142" s="9"/>
      <c r="P142" s="9"/>
      <c r="Q142" s="283">
        <f t="shared" si="113"/>
        <v>0</v>
      </c>
      <c r="R142" s="115">
        <f t="shared" si="114"/>
        <v>49920</v>
      </c>
    </row>
    <row r="143" spans="1:18">
      <c r="A143" s="52" t="s">
        <v>1</v>
      </c>
      <c r="B143" s="18" t="s">
        <v>107</v>
      </c>
      <c r="C143" s="117">
        <f>SUM(C144)</f>
        <v>0</v>
      </c>
      <c r="D143" s="117">
        <f t="shared" ref="D143:R143" si="115">SUM(D144)</f>
        <v>0</v>
      </c>
      <c r="E143" s="117">
        <f t="shared" si="115"/>
        <v>0</v>
      </c>
      <c r="F143" s="117">
        <f t="shared" si="115"/>
        <v>0</v>
      </c>
      <c r="G143" s="117">
        <f t="shared" si="115"/>
        <v>0</v>
      </c>
      <c r="H143" s="117">
        <f t="shared" si="115"/>
        <v>93700000</v>
      </c>
      <c r="I143" s="117">
        <f t="shared" si="115"/>
        <v>0</v>
      </c>
      <c r="J143" s="117">
        <f t="shared" si="115"/>
        <v>93700000</v>
      </c>
      <c r="K143" s="117">
        <f t="shared" si="115"/>
        <v>93700000</v>
      </c>
      <c r="L143" s="117">
        <f t="shared" si="115"/>
        <v>93625000</v>
      </c>
      <c r="M143" s="117">
        <f t="shared" si="115"/>
        <v>93625000</v>
      </c>
      <c r="N143" s="117">
        <f t="shared" si="115"/>
        <v>0</v>
      </c>
      <c r="O143" s="117">
        <f t="shared" si="115"/>
        <v>0</v>
      </c>
      <c r="P143" s="117">
        <f t="shared" si="115"/>
        <v>0</v>
      </c>
      <c r="Q143" s="117">
        <f t="shared" si="115"/>
        <v>0</v>
      </c>
      <c r="R143" s="117">
        <f t="shared" si="115"/>
        <v>75000</v>
      </c>
    </row>
    <row r="144" spans="1:18">
      <c r="A144" s="53" t="s">
        <v>2</v>
      </c>
      <c r="B144" s="19" t="s">
        <v>108</v>
      </c>
      <c r="C144" s="119">
        <f>C145</f>
        <v>0</v>
      </c>
      <c r="D144" s="119">
        <f t="shared" ref="D144:R144" si="116">D145</f>
        <v>0</v>
      </c>
      <c r="E144" s="119">
        <f t="shared" si="116"/>
        <v>0</v>
      </c>
      <c r="F144" s="119">
        <f t="shared" si="116"/>
        <v>0</v>
      </c>
      <c r="G144" s="119">
        <f t="shared" si="116"/>
        <v>0</v>
      </c>
      <c r="H144" s="119">
        <f t="shared" si="116"/>
        <v>93700000</v>
      </c>
      <c r="I144" s="119">
        <f t="shared" si="116"/>
        <v>0</v>
      </c>
      <c r="J144" s="119">
        <f t="shared" si="116"/>
        <v>93700000</v>
      </c>
      <c r="K144" s="119">
        <f t="shared" si="116"/>
        <v>93700000</v>
      </c>
      <c r="L144" s="119">
        <f t="shared" si="116"/>
        <v>93625000</v>
      </c>
      <c r="M144" s="119">
        <f t="shared" si="116"/>
        <v>93625000</v>
      </c>
      <c r="N144" s="119">
        <f t="shared" si="116"/>
        <v>0</v>
      </c>
      <c r="O144" s="119">
        <f t="shared" si="116"/>
        <v>0</v>
      </c>
      <c r="P144" s="119">
        <f t="shared" si="116"/>
        <v>0</v>
      </c>
      <c r="Q144" s="119">
        <f t="shared" si="116"/>
        <v>0</v>
      </c>
      <c r="R144" s="119">
        <f t="shared" si="116"/>
        <v>75000</v>
      </c>
    </row>
    <row r="145" spans="1:18">
      <c r="A145" s="13" t="s">
        <v>3</v>
      </c>
      <c r="B145" s="16" t="s">
        <v>357</v>
      </c>
      <c r="C145" s="120">
        <f>SUM(C146,C148,C150,C152,C155,C157,C159)</f>
        <v>0</v>
      </c>
      <c r="D145" s="120">
        <f t="shared" ref="D145:R145" si="117">SUM(D146,D148,D150,D152,D155,D157,D159)</f>
        <v>0</v>
      </c>
      <c r="E145" s="120">
        <f t="shared" si="117"/>
        <v>0</v>
      </c>
      <c r="F145" s="120">
        <f t="shared" si="117"/>
        <v>0</v>
      </c>
      <c r="G145" s="120">
        <f t="shared" si="117"/>
        <v>0</v>
      </c>
      <c r="H145" s="120">
        <f t="shared" si="117"/>
        <v>93700000</v>
      </c>
      <c r="I145" s="120">
        <f t="shared" si="117"/>
        <v>0</v>
      </c>
      <c r="J145" s="120">
        <f t="shared" si="117"/>
        <v>93700000</v>
      </c>
      <c r="K145" s="120">
        <f t="shared" si="117"/>
        <v>93700000</v>
      </c>
      <c r="L145" s="120">
        <f t="shared" si="117"/>
        <v>93625000</v>
      </c>
      <c r="M145" s="120">
        <f t="shared" si="117"/>
        <v>93625000</v>
      </c>
      <c r="N145" s="120">
        <f t="shared" si="117"/>
        <v>0</v>
      </c>
      <c r="O145" s="120">
        <f t="shared" si="117"/>
        <v>0</v>
      </c>
      <c r="P145" s="120">
        <f t="shared" si="117"/>
        <v>0</v>
      </c>
      <c r="Q145" s="120">
        <f t="shared" si="117"/>
        <v>0</v>
      </c>
      <c r="R145" s="120">
        <f t="shared" si="117"/>
        <v>75000</v>
      </c>
    </row>
    <row r="146" spans="1:18">
      <c r="A146" s="14" t="s">
        <v>16</v>
      </c>
      <c r="B146" s="17" t="s">
        <v>76</v>
      </c>
      <c r="C146" s="173">
        <f>SUM(C147)</f>
        <v>0</v>
      </c>
      <c r="D146" s="173">
        <f t="shared" ref="D146:R146" si="118">SUM(D147)</f>
        <v>0</v>
      </c>
      <c r="E146" s="173">
        <f t="shared" si="118"/>
        <v>0</v>
      </c>
      <c r="F146" s="173">
        <f t="shared" si="118"/>
        <v>0</v>
      </c>
      <c r="G146" s="173">
        <f t="shared" si="118"/>
        <v>0</v>
      </c>
      <c r="H146" s="173">
        <f t="shared" si="118"/>
        <v>3000000</v>
      </c>
      <c r="I146" s="173">
        <f t="shared" si="118"/>
        <v>0</v>
      </c>
      <c r="J146" s="173">
        <f t="shared" si="118"/>
        <v>3000000</v>
      </c>
      <c r="K146" s="173">
        <f t="shared" si="118"/>
        <v>3000000</v>
      </c>
      <c r="L146" s="173">
        <f t="shared" si="118"/>
        <v>2925000</v>
      </c>
      <c r="M146" s="173">
        <f t="shared" si="118"/>
        <v>2925000</v>
      </c>
      <c r="N146" s="173">
        <f t="shared" si="118"/>
        <v>0</v>
      </c>
      <c r="O146" s="173">
        <f t="shared" si="118"/>
        <v>0</v>
      </c>
      <c r="P146" s="173">
        <f t="shared" si="118"/>
        <v>0</v>
      </c>
      <c r="Q146" s="173">
        <f t="shared" si="118"/>
        <v>0</v>
      </c>
      <c r="R146" s="173">
        <f t="shared" si="118"/>
        <v>75000</v>
      </c>
    </row>
    <row r="147" spans="1:18">
      <c r="A147" s="9" t="s">
        <v>4</v>
      </c>
      <c r="B147" s="15" t="s">
        <v>180</v>
      </c>
      <c r="C147" s="9">
        <v>0</v>
      </c>
      <c r="D147" s="9"/>
      <c r="E147" s="9"/>
      <c r="F147" s="9"/>
      <c r="G147" s="9"/>
      <c r="H147" s="9">
        <v>3000000</v>
      </c>
      <c r="I147" s="9"/>
      <c r="J147" s="115">
        <f>SUM(F147:I147)</f>
        <v>3000000</v>
      </c>
      <c r="K147" s="115">
        <f>C147+J147</f>
        <v>3000000</v>
      </c>
      <c r="L147" s="9">
        <v>2925000</v>
      </c>
      <c r="M147" s="9">
        <v>2925000</v>
      </c>
      <c r="N147" s="283">
        <f>L147-M147</f>
        <v>0</v>
      </c>
      <c r="O147" s="9"/>
      <c r="P147" s="9"/>
      <c r="Q147" s="283">
        <f>SUM(N147:P147)</f>
        <v>0</v>
      </c>
      <c r="R147" s="115">
        <f>K147-M147-Q147</f>
        <v>75000</v>
      </c>
    </row>
    <row r="148" spans="1:18">
      <c r="A148" s="14" t="s">
        <v>16</v>
      </c>
      <c r="B148" s="17" t="s">
        <v>56</v>
      </c>
      <c r="C148" s="173">
        <f>SUM(C149)</f>
        <v>0</v>
      </c>
      <c r="D148" s="173">
        <f t="shared" ref="D148:R148" si="119">SUM(D149)</f>
        <v>0</v>
      </c>
      <c r="E148" s="173">
        <f t="shared" si="119"/>
        <v>0</v>
      </c>
      <c r="F148" s="173">
        <f t="shared" si="119"/>
        <v>0</v>
      </c>
      <c r="G148" s="173">
        <f t="shared" si="119"/>
        <v>0</v>
      </c>
      <c r="H148" s="173">
        <f t="shared" si="119"/>
        <v>17000000</v>
      </c>
      <c r="I148" s="173">
        <f t="shared" si="119"/>
        <v>0</v>
      </c>
      <c r="J148" s="173">
        <f t="shared" si="119"/>
        <v>17000000</v>
      </c>
      <c r="K148" s="173">
        <f t="shared" si="119"/>
        <v>17000000</v>
      </c>
      <c r="L148" s="173">
        <f t="shared" si="119"/>
        <v>17000000</v>
      </c>
      <c r="M148" s="173">
        <f t="shared" si="119"/>
        <v>17000000</v>
      </c>
      <c r="N148" s="173">
        <f t="shared" si="119"/>
        <v>0</v>
      </c>
      <c r="O148" s="173">
        <f t="shared" si="119"/>
        <v>0</v>
      </c>
      <c r="P148" s="173">
        <f t="shared" si="119"/>
        <v>0</v>
      </c>
      <c r="Q148" s="173">
        <f t="shared" si="119"/>
        <v>0</v>
      </c>
      <c r="R148" s="173">
        <f t="shared" si="119"/>
        <v>0</v>
      </c>
    </row>
    <row r="149" spans="1:18">
      <c r="A149" s="9" t="s">
        <v>4</v>
      </c>
      <c r="B149" s="51" t="s">
        <v>1284</v>
      </c>
      <c r="C149" s="9">
        <v>0</v>
      </c>
      <c r="D149" s="9"/>
      <c r="E149" s="9"/>
      <c r="F149" s="9"/>
      <c r="G149" s="9"/>
      <c r="H149" s="9">
        <v>17000000</v>
      </c>
      <c r="I149" s="9"/>
      <c r="J149" s="115">
        <f>SUM(F149:I149)</f>
        <v>17000000</v>
      </c>
      <c r="K149" s="115">
        <f>C149+J149</f>
        <v>17000000</v>
      </c>
      <c r="L149" s="9">
        <v>17000000</v>
      </c>
      <c r="M149" s="9">
        <v>17000000</v>
      </c>
      <c r="N149" s="283">
        <f>L149-M149</f>
        <v>0</v>
      </c>
      <c r="O149" s="9"/>
      <c r="P149" s="9"/>
      <c r="Q149" s="283">
        <f>SUM(N149:P149)</f>
        <v>0</v>
      </c>
      <c r="R149" s="115">
        <f>K149-M149-Q149</f>
        <v>0</v>
      </c>
    </row>
    <row r="150" spans="1:18">
      <c r="A150" s="14" t="s">
        <v>16</v>
      </c>
      <c r="B150" s="17" t="s">
        <v>67</v>
      </c>
      <c r="C150" s="173">
        <f>SUM(C151)</f>
        <v>0</v>
      </c>
      <c r="D150" s="173">
        <f t="shared" ref="D150:R150" si="120">SUM(D151)</f>
        <v>0</v>
      </c>
      <c r="E150" s="173">
        <f t="shared" si="120"/>
        <v>0</v>
      </c>
      <c r="F150" s="173">
        <f t="shared" si="120"/>
        <v>52445000</v>
      </c>
      <c r="G150" s="173">
        <f t="shared" si="120"/>
        <v>0</v>
      </c>
      <c r="H150" s="173">
        <f t="shared" si="120"/>
        <v>4490000</v>
      </c>
      <c r="I150" s="173">
        <f t="shared" si="120"/>
        <v>0</v>
      </c>
      <c r="J150" s="173">
        <f t="shared" si="120"/>
        <v>56935000</v>
      </c>
      <c r="K150" s="173">
        <f t="shared" si="120"/>
        <v>56935000</v>
      </c>
      <c r="L150" s="173">
        <f t="shared" si="120"/>
        <v>56935000</v>
      </c>
      <c r="M150" s="173">
        <f t="shared" si="120"/>
        <v>56935000</v>
      </c>
      <c r="N150" s="173">
        <f t="shared" si="120"/>
        <v>0</v>
      </c>
      <c r="O150" s="173">
        <f t="shared" si="120"/>
        <v>0</v>
      </c>
      <c r="P150" s="173">
        <f t="shared" si="120"/>
        <v>0</v>
      </c>
      <c r="Q150" s="173">
        <f t="shared" si="120"/>
        <v>0</v>
      </c>
      <c r="R150" s="173">
        <f t="shared" si="120"/>
        <v>0</v>
      </c>
    </row>
    <row r="151" spans="1:18">
      <c r="A151" s="9" t="s">
        <v>4</v>
      </c>
      <c r="B151" s="15" t="s">
        <v>67</v>
      </c>
      <c r="C151" s="9">
        <v>0</v>
      </c>
      <c r="D151" s="9"/>
      <c r="E151" s="9"/>
      <c r="F151" s="9">
        <v>52445000</v>
      </c>
      <c r="G151" s="9"/>
      <c r="H151" s="9">
        <v>4490000</v>
      </c>
      <c r="I151" s="9"/>
      <c r="J151" s="115">
        <f>SUM(F151:I151)</f>
        <v>56935000</v>
      </c>
      <c r="K151" s="115">
        <f>C151+J151</f>
        <v>56935000</v>
      </c>
      <c r="L151" s="9">
        <v>56935000</v>
      </c>
      <c r="M151" s="9">
        <v>56935000</v>
      </c>
      <c r="N151" s="283">
        <f>L151-M151</f>
        <v>0</v>
      </c>
      <c r="O151" s="9"/>
      <c r="P151" s="9"/>
      <c r="Q151" s="283">
        <f>SUM(N151:P151)</f>
        <v>0</v>
      </c>
      <c r="R151" s="115">
        <f>K151-M151-Q151</f>
        <v>0</v>
      </c>
    </row>
    <row r="152" spans="1:18">
      <c r="A152" s="14" t="s">
        <v>16</v>
      </c>
      <c r="B152" s="17" t="s">
        <v>36</v>
      </c>
      <c r="C152" s="173">
        <f>SUM(C153:C154)</f>
        <v>0</v>
      </c>
      <c r="D152" s="173">
        <f t="shared" ref="D152:R152" si="121">SUM(D153:D154)</f>
        <v>0</v>
      </c>
      <c r="E152" s="173">
        <f t="shared" si="121"/>
        <v>0</v>
      </c>
      <c r="F152" s="173">
        <f t="shared" si="121"/>
        <v>0</v>
      </c>
      <c r="G152" s="173">
        <f t="shared" si="121"/>
        <v>0</v>
      </c>
      <c r="H152" s="173">
        <f t="shared" si="121"/>
        <v>1420000</v>
      </c>
      <c r="I152" s="173">
        <f t="shared" si="121"/>
        <v>0</v>
      </c>
      <c r="J152" s="173">
        <f t="shared" si="121"/>
        <v>1420000</v>
      </c>
      <c r="K152" s="173">
        <f t="shared" si="121"/>
        <v>1420000</v>
      </c>
      <c r="L152" s="173">
        <f t="shared" si="121"/>
        <v>1420000</v>
      </c>
      <c r="M152" s="173">
        <f t="shared" si="121"/>
        <v>1420000</v>
      </c>
      <c r="N152" s="173">
        <f t="shared" si="121"/>
        <v>0</v>
      </c>
      <c r="O152" s="173">
        <f t="shared" si="121"/>
        <v>0</v>
      </c>
      <c r="P152" s="173">
        <f t="shared" si="121"/>
        <v>0</v>
      </c>
      <c r="Q152" s="173">
        <f t="shared" si="121"/>
        <v>0</v>
      </c>
      <c r="R152" s="173">
        <f t="shared" si="121"/>
        <v>0</v>
      </c>
    </row>
    <row r="153" spans="1:18">
      <c r="A153" s="9" t="s">
        <v>4</v>
      </c>
      <c r="B153" s="15" t="s">
        <v>37</v>
      </c>
      <c r="C153" s="9">
        <v>0</v>
      </c>
      <c r="D153" s="9"/>
      <c r="E153" s="9"/>
      <c r="F153" s="9"/>
      <c r="G153" s="9"/>
      <c r="H153" s="9">
        <v>1120000</v>
      </c>
      <c r="I153" s="9"/>
      <c r="J153" s="115">
        <f t="shared" ref="J153:J154" si="122">SUM(F153:I153)</f>
        <v>1120000</v>
      </c>
      <c r="K153" s="115">
        <f>C153+J153</f>
        <v>1120000</v>
      </c>
      <c r="L153" s="9">
        <v>1120000</v>
      </c>
      <c r="M153" s="9">
        <v>1120000</v>
      </c>
      <c r="N153" s="283">
        <f t="shared" ref="N153:N154" si="123">L153-M153</f>
        <v>0</v>
      </c>
      <c r="O153" s="9"/>
      <c r="P153" s="9"/>
      <c r="Q153" s="283">
        <f t="shared" ref="Q153:Q154" si="124">SUM(N153:P153)</f>
        <v>0</v>
      </c>
      <c r="R153" s="115">
        <f t="shared" ref="R153:R154" si="125">K153-M153-Q153</f>
        <v>0</v>
      </c>
    </row>
    <row r="154" spans="1:18">
      <c r="A154" s="9" t="s">
        <v>4</v>
      </c>
      <c r="B154" s="15" t="s">
        <v>43</v>
      </c>
      <c r="C154" s="9">
        <v>0</v>
      </c>
      <c r="D154" s="9"/>
      <c r="E154" s="9"/>
      <c r="F154" s="9"/>
      <c r="G154" s="9"/>
      <c r="H154" s="9">
        <v>300000</v>
      </c>
      <c r="I154" s="9"/>
      <c r="J154" s="115">
        <f t="shared" si="122"/>
        <v>300000</v>
      </c>
      <c r="K154" s="115">
        <f>C154+J154</f>
        <v>300000</v>
      </c>
      <c r="L154" s="9">
        <v>300000</v>
      </c>
      <c r="M154" s="9">
        <v>300000</v>
      </c>
      <c r="N154" s="283">
        <f t="shared" si="123"/>
        <v>0</v>
      </c>
      <c r="O154" s="9"/>
      <c r="P154" s="9"/>
      <c r="Q154" s="283">
        <f t="shared" si="124"/>
        <v>0</v>
      </c>
      <c r="R154" s="115">
        <f t="shared" si="125"/>
        <v>0</v>
      </c>
    </row>
    <row r="155" spans="1:18">
      <c r="A155" s="14" t="s">
        <v>16</v>
      </c>
      <c r="B155" s="17" t="s">
        <v>170</v>
      </c>
      <c r="C155" s="173">
        <f>SUM(C156)</f>
        <v>0</v>
      </c>
      <c r="D155" s="173">
        <f t="shared" ref="D155:R155" si="126">SUM(D156)</f>
        <v>0</v>
      </c>
      <c r="E155" s="173">
        <f t="shared" si="126"/>
        <v>0</v>
      </c>
      <c r="F155" s="173">
        <f t="shared" si="126"/>
        <v>0</v>
      </c>
      <c r="G155" s="173">
        <f t="shared" si="126"/>
        <v>0</v>
      </c>
      <c r="H155" s="173">
        <f t="shared" si="126"/>
        <v>1800000</v>
      </c>
      <c r="I155" s="173">
        <f t="shared" si="126"/>
        <v>0</v>
      </c>
      <c r="J155" s="173">
        <f t="shared" si="126"/>
        <v>1800000</v>
      </c>
      <c r="K155" s="173">
        <f t="shared" si="126"/>
        <v>1800000</v>
      </c>
      <c r="L155" s="173">
        <f t="shared" si="126"/>
        <v>1800000</v>
      </c>
      <c r="M155" s="173">
        <f t="shared" si="126"/>
        <v>1800000</v>
      </c>
      <c r="N155" s="173">
        <f t="shared" si="126"/>
        <v>0</v>
      </c>
      <c r="O155" s="173">
        <f t="shared" si="126"/>
        <v>0</v>
      </c>
      <c r="P155" s="173">
        <f t="shared" si="126"/>
        <v>0</v>
      </c>
      <c r="Q155" s="173">
        <f t="shared" si="126"/>
        <v>0</v>
      </c>
      <c r="R155" s="173">
        <f t="shared" si="126"/>
        <v>0</v>
      </c>
    </row>
    <row r="156" spans="1:18">
      <c r="A156" s="9" t="s">
        <v>4</v>
      </c>
      <c r="B156" s="15" t="s">
        <v>171</v>
      </c>
      <c r="C156" s="9">
        <v>0</v>
      </c>
      <c r="D156" s="9"/>
      <c r="E156" s="9"/>
      <c r="F156" s="9"/>
      <c r="G156" s="9"/>
      <c r="H156" s="9">
        <v>1800000</v>
      </c>
      <c r="I156" s="9"/>
      <c r="J156" s="115">
        <f>SUM(F156:I156)</f>
        <v>1800000</v>
      </c>
      <c r="K156" s="115">
        <f>C156+J156</f>
        <v>1800000</v>
      </c>
      <c r="L156" s="9">
        <v>1800000</v>
      </c>
      <c r="M156" s="9">
        <v>1800000</v>
      </c>
      <c r="N156" s="283">
        <f>L156-M156</f>
        <v>0</v>
      </c>
      <c r="O156" s="9"/>
      <c r="P156" s="9"/>
      <c r="Q156" s="283">
        <f>SUM(N156:P156)</f>
        <v>0</v>
      </c>
      <c r="R156" s="115">
        <f>K156-M156-Q156</f>
        <v>0</v>
      </c>
    </row>
    <row r="157" spans="1:18">
      <c r="A157" s="14" t="s">
        <v>16</v>
      </c>
      <c r="B157" s="17" t="s">
        <v>38</v>
      </c>
      <c r="C157" s="173">
        <f>SUM(C158)</f>
        <v>0</v>
      </c>
      <c r="D157" s="173">
        <f t="shared" ref="D157:R157" si="127">SUM(D158)</f>
        <v>0</v>
      </c>
      <c r="E157" s="173">
        <f t="shared" si="127"/>
        <v>0</v>
      </c>
      <c r="F157" s="173">
        <f t="shared" si="127"/>
        <v>-52445000</v>
      </c>
      <c r="G157" s="173">
        <f t="shared" si="127"/>
        <v>0</v>
      </c>
      <c r="H157" s="173">
        <f t="shared" si="127"/>
        <v>64700000</v>
      </c>
      <c r="I157" s="173">
        <f t="shared" si="127"/>
        <v>0</v>
      </c>
      <c r="J157" s="173">
        <f t="shared" si="127"/>
        <v>12255000</v>
      </c>
      <c r="K157" s="173">
        <f t="shared" si="127"/>
        <v>12255000</v>
      </c>
      <c r="L157" s="173">
        <f t="shared" si="127"/>
        <v>12255000</v>
      </c>
      <c r="M157" s="173">
        <f t="shared" si="127"/>
        <v>12255000</v>
      </c>
      <c r="N157" s="173">
        <f t="shared" si="127"/>
        <v>0</v>
      </c>
      <c r="O157" s="173">
        <f t="shared" si="127"/>
        <v>0</v>
      </c>
      <c r="P157" s="173">
        <f t="shared" si="127"/>
        <v>0</v>
      </c>
      <c r="Q157" s="173">
        <f t="shared" si="127"/>
        <v>0</v>
      </c>
      <c r="R157" s="173">
        <f t="shared" si="127"/>
        <v>0</v>
      </c>
    </row>
    <row r="158" spans="1:18">
      <c r="A158" s="9" t="s">
        <v>4</v>
      </c>
      <c r="B158" s="15" t="s">
        <v>85</v>
      </c>
      <c r="C158" s="9">
        <v>0</v>
      </c>
      <c r="D158" s="9"/>
      <c r="E158" s="9"/>
      <c r="F158" s="9">
        <v>-52445000</v>
      </c>
      <c r="G158" s="9"/>
      <c r="H158" s="9">
        <v>64700000</v>
      </c>
      <c r="I158" s="9"/>
      <c r="J158" s="115">
        <f>SUM(F158:I158)</f>
        <v>12255000</v>
      </c>
      <c r="K158" s="115">
        <f>C158+J158</f>
        <v>12255000</v>
      </c>
      <c r="L158" s="9">
        <v>12255000</v>
      </c>
      <c r="M158" s="9">
        <v>12255000</v>
      </c>
      <c r="N158" s="283">
        <f>L158-M158</f>
        <v>0</v>
      </c>
      <c r="O158" s="9"/>
      <c r="P158" s="9"/>
      <c r="Q158" s="283">
        <f>SUM(N158:P158)</f>
        <v>0</v>
      </c>
      <c r="R158" s="115">
        <f>K158-M158-Q158</f>
        <v>0</v>
      </c>
    </row>
    <row r="159" spans="1:18">
      <c r="A159" s="14" t="s">
        <v>16</v>
      </c>
      <c r="B159" s="17" t="s">
        <v>40</v>
      </c>
      <c r="C159" s="173">
        <f>SUM(C160:C161)</f>
        <v>0</v>
      </c>
      <c r="D159" s="173">
        <f t="shared" ref="D159:R159" si="128">SUM(D160:D161)</f>
        <v>0</v>
      </c>
      <c r="E159" s="173">
        <f t="shared" si="128"/>
        <v>0</v>
      </c>
      <c r="F159" s="173">
        <f t="shared" si="128"/>
        <v>0</v>
      </c>
      <c r="G159" s="173">
        <f t="shared" si="128"/>
        <v>0</v>
      </c>
      <c r="H159" s="173">
        <f t="shared" si="128"/>
        <v>1290000</v>
      </c>
      <c r="I159" s="173">
        <f t="shared" si="128"/>
        <v>0</v>
      </c>
      <c r="J159" s="173">
        <f t="shared" si="128"/>
        <v>1290000</v>
      </c>
      <c r="K159" s="173">
        <f t="shared" si="128"/>
        <v>1290000</v>
      </c>
      <c r="L159" s="173">
        <f t="shared" si="128"/>
        <v>1290000</v>
      </c>
      <c r="M159" s="173">
        <f t="shared" si="128"/>
        <v>1290000</v>
      </c>
      <c r="N159" s="173">
        <f t="shared" si="128"/>
        <v>0</v>
      </c>
      <c r="O159" s="173">
        <f t="shared" si="128"/>
        <v>0</v>
      </c>
      <c r="P159" s="173">
        <f t="shared" si="128"/>
        <v>0</v>
      </c>
      <c r="Q159" s="173">
        <f t="shared" si="128"/>
        <v>0</v>
      </c>
      <c r="R159" s="173">
        <f t="shared" si="128"/>
        <v>0</v>
      </c>
    </row>
    <row r="160" spans="1:18">
      <c r="A160" s="9" t="s">
        <v>4</v>
      </c>
      <c r="B160" s="15" t="s">
        <v>41</v>
      </c>
      <c r="C160" s="9">
        <v>0</v>
      </c>
      <c r="D160" s="9"/>
      <c r="E160" s="9"/>
      <c r="F160" s="9"/>
      <c r="G160" s="9"/>
      <c r="H160" s="9">
        <v>165000</v>
      </c>
      <c r="I160" s="9"/>
      <c r="J160" s="115">
        <f t="shared" ref="J160:J161" si="129">SUM(F160:I160)</f>
        <v>165000</v>
      </c>
      <c r="K160" s="115">
        <f>C160+J160</f>
        <v>165000</v>
      </c>
      <c r="L160" s="9">
        <v>165000</v>
      </c>
      <c r="M160" s="9">
        <v>165000</v>
      </c>
      <c r="N160" s="283">
        <f t="shared" ref="N160:N161" si="130">L160-M160</f>
        <v>0</v>
      </c>
      <c r="O160" s="9"/>
      <c r="P160" s="9"/>
      <c r="Q160" s="283">
        <f t="shared" ref="Q160:Q161" si="131">SUM(N160:P160)</f>
        <v>0</v>
      </c>
      <c r="R160" s="115">
        <f t="shared" ref="R160:R161" si="132">K160-M160-Q160</f>
        <v>0</v>
      </c>
    </row>
    <row r="161" spans="1:18">
      <c r="A161" s="9" t="s">
        <v>4</v>
      </c>
      <c r="B161" s="15" t="s">
        <v>42</v>
      </c>
      <c r="C161" s="9">
        <v>0</v>
      </c>
      <c r="D161" s="9"/>
      <c r="E161" s="9"/>
      <c r="F161" s="9"/>
      <c r="G161" s="9"/>
      <c r="H161" s="9">
        <v>1125000</v>
      </c>
      <c r="I161" s="9"/>
      <c r="J161" s="115">
        <f t="shared" si="129"/>
        <v>1125000</v>
      </c>
      <c r="K161" s="115">
        <f>C161+J161</f>
        <v>1125000</v>
      </c>
      <c r="L161" s="9">
        <v>1125000</v>
      </c>
      <c r="M161" s="9">
        <v>1125000</v>
      </c>
      <c r="N161" s="283">
        <f t="shared" si="130"/>
        <v>0</v>
      </c>
      <c r="O161" s="9"/>
      <c r="P161" s="9"/>
      <c r="Q161" s="283">
        <f t="shared" si="131"/>
        <v>0</v>
      </c>
      <c r="R161" s="115">
        <f t="shared" si="132"/>
        <v>0</v>
      </c>
    </row>
    <row r="162" spans="1:18">
      <c r="A162" s="52" t="s">
        <v>1</v>
      </c>
      <c r="B162" s="52" t="s">
        <v>111</v>
      </c>
      <c r="C162" s="117">
        <f>SUM(C163)</f>
        <v>11200000</v>
      </c>
      <c r="D162" s="117">
        <f t="shared" ref="D162:R163" si="133">SUM(D163)</f>
        <v>0</v>
      </c>
      <c r="E162" s="117">
        <f t="shared" si="133"/>
        <v>0</v>
      </c>
      <c r="F162" s="117">
        <f t="shared" si="133"/>
        <v>0</v>
      </c>
      <c r="G162" s="117">
        <f t="shared" si="133"/>
        <v>0</v>
      </c>
      <c r="H162" s="117">
        <f t="shared" si="133"/>
        <v>1505000</v>
      </c>
      <c r="I162" s="117">
        <f t="shared" si="133"/>
        <v>0</v>
      </c>
      <c r="J162" s="117">
        <f t="shared" si="133"/>
        <v>1505000</v>
      </c>
      <c r="K162" s="117">
        <f t="shared" si="133"/>
        <v>12705000</v>
      </c>
      <c r="L162" s="117">
        <f t="shared" si="133"/>
        <v>12669000</v>
      </c>
      <c r="M162" s="117">
        <f t="shared" si="133"/>
        <v>12669000</v>
      </c>
      <c r="N162" s="117">
        <f t="shared" si="133"/>
        <v>0</v>
      </c>
      <c r="O162" s="117">
        <f t="shared" si="133"/>
        <v>0</v>
      </c>
      <c r="P162" s="117">
        <f t="shared" si="133"/>
        <v>0</v>
      </c>
      <c r="Q162" s="117">
        <f t="shared" si="133"/>
        <v>0</v>
      </c>
      <c r="R162" s="117">
        <f t="shared" si="133"/>
        <v>36000</v>
      </c>
    </row>
    <row r="163" spans="1:18">
      <c r="A163" s="53" t="s">
        <v>2</v>
      </c>
      <c r="B163" s="53" t="s">
        <v>172</v>
      </c>
      <c r="C163" s="119">
        <f>SUM(C164)</f>
        <v>11200000</v>
      </c>
      <c r="D163" s="119">
        <f t="shared" si="133"/>
        <v>0</v>
      </c>
      <c r="E163" s="119">
        <f t="shared" si="133"/>
        <v>0</v>
      </c>
      <c r="F163" s="119">
        <f t="shared" si="133"/>
        <v>0</v>
      </c>
      <c r="G163" s="119">
        <f t="shared" si="133"/>
        <v>0</v>
      </c>
      <c r="H163" s="119">
        <f t="shared" si="133"/>
        <v>1505000</v>
      </c>
      <c r="I163" s="119">
        <f t="shared" si="133"/>
        <v>0</v>
      </c>
      <c r="J163" s="119">
        <f t="shared" si="133"/>
        <v>1505000</v>
      </c>
      <c r="K163" s="119">
        <f t="shared" si="133"/>
        <v>12705000</v>
      </c>
      <c r="L163" s="119">
        <f t="shared" si="133"/>
        <v>12669000</v>
      </c>
      <c r="M163" s="119">
        <f t="shared" si="133"/>
        <v>12669000</v>
      </c>
      <c r="N163" s="119">
        <f t="shared" si="133"/>
        <v>0</v>
      </c>
      <c r="O163" s="119">
        <f t="shared" si="133"/>
        <v>0</v>
      </c>
      <c r="P163" s="119">
        <f t="shared" si="133"/>
        <v>0</v>
      </c>
      <c r="Q163" s="119">
        <f t="shared" si="133"/>
        <v>0</v>
      </c>
      <c r="R163" s="119">
        <f t="shared" si="133"/>
        <v>36000</v>
      </c>
    </row>
    <row r="164" spans="1:18">
      <c r="A164" s="54" t="s">
        <v>3</v>
      </c>
      <c r="B164" s="54" t="s">
        <v>358</v>
      </c>
      <c r="C164" s="120">
        <f>SUM(C167,C165)</f>
        <v>11200000</v>
      </c>
      <c r="D164" s="120">
        <f t="shared" ref="D164:R164" si="134">SUM(D167,D165)</f>
        <v>0</v>
      </c>
      <c r="E164" s="120">
        <f t="shared" si="134"/>
        <v>0</v>
      </c>
      <c r="F164" s="120">
        <f t="shared" si="134"/>
        <v>0</v>
      </c>
      <c r="G164" s="120">
        <f t="shared" si="134"/>
        <v>0</v>
      </c>
      <c r="H164" s="120">
        <f t="shared" si="134"/>
        <v>1505000</v>
      </c>
      <c r="I164" s="120">
        <f t="shared" si="134"/>
        <v>0</v>
      </c>
      <c r="J164" s="120">
        <f t="shared" si="134"/>
        <v>1505000</v>
      </c>
      <c r="K164" s="120">
        <f t="shared" si="134"/>
        <v>12705000</v>
      </c>
      <c r="L164" s="120">
        <f t="shared" si="134"/>
        <v>12669000</v>
      </c>
      <c r="M164" s="120">
        <f t="shared" si="134"/>
        <v>12669000</v>
      </c>
      <c r="N164" s="120">
        <f t="shared" si="134"/>
        <v>0</v>
      </c>
      <c r="O164" s="120">
        <f t="shared" si="134"/>
        <v>0</v>
      </c>
      <c r="P164" s="120">
        <f t="shared" si="134"/>
        <v>0</v>
      </c>
      <c r="Q164" s="120">
        <f t="shared" si="134"/>
        <v>0</v>
      </c>
      <c r="R164" s="120">
        <f t="shared" si="134"/>
        <v>36000</v>
      </c>
    </row>
    <row r="165" spans="1:18">
      <c r="A165" s="55" t="s">
        <v>16</v>
      </c>
      <c r="B165" s="57" t="s">
        <v>76</v>
      </c>
      <c r="C165" s="173">
        <f>SUM(C166)</f>
        <v>10900000</v>
      </c>
      <c r="D165" s="173">
        <f t="shared" ref="D165:R165" si="135">SUM(D166)</f>
        <v>0</v>
      </c>
      <c r="E165" s="173">
        <f t="shared" si="135"/>
        <v>0</v>
      </c>
      <c r="F165" s="173">
        <f t="shared" si="135"/>
        <v>300000</v>
      </c>
      <c r="G165" s="173">
        <f t="shared" si="135"/>
        <v>0</v>
      </c>
      <c r="H165" s="173">
        <f t="shared" si="135"/>
        <v>1505000</v>
      </c>
      <c r="I165" s="173">
        <f t="shared" si="135"/>
        <v>0</v>
      </c>
      <c r="J165" s="173">
        <f t="shared" si="135"/>
        <v>1805000</v>
      </c>
      <c r="K165" s="173">
        <f t="shared" si="135"/>
        <v>12705000</v>
      </c>
      <c r="L165" s="173">
        <f t="shared" si="135"/>
        <v>12669000</v>
      </c>
      <c r="M165" s="173">
        <f t="shared" si="135"/>
        <v>12669000</v>
      </c>
      <c r="N165" s="173">
        <f t="shared" si="135"/>
        <v>0</v>
      </c>
      <c r="O165" s="173">
        <f t="shared" si="135"/>
        <v>0</v>
      </c>
      <c r="P165" s="173">
        <f t="shared" si="135"/>
        <v>0</v>
      </c>
      <c r="Q165" s="173">
        <f t="shared" si="135"/>
        <v>0</v>
      </c>
      <c r="R165" s="173">
        <f t="shared" si="135"/>
        <v>36000</v>
      </c>
    </row>
    <row r="166" spans="1:18">
      <c r="A166" s="51" t="s">
        <v>4</v>
      </c>
      <c r="B166" s="56" t="s">
        <v>77</v>
      </c>
      <c r="C166" s="35">
        <v>10900000</v>
      </c>
      <c r="D166" s="35"/>
      <c r="E166" s="35"/>
      <c r="F166" s="9">
        <v>300000</v>
      </c>
      <c r="G166" s="9"/>
      <c r="H166" s="9">
        <v>1505000</v>
      </c>
      <c r="I166" s="9"/>
      <c r="J166" s="115">
        <f>SUM(F166:I166)</f>
        <v>1805000</v>
      </c>
      <c r="K166" s="115">
        <f>C166+J166</f>
        <v>12705000</v>
      </c>
      <c r="L166" s="35">
        <v>12669000</v>
      </c>
      <c r="M166" s="35">
        <v>12669000</v>
      </c>
      <c r="N166" s="283">
        <f>L166-M166</f>
        <v>0</v>
      </c>
      <c r="O166" s="35"/>
      <c r="P166" s="35"/>
      <c r="Q166" s="283">
        <f>SUM(N166:P166)</f>
        <v>0</v>
      </c>
      <c r="R166" s="115">
        <f>K166-M166-Q166</f>
        <v>36000</v>
      </c>
    </row>
    <row r="167" spans="1:18">
      <c r="A167" s="55" t="s">
        <v>16</v>
      </c>
      <c r="B167" s="57" t="s">
        <v>1276</v>
      </c>
      <c r="C167" s="173">
        <f>SUM(C168)</f>
        <v>300000</v>
      </c>
      <c r="D167" s="173">
        <f t="shared" ref="D167:R167" si="136">SUM(D168)</f>
        <v>0</v>
      </c>
      <c r="E167" s="173">
        <f t="shared" si="136"/>
        <v>0</v>
      </c>
      <c r="F167" s="173">
        <f t="shared" si="136"/>
        <v>-300000</v>
      </c>
      <c r="G167" s="173">
        <f t="shared" si="136"/>
        <v>0</v>
      </c>
      <c r="H167" s="173">
        <f t="shared" si="136"/>
        <v>0</v>
      </c>
      <c r="I167" s="173">
        <f t="shared" si="136"/>
        <v>0</v>
      </c>
      <c r="J167" s="173">
        <f t="shared" si="136"/>
        <v>-300000</v>
      </c>
      <c r="K167" s="173">
        <f t="shared" si="136"/>
        <v>0</v>
      </c>
      <c r="L167" s="173">
        <f t="shared" si="136"/>
        <v>0</v>
      </c>
      <c r="M167" s="173">
        <f t="shared" si="136"/>
        <v>0</v>
      </c>
      <c r="N167" s="173">
        <f t="shared" si="136"/>
        <v>0</v>
      </c>
      <c r="O167" s="173">
        <f t="shared" si="136"/>
        <v>0</v>
      </c>
      <c r="P167" s="173">
        <f t="shared" si="136"/>
        <v>0</v>
      </c>
      <c r="Q167" s="173">
        <f t="shared" si="136"/>
        <v>0</v>
      </c>
      <c r="R167" s="173">
        <f t="shared" si="136"/>
        <v>0</v>
      </c>
    </row>
    <row r="168" spans="1:18">
      <c r="A168" s="51" t="s">
        <v>4</v>
      </c>
      <c r="B168" s="56" t="s">
        <v>1277</v>
      </c>
      <c r="C168" s="35">
        <v>300000</v>
      </c>
      <c r="D168" s="35"/>
      <c r="E168" s="35"/>
      <c r="F168" s="9">
        <v>-300000</v>
      </c>
      <c r="G168" s="9"/>
      <c r="H168" s="9"/>
      <c r="I168" s="9"/>
      <c r="J168" s="115">
        <f>SUM(F168:I168)</f>
        <v>-300000</v>
      </c>
      <c r="K168" s="115">
        <f>C168+J168</f>
        <v>0</v>
      </c>
      <c r="L168" s="35">
        <v>0</v>
      </c>
      <c r="M168" s="35">
        <v>0</v>
      </c>
      <c r="N168" s="283">
        <f>L168-M168</f>
        <v>0</v>
      </c>
      <c r="O168" s="35"/>
      <c r="P168" s="35"/>
      <c r="Q168" s="283">
        <f>SUM(N168:P168)</f>
        <v>0</v>
      </c>
      <c r="R168" s="115">
        <f>K168-M168-Q168</f>
        <v>0</v>
      </c>
    </row>
    <row r="169" spans="1:18"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</row>
    <row r="170" spans="1:18"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</row>
  </sheetData>
  <autoFilter ref="A5:R170"/>
  <mergeCells count="8">
    <mergeCell ref="M4:M5"/>
    <mergeCell ref="N4:Q4"/>
    <mergeCell ref="R4:R5"/>
    <mergeCell ref="A4:B4"/>
    <mergeCell ref="C4:C5"/>
    <mergeCell ref="D4:J4"/>
    <mergeCell ref="K4:K5"/>
    <mergeCell ref="L4:L5"/>
  </mergeCells>
  <phoneticPr fontId="13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1"/>
  <sheetViews>
    <sheetView workbookViewId="0">
      <selection activeCell="F2" sqref="F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621</v>
      </c>
      <c r="D2" s="145"/>
      <c r="E2" s="145"/>
      <c r="F2" s="145"/>
      <c r="G2" s="145"/>
      <c r="H2" s="145"/>
    </row>
    <row r="3" spans="1:18">
      <c r="C3" s="112">
        <f>SUBTOTAL(9,C11:C59)</f>
        <v>161741000</v>
      </c>
      <c r="D3" s="112">
        <f t="shared" ref="D3:R3" si="0">SUBTOTAL(9,D11:D59)</f>
        <v>0</v>
      </c>
      <c r="E3" s="112">
        <f t="shared" si="0"/>
        <v>0</v>
      </c>
      <c r="F3" s="108"/>
      <c r="G3" s="108"/>
      <c r="H3" s="108">
        <f t="shared" si="0"/>
        <v>0</v>
      </c>
      <c r="I3" s="108">
        <f t="shared" si="0"/>
        <v>144315000</v>
      </c>
      <c r="J3" s="112">
        <f t="shared" si="0"/>
        <v>144315000</v>
      </c>
      <c r="K3" s="112">
        <f t="shared" si="0"/>
        <v>306056000</v>
      </c>
      <c r="L3" s="112">
        <f t="shared" si="0"/>
        <v>303271298</v>
      </c>
      <c r="M3" s="112">
        <f t="shared" si="0"/>
        <v>303271298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2784702</v>
      </c>
    </row>
    <row r="4" spans="1:18" ht="12.75" customHeight="1">
      <c r="A4" s="684" t="s">
        <v>424</v>
      </c>
      <c r="B4" s="684"/>
      <c r="C4" s="684" t="s">
        <v>762</v>
      </c>
      <c r="D4" s="684" t="s">
        <v>425</v>
      </c>
      <c r="E4" s="684"/>
      <c r="F4" s="684"/>
      <c r="G4" s="684"/>
      <c r="H4" s="684"/>
      <c r="I4" s="684"/>
      <c r="J4" s="684"/>
      <c r="K4" s="685" t="s">
        <v>763</v>
      </c>
      <c r="L4" s="685" t="s">
        <v>764</v>
      </c>
      <c r="M4" s="685" t="s">
        <v>765</v>
      </c>
      <c r="N4" s="684" t="s">
        <v>426</v>
      </c>
      <c r="O4" s="684"/>
      <c r="P4" s="684"/>
      <c r="Q4" s="684"/>
      <c r="R4" s="684" t="s">
        <v>766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24" t="s">
        <v>14</v>
      </c>
      <c r="B6" s="24" t="s">
        <v>598</v>
      </c>
      <c r="C6" s="24">
        <f t="shared" ref="C6:R6" si="1">SUM(C7,C30,C37,C45,C50,C55)</f>
        <v>94170000</v>
      </c>
      <c r="D6" s="213">
        <f t="shared" si="1"/>
        <v>0</v>
      </c>
      <c r="E6" s="213">
        <f t="shared" si="1"/>
        <v>0</v>
      </c>
      <c r="F6" s="213">
        <f t="shared" si="1"/>
        <v>0</v>
      </c>
      <c r="G6" s="213">
        <f t="shared" si="1"/>
        <v>0</v>
      </c>
      <c r="H6" s="213">
        <f t="shared" si="1"/>
        <v>0</v>
      </c>
      <c r="I6" s="213">
        <f t="shared" si="1"/>
        <v>28863000</v>
      </c>
      <c r="J6" s="213">
        <f t="shared" si="1"/>
        <v>28863000</v>
      </c>
      <c r="K6" s="24">
        <f t="shared" si="1"/>
        <v>123033000</v>
      </c>
      <c r="L6" s="24">
        <f t="shared" si="1"/>
        <v>121943314</v>
      </c>
      <c r="M6" s="24">
        <f t="shared" si="1"/>
        <v>121943314</v>
      </c>
      <c r="N6" s="24">
        <f t="shared" si="1"/>
        <v>0</v>
      </c>
      <c r="O6" s="24">
        <f t="shared" si="1"/>
        <v>0</v>
      </c>
      <c r="P6" s="24">
        <f t="shared" si="1"/>
        <v>0</v>
      </c>
      <c r="Q6" s="24">
        <f t="shared" si="1"/>
        <v>0</v>
      </c>
      <c r="R6" s="24">
        <f t="shared" si="1"/>
        <v>1089686</v>
      </c>
    </row>
    <row r="7" spans="1:18">
      <c r="A7" s="25" t="s">
        <v>1</v>
      </c>
      <c r="B7" s="25" t="s">
        <v>33</v>
      </c>
      <c r="C7" s="25">
        <f>SUM(C8)</f>
        <v>94170000</v>
      </c>
      <c r="D7" s="208">
        <f t="shared" ref="D7:J8" si="2">SUM(D8)</f>
        <v>0</v>
      </c>
      <c r="E7" s="208">
        <f t="shared" si="2"/>
        <v>0</v>
      </c>
      <c r="F7" s="208">
        <f t="shared" si="2"/>
        <v>0</v>
      </c>
      <c r="G7" s="208">
        <f t="shared" si="2"/>
        <v>0</v>
      </c>
      <c r="H7" s="208">
        <f t="shared" si="2"/>
        <v>0</v>
      </c>
      <c r="I7" s="208">
        <f t="shared" si="2"/>
        <v>0</v>
      </c>
      <c r="J7" s="208">
        <f t="shared" si="2"/>
        <v>0</v>
      </c>
      <c r="K7" s="25">
        <f t="shared" ref="K7:R8" si="3">SUM(K8)</f>
        <v>94170000</v>
      </c>
      <c r="L7" s="25">
        <f t="shared" si="3"/>
        <v>93300834</v>
      </c>
      <c r="M7" s="25">
        <f t="shared" si="3"/>
        <v>93300834</v>
      </c>
      <c r="N7" s="25">
        <f t="shared" si="3"/>
        <v>0</v>
      </c>
      <c r="O7" s="25">
        <f t="shared" si="3"/>
        <v>0</v>
      </c>
      <c r="P7" s="25">
        <f t="shared" si="3"/>
        <v>0</v>
      </c>
      <c r="Q7" s="25">
        <f t="shared" si="3"/>
        <v>0</v>
      </c>
      <c r="R7" s="25">
        <f t="shared" si="3"/>
        <v>869166</v>
      </c>
    </row>
    <row r="8" spans="1:18">
      <c r="A8" s="26" t="s">
        <v>2</v>
      </c>
      <c r="B8" s="26" t="s">
        <v>223</v>
      </c>
      <c r="C8" s="26">
        <f>SUM(C9)</f>
        <v>94170000</v>
      </c>
      <c r="D8" s="209">
        <f t="shared" si="2"/>
        <v>0</v>
      </c>
      <c r="E8" s="209">
        <f t="shared" si="2"/>
        <v>0</v>
      </c>
      <c r="F8" s="209">
        <f t="shared" si="2"/>
        <v>0</v>
      </c>
      <c r="G8" s="209">
        <f t="shared" si="2"/>
        <v>0</v>
      </c>
      <c r="H8" s="209">
        <f t="shared" si="2"/>
        <v>0</v>
      </c>
      <c r="I8" s="209">
        <f t="shared" si="2"/>
        <v>0</v>
      </c>
      <c r="J8" s="209">
        <f t="shared" si="2"/>
        <v>0</v>
      </c>
      <c r="K8" s="26">
        <f t="shared" si="3"/>
        <v>94170000</v>
      </c>
      <c r="L8" s="26">
        <f t="shared" si="3"/>
        <v>93300834</v>
      </c>
      <c r="M8" s="26">
        <f t="shared" si="3"/>
        <v>93300834</v>
      </c>
      <c r="N8" s="26">
        <f t="shared" si="3"/>
        <v>0</v>
      </c>
      <c r="O8" s="26">
        <f t="shared" si="3"/>
        <v>0</v>
      </c>
      <c r="P8" s="26">
        <f t="shared" si="3"/>
        <v>0</v>
      </c>
      <c r="Q8" s="26">
        <f t="shared" si="3"/>
        <v>0</v>
      </c>
      <c r="R8" s="26">
        <f t="shared" si="3"/>
        <v>869166</v>
      </c>
    </row>
    <row r="9" spans="1:18">
      <c r="A9" s="27" t="s">
        <v>3</v>
      </c>
      <c r="B9" s="27" t="s">
        <v>622</v>
      </c>
      <c r="C9" s="27">
        <f t="shared" ref="C9:R9" si="4">SUM(C10,C12,C15,C18,C20,C22,C24,C26)</f>
        <v>94170000</v>
      </c>
      <c r="D9" s="210">
        <f t="shared" si="4"/>
        <v>0</v>
      </c>
      <c r="E9" s="210">
        <f t="shared" si="4"/>
        <v>0</v>
      </c>
      <c r="F9" s="210">
        <f t="shared" si="4"/>
        <v>0</v>
      </c>
      <c r="G9" s="210">
        <f t="shared" si="4"/>
        <v>0</v>
      </c>
      <c r="H9" s="210">
        <f t="shared" si="4"/>
        <v>0</v>
      </c>
      <c r="I9" s="210">
        <f t="shared" si="4"/>
        <v>0</v>
      </c>
      <c r="J9" s="210">
        <f t="shared" si="4"/>
        <v>0</v>
      </c>
      <c r="K9" s="27">
        <f t="shared" si="4"/>
        <v>94170000</v>
      </c>
      <c r="L9" s="27">
        <f t="shared" si="4"/>
        <v>93300834</v>
      </c>
      <c r="M9" s="27">
        <f t="shared" si="4"/>
        <v>93300834</v>
      </c>
      <c r="N9" s="27">
        <f t="shared" si="4"/>
        <v>0</v>
      </c>
      <c r="O9" s="27">
        <f t="shared" si="4"/>
        <v>0</v>
      </c>
      <c r="P9" s="27">
        <f t="shared" si="4"/>
        <v>0</v>
      </c>
      <c r="Q9" s="27">
        <f t="shared" si="4"/>
        <v>0</v>
      </c>
      <c r="R9" s="27">
        <f t="shared" si="4"/>
        <v>869166</v>
      </c>
    </row>
    <row r="10" spans="1:18">
      <c r="A10" s="28" t="s">
        <v>16</v>
      </c>
      <c r="B10" s="28" t="s">
        <v>612</v>
      </c>
      <c r="C10" s="28">
        <f>SUM(C11)</f>
        <v>26599000</v>
      </c>
      <c r="D10" s="173">
        <f t="shared" ref="D10:J10" si="5">SUM(D11)</f>
        <v>0</v>
      </c>
      <c r="E10" s="173">
        <f t="shared" si="5"/>
        <v>0</v>
      </c>
      <c r="F10" s="173">
        <f t="shared" si="5"/>
        <v>0</v>
      </c>
      <c r="G10" s="173">
        <f t="shared" si="5"/>
        <v>0</v>
      </c>
      <c r="H10" s="173">
        <f t="shared" si="5"/>
        <v>0</v>
      </c>
      <c r="I10" s="173">
        <f t="shared" si="5"/>
        <v>0</v>
      </c>
      <c r="J10" s="173">
        <f t="shared" si="5"/>
        <v>0</v>
      </c>
      <c r="K10" s="28">
        <f t="shared" ref="K10:R10" si="6">SUM(K11)</f>
        <v>26599000</v>
      </c>
      <c r="L10" s="28">
        <f t="shared" si="6"/>
        <v>26542770</v>
      </c>
      <c r="M10" s="28">
        <f t="shared" si="6"/>
        <v>26542770</v>
      </c>
      <c r="N10" s="28">
        <f t="shared" si="6"/>
        <v>0</v>
      </c>
      <c r="O10" s="28">
        <f t="shared" si="6"/>
        <v>0</v>
      </c>
      <c r="P10" s="28">
        <f t="shared" si="6"/>
        <v>0</v>
      </c>
      <c r="Q10" s="28">
        <f t="shared" si="6"/>
        <v>0</v>
      </c>
      <c r="R10" s="28">
        <f t="shared" si="6"/>
        <v>56230</v>
      </c>
    </row>
    <row r="11" spans="1:18">
      <c r="A11" s="24" t="s">
        <v>4</v>
      </c>
      <c r="B11" s="24" t="s">
        <v>67</v>
      </c>
      <c r="C11" s="24">
        <v>26599000</v>
      </c>
      <c r="D11" s="24"/>
      <c r="E11" s="24"/>
      <c r="F11" s="32"/>
      <c r="G11" s="32"/>
      <c r="H11" s="32"/>
      <c r="I11" s="32"/>
      <c r="J11" s="115">
        <f>SUM(F11:I11)</f>
        <v>0</v>
      </c>
      <c r="K11" s="24">
        <v>26599000</v>
      </c>
      <c r="L11" s="24">
        <v>26542770</v>
      </c>
      <c r="M11" s="24">
        <v>26542770</v>
      </c>
      <c r="N11" s="24">
        <f>L11-M11</f>
        <v>0</v>
      </c>
      <c r="O11" s="24"/>
      <c r="P11" s="24"/>
      <c r="Q11" s="24">
        <f>SUM(N11:P11)</f>
        <v>0</v>
      </c>
      <c r="R11" s="24">
        <f>K11-M11-Q11</f>
        <v>56230</v>
      </c>
    </row>
    <row r="12" spans="1:18">
      <c r="A12" s="28" t="s">
        <v>16</v>
      </c>
      <c r="B12" s="28" t="s">
        <v>613</v>
      </c>
      <c r="C12" s="28">
        <v>18938000</v>
      </c>
      <c r="D12" s="173">
        <f t="shared" ref="D12:J12" si="7">SUM(D13:D14)</f>
        <v>0</v>
      </c>
      <c r="E12" s="173">
        <f t="shared" si="7"/>
        <v>0</v>
      </c>
      <c r="F12" s="173">
        <f t="shared" si="7"/>
        <v>795000</v>
      </c>
      <c r="G12" s="173">
        <f t="shared" si="7"/>
        <v>0</v>
      </c>
      <c r="H12" s="173">
        <f t="shared" si="7"/>
        <v>0</v>
      </c>
      <c r="I12" s="173">
        <f t="shared" si="7"/>
        <v>0</v>
      </c>
      <c r="J12" s="173">
        <f t="shared" si="7"/>
        <v>795000</v>
      </c>
      <c r="K12" s="28">
        <v>19733000</v>
      </c>
      <c r="L12" s="28">
        <f t="shared" ref="L12:R12" si="8">SUM(L13:L14)</f>
        <v>19464520</v>
      </c>
      <c r="M12" s="28">
        <f t="shared" si="8"/>
        <v>19464520</v>
      </c>
      <c r="N12" s="28">
        <f t="shared" si="8"/>
        <v>0</v>
      </c>
      <c r="O12" s="28">
        <f t="shared" si="8"/>
        <v>0</v>
      </c>
      <c r="P12" s="28">
        <f t="shared" si="8"/>
        <v>0</v>
      </c>
      <c r="Q12" s="28">
        <f t="shared" si="8"/>
        <v>0</v>
      </c>
      <c r="R12" s="28">
        <f t="shared" si="8"/>
        <v>268480</v>
      </c>
    </row>
    <row r="13" spans="1:18">
      <c r="A13" s="24" t="s">
        <v>603</v>
      </c>
      <c r="B13" s="24" t="s">
        <v>144</v>
      </c>
      <c r="C13" s="24">
        <v>18938000</v>
      </c>
      <c r="D13" s="24"/>
      <c r="E13" s="24"/>
      <c r="F13" s="32"/>
      <c r="G13" s="32"/>
      <c r="H13" s="32"/>
      <c r="I13" s="32"/>
      <c r="J13" s="115">
        <f t="shared" ref="J13:J14" si="9">SUM(F13:I13)</f>
        <v>0</v>
      </c>
      <c r="K13" s="24">
        <v>18938000</v>
      </c>
      <c r="L13" s="24">
        <v>18933810</v>
      </c>
      <c r="M13" s="24">
        <v>18933810</v>
      </c>
      <c r="N13" s="24">
        <f t="shared" ref="N13:N14" si="10">L13-M13</f>
        <v>0</v>
      </c>
      <c r="O13" s="24"/>
      <c r="P13" s="24"/>
      <c r="Q13" s="24">
        <f>SUM(N13:P13)</f>
        <v>0</v>
      </c>
      <c r="R13" s="24">
        <f t="shared" ref="R13:R14" si="11">K13-M13-Q13</f>
        <v>4190</v>
      </c>
    </row>
    <row r="14" spans="1:18">
      <c r="A14" s="24" t="s">
        <v>4</v>
      </c>
      <c r="B14" s="29" t="s">
        <v>623</v>
      </c>
      <c r="C14" s="24">
        <v>0</v>
      </c>
      <c r="D14" s="24"/>
      <c r="E14" s="24"/>
      <c r="F14" s="32">
        <v>795000</v>
      </c>
      <c r="G14" s="32"/>
      <c r="H14" s="32"/>
      <c r="I14" s="32"/>
      <c r="J14" s="115">
        <f t="shared" si="9"/>
        <v>795000</v>
      </c>
      <c r="K14" s="24">
        <v>795000</v>
      </c>
      <c r="L14" s="24">
        <v>530710</v>
      </c>
      <c r="M14" s="24">
        <v>530710</v>
      </c>
      <c r="N14" s="24">
        <f t="shared" si="10"/>
        <v>0</v>
      </c>
      <c r="O14" s="24"/>
      <c r="P14" s="24"/>
      <c r="Q14" s="24">
        <f>SUM(N14:P14)</f>
        <v>0</v>
      </c>
      <c r="R14" s="24">
        <f t="shared" si="11"/>
        <v>264290</v>
      </c>
    </row>
    <row r="15" spans="1:18">
      <c r="A15" s="28" t="s">
        <v>16</v>
      </c>
      <c r="B15" s="28" t="s">
        <v>615</v>
      </c>
      <c r="C15" s="28">
        <v>900000</v>
      </c>
      <c r="D15" s="173">
        <f t="shared" ref="D15:J15" si="12">SUM(D16:D17)</f>
        <v>0</v>
      </c>
      <c r="E15" s="173">
        <f t="shared" si="12"/>
        <v>0</v>
      </c>
      <c r="F15" s="173">
        <f t="shared" si="12"/>
        <v>0</v>
      </c>
      <c r="G15" s="173">
        <f t="shared" si="12"/>
        <v>0</v>
      </c>
      <c r="H15" s="173">
        <f t="shared" si="12"/>
        <v>0</v>
      </c>
      <c r="I15" s="173">
        <f t="shared" si="12"/>
        <v>0</v>
      </c>
      <c r="J15" s="173">
        <f t="shared" si="12"/>
        <v>0</v>
      </c>
      <c r="K15" s="28">
        <v>900000</v>
      </c>
      <c r="L15" s="28">
        <f t="shared" ref="L15:R15" si="13">SUM(L16:L17)</f>
        <v>650780</v>
      </c>
      <c r="M15" s="28">
        <f t="shared" si="13"/>
        <v>650780</v>
      </c>
      <c r="N15" s="28">
        <f t="shared" si="13"/>
        <v>0</v>
      </c>
      <c r="O15" s="28">
        <f t="shared" si="13"/>
        <v>0</v>
      </c>
      <c r="P15" s="28">
        <f t="shared" si="13"/>
        <v>0</v>
      </c>
      <c r="Q15" s="28">
        <f t="shared" si="13"/>
        <v>0</v>
      </c>
      <c r="R15" s="28">
        <f t="shared" si="13"/>
        <v>249220</v>
      </c>
    </row>
    <row r="16" spans="1:18">
      <c r="A16" s="24" t="s">
        <v>603</v>
      </c>
      <c r="B16" s="24" t="s">
        <v>225</v>
      </c>
      <c r="C16" s="24">
        <v>750000</v>
      </c>
      <c r="D16" s="24"/>
      <c r="E16" s="24"/>
      <c r="F16" s="32"/>
      <c r="G16" s="32"/>
      <c r="H16" s="32"/>
      <c r="I16" s="32"/>
      <c r="J16" s="115">
        <f t="shared" ref="J16:J17" si="14">SUM(F16:I16)</f>
        <v>0</v>
      </c>
      <c r="K16" s="24">
        <v>750000</v>
      </c>
      <c r="L16" s="24">
        <v>650780</v>
      </c>
      <c r="M16" s="24">
        <v>650780</v>
      </c>
      <c r="N16" s="24">
        <f t="shared" ref="N16:N17" si="15">L16-M16</f>
        <v>0</v>
      </c>
      <c r="O16" s="24"/>
      <c r="P16" s="24"/>
      <c r="Q16" s="24">
        <f>SUM(N16:P16)</f>
        <v>0</v>
      </c>
      <c r="R16" s="24">
        <f t="shared" ref="R16:R17" si="16">K16-M16-Q16</f>
        <v>99220</v>
      </c>
    </row>
    <row r="17" spans="1:18">
      <c r="A17" s="24" t="s">
        <v>603</v>
      </c>
      <c r="B17" s="24" t="s">
        <v>226</v>
      </c>
      <c r="C17" s="24">
        <v>150000</v>
      </c>
      <c r="D17" s="24"/>
      <c r="E17" s="24"/>
      <c r="F17" s="32"/>
      <c r="G17" s="32"/>
      <c r="H17" s="32"/>
      <c r="I17" s="32"/>
      <c r="J17" s="115">
        <f t="shared" si="14"/>
        <v>0</v>
      </c>
      <c r="K17" s="24">
        <v>150000</v>
      </c>
      <c r="L17" s="24">
        <v>0</v>
      </c>
      <c r="M17" s="24">
        <v>0</v>
      </c>
      <c r="N17" s="24">
        <f t="shared" si="15"/>
        <v>0</v>
      </c>
      <c r="O17" s="24"/>
      <c r="P17" s="24"/>
      <c r="Q17" s="24">
        <f>SUM(N17:P17)</f>
        <v>0</v>
      </c>
      <c r="R17" s="24">
        <f t="shared" si="16"/>
        <v>150000</v>
      </c>
    </row>
    <row r="18" spans="1:18">
      <c r="A18" s="28" t="s">
        <v>16</v>
      </c>
      <c r="B18" s="28" t="s">
        <v>620</v>
      </c>
      <c r="C18" s="28">
        <v>7585000</v>
      </c>
      <c r="D18" s="173">
        <f t="shared" ref="D18:J18" si="17">SUM(D19)</f>
        <v>0</v>
      </c>
      <c r="E18" s="173">
        <f t="shared" si="17"/>
        <v>0</v>
      </c>
      <c r="F18" s="173">
        <f t="shared" si="17"/>
        <v>-3341000</v>
      </c>
      <c r="G18" s="173">
        <f t="shared" si="17"/>
        <v>0</v>
      </c>
      <c r="H18" s="173">
        <f t="shared" si="17"/>
        <v>0</v>
      </c>
      <c r="I18" s="173">
        <f t="shared" si="17"/>
        <v>0</v>
      </c>
      <c r="J18" s="173">
        <f t="shared" si="17"/>
        <v>-3341000</v>
      </c>
      <c r="K18" s="28">
        <v>4244000</v>
      </c>
      <c r="L18" s="28">
        <f t="shared" ref="L18:R18" si="18">SUM(L19:L19)</f>
        <v>4244000</v>
      </c>
      <c r="M18" s="28">
        <f t="shared" si="18"/>
        <v>4244000</v>
      </c>
      <c r="N18" s="28">
        <f t="shared" si="18"/>
        <v>0</v>
      </c>
      <c r="O18" s="28">
        <f t="shared" si="18"/>
        <v>0</v>
      </c>
      <c r="P18" s="28">
        <f t="shared" si="18"/>
        <v>0</v>
      </c>
      <c r="Q18" s="28">
        <f t="shared" si="18"/>
        <v>0</v>
      </c>
      <c r="R18" s="28">
        <f t="shared" si="18"/>
        <v>0</v>
      </c>
    </row>
    <row r="19" spans="1:18">
      <c r="A19" s="24" t="s">
        <v>603</v>
      </c>
      <c r="B19" s="24" t="s">
        <v>71</v>
      </c>
      <c r="C19" s="24">
        <v>7585000</v>
      </c>
      <c r="D19" s="24"/>
      <c r="E19" s="24"/>
      <c r="F19" s="32">
        <v>-3341000</v>
      </c>
      <c r="G19" s="32"/>
      <c r="H19" s="32"/>
      <c r="I19" s="32"/>
      <c r="J19" s="115">
        <f>SUM(F19:I19)</f>
        <v>-3341000</v>
      </c>
      <c r="K19" s="24">
        <v>4244000</v>
      </c>
      <c r="L19" s="24">
        <v>4244000</v>
      </c>
      <c r="M19" s="24">
        <v>4244000</v>
      </c>
      <c r="N19" s="24">
        <f>L19-M19</f>
        <v>0</v>
      </c>
      <c r="O19" s="24"/>
      <c r="P19" s="24"/>
      <c r="Q19" s="24">
        <f>SUM(N19:P19)</f>
        <v>0</v>
      </c>
      <c r="R19" s="24">
        <f>K19-M19-Q19</f>
        <v>0</v>
      </c>
    </row>
    <row r="20" spans="1:18">
      <c r="A20" s="28" t="s">
        <v>16</v>
      </c>
      <c r="B20" s="28" t="s">
        <v>624</v>
      </c>
      <c r="C20" s="28">
        <v>22708000</v>
      </c>
      <c r="D20" s="173">
        <f t="shared" ref="D20:J20" si="19">SUM(D21)</f>
        <v>0</v>
      </c>
      <c r="E20" s="173">
        <f t="shared" si="19"/>
        <v>0</v>
      </c>
      <c r="F20" s="173">
        <f t="shared" si="19"/>
        <v>0</v>
      </c>
      <c r="G20" s="173">
        <f t="shared" si="19"/>
        <v>0</v>
      </c>
      <c r="H20" s="173">
        <f t="shared" si="19"/>
        <v>0</v>
      </c>
      <c r="I20" s="173">
        <f t="shared" si="19"/>
        <v>0</v>
      </c>
      <c r="J20" s="173">
        <f t="shared" si="19"/>
        <v>0</v>
      </c>
      <c r="K20" s="28">
        <v>22708000</v>
      </c>
      <c r="L20" s="28">
        <f t="shared" ref="L20:R20" si="20">SUM(L21)</f>
        <v>22662754</v>
      </c>
      <c r="M20" s="28">
        <f t="shared" si="20"/>
        <v>22662754</v>
      </c>
      <c r="N20" s="28">
        <f t="shared" si="20"/>
        <v>0</v>
      </c>
      <c r="O20" s="28">
        <f t="shared" si="20"/>
        <v>0</v>
      </c>
      <c r="P20" s="28">
        <f t="shared" si="20"/>
        <v>0</v>
      </c>
      <c r="Q20" s="28">
        <f t="shared" si="20"/>
        <v>0</v>
      </c>
      <c r="R20" s="28">
        <f t="shared" si="20"/>
        <v>45246</v>
      </c>
    </row>
    <row r="21" spans="1:18">
      <c r="A21" s="24" t="s">
        <v>539</v>
      </c>
      <c r="B21" s="24" t="s">
        <v>625</v>
      </c>
      <c r="C21" s="24">
        <v>22708000</v>
      </c>
      <c r="D21" s="24"/>
      <c r="E21" s="24"/>
      <c r="F21" s="32"/>
      <c r="G21" s="32"/>
      <c r="H21" s="32"/>
      <c r="I21" s="32"/>
      <c r="J21" s="115">
        <f>SUM(F21:I21)</f>
        <v>0</v>
      </c>
      <c r="K21" s="24">
        <v>22708000</v>
      </c>
      <c r="L21" s="24">
        <v>22662754</v>
      </c>
      <c r="M21" s="24">
        <v>22662754</v>
      </c>
      <c r="N21" s="24">
        <f>L21-M21</f>
        <v>0</v>
      </c>
      <c r="O21" s="24"/>
      <c r="P21" s="24"/>
      <c r="Q21" s="24">
        <f>SUM(N21:P21)</f>
        <v>0</v>
      </c>
      <c r="R21" s="24">
        <f>K21-M21-Q21</f>
        <v>45246</v>
      </c>
    </row>
    <row r="22" spans="1:18">
      <c r="A22" s="28" t="s">
        <v>16</v>
      </c>
      <c r="B22" s="28" t="s">
        <v>38</v>
      </c>
      <c r="C22" s="28">
        <v>1000000</v>
      </c>
      <c r="D22" s="173">
        <f t="shared" ref="D22:J22" si="21">SUM(D23)</f>
        <v>0</v>
      </c>
      <c r="E22" s="173">
        <f t="shared" si="21"/>
        <v>0</v>
      </c>
      <c r="F22" s="173">
        <f t="shared" si="21"/>
        <v>0</v>
      </c>
      <c r="G22" s="173">
        <f t="shared" si="21"/>
        <v>0</v>
      </c>
      <c r="H22" s="173">
        <f t="shared" si="21"/>
        <v>0</v>
      </c>
      <c r="I22" s="173">
        <f t="shared" si="21"/>
        <v>0</v>
      </c>
      <c r="J22" s="173">
        <f t="shared" si="21"/>
        <v>0</v>
      </c>
      <c r="K22" s="28">
        <v>1000000</v>
      </c>
      <c r="L22" s="28">
        <f t="shared" ref="L22:R22" si="22">SUM(L23:L23)</f>
        <v>842300</v>
      </c>
      <c r="M22" s="28">
        <f t="shared" si="22"/>
        <v>842300</v>
      </c>
      <c r="N22" s="28">
        <f t="shared" si="22"/>
        <v>0</v>
      </c>
      <c r="O22" s="28">
        <f t="shared" si="22"/>
        <v>0</v>
      </c>
      <c r="P22" s="28">
        <f t="shared" si="22"/>
        <v>0</v>
      </c>
      <c r="Q22" s="28">
        <f t="shared" si="22"/>
        <v>0</v>
      </c>
      <c r="R22" s="28">
        <f t="shared" si="22"/>
        <v>157700</v>
      </c>
    </row>
    <row r="23" spans="1:18">
      <c r="A23" s="24" t="s">
        <v>4</v>
      </c>
      <c r="B23" s="24" t="s">
        <v>626</v>
      </c>
      <c r="C23" s="24">
        <v>1000000</v>
      </c>
      <c r="D23" s="24"/>
      <c r="E23" s="24"/>
      <c r="F23" s="32"/>
      <c r="G23" s="32"/>
      <c r="H23" s="32"/>
      <c r="I23" s="32"/>
      <c r="J23" s="115">
        <f>SUM(F23:I23)</f>
        <v>0</v>
      </c>
      <c r="K23" s="24">
        <v>1000000</v>
      </c>
      <c r="L23" s="24">
        <v>842300</v>
      </c>
      <c r="M23" s="24">
        <v>842300</v>
      </c>
      <c r="N23" s="24">
        <f>L23-M23</f>
        <v>0</v>
      </c>
      <c r="O23" s="24"/>
      <c r="P23" s="24"/>
      <c r="Q23" s="24">
        <f>SUM(N23:P23)</f>
        <v>0</v>
      </c>
      <c r="R23" s="24">
        <f>K23-M23-Q23</f>
        <v>157700</v>
      </c>
    </row>
    <row r="24" spans="1:18">
      <c r="A24" s="28" t="s">
        <v>16</v>
      </c>
      <c r="B24" s="28" t="s">
        <v>40</v>
      </c>
      <c r="C24" s="28">
        <v>9390000</v>
      </c>
      <c r="D24" s="173">
        <f t="shared" ref="D24:J24" si="23">SUM(D25)</f>
        <v>0</v>
      </c>
      <c r="E24" s="173">
        <f t="shared" si="23"/>
        <v>0</v>
      </c>
      <c r="F24" s="173">
        <f t="shared" si="23"/>
        <v>0</v>
      </c>
      <c r="G24" s="173">
        <f t="shared" si="23"/>
        <v>0</v>
      </c>
      <c r="H24" s="173">
        <f t="shared" si="23"/>
        <v>0</v>
      </c>
      <c r="I24" s="173">
        <f t="shared" si="23"/>
        <v>0</v>
      </c>
      <c r="J24" s="173">
        <f t="shared" si="23"/>
        <v>0</v>
      </c>
      <c r="K24" s="28">
        <v>9390000</v>
      </c>
      <c r="L24" s="28">
        <f t="shared" ref="L24:R24" si="24">SUM(L25:L25)</f>
        <v>9386150</v>
      </c>
      <c r="M24" s="28">
        <f t="shared" si="24"/>
        <v>9386150</v>
      </c>
      <c r="N24" s="28">
        <f t="shared" si="24"/>
        <v>0</v>
      </c>
      <c r="O24" s="28">
        <f t="shared" si="24"/>
        <v>0</v>
      </c>
      <c r="P24" s="28">
        <f t="shared" si="24"/>
        <v>0</v>
      </c>
      <c r="Q24" s="28">
        <f t="shared" si="24"/>
        <v>0</v>
      </c>
      <c r="R24" s="28">
        <f t="shared" si="24"/>
        <v>3850</v>
      </c>
    </row>
    <row r="25" spans="1:18">
      <c r="A25" s="24" t="s">
        <v>603</v>
      </c>
      <c r="B25" s="24" t="s">
        <v>148</v>
      </c>
      <c r="C25" s="24">
        <v>9390000</v>
      </c>
      <c r="D25" s="24"/>
      <c r="E25" s="24"/>
      <c r="F25" s="32"/>
      <c r="G25" s="32"/>
      <c r="H25" s="32"/>
      <c r="I25" s="32"/>
      <c r="J25" s="115">
        <f>SUM(F25:I25)</f>
        <v>0</v>
      </c>
      <c r="K25" s="24">
        <v>9390000</v>
      </c>
      <c r="L25" s="24">
        <v>9386150</v>
      </c>
      <c r="M25" s="24">
        <v>9386150</v>
      </c>
      <c r="N25" s="24">
        <f>L25-M25</f>
        <v>0</v>
      </c>
      <c r="O25" s="24"/>
      <c r="P25" s="24"/>
      <c r="Q25" s="24">
        <f>SUM(N25:P25)</f>
        <v>0</v>
      </c>
      <c r="R25" s="24">
        <f>K25-M25-Q25</f>
        <v>3850</v>
      </c>
    </row>
    <row r="26" spans="1:18">
      <c r="A26" s="28" t="s">
        <v>16</v>
      </c>
      <c r="B26" s="28" t="s">
        <v>49</v>
      </c>
      <c r="C26" s="28">
        <v>7050000</v>
      </c>
      <c r="D26" s="173">
        <f t="shared" ref="D26:J26" si="25">SUM(D27:D29)</f>
        <v>0</v>
      </c>
      <c r="E26" s="173">
        <f t="shared" si="25"/>
        <v>0</v>
      </c>
      <c r="F26" s="173">
        <f t="shared" si="25"/>
        <v>2546000</v>
      </c>
      <c r="G26" s="173">
        <f t="shared" si="25"/>
        <v>0</v>
      </c>
      <c r="H26" s="173">
        <f t="shared" si="25"/>
        <v>0</v>
      </c>
      <c r="I26" s="173">
        <f t="shared" si="25"/>
        <v>0</v>
      </c>
      <c r="J26" s="173">
        <f t="shared" si="25"/>
        <v>2546000</v>
      </c>
      <c r="K26" s="28">
        <v>9596000</v>
      </c>
      <c r="L26" s="28">
        <f t="shared" ref="L26:R26" si="26">SUM(L27:L29)</f>
        <v>9507560</v>
      </c>
      <c r="M26" s="28">
        <f t="shared" si="26"/>
        <v>9507560</v>
      </c>
      <c r="N26" s="28">
        <f t="shared" si="26"/>
        <v>0</v>
      </c>
      <c r="O26" s="28">
        <f t="shared" si="26"/>
        <v>0</v>
      </c>
      <c r="P26" s="28">
        <f t="shared" si="26"/>
        <v>0</v>
      </c>
      <c r="Q26" s="28">
        <f t="shared" si="26"/>
        <v>0</v>
      </c>
      <c r="R26" s="28">
        <f t="shared" si="26"/>
        <v>88440</v>
      </c>
    </row>
    <row r="27" spans="1:18">
      <c r="A27" s="24" t="s">
        <v>4</v>
      </c>
      <c r="B27" s="24" t="s">
        <v>627</v>
      </c>
      <c r="C27" s="24">
        <v>7050000</v>
      </c>
      <c r="D27" s="24"/>
      <c r="E27" s="24"/>
      <c r="F27" s="32"/>
      <c r="G27" s="32"/>
      <c r="H27" s="32"/>
      <c r="I27" s="32"/>
      <c r="J27" s="115">
        <f t="shared" ref="J27:J29" si="27">SUM(F27:I27)</f>
        <v>0</v>
      </c>
      <c r="K27" s="24">
        <v>7050000</v>
      </c>
      <c r="L27" s="24">
        <v>6961560</v>
      </c>
      <c r="M27" s="24">
        <v>6961560</v>
      </c>
      <c r="N27" s="24">
        <f t="shared" ref="N27:N29" si="28">L27-M27</f>
        <v>0</v>
      </c>
      <c r="O27" s="24"/>
      <c r="P27" s="24"/>
      <c r="Q27" s="24">
        <f>SUM(N27:P27)</f>
        <v>0</v>
      </c>
      <c r="R27" s="24">
        <f t="shared" ref="R27:R29" si="29">K27-M27-Q27</f>
        <v>88440</v>
      </c>
    </row>
    <row r="28" spans="1:18">
      <c r="A28" s="24" t="s">
        <v>4</v>
      </c>
      <c r="B28" s="29" t="s">
        <v>628</v>
      </c>
      <c r="C28" s="24">
        <v>0</v>
      </c>
      <c r="D28" s="24"/>
      <c r="E28" s="24"/>
      <c r="F28" s="32">
        <v>2400000</v>
      </c>
      <c r="G28" s="32"/>
      <c r="H28" s="32"/>
      <c r="I28" s="32"/>
      <c r="J28" s="115">
        <f t="shared" si="27"/>
        <v>2400000</v>
      </c>
      <c r="K28" s="24">
        <v>2400000</v>
      </c>
      <c r="L28" s="24">
        <v>2400000</v>
      </c>
      <c r="M28" s="24">
        <v>2400000</v>
      </c>
      <c r="N28" s="24">
        <f t="shared" si="28"/>
        <v>0</v>
      </c>
      <c r="O28" s="24"/>
      <c r="P28" s="24"/>
      <c r="Q28" s="24">
        <f>SUM(N28:P28)</f>
        <v>0</v>
      </c>
      <c r="R28" s="24">
        <f t="shared" si="29"/>
        <v>0</v>
      </c>
    </row>
    <row r="29" spans="1:18">
      <c r="A29" s="24" t="s">
        <v>4</v>
      </c>
      <c r="B29" s="29" t="s">
        <v>629</v>
      </c>
      <c r="C29" s="24">
        <v>0</v>
      </c>
      <c r="D29" s="24"/>
      <c r="E29" s="24"/>
      <c r="F29" s="32">
        <v>146000</v>
      </c>
      <c r="G29" s="32"/>
      <c r="H29" s="32"/>
      <c r="I29" s="32"/>
      <c r="J29" s="115">
        <f t="shared" si="27"/>
        <v>146000</v>
      </c>
      <c r="K29" s="24">
        <v>146000</v>
      </c>
      <c r="L29" s="24">
        <v>146000</v>
      </c>
      <c r="M29" s="24">
        <v>146000</v>
      </c>
      <c r="N29" s="24">
        <f t="shared" si="28"/>
        <v>0</v>
      </c>
      <c r="O29" s="24"/>
      <c r="P29" s="24"/>
      <c r="Q29" s="24">
        <f>SUM(N29:P29)</f>
        <v>0</v>
      </c>
      <c r="R29" s="24">
        <f t="shared" si="29"/>
        <v>0</v>
      </c>
    </row>
    <row r="30" spans="1:18">
      <c r="A30" s="25" t="s">
        <v>1</v>
      </c>
      <c r="B30" s="25" t="s">
        <v>51</v>
      </c>
      <c r="C30" s="25">
        <f>SUM(C31)</f>
        <v>0</v>
      </c>
      <c r="D30" s="208">
        <f t="shared" ref="D30:J31" si="30">SUM(D31)</f>
        <v>0</v>
      </c>
      <c r="E30" s="208">
        <f t="shared" si="30"/>
        <v>0</v>
      </c>
      <c r="F30" s="208">
        <f t="shared" si="30"/>
        <v>0</v>
      </c>
      <c r="G30" s="208">
        <f t="shared" si="30"/>
        <v>0</v>
      </c>
      <c r="H30" s="208">
        <f t="shared" si="30"/>
        <v>0</v>
      </c>
      <c r="I30" s="208">
        <f t="shared" si="30"/>
        <v>7933000</v>
      </c>
      <c r="J30" s="208">
        <f t="shared" si="30"/>
        <v>7933000</v>
      </c>
      <c r="K30" s="25">
        <f t="shared" ref="K30:R31" si="31">SUM(K31)</f>
        <v>7933000</v>
      </c>
      <c r="L30" s="25">
        <f t="shared" si="31"/>
        <v>7803550</v>
      </c>
      <c r="M30" s="25">
        <f t="shared" si="31"/>
        <v>7803550</v>
      </c>
      <c r="N30" s="25">
        <f t="shared" si="31"/>
        <v>0</v>
      </c>
      <c r="O30" s="25">
        <f t="shared" si="31"/>
        <v>0</v>
      </c>
      <c r="P30" s="25">
        <f t="shared" si="31"/>
        <v>0</v>
      </c>
      <c r="Q30" s="25">
        <f t="shared" si="31"/>
        <v>0</v>
      </c>
      <c r="R30" s="25">
        <f t="shared" si="31"/>
        <v>129450</v>
      </c>
    </row>
    <row r="31" spans="1:18">
      <c r="A31" s="26" t="s">
        <v>2</v>
      </c>
      <c r="B31" s="26" t="s">
        <v>135</v>
      </c>
      <c r="C31" s="26">
        <f>SUM(C32)</f>
        <v>0</v>
      </c>
      <c r="D31" s="209">
        <f t="shared" si="30"/>
        <v>0</v>
      </c>
      <c r="E31" s="209">
        <f t="shared" si="30"/>
        <v>0</v>
      </c>
      <c r="F31" s="209">
        <f t="shared" si="30"/>
        <v>0</v>
      </c>
      <c r="G31" s="209">
        <f t="shared" si="30"/>
        <v>0</v>
      </c>
      <c r="H31" s="209">
        <f t="shared" si="30"/>
        <v>0</v>
      </c>
      <c r="I31" s="209">
        <f t="shared" si="30"/>
        <v>7933000</v>
      </c>
      <c r="J31" s="209">
        <f t="shared" si="30"/>
        <v>7933000</v>
      </c>
      <c r="K31" s="26">
        <f t="shared" si="31"/>
        <v>7933000</v>
      </c>
      <c r="L31" s="26">
        <f t="shared" si="31"/>
        <v>7803550</v>
      </c>
      <c r="M31" s="26">
        <f t="shared" si="31"/>
        <v>7803550</v>
      </c>
      <c r="N31" s="26">
        <f t="shared" si="31"/>
        <v>0</v>
      </c>
      <c r="O31" s="26">
        <f t="shared" si="31"/>
        <v>0</v>
      </c>
      <c r="P31" s="26">
        <f t="shared" si="31"/>
        <v>0</v>
      </c>
      <c r="Q31" s="26">
        <f t="shared" si="31"/>
        <v>0</v>
      </c>
      <c r="R31" s="26">
        <f t="shared" si="31"/>
        <v>129450</v>
      </c>
    </row>
    <row r="32" spans="1:18">
      <c r="A32" s="27" t="s">
        <v>3</v>
      </c>
      <c r="B32" s="27" t="s">
        <v>229</v>
      </c>
      <c r="C32" s="27">
        <f>SUM(C33,C35)</f>
        <v>0</v>
      </c>
      <c r="D32" s="210">
        <f t="shared" ref="D32:J32" si="32">SUM(D33,D35)</f>
        <v>0</v>
      </c>
      <c r="E32" s="210">
        <f t="shared" si="32"/>
        <v>0</v>
      </c>
      <c r="F32" s="210">
        <f t="shared" si="32"/>
        <v>0</v>
      </c>
      <c r="G32" s="210">
        <f t="shared" si="32"/>
        <v>0</v>
      </c>
      <c r="H32" s="210">
        <f t="shared" si="32"/>
        <v>0</v>
      </c>
      <c r="I32" s="210">
        <f t="shared" si="32"/>
        <v>7933000</v>
      </c>
      <c r="J32" s="210">
        <f t="shared" si="32"/>
        <v>7933000</v>
      </c>
      <c r="K32" s="27">
        <f t="shared" ref="K32:Q32" si="33">SUM(K33,K35)</f>
        <v>7933000</v>
      </c>
      <c r="L32" s="27">
        <f t="shared" si="33"/>
        <v>7803550</v>
      </c>
      <c r="M32" s="27">
        <f t="shared" si="33"/>
        <v>7803550</v>
      </c>
      <c r="N32" s="27">
        <f t="shared" si="33"/>
        <v>0</v>
      </c>
      <c r="O32" s="27">
        <f t="shared" si="33"/>
        <v>0</v>
      </c>
      <c r="P32" s="27">
        <f t="shared" si="33"/>
        <v>0</v>
      </c>
      <c r="Q32" s="27">
        <f t="shared" si="33"/>
        <v>0</v>
      </c>
      <c r="R32" s="27">
        <f>SUM(R33,R35)</f>
        <v>129450</v>
      </c>
    </row>
    <row r="33" spans="1:18">
      <c r="A33" s="28" t="s">
        <v>16</v>
      </c>
      <c r="B33" s="28" t="s">
        <v>613</v>
      </c>
      <c r="C33" s="28">
        <f t="shared" ref="C33:R33" si="34">SUM(C34)</f>
        <v>0</v>
      </c>
      <c r="D33" s="173">
        <f t="shared" si="34"/>
        <v>0</v>
      </c>
      <c r="E33" s="173">
        <f t="shared" si="34"/>
        <v>0</v>
      </c>
      <c r="F33" s="173">
        <f t="shared" si="34"/>
        <v>0</v>
      </c>
      <c r="G33" s="173">
        <f t="shared" si="34"/>
        <v>0</v>
      </c>
      <c r="H33" s="173">
        <f t="shared" si="34"/>
        <v>0</v>
      </c>
      <c r="I33" s="173">
        <f t="shared" si="34"/>
        <v>5706000</v>
      </c>
      <c r="J33" s="173">
        <f t="shared" si="34"/>
        <v>5706000</v>
      </c>
      <c r="K33" s="28">
        <f t="shared" si="34"/>
        <v>5706000</v>
      </c>
      <c r="L33" s="28">
        <f t="shared" si="34"/>
        <v>5586550</v>
      </c>
      <c r="M33" s="28">
        <f t="shared" si="34"/>
        <v>5586550</v>
      </c>
      <c r="N33" s="28">
        <f t="shared" si="34"/>
        <v>0</v>
      </c>
      <c r="O33" s="28">
        <f t="shared" si="34"/>
        <v>0</v>
      </c>
      <c r="P33" s="28">
        <f t="shared" si="34"/>
        <v>0</v>
      </c>
      <c r="Q33" s="28">
        <f t="shared" si="34"/>
        <v>0</v>
      </c>
      <c r="R33" s="28">
        <f t="shared" si="34"/>
        <v>119450</v>
      </c>
    </row>
    <row r="34" spans="1:18">
      <c r="A34" s="24" t="s">
        <v>603</v>
      </c>
      <c r="B34" s="24" t="s">
        <v>37</v>
      </c>
      <c r="C34" s="24">
        <v>0</v>
      </c>
      <c r="D34" s="24"/>
      <c r="E34" s="24"/>
      <c r="F34" s="32"/>
      <c r="G34" s="32"/>
      <c r="H34" s="32"/>
      <c r="I34" s="32">
        <v>5706000</v>
      </c>
      <c r="J34" s="115">
        <f>SUM(F34:I34)</f>
        <v>5706000</v>
      </c>
      <c r="K34" s="24">
        <v>5706000</v>
      </c>
      <c r="L34" s="24">
        <v>5586550</v>
      </c>
      <c r="M34" s="24">
        <v>5586550</v>
      </c>
      <c r="N34" s="24">
        <f>L34-M34</f>
        <v>0</v>
      </c>
      <c r="O34" s="24"/>
      <c r="P34" s="24"/>
      <c r="Q34" s="24">
        <f>SUM(N34:P34)</f>
        <v>0</v>
      </c>
      <c r="R34" s="24">
        <f>K34-M34-Q34</f>
        <v>119450</v>
      </c>
    </row>
    <row r="35" spans="1:18">
      <c r="A35" s="28" t="s">
        <v>16</v>
      </c>
      <c r="B35" s="28" t="s">
        <v>630</v>
      </c>
      <c r="C35" s="28">
        <v>0</v>
      </c>
      <c r="D35" s="173">
        <f t="shared" ref="D35:J35" si="35">SUM(D36)</f>
        <v>0</v>
      </c>
      <c r="E35" s="173">
        <f t="shared" si="35"/>
        <v>0</v>
      </c>
      <c r="F35" s="173">
        <f t="shared" si="35"/>
        <v>0</v>
      </c>
      <c r="G35" s="173">
        <f t="shared" si="35"/>
        <v>0</v>
      </c>
      <c r="H35" s="173">
        <f t="shared" si="35"/>
        <v>0</v>
      </c>
      <c r="I35" s="173">
        <f t="shared" si="35"/>
        <v>2227000</v>
      </c>
      <c r="J35" s="173">
        <f t="shared" si="35"/>
        <v>2227000</v>
      </c>
      <c r="K35" s="28">
        <v>2227000</v>
      </c>
      <c r="L35" s="28">
        <f t="shared" ref="L35:R35" si="36">SUM(L36)</f>
        <v>2217000</v>
      </c>
      <c r="M35" s="28">
        <f t="shared" si="36"/>
        <v>2217000</v>
      </c>
      <c r="N35" s="28">
        <f t="shared" si="36"/>
        <v>0</v>
      </c>
      <c r="O35" s="28">
        <f t="shared" si="36"/>
        <v>0</v>
      </c>
      <c r="P35" s="28">
        <f t="shared" si="36"/>
        <v>0</v>
      </c>
      <c r="Q35" s="28">
        <f t="shared" si="36"/>
        <v>0</v>
      </c>
      <c r="R35" s="28">
        <f t="shared" si="36"/>
        <v>10000</v>
      </c>
    </row>
    <row r="36" spans="1:18">
      <c r="A36" s="24" t="s">
        <v>603</v>
      </c>
      <c r="B36" s="24" t="s">
        <v>631</v>
      </c>
      <c r="C36" s="24">
        <v>0</v>
      </c>
      <c r="D36" s="24"/>
      <c r="E36" s="24"/>
      <c r="F36" s="32"/>
      <c r="G36" s="32"/>
      <c r="H36" s="32"/>
      <c r="I36" s="32">
        <v>2227000</v>
      </c>
      <c r="J36" s="115">
        <f>SUM(F36:I36)</f>
        <v>2227000</v>
      </c>
      <c r="K36" s="24">
        <v>2227000</v>
      </c>
      <c r="L36" s="24">
        <v>2217000</v>
      </c>
      <c r="M36" s="24">
        <v>2217000</v>
      </c>
      <c r="N36" s="24">
        <f>L36-M36</f>
        <v>0</v>
      </c>
      <c r="O36" s="24"/>
      <c r="P36" s="24"/>
      <c r="Q36" s="24">
        <f>SUM(N36:P36)</f>
        <v>0</v>
      </c>
      <c r="R36" s="24">
        <f>K36-M36-Q36</f>
        <v>10000</v>
      </c>
    </row>
    <row r="37" spans="1:18">
      <c r="A37" s="25" t="s">
        <v>1</v>
      </c>
      <c r="B37" s="25" t="s">
        <v>54</v>
      </c>
      <c r="C37" s="25">
        <f>SUM(C38)</f>
        <v>0</v>
      </c>
      <c r="D37" s="208">
        <f t="shared" ref="D37:J37" si="37">SUM(D38)</f>
        <v>0</v>
      </c>
      <c r="E37" s="208">
        <f t="shared" si="37"/>
        <v>0</v>
      </c>
      <c r="F37" s="208">
        <f t="shared" si="37"/>
        <v>0</v>
      </c>
      <c r="G37" s="208">
        <f t="shared" si="37"/>
        <v>0</v>
      </c>
      <c r="H37" s="208">
        <f t="shared" si="37"/>
        <v>0</v>
      </c>
      <c r="I37" s="208">
        <f t="shared" si="37"/>
        <v>2530000</v>
      </c>
      <c r="J37" s="208">
        <f t="shared" si="37"/>
        <v>2530000</v>
      </c>
      <c r="K37" s="25">
        <f t="shared" ref="K37:R37" si="38">SUM(K38)</f>
        <v>2530000</v>
      </c>
      <c r="L37" s="25">
        <f t="shared" si="38"/>
        <v>2527430</v>
      </c>
      <c r="M37" s="25">
        <f t="shared" si="38"/>
        <v>2527430</v>
      </c>
      <c r="N37" s="25">
        <f t="shared" si="38"/>
        <v>0</v>
      </c>
      <c r="O37" s="25">
        <f t="shared" si="38"/>
        <v>0</v>
      </c>
      <c r="P37" s="25">
        <f t="shared" si="38"/>
        <v>0</v>
      </c>
      <c r="Q37" s="25">
        <f t="shared" si="38"/>
        <v>0</v>
      </c>
      <c r="R37" s="25">
        <f t="shared" si="38"/>
        <v>2570</v>
      </c>
    </row>
    <row r="38" spans="1:18">
      <c r="A38" s="26" t="s">
        <v>2</v>
      </c>
      <c r="B38" s="26" t="s">
        <v>189</v>
      </c>
      <c r="C38" s="26">
        <f t="shared" ref="C38:Q38" si="39">SUM(C42,C39)</f>
        <v>0</v>
      </c>
      <c r="D38" s="209">
        <f t="shared" si="39"/>
        <v>0</v>
      </c>
      <c r="E38" s="209">
        <f t="shared" si="39"/>
        <v>0</v>
      </c>
      <c r="F38" s="209">
        <f t="shared" si="39"/>
        <v>0</v>
      </c>
      <c r="G38" s="209">
        <f t="shared" si="39"/>
        <v>0</v>
      </c>
      <c r="H38" s="209">
        <f t="shared" si="39"/>
        <v>0</v>
      </c>
      <c r="I38" s="209">
        <f t="shared" si="39"/>
        <v>2530000</v>
      </c>
      <c r="J38" s="209">
        <f t="shared" si="39"/>
        <v>2530000</v>
      </c>
      <c r="K38" s="26">
        <f t="shared" si="39"/>
        <v>2530000</v>
      </c>
      <c r="L38" s="26">
        <f t="shared" si="39"/>
        <v>2527430</v>
      </c>
      <c r="M38" s="26">
        <f t="shared" si="39"/>
        <v>2527430</v>
      </c>
      <c r="N38" s="26">
        <f t="shared" si="39"/>
        <v>0</v>
      </c>
      <c r="O38" s="26">
        <f t="shared" si="39"/>
        <v>0</v>
      </c>
      <c r="P38" s="26">
        <f t="shared" si="39"/>
        <v>0</v>
      </c>
      <c r="Q38" s="26">
        <f t="shared" si="39"/>
        <v>0</v>
      </c>
      <c r="R38" s="26">
        <f>SUM(R42,R39)</f>
        <v>2570</v>
      </c>
    </row>
    <row r="39" spans="1:18">
      <c r="A39" s="27" t="s">
        <v>3</v>
      </c>
      <c r="B39" s="27" t="s">
        <v>231</v>
      </c>
      <c r="C39" s="27">
        <f>SUM(C40)</f>
        <v>0</v>
      </c>
      <c r="D39" s="210">
        <f t="shared" ref="D39:J40" si="40">SUM(D40)</f>
        <v>0</v>
      </c>
      <c r="E39" s="210">
        <f t="shared" si="40"/>
        <v>0</v>
      </c>
      <c r="F39" s="210">
        <f t="shared" si="40"/>
        <v>0</v>
      </c>
      <c r="G39" s="210">
        <f t="shared" si="40"/>
        <v>0</v>
      </c>
      <c r="H39" s="210">
        <f t="shared" si="40"/>
        <v>0</v>
      </c>
      <c r="I39" s="210">
        <f t="shared" si="40"/>
        <v>1550000</v>
      </c>
      <c r="J39" s="210">
        <f t="shared" si="40"/>
        <v>1550000</v>
      </c>
      <c r="K39" s="27">
        <f t="shared" ref="K39:R40" si="41">SUM(K40)</f>
        <v>1550000</v>
      </c>
      <c r="L39" s="27">
        <f t="shared" si="41"/>
        <v>1547430</v>
      </c>
      <c r="M39" s="27">
        <f t="shared" si="41"/>
        <v>1547430</v>
      </c>
      <c r="N39" s="27">
        <f t="shared" si="41"/>
        <v>0</v>
      </c>
      <c r="O39" s="27">
        <f t="shared" si="41"/>
        <v>0</v>
      </c>
      <c r="P39" s="27">
        <f t="shared" si="41"/>
        <v>0</v>
      </c>
      <c r="Q39" s="27">
        <f t="shared" si="41"/>
        <v>0</v>
      </c>
      <c r="R39" s="27">
        <f t="shared" si="41"/>
        <v>2570</v>
      </c>
    </row>
    <row r="40" spans="1:18">
      <c r="A40" s="28" t="s">
        <v>16</v>
      </c>
      <c r="B40" s="28" t="s">
        <v>67</v>
      </c>
      <c r="C40" s="28">
        <f>SUM(C41)</f>
        <v>0</v>
      </c>
      <c r="D40" s="173">
        <f t="shared" si="40"/>
        <v>0</v>
      </c>
      <c r="E40" s="173">
        <f t="shared" si="40"/>
        <v>0</v>
      </c>
      <c r="F40" s="173">
        <f t="shared" si="40"/>
        <v>0</v>
      </c>
      <c r="G40" s="173">
        <f t="shared" si="40"/>
        <v>0</v>
      </c>
      <c r="H40" s="173">
        <f t="shared" si="40"/>
        <v>0</v>
      </c>
      <c r="I40" s="173">
        <f t="shared" si="40"/>
        <v>1550000</v>
      </c>
      <c r="J40" s="173">
        <f t="shared" si="40"/>
        <v>1550000</v>
      </c>
      <c r="K40" s="28">
        <f t="shared" si="41"/>
        <v>1550000</v>
      </c>
      <c r="L40" s="28">
        <f t="shared" si="41"/>
        <v>1547430</v>
      </c>
      <c r="M40" s="28">
        <f t="shared" si="41"/>
        <v>1547430</v>
      </c>
      <c r="N40" s="28">
        <f t="shared" si="41"/>
        <v>0</v>
      </c>
      <c r="O40" s="28">
        <f t="shared" si="41"/>
        <v>0</v>
      </c>
      <c r="P40" s="28">
        <f t="shared" si="41"/>
        <v>0</v>
      </c>
      <c r="Q40" s="28">
        <f t="shared" si="41"/>
        <v>0</v>
      </c>
      <c r="R40" s="28">
        <f t="shared" si="41"/>
        <v>2570</v>
      </c>
    </row>
    <row r="41" spans="1:18">
      <c r="A41" s="24" t="s">
        <v>4</v>
      </c>
      <c r="B41" s="24" t="s">
        <v>67</v>
      </c>
      <c r="C41" s="24">
        <v>0</v>
      </c>
      <c r="D41" s="24"/>
      <c r="E41" s="24"/>
      <c r="F41" s="32"/>
      <c r="G41" s="32"/>
      <c r="H41" s="32"/>
      <c r="I41" s="32">
        <v>1550000</v>
      </c>
      <c r="J41" s="115">
        <f>SUM(F41:I41)</f>
        <v>1550000</v>
      </c>
      <c r="K41" s="24">
        <v>1550000</v>
      </c>
      <c r="L41" s="24">
        <v>1547430</v>
      </c>
      <c r="M41" s="24">
        <v>1547430</v>
      </c>
      <c r="N41" s="24">
        <f>L41-M41</f>
        <v>0</v>
      </c>
      <c r="O41" s="24"/>
      <c r="P41" s="24"/>
      <c r="Q41" s="24">
        <f>SUM(N41:P41)</f>
        <v>0</v>
      </c>
      <c r="R41" s="24">
        <f>K41-M41-Q41</f>
        <v>2570</v>
      </c>
    </row>
    <row r="42" spans="1:18">
      <c r="A42" s="27" t="s">
        <v>3</v>
      </c>
      <c r="B42" s="27" t="s">
        <v>191</v>
      </c>
      <c r="C42" s="27">
        <f t="shared" ref="C42:R43" si="42">SUM(C43)</f>
        <v>0</v>
      </c>
      <c r="D42" s="210">
        <f t="shared" si="42"/>
        <v>0</v>
      </c>
      <c r="E42" s="210">
        <f t="shared" si="42"/>
        <v>0</v>
      </c>
      <c r="F42" s="210">
        <f t="shared" si="42"/>
        <v>0</v>
      </c>
      <c r="G42" s="210">
        <f t="shared" si="42"/>
        <v>0</v>
      </c>
      <c r="H42" s="210">
        <f t="shared" si="42"/>
        <v>0</v>
      </c>
      <c r="I42" s="210">
        <f t="shared" si="42"/>
        <v>980000</v>
      </c>
      <c r="J42" s="210">
        <f t="shared" si="42"/>
        <v>980000</v>
      </c>
      <c r="K42" s="27">
        <f t="shared" si="42"/>
        <v>980000</v>
      </c>
      <c r="L42" s="27">
        <f t="shared" si="42"/>
        <v>980000</v>
      </c>
      <c r="M42" s="27">
        <f t="shared" si="42"/>
        <v>980000</v>
      </c>
      <c r="N42" s="27">
        <f t="shared" si="42"/>
        <v>0</v>
      </c>
      <c r="O42" s="27">
        <f t="shared" si="42"/>
        <v>0</v>
      </c>
      <c r="P42" s="27">
        <f t="shared" si="42"/>
        <v>0</v>
      </c>
      <c r="Q42" s="27">
        <f t="shared" si="42"/>
        <v>0</v>
      </c>
      <c r="R42" s="27">
        <f t="shared" si="42"/>
        <v>0</v>
      </c>
    </row>
    <row r="43" spans="1:18">
      <c r="A43" s="28" t="s">
        <v>16</v>
      </c>
      <c r="B43" s="28" t="s">
        <v>67</v>
      </c>
      <c r="C43" s="28">
        <f t="shared" si="42"/>
        <v>0</v>
      </c>
      <c r="D43" s="173">
        <f t="shared" si="42"/>
        <v>0</v>
      </c>
      <c r="E43" s="173">
        <f t="shared" si="42"/>
        <v>0</v>
      </c>
      <c r="F43" s="173">
        <f t="shared" si="42"/>
        <v>0</v>
      </c>
      <c r="G43" s="173">
        <f t="shared" si="42"/>
        <v>0</v>
      </c>
      <c r="H43" s="173">
        <f t="shared" si="42"/>
        <v>0</v>
      </c>
      <c r="I43" s="173">
        <f t="shared" si="42"/>
        <v>980000</v>
      </c>
      <c r="J43" s="173">
        <f t="shared" si="42"/>
        <v>980000</v>
      </c>
      <c r="K43" s="28">
        <f t="shared" si="42"/>
        <v>980000</v>
      </c>
      <c r="L43" s="28">
        <f t="shared" si="42"/>
        <v>980000</v>
      </c>
      <c r="M43" s="28">
        <f t="shared" si="42"/>
        <v>980000</v>
      </c>
      <c r="N43" s="28">
        <f t="shared" si="42"/>
        <v>0</v>
      </c>
      <c r="O43" s="28">
        <f t="shared" si="42"/>
        <v>0</v>
      </c>
      <c r="P43" s="28">
        <f t="shared" si="42"/>
        <v>0</v>
      </c>
      <c r="Q43" s="28">
        <f t="shared" si="42"/>
        <v>0</v>
      </c>
      <c r="R43" s="28">
        <f t="shared" si="42"/>
        <v>0</v>
      </c>
    </row>
    <row r="44" spans="1:18">
      <c r="A44" s="24" t="s">
        <v>4</v>
      </c>
      <c r="B44" s="24" t="s">
        <v>67</v>
      </c>
      <c r="C44" s="24">
        <v>0</v>
      </c>
      <c r="D44" s="24"/>
      <c r="E44" s="24"/>
      <c r="F44" s="32"/>
      <c r="G44" s="32"/>
      <c r="H44" s="32"/>
      <c r="I44" s="32">
        <v>980000</v>
      </c>
      <c r="J44" s="115">
        <f>SUM(F44:I44)</f>
        <v>980000</v>
      </c>
      <c r="K44" s="24">
        <v>980000</v>
      </c>
      <c r="L44" s="24">
        <v>980000</v>
      </c>
      <c r="M44" s="24">
        <v>980000</v>
      </c>
      <c r="N44" s="24">
        <f>L44-M44</f>
        <v>0</v>
      </c>
      <c r="O44" s="24"/>
      <c r="P44" s="24"/>
      <c r="Q44" s="24">
        <f>SUM(N44:P44)</f>
        <v>0</v>
      </c>
      <c r="R44" s="24">
        <f>K44-M44-Q44</f>
        <v>0</v>
      </c>
    </row>
    <row r="45" spans="1:18">
      <c r="A45" s="25" t="s">
        <v>1</v>
      </c>
      <c r="B45" s="25" t="s">
        <v>232</v>
      </c>
      <c r="C45" s="25">
        <f>SUM(C46)</f>
        <v>0</v>
      </c>
      <c r="D45" s="208">
        <f t="shared" ref="D45:J48" si="43">SUM(D46)</f>
        <v>0</v>
      </c>
      <c r="E45" s="208">
        <f t="shared" si="43"/>
        <v>0</v>
      </c>
      <c r="F45" s="208">
        <f t="shared" si="43"/>
        <v>0</v>
      </c>
      <c r="G45" s="208">
        <f t="shared" si="43"/>
        <v>0</v>
      </c>
      <c r="H45" s="208">
        <f t="shared" si="43"/>
        <v>0</v>
      </c>
      <c r="I45" s="208">
        <f t="shared" si="43"/>
        <v>14000000</v>
      </c>
      <c r="J45" s="208">
        <f t="shared" si="43"/>
        <v>14000000</v>
      </c>
      <c r="K45" s="25">
        <f t="shared" ref="K45:R48" si="44">SUM(K46)</f>
        <v>14000000</v>
      </c>
      <c r="L45" s="25">
        <f t="shared" si="44"/>
        <v>13979400</v>
      </c>
      <c r="M45" s="25">
        <f t="shared" si="44"/>
        <v>13979400</v>
      </c>
      <c r="N45" s="25">
        <f t="shared" si="44"/>
        <v>0</v>
      </c>
      <c r="O45" s="25">
        <f t="shared" si="44"/>
        <v>0</v>
      </c>
      <c r="P45" s="25">
        <f t="shared" si="44"/>
        <v>0</v>
      </c>
      <c r="Q45" s="25">
        <f t="shared" si="44"/>
        <v>0</v>
      </c>
      <c r="R45" s="25">
        <f t="shared" si="44"/>
        <v>20600</v>
      </c>
    </row>
    <row r="46" spans="1:18">
      <c r="A46" s="26" t="s">
        <v>2</v>
      </c>
      <c r="B46" s="26" t="s">
        <v>233</v>
      </c>
      <c r="C46" s="26">
        <f>SUM(C47)</f>
        <v>0</v>
      </c>
      <c r="D46" s="209">
        <f t="shared" si="43"/>
        <v>0</v>
      </c>
      <c r="E46" s="209">
        <f t="shared" si="43"/>
        <v>0</v>
      </c>
      <c r="F46" s="209">
        <f t="shared" si="43"/>
        <v>0</v>
      </c>
      <c r="G46" s="209">
        <f t="shared" si="43"/>
        <v>0</v>
      </c>
      <c r="H46" s="209">
        <f t="shared" si="43"/>
        <v>0</v>
      </c>
      <c r="I46" s="209">
        <f t="shared" si="43"/>
        <v>14000000</v>
      </c>
      <c r="J46" s="209">
        <f t="shared" si="43"/>
        <v>14000000</v>
      </c>
      <c r="K46" s="26">
        <f t="shared" si="44"/>
        <v>14000000</v>
      </c>
      <c r="L46" s="26">
        <f t="shared" si="44"/>
        <v>13979400</v>
      </c>
      <c r="M46" s="26">
        <f t="shared" si="44"/>
        <v>13979400</v>
      </c>
      <c r="N46" s="26">
        <f t="shared" si="44"/>
        <v>0</v>
      </c>
      <c r="O46" s="26">
        <f t="shared" si="44"/>
        <v>0</v>
      </c>
      <c r="P46" s="26">
        <f t="shared" si="44"/>
        <v>0</v>
      </c>
      <c r="Q46" s="26">
        <f t="shared" si="44"/>
        <v>0</v>
      </c>
      <c r="R46" s="26">
        <f t="shared" si="44"/>
        <v>20600</v>
      </c>
    </row>
    <row r="47" spans="1:18">
      <c r="A47" s="27" t="s">
        <v>3</v>
      </c>
      <c r="B47" s="31" t="s">
        <v>282</v>
      </c>
      <c r="C47" s="27">
        <f>SUM(C48)</f>
        <v>0</v>
      </c>
      <c r="D47" s="210">
        <f t="shared" si="43"/>
        <v>0</v>
      </c>
      <c r="E47" s="210">
        <f t="shared" si="43"/>
        <v>0</v>
      </c>
      <c r="F47" s="210">
        <f t="shared" si="43"/>
        <v>0</v>
      </c>
      <c r="G47" s="210">
        <f t="shared" si="43"/>
        <v>0</v>
      </c>
      <c r="H47" s="210">
        <f t="shared" si="43"/>
        <v>0</v>
      </c>
      <c r="I47" s="210">
        <f t="shared" si="43"/>
        <v>14000000</v>
      </c>
      <c r="J47" s="210">
        <f t="shared" si="43"/>
        <v>14000000</v>
      </c>
      <c r="K47" s="27">
        <f t="shared" si="44"/>
        <v>14000000</v>
      </c>
      <c r="L47" s="27">
        <f t="shared" si="44"/>
        <v>13979400</v>
      </c>
      <c r="M47" s="27">
        <f t="shared" si="44"/>
        <v>13979400</v>
      </c>
      <c r="N47" s="27">
        <f t="shared" si="44"/>
        <v>0</v>
      </c>
      <c r="O47" s="27">
        <f t="shared" si="44"/>
        <v>0</v>
      </c>
      <c r="P47" s="27">
        <f t="shared" si="44"/>
        <v>0</v>
      </c>
      <c r="Q47" s="27">
        <f t="shared" si="44"/>
        <v>0</v>
      </c>
      <c r="R47" s="27">
        <f t="shared" si="44"/>
        <v>20600</v>
      </c>
    </row>
    <row r="48" spans="1:18">
      <c r="A48" s="28" t="s">
        <v>16</v>
      </c>
      <c r="B48" s="28" t="s">
        <v>235</v>
      </c>
      <c r="C48" s="28">
        <f>SUM(C49)</f>
        <v>0</v>
      </c>
      <c r="D48" s="173">
        <f t="shared" si="43"/>
        <v>0</v>
      </c>
      <c r="E48" s="173">
        <f t="shared" si="43"/>
        <v>0</v>
      </c>
      <c r="F48" s="173">
        <f t="shared" si="43"/>
        <v>0</v>
      </c>
      <c r="G48" s="173">
        <f t="shared" si="43"/>
        <v>0</v>
      </c>
      <c r="H48" s="173">
        <f t="shared" si="43"/>
        <v>0</v>
      </c>
      <c r="I48" s="173">
        <f t="shared" si="43"/>
        <v>14000000</v>
      </c>
      <c r="J48" s="173">
        <f t="shared" si="43"/>
        <v>14000000</v>
      </c>
      <c r="K48" s="28">
        <f t="shared" si="44"/>
        <v>14000000</v>
      </c>
      <c r="L48" s="28">
        <f t="shared" si="44"/>
        <v>13979400</v>
      </c>
      <c r="M48" s="28">
        <f t="shared" si="44"/>
        <v>13979400</v>
      </c>
      <c r="N48" s="28">
        <f t="shared" si="44"/>
        <v>0</v>
      </c>
      <c r="O48" s="28">
        <f t="shared" si="44"/>
        <v>0</v>
      </c>
      <c r="P48" s="28">
        <f t="shared" si="44"/>
        <v>0</v>
      </c>
      <c r="Q48" s="28">
        <f t="shared" si="44"/>
        <v>0</v>
      </c>
      <c r="R48" s="28">
        <f t="shared" si="44"/>
        <v>20600</v>
      </c>
    </row>
    <row r="49" spans="1:18">
      <c r="A49" s="24" t="s">
        <v>4</v>
      </c>
      <c r="B49" s="24" t="s">
        <v>67</v>
      </c>
      <c r="C49" s="24">
        <v>0</v>
      </c>
      <c r="D49" s="24"/>
      <c r="E49" s="24"/>
      <c r="F49" s="32"/>
      <c r="G49" s="32"/>
      <c r="H49" s="32"/>
      <c r="I49" s="32">
        <v>14000000</v>
      </c>
      <c r="J49" s="115">
        <f>SUM(F49:I49)</f>
        <v>14000000</v>
      </c>
      <c r="K49" s="24">
        <v>14000000</v>
      </c>
      <c r="L49" s="24">
        <v>13979400</v>
      </c>
      <c r="M49" s="24">
        <v>13979400</v>
      </c>
      <c r="N49" s="24">
        <f>L49-M49</f>
        <v>0</v>
      </c>
      <c r="O49" s="24"/>
      <c r="P49" s="24"/>
      <c r="Q49" s="24">
        <f>SUM(N49:P49)</f>
        <v>0</v>
      </c>
      <c r="R49" s="24">
        <f>K49-M49-Q49</f>
        <v>20600</v>
      </c>
    </row>
    <row r="50" spans="1:18">
      <c r="A50" s="25" t="s">
        <v>1</v>
      </c>
      <c r="B50" s="25" t="s">
        <v>74</v>
      </c>
      <c r="C50" s="25">
        <f>SUM(C51)</f>
        <v>0</v>
      </c>
      <c r="D50" s="208">
        <f t="shared" ref="D50:J53" si="45">SUM(D51)</f>
        <v>0</v>
      </c>
      <c r="E50" s="208">
        <f t="shared" si="45"/>
        <v>0</v>
      </c>
      <c r="F50" s="208">
        <f t="shared" si="45"/>
        <v>0</v>
      </c>
      <c r="G50" s="208">
        <f t="shared" si="45"/>
        <v>0</v>
      </c>
      <c r="H50" s="208">
        <f t="shared" si="45"/>
        <v>0</v>
      </c>
      <c r="I50" s="208">
        <f t="shared" si="45"/>
        <v>1400000</v>
      </c>
      <c r="J50" s="208">
        <f t="shared" si="45"/>
        <v>1400000</v>
      </c>
      <c r="K50" s="25">
        <f t="shared" ref="K50:R53" si="46">SUM(K51)</f>
        <v>1400000</v>
      </c>
      <c r="L50" s="25">
        <f t="shared" si="46"/>
        <v>1392100</v>
      </c>
      <c r="M50" s="25">
        <f t="shared" si="46"/>
        <v>1392100</v>
      </c>
      <c r="N50" s="25">
        <f t="shared" si="46"/>
        <v>0</v>
      </c>
      <c r="O50" s="25">
        <f t="shared" si="46"/>
        <v>0</v>
      </c>
      <c r="P50" s="25">
        <f t="shared" si="46"/>
        <v>0</v>
      </c>
      <c r="Q50" s="25">
        <f t="shared" si="46"/>
        <v>0</v>
      </c>
      <c r="R50" s="25">
        <f t="shared" si="46"/>
        <v>7900</v>
      </c>
    </row>
    <row r="51" spans="1:18">
      <c r="A51" s="26" t="s">
        <v>2</v>
      </c>
      <c r="B51" s="26" t="s">
        <v>154</v>
      </c>
      <c r="C51" s="26">
        <f>SUM(C52)</f>
        <v>0</v>
      </c>
      <c r="D51" s="209">
        <f t="shared" si="45"/>
        <v>0</v>
      </c>
      <c r="E51" s="209">
        <f t="shared" si="45"/>
        <v>0</v>
      </c>
      <c r="F51" s="209">
        <f t="shared" si="45"/>
        <v>0</v>
      </c>
      <c r="G51" s="209">
        <f t="shared" si="45"/>
        <v>0</v>
      </c>
      <c r="H51" s="209">
        <f t="shared" si="45"/>
        <v>0</v>
      </c>
      <c r="I51" s="209">
        <f t="shared" si="45"/>
        <v>1400000</v>
      </c>
      <c r="J51" s="209">
        <f t="shared" si="45"/>
        <v>1400000</v>
      </c>
      <c r="K51" s="26">
        <f t="shared" si="46"/>
        <v>1400000</v>
      </c>
      <c r="L51" s="26">
        <f t="shared" si="46"/>
        <v>1392100</v>
      </c>
      <c r="M51" s="26">
        <f t="shared" si="46"/>
        <v>1392100</v>
      </c>
      <c r="N51" s="26">
        <f t="shared" si="46"/>
        <v>0</v>
      </c>
      <c r="O51" s="26">
        <f t="shared" si="46"/>
        <v>0</v>
      </c>
      <c r="P51" s="26">
        <f t="shared" si="46"/>
        <v>0</v>
      </c>
      <c r="Q51" s="26">
        <f t="shared" si="46"/>
        <v>0</v>
      </c>
      <c r="R51" s="26">
        <f t="shared" si="46"/>
        <v>7900</v>
      </c>
    </row>
    <row r="52" spans="1:18">
      <c r="A52" s="27" t="s">
        <v>3</v>
      </c>
      <c r="B52" s="27" t="s">
        <v>157</v>
      </c>
      <c r="C52" s="27">
        <f>SUM(C53)</f>
        <v>0</v>
      </c>
      <c r="D52" s="210">
        <f t="shared" si="45"/>
        <v>0</v>
      </c>
      <c r="E52" s="210">
        <f t="shared" si="45"/>
        <v>0</v>
      </c>
      <c r="F52" s="210">
        <f t="shared" si="45"/>
        <v>0</v>
      </c>
      <c r="G52" s="210">
        <f t="shared" si="45"/>
        <v>0</v>
      </c>
      <c r="H52" s="210">
        <f t="shared" si="45"/>
        <v>0</v>
      </c>
      <c r="I52" s="210">
        <f t="shared" si="45"/>
        <v>1400000</v>
      </c>
      <c r="J52" s="210">
        <f t="shared" si="45"/>
        <v>1400000</v>
      </c>
      <c r="K52" s="27">
        <f t="shared" si="46"/>
        <v>1400000</v>
      </c>
      <c r="L52" s="27">
        <f t="shared" si="46"/>
        <v>1392100</v>
      </c>
      <c r="M52" s="27">
        <f t="shared" si="46"/>
        <v>1392100</v>
      </c>
      <c r="N52" s="27">
        <f t="shared" si="46"/>
        <v>0</v>
      </c>
      <c r="O52" s="27">
        <f t="shared" si="46"/>
        <v>0</v>
      </c>
      <c r="P52" s="27">
        <f t="shared" si="46"/>
        <v>0</v>
      </c>
      <c r="Q52" s="27">
        <f t="shared" si="46"/>
        <v>0</v>
      </c>
      <c r="R52" s="27">
        <f t="shared" si="46"/>
        <v>7900</v>
      </c>
    </row>
    <row r="53" spans="1:18">
      <c r="A53" s="28" t="s">
        <v>16</v>
      </c>
      <c r="B53" s="28" t="s">
        <v>60</v>
      </c>
      <c r="C53" s="28">
        <f>SUM(C54)</f>
        <v>0</v>
      </c>
      <c r="D53" s="173">
        <f t="shared" si="45"/>
        <v>0</v>
      </c>
      <c r="E53" s="173">
        <f t="shared" si="45"/>
        <v>0</v>
      </c>
      <c r="F53" s="173">
        <f t="shared" si="45"/>
        <v>0</v>
      </c>
      <c r="G53" s="173">
        <f t="shared" si="45"/>
        <v>0</v>
      </c>
      <c r="H53" s="173">
        <f t="shared" si="45"/>
        <v>0</v>
      </c>
      <c r="I53" s="173">
        <f t="shared" si="45"/>
        <v>1400000</v>
      </c>
      <c r="J53" s="173">
        <f t="shared" si="45"/>
        <v>1400000</v>
      </c>
      <c r="K53" s="28">
        <f t="shared" si="46"/>
        <v>1400000</v>
      </c>
      <c r="L53" s="28">
        <f t="shared" si="46"/>
        <v>1392100</v>
      </c>
      <c r="M53" s="28">
        <f t="shared" si="46"/>
        <v>1392100</v>
      </c>
      <c r="N53" s="28">
        <f t="shared" si="46"/>
        <v>0</v>
      </c>
      <c r="O53" s="28">
        <f t="shared" si="46"/>
        <v>0</v>
      </c>
      <c r="P53" s="28">
        <f t="shared" si="46"/>
        <v>0</v>
      </c>
      <c r="Q53" s="28">
        <f t="shared" si="46"/>
        <v>0</v>
      </c>
      <c r="R53" s="28">
        <f t="shared" si="46"/>
        <v>7900</v>
      </c>
    </row>
    <row r="54" spans="1:18">
      <c r="A54" s="24" t="s">
        <v>4</v>
      </c>
      <c r="B54" s="24" t="s">
        <v>159</v>
      </c>
      <c r="C54" s="24">
        <v>0</v>
      </c>
      <c r="D54" s="24"/>
      <c r="E54" s="24"/>
      <c r="F54" s="32"/>
      <c r="G54" s="32"/>
      <c r="H54" s="32"/>
      <c r="I54" s="32">
        <v>1400000</v>
      </c>
      <c r="J54" s="115">
        <f>SUM(F54:I54)</f>
        <v>1400000</v>
      </c>
      <c r="K54" s="24">
        <v>1400000</v>
      </c>
      <c r="L54" s="24">
        <v>1392100</v>
      </c>
      <c r="M54" s="24">
        <v>1392100</v>
      </c>
      <c r="N54" s="24">
        <f>L54-M54</f>
        <v>0</v>
      </c>
      <c r="O54" s="24"/>
      <c r="P54" s="24"/>
      <c r="Q54" s="24">
        <f>SUM(N54:P54)</f>
        <v>0</v>
      </c>
      <c r="R54" s="24">
        <f>K54-M54-Q54</f>
        <v>7900</v>
      </c>
    </row>
    <row r="55" spans="1:18">
      <c r="A55" s="25" t="s">
        <v>1</v>
      </c>
      <c r="B55" s="25" t="s">
        <v>240</v>
      </c>
      <c r="C55" s="25">
        <f t="shared" ref="C55:R58" si="47">SUM(C56)</f>
        <v>0</v>
      </c>
      <c r="D55" s="208">
        <f t="shared" si="47"/>
        <v>0</v>
      </c>
      <c r="E55" s="208">
        <f t="shared" si="47"/>
        <v>0</v>
      </c>
      <c r="F55" s="208">
        <f t="shared" si="47"/>
        <v>0</v>
      </c>
      <c r="G55" s="208">
        <f t="shared" si="47"/>
        <v>0</v>
      </c>
      <c r="H55" s="208">
        <f t="shared" si="47"/>
        <v>0</v>
      </c>
      <c r="I55" s="208">
        <f t="shared" si="47"/>
        <v>3000000</v>
      </c>
      <c r="J55" s="208">
        <f t="shared" si="47"/>
        <v>3000000</v>
      </c>
      <c r="K55" s="25">
        <f t="shared" si="47"/>
        <v>3000000</v>
      </c>
      <c r="L55" s="25">
        <f t="shared" si="47"/>
        <v>2940000</v>
      </c>
      <c r="M55" s="25">
        <f t="shared" si="47"/>
        <v>2940000</v>
      </c>
      <c r="N55" s="25">
        <f t="shared" si="47"/>
        <v>0</v>
      </c>
      <c r="O55" s="25">
        <f t="shared" si="47"/>
        <v>0</v>
      </c>
      <c r="P55" s="25">
        <f t="shared" si="47"/>
        <v>0</v>
      </c>
      <c r="Q55" s="25">
        <f t="shared" si="47"/>
        <v>0</v>
      </c>
      <c r="R55" s="25">
        <f t="shared" si="47"/>
        <v>60000</v>
      </c>
    </row>
    <row r="56" spans="1:18">
      <c r="A56" s="26" t="s">
        <v>2</v>
      </c>
      <c r="B56" s="26" t="s">
        <v>241</v>
      </c>
      <c r="C56" s="26">
        <f t="shared" si="47"/>
        <v>0</v>
      </c>
      <c r="D56" s="209">
        <f t="shared" si="47"/>
        <v>0</v>
      </c>
      <c r="E56" s="209">
        <f t="shared" si="47"/>
        <v>0</v>
      </c>
      <c r="F56" s="209">
        <f t="shared" si="47"/>
        <v>0</v>
      </c>
      <c r="G56" s="209">
        <f t="shared" si="47"/>
        <v>0</v>
      </c>
      <c r="H56" s="209">
        <f t="shared" si="47"/>
        <v>0</v>
      </c>
      <c r="I56" s="209">
        <f t="shared" si="47"/>
        <v>3000000</v>
      </c>
      <c r="J56" s="209">
        <f t="shared" si="47"/>
        <v>3000000</v>
      </c>
      <c r="K56" s="26">
        <f t="shared" si="47"/>
        <v>3000000</v>
      </c>
      <c r="L56" s="26">
        <f t="shared" si="47"/>
        <v>2940000</v>
      </c>
      <c r="M56" s="26">
        <f t="shared" si="47"/>
        <v>2940000</v>
      </c>
      <c r="N56" s="26">
        <f t="shared" si="47"/>
        <v>0</v>
      </c>
      <c r="O56" s="26">
        <f t="shared" si="47"/>
        <v>0</v>
      </c>
      <c r="P56" s="26">
        <f t="shared" si="47"/>
        <v>0</v>
      </c>
      <c r="Q56" s="26">
        <f t="shared" si="47"/>
        <v>0</v>
      </c>
      <c r="R56" s="26">
        <f t="shared" si="47"/>
        <v>60000</v>
      </c>
    </row>
    <row r="57" spans="1:18">
      <c r="A57" s="27" t="s">
        <v>3</v>
      </c>
      <c r="B57" s="27" t="s">
        <v>87</v>
      </c>
      <c r="C57" s="27">
        <f t="shared" si="47"/>
        <v>0</v>
      </c>
      <c r="D57" s="210">
        <f t="shared" si="47"/>
        <v>0</v>
      </c>
      <c r="E57" s="210">
        <f t="shared" si="47"/>
        <v>0</v>
      </c>
      <c r="F57" s="210">
        <f t="shared" si="47"/>
        <v>0</v>
      </c>
      <c r="G57" s="210">
        <f t="shared" si="47"/>
        <v>0</v>
      </c>
      <c r="H57" s="210">
        <f t="shared" si="47"/>
        <v>0</v>
      </c>
      <c r="I57" s="210">
        <f t="shared" si="47"/>
        <v>3000000</v>
      </c>
      <c r="J57" s="210">
        <f t="shared" si="47"/>
        <v>3000000</v>
      </c>
      <c r="K57" s="27">
        <f t="shared" si="47"/>
        <v>3000000</v>
      </c>
      <c r="L57" s="27">
        <f t="shared" si="47"/>
        <v>2940000</v>
      </c>
      <c r="M57" s="27">
        <f t="shared" si="47"/>
        <v>2940000</v>
      </c>
      <c r="N57" s="27">
        <f t="shared" si="47"/>
        <v>0</v>
      </c>
      <c r="O57" s="27">
        <f t="shared" si="47"/>
        <v>0</v>
      </c>
      <c r="P57" s="27">
        <f t="shared" si="47"/>
        <v>0</v>
      </c>
      <c r="Q57" s="27">
        <f t="shared" si="47"/>
        <v>0</v>
      </c>
      <c r="R57" s="27">
        <f t="shared" si="47"/>
        <v>60000</v>
      </c>
    </row>
    <row r="58" spans="1:18">
      <c r="A58" s="28" t="s">
        <v>16</v>
      </c>
      <c r="B58" s="28" t="s">
        <v>20</v>
      </c>
      <c r="C58" s="28">
        <f t="shared" si="47"/>
        <v>0</v>
      </c>
      <c r="D58" s="173">
        <f t="shared" si="47"/>
        <v>0</v>
      </c>
      <c r="E58" s="173">
        <f t="shared" si="47"/>
        <v>0</v>
      </c>
      <c r="F58" s="173">
        <f t="shared" si="47"/>
        <v>0</v>
      </c>
      <c r="G58" s="173">
        <f t="shared" si="47"/>
        <v>0</v>
      </c>
      <c r="H58" s="173">
        <f t="shared" si="47"/>
        <v>0</v>
      </c>
      <c r="I58" s="173">
        <f t="shared" si="47"/>
        <v>3000000</v>
      </c>
      <c r="J58" s="173">
        <f t="shared" si="47"/>
        <v>3000000</v>
      </c>
      <c r="K58" s="28">
        <f t="shared" si="47"/>
        <v>3000000</v>
      </c>
      <c r="L58" s="28">
        <f t="shared" si="47"/>
        <v>2940000</v>
      </c>
      <c r="M58" s="28">
        <f t="shared" si="47"/>
        <v>2940000</v>
      </c>
      <c r="N58" s="28">
        <f t="shared" si="47"/>
        <v>0</v>
      </c>
      <c r="O58" s="28">
        <f t="shared" si="47"/>
        <v>0</v>
      </c>
      <c r="P58" s="28">
        <f t="shared" si="47"/>
        <v>0</v>
      </c>
      <c r="Q58" s="28">
        <f t="shared" si="47"/>
        <v>0</v>
      </c>
      <c r="R58" s="28">
        <f t="shared" si="47"/>
        <v>60000</v>
      </c>
    </row>
    <row r="59" spans="1:18">
      <c r="A59" s="24" t="s">
        <v>4</v>
      </c>
      <c r="B59" s="24" t="s">
        <v>20</v>
      </c>
      <c r="C59" s="24">
        <v>0</v>
      </c>
      <c r="D59" s="24"/>
      <c r="E59" s="24"/>
      <c r="F59" s="32"/>
      <c r="G59" s="32"/>
      <c r="H59" s="32"/>
      <c r="I59" s="32">
        <v>3000000</v>
      </c>
      <c r="J59" s="115">
        <f>SUM(F59:I59)</f>
        <v>3000000</v>
      </c>
      <c r="K59" s="24">
        <v>3000000</v>
      </c>
      <c r="L59" s="24">
        <v>2940000</v>
      </c>
      <c r="M59" s="24">
        <v>2940000</v>
      </c>
      <c r="N59" s="24">
        <f>L59-M59</f>
        <v>0</v>
      </c>
      <c r="O59" s="24"/>
      <c r="P59" s="24"/>
      <c r="Q59" s="24">
        <f>SUM(N59:P59)</f>
        <v>0</v>
      </c>
      <c r="R59" s="24">
        <f>K59-M59-Q59</f>
        <v>60000</v>
      </c>
    </row>
    <row r="60" spans="1:18"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</row>
    <row r="61" spans="1:18">
      <c r="C61" s="112"/>
      <c r="D61" s="112"/>
      <c r="E61" s="112"/>
      <c r="F61" s="108"/>
      <c r="G61" s="108"/>
      <c r="H61" s="108"/>
      <c r="I61" s="108"/>
      <c r="J61" s="112"/>
      <c r="K61" s="112"/>
      <c r="L61" s="112"/>
      <c r="M61" s="112"/>
      <c r="N61" s="112"/>
      <c r="O61" s="112"/>
      <c r="P61" s="112"/>
      <c r="Q61" s="112"/>
      <c r="R61" s="112"/>
    </row>
  </sheetData>
  <autoFilter ref="A5:R60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1"/>
  <sheetViews>
    <sheetView showGridLines="0" zoomScale="85" zoomScaleNormal="85" workbookViewId="0">
      <selection activeCell="I1" sqref="I1"/>
    </sheetView>
  </sheetViews>
  <sheetFormatPr defaultRowHeight="12.75"/>
  <cols>
    <col min="1" max="1" width="12.85546875" style="179" customWidth="1"/>
    <col min="2" max="2" width="36.7109375" style="179" customWidth="1"/>
    <col min="3" max="18" width="15.7109375" style="179" customWidth="1"/>
    <col min="19" max="16384" width="9.140625" style="180"/>
  </cols>
  <sheetData>
    <row r="1" spans="1:18" ht="40.700000000000003" customHeight="1"/>
    <row r="2" spans="1:18" ht="18" customHeight="1">
      <c r="A2" s="203" t="s">
        <v>422</v>
      </c>
      <c r="B2" s="203"/>
      <c r="C2" s="204" t="s">
        <v>1079</v>
      </c>
      <c r="D2" s="203"/>
      <c r="E2" s="203"/>
      <c r="F2" s="282"/>
      <c r="G2" s="282"/>
      <c r="H2" s="282"/>
      <c r="R2" s="114" t="s">
        <v>1080</v>
      </c>
    </row>
    <row r="3" spans="1:18" ht="16.5" customHeight="1">
      <c r="C3" s="183">
        <f>SUBTOTAL(9,C11:C90)</f>
        <v>628243000</v>
      </c>
      <c r="D3" s="183">
        <f t="shared" ref="D3:R3" si="0">SUBTOTAL(9,D11:D90)</f>
        <v>0</v>
      </c>
      <c r="E3" s="183">
        <f t="shared" si="0"/>
        <v>0</v>
      </c>
      <c r="F3" s="183"/>
      <c r="G3" s="183"/>
      <c r="H3" s="183">
        <f t="shared" si="0"/>
        <v>0</v>
      </c>
      <c r="I3" s="183">
        <f t="shared" si="0"/>
        <v>47725000</v>
      </c>
      <c r="J3" s="183">
        <f t="shared" si="0"/>
        <v>48545000</v>
      </c>
      <c r="K3" s="183">
        <f t="shared" si="0"/>
        <v>676788000</v>
      </c>
      <c r="L3" s="183">
        <f t="shared" si="0"/>
        <v>663161230</v>
      </c>
      <c r="M3" s="183">
        <f t="shared" si="0"/>
        <v>663161230</v>
      </c>
      <c r="N3" s="183">
        <f t="shared" si="0"/>
        <v>0</v>
      </c>
      <c r="O3" s="183">
        <f t="shared" si="0"/>
        <v>0</v>
      </c>
      <c r="P3" s="183">
        <f t="shared" si="0"/>
        <v>0</v>
      </c>
      <c r="Q3" s="183">
        <f t="shared" si="0"/>
        <v>0</v>
      </c>
      <c r="R3" s="183">
        <f t="shared" si="0"/>
        <v>13626770</v>
      </c>
    </row>
    <row r="4" spans="1:18" s="185" customFormat="1" ht="16.5" customHeight="1">
      <c r="A4" s="689" t="s">
        <v>424</v>
      </c>
      <c r="B4" s="689"/>
      <c r="C4" s="689" t="s">
        <v>1081</v>
      </c>
      <c r="D4" s="689" t="s">
        <v>425</v>
      </c>
      <c r="E4" s="689"/>
      <c r="F4" s="689"/>
      <c r="G4" s="689"/>
      <c r="H4" s="689"/>
      <c r="I4" s="689"/>
      <c r="J4" s="689"/>
      <c r="K4" s="687" t="s">
        <v>1082</v>
      </c>
      <c r="L4" s="687" t="s">
        <v>1083</v>
      </c>
      <c r="M4" s="687" t="s">
        <v>1084</v>
      </c>
      <c r="N4" s="689" t="s">
        <v>426</v>
      </c>
      <c r="O4" s="689"/>
      <c r="P4" s="689"/>
      <c r="Q4" s="689"/>
      <c r="R4" s="689" t="s">
        <v>1085</v>
      </c>
    </row>
    <row r="5" spans="1:18" s="185" customFormat="1" ht="16.5" customHeight="1">
      <c r="A5" s="201" t="s">
        <v>5</v>
      </c>
      <c r="B5" s="201" t="s">
        <v>6</v>
      </c>
      <c r="C5" s="689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8"/>
      <c r="L5" s="688"/>
      <c r="M5" s="688"/>
      <c r="N5" s="201" t="s">
        <v>11</v>
      </c>
      <c r="O5" s="201" t="s">
        <v>12</v>
      </c>
      <c r="P5" s="201" t="s">
        <v>774</v>
      </c>
      <c r="Q5" s="201" t="s">
        <v>13</v>
      </c>
      <c r="R5" s="689"/>
    </row>
    <row r="6" spans="1:18" ht="16.5" customHeight="1">
      <c r="A6" s="115" t="s">
        <v>14</v>
      </c>
      <c r="B6" s="115" t="s">
        <v>1087</v>
      </c>
      <c r="C6" s="115">
        <f>SUM(C82,C77,C72,C58,C53,C7)</f>
        <v>273154000</v>
      </c>
      <c r="D6" s="115">
        <f t="shared" ref="D6:J6" si="1">SUM(D82,D77,D72,D58,D53,D7)</f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0</v>
      </c>
      <c r="I6" s="115">
        <f t="shared" si="1"/>
        <v>9545000</v>
      </c>
      <c r="J6" s="115">
        <f t="shared" si="1"/>
        <v>9545000</v>
      </c>
      <c r="K6" s="115">
        <f t="shared" ref="K6:R6" si="2">SUM(K82,K77,K72,K58,K53,K7)</f>
        <v>282699000</v>
      </c>
      <c r="L6" s="115">
        <f t="shared" si="2"/>
        <v>276350480</v>
      </c>
      <c r="M6" s="115">
        <f t="shared" si="2"/>
        <v>276350480</v>
      </c>
      <c r="N6" s="115">
        <f t="shared" si="2"/>
        <v>0</v>
      </c>
      <c r="O6" s="115">
        <f t="shared" si="2"/>
        <v>0</v>
      </c>
      <c r="P6" s="115">
        <f t="shared" si="2"/>
        <v>0</v>
      </c>
      <c r="Q6" s="115">
        <f t="shared" si="2"/>
        <v>0</v>
      </c>
      <c r="R6" s="115">
        <f t="shared" si="2"/>
        <v>6348520</v>
      </c>
    </row>
    <row r="7" spans="1:18" ht="16.5" customHeight="1">
      <c r="A7" s="117" t="s">
        <v>1</v>
      </c>
      <c r="B7" s="117" t="s">
        <v>1088</v>
      </c>
      <c r="C7" s="117">
        <f>SUM(C8)</f>
        <v>245509000</v>
      </c>
      <c r="D7" s="117">
        <f t="shared" ref="D7:J8" si="3">SUM(D8)</f>
        <v>0</v>
      </c>
      <c r="E7" s="117">
        <f t="shared" si="3"/>
        <v>0</v>
      </c>
      <c r="F7" s="117">
        <f t="shared" si="3"/>
        <v>0</v>
      </c>
      <c r="G7" s="117">
        <f t="shared" si="3"/>
        <v>0</v>
      </c>
      <c r="H7" s="117">
        <f t="shared" si="3"/>
        <v>0</v>
      </c>
      <c r="I7" s="117">
        <f t="shared" si="3"/>
        <v>0</v>
      </c>
      <c r="J7" s="117">
        <f t="shared" si="3"/>
        <v>0</v>
      </c>
      <c r="K7" s="117">
        <f t="shared" ref="K7:R8" si="4">SUM(K8)</f>
        <v>245509000</v>
      </c>
      <c r="L7" s="117">
        <f t="shared" si="4"/>
        <v>239470390</v>
      </c>
      <c r="M7" s="117">
        <f t="shared" si="4"/>
        <v>239470390</v>
      </c>
      <c r="N7" s="117">
        <f t="shared" si="4"/>
        <v>0</v>
      </c>
      <c r="O7" s="117">
        <f t="shared" si="4"/>
        <v>0</v>
      </c>
      <c r="P7" s="117">
        <f t="shared" si="4"/>
        <v>0</v>
      </c>
      <c r="Q7" s="117">
        <f t="shared" si="4"/>
        <v>0</v>
      </c>
      <c r="R7" s="117">
        <f t="shared" si="4"/>
        <v>6038610</v>
      </c>
    </row>
    <row r="8" spans="1:18" ht="16.5" customHeight="1">
      <c r="A8" s="119" t="s">
        <v>2</v>
      </c>
      <c r="B8" s="119" t="s">
        <v>1089</v>
      </c>
      <c r="C8" s="119">
        <f>SUM(C9)</f>
        <v>245509000</v>
      </c>
      <c r="D8" s="119">
        <f t="shared" si="3"/>
        <v>0</v>
      </c>
      <c r="E8" s="119">
        <f t="shared" si="3"/>
        <v>0</v>
      </c>
      <c r="F8" s="119">
        <f t="shared" si="3"/>
        <v>0</v>
      </c>
      <c r="G8" s="119">
        <f t="shared" si="3"/>
        <v>0</v>
      </c>
      <c r="H8" s="119">
        <f t="shared" si="3"/>
        <v>0</v>
      </c>
      <c r="I8" s="119">
        <f t="shared" si="3"/>
        <v>0</v>
      </c>
      <c r="J8" s="119">
        <f t="shared" si="3"/>
        <v>0</v>
      </c>
      <c r="K8" s="119">
        <f t="shared" si="4"/>
        <v>245509000</v>
      </c>
      <c r="L8" s="119">
        <f t="shared" si="4"/>
        <v>239470390</v>
      </c>
      <c r="M8" s="119">
        <f t="shared" si="4"/>
        <v>239470390</v>
      </c>
      <c r="N8" s="119">
        <f t="shared" si="4"/>
        <v>0</v>
      </c>
      <c r="O8" s="119">
        <f t="shared" si="4"/>
        <v>0</v>
      </c>
      <c r="P8" s="119">
        <f t="shared" si="4"/>
        <v>0</v>
      </c>
      <c r="Q8" s="119">
        <f t="shared" si="4"/>
        <v>0</v>
      </c>
      <c r="R8" s="119">
        <f t="shared" si="4"/>
        <v>6038610</v>
      </c>
    </row>
    <row r="9" spans="1:18" ht="16.5" customHeight="1">
      <c r="A9" s="120" t="s">
        <v>3</v>
      </c>
      <c r="B9" s="120" t="s">
        <v>1090</v>
      </c>
      <c r="C9" s="120">
        <f>SUM(C10,C12,C15,C17,C19,C24,C28,C34,C36,C39,C41,C44,C47)</f>
        <v>245509000</v>
      </c>
      <c r="D9" s="120">
        <f t="shared" ref="D9:J9" si="5">SUM(D10,D12,D15,D17,D19,D24,D28,D34,D36,D39,D41,D44,D47)</f>
        <v>0</v>
      </c>
      <c r="E9" s="120">
        <f t="shared" si="5"/>
        <v>0</v>
      </c>
      <c r="F9" s="120">
        <f t="shared" si="5"/>
        <v>0</v>
      </c>
      <c r="G9" s="120">
        <f t="shared" si="5"/>
        <v>0</v>
      </c>
      <c r="H9" s="120">
        <f t="shared" si="5"/>
        <v>0</v>
      </c>
      <c r="I9" s="120">
        <f t="shared" si="5"/>
        <v>0</v>
      </c>
      <c r="J9" s="120">
        <f t="shared" si="5"/>
        <v>0</v>
      </c>
      <c r="K9" s="120">
        <f t="shared" ref="K9:R9" si="6">SUM(K10,K12,K15,K17,K19,K24,K28,K34,K36,K39,K41,K44,K47)</f>
        <v>245509000</v>
      </c>
      <c r="L9" s="120">
        <f t="shared" si="6"/>
        <v>239470390</v>
      </c>
      <c r="M9" s="120">
        <f t="shared" si="6"/>
        <v>239470390</v>
      </c>
      <c r="N9" s="120">
        <f t="shared" si="6"/>
        <v>0</v>
      </c>
      <c r="O9" s="120">
        <f t="shared" si="6"/>
        <v>0</v>
      </c>
      <c r="P9" s="120">
        <f t="shared" si="6"/>
        <v>0</v>
      </c>
      <c r="Q9" s="120">
        <f t="shared" si="6"/>
        <v>0</v>
      </c>
      <c r="R9" s="120">
        <f t="shared" si="6"/>
        <v>6038610</v>
      </c>
    </row>
    <row r="10" spans="1:18" ht="16.5" customHeight="1">
      <c r="A10" s="173" t="s">
        <v>16</v>
      </c>
      <c r="B10" s="173" t="s">
        <v>1091</v>
      </c>
      <c r="C10" s="173">
        <f>SUM(C11)</f>
        <v>1000000</v>
      </c>
      <c r="D10" s="173">
        <f t="shared" ref="D10:J10" si="7">SUM(D11)</f>
        <v>0</v>
      </c>
      <c r="E10" s="173">
        <f t="shared" si="7"/>
        <v>0</v>
      </c>
      <c r="F10" s="173">
        <f t="shared" si="7"/>
        <v>-820000</v>
      </c>
      <c r="G10" s="173">
        <f t="shared" si="7"/>
        <v>0</v>
      </c>
      <c r="H10" s="173">
        <f t="shared" si="7"/>
        <v>0</v>
      </c>
      <c r="I10" s="173">
        <f t="shared" si="7"/>
        <v>0</v>
      </c>
      <c r="J10" s="173">
        <f t="shared" si="7"/>
        <v>-820000</v>
      </c>
      <c r="K10" s="173">
        <f t="shared" ref="K10:R10" si="8">SUM(K11)</f>
        <v>180000</v>
      </c>
      <c r="L10" s="173">
        <f t="shared" si="8"/>
        <v>180000</v>
      </c>
      <c r="M10" s="173">
        <f t="shared" si="8"/>
        <v>180000</v>
      </c>
      <c r="N10" s="173">
        <f t="shared" si="8"/>
        <v>0</v>
      </c>
      <c r="O10" s="173">
        <f t="shared" si="8"/>
        <v>0</v>
      </c>
      <c r="P10" s="173">
        <f t="shared" si="8"/>
        <v>0</v>
      </c>
      <c r="Q10" s="173">
        <f t="shared" si="8"/>
        <v>0</v>
      </c>
      <c r="R10" s="173">
        <f t="shared" si="8"/>
        <v>0</v>
      </c>
    </row>
    <row r="11" spans="1:18" ht="16.5" customHeight="1">
      <c r="A11" s="115" t="s">
        <v>1092</v>
      </c>
      <c r="B11" s="115" t="s">
        <v>1093</v>
      </c>
      <c r="C11" s="115">
        <v>1000000</v>
      </c>
      <c r="D11" s="115"/>
      <c r="E11" s="115"/>
      <c r="F11" s="115">
        <v>-820000</v>
      </c>
      <c r="G11" s="115"/>
      <c r="H11" s="115"/>
      <c r="I11" s="115"/>
      <c r="J11" s="115">
        <f>SUM(F11:I11)</f>
        <v>-820000</v>
      </c>
      <c r="K11" s="115">
        <v>180000</v>
      </c>
      <c r="L11" s="115">
        <v>180000</v>
      </c>
      <c r="M11" s="115">
        <v>180000</v>
      </c>
      <c r="N11" s="115"/>
      <c r="O11" s="115"/>
      <c r="P11" s="115"/>
      <c r="Q11" s="115"/>
      <c r="R11" s="115">
        <v>0</v>
      </c>
    </row>
    <row r="12" spans="1:18" ht="16.5" customHeight="1">
      <c r="A12" s="173" t="s">
        <v>16</v>
      </c>
      <c r="B12" s="173" t="s">
        <v>1094</v>
      </c>
      <c r="C12" s="173">
        <v>2720000</v>
      </c>
      <c r="D12" s="173">
        <f t="shared" ref="D12:J12" si="9">SUM(D13:D14)</f>
        <v>0</v>
      </c>
      <c r="E12" s="173">
        <f t="shared" si="9"/>
        <v>0</v>
      </c>
      <c r="F12" s="173">
        <f t="shared" si="9"/>
        <v>0</v>
      </c>
      <c r="G12" s="173">
        <f t="shared" si="9"/>
        <v>0</v>
      </c>
      <c r="H12" s="173">
        <f t="shared" si="9"/>
        <v>0</v>
      </c>
      <c r="I12" s="173">
        <f t="shared" si="9"/>
        <v>0</v>
      </c>
      <c r="J12" s="173">
        <f t="shared" si="9"/>
        <v>0</v>
      </c>
      <c r="K12" s="173">
        <v>2720000</v>
      </c>
      <c r="L12" s="173">
        <f t="shared" ref="L12:Q12" si="10">SUM(L13:L14)</f>
        <v>2684000</v>
      </c>
      <c r="M12" s="173">
        <f t="shared" si="10"/>
        <v>2684000</v>
      </c>
      <c r="N12" s="173">
        <f t="shared" si="10"/>
        <v>0</v>
      </c>
      <c r="O12" s="173">
        <f t="shared" si="10"/>
        <v>0</v>
      </c>
      <c r="P12" s="173">
        <f t="shared" si="10"/>
        <v>0</v>
      </c>
      <c r="Q12" s="173">
        <f t="shared" si="10"/>
        <v>0</v>
      </c>
      <c r="R12" s="173">
        <f>SUM(R13:R14)</f>
        <v>36000</v>
      </c>
    </row>
    <row r="13" spans="1:18" ht="16.5" customHeight="1">
      <c r="A13" s="115" t="s">
        <v>1092</v>
      </c>
      <c r="B13" s="115" t="s">
        <v>1095</v>
      </c>
      <c r="C13" s="115">
        <v>2000000</v>
      </c>
      <c r="D13" s="115"/>
      <c r="E13" s="115"/>
      <c r="F13" s="115">
        <v>0</v>
      </c>
      <c r="G13" s="115"/>
      <c r="H13" s="115"/>
      <c r="I13" s="115"/>
      <c r="J13" s="115">
        <f t="shared" ref="J13:J14" si="11">SUM(F13:I13)</f>
        <v>0</v>
      </c>
      <c r="K13" s="115">
        <v>2000000</v>
      </c>
      <c r="L13" s="115">
        <v>1964000</v>
      </c>
      <c r="M13" s="115">
        <v>1964000</v>
      </c>
      <c r="N13" s="115"/>
      <c r="O13" s="115"/>
      <c r="P13" s="115"/>
      <c r="Q13" s="115"/>
      <c r="R13" s="115">
        <v>36000</v>
      </c>
    </row>
    <row r="14" spans="1:18" ht="16.5" customHeight="1">
      <c r="A14" s="115" t="s">
        <v>1092</v>
      </c>
      <c r="B14" s="115" t="s">
        <v>1096</v>
      </c>
      <c r="C14" s="115">
        <v>720000</v>
      </c>
      <c r="D14" s="115"/>
      <c r="E14" s="115"/>
      <c r="F14" s="115">
        <v>0</v>
      </c>
      <c r="G14" s="115"/>
      <c r="H14" s="115"/>
      <c r="I14" s="115"/>
      <c r="J14" s="115">
        <f t="shared" si="11"/>
        <v>0</v>
      </c>
      <c r="K14" s="115">
        <v>720000</v>
      </c>
      <c r="L14" s="115">
        <v>720000</v>
      </c>
      <c r="M14" s="115">
        <v>720000</v>
      </c>
      <c r="N14" s="115"/>
      <c r="O14" s="115"/>
      <c r="P14" s="115"/>
      <c r="Q14" s="115"/>
      <c r="R14" s="115">
        <v>0</v>
      </c>
    </row>
    <row r="15" spans="1:18" ht="16.5" customHeight="1">
      <c r="A15" s="173" t="s">
        <v>16</v>
      </c>
      <c r="B15" s="173" t="s">
        <v>1097</v>
      </c>
      <c r="C15" s="173">
        <v>3000000</v>
      </c>
      <c r="D15" s="173">
        <f t="shared" ref="D15:J15" si="12">SUM(D16)</f>
        <v>0</v>
      </c>
      <c r="E15" s="173">
        <f t="shared" si="12"/>
        <v>0</v>
      </c>
      <c r="F15" s="173">
        <f t="shared" si="12"/>
        <v>0</v>
      </c>
      <c r="G15" s="173">
        <f t="shared" si="12"/>
        <v>0</v>
      </c>
      <c r="H15" s="173">
        <f t="shared" si="12"/>
        <v>0</v>
      </c>
      <c r="I15" s="173">
        <f t="shared" si="12"/>
        <v>0</v>
      </c>
      <c r="J15" s="173">
        <f t="shared" si="12"/>
        <v>0</v>
      </c>
      <c r="K15" s="173">
        <v>3000000</v>
      </c>
      <c r="L15" s="173">
        <f t="shared" ref="L15:R15" si="13">SUM(L16)</f>
        <v>2600000</v>
      </c>
      <c r="M15" s="173">
        <f t="shared" si="13"/>
        <v>2600000</v>
      </c>
      <c r="N15" s="173">
        <f t="shared" si="13"/>
        <v>0</v>
      </c>
      <c r="O15" s="173">
        <f t="shared" si="13"/>
        <v>0</v>
      </c>
      <c r="P15" s="173">
        <f t="shared" si="13"/>
        <v>0</v>
      </c>
      <c r="Q15" s="173">
        <f t="shared" si="13"/>
        <v>0</v>
      </c>
      <c r="R15" s="173">
        <f t="shared" si="13"/>
        <v>400000</v>
      </c>
    </row>
    <row r="16" spans="1:18" ht="16.5" customHeight="1">
      <c r="A16" s="115" t="s">
        <v>1092</v>
      </c>
      <c r="B16" s="115" t="s">
        <v>1098</v>
      </c>
      <c r="C16" s="115">
        <v>3000000</v>
      </c>
      <c r="D16" s="115"/>
      <c r="E16" s="115"/>
      <c r="F16" s="115">
        <v>0</v>
      </c>
      <c r="G16" s="115"/>
      <c r="H16" s="115"/>
      <c r="I16" s="115"/>
      <c r="J16" s="115">
        <f>SUM(F16:I16)</f>
        <v>0</v>
      </c>
      <c r="K16" s="115">
        <v>3000000</v>
      </c>
      <c r="L16" s="115">
        <v>2600000</v>
      </c>
      <c r="M16" s="115">
        <v>2600000</v>
      </c>
      <c r="N16" s="115"/>
      <c r="O16" s="115"/>
      <c r="P16" s="115"/>
      <c r="Q16" s="115"/>
      <c r="R16" s="115">
        <v>400000</v>
      </c>
    </row>
    <row r="17" spans="1:18" ht="16.5" customHeight="1">
      <c r="A17" s="173" t="s">
        <v>16</v>
      </c>
      <c r="B17" s="173" t="s">
        <v>1099</v>
      </c>
      <c r="C17" s="173">
        <v>10400000</v>
      </c>
      <c r="D17" s="173">
        <f t="shared" ref="D17:J17" si="14">SUM(D18)</f>
        <v>0</v>
      </c>
      <c r="E17" s="173">
        <f t="shared" si="14"/>
        <v>0</v>
      </c>
      <c r="F17" s="173">
        <f t="shared" si="14"/>
        <v>0</v>
      </c>
      <c r="G17" s="173">
        <f t="shared" si="14"/>
        <v>0</v>
      </c>
      <c r="H17" s="173">
        <f t="shared" si="14"/>
        <v>0</v>
      </c>
      <c r="I17" s="173">
        <f t="shared" si="14"/>
        <v>0</v>
      </c>
      <c r="J17" s="173">
        <f t="shared" si="14"/>
        <v>0</v>
      </c>
      <c r="K17" s="173">
        <v>10400000</v>
      </c>
      <c r="L17" s="173">
        <f t="shared" ref="L17:R17" si="15">SUM(L18)</f>
        <v>10396020</v>
      </c>
      <c r="M17" s="173">
        <f t="shared" si="15"/>
        <v>10396020</v>
      </c>
      <c r="N17" s="173">
        <f t="shared" si="15"/>
        <v>0</v>
      </c>
      <c r="O17" s="173">
        <f t="shared" si="15"/>
        <v>0</v>
      </c>
      <c r="P17" s="173">
        <f t="shared" si="15"/>
        <v>0</v>
      </c>
      <c r="Q17" s="173">
        <f t="shared" si="15"/>
        <v>0</v>
      </c>
      <c r="R17" s="173">
        <f t="shared" si="15"/>
        <v>3980</v>
      </c>
    </row>
    <row r="18" spans="1:18" ht="16.5" customHeight="1">
      <c r="A18" s="115" t="s">
        <v>1092</v>
      </c>
      <c r="B18" s="115" t="s">
        <v>1099</v>
      </c>
      <c r="C18" s="115">
        <v>10400000</v>
      </c>
      <c r="D18" s="115"/>
      <c r="E18" s="115"/>
      <c r="F18" s="115">
        <v>0</v>
      </c>
      <c r="G18" s="115"/>
      <c r="H18" s="115"/>
      <c r="I18" s="115"/>
      <c r="J18" s="115">
        <f>SUM(F18:I18)</f>
        <v>0</v>
      </c>
      <c r="K18" s="115">
        <v>10400000</v>
      </c>
      <c r="L18" s="115">
        <v>10396020</v>
      </c>
      <c r="M18" s="115">
        <v>10396020</v>
      </c>
      <c r="N18" s="115"/>
      <c r="O18" s="115"/>
      <c r="P18" s="115"/>
      <c r="Q18" s="115"/>
      <c r="R18" s="115">
        <v>3980</v>
      </c>
    </row>
    <row r="19" spans="1:18" ht="16.5" customHeight="1">
      <c r="A19" s="173" t="s">
        <v>16</v>
      </c>
      <c r="B19" s="173" t="s">
        <v>1100</v>
      </c>
      <c r="C19" s="173">
        <v>26300000</v>
      </c>
      <c r="D19" s="173">
        <f t="shared" ref="D19:J19" si="16">SUM(D20:D23)</f>
        <v>0</v>
      </c>
      <c r="E19" s="173">
        <f t="shared" si="16"/>
        <v>0</v>
      </c>
      <c r="F19" s="173">
        <f t="shared" si="16"/>
        <v>1359000</v>
      </c>
      <c r="G19" s="173">
        <f t="shared" si="16"/>
        <v>0</v>
      </c>
      <c r="H19" s="173">
        <f t="shared" si="16"/>
        <v>0</v>
      </c>
      <c r="I19" s="173">
        <f t="shared" si="16"/>
        <v>0</v>
      </c>
      <c r="J19" s="173">
        <f t="shared" si="16"/>
        <v>1359000</v>
      </c>
      <c r="K19" s="173">
        <v>27659000</v>
      </c>
      <c r="L19" s="173">
        <f t="shared" ref="L19:Q19" si="17">SUM(L20:L23)</f>
        <v>27475400</v>
      </c>
      <c r="M19" s="173">
        <f t="shared" si="17"/>
        <v>27475400</v>
      </c>
      <c r="N19" s="173">
        <f t="shared" si="17"/>
        <v>0</v>
      </c>
      <c r="O19" s="173">
        <f t="shared" si="17"/>
        <v>0</v>
      </c>
      <c r="P19" s="173">
        <f t="shared" si="17"/>
        <v>0</v>
      </c>
      <c r="Q19" s="173">
        <f t="shared" si="17"/>
        <v>0</v>
      </c>
      <c r="R19" s="173">
        <f>SUM(R20:R23)</f>
        <v>183600</v>
      </c>
    </row>
    <row r="20" spans="1:18" ht="16.5" customHeight="1">
      <c r="A20" s="115" t="s">
        <v>1092</v>
      </c>
      <c r="B20" s="115" t="s">
        <v>144</v>
      </c>
      <c r="C20" s="115">
        <v>11800000</v>
      </c>
      <c r="D20" s="115"/>
      <c r="E20" s="115"/>
      <c r="F20" s="115">
        <v>2694000</v>
      </c>
      <c r="G20" s="115"/>
      <c r="H20" s="115"/>
      <c r="I20" s="115"/>
      <c r="J20" s="115">
        <f t="shared" ref="J20:J23" si="18">SUM(F20:I20)</f>
        <v>2694000</v>
      </c>
      <c r="K20" s="115">
        <v>14494000</v>
      </c>
      <c r="L20" s="115">
        <v>14467800</v>
      </c>
      <c r="M20" s="115">
        <v>14467800</v>
      </c>
      <c r="N20" s="115"/>
      <c r="O20" s="115"/>
      <c r="P20" s="115"/>
      <c r="Q20" s="115"/>
      <c r="R20" s="115">
        <v>26200</v>
      </c>
    </row>
    <row r="21" spans="1:18" ht="16.5" customHeight="1">
      <c r="A21" s="115" t="s">
        <v>1092</v>
      </c>
      <c r="B21" s="115" t="s">
        <v>1101</v>
      </c>
      <c r="C21" s="115">
        <v>5000000</v>
      </c>
      <c r="D21" s="115"/>
      <c r="E21" s="115"/>
      <c r="F21" s="115">
        <v>-1300000</v>
      </c>
      <c r="G21" s="115"/>
      <c r="H21" s="115"/>
      <c r="I21" s="115"/>
      <c r="J21" s="115">
        <f t="shared" si="18"/>
        <v>-1300000</v>
      </c>
      <c r="K21" s="115">
        <v>3700000</v>
      </c>
      <c r="L21" s="115">
        <v>3658700</v>
      </c>
      <c r="M21" s="115">
        <v>3658700</v>
      </c>
      <c r="N21" s="115"/>
      <c r="O21" s="115"/>
      <c r="P21" s="115"/>
      <c r="Q21" s="115"/>
      <c r="R21" s="115">
        <v>41300</v>
      </c>
    </row>
    <row r="22" spans="1:18" ht="16.5" customHeight="1">
      <c r="A22" s="115" t="s">
        <v>1092</v>
      </c>
      <c r="B22" s="115" t="s">
        <v>1102</v>
      </c>
      <c r="C22" s="115">
        <v>6000000</v>
      </c>
      <c r="D22" s="115"/>
      <c r="E22" s="115"/>
      <c r="F22" s="115">
        <v>0</v>
      </c>
      <c r="G22" s="115"/>
      <c r="H22" s="115"/>
      <c r="I22" s="115"/>
      <c r="J22" s="115">
        <f t="shared" si="18"/>
        <v>0</v>
      </c>
      <c r="K22" s="115">
        <v>6000000</v>
      </c>
      <c r="L22" s="115">
        <v>5883900</v>
      </c>
      <c r="M22" s="115">
        <v>5883900</v>
      </c>
      <c r="N22" s="115"/>
      <c r="O22" s="115"/>
      <c r="P22" s="115"/>
      <c r="Q22" s="115"/>
      <c r="R22" s="115">
        <v>116100</v>
      </c>
    </row>
    <row r="23" spans="1:18" ht="16.5" customHeight="1">
      <c r="A23" s="115" t="s">
        <v>1092</v>
      </c>
      <c r="B23" s="115" t="s">
        <v>1103</v>
      </c>
      <c r="C23" s="115">
        <v>3500000</v>
      </c>
      <c r="D23" s="115"/>
      <c r="E23" s="115"/>
      <c r="F23" s="115">
        <v>-35000</v>
      </c>
      <c r="G23" s="115"/>
      <c r="H23" s="115"/>
      <c r="I23" s="115"/>
      <c r="J23" s="115">
        <f t="shared" si="18"/>
        <v>-35000</v>
      </c>
      <c r="K23" s="115">
        <v>3465000</v>
      </c>
      <c r="L23" s="115">
        <v>3465000</v>
      </c>
      <c r="M23" s="115">
        <v>3465000</v>
      </c>
      <c r="N23" s="115"/>
      <c r="O23" s="115"/>
      <c r="P23" s="115"/>
      <c r="Q23" s="115"/>
      <c r="R23" s="115">
        <v>0</v>
      </c>
    </row>
    <row r="24" spans="1:18" ht="16.5" customHeight="1">
      <c r="A24" s="173" t="s">
        <v>16</v>
      </c>
      <c r="B24" s="173" t="s">
        <v>1104</v>
      </c>
      <c r="C24" s="173">
        <v>4800000</v>
      </c>
      <c r="D24" s="173">
        <f t="shared" ref="D24:J24" si="19">SUM(D25:D27)</f>
        <v>0</v>
      </c>
      <c r="E24" s="173">
        <f t="shared" si="19"/>
        <v>0</v>
      </c>
      <c r="F24" s="173">
        <f t="shared" si="19"/>
        <v>-552000</v>
      </c>
      <c r="G24" s="173">
        <f t="shared" si="19"/>
        <v>0</v>
      </c>
      <c r="H24" s="173">
        <f t="shared" si="19"/>
        <v>0</v>
      </c>
      <c r="I24" s="173">
        <f t="shared" si="19"/>
        <v>0</v>
      </c>
      <c r="J24" s="173">
        <f t="shared" si="19"/>
        <v>-552000</v>
      </c>
      <c r="K24" s="173">
        <v>4248000</v>
      </c>
      <c r="L24" s="173">
        <f t="shared" ref="L24:Q24" si="20">SUM(L25:L27)</f>
        <v>1541300</v>
      </c>
      <c r="M24" s="173">
        <f t="shared" si="20"/>
        <v>1541300</v>
      </c>
      <c r="N24" s="173">
        <f t="shared" si="20"/>
        <v>0</v>
      </c>
      <c r="O24" s="173">
        <f t="shared" si="20"/>
        <v>0</v>
      </c>
      <c r="P24" s="173">
        <f t="shared" si="20"/>
        <v>0</v>
      </c>
      <c r="Q24" s="173">
        <f t="shared" si="20"/>
        <v>0</v>
      </c>
      <c r="R24" s="173">
        <f>SUM(R25:R27)</f>
        <v>2706700</v>
      </c>
    </row>
    <row r="25" spans="1:18" ht="16.5" customHeight="1">
      <c r="A25" s="115" t="s">
        <v>1092</v>
      </c>
      <c r="B25" s="115" t="s">
        <v>1105</v>
      </c>
      <c r="C25" s="115">
        <v>2500000</v>
      </c>
      <c r="D25" s="115"/>
      <c r="E25" s="115"/>
      <c r="F25" s="115">
        <v>0</v>
      </c>
      <c r="G25" s="115"/>
      <c r="H25" s="115"/>
      <c r="I25" s="115"/>
      <c r="J25" s="115">
        <f t="shared" ref="J25:J27" si="21">SUM(F25:I25)</f>
        <v>0</v>
      </c>
      <c r="K25" s="115">
        <v>2500000</v>
      </c>
      <c r="L25" s="115">
        <v>0</v>
      </c>
      <c r="M25" s="115">
        <v>0</v>
      </c>
      <c r="N25" s="115"/>
      <c r="O25" s="115"/>
      <c r="P25" s="115"/>
      <c r="Q25" s="115"/>
      <c r="R25" s="115">
        <v>2500000</v>
      </c>
    </row>
    <row r="26" spans="1:18" ht="16.5" customHeight="1">
      <c r="A26" s="115" t="s">
        <v>1092</v>
      </c>
      <c r="B26" s="115" t="s">
        <v>225</v>
      </c>
      <c r="C26" s="115">
        <v>1800000</v>
      </c>
      <c r="D26" s="115"/>
      <c r="E26" s="115"/>
      <c r="F26" s="115">
        <v>-552000</v>
      </c>
      <c r="G26" s="115"/>
      <c r="H26" s="115"/>
      <c r="I26" s="115"/>
      <c r="J26" s="115">
        <f t="shared" si="21"/>
        <v>-552000</v>
      </c>
      <c r="K26" s="115">
        <v>1248000</v>
      </c>
      <c r="L26" s="115">
        <v>1041300</v>
      </c>
      <c r="M26" s="115">
        <v>1041300</v>
      </c>
      <c r="N26" s="115"/>
      <c r="O26" s="115"/>
      <c r="P26" s="115"/>
      <c r="Q26" s="115"/>
      <c r="R26" s="115">
        <v>206700</v>
      </c>
    </row>
    <row r="27" spans="1:18" ht="16.5" customHeight="1">
      <c r="A27" s="115" t="s">
        <v>1092</v>
      </c>
      <c r="B27" s="115" t="s">
        <v>226</v>
      </c>
      <c r="C27" s="115">
        <v>500000</v>
      </c>
      <c r="D27" s="115"/>
      <c r="E27" s="115"/>
      <c r="F27" s="115">
        <v>0</v>
      </c>
      <c r="G27" s="115"/>
      <c r="H27" s="115"/>
      <c r="I27" s="115"/>
      <c r="J27" s="115">
        <f t="shared" si="21"/>
        <v>0</v>
      </c>
      <c r="K27" s="115">
        <v>500000</v>
      </c>
      <c r="L27" s="115">
        <v>500000</v>
      </c>
      <c r="M27" s="115">
        <v>500000</v>
      </c>
      <c r="N27" s="115"/>
      <c r="O27" s="115"/>
      <c r="P27" s="115"/>
      <c r="Q27" s="115"/>
      <c r="R27" s="115">
        <v>0</v>
      </c>
    </row>
    <row r="28" spans="1:18" ht="16.5" customHeight="1">
      <c r="A28" s="173" t="s">
        <v>16</v>
      </c>
      <c r="B28" s="173" t="s">
        <v>1106</v>
      </c>
      <c r="C28" s="173">
        <v>26339000</v>
      </c>
      <c r="D28" s="173">
        <f t="shared" ref="D28:J28" si="22">SUM(D29:D33)</f>
        <v>0</v>
      </c>
      <c r="E28" s="173">
        <f t="shared" si="22"/>
        <v>0</v>
      </c>
      <c r="F28" s="173">
        <f t="shared" si="22"/>
        <v>11289000</v>
      </c>
      <c r="G28" s="173">
        <f t="shared" si="22"/>
        <v>0</v>
      </c>
      <c r="H28" s="173">
        <f t="shared" si="22"/>
        <v>0</v>
      </c>
      <c r="I28" s="173">
        <f t="shared" si="22"/>
        <v>0</v>
      </c>
      <c r="J28" s="173">
        <f t="shared" si="22"/>
        <v>11289000</v>
      </c>
      <c r="K28" s="173">
        <v>37628000</v>
      </c>
      <c r="L28" s="173">
        <f t="shared" ref="L28:Q28" si="23">SUM(L29:L33)</f>
        <v>37230190</v>
      </c>
      <c r="M28" s="173">
        <f t="shared" si="23"/>
        <v>37230190</v>
      </c>
      <c r="N28" s="173">
        <f t="shared" si="23"/>
        <v>0</v>
      </c>
      <c r="O28" s="173">
        <f t="shared" si="23"/>
        <v>0</v>
      </c>
      <c r="P28" s="173">
        <f t="shared" si="23"/>
        <v>0</v>
      </c>
      <c r="Q28" s="173">
        <f t="shared" si="23"/>
        <v>0</v>
      </c>
      <c r="R28" s="173">
        <f>SUM(R29:R33)</f>
        <v>397810</v>
      </c>
    </row>
    <row r="29" spans="1:18" ht="16.5" customHeight="1">
      <c r="A29" s="115" t="s">
        <v>1092</v>
      </c>
      <c r="B29" s="115" t="s">
        <v>1107</v>
      </c>
      <c r="C29" s="115">
        <v>17139000</v>
      </c>
      <c r="D29" s="115"/>
      <c r="E29" s="115"/>
      <c r="F29" s="115">
        <v>10316000</v>
      </c>
      <c r="G29" s="115"/>
      <c r="H29" s="115"/>
      <c r="I29" s="115"/>
      <c r="J29" s="115">
        <f t="shared" ref="J29:J33" si="24">SUM(F29:I29)</f>
        <v>10316000</v>
      </c>
      <c r="K29" s="115">
        <v>27455000</v>
      </c>
      <c r="L29" s="115">
        <v>27453000</v>
      </c>
      <c r="M29" s="115">
        <v>27453000</v>
      </c>
      <c r="N29" s="115"/>
      <c r="O29" s="115"/>
      <c r="P29" s="115"/>
      <c r="Q29" s="115"/>
      <c r="R29" s="115">
        <v>2000</v>
      </c>
    </row>
    <row r="30" spans="1:18" ht="16.5" customHeight="1">
      <c r="A30" s="115" t="s">
        <v>1092</v>
      </c>
      <c r="B30" s="115" t="s">
        <v>1108</v>
      </c>
      <c r="C30" s="115">
        <v>2000000</v>
      </c>
      <c r="D30" s="115"/>
      <c r="E30" s="115"/>
      <c r="F30" s="115">
        <v>0</v>
      </c>
      <c r="G30" s="115"/>
      <c r="H30" s="115"/>
      <c r="I30" s="115"/>
      <c r="J30" s="115">
        <f t="shared" si="24"/>
        <v>0</v>
      </c>
      <c r="K30" s="115">
        <v>2000000</v>
      </c>
      <c r="L30" s="115">
        <v>1985500</v>
      </c>
      <c r="M30" s="115">
        <v>1985500</v>
      </c>
      <c r="N30" s="115"/>
      <c r="O30" s="115"/>
      <c r="P30" s="115"/>
      <c r="Q30" s="115"/>
      <c r="R30" s="115">
        <v>14500</v>
      </c>
    </row>
    <row r="31" spans="1:18" ht="16.5" customHeight="1">
      <c r="A31" s="115" t="s">
        <v>1092</v>
      </c>
      <c r="B31" s="115" t="s">
        <v>1109</v>
      </c>
      <c r="C31" s="115">
        <v>2000000</v>
      </c>
      <c r="D31" s="115"/>
      <c r="E31" s="115"/>
      <c r="F31" s="115">
        <v>5076000</v>
      </c>
      <c r="G31" s="115"/>
      <c r="H31" s="115"/>
      <c r="I31" s="115"/>
      <c r="J31" s="115">
        <f t="shared" si="24"/>
        <v>5076000</v>
      </c>
      <c r="K31" s="115">
        <v>7076000</v>
      </c>
      <c r="L31" s="115">
        <v>6694690</v>
      </c>
      <c r="M31" s="115">
        <v>6694690</v>
      </c>
      <c r="N31" s="115"/>
      <c r="O31" s="115"/>
      <c r="P31" s="115"/>
      <c r="Q31" s="115"/>
      <c r="R31" s="115">
        <v>381310</v>
      </c>
    </row>
    <row r="32" spans="1:18" ht="16.5" customHeight="1">
      <c r="A32" s="115" t="s">
        <v>1092</v>
      </c>
      <c r="B32" s="115" t="s">
        <v>1110</v>
      </c>
      <c r="C32" s="115">
        <v>1000000</v>
      </c>
      <c r="D32" s="115"/>
      <c r="E32" s="115"/>
      <c r="F32" s="115">
        <v>-575000</v>
      </c>
      <c r="G32" s="115"/>
      <c r="H32" s="115"/>
      <c r="I32" s="115"/>
      <c r="J32" s="115">
        <f t="shared" si="24"/>
        <v>-575000</v>
      </c>
      <c r="K32" s="115">
        <v>425000</v>
      </c>
      <c r="L32" s="115">
        <v>425000</v>
      </c>
      <c r="M32" s="115">
        <v>425000</v>
      </c>
      <c r="N32" s="115"/>
      <c r="O32" s="115"/>
      <c r="P32" s="115"/>
      <c r="Q32" s="115"/>
      <c r="R32" s="115">
        <v>0</v>
      </c>
    </row>
    <row r="33" spans="1:18" ht="16.5" customHeight="1">
      <c r="A33" s="115" t="s">
        <v>1092</v>
      </c>
      <c r="B33" s="115" t="s">
        <v>1111</v>
      </c>
      <c r="C33" s="115">
        <v>4200000</v>
      </c>
      <c r="D33" s="115"/>
      <c r="E33" s="115"/>
      <c r="F33" s="115">
        <v>-3528000</v>
      </c>
      <c r="G33" s="115"/>
      <c r="H33" s="115"/>
      <c r="I33" s="115"/>
      <c r="J33" s="115">
        <f t="shared" si="24"/>
        <v>-3528000</v>
      </c>
      <c r="K33" s="115">
        <v>672000</v>
      </c>
      <c r="L33" s="115">
        <v>672000</v>
      </c>
      <c r="M33" s="115">
        <v>672000</v>
      </c>
      <c r="N33" s="115"/>
      <c r="O33" s="115"/>
      <c r="P33" s="115"/>
      <c r="Q33" s="115"/>
      <c r="R33" s="115">
        <v>0</v>
      </c>
    </row>
    <row r="34" spans="1:18" ht="16.5" customHeight="1">
      <c r="A34" s="173" t="s">
        <v>16</v>
      </c>
      <c r="B34" s="173" t="s">
        <v>1112</v>
      </c>
      <c r="C34" s="173">
        <v>10800000</v>
      </c>
      <c r="D34" s="173">
        <f t="shared" ref="D34:J34" si="25">SUM(D35)</f>
        <v>0</v>
      </c>
      <c r="E34" s="173">
        <f t="shared" si="25"/>
        <v>0</v>
      </c>
      <c r="F34" s="173">
        <f t="shared" si="25"/>
        <v>-6316000</v>
      </c>
      <c r="G34" s="173">
        <f t="shared" si="25"/>
        <v>0</v>
      </c>
      <c r="H34" s="173">
        <f t="shared" si="25"/>
        <v>0</v>
      </c>
      <c r="I34" s="173">
        <f t="shared" si="25"/>
        <v>0</v>
      </c>
      <c r="J34" s="173">
        <f t="shared" si="25"/>
        <v>-6316000</v>
      </c>
      <c r="K34" s="173">
        <v>4484000</v>
      </c>
      <c r="L34" s="173">
        <f t="shared" ref="L34:R34" si="26">SUM(L35)</f>
        <v>4417000</v>
      </c>
      <c r="M34" s="173">
        <f t="shared" si="26"/>
        <v>4417000</v>
      </c>
      <c r="N34" s="173">
        <f t="shared" si="26"/>
        <v>0</v>
      </c>
      <c r="O34" s="173">
        <f t="shared" si="26"/>
        <v>0</v>
      </c>
      <c r="P34" s="173">
        <f t="shared" si="26"/>
        <v>0</v>
      </c>
      <c r="Q34" s="173">
        <f t="shared" si="26"/>
        <v>0</v>
      </c>
      <c r="R34" s="173">
        <f t="shared" si="26"/>
        <v>67000</v>
      </c>
    </row>
    <row r="35" spans="1:18" ht="16.5" customHeight="1">
      <c r="A35" s="115" t="s">
        <v>1092</v>
      </c>
      <c r="B35" s="115" t="s">
        <v>1112</v>
      </c>
      <c r="C35" s="115">
        <v>10800000</v>
      </c>
      <c r="D35" s="115"/>
      <c r="E35" s="115"/>
      <c r="F35" s="115">
        <v>-6316000</v>
      </c>
      <c r="G35" s="115"/>
      <c r="H35" s="115"/>
      <c r="I35" s="115"/>
      <c r="J35" s="115">
        <f>SUM(F35:I35)</f>
        <v>-6316000</v>
      </c>
      <c r="K35" s="115">
        <v>4484000</v>
      </c>
      <c r="L35" s="115">
        <v>4417000</v>
      </c>
      <c r="M35" s="115">
        <v>4417000</v>
      </c>
      <c r="N35" s="115"/>
      <c r="O35" s="115"/>
      <c r="P35" s="115"/>
      <c r="Q35" s="115"/>
      <c r="R35" s="115">
        <v>67000</v>
      </c>
    </row>
    <row r="36" spans="1:18" ht="16.5" customHeight="1">
      <c r="A36" s="173" t="s">
        <v>16</v>
      </c>
      <c r="B36" s="173" t="s">
        <v>1113</v>
      </c>
      <c r="C36" s="173">
        <v>117280000</v>
      </c>
      <c r="D36" s="173">
        <f t="shared" ref="D36:J36" si="27">SUM(D37:D38)</f>
        <v>0</v>
      </c>
      <c r="E36" s="173">
        <f t="shared" si="27"/>
        <v>0</v>
      </c>
      <c r="F36" s="173">
        <f t="shared" si="27"/>
        <v>-3307000</v>
      </c>
      <c r="G36" s="173">
        <f t="shared" si="27"/>
        <v>0</v>
      </c>
      <c r="H36" s="173">
        <f t="shared" si="27"/>
        <v>0</v>
      </c>
      <c r="I36" s="173">
        <f t="shared" si="27"/>
        <v>0</v>
      </c>
      <c r="J36" s="173">
        <f t="shared" si="27"/>
        <v>-3307000</v>
      </c>
      <c r="K36" s="173">
        <v>113973000</v>
      </c>
      <c r="L36" s="173">
        <f t="shared" ref="L36:Q36" si="28">SUM(L37:L38)</f>
        <v>113842680</v>
      </c>
      <c r="M36" s="173">
        <f t="shared" si="28"/>
        <v>113842680</v>
      </c>
      <c r="N36" s="173">
        <f t="shared" si="28"/>
        <v>0</v>
      </c>
      <c r="O36" s="173">
        <f t="shared" si="28"/>
        <v>0</v>
      </c>
      <c r="P36" s="173">
        <f t="shared" si="28"/>
        <v>0</v>
      </c>
      <c r="Q36" s="173">
        <f t="shared" si="28"/>
        <v>0</v>
      </c>
      <c r="R36" s="173">
        <f>SUM(R37:R38)</f>
        <v>130320</v>
      </c>
    </row>
    <row r="37" spans="1:18" ht="16.5" customHeight="1">
      <c r="A37" s="115" t="s">
        <v>1092</v>
      </c>
      <c r="B37" s="115" t="s">
        <v>1114</v>
      </c>
      <c r="C37" s="115">
        <v>111280000</v>
      </c>
      <c r="D37" s="115"/>
      <c r="E37" s="115"/>
      <c r="F37" s="115">
        <v>0</v>
      </c>
      <c r="G37" s="115"/>
      <c r="H37" s="115"/>
      <c r="I37" s="115"/>
      <c r="J37" s="115">
        <f t="shared" ref="J37:J38" si="29">SUM(F37:I37)</f>
        <v>0</v>
      </c>
      <c r="K37" s="115">
        <v>111280000</v>
      </c>
      <c r="L37" s="115">
        <v>111152180</v>
      </c>
      <c r="M37" s="115">
        <v>111152180</v>
      </c>
      <c r="N37" s="115"/>
      <c r="O37" s="115"/>
      <c r="P37" s="115"/>
      <c r="Q37" s="115"/>
      <c r="R37" s="115">
        <v>127820</v>
      </c>
    </row>
    <row r="38" spans="1:18" ht="16.5" customHeight="1">
      <c r="A38" s="115" t="s">
        <v>1092</v>
      </c>
      <c r="B38" s="115" t="s">
        <v>1115</v>
      </c>
      <c r="C38" s="115">
        <v>6000000</v>
      </c>
      <c r="D38" s="115"/>
      <c r="E38" s="115"/>
      <c r="F38" s="115">
        <v>-3307000</v>
      </c>
      <c r="G38" s="115"/>
      <c r="H38" s="115"/>
      <c r="I38" s="115"/>
      <c r="J38" s="115">
        <f t="shared" si="29"/>
        <v>-3307000</v>
      </c>
      <c r="K38" s="115">
        <v>2693000</v>
      </c>
      <c r="L38" s="115">
        <v>2690500</v>
      </c>
      <c r="M38" s="115">
        <v>2690500</v>
      </c>
      <c r="N38" s="115"/>
      <c r="O38" s="115"/>
      <c r="P38" s="115"/>
      <c r="Q38" s="115"/>
      <c r="R38" s="115">
        <v>2500</v>
      </c>
    </row>
    <row r="39" spans="1:18" ht="16.5" customHeight="1">
      <c r="A39" s="173" t="s">
        <v>16</v>
      </c>
      <c r="B39" s="173" t="s">
        <v>1116</v>
      </c>
      <c r="C39" s="173">
        <v>1720000</v>
      </c>
      <c r="D39" s="173">
        <f t="shared" ref="D39:J39" si="30">SUM(D40)</f>
        <v>0</v>
      </c>
      <c r="E39" s="173">
        <f t="shared" si="30"/>
        <v>0</v>
      </c>
      <c r="F39" s="173">
        <f t="shared" si="30"/>
        <v>0</v>
      </c>
      <c r="G39" s="173">
        <f t="shared" si="30"/>
        <v>0</v>
      </c>
      <c r="H39" s="173">
        <f t="shared" si="30"/>
        <v>0</v>
      </c>
      <c r="I39" s="173">
        <f t="shared" si="30"/>
        <v>0</v>
      </c>
      <c r="J39" s="173">
        <f t="shared" si="30"/>
        <v>0</v>
      </c>
      <c r="K39" s="173">
        <v>1720000</v>
      </c>
      <c r="L39" s="173">
        <f t="shared" ref="L39:R39" si="31">SUM(L40:L40)</f>
        <v>1710000</v>
      </c>
      <c r="M39" s="173">
        <f t="shared" si="31"/>
        <v>1710000</v>
      </c>
      <c r="N39" s="173">
        <f t="shared" si="31"/>
        <v>0</v>
      </c>
      <c r="O39" s="173">
        <f t="shared" si="31"/>
        <v>0</v>
      </c>
      <c r="P39" s="173">
        <f t="shared" si="31"/>
        <v>0</v>
      </c>
      <c r="Q39" s="173">
        <f t="shared" si="31"/>
        <v>0</v>
      </c>
      <c r="R39" s="173">
        <f t="shared" si="31"/>
        <v>10000</v>
      </c>
    </row>
    <row r="40" spans="1:18" ht="16.5" customHeight="1">
      <c r="A40" s="115" t="s">
        <v>1092</v>
      </c>
      <c r="B40" s="115" t="s">
        <v>1117</v>
      </c>
      <c r="C40" s="115">
        <v>1720000</v>
      </c>
      <c r="D40" s="115"/>
      <c r="E40" s="115"/>
      <c r="F40" s="115">
        <v>0</v>
      </c>
      <c r="G40" s="115"/>
      <c r="H40" s="115"/>
      <c r="I40" s="115"/>
      <c r="J40" s="115">
        <f>SUM(F40:I40)</f>
        <v>0</v>
      </c>
      <c r="K40" s="115">
        <v>1720000</v>
      </c>
      <c r="L40" s="115">
        <v>1710000</v>
      </c>
      <c r="M40" s="115">
        <v>1710000</v>
      </c>
      <c r="N40" s="115"/>
      <c r="O40" s="115"/>
      <c r="P40" s="115"/>
      <c r="Q40" s="115"/>
      <c r="R40" s="115">
        <v>10000</v>
      </c>
    </row>
    <row r="41" spans="1:18" ht="16.5" customHeight="1">
      <c r="A41" s="173" t="s">
        <v>16</v>
      </c>
      <c r="B41" s="173" t="s">
        <v>1118</v>
      </c>
      <c r="C41" s="173">
        <f>SUM(C42:C43)</f>
        <v>6250000</v>
      </c>
      <c r="D41" s="173">
        <f t="shared" ref="D41:J41" si="32">SUM(D42:D43)</f>
        <v>0</v>
      </c>
      <c r="E41" s="173">
        <f t="shared" si="32"/>
        <v>0</v>
      </c>
      <c r="F41" s="173">
        <f t="shared" si="32"/>
        <v>-1653000</v>
      </c>
      <c r="G41" s="173">
        <f t="shared" si="32"/>
        <v>0</v>
      </c>
      <c r="H41" s="173">
        <f t="shared" si="32"/>
        <v>0</v>
      </c>
      <c r="I41" s="173">
        <f t="shared" si="32"/>
        <v>0</v>
      </c>
      <c r="J41" s="173">
        <f t="shared" si="32"/>
        <v>-1653000</v>
      </c>
      <c r="K41" s="173">
        <v>4597000</v>
      </c>
      <c r="L41" s="173">
        <f t="shared" ref="L41:R41" si="33">SUM(L42:L43)</f>
        <v>3230140</v>
      </c>
      <c r="M41" s="173">
        <f t="shared" si="33"/>
        <v>3230140</v>
      </c>
      <c r="N41" s="173">
        <f t="shared" si="33"/>
        <v>0</v>
      </c>
      <c r="O41" s="173">
        <f t="shared" si="33"/>
        <v>0</v>
      </c>
      <c r="P41" s="173">
        <f t="shared" si="33"/>
        <v>0</v>
      </c>
      <c r="Q41" s="173">
        <f t="shared" si="33"/>
        <v>0</v>
      </c>
      <c r="R41" s="173">
        <f t="shared" si="33"/>
        <v>1366860</v>
      </c>
    </row>
    <row r="42" spans="1:18" ht="16.5" customHeight="1">
      <c r="A42" s="115" t="s">
        <v>1092</v>
      </c>
      <c r="B42" s="115" t="s">
        <v>1119</v>
      </c>
      <c r="C42" s="115">
        <v>4250000</v>
      </c>
      <c r="D42" s="115"/>
      <c r="E42" s="115"/>
      <c r="F42" s="115">
        <v>-1653000</v>
      </c>
      <c r="G42" s="115"/>
      <c r="H42" s="115"/>
      <c r="I42" s="115"/>
      <c r="J42" s="115">
        <f t="shared" ref="J42:J43" si="34">SUM(F42:I42)</f>
        <v>-1653000</v>
      </c>
      <c r="K42" s="115">
        <v>2597000</v>
      </c>
      <c r="L42" s="115">
        <v>2214100</v>
      </c>
      <c r="M42" s="115">
        <v>2214100</v>
      </c>
      <c r="N42" s="115"/>
      <c r="O42" s="115"/>
      <c r="P42" s="115"/>
      <c r="Q42" s="115"/>
      <c r="R42" s="115">
        <v>382900</v>
      </c>
    </row>
    <row r="43" spans="1:18" ht="16.5" customHeight="1">
      <c r="A43" s="115" t="s">
        <v>1092</v>
      </c>
      <c r="B43" s="123" t="s">
        <v>1120</v>
      </c>
      <c r="C43" s="115">
        <v>2000000</v>
      </c>
      <c r="D43" s="115"/>
      <c r="E43" s="115"/>
      <c r="F43" s="115">
        <v>0</v>
      </c>
      <c r="G43" s="115"/>
      <c r="H43" s="115"/>
      <c r="I43" s="115"/>
      <c r="J43" s="115">
        <f t="shared" si="34"/>
        <v>0</v>
      </c>
      <c r="K43" s="115">
        <v>2000000</v>
      </c>
      <c r="L43" s="115">
        <v>1016040</v>
      </c>
      <c r="M43" s="115">
        <v>1016040</v>
      </c>
      <c r="N43" s="115"/>
      <c r="O43" s="115"/>
      <c r="P43" s="115"/>
      <c r="Q43" s="115"/>
      <c r="R43" s="115">
        <v>983960</v>
      </c>
    </row>
    <row r="44" spans="1:18" ht="16.5" customHeight="1">
      <c r="A44" s="173" t="s">
        <v>16</v>
      </c>
      <c r="B44" s="173" t="s">
        <v>1121</v>
      </c>
      <c r="C44" s="173">
        <v>12900000</v>
      </c>
      <c r="D44" s="173">
        <f t="shared" ref="D44:J44" si="35">SUM(D45:D46)</f>
        <v>0</v>
      </c>
      <c r="E44" s="173">
        <f t="shared" si="35"/>
        <v>0</v>
      </c>
      <c r="F44" s="173">
        <f t="shared" si="35"/>
        <v>0</v>
      </c>
      <c r="G44" s="173">
        <f t="shared" si="35"/>
        <v>0</v>
      </c>
      <c r="H44" s="173">
        <f t="shared" si="35"/>
        <v>0</v>
      </c>
      <c r="I44" s="173">
        <f t="shared" si="35"/>
        <v>0</v>
      </c>
      <c r="J44" s="173">
        <f t="shared" si="35"/>
        <v>0</v>
      </c>
      <c r="K44" s="173">
        <v>12900000</v>
      </c>
      <c r="L44" s="173">
        <f t="shared" ref="L44:Q44" si="36">SUM(L45:L46)</f>
        <v>12897400</v>
      </c>
      <c r="M44" s="173">
        <f t="shared" si="36"/>
        <v>12897400</v>
      </c>
      <c r="N44" s="173">
        <f t="shared" si="36"/>
        <v>0</v>
      </c>
      <c r="O44" s="173">
        <f t="shared" si="36"/>
        <v>0</v>
      </c>
      <c r="P44" s="173">
        <f t="shared" si="36"/>
        <v>0</v>
      </c>
      <c r="Q44" s="173">
        <f t="shared" si="36"/>
        <v>0</v>
      </c>
      <c r="R44" s="173">
        <f>SUM(R45:R46)</f>
        <v>2600</v>
      </c>
    </row>
    <row r="45" spans="1:18" ht="16.5" customHeight="1">
      <c r="A45" s="115" t="s">
        <v>1092</v>
      </c>
      <c r="B45" s="115" t="s">
        <v>148</v>
      </c>
      <c r="C45" s="115">
        <v>9000000</v>
      </c>
      <c r="D45" s="115"/>
      <c r="E45" s="115"/>
      <c r="F45" s="115">
        <v>0</v>
      </c>
      <c r="G45" s="115"/>
      <c r="H45" s="115"/>
      <c r="I45" s="115"/>
      <c r="J45" s="115">
        <f t="shared" ref="J45:J46" si="37">SUM(F45:I45)</f>
        <v>0</v>
      </c>
      <c r="K45" s="115">
        <v>9000000</v>
      </c>
      <c r="L45" s="115">
        <v>8998320</v>
      </c>
      <c r="M45" s="115">
        <v>8998320</v>
      </c>
      <c r="N45" s="115"/>
      <c r="O45" s="115"/>
      <c r="P45" s="115"/>
      <c r="Q45" s="115"/>
      <c r="R45" s="115">
        <v>1680</v>
      </c>
    </row>
    <row r="46" spans="1:18" ht="16.5" customHeight="1">
      <c r="A46" s="115" t="s">
        <v>1092</v>
      </c>
      <c r="B46" s="115" t="s">
        <v>1122</v>
      </c>
      <c r="C46" s="115">
        <v>3900000</v>
      </c>
      <c r="D46" s="115"/>
      <c r="E46" s="115"/>
      <c r="F46" s="115">
        <v>0</v>
      </c>
      <c r="G46" s="115"/>
      <c r="H46" s="115"/>
      <c r="I46" s="115"/>
      <c r="J46" s="115">
        <f t="shared" si="37"/>
        <v>0</v>
      </c>
      <c r="K46" s="115">
        <v>3900000</v>
      </c>
      <c r="L46" s="115">
        <v>3899080</v>
      </c>
      <c r="M46" s="115">
        <v>3899080</v>
      </c>
      <c r="N46" s="115"/>
      <c r="O46" s="115"/>
      <c r="P46" s="115"/>
      <c r="Q46" s="115"/>
      <c r="R46" s="115">
        <v>920</v>
      </c>
    </row>
    <row r="47" spans="1:18" ht="16.5" customHeight="1">
      <c r="A47" s="173" t="s">
        <v>16</v>
      </c>
      <c r="B47" s="173" t="s">
        <v>1123</v>
      </c>
      <c r="C47" s="173">
        <v>22000000</v>
      </c>
      <c r="D47" s="173">
        <f t="shared" ref="D47:J47" si="38">SUM(D48:D52)</f>
        <v>0</v>
      </c>
      <c r="E47" s="173">
        <f t="shared" si="38"/>
        <v>0</v>
      </c>
      <c r="F47" s="173">
        <f t="shared" si="38"/>
        <v>0</v>
      </c>
      <c r="G47" s="173">
        <f t="shared" si="38"/>
        <v>0</v>
      </c>
      <c r="H47" s="173">
        <f t="shared" si="38"/>
        <v>0</v>
      </c>
      <c r="I47" s="173">
        <f t="shared" si="38"/>
        <v>0</v>
      </c>
      <c r="J47" s="173">
        <f t="shared" si="38"/>
        <v>0</v>
      </c>
      <c r="K47" s="173">
        <v>22000000</v>
      </c>
      <c r="L47" s="173">
        <f t="shared" ref="L47:Q47" si="39">SUM(L48:L52)</f>
        <v>21266260</v>
      </c>
      <c r="M47" s="173">
        <f t="shared" si="39"/>
        <v>21266260</v>
      </c>
      <c r="N47" s="173">
        <f t="shared" si="39"/>
        <v>0</v>
      </c>
      <c r="O47" s="173">
        <f t="shared" si="39"/>
        <v>0</v>
      </c>
      <c r="P47" s="173">
        <f t="shared" si="39"/>
        <v>0</v>
      </c>
      <c r="Q47" s="173">
        <f t="shared" si="39"/>
        <v>0</v>
      </c>
      <c r="R47" s="173">
        <f>SUM(R48:R52)</f>
        <v>733740</v>
      </c>
    </row>
    <row r="48" spans="1:18" ht="16.5" customHeight="1">
      <c r="A48" s="115" t="s">
        <v>1092</v>
      </c>
      <c r="B48" s="115" t="s">
        <v>1124</v>
      </c>
      <c r="C48" s="115">
        <v>1000000</v>
      </c>
      <c r="D48" s="115"/>
      <c r="E48" s="115"/>
      <c r="F48" s="115">
        <v>4465800</v>
      </c>
      <c r="G48" s="115"/>
      <c r="H48" s="115"/>
      <c r="I48" s="115"/>
      <c r="J48" s="115">
        <f t="shared" ref="J48:J52" si="40">SUM(F48:I48)</f>
        <v>4465800</v>
      </c>
      <c r="K48" s="115">
        <v>5465800</v>
      </c>
      <c r="L48" s="115">
        <v>5423260</v>
      </c>
      <c r="M48" s="115">
        <v>5423260</v>
      </c>
      <c r="N48" s="115"/>
      <c r="O48" s="115"/>
      <c r="P48" s="115"/>
      <c r="Q48" s="115"/>
      <c r="R48" s="115">
        <v>42540</v>
      </c>
    </row>
    <row r="49" spans="1:18" ht="16.5" customHeight="1">
      <c r="A49" s="115" t="s">
        <v>1092</v>
      </c>
      <c r="B49" s="115" t="s">
        <v>1125</v>
      </c>
      <c r="C49" s="115">
        <v>1000000</v>
      </c>
      <c r="D49" s="115"/>
      <c r="E49" s="115"/>
      <c r="F49" s="115">
        <v>5819000</v>
      </c>
      <c r="G49" s="115"/>
      <c r="H49" s="115"/>
      <c r="I49" s="115"/>
      <c r="J49" s="115">
        <f t="shared" si="40"/>
        <v>5819000</v>
      </c>
      <c r="K49" s="115">
        <v>6819000</v>
      </c>
      <c r="L49" s="115">
        <v>6819000</v>
      </c>
      <c r="M49" s="115">
        <v>6819000</v>
      </c>
      <c r="N49" s="115"/>
      <c r="O49" s="115"/>
      <c r="P49" s="115"/>
      <c r="Q49" s="115"/>
      <c r="R49" s="115">
        <v>0</v>
      </c>
    </row>
    <row r="50" spans="1:18" ht="16.5" customHeight="1">
      <c r="A50" s="115" t="s">
        <v>1092</v>
      </c>
      <c r="B50" s="115" t="s">
        <v>1126</v>
      </c>
      <c r="C50" s="115">
        <v>2000000</v>
      </c>
      <c r="D50" s="115"/>
      <c r="E50" s="115"/>
      <c r="F50" s="115">
        <v>909200</v>
      </c>
      <c r="G50" s="115"/>
      <c r="H50" s="115"/>
      <c r="I50" s="115"/>
      <c r="J50" s="115">
        <f t="shared" si="40"/>
        <v>909200</v>
      </c>
      <c r="K50" s="115">
        <v>2909200</v>
      </c>
      <c r="L50" s="115">
        <v>2778000</v>
      </c>
      <c r="M50" s="115">
        <v>2778000</v>
      </c>
      <c r="N50" s="115"/>
      <c r="O50" s="115"/>
      <c r="P50" s="115"/>
      <c r="Q50" s="115"/>
      <c r="R50" s="115">
        <v>131200</v>
      </c>
    </row>
    <row r="51" spans="1:18" ht="16.5" customHeight="1">
      <c r="A51" s="115" t="s">
        <v>1092</v>
      </c>
      <c r="B51" s="115" t="s">
        <v>1127</v>
      </c>
      <c r="C51" s="115">
        <v>16000000</v>
      </c>
      <c r="D51" s="115"/>
      <c r="E51" s="115"/>
      <c r="F51" s="115">
        <v>-10013000</v>
      </c>
      <c r="G51" s="115"/>
      <c r="H51" s="115"/>
      <c r="I51" s="115"/>
      <c r="J51" s="115">
        <f t="shared" si="40"/>
        <v>-10013000</v>
      </c>
      <c r="K51" s="115">
        <v>5987000</v>
      </c>
      <c r="L51" s="115">
        <v>5427000</v>
      </c>
      <c r="M51" s="115">
        <v>5427000</v>
      </c>
      <c r="N51" s="115"/>
      <c r="O51" s="115"/>
      <c r="P51" s="115"/>
      <c r="Q51" s="115"/>
      <c r="R51" s="115">
        <v>560000</v>
      </c>
    </row>
    <row r="52" spans="1:18" ht="16.5" customHeight="1">
      <c r="A52" s="115" t="s">
        <v>1092</v>
      </c>
      <c r="B52" s="115" t="s">
        <v>1128</v>
      </c>
      <c r="C52" s="115">
        <v>2000000</v>
      </c>
      <c r="D52" s="115"/>
      <c r="E52" s="115"/>
      <c r="F52" s="115">
        <v>-1181000</v>
      </c>
      <c r="G52" s="115"/>
      <c r="H52" s="115"/>
      <c r="I52" s="115"/>
      <c r="J52" s="115">
        <f t="shared" si="40"/>
        <v>-1181000</v>
      </c>
      <c r="K52" s="115">
        <v>819000</v>
      </c>
      <c r="L52" s="115">
        <v>819000</v>
      </c>
      <c r="M52" s="115">
        <v>819000</v>
      </c>
      <c r="N52" s="115"/>
      <c r="O52" s="115"/>
      <c r="P52" s="115"/>
      <c r="Q52" s="115"/>
      <c r="R52" s="115">
        <v>0</v>
      </c>
    </row>
    <row r="53" spans="1:18" ht="16.5" customHeight="1">
      <c r="A53" s="117" t="s">
        <v>1</v>
      </c>
      <c r="B53" s="117" t="s">
        <v>51</v>
      </c>
      <c r="C53" s="117">
        <f>SUM(C54)</f>
        <v>24000000</v>
      </c>
      <c r="D53" s="117">
        <f t="shared" ref="D53:J56" si="41">SUM(D54)</f>
        <v>0</v>
      </c>
      <c r="E53" s="117">
        <f t="shared" si="41"/>
        <v>0</v>
      </c>
      <c r="F53" s="117">
        <f t="shared" si="41"/>
        <v>0</v>
      </c>
      <c r="G53" s="117">
        <f t="shared" si="41"/>
        <v>0</v>
      </c>
      <c r="H53" s="117">
        <f t="shared" si="41"/>
        <v>0</v>
      </c>
      <c r="I53" s="117">
        <f t="shared" si="41"/>
        <v>0</v>
      </c>
      <c r="J53" s="117">
        <f t="shared" si="41"/>
        <v>0</v>
      </c>
      <c r="K53" s="117">
        <f t="shared" ref="K53:R55" si="42">SUM(K54)</f>
        <v>24000000</v>
      </c>
      <c r="L53" s="117">
        <f t="shared" si="42"/>
        <v>24000000</v>
      </c>
      <c r="M53" s="117">
        <f t="shared" si="42"/>
        <v>24000000</v>
      </c>
      <c r="N53" s="117">
        <f t="shared" si="42"/>
        <v>0</v>
      </c>
      <c r="O53" s="117">
        <f t="shared" si="42"/>
        <v>0</v>
      </c>
      <c r="P53" s="117">
        <f t="shared" si="42"/>
        <v>0</v>
      </c>
      <c r="Q53" s="117">
        <f t="shared" si="42"/>
        <v>0</v>
      </c>
      <c r="R53" s="117">
        <f t="shared" si="42"/>
        <v>0</v>
      </c>
    </row>
    <row r="54" spans="1:18" ht="16.5" customHeight="1">
      <c r="A54" s="119" t="s">
        <v>2</v>
      </c>
      <c r="B54" s="129" t="s">
        <v>1129</v>
      </c>
      <c r="C54" s="119">
        <f>SUM(C55)</f>
        <v>24000000</v>
      </c>
      <c r="D54" s="119">
        <f t="shared" si="41"/>
        <v>0</v>
      </c>
      <c r="E54" s="119">
        <f t="shared" si="41"/>
        <v>0</v>
      </c>
      <c r="F54" s="119">
        <f t="shared" si="41"/>
        <v>0</v>
      </c>
      <c r="G54" s="119">
        <f t="shared" si="41"/>
        <v>0</v>
      </c>
      <c r="H54" s="119">
        <f t="shared" si="41"/>
        <v>0</v>
      </c>
      <c r="I54" s="119">
        <f t="shared" si="41"/>
        <v>0</v>
      </c>
      <c r="J54" s="119">
        <f t="shared" si="41"/>
        <v>0</v>
      </c>
      <c r="K54" s="119">
        <f t="shared" si="42"/>
        <v>24000000</v>
      </c>
      <c r="L54" s="119">
        <f t="shared" si="42"/>
        <v>24000000</v>
      </c>
      <c r="M54" s="119">
        <f t="shared" si="42"/>
        <v>24000000</v>
      </c>
      <c r="N54" s="119">
        <f t="shared" si="42"/>
        <v>0</v>
      </c>
      <c r="O54" s="119">
        <f t="shared" si="42"/>
        <v>0</v>
      </c>
      <c r="P54" s="119">
        <f t="shared" si="42"/>
        <v>0</v>
      </c>
      <c r="Q54" s="119">
        <f t="shared" si="42"/>
        <v>0</v>
      </c>
      <c r="R54" s="119">
        <f t="shared" si="42"/>
        <v>0</v>
      </c>
    </row>
    <row r="55" spans="1:18" ht="16.5" customHeight="1">
      <c r="A55" s="120" t="s">
        <v>3</v>
      </c>
      <c r="B55" s="120" t="s">
        <v>1130</v>
      </c>
      <c r="C55" s="120">
        <f>SUM(C56)</f>
        <v>24000000</v>
      </c>
      <c r="D55" s="120">
        <f t="shared" si="41"/>
        <v>0</v>
      </c>
      <c r="E55" s="120">
        <f t="shared" si="41"/>
        <v>0</v>
      </c>
      <c r="F55" s="120">
        <f t="shared" si="41"/>
        <v>0</v>
      </c>
      <c r="G55" s="120">
        <f t="shared" si="41"/>
        <v>0</v>
      </c>
      <c r="H55" s="120">
        <f t="shared" si="41"/>
        <v>0</v>
      </c>
      <c r="I55" s="120">
        <f t="shared" si="41"/>
        <v>0</v>
      </c>
      <c r="J55" s="120">
        <f t="shared" si="41"/>
        <v>0</v>
      </c>
      <c r="K55" s="120">
        <f t="shared" si="42"/>
        <v>24000000</v>
      </c>
      <c r="L55" s="120">
        <f t="shared" si="42"/>
        <v>24000000</v>
      </c>
      <c r="M55" s="120">
        <f t="shared" si="42"/>
        <v>24000000</v>
      </c>
      <c r="N55" s="120">
        <f t="shared" si="42"/>
        <v>0</v>
      </c>
      <c r="O55" s="120">
        <f t="shared" si="42"/>
        <v>0</v>
      </c>
      <c r="P55" s="120">
        <f t="shared" si="42"/>
        <v>0</v>
      </c>
      <c r="Q55" s="120">
        <f t="shared" si="42"/>
        <v>0</v>
      </c>
      <c r="R55" s="120">
        <f t="shared" si="42"/>
        <v>0</v>
      </c>
    </row>
    <row r="56" spans="1:18" ht="16.5" customHeight="1">
      <c r="A56" s="173" t="s">
        <v>16</v>
      </c>
      <c r="B56" s="173" t="s">
        <v>1100</v>
      </c>
      <c r="C56" s="173">
        <f t="shared" ref="C56:R56" si="43">SUM(C57)</f>
        <v>24000000</v>
      </c>
      <c r="D56" s="173">
        <f t="shared" si="41"/>
        <v>0</v>
      </c>
      <c r="E56" s="173">
        <f t="shared" si="41"/>
        <v>0</v>
      </c>
      <c r="F56" s="173">
        <f t="shared" si="41"/>
        <v>0</v>
      </c>
      <c r="G56" s="173">
        <f t="shared" si="41"/>
        <v>0</v>
      </c>
      <c r="H56" s="173">
        <f t="shared" si="41"/>
        <v>0</v>
      </c>
      <c r="I56" s="173">
        <f t="shared" si="41"/>
        <v>0</v>
      </c>
      <c r="J56" s="173">
        <f t="shared" si="41"/>
        <v>0</v>
      </c>
      <c r="K56" s="173">
        <f t="shared" si="43"/>
        <v>24000000</v>
      </c>
      <c r="L56" s="173">
        <f t="shared" si="43"/>
        <v>24000000</v>
      </c>
      <c r="M56" s="173">
        <f t="shared" si="43"/>
        <v>24000000</v>
      </c>
      <c r="N56" s="173">
        <f t="shared" si="43"/>
        <v>0</v>
      </c>
      <c r="O56" s="173">
        <f t="shared" si="43"/>
        <v>0</v>
      </c>
      <c r="P56" s="173">
        <f t="shared" si="43"/>
        <v>0</v>
      </c>
      <c r="Q56" s="173">
        <f t="shared" si="43"/>
        <v>0</v>
      </c>
      <c r="R56" s="173">
        <f t="shared" si="43"/>
        <v>0</v>
      </c>
    </row>
    <row r="57" spans="1:18" ht="16.5" customHeight="1">
      <c r="A57" s="115" t="s">
        <v>1092</v>
      </c>
      <c r="B57" s="123" t="s">
        <v>1103</v>
      </c>
      <c r="C57" s="115">
        <v>24000000</v>
      </c>
      <c r="D57" s="115"/>
      <c r="E57" s="115"/>
      <c r="F57" s="115">
        <v>0</v>
      </c>
      <c r="G57" s="115"/>
      <c r="H57" s="115"/>
      <c r="I57" s="115"/>
      <c r="J57" s="115">
        <f>SUM(F57:I57)</f>
        <v>0</v>
      </c>
      <c r="K57" s="115">
        <v>24000000</v>
      </c>
      <c r="L57" s="115">
        <v>24000000</v>
      </c>
      <c r="M57" s="115">
        <v>24000000</v>
      </c>
      <c r="N57" s="115"/>
      <c r="O57" s="115"/>
      <c r="P57" s="115"/>
      <c r="Q57" s="115"/>
      <c r="R57" s="115">
        <v>0</v>
      </c>
    </row>
    <row r="58" spans="1:18" ht="16.5" customHeight="1">
      <c r="A58" s="117" t="s">
        <v>1</v>
      </c>
      <c r="B58" s="117" t="s">
        <v>54</v>
      </c>
      <c r="C58" s="117">
        <f t="shared" ref="C58:Q58" si="44">SUM(C59,C66)</f>
        <v>0</v>
      </c>
      <c r="D58" s="117">
        <f t="shared" si="44"/>
        <v>0</v>
      </c>
      <c r="E58" s="117">
        <f t="shared" si="44"/>
        <v>0</v>
      </c>
      <c r="F58" s="117">
        <f t="shared" si="44"/>
        <v>0</v>
      </c>
      <c r="G58" s="117">
        <f t="shared" si="44"/>
        <v>0</v>
      </c>
      <c r="H58" s="117">
        <f t="shared" si="44"/>
        <v>0</v>
      </c>
      <c r="I58" s="117">
        <f t="shared" si="44"/>
        <v>1470000</v>
      </c>
      <c r="J58" s="117">
        <f t="shared" si="44"/>
        <v>1470000</v>
      </c>
      <c r="K58" s="117">
        <f t="shared" si="44"/>
        <v>1470000</v>
      </c>
      <c r="L58" s="117">
        <f t="shared" si="44"/>
        <v>1460000</v>
      </c>
      <c r="M58" s="117">
        <f t="shared" si="44"/>
        <v>1460000</v>
      </c>
      <c r="N58" s="117">
        <f t="shared" si="44"/>
        <v>0</v>
      </c>
      <c r="O58" s="117">
        <f t="shared" si="44"/>
        <v>0</v>
      </c>
      <c r="P58" s="117">
        <f t="shared" si="44"/>
        <v>0</v>
      </c>
      <c r="Q58" s="117">
        <f t="shared" si="44"/>
        <v>0</v>
      </c>
      <c r="R58" s="117">
        <f>SUM(R59,R66)</f>
        <v>10000</v>
      </c>
    </row>
    <row r="59" spans="1:18" ht="16.5" customHeight="1">
      <c r="A59" s="119" t="s">
        <v>2</v>
      </c>
      <c r="B59" s="119" t="s">
        <v>189</v>
      </c>
      <c r="C59" s="119">
        <f t="shared" ref="C59:Q59" si="45">SUM(C63,C60)</f>
        <v>0</v>
      </c>
      <c r="D59" s="119">
        <f t="shared" si="45"/>
        <v>0</v>
      </c>
      <c r="E59" s="119">
        <f t="shared" si="45"/>
        <v>0</v>
      </c>
      <c r="F59" s="119">
        <f t="shared" si="45"/>
        <v>0</v>
      </c>
      <c r="G59" s="119">
        <f t="shared" si="45"/>
        <v>0</v>
      </c>
      <c r="H59" s="119">
        <f t="shared" si="45"/>
        <v>0</v>
      </c>
      <c r="I59" s="119">
        <f t="shared" si="45"/>
        <v>1470000</v>
      </c>
      <c r="J59" s="119">
        <f t="shared" si="45"/>
        <v>1470000</v>
      </c>
      <c r="K59" s="119">
        <f t="shared" si="45"/>
        <v>1470000</v>
      </c>
      <c r="L59" s="119">
        <f t="shared" si="45"/>
        <v>1460000</v>
      </c>
      <c r="M59" s="119">
        <f t="shared" si="45"/>
        <v>1460000</v>
      </c>
      <c r="N59" s="119">
        <f t="shared" si="45"/>
        <v>0</v>
      </c>
      <c r="O59" s="119">
        <f t="shared" si="45"/>
        <v>0</v>
      </c>
      <c r="P59" s="119">
        <f t="shared" si="45"/>
        <v>0</v>
      </c>
      <c r="Q59" s="119">
        <f t="shared" si="45"/>
        <v>0</v>
      </c>
      <c r="R59" s="119">
        <f>SUM(R63,R60)</f>
        <v>10000</v>
      </c>
    </row>
    <row r="60" spans="1:18" ht="16.5" customHeight="1">
      <c r="A60" s="120" t="s">
        <v>3</v>
      </c>
      <c r="B60" s="120" t="s">
        <v>231</v>
      </c>
      <c r="C60" s="120">
        <f>SUM(C61)</f>
        <v>0</v>
      </c>
      <c r="D60" s="120">
        <f t="shared" ref="D60:J61" si="46">SUM(D61)</f>
        <v>0</v>
      </c>
      <c r="E60" s="120">
        <f t="shared" si="46"/>
        <v>0</v>
      </c>
      <c r="F60" s="120">
        <f t="shared" si="46"/>
        <v>0</v>
      </c>
      <c r="G60" s="120">
        <f t="shared" si="46"/>
        <v>0</v>
      </c>
      <c r="H60" s="120">
        <f t="shared" si="46"/>
        <v>0</v>
      </c>
      <c r="I60" s="120">
        <f t="shared" si="46"/>
        <v>960000</v>
      </c>
      <c r="J60" s="120">
        <f t="shared" si="46"/>
        <v>960000</v>
      </c>
      <c r="K60" s="120">
        <f t="shared" ref="K60:R61" si="47">SUM(K61)</f>
        <v>960000</v>
      </c>
      <c r="L60" s="120">
        <f t="shared" si="47"/>
        <v>960000</v>
      </c>
      <c r="M60" s="120">
        <f t="shared" si="47"/>
        <v>960000</v>
      </c>
      <c r="N60" s="120">
        <f t="shared" si="47"/>
        <v>0</v>
      </c>
      <c r="O60" s="120">
        <f t="shared" si="47"/>
        <v>0</v>
      </c>
      <c r="P60" s="120">
        <f t="shared" si="47"/>
        <v>0</v>
      </c>
      <c r="Q60" s="120">
        <f t="shared" si="47"/>
        <v>0</v>
      </c>
      <c r="R60" s="120">
        <f t="shared" si="47"/>
        <v>0</v>
      </c>
    </row>
    <row r="61" spans="1:18" ht="16.5" customHeight="1">
      <c r="A61" s="173" t="s">
        <v>16</v>
      </c>
      <c r="B61" s="173" t="s">
        <v>1099</v>
      </c>
      <c r="C61" s="173">
        <f>SUM(C62)</f>
        <v>0</v>
      </c>
      <c r="D61" s="173">
        <f t="shared" si="46"/>
        <v>0</v>
      </c>
      <c r="E61" s="173">
        <f t="shared" si="46"/>
        <v>0</v>
      </c>
      <c r="F61" s="173">
        <f t="shared" si="46"/>
        <v>0</v>
      </c>
      <c r="G61" s="173">
        <f t="shared" si="46"/>
        <v>0</v>
      </c>
      <c r="H61" s="173">
        <f t="shared" si="46"/>
        <v>0</v>
      </c>
      <c r="I61" s="173">
        <f t="shared" si="46"/>
        <v>960000</v>
      </c>
      <c r="J61" s="173">
        <f t="shared" si="46"/>
        <v>960000</v>
      </c>
      <c r="K61" s="173">
        <f t="shared" si="47"/>
        <v>960000</v>
      </c>
      <c r="L61" s="173">
        <f t="shared" si="47"/>
        <v>960000</v>
      </c>
      <c r="M61" s="173">
        <f t="shared" si="47"/>
        <v>960000</v>
      </c>
      <c r="N61" s="173">
        <f t="shared" si="47"/>
        <v>0</v>
      </c>
      <c r="O61" s="173">
        <f t="shared" si="47"/>
        <v>0</v>
      </c>
      <c r="P61" s="173">
        <f t="shared" si="47"/>
        <v>0</v>
      </c>
      <c r="Q61" s="173">
        <f t="shared" si="47"/>
        <v>0</v>
      </c>
      <c r="R61" s="173">
        <f t="shared" si="47"/>
        <v>0</v>
      </c>
    </row>
    <row r="62" spans="1:18" ht="16.5" customHeight="1">
      <c r="A62" s="115" t="s">
        <v>1092</v>
      </c>
      <c r="B62" s="115" t="s">
        <v>1099</v>
      </c>
      <c r="C62" s="115">
        <v>0</v>
      </c>
      <c r="D62" s="115"/>
      <c r="E62" s="115"/>
      <c r="F62" s="115"/>
      <c r="G62" s="115"/>
      <c r="H62" s="115"/>
      <c r="I62" s="115">
        <v>960000</v>
      </c>
      <c r="J62" s="115">
        <f>SUM(F62:I62)</f>
        <v>960000</v>
      </c>
      <c r="K62" s="115">
        <v>960000</v>
      </c>
      <c r="L62" s="115">
        <v>960000</v>
      </c>
      <c r="M62" s="115">
        <v>960000</v>
      </c>
      <c r="N62" s="115"/>
      <c r="O62" s="115"/>
      <c r="P62" s="115"/>
      <c r="Q62" s="115"/>
      <c r="R62" s="115">
        <v>0</v>
      </c>
    </row>
    <row r="63" spans="1:18" ht="16.5" customHeight="1">
      <c r="A63" s="120" t="s">
        <v>3</v>
      </c>
      <c r="B63" s="120" t="s">
        <v>191</v>
      </c>
      <c r="C63" s="120">
        <f t="shared" ref="C63:R64" si="48">SUM(C64)</f>
        <v>0</v>
      </c>
      <c r="D63" s="120">
        <f t="shared" si="48"/>
        <v>0</v>
      </c>
      <c r="E63" s="120">
        <f t="shared" si="48"/>
        <v>0</v>
      </c>
      <c r="F63" s="120">
        <f t="shared" si="48"/>
        <v>0</v>
      </c>
      <c r="G63" s="120">
        <f t="shared" si="48"/>
        <v>0</v>
      </c>
      <c r="H63" s="120">
        <f t="shared" si="48"/>
        <v>0</v>
      </c>
      <c r="I63" s="120">
        <f t="shared" si="48"/>
        <v>510000</v>
      </c>
      <c r="J63" s="120">
        <f t="shared" si="48"/>
        <v>510000</v>
      </c>
      <c r="K63" s="120">
        <f t="shared" si="48"/>
        <v>510000</v>
      </c>
      <c r="L63" s="120">
        <f t="shared" si="48"/>
        <v>500000</v>
      </c>
      <c r="M63" s="120">
        <f t="shared" si="48"/>
        <v>500000</v>
      </c>
      <c r="N63" s="120">
        <f t="shared" si="48"/>
        <v>0</v>
      </c>
      <c r="O63" s="120">
        <f t="shared" si="48"/>
        <v>0</v>
      </c>
      <c r="P63" s="120">
        <f t="shared" si="48"/>
        <v>0</v>
      </c>
      <c r="Q63" s="120">
        <f t="shared" si="48"/>
        <v>0</v>
      </c>
      <c r="R63" s="120">
        <f t="shared" si="48"/>
        <v>10000</v>
      </c>
    </row>
    <row r="64" spans="1:18" ht="16.5" customHeight="1">
      <c r="A64" s="173" t="s">
        <v>16</v>
      </c>
      <c r="B64" s="173" t="s">
        <v>1099</v>
      </c>
      <c r="C64" s="173">
        <f t="shared" si="48"/>
        <v>0</v>
      </c>
      <c r="D64" s="173">
        <f t="shared" si="48"/>
        <v>0</v>
      </c>
      <c r="E64" s="173">
        <f t="shared" si="48"/>
        <v>0</v>
      </c>
      <c r="F64" s="173">
        <f t="shared" si="48"/>
        <v>0</v>
      </c>
      <c r="G64" s="173">
        <f t="shared" si="48"/>
        <v>0</v>
      </c>
      <c r="H64" s="173">
        <f t="shared" si="48"/>
        <v>0</v>
      </c>
      <c r="I64" s="173">
        <f t="shared" si="48"/>
        <v>510000</v>
      </c>
      <c r="J64" s="173">
        <f t="shared" si="48"/>
        <v>510000</v>
      </c>
      <c r="K64" s="173">
        <f t="shared" si="48"/>
        <v>510000</v>
      </c>
      <c r="L64" s="173">
        <f t="shared" si="48"/>
        <v>500000</v>
      </c>
      <c r="M64" s="173">
        <f t="shared" si="48"/>
        <v>500000</v>
      </c>
      <c r="N64" s="173">
        <f t="shared" si="48"/>
        <v>0</v>
      </c>
      <c r="O64" s="173">
        <f t="shared" si="48"/>
        <v>0</v>
      </c>
      <c r="P64" s="173">
        <f t="shared" si="48"/>
        <v>0</v>
      </c>
      <c r="Q64" s="173">
        <f t="shared" si="48"/>
        <v>0</v>
      </c>
      <c r="R64" s="173">
        <f t="shared" si="48"/>
        <v>10000</v>
      </c>
    </row>
    <row r="65" spans="1:18" ht="16.5" customHeight="1">
      <c r="A65" s="115" t="s">
        <v>1092</v>
      </c>
      <c r="B65" s="115" t="s">
        <v>1099</v>
      </c>
      <c r="C65" s="115">
        <v>0</v>
      </c>
      <c r="D65" s="115"/>
      <c r="E65" s="115"/>
      <c r="F65" s="115"/>
      <c r="G65" s="115"/>
      <c r="H65" s="115"/>
      <c r="I65" s="115">
        <v>510000</v>
      </c>
      <c r="J65" s="115">
        <f>SUM(F65:I65)</f>
        <v>510000</v>
      </c>
      <c r="K65" s="115">
        <v>510000</v>
      </c>
      <c r="L65" s="115">
        <v>500000</v>
      </c>
      <c r="M65" s="115">
        <v>500000</v>
      </c>
      <c r="N65" s="115"/>
      <c r="O65" s="115"/>
      <c r="P65" s="115"/>
      <c r="Q65" s="115"/>
      <c r="R65" s="115">
        <v>10000</v>
      </c>
    </row>
    <row r="66" spans="1:18" ht="16.5" customHeight="1">
      <c r="A66" s="119" t="s">
        <v>2</v>
      </c>
      <c r="B66" s="119" t="s">
        <v>252</v>
      </c>
      <c r="C66" s="119">
        <f>SUM(C67)</f>
        <v>0</v>
      </c>
      <c r="D66" s="119">
        <f t="shared" ref="D66:J66" si="49">SUM(D67)</f>
        <v>0</v>
      </c>
      <c r="E66" s="119">
        <f t="shared" si="49"/>
        <v>0</v>
      </c>
      <c r="F66" s="119">
        <f t="shared" si="49"/>
        <v>0</v>
      </c>
      <c r="G66" s="119">
        <f t="shared" si="49"/>
        <v>0</v>
      </c>
      <c r="H66" s="119">
        <f t="shared" si="49"/>
        <v>0</v>
      </c>
      <c r="I66" s="119">
        <f t="shared" si="49"/>
        <v>0</v>
      </c>
      <c r="J66" s="119">
        <f t="shared" si="49"/>
        <v>0</v>
      </c>
      <c r="K66" s="119">
        <f t="shared" ref="K66:R66" si="50">SUM(K67)</f>
        <v>0</v>
      </c>
      <c r="L66" s="119">
        <f t="shared" si="50"/>
        <v>0</v>
      </c>
      <c r="M66" s="119">
        <f t="shared" si="50"/>
        <v>0</v>
      </c>
      <c r="N66" s="119">
        <f t="shared" si="50"/>
        <v>0</v>
      </c>
      <c r="O66" s="119">
        <f t="shared" si="50"/>
        <v>0</v>
      </c>
      <c r="P66" s="119">
        <f t="shared" si="50"/>
        <v>0</v>
      </c>
      <c r="Q66" s="119">
        <f t="shared" si="50"/>
        <v>0</v>
      </c>
      <c r="R66" s="119">
        <f t="shared" si="50"/>
        <v>0</v>
      </c>
    </row>
    <row r="67" spans="1:18" ht="16.5" customHeight="1">
      <c r="A67" s="120" t="s">
        <v>3</v>
      </c>
      <c r="B67" s="120" t="s">
        <v>277</v>
      </c>
      <c r="C67" s="120">
        <f>SUM(C70,C68)</f>
        <v>0</v>
      </c>
      <c r="D67" s="120">
        <f t="shared" ref="D67:J67" si="51">SUM(D70,D68)</f>
        <v>0</v>
      </c>
      <c r="E67" s="120">
        <f t="shared" si="51"/>
        <v>0</v>
      </c>
      <c r="F67" s="120">
        <f t="shared" si="51"/>
        <v>0</v>
      </c>
      <c r="G67" s="120">
        <f t="shared" si="51"/>
        <v>0</v>
      </c>
      <c r="H67" s="120">
        <f t="shared" si="51"/>
        <v>0</v>
      </c>
      <c r="I67" s="120">
        <f t="shared" si="51"/>
        <v>0</v>
      </c>
      <c r="J67" s="120">
        <f t="shared" si="51"/>
        <v>0</v>
      </c>
      <c r="K67" s="120">
        <f t="shared" ref="K67:R67" si="52">SUM(K70,K68)</f>
        <v>0</v>
      </c>
      <c r="L67" s="120">
        <f t="shared" si="52"/>
        <v>0</v>
      </c>
      <c r="M67" s="120">
        <f t="shared" si="52"/>
        <v>0</v>
      </c>
      <c r="N67" s="120">
        <f t="shared" si="52"/>
        <v>0</v>
      </c>
      <c r="O67" s="120">
        <f t="shared" si="52"/>
        <v>0</v>
      </c>
      <c r="P67" s="120">
        <f t="shared" si="52"/>
        <v>0</v>
      </c>
      <c r="Q67" s="120">
        <f t="shared" si="52"/>
        <v>0</v>
      </c>
      <c r="R67" s="120">
        <f t="shared" si="52"/>
        <v>0</v>
      </c>
    </row>
    <row r="68" spans="1:18" ht="16.5" customHeight="1">
      <c r="A68" s="173" t="s">
        <v>16</v>
      </c>
      <c r="B68" s="173" t="s">
        <v>278</v>
      </c>
      <c r="C68" s="173">
        <f t="shared" ref="C68:R68" si="53">SUM(C69)</f>
        <v>0</v>
      </c>
      <c r="D68" s="173">
        <f t="shared" si="53"/>
        <v>0</v>
      </c>
      <c r="E68" s="173">
        <f t="shared" si="53"/>
        <v>0</v>
      </c>
      <c r="F68" s="173">
        <f t="shared" si="53"/>
        <v>0</v>
      </c>
      <c r="G68" s="173">
        <f t="shared" si="53"/>
        <v>0</v>
      </c>
      <c r="H68" s="173">
        <f t="shared" si="53"/>
        <v>0</v>
      </c>
      <c r="I68" s="173">
        <f t="shared" si="53"/>
        <v>0</v>
      </c>
      <c r="J68" s="173">
        <f t="shared" si="53"/>
        <v>0</v>
      </c>
      <c r="K68" s="173">
        <f t="shared" si="53"/>
        <v>0</v>
      </c>
      <c r="L68" s="173">
        <f t="shared" si="53"/>
        <v>0</v>
      </c>
      <c r="M68" s="173">
        <f t="shared" si="53"/>
        <v>0</v>
      </c>
      <c r="N68" s="173">
        <f t="shared" si="53"/>
        <v>0</v>
      </c>
      <c r="O68" s="173">
        <f t="shared" si="53"/>
        <v>0</v>
      </c>
      <c r="P68" s="173">
        <f t="shared" si="53"/>
        <v>0</v>
      </c>
      <c r="Q68" s="173">
        <f t="shared" si="53"/>
        <v>0</v>
      </c>
      <c r="R68" s="173">
        <f t="shared" si="53"/>
        <v>0</v>
      </c>
    </row>
    <row r="69" spans="1:18" ht="16.5" customHeight="1">
      <c r="A69" s="115" t="s">
        <v>1092</v>
      </c>
      <c r="B69" s="115" t="s">
        <v>279</v>
      </c>
      <c r="C69" s="115"/>
      <c r="D69" s="115"/>
      <c r="E69" s="115"/>
      <c r="F69" s="115"/>
      <c r="G69" s="115"/>
      <c r="H69" s="115"/>
      <c r="I69" s="115"/>
      <c r="J69" s="115">
        <f>SUM(F69:I69)</f>
        <v>0</v>
      </c>
      <c r="K69" s="115"/>
      <c r="L69" s="115"/>
      <c r="M69" s="115"/>
      <c r="N69" s="115"/>
      <c r="O69" s="115"/>
      <c r="P69" s="115"/>
      <c r="Q69" s="115"/>
      <c r="R69" s="115">
        <v>0</v>
      </c>
    </row>
    <row r="70" spans="1:18" ht="16.5" customHeight="1">
      <c r="A70" s="173" t="s">
        <v>16</v>
      </c>
      <c r="B70" s="173" t="s">
        <v>160</v>
      </c>
      <c r="C70" s="173">
        <f t="shared" ref="C70:R70" si="54">SUM(C71)</f>
        <v>0</v>
      </c>
      <c r="D70" s="173">
        <f t="shared" ref="D70:J70" si="55">SUM(D71)</f>
        <v>0</v>
      </c>
      <c r="E70" s="173">
        <f t="shared" si="55"/>
        <v>0</v>
      </c>
      <c r="F70" s="173">
        <f t="shared" si="55"/>
        <v>0</v>
      </c>
      <c r="G70" s="173">
        <f t="shared" si="55"/>
        <v>0</v>
      </c>
      <c r="H70" s="173">
        <f t="shared" si="55"/>
        <v>0</v>
      </c>
      <c r="I70" s="173">
        <f t="shared" si="55"/>
        <v>0</v>
      </c>
      <c r="J70" s="173">
        <f t="shared" si="55"/>
        <v>0</v>
      </c>
      <c r="K70" s="173">
        <f t="shared" si="54"/>
        <v>0</v>
      </c>
      <c r="L70" s="173">
        <f t="shared" si="54"/>
        <v>0</v>
      </c>
      <c r="M70" s="173">
        <f t="shared" si="54"/>
        <v>0</v>
      </c>
      <c r="N70" s="173">
        <f t="shared" si="54"/>
        <v>0</v>
      </c>
      <c r="O70" s="173">
        <f t="shared" si="54"/>
        <v>0</v>
      </c>
      <c r="P70" s="173">
        <f t="shared" si="54"/>
        <v>0</v>
      </c>
      <c r="Q70" s="173">
        <f t="shared" si="54"/>
        <v>0</v>
      </c>
      <c r="R70" s="173">
        <f t="shared" si="54"/>
        <v>0</v>
      </c>
    </row>
    <row r="71" spans="1:18" ht="16.5" customHeight="1">
      <c r="A71" s="115" t="s">
        <v>1092</v>
      </c>
      <c r="B71" s="115" t="s">
        <v>280</v>
      </c>
      <c r="C71" s="115"/>
      <c r="D71" s="115"/>
      <c r="E71" s="115"/>
      <c r="F71" s="115"/>
      <c r="G71" s="115"/>
      <c r="H71" s="115"/>
      <c r="I71" s="115"/>
      <c r="J71" s="115">
        <f>SUM(F71:I71)</f>
        <v>0</v>
      </c>
      <c r="K71" s="115"/>
      <c r="L71" s="115"/>
      <c r="M71" s="115"/>
      <c r="N71" s="115"/>
      <c r="O71" s="115"/>
      <c r="P71" s="115"/>
      <c r="Q71" s="115"/>
      <c r="R71" s="115">
        <v>0</v>
      </c>
    </row>
    <row r="72" spans="1:18" ht="16.5" customHeight="1">
      <c r="A72" s="117" t="s">
        <v>1</v>
      </c>
      <c r="B72" s="117" t="s">
        <v>1131</v>
      </c>
      <c r="C72" s="117">
        <f>SUM(C73)</f>
        <v>0</v>
      </c>
      <c r="D72" s="117">
        <f t="shared" ref="D72:J75" si="56">SUM(D73)</f>
        <v>0</v>
      </c>
      <c r="E72" s="117">
        <f t="shared" si="56"/>
        <v>0</v>
      </c>
      <c r="F72" s="117">
        <f t="shared" si="56"/>
        <v>0</v>
      </c>
      <c r="G72" s="117">
        <f t="shared" si="56"/>
        <v>0</v>
      </c>
      <c r="H72" s="117">
        <f t="shared" si="56"/>
        <v>0</v>
      </c>
      <c r="I72" s="117">
        <f t="shared" si="56"/>
        <v>1500000</v>
      </c>
      <c r="J72" s="117">
        <f t="shared" si="56"/>
        <v>1500000</v>
      </c>
      <c r="K72" s="117">
        <f t="shared" ref="K72:R75" si="57">SUM(K73)</f>
        <v>1500000</v>
      </c>
      <c r="L72" s="117">
        <f t="shared" si="57"/>
        <v>1274000</v>
      </c>
      <c r="M72" s="117">
        <f t="shared" si="57"/>
        <v>1274000</v>
      </c>
      <c r="N72" s="117">
        <f t="shared" si="57"/>
        <v>0</v>
      </c>
      <c r="O72" s="117">
        <f t="shared" si="57"/>
        <v>0</v>
      </c>
      <c r="P72" s="117">
        <f t="shared" si="57"/>
        <v>0</v>
      </c>
      <c r="Q72" s="117">
        <f t="shared" si="57"/>
        <v>0</v>
      </c>
      <c r="R72" s="117">
        <f t="shared" si="57"/>
        <v>226000</v>
      </c>
    </row>
    <row r="73" spans="1:18" ht="16.5" customHeight="1">
      <c r="A73" s="119" t="s">
        <v>2</v>
      </c>
      <c r="B73" s="119" t="s">
        <v>1132</v>
      </c>
      <c r="C73" s="119">
        <f>SUM(C74)</f>
        <v>0</v>
      </c>
      <c r="D73" s="119">
        <f t="shared" si="56"/>
        <v>0</v>
      </c>
      <c r="E73" s="119">
        <f t="shared" si="56"/>
        <v>0</v>
      </c>
      <c r="F73" s="119">
        <f t="shared" si="56"/>
        <v>0</v>
      </c>
      <c r="G73" s="119">
        <f t="shared" si="56"/>
        <v>0</v>
      </c>
      <c r="H73" s="119">
        <f t="shared" si="56"/>
        <v>0</v>
      </c>
      <c r="I73" s="119">
        <f t="shared" si="56"/>
        <v>1500000</v>
      </c>
      <c r="J73" s="119">
        <f t="shared" si="56"/>
        <v>1500000</v>
      </c>
      <c r="K73" s="119">
        <f t="shared" si="57"/>
        <v>1500000</v>
      </c>
      <c r="L73" s="119">
        <f t="shared" si="57"/>
        <v>1274000</v>
      </c>
      <c r="M73" s="119">
        <f t="shared" si="57"/>
        <v>1274000</v>
      </c>
      <c r="N73" s="119">
        <f t="shared" si="57"/>
        <v>0</v>
      </c>
      <c r="O73" s="119">
        <f t="shared" si="57"/>
        <v>0</v>
      </c>
      <c r="P73" s="119">
        <f t="shared" si="57"/>
        <v>0</v>
      </c>
      <c r="Q73" s="119">
        <f t="shared" si="57"/>
        <v>0</v>
      </c>
      <c r="R73" s="119">
        <f t="shared" si="57"/>
        <v>226000</v>
      </c>
    </row>
    <row r="74" spans="1:18" ht="16.5" customHeight="1">
      <c r="A74" s="120" t="s">
        <v>3</v>
      </c>
      <c r="B74" s="120" t="s">
        <v>1133</v>
      </c>
      <c r="C74" s="120">
        <f>SUM(C75)</f>
        <v>0</v>
      </c>
      <c r="D74" s="120">
        <f t="shared" si="56"/>
        <v>0</v>
      </c>
      <c r="E74" s="120">
        <f t="shared" si="56"/>
        <v>0</v>
      </c>
      <c r="F74" s="120">
        <f t="shared" si="56"/>
        <v>0</v>
      </c>
      <c r="G74" s="120">
        <f t="shared" si="56"/>
        <v>0</v>
      </c>
      <c r="H74" s="120">
        <f t="shared" si="56"/>
        <v>0</v>
      </c>
      <c r="I74" s="120">
        <f t="shared" si="56"/>
        <v>1500000</v>
      </c>
      <c r="J74" s="120">
        <f t="shared" si="56"/>
        <v>1500000</v>
      </c>
      <c r="K74" s="120">
        <f t="shared" si="57"/>
        <v>1500000</v>
      </c>
      <c r="L74" s="120">
        <f t="shared" si="57"/>
        <v>1274000</v>
      </c>
      <c r="M74" s="120">
        <f t="shared" si="57"/>
        <v>1274000</v>
      </c>
      <c r="N74" s="120">
        <f t="shared" si="57"/>
        <v>0</v>
      </c>
      <c r="O74" s="120">
        <f t="shared" si="57"/>
        <v>0</v>
      </c>
      <c r="P74" s="120">
        <f t="shared" si="57"/>
        <v>0</v>
      </c>
      <c r="Q74" s="120">
        <f t="shared" si="57"/>
        <v>0</v>
      </c>
      <c r="R74" s="120">
        <f t="shared" si="57"/>
        <v>226000</v>
      </c>
    </row>
    <row r="75" spans="1:18" ht="16.5" customHeight="1">
      <c r="A75" s="173" t="s">
        <v>16</v>
      </c>
      <c r="B75" s="173" t="s">
        <v>1134</v>
      </c>
      <c r="C75" s="173">
        <f>SUM(C76)</f>
        <v>0</v>
      </c>
      <c r="D75" s="173">
        <f t="shared" si="56"/>
        <v>0</v>
      </c>
      <c r="E75" s="173">
        <f t="shared" si="56"/>
        <v>0</v>
      </c>
      <c r="F75" s="173">
        <f t="shared" si="56"/>
        <v>0</v>
      </c>
      <c r="G75" s="173">
        <f t="shared" si="56"/>
        <v>0</v>
      </c>
      <c r="H75" s="173">
        <f t="shared" si="56"/>
        <v>0</v>
      </c>
      <c r="I75" s="173">
        <f t="shared" si="56"/>
        <v>1500000</v>
      </c>
      <c r="J75" s="173">
        <f t="shared" si="56"/>
        <v>1500000</v>
      </c>
      <c r="K75" s="173">
        <f t="shared" si="57"/>
        <v>1500000</v>
      </c>
      <c r="L75" s="173">
        <f t="shared" si="57"/>
        <v>1274000</v>
      </c>
      <c r="M75" s="173">
        <f t="shared" si="57"/>
        <v>1274000</v>
      </c>
      <c r="N75" s="173">
        <f t="shared" si="57"/>
        <v>0</v>
      </c>
      <c r="O75" s="173">
        <f t="shared" si="57"/>
        <v>0</v>
      </c>
      <c r="P75" s="173">
        <f t="shared" si="57"/>
        <v>0</v>
      </c>
      <c r="Q75" s="173">
        <f t="shared" si="57"/>
        <v>0</v>
      </c>
      <c r="R75" s="173">
        <f t="shared" si="57"/>
        <v>226000</v>
      </c>
    </row>
    <row r="76" spans="1:18" ht="16.5" customHeight="1">
      <c r="A76" s="115" t="s">
        <v>1135</v>
      </c>
      <c r="B76" s="115" t="s">
        <v>159</v>
      </c>
      <c r="C76" s="115">
        <v>0</v>
      </c>
      <c r="D76" s="115"/>
      <c r="E76" s="115"/>
      <c r="F76" s="115"/>
      <c r="G76" s="115"/>
      <c r="H76" s="115"/>
      <c r="I76" s="115">
        <v>1500000</v>
      </c>
      <c r="J76" s="115">
        <f>SUM(F76:I76)</f>
        <v>1500000</v>
      </c>
      <c r="K76" s="115">
        <v>1500000</v>
      </c>
      <c r="L76" s="115">
        <v>1274000</v>
      </c>
      <c r="M76" s="115">
        <v>1274000</v>
      </c>
      <c r="N76" s="115"/>
      <c r="O76" s="115"/>
      <c r="P76" s="115"/>
      <c r="Q76" s="115"/>
      <c r="R76" s="115">
        <v>226000</v>
      </c>
    </row>
    <row r="77" spans="1:18" ht="16.5" customHeight="1">
      <c r="A77" s="117" t="s">
        <v>1</v>
      </c>
      <c r="B77" s="117" t="s">
        <v>236</v>
      </c>
      <c r="C77" s="117">
        <f>SUM(C78)</f>
        <v>3645000</v>
      </c>
      <c r="D77" s="117">
        <f t="shared" ref="D77:J80" si="58">SUM(D78)</f>
        <v>0</v>
      </c>
      <c r="E77" s="117">
        <f t="shared" si="58"/>
        <v>0</v>
      </c>
      <c r="F77" s="117">
        <f t="shared" si="58"/>
        <v>0</v>
      </c>
      <c r="G77" s="117">
        <f t="shared" si="58"/>
        <v>0</v>
      </c>
      <c r="H77" s="117">
        <f t="shared" si="58"/>
        <v>0</v>
      </c>
      <c r="I77" s="117">
        <f t="shared" si="58"/>
        <v>0</v>
      </c>
      <c r="J77" s="117">
        <f t="shared" si="58"/>
        <v>0</v>
      </c>
      <c r="K77" s="117">
        <f t="shared" ref="K77:R80" si="59">SUM(K78)</f>
        <v>3645000</v>
      </c>
      <c r="L77" s="117">
        <f t="shared" si="59"/>
        <v>3644850</v>
      </c>
      <c r="M77" s="117">
        <f t="shared" si="59"/>
        <v>3644850</v>
      </c>
      <c r="N77" s="117">
        <f t="shared" si="59"/>
        <v>0</v>
      </c>
      <c r="O77" s="117">
        <f t="shared" si="59"/>
        <v>0</v>
      </c>
      <c r="P77" s="117">
        <f t="shared" si="59"/>
        <v>0</v>
      </c>
      <c r="Q77" s="117">
        <f t="shared" si="59"/>
        <v>0</v>
      </c>
      <c r="R77" s="117">
        <f t="shared" si="59"/>
        <v>150</v>
      </c>
    </row>
    <row r="78" spans="1:18" ht="16.5" customHeight="1">
      <c r="A78" s="119" t="s">
        <v>2</v>
      </c>
      <c r="B78" s="119" t="s">
        <v>237</v>
      </c>
      <c r="C78" s="119">
        <f>SUM(C79)</f>
        <v>3645000</v>
      </c>
      <c r="D78" s="119">
        <f t="shared" si="58"/>
        <v>0</v>
      </c>
      <c r="E78" s="119">
        <f t="shared" si="58"/>
        <v>0</v>
      </c>
      <c r="F78" s="119">
        <f t="shared" si="58"/>
        <v>0</v>
      </c>
      <c r="G78" s="119">
        <f t="shared" si="58"/>
        <v>0</v>
      </c>
      <c r="H78" s="119">
        <f t="shared" si="58"/>
        <v>0</v>
      </c>
      <c r="I78" s="119">
        <f t="shared" si="58"/>
        <v>0</v>
      </c>
      <c r="J78" s="119">
        <f t="shared" si="58"/>
        <v>0</v>
      </c>
      <c r="K78" s="119">
        <f t="shared" si="59"/>
        <v>3645000</v>
      </c>
      <c r="L78" s="119">
        <f t="shared" si="59"/>
        <v>3644850</v>
      </c>
      <c r="M78" s="119">
        <f t="shared" si="59"/>
        <v>3644850</v>
      </c>
      <c r="N78" s="119">
        <f t="shared" si="59"/>
        <v>0</v>
      </c>
      <c r="O78" s="119">
        <f t="shared" si="59"/>
        <v>0</v>
      </c>
      <c r="P78" s="119">
        <f t="shared" si="59"/>
        <v>0</v>
      </c>
      <c r="Q78" s="119">
        <f t="shared" si="59"/>
        <v>0</v>
      </c>
      <c r="R78" s="119">
        <f t="shared" si="59"/>
        <v>150</v>
      </c>
    </row>
    <row r="79" spans="1:18" ht="16.5" customHeight="1">
      <c r="A79" s="120" t="s">
        <v>3</v>
      </c>
      <c r="B79" s="120" t="s">
        <v>1136</v>
      </c>
      <c r="C79" s="120">
        <f>SUM(C80)</f>
        <v>3645000</v>
      </c>
      <c r="D79" s="120">
        <f t="shared" si="58"/>
        <v>0</v>
      </c>
      <c r="E79" s="120">
        <f t="shared" si="58"/>
        <v>0</v>
      </c>
      <c r="F79" s="120">
        <f t="shared" si="58"/>
        <v>0</v>
      </c>
      <c r="G79" s="120">
        <f t="shared" si="58"/>
        <v>0</v>
      </c>
      <c r="H79" s="120">
        <f t="shared" si="58"/>
        <v>0</v>
      </c>
      <c r="I79" s="120">
        <f t="shared" si="58"/>
        <v>0</v>
      </c>
      <c r="J79" s="120">
        <f t="shared" si="58"/>
        <v>0</v>
      </c>
      <c r="K79" s="120">
        <f t="shared" si="59"/>
        <v>3645000</v>
      </c>
      <c r="L79" s="120">
        <f t="shared" si="59"/>
        <v>3644850</v>
      </c>
      <c r="M79" s="120">
        <f t="shared" si="59"/>
        <v>3644850</v>
      </c>
      <c r="N79" s="120">
        <f t="shared" si="59"/>
        <v>0</v>
      </c>
      <c r="O79" s="120">
        <f t="shared" si="59"/>
        <v>0</v>
      </c>
      <c r="P79" s="120">
        <f t="shared" si="59"/>
        <v>0</v>
      </c>
      <c r="Q79" s="120">
        <f t="shared" si="59"/>
        <v>0</v>
      </c>
      <c r="R79" s="120">
        <f t="shared" si="59"/>
        <v>150</v>
      </c>
    </row>
    <row r="80" spans="1:18" ht="16.5" customHeight="1">
      <c r="A80" s="173" t="s">
        <v>16</v>
      </c>
      <c r="B80" s="173" t="s">
        <v>1137</v>
      </c>
      <c r="C80" s="173">
        <f>SUM(C81)</f>
        <v>3645000</v>
      </c>
      <c r="D80" s="173">
        <f t="shared" si="58"/>
        <v>0</v>
      </c>
      <c r="E80" s="173">
        <f t="shared" si="58"/>
        <v>0</v>
      </c>
      <c r="F80" s="173">
        <f t="shared" si="58"/>
        <v>0</v>
      </c>
      <c r="G80" s="173">
        <f t="shared" si="58"/>
        <v>0</v>
      </c>
      <c r="H80" s="173">
        <f t="shared" si="58"/>
        <v>0</v>
      </c>
      <c r="I80" s="173">
        <f t="shared" si="58"/>
        <v>0</v>
      </c>
      <c r="J80" s="173">
        <f t="shared" si="58"/>
        <v>0</v>
      </c>
      <c r="K80" s="173">
        <f t="shared" si="59"/>
        <v>3645000</v>
      </c>
      <c r="L80" s="173">
        <f t="shared" si="59"/>
        <v>3644850</v>
      </c>
      <c r="M80" s="173">
        <f t="shared" si="59"/>
        <v>3644850</v>
      </c>
      <c r="N80" s="173">
        <f t="shared" si="59"/>
        <v>0</v>
      </c>
      <c r="O80" s="173">
        <f t="shared" si="59"/>
        <v>0</v>
      </c>
      <c r="P80" s="173">
        <f t="shared" si="59"/>
        <v>0</v>
      </c>
      <c r="Q80" s="173">
        <f t="shared" si="59"/>
        <v>0</v>
      </c>
      <c r="R80" s="173">
        <f t="shared" si="59"/>
        <v>150</v>
      </c>
    </row>
    <row r="81" spans="1:18" ht="16.5" customHeight="1">
      <c r="A81" s="115" t="s">
        <v>1135</v>
      </c>
      <c r="B81" s="115" t="s">
        <v>1138</v>
      </c>
      <c r="C81" s="115">
        <v>3645000</v>
      </c>
      <c r="D81" s="115"/>
      <c r="E81" s="115"/>
      <c r="F81" s="115">
        <v>0</v>
      </c>
      <c r="G81" s="115"/>
      <c r="H81" s="115"/>
      <c r="I81" s="115"/>
      <c r="J81" s="115">
        <f>SUM(F81:I81)</f>
        <v>0</v>
      </c>
      <c r="K81" s="115">
        <v>3645000</v>
      </c>
      <c r="L81" s="115">
        <v>3644850</v>
      </c>
      <c r="M81" s="115">
        <v>3644850</v>
      </c>
      <c r="N81" s="115"/>
      <c r="O81" s="115"/>
      <c r="P81" s="115"/>
      <c r="Q81" s="115"/>
      <c r="R81" s="115">
        <v>150</v>
      </c>
    </row>
    <row r="82" spans="1:18" ht="16.5" customHeight="1">
      <c r="A82" s="117" t="s">
        <v>1</v>
      </c>
      <c r="B82" s="117" t="s">
        <v>240</v>
      </c>
      <c r="C82" s="117">
        <f>SUM(C87,C83)</f>
        <v>0</v>
      </c>
      <c r="D82" s="117">
        <f t="shared" ref="D82:J82" si="60">SUM(D87,D83)</f>
        <v>0</v>
      </c>
      <c r="E82" s="117">
        <f t="shared" si="60"/>
        <v>0</v>
      </c>
      <c r="F82" s="117">
        <f t="shared" si="60"/>
        <v>0</v>
      </c>
      <c r="G82" s="117">
        <f t="shared" si="60"/>
        <v>0</v>
      </c>
      <c r="H82" s="117">
        <f t="shared" si="60"/>
        <v>0</v>
      </c>
      <c r="I82" s="117">
        <f t="shared" si="60"/>
        <v>6575000</v>
      </c>
      <c r="J82" s="117">
        <f t="shared" si="60"/>
        <v>6575000</v>
      </c>
      <c r="K82" s="117">
        <f t="shared" ref="K82:R82" si="61">SUM(K87,K83)</f>
        <v>6575000</v>
      </c>
      <c r="L82" s="117">
        <f t="shared" si="61"/>
        <v>6501240</v>
      </c>
      <c r="M82" s="117">
        <f t="shared" si="61"/>
        <v>6501240</v>
      </c>
      <c r="N82" s="117">
        <f t="shared" si="61"/>
        <v>0</v>
      </c>
      <c r="O82" s="117">
        <f t="shared" si="61"/>
        <v>0</v>
      </c>
      <c r="P82" s="117">
        <f t="shared" si="61"/>
        <v>0</v>
      </c>
      <c r="Q82" s="117">
        <f t="shared" si="61"/>
        <v>0</v>
      </c>
      <c r="R82" s="117">
        <f t="shared" si="61"/>
        <v>73760</v>
      </c>
    </row>
    <row r="83" spans="1:18" ht="16.5" customHeight="1">
      <c r="A83" s="119" t="s">
        <v>2</v>
      </c>
      <c r="B83" s="129" t="s">
        <v>1139</v>
      </c>
      <c r="C83" s="119">
        <f t="shared" ref="C83:R85" si="62">SUM(C84)</f>
        <v>0</v>
      </c>
      <c r="D83" s="119">
        <f t="shared" si="62"/>
        <v>0</v>
      </c>
      <c r="E83" s="119">
        <f t="shared" si="62"/>
        <v>0</v>
      </c>
      <c r="F83" s="119">
        <f t="shared" si="62"/>
        <v>0</v>
      </c>
      <c r="G83" s="119">
        <f t="shared" si="62"/>
        <v>0</v>
      </c>
      <c r="H83" s="119">
        <f t="shared" si="62"/>
        <v>0</v>
      </c>
      <c r="I83" s="119">
        <f t="shared" si="62"/>
        <v>3575000</v>
      </c>
      <c r="J83" s="119">
        <f t="shared" si="62"/>
        <v>3575000</v>
      </c>
      <c r="K83" s="119">
        <f t="shared" si="62"/>
        <v>3575000</v>
      </c>
      <c r="L83" s="119">
        <f t="shared" si="62"/>
        <v>3575000</v>
      </c>
      <c r="M83" s="119">
        <f t="shared" si="62"/>
        <v>3575000</v>
      </c>
      <c r="N83" s="119">
        <f t="shared" si="62"/>
        <v>0</v>
      </c>
      <c r="O83" s="119">
        <f t="shared" si="62"/>
        <v>0</v>
      </c>
      <c r="P83" s="119">
        <f t="shared" si="62"/>
        <v>0</v>
      </c>
      <c r="Q83" s="119">
        <f t="shared" si="62"/>
        <v>0</v>
      </c>
      <c r="R83" s="119">
        <f t="shared" si="62"/>
        <v>0</v>
      </c>
    </row>
    <row r="84" spans="1:18" ht="16.5" customHeight="1">
      <c r="A84" s="120" t="s">
        <v>3</v>
      </c>
      <c r="B84" s="124" t="s">
        <v>1140</v>
      </c>
      <c r="C84" s="120">
        <f t="shared" si="62"/>
        <v>0</v>
      </c>
      <c r="D84" s="120">
        <f t="shared" si="62"/>
        <v>0</v>
      </c>
      <c r="E84" s="120">
        <f t="shared" si="62"/>
        <v>0</v>
      </c>
      <c r="F84" s="120">
        <f t="shared" si="62"/>
        <v>0</v>
      </c>
      <c r="G84" s="120">
        <f t="shared" si="62"/>
        <v>0</v>
      </c>
      <c r="H84" s="120">
        <f t="shared" si="62"/>
        <v>0</v>
      </c>
      <c r="I84" s="120">
        <f t="shared" si="62"/>
        <v>3575000</v>
      </c>
      <c r="J84" s="120">
        <f t="shared" si="62"/>
        <v>3575000</v>
      </c>
      <c r="K84" s="120">
        <f t="shared" si="62"/>
        <v>3575000</v>
      </c>
      <c r="L84" s="120">
        <f t="shared" si="62"/>
        <v>3575000</v>
      </c>
      <c r="M84" s="120">
        <f t="shared" si="62"/>
        <v>3575000</v>
      </c>
      <c r="N84" s="120">
        <f t="shared" si="62"/>
        <v>0</v>
      </c>
      <c r="O84" s="120">
        <f t="shared" si="62"/>
        <v>0</v>
      </c>
      <c r="P84" s="120">
        <f t="shared" si="62"/>
        <v>0</v>
      </c>
      <c r="Q84" s="120">
        <f t="shared" si="62"/>
        <v>0</v>
      </c>
      <c r="R84" s="120">
        <f t="shared" si="62"/>
        <v>0</v>
      </c>
    </row>
    <row r="85" spans="1:18" ht="16.5" customHeight="1">
      <c r="A85" s="173" t="s">
        <v>16</v>
      </c>
      <c r="B85" s="174" t="s">
        <v>1141</v>
      </c>
      <c r="C85" s="173">
        <f t="shared" si="62"/>
        <v>0</v>
      </c>
      <c r="D85" s="173">
        <f t="shared" si="62"/>
        <v>0</v>
      </c>
      <c r="E85" s="173">
        <f t="shared" si="62"/>
        <v>0</v>
      </c>
      <c r="F85" s="173">
        <f t="shared" si="62"/>
        <v>0</v>
      </c>
      <c r="G85" s="173">
        <f t="shared" si="62"/>
        <v>0</v>
      </c>
      <c r="H85" s="173">
        <f t="shared" si="62"/>
        <v>0</v>
      </c>
      <c r="I85" s="173">
        <f t="shared" si="62"/>
        <v>3575000</v>
      </c>
      <c r="J85" s="173">
        <f t="shared" si="62"/>
        <v>3575000</v>
      </c>
      <c r="K85" s="173">
        <f t="shared" si="62"/>
        <v>3575000</v>
      </c>
      <c r="L85" s="173">
        <f t="shared" si="62"/>
        <v>3575000</v>
      </c>
      <c r="M85" s="173">
        <f t="shared" si="62"/>
        <v>3575000</v>
      </c>
      <c r="N85" s="173">
        <f t="shared" si="62"/>
        <v>0</v>
      </c>
      <c r="O85" s="173">
        <f t="shared" si="62"/>
        <v>0</v>
      </c>
      <c r="P85" s="173">
        <f t="shared" si="62"/>
        <v>0</v>
      </c>
      <c r="Q85" s="173">
        <f t="shared" si="62"/>
        <v>0</v>
      </c>
      <c r="R85" s="173">
        <f t="shared" si="62"/>
        <v>0</v>
      </c>
    </row>
    <row r="86" spans="1:18" ht="16.5" customHeight="1">
      <c r="A86" s="115" t="s">
        <v>1135</v>
      </c>
      <c r="B86" s="123" t="s">
        <v>1142</v>
      </c>
      <c r="C86" s="115">
        <v>0</v>
      </c>
      <c r="D86" s="115"/>
      <c r="E86" s="115"/>
      <c r="F86" s="115"/>
      <c r="G86" s="115"/>
      <c r="H86" s="115"/>
      <c r="I86" s="115">
        <v>3575000</v>
      </c>
      <c r="J86" s="115">
        <f>SUM(F86:I86)</f>
        <v>3575000</v>
      </c>
      <c r="K86" s="115">
        <v>3575000</v>
      </c>
      <c r="L86" s="115">
        <v>3575000</v>
      </c>
      <c r="M86" s="115">
        <v>3575000</v>
      </c>
      <c r="N86" s="115"/>
      <c r="O86" s="115"/>
      <c r="P86" s="115"/>
      <c r="Q86" s="115">
        <f>SUM(N86:P86)</f>
        <v>0</v>
      </c>
      <c r="R86" s="115">
        <f t="shared" ref="R86" si="63">K86-M86-Q86</f>
        <v>0</v>
      </c>
    </row>
    <row r="87" spans="1:18" ht="16.5" customHeight="1">
      <c r="A87" s="119" t="s">
        <v>2</v>
      </c>
      <c r="B87" s="119" t="s">
        <v>241</v>
      </c>
      <c r="C87" s="119">
        <f t="shared" ref="C87:R89" si="64">SUM(C88)</f>
        <v>0</v>
      </c>
      <c r="D87" s="119">
        <f t="shared" si="64"/>
        <v>0</v>
      </c>
      <c r="E87" s="119">
        <f t="shared" si="64"/>
        <v>0</v>
      </c>
      <c r="F87" s="119">
        <f t="shared" si="64"/>
        <v>0</v>
      </c>
      <c r="G87" s="119">
        <f t="shared" si="64"/>
        <v>0</v>
      </c>
      <c r="H87" s="119">
        <f t="shared" si="64"/>
        <v>0</v>
      </c>
      <c r="I87" s="119">
        <f t="shared" si="64"/>
        <v>3000000</v>
      </c>
      <c r="J87" s="119">
        <f t="shared" si="64"/>
        <v>3000000</v>
      </c>
      <c r="K87" s="119">
        <f t="shared" si="64"/>
        <v>3000000</v>
      </c>
      <c r="L87" s="119">
        <f t="shared" si="64"/>
        <v>2926240</v>
      </c>
      <c r="M87" s="119">
        <f t="shared" si="64"/>
        <v>2926240</v>
      </c>
      <c r="N87" s="119">
        <f t="shared" si="64"/>
        <v>0</v>
      </c>
      <c r="O87" s="119">
        <f t="shared" si="64"/>
        <v>0</v>
      </c>
      <c r="P87" s="119">
        <f t="shared" si="64"/>
        <v>0</v>
      </c>
      <c r="Q87" s="119">
        <f t="shared" si="64"/>
        <v>0</v>
      </c>
      <c r="R87" s="119">
        <f t="shared" si="64"/>
        <v>73760</v>
      </c>
    </row>
    <row r="88" spans="1:18" ht="16.5" customHeight="1">
      <c r="A88" s="120" t="s">
        <v>3</v>
      </c>
      <c r="B88" s="120" t="s">
        <v>87</v>
      </c>
      <c r="C88" s="120">
        <f t="shared" si="64"/>
        <v>0</v>
      </c>
      <c r="D88" s="120">
        <f t="shared" si="64"/>
        <v>0</v>
      </c>
      <c r="E88" s="120">
        <f t="shared" si="64"/>
        <v>0</v>
      </c>
      <c r="F88" s="120">
        <f t="shared" si="64"/>
        <v>0</v>
      </c>
      <c r="G88" s="120">
        <f t="shared" si="64"/>
        <v>0</v>
      </c>
      <c r="H88" s="120">
        <f t="shared" si="64"/>
        <v>0</v>
      </c>
      <c r="I88" s="120">
        <f t="shared" si="64"/>
        <v>3000000</v>
      </c>
      <c r="J88" s="120">
        <f t="shared" si="64"/>
        <v>3000000</v>
      </c>
      <c r="K88" s="120">
        <f t="shared" si="64"/>
        <v>3000000</v>
      </c>
      <c r="L88" s="120">
        <f t="shared" si="64"/>
        <v>2926240</v>
      </c>
      <c r="M88" s="120">
        <f t="shared" si="64"/>
        <v>2926240</v>
      </c>
      <c r="N88" s="120">
        <f t="shared" si="64"/>
        <v>0</v>
      </c>
      <c r="O88" s="120">
        <f t="shared" si="64"/>
        <v>0</v>
      </c>
      <c r="P88" s="120">
        <f t="shared" si="64"/>
        <v>0</v>
      </c>
      <c r="Q88" s="120">
        <f t="shared" si="64"/>
        <v>0</v>
      </c>
      <c r="R88" s="120">
        <f t="shared" si="64"/>
        <v>73760</v>
      </c>
    </row>
    <row r="89" spans="1:18" ht="16.5" customHeight="1">
      <c r="A89" s="173" t="s">
        <v>16</v>
      </c>
      <c r="B89" s="173" t="s">
        <v>1143</v>
      </c>
      <c r="C89" s="173">
        <f t="shared" si="64"/>
        <v>0</v>
      </c>
      <c r="D89" s="173">
        <f t="shared" si="64"/>
        <v>0</v>
      </c>
      <c r="E89" s="173">
        <f t="shared" si="64"/>
        <v>0</v>
      </c>
      <c r="F89" s="173">
        <f t="shared" si="64"/>
        <v>0</v>
      </c>
      <c r="G89" s="173">
        <f t="shared" si="64"/>
        <v>0</v>
      </c>
      <c r="H89" s="173">
        <f t="shared" si="64"/>
        <v>0</v>
      </c>
      <c r="I89" s="173">
        <f t="shared" si="64"/>
        <v>3000000</v>
      </c>
      <c r="J89" s="173">
        <f t="shared" si="64"/>
        <v>3000000</v>
      </c>
      <c r="K89" s="173">
        <f t="shared" si="64"/>
        <v>3000000</v>
      </c>
      <c r="L89" s="173">
        <f t="shared" si="64"/>
        <v>2926240</v>
      </c>
      <c r="M89" s="173">
        <f t="shared" si="64"/>
        <v>2926240</v>
      </c>
      <c r="N89" s="173">
        <f t="shared" si="64"/>
        <v>0</v>
      </c>
      <c r="O89" s="173">
        <f t="shared" si="64"/>
        <v>0</v>
      </c>
      <c r="P89" s="173">
        <f t="shared" si="64"/>
        <v>0</v>
      </c>
      <c r="Q89" s="173">
        <f t="shared" si="64"/>
        <v>0</v>
      </c>
      <c r="R89" s="173">
        <f t="shared" si="64"/>
        <v>73760</v>
      </c>
    </row>
    <row r="90" spans="1:18" ht="16.5" customHeight="1">
      <c r="A90" s="115" t="s">
        <v>1135</v>
      </c>
      <c r="B90" s="115" t="s">
        <v>1143</v>
      </c>
      <c r="C90" s="115">
        <v>0</v>
      </c>
      <c r="D90" s="115"/>
      <c r="E90" s="115"/>
      <c r="F90" s="115"/>
      <c r="G90" s="115"/>
      <c r="H90" s="115"/>
      <c r="I90" s="115">
        <v>3000000</v>
      </c>
      <c r="J90" s="115">
        <f>SUM(F90:I90)</f>
        <v>3000000</v>
      </c>
      <c r="K90" s="115">
        <v>3000000</v>
      </c>
      <c r="L90" s="115">
        <v>2926240</v>
      </c>
      <c r="M90" s="115">
        <v>2926240</v>
      </c>
      <c r="N90" s="115"/>
      <c r="O90" s="115"/>
      <c r="P90" s="115"/>
      <c r="Q90" s="115">
        <f>SUM(N90:P90)</f>
        <v>0</v>
      </c>
      <c r="R90" s="115">
        <f>K90-M90-Q90</f>
        <v>73760</v>
      </c>
    </row>
    <row r="91" spans="1:18"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</row>
  </sheetData>
  <autoFilter ref="A5:R91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49" firstPageNumber="120" fitToHeight="10" orientation="landscape" useFirstPageNumber="1" r:id="rId1"/>
  <headerFooter alignWithMargins="0">
    <oddFooter>&amp;C- &amp;P -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6"/>
  <sheetViews>
    <sheetView showGridLines="0" zoomScale="85" zoomScaleNormal="85" workbookViewId="0">
      <selection activeCell="C2" sqref="C2:H2"/>
    </sheetView>
  </sheetViews>
  <sheetFormatPr defaultColWidth="9.140625" defaultRowHeight="12.75"/>
  <cols>
    <col min="1" max="1" width="12.85546875" style="179" customWidth="1"/>
    <col min="2" max="2" width="36.7109375" style="179" customWidth="1"/>
    <col min="3" max="7" width="15.7109375" style="179" customWidth="1"/>
    <col min="8" max="8" width="17.5703125" style="179" bestFit="1" customWidth="1"/>
    <col min="9" max="9" width="16.7109375" style="179" bestFit="1" customWidth="1"/>
    <col min="10" max="10" width="21.28515625" style="179" bestFit="1" customWidth="1"/>
    <col min="11" max="18" width="15.7109375" style="179" customWidth="1"/>
    <col min="19" max="16384" width="9.140625" style="180"/>
  </cols>
  <sheetData>
    <row r="1" spans="1:18" ht="40.700000000000003" customHeight="1"/>
    <row r="2" spans="1:18" ht="18" customHeight="1">
      <c r="A2" s="696" t="s">
        <v>422</v>
      </c>
      <c r="B2" s="696"/>
      <c r="C2" s="697" t="s">
        <v>1144</v>
      </c>
      <c r="D2" s="696"/>
      <c r="E2" s="696"/>
      <c r="F2" s="696"/>
      <c r="G2" s="696"/>
      <c r="H2" s="696"/>
      <c r="R2" s="114" t="s">
        <v>1080</v>
      </c>
    </row>
    <row r="3" spans="1:18" ht="16.5" customHeight="1">
      <c r="C3" s="183">
        <f>SUBTOTAL(9,C11:C75)</f>
        <v>566350000</v>
      </c>
      <c r="D3" s="183">
        <f t="shared" ref="D3:R3" si="0">SUBTOTAL(9,D11:D75)</f>
        <v>0</v>
      </c>
      <c r="E3" s="183">
        <f t="shared" si="0"/>
        <v>0</v>
      </c>
      <c r="F3" s="183"/>
      <c r="G3" s="183"/>
      <c r="H3" s="183">
        <f t="shared" si="0"/>
        <v>1900000000</v>
      </c>
      <c r="I3" s="183">
        <f t="shared" si="0"/>
        <v>47650000</v>
      </c>
      <c r="J3" s="183">
        <f t="shared" si="0"/>
        <v>1947650000</v>
      </c>
      <c r="K3" s="183">
        <f t="shared" si="0"/>
        <v>2514000000</v>
      </c>
      <c r="L3" s="183">
        <f t="shared" si="0"/>
        <v>2494148290</v>
      </c>
      <c r="M3" s="183">
        <f t="shared" si="0"/>
        <v>2246003140</v>
      </c>
      <c r="N3" s="183">
        <f t="shared" si="0"/>
        <v>248145150</v>
      </c>
      <c r="O3" s="183">
        <f t="shared" si="0"/>
        <v>11094450</v>
      </c>
      <c r="P3" s="183">
        <f t="shared" si="0"/>
        <v>0</v>
      </c>
      <c r="Q3" s="183">
        <f t="shared" si="0"/>
        <v>259239600</v>
      </c>
      <c r="R3" s="183">
        <f t="shared" si="0"/>
        <v>8757260</v>
      </c>
    </row>
    <row r="4" spans="1:18" s="185" customFormat="1" ht="16.5" customHeight="1">
      <c r="A4" s="689" t="s">
        <v>424</v>
      </c>
      <c r="B4" s="689"/>
      <c r="C4" s="689" t="s">
        <v>1081</v>
      </c>
      <c r="D4" s="689" t="s">
        <v>425</v>
      </c>
      <c r="E4" s="689"/>
      <c r="F4" s="689"/>
      <c r="G4" s="689"/>
      <c r="H4" s="689"/>
      <c r="I4" s="689"/>
      <c r="J4" s="689"/>
      <c r="K4" s="687" t="s">
        <v>1082</v>
      </c>
      <c r="L4" s="687" t="s">
        <v>1083</v>
      </c>
      <c r="M4" s="687" t="s">
        <v>1084</v>
      </c>
      <c r="N4" s="689" t="s">
        <v>426</v>
      </c>
      <c r="O4" s="689"/>
      <c r="P4" s="689"/>
      <c r="Q4" s="689"/>
      <c r="R4" s="689" t="s">
        <v>1085</v>
      </c>
    </row>
    <row r="5" spans="1:18" s="185" customFormat="1" ht="16.5" customHeight="1">
      <c r="A5" s="201" t="s">
        <v>5</v>
      </c>
      <c r="B5" s="201" t="s">
        <v>6</v>
      </c>
      <c r="C5" s="689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8"/>
      <c r="L5" s="688"/>
      <c r="M5" s="688"/>
      <c r="N5" s="201" t="s">
        <v>11</v>
      </c>
      <c r="O5" s="201" t="s">
        <v>12</v>
      </c>
      <c r="P5" s="201" t="s">
        <v>774</v>
      </c>
      <c r="Q5" s="201" t="s">
        <v>13</v>
      </c>
      <c r="R5" s="689"/>
    </row>
    <row r="6" spans="1:18" ht="16.5" customHeight="1">
      <c r="A6" s="115" t="s">
        <v>14</v>
      </c>
      <c r="B6" s="115" t="s">
        <v>1087</v>
      </c>
      <c r="C6" s="115">
        <f t="shared" ref="C6:R6" si="1">SUM(C7,C42,C50,C55,C60,C65)</f>
        <v>283571000</v>
      </c>
      <c r="D6" s="115">
        <f t="shared" si="1"/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380000000</v>
      </c>
      <c r="I6" s="115">
        <f t="shared" si="1"/>
        <v>9530000</v>
      </c>
      <c r="J6" s="115">
        <f t="shared" si="1"/>
        <v>389530000</v>
      </c>
      <c r="K6" s="115">
        <f t="shared" si="1"/>
        <v>673101000</v>
      </c>
      <c r="L6" s="115">
        <f t="shared" si="1"/>
        <v>667725030</v>
      </c>
      <c r="M6" s="115">
        <f t="shared" si="1"/>
        <v>611097000</v>
      </c>
      <c r="N6" s="115">
        <f t="shared" si="1"/>
        <v>56628030</v>
      </c>
      <c r="O6" s="115">
        <f t="shared" si="1"/>
        <v>2218890</v>
      </c>
      <c r="P6" s="115">
        <f t="shared" si="1"/>
        <v>0</v>
      </c>
      <c r="Q6" s="115">
        <f t="shared" si="1"/>
        <v>58846920</v>
      </c>
      <c r="R6" s="115">
        <f t="shared" si="1"/>
        <v>3157080</v>
      </c>
    </row>
    <row r="7" spans="1:18" ht="16.5" customHeight="1">
      <c r="A7" s="117" t="s">
        <v>1</v>
      </c>
      <c r="B7" s="117" t="s">
        <v>1088</v>
      </c>
      <c r="C7" s="117">
        <f>SUM(C8)</f>
        <v>283571000</v>
      </c>
      <c r="D7" s="117">
        <f t="shared" ref="D7:J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ref="K7:R8" si="3">SUM(K8)</f>
        <v>283571000</v>
      </c>
      <c r="L7" s="117">
        <f t="shared" si="3"/>
        <v>281229620</v>
      </c>
      <c r="M7" s="117">
        <f t="shared" si="3"/>
        <v>269564620</v>
      </c>
      <c r="N7" s="117">
        <f t="shared" si="3"/>
        <v>11665000</v>
      </c>
      <c r="O7" s="117">
        <f t="shared" si="3"/>
        <v>0</v>
      </c>
      <c r="P7" s="117">
        <f t="shared" si="3"/>
        <v>0</v>
      </c>
      <c r="Q7" s="117">
        <f t="shared" si="3"/>
        <v>11665000</v>
      </c>
      <c r="R7" s="117">
        <f>SUM(R8)</f>
        <v>2341380</v>
      </c>
    </row>
    <row r="8" spans="1:18" ht="16.5" customHeight="1">
      <c r="A8" s="119" t="s">
        <v>2</v>
      </c>
      <c r="B8" s="119" t="s">
        <v>1089</v>
      </c>
      <c r="C8" s="119">
        <f>SUM(C9)</f>
        <v>283571000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19">
        <f t="shared" si="3"/>
        <v>283571000</v>
      </c>
      <c r="L8" s="119">
        <f t="shared" si="3"/>
        <v>281229620</v>
      </c>
      <c r="M8" s="119">
        <f t="shared" si="3"/>
        <v>269564620</v>
      </c>
      <c r="N8" s="119">
        <f t="shared" si="3"/>
        <v>11665000</v>
      </c>
      <c r="O8" s="119">
        <f t="shared" si="3"/>
        <v>0</v>
      </c>
      <c r="P8" s="119">
        <f t="shared" si="3"/>
        <v>0</v>
      </c>
      <c r="Q8" s="119">
        <f t="shared" si="3"/>
        <v>11665000</v>
      </c>
      <c r="R8" s="119">
        <f t="shared" si="3"/>
        <v>2341380</v>
      </c>
    </row>
    <row r="9" spans="1:18" ht="16.5" customHeight="1">
      <c r="A9" s="120" t="s">
        <v>3</v>
      </c>
      <c r="B9" s="120" t="s">
        <v>1145</v>
      </c>
      <c r="C9" s="120">
        <f t="shared" ref="C9:R9" si="4">SUM(C10,C12,C14,C18,C22,C24,C27,C29,C31,C34,C36,C39)</f>
        <v>283571000</v>
      </c>
      <c r="D9" s="120">
        <f t="shared" si="4"/>
        <v>0</v>
      </c>
      <c r="E9" s="120">
        <f t="shared" si="4"/>
        <v>0</v>
      </c>
      <c r="F9" s="120">
        <f t="shared" si="4"/>
        <v>0</v>
      </c>
      <c r="G9" s="120">
        <f t="shared" si="4"/>
        <v>0</v>
      </c>
      <c r="H9" s="120">
        <f t="shared" si="4"/>
        <v>0</v>
      </c>
      <c r="I9" s="120">
        <f t="shared" si="4"/>
        <v>0</v>
      </c>
      <c r="J9" s="120">
        <f t="shared" si="4"/>
        <v>0</v>
      </c>
      <c r="K9" s="120">
        <f t="shared" si="4"/>
        <v>283571000</v>
      </c>
      <c r="L9" s="120">
        <f t="shared" si="4"/>
        <v>281229620</v>
      </c>
      <c r="M9" s="120">
        <f t="shared" si="4"/>
        <v>269564620</v>
      </c>
      <c r="N9" s="120">
        <f t="shared" si="4"/>
        <v>11665000</v>
      </c>
      <c r="O9" s="120">
        <f t="shared" si="4"/>
        <v>0</v>
      </c>
      <c r="P9" s="120">
        <f t="shared" si="4"/>
        <v>0</v>
      </c>
      <c r="Q9" s="120">
        <f t="shared" si="4"/>
        <v>11665000</v>
      </c>
      <c r="R9" s="120">
        <f t="shared" si="4"/>
        <v>2341380</v>
      </c>
    </row>
    <row r="10" spans="1:18" ht="16.5" customHeight="1">
      <c r="A10" s="173" t="s">
        <v>16</v>
      </c>
      <c r="B10" s="173" t="s">
        <v>1146</v>
      </c>
      <c r="C10" s="173">
        <f t="shared" ref="C10:R10" si="5">SUM(C11:C11)</f>
        <v>792000</v>
      </c>
      <c r="D10" s="173">
        <f t="shared" ref="D10:J10" si="6">D11</f>
        <v>0</v>
      </c>
      <c r="E10" s="173">
        <f t="shared" si="6"/>
        <v>0</v>
      </c>
      <c r="F10" s="173">
        <f t="shared" si="6"/>
        <v>0</v>
      </c>
      <c r="G10" s="173">
        <f t="shared" si="6"/>
        <v>0</v>
      </c>
      <c r="H10" s="173">
        <f t="shared" si="6"/>
        <v>0</v>
      </c>
      <c r="I10" s="173">
        <f t="shared" si="6"/>
        <v>0</v>
      </c>
      <c r="J10" s="173">
        <f t="shared" si="6"/>
        <v>0</v>
      </c>
      <c r="K10" s="173">
        <f t="shared" si="5"/>
        <v>792000</v>
      </c>
      <c r="L10" s="173">
        <f t="shared" si="5"/>
        <v>788000</v>
      </c>
      <c r="M10" s="173">
        <f t="shared" si="5"/>
        <v>788000</v>
      </c>
      <c r="N10" s="173">
        <f t="shared" si="5"/>
        <v>0</v>
      </c>
      <c r="O10" s="173">
        <f t="shared" si="5"/>
        <v>0</v>
      </c>
      <c r="P10" s="173">
        <f t="shared" si="5"/>
        <v>0</v>
      </c>
      <c r="Q10" s="173">
        <f t="shared" si="5"/>
        <v>0</v>
      </c>
      <c r="R10" s="173">
        <f t="shared" si="5"/>
        <v>4000</v>
      </c>
    </row>
    <row r="11" spans="1:18" ht="16.5" customHeight="1">
      <c r="A11" s="115" t="s">
        <v>1147</v>
      </c>
      <c r="B11" s="115" t="s">
        <v>1148</v>
      </c>
      <c r="C11" s="115">
        <v>792000</v>
      </c>
      <c r="D11" s="115"/>
      <c r="E11" s="115"/>
      <c r="F11" s="115">
        <v>0</v>
      </c>
      <c r="G11" s="115"/>
      <c r="H11" s="115"/>
      <c r="I11" s="115"/>
      <c r="J11" s="115">
        <f>SUM(F11:I11)</f>
        <v>0</v>
      </c>
      <c r="K11" s="115">
        <v>792000</v>
      </c>
      <c r="L11" s="115">
        <v>788000</v>
      </c>
      <c r="M11" s="115">
        <v>788000</v>
      </c>
      <c r="N11" s="115">
        <f>L11-M11</f>
        <v>0</v>
      </c>
      <c r="O11" s="115"/>
      <c r="P11" s="115"/>
      <c r="Q11" s="115">
        <f>SUM(N11:P11)</f>
        <v>0</v>
      </c>
      <c r="R11" s="115">
        <f>K11-M11-Q11</f>
        <v>4000</v>
      </c>
    </row>
    <row r="12" spans="1:18" ht="16.5" customHeight="1">
      <c r="A12" s="173" t="s">
        <v>16</v>
      </c>
      <c r="B12" s="173" t="s">
        <v>1149</v>
      </c>
      <c r="C12" s="173">
        <v>96000000</v>
      </c>
      <c r="D12" s="173">
        <f t="shared" ref="D12:J12" si="7">D13</f>
        <v>0</v>
      </c>
      <c r="E12" s="173">
        <f t="shared" si="7"/>
        <v>0</v>
      </c>
      <c r="F12" s="173">
        <f t="shared" si="7"/>
        <v>1000000</v>
      </c>
      <c r="G12" s="173">
        <f t="shared" si="7"/>
        <v>0</v>
      </c>
      <c r="H12" s="173">
        <f t="shared" si="7"/>
        <v>0</v>
      </c>
      <c r="I12" s="173">
        <f t="shared" si="7"/>
        <v>0</v>
      </c>
      <c r="J12" s="173">
        <f t="shared" si="7"/>
        <v>1000000</v>
      </c>
      <c r="K12" s="173">
        <v>97000000</v>
      </c>
      <c r="L12" s="173">
        <f t="shared" ref="L12:R12" si="8">SUM(L13)</f>
        <v>96840770</v>
      </c>
      <c r="M12" s="173">
        <f>SUM(M13)</f>
        <v>96840770</v>
      </c>
      <c r="N12" s="173">
        <f t="shared" si="8"/>
        <v>0</v>
      </c>
      <c r="O12" s="173">
        <f t="shared" si="8"/>
        <v>0</v>
      </c>
      <c r="P12" s="173">
        <f t="shared" si="8"/>
        <v>0</v>
      </c>
      <c r="Q12" s="173">
        <f t="shared" si="8"/>
        <v>0</v>
      </c>
      <c r="R12" s="173">
        <f t="shared" si="8"/>
        <v>159230</v>
      </c>
    </row>
    <row r="13" spans="1:18" ht="16.5" customHeight="1">
      <c r="A13" s="115" t="s">
        <v>1092</v>
      </c>
      <c r="B13" s="115" t="s">
        <v>1099</v>
      </c>
      <c r="C13" s="115">
        <v>96000000</v>
      </c>
      <c r="D13" s="115"/>
      <c r="E13" s="115"/>
      <c r="F13" s="115">
        <v>1000000</v>
      </c>
      <c r="G13" s="115"/>
      <c r="H13" s="115"/>
      <c r="I13" s="115"/>
      <c r="J13" s="115">
        <f>SUM(F13:I13)</f>
        <v>1000000</v>
      </c>
      <c r="K13" s="115">
        <v>97000000</v>
      </c>
      <c r="L13" s="115">
        <v>96840770</v>
      </c>
      <c r="M13" s="115">
        <v>96840770</v>
      </c>
      <c r="N13" s="115">
        <f>L13-M13</f>
        <v>0</v>
      </c>
      <c r="O13" s="115"/>
      <c r="P13" s="115"/>
      <c r="Q13" s="115">
        <f>SUM(N13:P13)</f>
        <v>0</v>
      </c>
      <c r="R13" s="115">
        <f>K13-M13-Q13</f>
        <v>159230</v>
      </c>
    </row>
    <row r="14" spans="1:18" ht="16.5" customHeight="1">
      <c r="A14" s="173" t="s">
        <v>16</v>
      </c>
      <c r="B14" s="174" t="s">
        <v>1100</v>
      </c>
      <c r="C14" s="173">
        <v>30079000</v>
      </c>
      <c r="D14" s="173">
        <f t="shared" ref="D14:J14" si="9">SUM(D15:D17)</f>
        <v>0</v>
      </c>
      <c r="E14" s="173">
        <f t="shared" si="9"/>
        <v>0</v>
      </c>
      <c r="F14" s="173">
        <f t="shared" si="9"/>
        <v>-13200000</v>
      </c>
      <c r="G14" s="173">
        <f t="shared" si="9"/>
        <v>0</v>
      </c>
      <c r="H14" s="173">
        <f t="shared" si="9"/>
        <v>0</v>
      </c>
      <c r="I14" s="173">
        <f t="shared" si="9"/>
        <v>0</v>
      </c>
      <c r="J14" s="173">
        <f t="shared" si="9"/>
        <v>-13200000</v>
      </c>
      <c r="K14" s="173">
        <v>16879000</v>
      </c>
      <c r="L14" s="173">
        <f t="shared" ref="L14:R14" si="10">SUM(L15:L17)</f>
        <v>16598650</v>
      </c>
      <c r="M14" s="173">
        <f t="shared" si="10"/>
        <v>16598650</v>
      </c>
      <c r="N14" s="173">
        <f t="shared" si="10"/>
        <v>0</v>
      </c>
      <c r="O14" s="173">
        <f t="shared" si="10"/>
        <v>0</v>
      </c>
      <c r="P14" s="173">
        <f t="shared" si="10"/>
        <v>0</v>
      </c>
      <c r="Q14" s="173">
        <f t="shared" si="10"/>
        <v>0</v>
      </c>
      <c r="R14" s="173">
        <f t="shared" si="10"/>
        <v>280350</v>
      </c>
    </row>
    <row r="15" spans="1:18" ht="16.5" customHeight="1">
      <c r="A15" s="115" t="s">
        <v>1092</v>
      </c>
      <c r="B15" s="115" t="s">
        <v>144</v>
      </c>
      <c r="C15" s="115">
        <v>25079000</v>
      </c>
      <c r="D15" s="115"/>
      <c r="E15" s="115"/>
      <c r="F15" s="115">
        <v>-11300000</v>
      </c>
      <c r="G15" s="115"/>
      <c r="H15" s="115"/>
      <c r="I15" s="115"/>
      <c r="J15" s="115">
        <f t="shared" ref="J15:J17" si="11">SUM(F15:I15)</f>
        <v>-11300000</v>
      </c>
      <c r="K15" s="115">
        <v>13779000</v>
      </c>
      <c r="L15" s="61">
        <v>13772150</v>
      </c>
      <c r="M15" s="62">
        <v>13772150</v>
      </c>
      <c r="N15" s="115">
        <f t="shared" ref="N15:N17" si="12">L15-M15</f>
        <v>0</v>
      </c>
      <c r="O15" s="115"/>
      <c r="P15" s="115"/>
      <c r="Q15" s="115">
        <f>SUM(N15:P15)</f>
        <v>0</v>
      </c>
      <c r="R15" s="115">
        <f t="shared" ref="R15:R17" si="13">K15-M15-Q15</f>
        <v>6850</v>
      </c>
    </row>
    <row r="16" spans="1:18" ht="16.5" customHeight="1">
      <c r="A16" s="115" t="s">
        <v>1092</v>
      </c>
      <c r="B16" s="115" t="s">
        <v>1101</v>
      </c>
      <c r="C16" s="115">
        <v>4000000</v>
      </c>
      <c r="D16" s="115"/>
      <c r="E16" s="115"/>
      <c r="F16" s="115">
        <v>-2000000</v>
      </c>
      <c r="G16" s="115"/>
      <c r="H16" s="115"/>
      <c r="I16" s="115"/>
      <c r="J16" s="115">
        <f t="shared" si="11"/>
        <v>-2000000</v>
      </c>
      <c r="K16" s="115">
        <v>2000000</v>
      </c>
      <c r="L16" s="61">
        <v>1734000</v>
      </c>
      <c r="M16" s="62">
        <v>1734000</v>
      </c>
      <c r="N16" s="115">
        <f t="shared" si="12"/>
        <v>0</v>
      </c>
      <c r="O16" s="115"/>
      <c r="P16" s="115"/>
      <c r="Q16" s="115">
        <f>SUM(N16:P16)</f>
        <v>0</v>
      </c>
      <c r="R16" s="115">
        <f t="shared" si="13"/>
        <v>266000</v>
      </c>
    </row>
    <row r="17" spans="1:18" ht="16.5" customHeight="1">
      <c r="A17" s="115" t="s">
        <v>1092</v>
      </c>
      <c r="B17" s="115" t="s">
        <v>1103</v>
      </c>
      <c r="C17" s="115">
        <v>1000000</v>
      </c>
      <c r="D17" s="115"/>
      <c r="E17" s="115"/>
      <c r="F17" s="115">
        <v>100000</v>
      </c>
      <c r="G17" s="115"/>
      <c r="H17" s="115"/>
      <c r="I17" s="115"/>
      <c r="J17" s="115">
        <f t="shared" si="11"/>
        <v>100000</v>
      </c>
      <c r="K17" s="115">
        <v>1100000</v>
      </c>
      <c r="L17" s="61">
        <v>1092500</v>
      </c>
      <c r="M17" s="62">
        <v>1092500</v>
      </c>
      <c r="N17" s="115">
        <f t="shared" si="12"/>
        <v>0</v>
      </c>
      <c r="O17" s="115"/>
      <c r="P17" s="115"/>
      <c r="Q17" s="115">
        <f>SUM(N17:P17)</f>
        <v>0</v>
      </c>
      <c r="R17" s="115">
        <f t="shared" si="13"/>
        <v>7500</v>
      </c>
    </row>
    <row r="18" spans="1:18" ht="16.5" customHeight="1">
      <c r="A18" s="173" t="s">
        <v>16</v>
      </c>
      <c r="B18" s="173" t="s">
        <v>1104</v>
      </c>
      <c r="C18" s="173">
        <v>12600000</v>
      </c>
      <c r="D18" s="173">
        <f t="shared" ref="D18:J18" si="14">SUM(D19:D21)</f>
        <v>0</v>
      </c>
      <c r="E18" s="173">
        <f t="shared" si="14"/>
        <v>0</v>
      </c>
      <c r="F18" s="173">
        <f t="shared" si="14"/>
        <v>-6900000</v>
      </c>
      <c r="G18" s="173">
        <f t="shared" si="14"/>
        <v>0</v>
      </c>
      <c r="H18" s="173">
        <f t="shared" si="14"/>
        <v>0</v>
      </c>
      <c r="I18" s="173">
        <f t="shared" si="14"/>
        <v>0</v>
      </c>
      <c r="J18" s="173">
        <f t="shared" si="14"/>
        <v>-6900000</v>
      </c>
      <c r="K18" s="173">
        <v>5700000</v>
      </c>
      <c r="L18" s="173">
        <f t="shared" ref="L18:Q18" si="15">SUM(L19:L21)</f>
        <v>5397920</v>
      </c>
      <c r="M18" s="173">
        <f t="shared" si="15"/>
        <v>5397920</v>
      </c>
      <c r="N18" s="173">
        <f t="shared" si="15"/>
        <v>0</v>
      </c>
      <c r="O18" s="173">
        <f t="shared" si="15"/>
        <v>0</v>
      </c>
      <c r="P18" s="173">
        <f t="shared" si="15"/>
        <v>0</v>
      </c>
      <c r="Q18" s="173">
        <f t="shared" si="15"/>
        <v>0</v>
      </c>
      <c r="R18" s="173">
        <f>SUM(R19:R21)</f>
        <v>302080</v>
      </c>
    </row>
    <row r="19" spans="1:18" ht="16.5" customHeight="1">
      <c r="A19" s="115" t="s">
        <v>1092</v>
      </c>
      <c r="B19" s="115" t="s">
        <v>1105</v>
      </c>
      <c r="C19" s="115">
        <v>84000</v>
      </c>
      <c r="D19" s="115"/>
      <c r="E19" s="115"/>
      <c r="F19" s="115">
        <v>0</v>
      </c>
      <c r="G19" s="115"/>
      <c r="H19" s="115"/>
      <c r="I19" s="115"/>
      <c r="J19" s="115">
        <f t="shared" ref="J19:J21" si="16">SUM(F19:I19)</f>
        <v>0</v>
      </c>
      <c r="K19" s="115">
        <v>84000</v>
      </c>
      <c r="L19" s="63">
        <v>12620</v>
      </c>
      <c r="M19" s="64">
        <v>12620</v>
      </c>
      <c r="N19" s="115">
        <f t="shared" ref="N19:N21" si="17">L19-M19</f>
        <v>0</v>
      </c>
      <c r="O19" s="115"/>
      <c r="P19" s="115"/>
      <c r="Q19" s="115">
        <f>SUM(N19:P19)</f>
        <v>0</v>
      </c>
      <c r="R19" s="115">
        <f t="shared" ref="R19:R21" si="18">K19-M19-Q19</f>
        <v>71380</v>
      </c>
    </row>
    <row r="20" spans="1:18" ht="16.5" customHeight="1">
      <c r="A20" s="115" t="s">
        <v>1092</v>
      </c>
      <c r="B20" s="115" t="s">
        <v>225</v>
      </c>
      <c r="C20" s="115">
        <v>2400000</v>
      </c>
      <c r="D20" s="115"/>
      <c r="E20" s="115"/>
      <c r="F20" s="115">
        <v>0</v>
      </c>
      <c r="G20" s="115"/>
      <c r="H20" s="115"/>
      <c r="I20" s="115"/>
      <c r="J20" s="115">
        <f t="shared" si="16"/>
        <v>0</v>
      </c>
      <c r="K20" s="115">
        <v>2400000</v>
      </c>
      <c r="L20" s="63">
        <v>2195300</v>
      </c>
      <c r="M20" s="64">
        <v>2195300</v>
      </c>
      <c r="N20" s="115">
        <f t="shared" si="17"/>
        <v>0</v>
      </c>
      <c r="O20" s="115"/>
      <c r="P20" s="115"/>
      <c r="Q20" s="115">
        <f>SUM(N20:P20)</f>
        <v>0</v>
      </c>
      <c r="R20" s="115">
        <f t="shared" si="18"/>
        <v>204700</v>
      </c>
    </row>
    <row r="21" spans="1:18" ht="16.5" customHeight="1">
      <c r="A21" s="115" t="s">
        <v>1092</v>
      </c>
      <c r="B21" s="115" t="s">
        <v>226</v>
      </c>
      <c r="C21" s="115">
        <v>10116000</v>
      </c>
      <c r="D21" s="115"/>
      <c r="E21" s="115"/>
      <c r="F21" s="115">
        <v>-6900000</v>
      </c>
      <c r="G21" s="115"/>
      <c r="H21" s="115"/>
      <c r="I21" s="115"/>
      <c r="J21" s="115">
        <f t="shared" si="16"/>
        <v>-6900000</v>
      </c>
      <c r="K21" s="115">
        <v>3216000</v>
      </c>
      <c r="L21" s="63">
        <v>3190000</v>
      </c>
      <c r="M21" s="64">
        <v>3190000</v>
      </c>
      <c r="N21" s="115">
        <f t="shared" si="17"/>
        <v>0</v>
      </c>
      <c r="O21" s="115"/>
      <c r="P21" s="115"/>
      <c r="Q21" s="115">
        <f>SUM(N21:P21)</f>
        <v>0</v>
      </c>
      <c r="R21" s="115">
        <f t="shared" si="18"/>
        <v>26000</v>
      </c>
    </row>
    <row r="22" spans="1:18" ht="16.5" customHeight="1">
      <c r="A22" s="173" t="s">
        <v>16</v>
      </c>
      <c r="B22" s="173" t="s">
        <v>1150</v>
      </c>
      <c r="C22" s="173">
        <v>1500000</v>
      </c>
      <c r="D22" s="173">
        <f t="shared" ref="D22:J22" si="19">D23</f>
        <v>0</v>
      </c>
      <c r="E22" s="173">
        <f t="shared" si="19"/>
        <v>0</v>
      </c>
      <c r="F22" s="173">
        <f t="shared" si="19"/>
        <v>-600000</v>
      </c>
      <c r="G22" s="173">
        <f t="shared" si="19"/>
        <v>0</v>
      </c>
      <c r="H22" s="173">
        <f t="shared" si="19"/>
        <v>0</v>
      </c>
      <c r="I22" s="173">
        <f t="shared" si="19"/>
        <v>0</v>
      </c>
      <c r="J22" s="173">
        <f t="shared" si="19"/>
        <v>-600000</v>
      </c>
      <c r="K22" s="173">
        <v>900000</v>
      </c>
      <c r="L22" s="173">
        <f t="shared" ref="L22:R22" si="20">SUM(L23)</f>
        <v>878300</v>
      </c>
      <c r="M22" s="173">
        <f t="shared" si="20"/>
        <v>878300</v>
      </c>
      <c r="N22" s="173">
        <f t="shared" si="20"/>
        <v>0</v>
      </c>
      <c r="O22" s="173">
        <f t="shared" si="20"/>
        <v>0</v>
      </c>
      <c r="P22" s="173">
        <f t="shared" si="20"/>
        <v>0</v>
      </c>
      <c r="Q22" s="173">
        <f t="shared" si="20"/>
        <v>0</v>
      </c>
      <c r="R22" s="173">
        <f t="shared" si="20"/>
        <v>21700</v>
      </c>
    </row>
    <row r="23" spans="1:18" ht="16.5" customHeight="1">
      <c r="A23" s="115" t="s">
        <v>1092</v>
      </c>
      <c r="B23" s="115" t="s">
        <v>1150</v>
      </c>
      <c r="C23" s="115">
        <v>1500000</v>
      </c>
      <c r="D23" s="115"/>
      <c r="E23" s="115"/>
      <c r="F23" s="115">
        <v>-600000</v>
      </c>
      <c r="G23" s="115"/>
      <c r="H23" s="115"/>
      <c r="I23" s="115"/>
      <c r="J23" s="115">
        <f>SUM(F23:I23)</f>
        <v>-600000</v>
      </c>
      <c r="K23" s="115">
        <v>900000</v>
      </c>
      <c r="L23" s="65">
        <v>878300</v>
      </c>
      <c r="M23" s="66">
        <v>878300</v>
      </c>
      <c r="N23" s="115">
        <f>L23-M23</f>
        <v>0</v>
      </c>
      <c r="O23" s="115"/>
      <c r="P23" s="115"/>
      <c r="Q23" s="115">
        <f>SUM(N23:P23)</f>
        <v>0</v>
      </c>
      <c r="R23" s="115">
        <f>K23-M23-Q23</f>
        <v>21700</v>
      </c>
    </row>
    <row r="24" spans="1:18" ht="16.5" customHeight="1">
      <c r="A24" s="173" t="s">
        <v>16</v>
      </c>
      <c r="B24" s="173" t="s">
        <v>1106</v>
      </c>
      <c r="C24" s="173">
        <v>20000000</v>
      </c>
      <c r="D24" s="173">
        <f t="shared" ref="D24:J24" si="21">SUM(D25:D26)</f>
        <v>0</v>
      </c>
      <c r="E24" s="173">
        <f t="shared" si="21"/>
        <v>0</v>
      </c>
      <c r="F24" s="173">
        <f t="shared" si="21"/>
        <v>16000000</v>
      </c>
      <c r="G24" s="173">
        <f t="shared" si="21"/>
        <v>0</v>
      </c>
      <c r="H24" s="173">
        <f t="shared" si="21"/>
        <v>0</v>
      </c>
      <c r="I24" s="173">
        <f t="shared" si="21"/>
        <v>0</v>
      </c>
      <c r="J24" s="173">
        <f t="shared" si="21"/>
        <v>16000000</v>
      </c>
      <c r="K24" s="173">
        <v>36000000</v>
      </c>
      <c r="L24" s="173">
        <f t="shared" ref="L24:R24" si="22">SUM(L25:L26)</f>
        <v>35958000</v>
      </c>
      <c r="M24" s="173">
        <f t="shared" si="22"/>
        <v>35958000</v>
      </c>
      <c r="N24" s="173">
        <f t="shared" si="22"/>
        <v>0</v>
      </c>
      <c r="O24" s="173">
        <f t="shared" si="22"/>
        <v>0</v>
      </c>
      <c r="P24" s="173">
        <f t="shared" si="22"/>
        <v>0</v>
      </c>
      <c r="Q24" s="173">
        <f t="shared" si="22"/>
        <v>0</v>
      </c>
      <c r="R24" s="173">
        <f t="shared" si="22"/>
        <v>42000</v>
      </c>
    </row>
    <row r="25" spans="1:18" ht="16.5" customHeight="1">
      <c r="A25" s="115" t="s">
        <v>1092</v>
      </c>
      <c r="B25" s="115" t="s">
        <v>1107</v>
      </c>
      <c r="C25" s="115">
        <v>5000000</v>
      </c>
      <c r="D25" s="115"/>
      <c r="E25" s="115"/>
      <c r="F25" s="115">
        <v>17000000</v>
      </c>
      <c r="G25" s="115"/>
      <c r="H25" s="115"/>
      <c r="I25" s="115"/>
      <c r="J25" s="115">
        <f t="shared" ref="J25:J26" si="23">SUM(F25:I25)</f>
        <v>17000000</v>
      </c>
      <c r="K25" s="115">
        <v>22000000</v>
      </c>
      <c r="L25" s="67">
        <v>21982400</v>
      </c>
      <c r="M25" s="68">
        <v>21982400</v>
      </c>
      <c r="N25" s="115">
        <f t="shared" ref="N25:N26" si="24">L25-M25</f>
        <v>0</v>
      </c>
      <c r="O25" s="115"/>
      <c r="P25" s="115"/>
      <c r="Q25" s="115">
        <f>SUM(N25:P25)</f>
        <v>0</v>
      </c>
      <c r="R25" s="115">
        <f t="shared" ref="R25:R26" si="25">K25-M25-Q25</f>
        <v>17600</v>
      </c>
    </row>
    <row r="26" spans="1:18" ht="16.5" customHeight="1">
      <c r="A26" s="115" t="s">
        <v>1092</v>
      </c>
      <c r="B26" s="115" t="s">
        <v>1109</v>
      </c>
      <c r="C26" s="115">
        <v>15000000</v>
      </c>
      <c r="D26" s="115"/>
      <c r="E26" s="115"/>
      <c r="F26" s="115">
        <v>-1000000</v>
      </c>
      <c r="G26" s="115"/>
      <c r="H26" s="115"/>
      <c r="I26" s="115"/>
      <c r="J26" s="115">
        <f t="shared" si="23"/>
        <v>-1000000</v>
      </c>
      <c r="K26" s="115">
        <v>14000000</v>
      </c>
      <c r="L26" s="67">
        <v>13975600</v>
      </c>
      <c r="M26" s="68">
        <v>13975600</v>
      </c>
      <c r="N26" s="115">
        <f t="shared" si="24"/>
        <v>0</v>
      </c>
      <c r="O26" s="115"/>
      <c r="P26" s="115"/>
      <c r="Q26" s="115">
        <f>SUM(N26:P26)</f>
        <v>0</v>
      </c>
      <c r="R26" s="115">
        <f t="shared" si="25"/>
        <v>24400</v>
      </c>
    </row>
    <row r="27" spans="1:18" ht="16.5" customHeight="1">
      <c r="A27" s="173" t="s">
        <v>16</v>
      </c>
      <c r="B27" s="173" t="s">
        <v>1112</v>
      </c>
      <c r="C27" s="173">
        <v>1000000</v>
      </c>
      <c r="D27" s="173">
        <f t="shared" ref="D27:J27" si="26">D28</f>
        <v>0</v>
      </c>
      <c r="E27" s="173">
        <f t="shared" si="26"/>
        <v>0</v>
      </c>
      <c r="F27" s="173">
        <f t="shared" si="26"/>
        <v>0</v>
      </c>
      <c r="G27" s="173">
        <f t="shared" si="26"/>
        <v>0</v>
      </c>
      <c r="H27" s="173">
        <f t="shared" si="26"/>
        <v>0</v>
      </c>
      <c r="I27" s="173">
        <f t="shared" si="26"/>
        <v>0</v>
      </c>
      <c r="J27" s="173">
        <f t="shared" si="26"/>
        <v>0</v>
      </c>
      <c r="K27" s="173">
        <v>1000000</v>
      </c>
      <c r="L27" s="173">
        <f t="shared" ref="L27:R29" si="27">SUM(L28)</f>
        <v>998000</v>
      </c>
      <c r="M27" s="173">
        <f t="shared" si="27"/>
        <v>998000</v>
      </c>
      <c r="N27" s="173">
        <f t="shared" si="27"/>
        <v>0</v>
      </c>
      <c r="O27" s="173">
        <f t="shared" si="27"/>
        <v>0</v>
      </c>
      <c r="P27" s="173">
        <f t="shared" si="27"/>
        <v>0</v>
      </c>
      <c r="Q27" s="173">
        <f t="shared" si="27"/>
        <v>0</v>
      </c>
      <c r="R27" s="173">
        <f t="shared" si="27"/>
        <v>2000</v>
      </c>
    </row>
    <row r="28" spans="1:18" ht="16.5" customHeight="1">
      <c r="A28" s="115" t="s">
        <v>1092</v>
      </c>
      <c r="B28" s="115" t="s">
        <v>1112</v>
      </c>
      <c r="C28" s="115">
        <v>1000000</v>
      </c>
      <c r="D28" s="115"/>
      <c r="E28" s="115"/>
      <c r="F28" s="115">
        <v>0</v>
      </c>
      <c r="G28" s="115"/>
      <c r="H28" s="115"/>
      <c r="I28" s="115"/>
      <c r="J28" s="115">
        <f>SUM(F28:I28)</f>
        <v>0</v>
      </c>
      <c r="K28" s="115">
        <v>1000000</v>
      </c>
      <c r="L28" s="69">
        <v>998000</v>
      </c>
      <c r="M28" s="70">
        <v>998000</v>
      </c>
      <c r="N28" s="115">
        <f>L28-M28</f>
        <v>0</v>
      </c>
      <c r="O28" s="115"/>
      <c r="P28" s="115"/>
      <c r="Q28" s="115">
        <f>SUM(N28:P28)</f>
        <v>0</v>
      </c>
      <c r="R28" s="115">
        <f>K28-M28-Q28</f>
        <v>2000</v>
      </c>
    </row>
    <row r="29" spans="1:18" ht="16.5" customHeight="1">
      <c r="A29" s="173" t="s">
        <v>16</v>
      </c>
      <c r="B29" s="173" t="s">
        <v>1113</v>
      </c>
      <c r="C29" s="173">
        <v>80000000</v>
      </c>
      <c r="D29" s="173">
        <f t="shared" ref="D29:J29" si="28">D30</f>
        <v>0</v>
      </c>
      <c r="E29" s="173">
        <f t="shared" si="28"/>
        <v>0</v>
      </c>
      <c r="F29" s="173">
        <f t="shared" si="28"/>
        <v>-3500000</v>
      </c>
      <c r="G29" s="173">
        <f t="shared" si="28"/>
        <v>0</v>
      </c>
      <c r="H29" s="173">
        <f t="shared" si="28"/>
        <v>0</v>
      </c>
      <c r="I29" s="173">
        <f t="shared" si="28"/>
        <v>0</v>
      </c>
      <c r="J29" s="173">
        <f t="shared" si="28"/>
        <v>-3500000</v>
      </c>
      <c r="K29" s="173">
        <v>76500000</v>
      </c>
      <c r="L29" s="173">
        <f t="shared" si="27"/>
        <v>75975190</v>
      </c>
      <c r="M29" s="173">
        <f t="shared" si="27"/>
        <v>75975190</v>
      </c>
      <c r="N29" s="173">
        <f t="shared" si="27"/>
        <v>0</v>
      </c>
      <c r="O29" s="173">
        <f t="shared" si="27"/>
        <v>0</v>
      </c>
      <c r="P29" s="173">
        <f t="shared" si="27"/>
        <v>0</v>
      </c>
      <c r="Q29" s="173">
        <f t="shared" si="27"/>
        <v>0</v>
      </c>
      <c r="R29" s="173">
        <f t="shared" si="27"/>
        <v>524810</v>
      </c>
    </row>
    <row r="30" spans="1:18" ht="16.5" customHeight="1">
      <c r="A30" s="115" t="s">
        <v>1092</v>
      </c>
      <c r="B30" s="115" t="s">
        <v>1114</v>
      </c>
      <c r="C30" s="115">
        <v>80000000</v>
      </c>
      <c r="D30" s="115"/>
      <c r="E30" s="115"/>
      <c r="F30" s="115">
        <v>-3500000</v>
      </c>
      <c r="G30" s="115"/>
      <c r="H30" s="115"/>
      <c r="I30" s="115"/>
      <c r="J30" s="115">
        <f>SUM(F30:I30)</f>
        <v>-3500000</v>
      </c>
      <c r="K30" s="115">
        <v>76500000</v>
      </c>
      <c r="L30" s="71">
        <v>75975190</v>
      </c>
      <c r="M30" s="72">
        <v>75975190</v>
      </c>
      <c r="N30" s="115">
        <f>L30-M30</f>
        <v>0</v>
      </c>
      <c r="O30" s="115"/>
      <c r="P30" s="115"/>
      <c r="Q30" s="115">
        <f>SUM(N30:P30)</f>
        <v>0</v>
      </c>
      <c r="R30" s="115">
        <f>K30-M30-Q30</f>
        <v>524810</v>
      </c>
    </row>
    <row r="31" spans="1:18" ht="16.5" customHeight="1">
      <c r="A31" s="173" t="s">
        <v>16</v>
      </c>
      <c r="B31" s="174" t="s">
        <v>1116</v>
      </c>
      <c r="C31" s="173">
        <v>3600000</v>
      </c>
      <c r="D31" s="173">
        <f t="shared" ref="D31:J31" si="29">SUM(D32:D33)</f>
        <v>0</v>
      </c>
      <c r="E31" s="173">
        <f t="shared" si="29"/>
        <v>0</v>
      </c>
      <c r="F31" s="173">
        <f t="shared" si="29"/>
        <v>13400000</v>
      </c>
      <c r="G31" s="173">
        <f t="shared" si="29"/>
        <v>0</v>
      </c>
      <c r="H31" s="173">
        <f t="shared" si="29"/>
        <v>0</v>
      </c>
      <c r="I31" s="173">
        <f t="shared" si="29"/>
        <v>0</v>
      </c>
      <c r="J31" s="173">
        <f t="shared" si="29"/>
        <v>13400000</v>
      </c>
      <c r="K31" s="173">
        <v>17000000</v>
      </c>
      <c r="L31" s="173">
        <f t="shared" ref="L31:R31" si="30">SUM(L32:L33)</f>
        <v>16655000</v>
      </c>
      <c r="M31" s="173">
        <f t="shared" si="30"/>
        <v>4990000</v>
      </c>
      <c r="N31" s="173">
        <f t="shared" si="30"/>
        <v>11665000</v>
      </c>
      <c r="O31" s="173">
        <f t="shared" si="30"/>
        <v>0</v>
      </c>
      <c r="P31" s="173">
        <f t="shared" si="30"/>
        <v>0</v>
      </c>
      <c r="Q31" s="173">
        <f t="shared" si="30"/>
        <v>11665000</v>
      </c>
      <c r="R31" s="173">
        <f t="shared" si="30"/>
        <v>345000</v>
      </c>
    </row>
    <row r="32" spans="1:18" ht="16.5" customHeight="1">
      <c r="A32" s="115" t="s">
        <v>1092</v>
      </c>
      <c r="B32" s="123" t="s">
        <v>1117</v>
      </c>
      <c r="C32" s="115">
        <v>3600000</v>
      </c>
      <c r="D32" s="115"/>
      <c r="E32" s="115"/>
      <c r="F32" s="115">
        <v>1400000</v>
      </c>
      <c r="G32" s="115"/>
      <c r="H32" s="115"/>
      <c r="I32" s="115"/>
      <c r="J32" s="115">
        <f t="shared" ref="J32:J33" si="31">SUM(F32:I32)</f>
        <v>1400000</v>
      </c>
      <c r="K32" s="115">
        <v>5000000</v>
      </c>
      <c r="L32" s="73">
        <v>4990000</v>
      </c>
      <c r="M32" s="74">
        <v>4990000</v>
      </c>
      <c r="N32" s="115">
        <f t="shared" ref="N32:N41" si="32">L32-M32</f>
        <v>0</v>
      </c>
      <c r="O32" s="115"/>
      <c r="P32" s="115"/>
      <c r="Q32" s="115">
        <f>SUM(N32:P32)</f>
        <v>0</v>
      </c>
      <c r="R32" s="115">
        <f t="shared" ref="R32:R33" si="33">K32-M32-Q32</f>
        <v>10000</v>
      </c>
    </row>
    <row r="33" spans="1:18" ht="16.5" customHeight="1">
      <c r="A33" s="115" t="s">
        <v>1092</v>
      </c>
      <c r="B33" s="123" t="s">
        <v>1151</v>
      </c>
      <c r="C33" s="115">
        <v>0</v>
      </c>
      <c r="D33" s="115"/>
      <c r="E33" s="115"/>
      <c r="F33" s="115">
        <v>12000000</v>
      </c>
      <c r="G33" s="115"/>
      <c r="H33" s="115"/>
      <c r="I33" s="115"/>
      <c r="J33" s="115">
        <f t="shared" si="31"/>
        <v>12000000</v>
      </c>
      <c r="K33" s="115">
        <v>12000000</v>
      </c>
      <c r="L33" s="73">
        <v>11665000</v>
      </c>
      <c r="M33" s="74">
        <v>0</v>
      </c>
      <c r="N33" s="115">
        <f t="shared" si="32"/>
        <v>11665000</v>
      </c>
      <c r="O33" s="115"/>
      <c r="P33" s="115"/>
      <c r="Q33" s="115">
        <f>SUM(N33:P33)</f>
        <v>11665000</v>
      </c>
      <c r="R33" s="115">
        <f t="shared" si="33"/>
        <v>335000</v>
      </c>
    </row>
    <row r="34" spans="1:18" ht="16.5" customHeight="1">
      <c r="A34" s="173" t="s">
        <v>16</v>
      </c>
      <c r="B34" s="173" t="s">
        <v>1118</v>
      </c>
      <c r="C34" s="173">
        <v>6000000</v>
      </c>
      <c r="D34" s="173">
        <f t="shared" ref="D34:J34" si="34">D35</f>
        <v>0</v>
      </c>
      <c r="E34" s="173">
        <f t="shared" si="34"/>
        <v>0</v>
      </c>
      <c r="F34" s="173">
        <f t="shared" si="34"/>
        <v>-1000000</v>
      </c>
      <c r="G34" s="173">
        <f t="shared" si="34"/>
        <v>0</v>
      </c>
      <c r="H34" s="173">
        <f t="shared" si="34"/>
        <v>0</v>
      </c>
      <c r="I34" s="173">
        <f t="shared" si="34"/>
        <v>0</v>
      </c>
      <c r="J34" s="173">
        <f t="shared" si="34"/>
        <v>-1000000</v>
      </c>
      <c r="K34" s="173">
        <v>5000000</v>
      </c>
      <c r="L34" s="173">
        <f t="shared" ref="L34:R34" si="35">SUM(L35:L35)</f>
        <v>4994000</v>
      </c>
      <c r="M34" s="173">
        <f t="shared" si="35"/>
        <v>4994000</v>
      </c>
      <c r="N34" s="173">
        <f t="shared" si="35"/>
        <v>0</v>
      </c>
      <c r="O34" s="173">
        <f t="shared" si="35"/>
        <v>0</v>
      </c>
      <c r="P34" s="173">
        <f t="shared" si="35"/>
        <v>0</v>
      </c>
      <c r="Q34" s="173">
        <f t="shared" si="35"/>
        <v>0</v>
      </c>
      <c r="R34" s="173">
        <f t="shared" si="35"/>
        <v>6000</v>
      </c>
    </row>
    <row r="35" spans="1:18" ht="16.5" customHeight="1">
      <c r="A35" s="115" t="s">
        <v>1092</v>
      </c>
      <c r="B35" s="115" t="s">
        <v>1119</v>
      </c>
      <c r="C35" s="115">
        <v>6000000</v>
      </c>
      <c r="D35" s="115"/>
      <c r="E35" s="115"/>
      <c r="F35" s="115">
        <v>-1000000</v>
      </c>
      <c r="G35" s="115"/>
      <c r="H35" s="115"/>
      <c r="I35" s="115"/>
      <c r="J35" s="115">
        <f>SUM(F35:I35)</f>
        <v>-1000000</v>
      </c>
      <c r="K35" s="115">
        <v>5000000</v>
      </c>
      <c r="L35" s="75">
        <v>4994000</v>
      </c>
      <c r="M35" s="76">
        <v>4994000</v>
      </c>
      <c r="N35" s="115">
        <f t="shared" si="32"/>
        <v>0</v>
      </c>
      <c r="O35" s="115"/>
      <c r="P35" s="115"/>
      <c r="Q35" s="115">
        <f>SUM(N35:P35)</f>
        <v>0</v>
      </c>
      <c r="R35" s="115">
        <f>K35-M35-Q35</f>
        <v>6000</v>
      </c>
    </row>
    <row r="36" spans="1:18" ht="16.5" customHeight="1">
      <c r="A36" s="173" t="s">
        <v>16</v>
      </c>
      <c r="B36" s="173" t="s">
        <v>1121</v>
      </c>
      <c r="C36" s="173">
        <v>16000000</v>
      </c>
      <c r="D36" s="173">
        <f t="shared" ref="D36:J36" si="36">SUM(D37:D38)</f>
        <v>0</v>
      </c>
      <c r="E36" s="173">
        <f t="shared" si="36"/>
        <v>0</v>
      </c>
      <c r="F36" s="173">
        <f t="shared" si="36"/>
        <v>-6000000</v>
      </c>
      <c r="G36" s="173">
        <f t="shared" si="36"/>
        <v>0</v>
      </c>
      <c r="H36" s="173">
        <f t="shared" si="36"/>
        <v>0</v>
      </c>
      <c r="I36" s="173">
        <f t="shared" si="36"/>
        <v>0</v>
      </c>
      <c r="J36" s="173">
        <f t="shared" si="36"/>
        <v>-6000000</v>
      </c>
      <c r="K36" s="173">
        <v>10000000</v>
      </c>
      <c r="L36" s="173">
        <f t="shared" ref="L36:Q36" si="37">SUM(L37:L38)</f>
        <v>9453030</v>
      </c>
      <c r="M36" s="173">
        <f t="shared" si="37"/>
        <v>9453030</v>
      </c>
      <c r="N36" s="173">
        <f t="shared" si="37"/>
        <v>0</v>
      </c>
      <c r="O36" s="173">
        <f t="shared" si="37"/>
        <v>0</v>
      </c>
      <c r="P36" s="173">
        <f t="shared" si="37"/>
        <v>0</v>
      </c>
      <c r="Q36" s="173">
        <f t="shared" si="37"/>
        <v>0</v>
      </c>
      <c r="R36" s="173">
        <f>SUM(R37:R38)</f>
        <v>546970</v>
      </c>
    </row>
    <row r="37" spans="1:18" ht="16.5" customHeight="1">
      <c r="A37" s="115" t="s">
        <v>1092</v>
      </c>
      <c r="B37" s="115" t="s">
        <v>148</v>
      </c>
      <c r="C37" s="115">
        <v>6000000</v>
      </c>
      <c r="D37" s="115"/>
      <c r="E37" s="115"/>
      <c r="F37" s="115">
        <v>0</v>
      </c>
      <c r="G37" s="115"/>
      <c r="H37" s="115"/>
      <c r="I37" s="115"/>
      <c r="J37" s="115">
        <f t="shared" ref="J37:J38" si="38">SUM(F37:I37)</f>
        <v>0</v>
      </c>
      <c r="K37" s="115">
        <v>6000000</v>
      </c>
      <c r="L37" s="77">
        <v>5547800</v>
      </c>
      <c r="M37" s="78">
        <v>5547800</v>
      </c>
      <c r="N37" s="115">
        <f t="shared" si="32"/>
        <v>0</v>
      </c>
      <c r="O37" s="115"/>
      <c r="P37" s="115"/>
      <c r="Q37" s="115">
        <f>SUM(N37:P37)</f>
        <v>0</v>
      </c>
      <c r="R37" s="115">
        <f t="shared" ref="R37:R38" si="39">K37-M37-Q37</f>
        <v>452200</v>
      </c>
    </row>
    <row r="38" spans="1:18" ht="16.5" customHeight="1">
      <c r="A38" s="115" t="s">
        <v>1092</v>
      </c>
      <c r="B38" s="115" t="s">
        <v>1122</v>
      </c>
      <c r="C38" s="115">
        <v>10000000</v>
      </c>
      <c r="D38" s="115"/>
      <c r="E38" s="115"/>
      <c r="F38" s="115">
        <v>-6000000</v>
      </c>
      <c r="G38" s="115"/>
      <c r="H38" s="115"/>
      <c r="I38" s="115"/>
      <c r="J38" s="115">
        <f t="shared" si="38"/>
        <v>-6000000</v>
      </c>
      <c r="K38" s="115">
        <v>4000000</v>
      </c>
      <c r="L38" s="77">
        <v>3905230</v>
      </c>
      <c r="M38" s="78">
        <v>3905230</v>
      </c>
      <c r="N38" s="115">
        <f t="shared" si="32"/>
        <v>0</v>
      </c>
      <c r="O38" s="115"/>
      <c r="P38" s="115"/>
      <c r="Q38" s="115">
        <f>SUM(N38:P38)</f>
        <v>0</v>
      </c>
      <c r="R38" s="115">
        <f t="shared" si="39"/>
        <v>94770</v>
      </c>
    </row>
    <row r="39" spans="1:18" ht="16.5" customHeight="1">
      <c r="A39" s="173" t="s">
        <v>16</v>
      </c>
      <c r="B39" s="173" t="s">
        <v>1123</v>
      </c>
      <c r="C39" s="173">
        <v>16000000</v>
      </c>
      <c r="D39" s="173">
        <f t="shared" ref="D39:J39" si="40">SUM(D40:D41)</f>
        <v>0</v>
      </c>
      <c r="E39" s="173">
        <f t="shared" si="40"/>
        <v>0</v>
      </c>
      <c r="F39" s="173">
        <f t="shared" si="40"/>
        <v>800000</v>
      </c>
      <c r="G39" s="173">
        <f t="shared" si="40"/>
        <v>0</v>
      </c>
      <c r="H39" s="173">
        <f t="shared" si="40"/>
        <v>0</v>
      </c>
      <c r="I39" s="173">
        <f t="shared" si="40"/>
        <v>0</v>
      </c>
      <c r="J39" s="173">
        <f t="shared" si="40"/>
        <v>800000</v>
      </c>
      <c r="K39" s="173">
        <v>16800000</v>
      </c>
      <c r="L39" s="173">
        <f t="shared" ref="L39:R39" si="41">SUM(L40:L41)</f>
        <v>16692760</v>
      </c>
      <c r="M39" s="173">
        <f t="shared" si="41"/>
        <v>16692760</v>
      </c>
      <c r="N39" s="173">
        <f t="shared" si="41"/>
        <v>0</v>
      </c>
      <c r="O39" s="173">
        <f t="shared" si="41"/>
        <v>0</v>
      </c>
      <c r="P39" s="173">
        <f t="shared" si="41"/>
        <v>0</v>
      </c>
      <c r="Q39" s="173">
        <f t="shared" si="41"/>
        <v>0</v>
      </c>
      <c r="R39" s="173">
        <f t="shared" si="41"/>
        <v>107240</v>
      </c>
    </row>
    <row r="40" spans="1:18" ht="16.5" customHeight="1">
      <c r="A40" s="115" t="s">
        <v>1092</v>
      </c>
      <c r="B40" s="115" t="s">
        <v>1125</v>
      </c>
      <c r="C40" s="115">
        <v>10000000</v>
      </c>
      <c r="D40" s="115"/>
      <c r="E40" s="115"/>
      <c r="F40" s="115">
        <v>1200000</v>
      </c>
      <c r="G40" s="115"/>
      <c r="H40" s="115"/>
      <c r="I40" s="115"/>
      <c r="J40" s="115">
        <f t="shared" ref="J40:J41" si="42">SUM(F40:I40)</f>
        <v>1200000</v>
      </c>
      <c r="K40" s="115">
        <v>11200000</v>
      </c>
      <c r="L40" s="79">
        <v>11095790</v>
      </c>
      <c r="M40" s="80">
        <v>11095790</v>
      </c>
      <c r="N40" s="115">
        <f t="shared" si="32"/>
        <v>0</v>
      </c>
      <c r="O40" s="115"/>
      <c r="P40" s="115"/>
      <c r="Q40" s="115">
        <f>SUM(N40:P40)</f>
        <v>0</v>
      </c>
      <c r="R40" s="115">
        <f t="shared" ref="R40:R41" si="43">K40-M40-Q40</f>
        <v>104210</v>
      </c>
    </row>
    <row r="41" spans="1:18" ht="16.5" customHeight="1">
      <c r="A41" s="115" t="s">
        <v>1092</v>
      </c>
      <c r="B41" s="115" t="s">
        <v>1126</v>
      </c>
      <c r="C41" s="115">
        <v>6000000</v>
      </c>
      <c r="D41" s="115"/>
      <c r="E41" s="115"/>
      <c r="F41" s="115">
        <v>-400000</v>
      </c>
      <c r="G41" s="115"/>
      <c r="H41" s="115"/>
      <c r="I41" s="115"/>
      <c r="J41" s="115">
        <f t="shared" si="42"/>
        <v>-400000</v>
      </c>
      <c r="K41" s="115">
        <v>5600000</v>
      </c>
      <c r="L41" s="79">
        <v>5596970</v>
      </c>
      <c r="M41" s="80">
        <v>5596970</v>
      </c>
      <c r="N41" s="115">
        <f t="shared" si="32"/>
        <v>0</v>
      </c>
      <c r="O41" s="115"/>
      <c r="P41" s="115"/>
      <c r="Q41" s="115">
        <f>SUM(N41:P41)</f>
        <v>0</v>
      </c>
      <c r="R41" s="115">
        <f t="shared" si="43"/>
        <v>3030</v>
      </c>
    </row>
    <row r="42" spans="1:18" ht="16.5" customHeight="1">
      <c r="A42" s="117" t="s">
        <v>1</v>
      </c>
      <c r="B42" s="117" t="s">
        <v>54</v>
      </c>
      <c r="C42" s="117">
        <f>SUM(C43)</f>
        <v>0</v>
      </c>
      <c r="D42" s="117">
        <f t="shared" ref="D42:J42" si="44">SUM(D43)</f>
        <v>0</v>
      </c>
      <c r="E42" s="117">
        <f t="shared" si="44"/>
        <v>0</v>
      </c>
      <c r="F42" s="117">
        <f t="shared" si="44"/>
        <v>0</v>
      </c>
      <c r="G42" s="117">
        <f t="shared" si="44"/>
        <v>0</v>
      </c>
      <c r="H42" s="117">
        <f t="shared" si="44"/>
        <v>0</v>
      </c>
      <c r="I42" s="117">
        <f t="shared" si="44"/>
        <v>1430000</v>
      </c>
      <c r="J42" s="117">
        <f t="shared" si="44"/>
        <v>1430000</v>
      </c>
      <c r="K42" s="117">
        <f t="shared" ref="K42:R42" si="45">SUM(K43)</f>
        <v>1430000</v>
      </c>
      <c r="L42" s="117">
        <f t="shared" si="45"/>
        <v>855000</v>
      </c>
      <c r="M42" s="117">
        <f t="shared" si="45"/>
        <v>855000</v>
      </c>
      <c r="N42" s="117">
        <f t="shared" si="45"/>
        <v>0</v>
      </c>
      <c r="O42" s="117">
        <f t="shared" si="45"/>
        <v>0</v>
      </c>
      <c r="P42" s="117">
        <f t="shared" si="45"/>
        <v>0</v>
      </c>
      <c r="Q42" s="117">
        <f t="shared" si="45"/>
        <v>0</v>
      </c>
      <c r="R42" s="117">
        <f t="shared" si="45"/>
        <v>575000</v>
      </c>
    </row>
    <row r="43" spans="1:18" ht="16.5" customHeight="1">
      <c r="A43" s="119" t="s">
        <v>2</v>
      </c>
      <c r="B43" s="119" t="s">
        <v>189</v>
      </c>
      <c r="C43" s="119">
        <f t="shared" ref="C43:Q43" si="46">SUM(C47,C44)</f>
        <v>0</v>
      </c>
      <c r="D43" s="119">
        <f t="shared" si="46"/>
        <v>0</v>
      </c>
      <c r="E43" s="119">
        <f t="shared" si="46"/>
        <v>0</v>
      </c>
      <c r="F43" s="119">
        <f t="shared" si="46"/>
        <v>0</v>
      </c>
      <c r="G43" s="119">
        <f t="shared" si="46"/>
        <v>0</v>
      </c>
      <c r="H43" s="119">
        <f t="shared" si="46"/>
        <v>0</v>
      </c>
      <c r="I43" s="119">
        <f t="shared" si="46"/>
        <v>1430000</v>
      </c>
      <c r="J43" s="119">
        <f t="shared" si="46"/>
        <v>1430000</v>
      </c>
      <c r="K43" s="119">
        <f t="shared" si="46"/>
        <v>1430000</v>
      </c>
      <c r="L43" s="119">
        <f t="shared" si="46"/>
        <v>855000</v>
      </c>
      <c r="M43" s="119">
        <f t="shared" si="46"/>
        <v>855000</v>
      </c>
      <c r="N43" s="119">
        <f t="shared" si="46"/>
        <v>0</v>
      </c>
      <c r="O43" s="119">
        <f t="shared" si="46"/>
        <v>0</v>
      </c>
      <c r="P43" s="119">
        <f t="shared" si="46"/>
        <v>0</v>
      </c>
      <c r="Q43" s="119">
        <f t="shared" si="46"/>
        <v>0</v>
      </c>
      <c r="R43" s="119">
        <f>SUM(R47,R44)</f>
        <v>575000</v>
      </c>
    </row>
    <row r="44" spans="1:18" ht="16.5" customHeight="1">
      <c r="A44" s="120" t="s">
        <v>3</v>
      </c>
      <c r="B44" s="120" t="s">
        <v>231</v>
      </c>
      <c r="C44" s="120">
        <f>SUM(C45)</f>
        <v>0</v>
      </c>
      <c r="D44" s="120">
        <f t="shared" ref="D44:J45" si="47">SUM(D45)</f>
        <v>0</v>
      </c>
      <c r="E44" s="120">
        <f t="shared" si="47"/>
        <v>0</v>
      </c>
      <c r="F44" s="120">
        <f t="shared" si="47"/>
        <v>0</v>
      </c>
      <c r="G44" s="120">
        <f t="shared" si="47"/>
        <v>0</v>
      </c>
      <c r="H44" s="120">
        <f t="shared" si="47"/>
        <v>0</v>
      </c>
      <c r="I44" s="120">
        <f t="shared" si="47"/>
        <v>1000000</v>
      </c>
      <c r="J44" s="120">
        <f t="shared" si="47"/>
        <v>1000000</v>
      </c>
      <c r="K44" s="120">
        <f t="shared" ref="K44:R45" si="48">SUM(K45)</f>
        <v>1000000</v>
      </c>
      <c r="L44" s="120">
        <f t="shared" si="48"/>
        <v>455000</v>
      </c>
      <c r="M44" s="120">
        <f t="shared" si="48"/>
        <v>455000</v>
      </c>
      <c r="N44" s="120">
        <f t="shared" si="48"/>
        <v>0</v>
      </c>
      <c r="O44" s="120">
        <f t="shared" si="48"/>
        <v>0</v>
      </c>
      <c r="P44" s="120">
        <f t="shared" si="48"/>
        <v>0</v>
      </c>
      <c r="Q44" s="120">
        <f t="shared" si="48"/>
        <v>0</v>
      </c>
      <c r="R44" s="120">
        <f t="shared" si="48"/>
        <v>545000</v>
      </c>
    </row>
    <row r="45" spans="1:18" ht="16.5" customHeight="1">
      <c r="A45" s="173" t="s">
        <v>16</v>
      </c>
      <c r="B45" s="173" t="s">
        <v>1099</v>
      </c>
      <c r="C45" s="173">
        <f>SUM(C46)</f>
        <v>0</v>
      </c>
      <c r="D45" s="173">
        <f t="shared" si="47"/>
        <v>0</v>
      </c>
      <c r="E45" s="173">
        <f t="shared" si="47"/>
        <v>0</v>
      </c>
      <c r="F45" s="173">
        <f t="shared" si="47"/>
        <v>0</v>
      </c>
      <c r="G45" s="173">
        <f t="shared" si="47"/>
        <v>0</v>
      </c>
      <c r="H45" s="173">
        <f t="shared" si="47"/>
        <v>0</v>
      </c>
      <c r="I45" s="173">
        <f t="shared" si="47"/>
        <v>1000000</v>
      </c>
      <c r="J45" s="173">
        <f t="shared" si="47"/>
        <v>1000000</v>
      </c>
      <c r="K45" s="173">
        <f t="shared" si="48"/>
        <v>1000000</v>
      </c>
      <c r="L45" s="173">
        <f t="shared" si="48"/>
        <v>455000</v>
      </c>
      <c r="M45" s="173">
        <f t="shared" si="48"/>
        <v>455000</v>
      </c>
      <c r="N45" s="173">
        <f t="shared" si="48"/>
        <v>0</v>
      </c>
      <c r="O45" s="173">
        <f t="shared" si="48"/>
        <v>0</v>
      </c>
      <c r="P45" s="173">
        <f t="shared" si="48"/>
        <v>0</v>
      </c>
      <c r="Q45" s="173">
        <f t="shared" si="48"/>
        <v>0</v>
      </c>
      <c r="R45" s="173">
        <f t="shared" si="48"/>
        <v>545000</v>
      </c>
    </row>
    <row r="46" spans="1:18" ht="16.5" customHeight="1">
      <c r="A46" s="115" t="s">
        <v>1092</v>
      </c>
      <c r="B46" s="115" t="s">
        <v>1099</v>
      </c>
      <c r="C46" s="115">
        <v>0</v>
      </c>
      <c r="D46" s="115"/>
      <c r="E46" s="115"/>
      <c r="F46" s="115"/>
      <c r="G46" s="115"/>
      <c r="H46" s="115"/>
      <c r="I46" s="115">
        <v>1000000</v>
      </c>
      <c r="J46" s="115">
        <f>SUM(F46:I46)</f>
        <v>1000000</v>
      </c>
      <c r="K46" s="115">
        <v>1000000</v>
      </c>
      <c r="L46" s="81">
        <v>455000</v>
      </c>
      <c r="M46" s="82">
        <v>455000</v>
      </c>
      <c r="N46" s="115">
        <f t="shared" ref="N46" si="49">L46-M46</f>
        <v>0</v>
      </c>
      <c r="O46" s="115"/>
      <c r="P46" s="115"/>
      <c r="Q46" s="115">
        <f>SUM(N46:P46)</f>
        <v>0</v>
      </c>
      <c r="R46" s="115">
        <f>K46-M46-Q46</f>
        <v>545000</v>
      </c>
    </row>
    <row r="47" spans="1:18" ht="16.5" customHeight="1">
      <c r="A47" s="120" t="s">
        <v>3</v>
      </c>
      <c r="B47" s="120" t="s">
        <v>191</v>
      </c>
      <c r="C47" s="120">
        <f t="shared" ref="C47:R48" si="50">SUM(C48)</f>
        <v>0</v>
      </c>
      <c r="D47" s="120">
        <f t="shared" si="50"/>
        <v>0</v>
      </c>
      <c r="E47" s="120">
        <f t="shared" si="50"/>
        <v>0</v>
      </c>
      <c r="F47" s="120">
        <f t="shared" si="50"/>
        <v>0</v>
      </c>
      <c r="G47" s="120">
        <f t="shared" si="50"/>
        <v>0</v>
      </c>
      <c r="H47" s="120">
        <f t="shared" si="50"/>
        <v>0</v>
      </c>
      <c r="I47" s="120">
        <f t="shared" si="50"/>
        <v>430000</v>
      </c>
      <c r="J47" s="120">
        <f t="shared" si="50"/>
        <v>430000</v>
      </c>
      <c r="K47" s="120">
        <f t="shared" si="50"/>
        <v>430000</v>
      </c>
      <c r="L47" s="120">
        <f t="shared" si="50"/>
        <v>400000</v>
      </c>
      <c r="M47" s="120">
        <f t="shared" si="50"/>
        <v>400000</v>
      </c>
      <c r="N47" s="120">
        <f t="shared" si="50"/>
        <v>0</v>
      </c>
      <c r="O47" s="120">
        <f t="shared" si="50"/>
        <v>0</v>
      </c>
      <c r="P47" s="120">
        <f t="shared" si="50"/>
        <v>0</v>
      </c>
      <c r="Q47" s="120">
        <f t="shared" si="50"/>
        <v>0</v>
      </c>
      <c r="R47" s="120">
        <f t="shared" si="50"/>
        <v>30000</v>
      </c>
    </row>
    <row r="48" spans="1:18" ht="16.5" customHeight="1">
      <c r="A48" s="173" t="s">
        <v>16</v>
      </c>
      <c r="B48" s="173" t="s">
        <v>1099</v>
      </c>
      <c r="C48" s="173">
        <f t="shared" si="50"/>
        <v>0</v>
      </c>
      <c r="D48" s="173">
        <f t="shared" si="50"/>
        <v>0</v>
      </c>
      <c r="E48" s="173">
        <f t="shared" si="50"/>
        <v>0</v>
      </c>
      <c r="F48" s="173">
        <f t="shared" si="50"/>
        <v>0</v>
      </c>
      <c r="G48" s="173">
        <f t="shared" si="50"/>
        <v>0</v>
      </c>
      <c r="H48" s="173">
        <f t="shared" si="50"/>
        <v>0</v>
      </c>
      <c r="I48" s="173">
        <f t="shared" si="50"/>
        <v>430000</v>
      </c>
      <c r="J48" s="173">
        <f t="shared" si="50"/>
        <v>430000</v>
      </c>
      <c r="K48" s="173">
        <f t="shared" si="50"/>
        <v>430000</v>
      </c>
      <c r="L48" s="173">
        <f t="shared" si="50"/>
        <v>400000</v>
      </c>
      <c r="M48" s="173">
        <f t="shared" si="50"/>
        <v>400000</v>
      </c>
      <c r="N48" s="173">
        <f t="shared" si="50"/>
        <v>0</v>
      </c>
      <c r="O48" s="173">
        <f t="shared" si="50"/>
        <v>0</v>
      </c>
      <c r="P48" s="173">
        <f t="shared" si="50"/>
        <v>0</v>
      </c>
      <c r="Q48" s="173">
        <f t="shared" si="50"/>
        <v>0</v>
      </c>
      <c r="R48" s="173">
        <f t="shared" si="50"/>
        <v>30000</v>
      </c>
    </row>
    <row r="49" spans="1:18" ht="18" customHeight="1">
      <c r="A49" s="115" t="s">
        <v>1092</v>
      </c>
      <c r="B49" s="115" t="s">
        <v>1099</v>
      </c>
      <c r="C49" s="115">
        <v>0</v>
      </c>
      <c r="D49" s="115"/>
      <c r="E49" s="115"/>
      <c r="F49" s="115"/>
      <c r="G49" s="115"/>
      <c r="H49" s="115"/>
      <c r="I49" s="115">
        <v>430000</v>
      </c>
      <c r="J49" s="115">
        <f>SUM(F49:I49)</f>
        <v>430000</v>
      </c>
      <c r="K49" s="115">
        <v>430000</v>
      </c>
      <c r="L49" s="83">
        <v>400000</v>
      </c>
      <c r="M49" s="84">
        <v>400000</v>
      </c>
      <c r="N49" s="115">
        <f t="shared" ref="N49" si="51">L49-M49</f>
        <v>0</v>
      </c>
      <c r="O49" s="115"/>
      <c r="P49" s="115"/>
      <c r="Q49" s="115">
        <f>SUM(N49:P49)</f>
        <v>0</v>
      </c>
      <c r="R49" s="115">
        <f>K49-M49-Q49</f>
        <v>30000</v>
      </c>
    </row>
    <row r="50" spans="1:18" ht="18" customHeight="1">
      <c r="A50" s="117" t="s">
        <v>1</v>
      </c>
      <c r="B50" s="208" t="s">
        <v>232</v>
      </c>
      <c r="C50" s="208">
        <f>SUM(C51)</f>
        <v>0</v>
      </c>
      <c r="D50" s="208">
        <f t="shared" ref="D50:J53" si="52">SUM(D51)</f>
        <v>0</v>
      </c>
      <c r="E50" s="208">
        <f t="shared" si="52"/>
        <v>0</v>
      </c>
      <c r="F50" s="208">
        <f t="shared" si="52"/>
        <v>0</v>
      </c>
      <c r="G50" s="208">
        <f t="shared" si="52"/>
        <v>0</v>
      </c>
      <c r="H50" s="208">
        <f t="shared" si="52"/>
        <v>0</v>
      </c>
      <c r="I50" s="208">
        <f t="shared" si="52"/>
        <v>4000000</v>
      </c>
      <c r="J50" s="208">
        <f t="shared" si="52"/>
        <v>4000000</v>
      </c>
      <c r="K50" s="208">
        <f t="shared" ref="K50:R53" si="53">SUM(K51)</f>
        <v>4000000</v>
      </c>
      <c r="L50" s="208">
        <f t="shared" si="53"/>
        <v>3996300</v>
      </c>
      <c r="M50" s="208">
        <f t="shared" si="53"/>
        <v>3996300</v>
      </c>
      <c r="N50" s="208">
        <f t="shared" si="53"/>
        <v>0</v>
      </c>
      <c r="O50" s="208">
        <f t="shared" si="53"/>
        <v>0</v>
      </c>
      <c r="P50" s="208">
        <f t="shared" si="53"/>
        <v>0</v>
      </c>
      <c r="Q50" s="208">
        <f t="shared" si="53"/>
        <v>0</v>
      </c>
      <c r="R50" s="208">
        <f t="shared" si="53"/>
        <v>3700</v>
      </c>
    </row>
    <row r="51" spans="1:18" ht="18" customHeight="1">
      <c r="A51" s="119" t="s">
        <v>2</v>
      </c>
      <c r="B51" s="209" t="s">
        <v>233</v>
      </c>
      <c r="C51" s="209">
        <f>SUM(C52)</f>
        <v>0</v>
      </c>
      <c r="D51" s="209">
        <f t="shared" si="52"/>
        <v>0</v>
      </c>
      <c r="E51" s="209">
        <f t="shared" si="52"/>
        <v>0</v>
      </c>
      <c r="F51" s="209">
        <f t="shared" si="52"/>
        <v>0</v>
      </c>
      <c r="G51" s="209">
        <f t="shared" si="52"/>
        <v>0</v>
      </c>
      <c r="H51" s="209">
        <f t="shared" si="52"/>
        <v>0</v>
      </c>
      <c r="I51" s="209">
        <f t="shared" si="52"/>
        <v>4000000</v>
      </c>
      <c r="J51" s="209">
        <f t="shared" si="52"/>
        <v>4000000</v>
      </c>
      <c r="K51" s="209">
        <f t="shared" si="53"/>
        <v>4000000</v>
      </c>
      <c r="L51" s="209">
        <f t="shared" si="53"/>
        <v>3996300</v>
      </c>
      <c r="M51" s="209">
        <f t="shared" si="53"/>
        <v>3996300</v>
      </c>
      <c r="N51" s="209">
        <f t="shared" si="53"/>
        <v>0</v>
      </c>
      <c r="O51" s="209">
        <f t="shared" si="53"/>
        <v>0</v>
      </c>
      <c r="P51" s="209">
        <f t="shared" si="53"/>
        <v>0</v>
      </c>
      <c r="Q51" s="209">
        <f t="shared" si="53"/>
        <v>0</v>
      </c>
      <c r="R51" s="209">
        <f t="shared" si="53"/>
        <v>3700</v>
      </c>
    </row>
    <row r="52" spans="1:18" ht="18" customHeight="1">
      <c r="A52" s="210" t="s">
        <v>3</v>
      </c>
      <c r="B52" s="211" t="s">
        <v>1152</v>
      </c>
      <c r="C52" s="210">
        <f>SUM(C53)</f>
        <v>0</v>
      </c>
      <c r="D52" s="210">
        <f t="shared" si="52"/>
        <v>0</v>
      </c>
      <c r="E52" s="210">
        <f t="shared" si="52"/>
        <v>0</v>
      </c>
      <c r="F52" s="210">
        <f t="shared" si="52"/>
        <v>0</v>
      </c>
      <c r="G52" s="210">
        <f t="shared" si="52"/>
        <v>0</v>
      </c>
      <c r="H52" s="210">
        <f t="shared" si="52"/>
        <v>0</v>
      </c>
      <c r="I52" s="210">
        <f t="shared" si="52"/>
        <v>4000000</v>
      </c>
      <c r="J52" s="210">
        <f t="shared" si="52"/>
        <v>4000000</v>
      </c>
      <c r="K52" s="210">
        <f t="shared" si="53"/>
        <v>4000000</v>
      </c>
      <c r="L52" s="210">
        <f t="shared" si="53"/>
        <v>3996300</v>
      </c>
      <c r="M52" s="210">
        <f t="shared" si="53"/>
        <v>3996300</v>
      </c>
      <c r="N52" s="210">
        <f t="shared" si="53"/>
        <v>0</v>
      </c>
      <c r="O52" s="210">
        <f t="shared" si="53"/>
        <v>0</v>
      </c>
      <c r="P52" s="210">
        <f t="shared" si="53"/>
        <v>0</v>
      </c>
      <c r="Q52" s="210">
        <f t="shared" si="53"/>
        <v>0</v>
      </c>
      <c r="R52" s="210">
        <f t="shared" si="53"/>
        <v>3700</v>
      </c>
    </row>
    <row r="53" spans="1:18" ht="18" customHeight="1">
      <c r="A53" s="212" t="s">
        <v>16</v>
      </c>
      <c r="B53" s="212" t="s">
        <v>235</v>
      </c>
      <c r="C53" s="212">
        <f>SUM(C54)</f>
        <v>0</v>
      </c>
      <c r="D53" s="212">
        <f t="shared" si="52"/>
        <v>0</v>
      </c>
      <c r="E53" s="212">
        <f t="shared" si="52"/>
        <v>0</v>
      </c>
      <c r="F53" s="212">
        <f t="shared" si="52"/>
        <v>0</v>
      </c>
      <c r="G53" s="212">
        <f t="shared" si="52"/>
        <v>0</v>
      </c>
      <c r="H53" s="212">
        <f t="shared" si="52"/>
        <v>0</v>
      </c>
      <c r="I53" s="212">
        <f t="shared" si="52"/>
        <v>4000000</v>
      </c>
      <c r="J53" s="212">
        <f t="shared" si="52"/>
        <v>4000000</v>
      </c>
      <c r="K53" s="212">
        <f t="shared" si="53"/>
        <v>4000000</v>
      </c>
      <c r="L53" s="212">
        <f t="shared" si="53"/>
        <v>3996300</v>
      </c>
      <c r="M53" s="212">
        <f t="shared" si="53"/>
        <v>3996300</v>
      </c>
      <c r="N53" s="212">
        <f t="shared" si="53"/>
        <v>0</v>
      </c>
      <c r="O53" s="212">
        <f t="shared" si="53"/>
        <v>0</v>
      </c>
      <c r="P53" s="212">
        <f t="shared" si="53"/>
        <v>0</v>
      </c>
      <c r="Q53" s="212">
        <f t="shared" si="53"/>
        <v>0</v>
      </c>
      <c r="R53" s="212">
        <f t="shared" si="53"/>
        <v>3700</v>
      </c>
    </row>
    <row r="54" spans="1:18" ht="18" customHeight="1">
      <c r="A54" s="213" t="s">
        <v>1092</v>
      </c>
      <c r="B54" s="213" t="s">
        <v>1099</v>
      </c>
      <c r="C54" s="213">
        <v>0</v>
      </c>
      <c r="D54" s="213"/>
      <c r="E54" s="213"/>
      <c r="F54" s="237"/>
      <c r="G54" s="237"/>
      <c r="H54" s="237"/>
      <c r="I54" s="237">
        <v>4000000</v>
      </c>
      <c r="J54" s="115">
        <f>SUM(F54:I54)</f>
        <v>4000000</v>
      </c>
      <c r="K54" s="213">
        <v>4000000</v>
      </c>
      <c r="L54" s="85">
        <v>3996300</v>
      </c>
      <c r="M54" s="86">
        <v>3996300</v>
      </c>
      <c r="N54" s="115">
        <f t="shared" ref="N54" si="54">L54-M54</f>
        <v>0</v>
      </c>
      <c r="O54" s="213"/>
      <c r="P54" s="213"/>
      <c r="Q54" s="115">
        <f>SUM(N54:P54)</f>
        <v>0</v>
      </c>
      <c r="R54" s="115">
        <f>K54-M54-Q54</f>
        <v>3700</v>
      </c>
    </row>
    <row r="55" spans="1:18" ht="16.5" customHeight="1">
      <c r="A55" s="117" t="s">
        <v>1</v>
      </c>
      <c r="B55" s="117" t="s">
        <v>1131</v>
      </c>
      <c r="C55" s="117">
        <f>SUM(C56)</f>
        <v>0</v>
      </c>
      <c r="D55" s="117">
        <f t="shared" ref="D55:J58" si="55">SUM(D56)</f>
        <v>0</v>
      </c>
      <c r="E55" s="117">
        <f t="shared" si="55"/>
        <v>0</v>
      </c>
      <c r="F55" s="117">
        <f t="shared" si="55"/>
        <v>0</v>
      </c>
      <c r="G55" s="117">
        <f t="shared" si="55"/>
        <v>0</v>
      </c>
      <c r="H55" s="117">
        <f t="shared" si="55"/>
        <v>0</v>
      </c>
      <c r="I55" s="117">
        <f t="shared" si="55"/>
        <v>1100000</v>
      </c>
      <c r="J55" s="117">
        <f t="shared" si="55"/>
        <v>1100000</v>
      </c>
      <c r="K55" s="117">
        <f t="shared" ref="K55:R58" si="56">SUM(K56)</f>
        <v>1100000</v>
      </c>
      <c r="L55" s="117">
        <f t="shared" si="56"/>
        <v>863000</v>
      </c>
      <c r="M55" s="117">
        <f t="shared" si="56"/>
        <v>863000</v>
      </c>
      <c r="N55" s="117">
        <f t="shared" si="56"/>
        <v>0</v>
      </c>
      <c r="O55" s="117">
        <f t="shared" si="56"/>
        <v>0</v>
      </c>
      <c r="P55" s="117">
        <f t="shared" si="56"/>
        <v>0</v>
      </c>
      <c r="Q55" s="117">
        <f t="shared" si="56"/>
        <v>0</v>
      </c>
      <c r="R55" s="117">
        <f t="shared" si="56"/>
        <v>237000</v>
      </c>
    </row>
    <row r="56" spans="1:18" ht="16.5" customHeight="1">
      <c r="A56" s="119" t="s">
        <v>2</v>
      </c>
      <c r="B56" s="119" t="s">
        <v>1153</v>
      </c>
      <c r="C56" s="119">
        <f>SUM(C57)</f>
        <v>0</v>
      </c>
      <c r="D56" s="119">
        <f t="shared" si="55"/>
        <v>0</v>
      </c>
      <c r="E56" s="119">
        <f t="shared" si="55"/>
        <v>0</v>
      </c>
      <c r="F56" s="119">
        <f t="shared" si="55"/>
        <v>0</v>
      </c>
      <c r="G56" s="119">
        <f t="shared" si="55"/>
        <v>0</v>
      </c>
      <c r="H56" s="119">
        <f t="shared" si="55"/>
        <v>0</v>
      </c>
      <c r="I56" s="119">
        <f t="shared" si="55"/>
        <v>1100000</v>
      </c>
      <c r="J56" s="119">
        <f t="shared" si="55"/>
        <v>1100000</v>
      </c>
      <c r="K56" s="119">
        <f t="shared" si="56"/>
        <v>1100000</v>
      </c>
      <c r="L56" s="119">
        <f t="shared" si="56"/>
        <v>863000</v>
      </c>
      <c r="M56" s="119">
        <f t="shared" si="56"/>
        <v>863000</v>
      </c>
      <c r="N56" s="119">
        <f t="shared" si="56"/>
        <v>0</v>
      </c>
      <c r="O56" s="119">
        <f t="shared" si="56"/>
        <v>0</v>
      </c>
      <c r="P56" s="119">
        <f t="shared" si="56"/>
        <v>0</v>
      </c>
      <c r="Q56" s="119">
        <f t="shared" si="56"/>
        <v>0</v>
      </c>
      <c r="R56" s="119">
        <f t="shared" si="56"/>
        <v>237000</v>
      </c>
    </row>
    <row r="57" spans="1:18" ht="16.5" customHeight="1">
      <c r="A57" s="120" t="s">
        <v>3</v>
      </c>
      <c r="B57" s="120" t="s">
        <v>1154</v>
      </c>
      <c r="C57" s="120">
        <f>SUM(C58)</f>
        <v>0</v>
      </c>
      <c r="D57" s="120">
        <f t="shared" si="55"/>
        <v>0</v>
      </c>
      <c r="E57" s="120">
        <f t="shared" si="55"/>
        <v>0</v>
      </c>
      <c r="F57" s="120">
        <f t="shared" si="55"/>
        <v>0</v>
      </c>
      <c r="G57" s="120">
        <f t="shared" si="55"/>
        <v>0</v>
      </c>
      <c r="H57" s="120">
        <f t="shared" si="55"/>
        <v>0</v>
      </c>
      <c r="I57" s="120">
        <f t="shared" si="55"/>
        <v>1100000</v>
      </c>
      <c r="J57" s="120">
        <f t="shared" si="55"/>
        <v>1100000</v>
      </c>
      <c r="K57" s="120">
        <f t="shared" si="56"/>
        <v>1100000</v>
      </c>
      <c r="L57" s="120">
        <f t="shared" si="56"/>
        <v>863000</v>
      </c>
      <c r="M57" s="120">
        <f t="shared" si="56"/>
        <v>863000</v>
      </c>
      <c r="N57" s="120">
        <f t="shared" si="56"/>
        <v>0</v>
      </c>
      <c r="O57" s="120">
        <f t="shared" si="56"/>
        <v>0</v>
      </c>
      <c r="P57" s="120">
        <f t="shared" si="56"/>
        <v>0</v>
      </c>
      <c r="Q57" s="120">
        <f t="shared" si="56"/>
        <v>0</v>
      </c>
      <c r="R57" s="120">
        <f t="shared" si="56"/>
        <v>237000</v>
      </c>
    </row>
    <row r="58" spans="1:18" ht="16.5" customHeight="1">
      <c r="A58" s="173" t="s">
        <v>16</v>
      </c>
      <c r="B58" s="173" t="s">
        <v>1112</v>
      </c>
      <c r="C58" s="173">
        <f>SUM(C59)</f>
        <v>0</v>
      </c>
      <c r="D58" s="173">
        <f t="shared" si="55"/>
        <v>0</v>
      </c>
      <c r="E58" s="173">
        <f t="shared" si="55"/>
        <v>0</v>
      </c>
      <c r="F58" s="173">
        <f t="shared" si="55"/>
        <v>0</v>
      </c>
      <c r="G58" s="173">
        <f t="shared" si="55"/>
        <v>0</v>
      </c>
      <c r="H58" s="173">
        <f t="shared" si="55"/>
        <v>0</v>
      </c>
      <c r="I58" s="173">
        <f t="shared" si="55"/>
        <v>1100000</v>
      </c>
      <c r="J58" s="173">
        <f t="shared" si="55"/>
        <v>1100000</v>
      </c>
      <c r="K58" s="173">
        <f t="shared" si="56"/>
        <v>1100000</v>
      </c>
      <c r="L58" s="173">
        <f t="shared" si="56"/>
        <v>863000</v>
      </c>
      <c r="M58" s="173">
        <f t="shared" si="56"/>
        <v>863000</v>
      </c>
      <c r="N58" s="173">
        <f t="shared" si="56"/>
        <v>0</v>
      </c>
      <c r="O58" s="173">
        <f t="shared" si="56"/>
        <v>0</v>
      </c>
      <c r="P58" s="173">
        <f t="shared" si="56"/>
        <v>0</v>
      </c>
      <c r="Q58" s="173">
        <f t="shared" si="56"/>
        <v>0</v>
      </c>
      <c r="R58" s="173">
        <f t="shared" si="56"/>
        <v>237000</v>
      </c>
    </row>
    <row r="59" spans="1:18" ht="16.5" customHeight="1">
      <c r="A59" s="115" t="s">
        <v>1092</v>
      </c>
      <c r="B59" s="115" t="s">
        <v>159</v>
      </c>
      <c r="C59" s="115">
        <v>0</v>
      </c>
      <c r="D59" s="115"/>
      <c r="E59" s="115"/>
      <c r="F59" s="115"/>
      <c r="G59" s="115"/>
      <c r="H59" s="115"/>
      <c r="I59" s="115">
        <v>1100000</v>
      </c>
      <c r="J59" s="115">
        <f>SUM(F59:I59)</f>
        <v>1100000</v>
      </c>
      <c r="K59" s="115">
        <v>1100000</v>
      </c>
      <c r="L59" s="87">
        <v>863000</v>
      </c>
      <c r="M59" s="88">
        <v>863000</v>
      </c>
      <c r="N59" s="115">
        <f t="shared" ref="N59" si="57">L59-M59</f>
        <v>0</v>
      </c>
      <c r="O59" s="115"/>
      <c r="P59" s="115"/>
      <c r="Q59" s="115">
        <f>SUM(N59:P59)</f>
        <v>0</v>
      </c>
      <c r="R59" s="115">
        <f>K59-M59-Q59</f>
        <v>237000</v>
      </c>
    </row>
    <row r="60" spans="1:18" ht="16.5" customHeight="1">
      <c r="A60" s="117" t="s">
        <v>1</v>
      </c>
      <c r="B60" s="117" t="s">
        <v>240</v>
      </c>
      <c r="C60" s="117">
        <f t="shared" ref="C60:R63" si="58">SUM(C61)</f>
        <v>0</v>
      </c>
      <c r="D60" s="117">
        <f t="shared" si="58"/>
        <v>0</v>
      </c>
      <c r="E60" s="117">
        <f t="shared" si="58"/>
        <v>0</v>
      </c>
      <c r="F60" s="117">
        <f t="shared" si="58"/>
        <v>0</v>
      </c>
      <c r="G60" s="117">
        <f t="shared" si="58"/>
        <v>0</v>
      </c>
      <c r="H60" s="117">
        <f t="shared" si="58"/>
        <v>0</v>
      </c>
      <c r="I60" s="117">
        <f t="shared" si="58"/>
        <v>3000000</v>
      </c>
      <c r="J60" s="117">
        <f t="shared" si="58"/>
        <v>3000000</v>
      </c>
      <c r="K60" s="117">
        <f t="shared" si="58"/>
        <v>3000000</v>
      </c>
      <c r="L60" s="117">
        <f t="shared" si="58"/>
        <v>3000000</v>
      </c>
      <c r="M60" s="117">
        <f t="shared" si="58"/>
        <v>3000000</v>
      </c>
      <c r="N60" s="117">
        <f t="shared" si="58"/>
        <v>0</v>
      </c>
      <c r="O60" s="117">
        <f t="shared" si="58"/>
        <v>0</v>
      </c>
      <c r="P60" s="117">
        <f t="shared" si="58"/>
        <v>0</v>
      </c>
      <c r="Q60" s="117">
        <f t="shared" si="58"/>
        <v>0</v>
      </c>
      <c r="R60" s="117">
        <f t="shared" si="58"/>
        <v>0</v>
      </c>
    </row>
    <row r="61" spans="1:18" ht="16.5" customHeight="1">
      <c r="A61" s="119" t="s">
        <v>2</v>
      </c>
      <c r="B61" s="119" t="s">
        <v>241</v>
      </c>
      <c r="C61" s="119">
        <f t="shared" si="58"/>
        <v>0</v>
      </c>
      <c r="D61" s="119">
        <f t="shared" si="58"/>
        <v>0</v>
      </c>
      <c r="E61" s="119">
        <f t="shared" si="58"/>
        <v>0</v>
      </c>
      <c r="F61" s="119">
        <f t="shared" si="58"/>
        <v>0</v>
      </c>
      <c r="G61" s="119">
        <f t="shared" si="58"/>
        <v>0</v>
      </c>
      <c r="H61" s="119">
        <f t="shared" si="58"/>
        <v>0</v>
      </c>
      <c r="I61" s="119">
        <f t="shared" si="58"/>
        <v>3000000</v>
      </c>
      <c r="J61" s="119">
        <f t="shared" si="58"/>
        <v>3000000</v>
      </c>
      <c r="K61" s="119">
        <f t="shared" si="58"/>
        <v>3000000</v>
      </c>
      <c r="L61" s="119">
        <f t="shared" si="58"/>
        <v>3000000</v>
      </c>
      <c r="M61" s="119">
        <f t="shared" si="58"/>
        <v>3000000</v>
      </c>
      <c r="N61" s="119">
        <f t="shared" si="58"/>
        <v>0</v>
      </c>
      <c r="O61" s="119">
        <f t="shared" si="58"/>
        <v>0</v>
      </c>
      <c r="P61" s="119">
        <f t="shared" si="58"/>
        <v>0</v>
      </c>
      <c r="Q61" s="119">
        <f t="shared" si="58"/>
        <v>0</v>
      </c>
      <c r="R61" s="119">
        <f t="shared" si="58"/>
        <v>0</v>
      </c>
    </row>
    <row r="62" spans="1:18" ht="16.5" customHeight="1">
      <c r="A62" s="120" t="s">
        <v>3</v>
      </c>
      <c r="B62" s="120" t="s">
        <v>87</v>
      </c>
      <c r="C62" s="120">
        <f t="shared" si="58"/>
        <v>0</v>
      </c>
      <c r="D62" s="120">
        <f t="shared" si="58"/>
        <v>0</v>
      </c>
      <c r="E62" s="120">
        <f t="shared" si="58"/>
        <v>0</v>
      </c>
      <c r="F62" s="120">
        <f t="shared" si="58"/>
        <v>0</v>
      </c>
      <c r="G62" s="120">
        <f t="shared" si="58"/>
        <v>0</v>
      </c>
      <c r="H62" s="120">
        <f t="shared" si="58"/>
        <v>0</v>
      </c>
      <c r="I62" s="120">
        <f t="shared" si="58"/>
        <v>3000000</v>
      </c>
      <c r="J62" s="120">
        <f t="shared" si="58"/>
        <v>3000000</v>
      </c>
      <c r="K62" s="120">
        <f t="shared" si="58"/>
        <v>3000000</v>
      </c>
      <c r="L62" s="120">
        <f t="shared" si="58"/>
        <v>3000000</v>
      </c>
      <c r="M62" s="120">
        <f t="shared" si="58"/>
        <v>3000000</v>
      </c>
      <c r="N62" s="120">
        <f t="shared" si="58"/>
        <v>0</v>
      </c>
      <c r="O62" s="120">
        <f t="shared" si="58"/>
        <v>0</v>
      </c>
      <c r="P62" s="120">
        <f t="shared" si="58"/>
        <v>0</v>
      </c>
      <c r="Q62" s="120">
        <f t="shared" si="58"/>
        <v>0</v>
      </c>
      <c r="R62" s="120">
        <f t="shared" si="58"/>
        <v>0</v>
      </c>
    </row>
    <row r="63" spans="1:18" ht="16.5" customHeight="1">
      <c r="A63" s="173" t="s">
        <v>16</v>
      </c>
      <c r="B63" s="173" t="s">
        <v>1093</v>
      </c>
      <c r="C63" s="173">
        <f t="shared" si="58"/>
        <v>0</v>
      </c>
      <c r="D63" s="173">
        <f t="shared" si="58"/>
        <v>0</v>
      </c>
      <c r="E63" s="173">
        <f t="shared" si="58"/>
        <v>0</v>
      </c>
      <c r="F63" s="173">
        <f t="shared" si="58"/>
        <v>0</v>
      </c>
      <c r="G63" s="173">
        <f t="shared" si="58"/>
        <v>0</v>
      </c>
      <c r="H63" s="173">
        <f t="shared" si="58"/>
        <v>0</v>
      </c>
      <c r="I63" s="173">
        <f t="shared" si="58"/>
        <v>3000000</v>
      </c>
      <c r="J63" s="173">
        <f t="shared" si="58"/>
        <v>3000000</v>
      </c>
      <c r="K63" s="173">
        <f t="shared" si="58"/>
        <v>3000000</v>
      </c>
      <c r="L63" s="173">
        <f t="shared" si="58"/>
        <v>3000000</v>
      </c>
      <c r="M63" s="173">
        <f t="shared" si="58"/>
        <v>3000000</v>
      </c>
      <c r="N63" s="173">
        <f t="shared" si="58"/>
        <v>0</v>
      </c>
      <c r="O63" s="173">
        <f t="shared" si="58"/>
        <v>0</v>
      </c>
      <c r="P63" s="173">
        <f t="shared" si="58"/>
        <v>0</v>
      </c>
      <c r="Q63" s="173">
        <f t="shared" si="58"/>
        <v>0</v>
      </c>
      <c r="R63" s="173">
        <f t="shared" si="58"/>
        <v>0</v>
      </c>
    </row>
    <row r="64" spans="1:18" ht="16.5" customHeight="1">
      <c r="A64" s="115" t="s">
        <v>1092</v>
      </c>
      <c r="B64" s="115" t="s">
        <v>1093</v>
      </c>
      <c r="C64" s="115">
        <v>0</v>
      </c>
      <c r="D64" s="115"/>
      <c r="E64" s="115"/>
      <c r="F64" s="261"/>
      <c r="G64" s="261"/>
      <c r="H64" s="261"/>
      <c r="I64" s="261">
        <v>3000000</v>
      </c>
      <c r="J64" s="115">
        <f>SUM(F64:I64)</f>
        <v>3000000</v>
      </c>
      <c r="K64" s="125">
        <v>3000000</v>
      </c>
      <c r="L64" s="214">
        <v>3000000</v>
      </c>
      <c r="M64" s="215">
        <v>3000000</v>
      </c>
      <c r="N64" s="115">
        <f t="shared" ref="N64" si="59">L64-M64</f>
        <v>0</v>
      </c>
      <c r="O64" s="125"/>
      <c r="P64" s="115"/>
      <c r="Q64" s="115">
        <f>SUM(N64:P64)</f>
        <v>0</v>
      </c>
      <c r="R64" s="115">
        <f>K64-M64-Q64</f>
        <v>0</v>
      </c>
    </row>
    <row r="65" spans="1:18" s="187" customFormat="1" ht="16.5" customHeight="1">
      <c r="A65" s="117" t="s">
        <v>1</v>
      </c>
      <c r="B65" s="128" t="s">
        <v>1628</v>
      </c>
      <c r="C65" s="117">
        <f>SUM(C66)</f>
        <v>0</v>
      </c>
      <c r="D65" s="117">
        <f t="shared" ref="D65:J66" si="60">SUM(D66)</f>
        <v>0</v>
      </c>
      <c r="E65" s="117">
        <f t="shared" si="60"/>
        <v>0</v>
      </c>
      <c r="F65" s="117">
        <f t="shared" si="60"/>
        <v>0</v>
      </c>
      <c r="G65" s="117">
        <f t="shared" si="60"/>
        <v>0</v>
      </c>
      <c r="H65" s="117">
        <f t="shared" si="60"/>
        <v>380000000</v>
      </c>
      <c r="I65" s="117">
        <f t="shared" si="60"/>
        <v>0</v>
      </c>
      <c r="J65" s="117">
        <f t="shared" si="60"/>
        <v>380000000</v>
      </c>
      <c r="K65" s="216">
        <f t="shared" ref="K65:R66" si="61">SUM(K66)</f>
        <v>380000000</v>
      </c>
      <c r="L65" s="216">
        <f t="shared" si="61"/>
        <v>377781110</v>
      </c>
      <c r="M65" s="216">
        <f t="shared" si="61"/>
        <v>332818080</v>
      </c>
      <c r="N65" s="216">
        <f t="shared" si="61"/>
        <v>44963030</v>
      </c>
      <c r="O65" s="216">
        <f t="shared" si="61"/>
        <v>2218890</v>
      </c>
      <c r="P65" s="117">
        <f t="shared" si="61"/>
        <v>0</v>
      </c>
      <c r="Q65" s="117">
        <f t="shared" si="61"/>
        <v>47181920</v>
      </c>
      <c r="R65" s="117">
        <f t="shared" si="61"/>
        <v>0</v>
      </c>
    </row>
    <row r="66" spans="1:18" s="187" customFormat="1" ht="16.5" customHeight="1">
      <c r="A66" s="119" t="s">
        <v>2</v>
      </c>
      <c r="B66" s="129" t="s">
        <v>1629</v>
      </c>
      <c r="C66" s="119">
        <f>SUM(C67)</f>
        <v>0</v>
      </c>
      <c r="D66" s="119">
        <f t="shared" si="60"/>
        <v>0</v>
      </c>
      <c r="E66" s="119">
        <f t="shared" si="60"/>
        <v>0</v>
      </c>
      <c r="F66" s="119">
        <f t="shared" si="60"/>
        <v>0</v>
      </c>
      <c r="G66" s="119">
        <f t="shared" si="60"/>
        <v>0</v>
      </c>
      <c r="H66" s="119">
        <f t="shared" si="60"/>
        <v>380000000</v>
      </c>
      <c r="I66" s="119">
        <f t="shared" si="60"/>
        <v>0</v>
      </c>
      <c r="J66" s="119">
        <f t="shared" si="60"/>
        <v>380000000</v>
      </c>
      <c r="K66" s="177">
        <f t="shared" si="61"/>
        <v>380000000</v>
      </c>
      <c r="L66" s="177">
        <f t="shared" si="61"/>
        <v>377781110</v>
      </c>
      <c r="M66" s="177">
        <f t="shared" si="61"/>
        <v>332818080</v>
      </c>
      <c r="N66" s="177">
        <f t="shared" si="61"/>
        <v>44963030</v>
      </c>
      <c r="O66" s="177">
        <f t="shared" si="61"/>
        <v>2218890</v>
      </c>
      <c r="P66" s="119">
        <f t="shared" si="61"/>
        <v>0</v>
      </c>
      <c r="Q66" s="119">
        <f t="shared" si="61"/>
        <v>47181920</v>
      </c>
      <c r="R66" s="119">
        <f t="shared" si="61"/>
        <v>0</v>
      </c>
    </row>
    <row r="67" spans="1:18" s="187" customFormat="1" ht="16.5" customHeight="1">
      <c r="A67" s="120" t="s">
        <v>3</v>
      </c>
      <c r="B67" s="120" t="s">
        <v>1157</v>
      </c>
      <c r="C67" s="120">
        <f t="shared" ref="C67:J67" si="62">SUM(C68,C70,C72)</f>
        <v>0</v>
      </c>
      <c r="D67" s="120">
        <f t="shared" si="62"/>
        <v>0</v>
      </c>
      <c r="E67" s="120">
        <f t="shared" si="62"/>
        <v>0</v>
      </c>
      <c r="F67" s="120">
        <f t="shared" si="62"/>
        <v>0</v>
      </c>
      <c r="G67" s="120">
        <f t="shared" si="62"/>
        <v>0</v>
      </c>
      <c r="H67" s="120">
        <f t="shared" si="62"/>
        <v>380000000</v>
      </c>
      <c r="I67" s="120">
        <f t="shared" si="62"/>
        <v>0</v>
      </c>
      <c r="J67" s="120">
        <f t="shared" si="62"/>
        <v>380000000</v>
      </c>
      <c r="K67" s="120">
        <f t="shared" ref="K67:R67" si="63">SUM(K68,K70,K72)</f>
        <v>380000000</v>
      </c>
      <c r="L67" s="120">
        <f t="shared" si="63"/>
        <v>377781110</v>
      </c>
      <c r="M67" s="120">
        <f t="shared" si="63"/>
        <v>332818080</v>
      </c>
      <c r="N67" s="120">
        <f t="shared" si="63"/>
        <v>44963030</v>
      </c>
      <c r="O67" s="120">
        <f t="shared" si="63"/>
        <v>2218890</v>
      </c>
      <c r="P67" s="120">
        <f t="shared" si="63"/>
        <v>0</v>
      </c>
      <c r="Q67" s="120">
        <f t="shared" si="63"/>
        <v>47181920</v>
      </c>
      <c r="R67" s="120">
        <f t="shared" si="63"/>
        <v>0</v>
      </c>
    </row>
    <row r="68" spans="1:18" s="187" customFormat="1" ht="16.5" customHeight="1">
      <c r="A68" s="173" t="s">
        <v>16</v>
      </c>
      <c r="B68" s="174" t="s">
        <v>1116</v>
      </c>
      <c r="C68" s="173">
        <f t="shared" ref="C68:R68" si="64">SUM(C69)</f>
        <v>0</v>
      </c>
      <c r="D68" s="173">
        <f t="shared" si="64"/>
        <v>0</v>
      </c>
      <c r="E68" s="173">
        <f t="shared" si="64"/>
        <v>0</v>
      </c>
      <c r="F68" s="173">
        <f t="shared" si="64"/>
        <v>0</v>
      </c>
      <c r="G68" s="173">
        <f t="shared" si="64"/>
        <v>0</v>
      </c>
      <c r="H68" s="173">
        <f t="shared" si="64"/>
        <v>97900000</v>
      </c>
      <c r="I68" s="173">
        <f t="shared" si="64"/>
        <v>0</v>
      </c>
      <c r="J68" s="173">
        <f t="shared" si="64"/>
        <v>97900000</v>
      </c>
      <c r="K68" s="217">
        <f t="shared" si="64"/>
        <v>97900000</v>
      </c>
      <c r="L68" s="217">
        <f t="shared" si="64"/>
        <v>97585200</v>
      </c>
      <c r="M68" s="217">
        <f t="shared" si="64"/>
        <v>97585200</v>
      </c>
      <c r="N68" s="217">
        <f t="shared" si="64"/>
        <v>0</v>
      </c>
      <c r="O68" s="217">
        <f t="shared" si="64"/>
        <v>314800</v>
      </c>
      <c r="P68" s="173">
        <f t="shared" si="64"/>
        <v>0</v>
      </c>
      <c r="Q68" s="173">
        <f t="shared" si="64"/>
        <v>314800</v>
      </c>
      <c r="R68" s="173">
        <f t="shared" si="64"/>
        <v>0</v>
      </c>
    </row>
    <row r="69" spans="1:18" s="187" customFormat="1" ht="16.5" customHeight="1">
      <c r="A69" s="115" t="s">
        <v>1092</v>
      </c>
      <c r="B69" s="123" t="s">
        <v>1151</v>
      </c>
      <c r="C69" s="115">
        <v>0</v>
      </c>
      <c r="D69" s="115"/>
      <c r="E69" s="115"/>
      <c r="F69" s="115"/>
      <c r="G69" s="115"/>
      <c r="H69" s="115">
        <v>97900000</v>
      </c>
      <c r="I69" s="115"/>
      <c r="J69" s="115">
        <f>SUM(F69:I69)</f>
        <v>97900000</v>
      </c>
      <c r="K69" s="125">
        <v>97900000</v>
      </c>
      <c r="L69" s="218">
        <v>97585200</v>
      </c>
      <c r="M69" s="219">
        <v>97585200</v>
      </c>
      <c r="N69" s="115">
        <f t="shared" ref="N69" si="65">L69-M69</f>
        <v>0</v>
      </c>
      <c r="O69" s="125">
        <f>K69-M69</f>
        <v>314800</v>
      </c>
      <c r="P69" s="115"/>
      <c r="Q69" s="115">
        <f>SUM(N69:P69)</f>
        <v>314800</v>
      </c>
      <c r="R69" s="115">
        <f>K69-M69-Q69</f>
        <v>0</v>
      </c>
    </row>
    <row r="70" spans="1:18" s="187" customFormat="1" ht="16.5" customHeight="1">
      <c r="A70" s="173" t="s">
        <v>16</v>
      </c>
      <c r="B70" s="174" t="s">
        <v>1158</v>
      </c>
      <c r="C70" s="173">
        <v>0</v>
      </c>
      <c r="D70" s="173">
        <f t="shared" ref="D70:J70" si="66">SUM(D71)</f>
        <v>0</v>
      </c>
      <c r="E70" s="173">
        <f t="shared" si="66"/>
        <v>0</v>
      </c>
      <c r="F70" s="173">
        <f t="shared" si="66"/>
        <v>0</v>
      </c>
      <c r="G70" s="173">
        <f t="shared" si="66"/>
        <v>0</v>
      </c>
      <c r="H70" s="173">
        <f t="shared" si="66"/>
        <v>55300000</v>
      </c>
      <c r="I70" s="173">
        <f t="shared" si="66"/>
        <v>0</v>
      </c>
      <c r="J70" s="173">
        <f t="shared" si="66"/>
        <v>55300000</v>
      </c>
      <c r="K70" s="217">
        <v>55300000</v>
      </c>
      <c r="L70" s="217">
        <f t="shared" ref="L70:O70" si="67">SUM(L71)</f>
        <v>55240000</v>
      </c>
      <c r="M70" s="217">
        <f t="shared" si="67"/>
        <v>22040000</v>
      </c>
      <c r="N70" s="217">
        <f t="shared" si="67"/>
        <v>33200000</v>
      </c>
      <c r="O70" s="217">
        <f t="shared" si="67"/>
        <v>60000</v>
      </c>
      <c r="P70" s="173">
        <f t="shared" ref="P70:R70" si="68">SUM(P71)</f>
        <v>0</v>
      </c>
      <c r="Q70" s="173">
        <f t="shared" si="68"/>
        <v>33260000</v>
      </c>
      <c r="R70" s="173">
        <f t="shared" si="68"/>
        <v>0</v>
      </c>
    </row>
    <row r="71" spans="1:18" s="187" customFormat="1" ht="16.5" customHeight="1">
      <c r="A71" s="115" t="s">
        <v>1092</v>
      </c>
      <c r="B71" s="123" t="s">
        <v>1159</v>
      </c>
      <c r="C71" s="115">
        <v>0</v>
      </c>
      <c r="D71" s="115"/>
      <c r="E71" s="115"/>
      <c r="F71" s="115"/>
      <c r="G71" s="115"/>
      <c r="H71" s="115">
        <v>55300000</v>
      </c>
      <c r="I71" s="115"/>
      <c r="J71" s="115">
        <f>SUM(F71:I71)</f>
        <v>55300000</v>
      </c>
      <c r="K71" s="125">
        <v>55300000</v>
      </c>
      <c r="L71" s="220">
        <v>55240000</v>
      </c>
      <c r="M71" s="221">
        <v>22040000</v>
      </c>
      <c r="N71" s="115">
        <f t="shared" ref="N71" si="69">L71-M71</f>
        <v>33200000</v>
      </c>
      <c r="O71" s="125">
        <f>K71-L71</f>
        <v>60000</v>
      </c>
      <c r="P71" s="115"/>
      <c r="Q71" s="115">
        <f>SUM(N71:P71)</f>
        <v>33260000</v>
      </c>
      <c r="R71" s="115">
        <f>K71-M71-Q71</f>
        <v>0</v>
      </c>
    </row>
    <row r="72" spans="1:18" s="187" customFormat="1" ht="16.5" customHeight="1">
      <c r="A72" s="173" t="s">
        <v>16</v>
      </c>
      <c r="B72" s="174" t="s">
        <v>1123</v>
      </c>
      <c r="C72" s="173">
        <v>0</v>
      </c>
      <c r="D72" s="173">
        <f t="shared" ref="D72:J72" si="70">SUM(D73:D75)</f>
        <v>0</v>
      </c>
      <c r="E72" s="173">
        <f t="shared" si="70"/>
        <v>0</v>
      </c>
      <c r="F72" s="173">
        <f t="shared" si="70"/>
        <v>0</v>
      </c>
      <c r="G72" s="173">
        <f t="shared" si="70"/>
        <v>0</v>
      </c>
      <c r="H72" s="173">
        <f t="shared" si="70"/>
        <v>226800000</v>
      </c>
      <c r="I72" s="173">
        <f t="shared" si="70"/>
        <v>0</v>
      </c>
      <c r="J72" s="173">
        <f t="shared" si="70"/>
        <v>226800000</v>
      </c>
      <c r="K72" s="217">
        <v>226800000</v>
      </c>
      <c r="L72" s="217">
        <f t="shared" ref="L72:O72" si="71">SUM(L73:L75)</f>
        <v>224955910</v>
      </c>
      <c r="M72" s="217">
        <f t="shared" si="71"/>
        <v>213192880</v>
      </c>
      <c r="N72" s="217">
        <f t="shared" si="71"/>
        <v>11763030</v>
      </c>
      <c r="O72" s="217">
        <f t="shared" si="71"/>
        <v>1844090</v>
      </c>
      <c r="P72" s="173">
        <f t="shared" ref="P72:R72" si="72">SUM(P73:P75)</f>
        <v>0</v>
      </c>
      <c r="Q72" s="173">
        <f t="shared" si="72"/>
        <v>13607120</v>
      </c>
      <c r="R72" s="173">
        <f t="shared" si="72"/>
        <v>0</v>
      </c>
    </row>
    <row r="73" spans="1:18" s="187" customFormat="1" ht="16.5" customHeight="1">
      <c r="A73" s="115" t="s">
        <v>1092</v>
      </c>
      <c r="B73" s="123" t="s">
        <v>1125</v>
      </c>
      <c r="C73" s="115">
        <v>0</v>
      </c>
      <c r="D73" s="115"/>
      <c r="E73" s="115"/>
      <c r="F73" s="115">
        <v>21000000</v>
      </c>
      <c r="G73" s="115"/>
      <c r="H73" s="115"/>
      <c r="I73" s="115"/>
      <c r="J73" s="115">
        <f t="shared" ref="J73:J75" si="73">SUM(F73:I73)</f>
        <v>21000000</v>
      </c>
      <c r="K73" s="125">
        <v>21000000</v>
      </c>
      <c r="L73" s="222">
        <v>19783380</v>
      </c>
      <c r="M73" s="223">
        <v>19783380</v>
      </c>
      <c r="N73" s="115">
        <f t="shared" ref="N73:N74" si="74">L73-M73</f>
        <v>0</v>
      </c>
      <c r="O73" s="125">
        <f>K73-M73</f>
        <v>1216620</v>
      </c>
      <c r="P73" s="115"/>
      <c r="Q73" s="115">
        <f>SUM(N73:P73)</f>
        <v>1216620</v>
      </c>
      <c r="R73" s="115">
        <f t="shared" ref="R73:R75" si="75">K73-M73-Q73</f>
        <v>0</v>
      </c>
    </row>
    <row r="74" spans="1:18" s="187" customFormat="1" ht="16.5" customHeight="1">
      <c r="A74" s="115" t="s">
        <v>1092</v>
      </c>
      <c r="B74" s="123" t="s">
        <v>1126</v>
      </c>
      <c r="C74" s="115"/>
      <c r="D74" s="115"/>
      <c r="E74" s="115"/>
      <c r="F74" s="115">
        <v>-226800000</v>
      </c>
      <c r="G74" s="115"/>
      <c r="H74" s="115">
        <v>226800000</v>
      </c>
      <c r="I74" s="115"/>
      <c r="J74" s="115">
        <f t="shared" si="73"/>
        <v>0</v>
      </c>
      <c r="K74" s="125">
        <v>0</v>
      </c>
      <c r="L74" s="125"/>
      <c r="M74" s="125"/>
      <c r="N74" s="115">
        <f t="shared" si="74"/>
        <v>0</v>
      </c>
      <c r="O74" s="125">
        <f t="shared" ref="O74" si="76">K74-M74</f>
        <v>0</v>
      </c>
      <c r="P74" s="115"/>
      <c r="Q74" s="115">
        <f>SUM(N74:P74)</f>
        <v>0</v>
      </c>
      <c r="R74" s="115">
        <f t="shared" si="75"/>
        <v>0</v>
      </c>
    </row>
    <row r="75" spans="1:18" s="187" customFormat="1" ht="16.5" customHeight="1">
      <c r="A75" s="115" t="s">
        <v>1092</v>
      </c>
      <c r="B75" s="123" t="s">
        <v>1127</v>
      </c>
      <c r="C75" s="115">
        <v>0</v>
      </c>
      <c r="D75" s="115"/>
      <c r="E75" s="115"/>
      <c r="F75" s="115">
        <v>205800000</v>
      </c>
      <c r="G75" s="115"/>
      <c r="H75" s="115"/>
      <c r="I75" s="115"/>
      <c r="J75" s="115">
        <f t="shared" si="73"/>
        <v>205800000</v>
      </c>
      <c r="K75" s="125">
        <v>205800000</v>
      </c>
      <c r="L75" s="224">
        <v>205172530</v>
      </c>
      <c r="M75" s="225">
        <v>193409500</v>
      </c>
      <c r="N75" s="115">
        <v>11763030</v>
      </c>
      <c r="O75" s="125">
        <v>627470</v>
      </c>
      <c r="P75" s="115"/>
      <c r="Q75" s="115">
        <f>SUM(N75:P75)</f>
        <v>12390500</v>
      </c>
      <c r="R75" s="115">
        <f t="shared" si="75"/>
        <v>0</v>
      </c>
    </row>
    <row r="76" spans="1:18">
      <c r="O76" s="207"/>
    </row>
  </sheetData>
  <autoFilter ref="A5:R75"/>
  <mergeCells count="10">
    <mergeCell ref="L4:L5"/>
    <mergeCell ref="M4:M5"/>
    <mergeCell ref="N4:Q4"/>
    <mergeCell ref="R4:R5"/>
    <mergeCell ref="A2:B2"/>
    <mergeCell ref="C2:H2"/>
    <mergeCell ref="A4:B4"/>
    <mergeCell ref="C4:C5"/>
    <mergeCell ref="D4:J4"/>
    <mergeCell ref="K4:K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49" firstPageNumber="122" fitToHeight="10" orientation="landscape" useFirstPageNumber="1" r:id="rId1"/>
  <headerFooter alignWithMargins="0">
    <oddFooter>&amp;C- &amp;P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0"/>
  <sheetViews>
    <sheetView workbookViewId="0">
      <selection activeCell="O12" sqref="O1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10" width="15.7109375" style="151" customWidth="1"/>
    <col min="11" max="18" width="15.7109375" customWidth="1"/>
  </cols>
  <sheetData>
    <row r="2" spans="1:18" ht="19.5">
      <c r="A2" s="145" t="s">
        <v>422</v>
      </c>
      <c r="B2" s="145"/>
      <c r="C2" s="146" t="s">
        <v>359</v>
      </c>
      <c r="D2" s="145"/>
      <c r="E2" s="145"/>
      <c r="F2" s="145"/>
      <c r="G2" s="145"/>
      <c r="H2" s="145"/>
    </row>
    <row r="3" spans="1:18">
      <c r="A3" s="155"/>
      <c r="B3" s="155"/>
      <c r="C3" s="156">
        <f>SUBTOTAL(9,C11:C87)</f>
        <v>1445004000</v>
      </c>
      <c r="D3" s="156">
        <f t="shared" ref="D3:R3" si="0">SUBTOTAL(9,D11:D87)</f>
        <v>0</v>
      </c>
      <c r="E3" s="156">
        <f t="shared" si="0"/>
        <v>0</v>
      </c>
      <c r="F3" s="156"/>
      <c r="G3" s="156"/>
      <c r="H3" s="156">
        <f t="shared" si="0"/>
        <v>0</v>
      </c>
      <c r="I3" s="156">
        <f t="shared" si="0"/>
        <v>75010000</v>
      </c>
      <c r="J3" s="156">
        <f t="shared" si="0"/>
        <v>75900000</v>
      </c>
      <c r="K3" s="156">
        <f t="shared" si="0"/>
        <v>1520904000</v>
      </c>
      <c r="L3" s="156">
        <f t="shared" si="0"/>
        <v>1427872368</v>
      </c>
      <c r="M3" s="156">
        <f t="shared" si="0"/>
        <v>1427872368</v>
      </c>
      <c r="N3" s="156">
        <f t="shared" si="0"/>
        <v>0</v>
      </c>
      <c r="O3" s="156">
        <f t="shared" si="0"/>
        <v>0</v>
      </c>
      <c r="P3" s="156">
        <f t="shared" si="0"/>
        <v>0</v>
      </c>
      <c r="Q3" s="156">
        <f t="shared" si="0"/>
        <v>0</v>
      </c>
      <c r="R3" s="156">
        <f t="shared" si="0"/>
        <v>93031632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123</v>
      </c>
      <c r="C6" s="9">
        <f t="shared" ref="C6:Q6" si="1">SUM(C7,C46,C64,C78,C83)</f>
        <v>696396000</v>
      </c>
      <c r="D6" s="115">
        <f t="shared" si="1"/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0</v>
      </c>
      <c r="I6" s="115">
        <f t="shared" si="1"/>
        <v>15002000</v>
      </c>
      <c r="J6" s="115">
        <f t="shared" si="1"/>
        <v>15002000</v>
      </c>
      <c r="K6" s="9">
        <f t="shared" si="1"/>
        <v>711398000</v>
      </c>
      <c r="L6" s="9">
        <f t="shared" si="1"/>
        <v>668891179</v>
      </c>
      <c r="M6" s="9">
        <f t="shared" si="1"/>
        <v>668891179</v>
      </c>
      <c r="N6" s="9">
        <f t="shared" si="1"/>
        <v>0</v>
      </c>
      <c r="O6" s="9">
        <f t="shared" si="1"/>
        <v>0</v>
      </c>
      <c r="P6" s="9">
        <f t="shared" si="1"/>
        <v>0</v>
      </c>
      <c r="Q6" s="9">
        <f t="shared" si="1"/>
        <v>0</v>
      </c>
      <c r="R6" s="9">
        <f>K6-M6-Q6</f>
        <v>42506821</v>
      </c>
    </row>
    <row r="7" spans="1:18">
      <c r="A7" s="11" t="s">
        <v>1</v>
      </c>
      <c r="B7" s="11" t="s">
        <v>33</v>
      </c>
      <c r="C7" s="11">
        <f>SUM(C8)</f>
        <v>678492000</v>
      </c>
      <c r="D7" s="117">
        <f t="shared" ref="D7:J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">
        <f t="shared" ref="K7:R8" si="3">SUM(K8)</f>
        <v>678492000</v>
      </c>
      <c r="L7" s="11">
        <f t="shared" si="3"/>
        <v>638658009</v>
      </c>
      <c r="M7" s="11">
        <f t="shared" si="3"/>
        <v>638658009</v>
      </c>
      <c r="N7" s="11">
        <f t="shared" si="3"/>
        <v>0</v>
      </c>
      <c r="O7" s="11">
        <f t="shared" si="3"/>
        <v>0</v>
      </c>
      <c r="P7" s="11">
        <f t="shared" si="3"/>
        <v>0</v>
      </c>
      <c r="Q7" s="11">
        <f t="shared" si="3"/>
        <v>0</v>
      </c>
      <c r="R7" s="11">
        <f t="shared" si="3"/>
        <v>39833991</v>
      </c>
    </row>
    <row r="8" spans="1:18">
      <c r="A8" s="12" t="s">
        <v>2</v>
      </c>
      <c r="B8" s="12" t="s">
        <v>223</v>
      </c>
      <c r="C8" s="12">
        <f>SUM(C9)</f>
        <v>678492000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2">
        <f t="shared" si="3"/>
        <v>678492000</v>
      </c>
      <c r="L8" s="12">
        <f t="shared" si="3"/>
        <v>638658009</v>
      </c>
      <c r="M8" s="12">
        <f t="shared" si="3"/>
        <v>638658009</v>
      </c>
      <c r="N8" s="12">
        <f t="shared" si="3"/>
        <v>0</v>
      </c>
      <c r="O8" s="12">
        <f t="shared" si="3"/>
        <v>0</v>
      </c>
      <c r="P8" s="12">
        <f t="shared" si="3"/>
        <v>0</v>
      </c>
      <c r="Q8" s="12">
        <f t="shared" si="3"/>
        <v>0</v>
      </c>
      <c r="R8" s="12">
        <f t="shared" si="3"/>
        <v>39833991</v>
      </c>
    </row>
    <row r="9" spans="1:18">
      <c r="A9" s="13" t="s">
        <v>3</v>
      </c>
      <c r="B9" s="13" t="s">
        <v>360</v>
      </c>
      <c r="C9" s="13">
        <f>SUM(C10,C12,C14,C16,C20,C24,C28,C30,C32,C34,C37,C40,C44)</f>
        <v>678492000</v>
      </c>
      <c r="D9" s="120">
        <f t="shared" ref="D9:J9" si="4">SUM(D10,D12,D14,D16,D20,D24,D28,D30,D32,D34,D37,D40,D44)</f>
        <v>0</v>
      </c>
      <c r="E9" s="120">
        <f t="shared" si="4"/>
        <v>0</v>
      </c>
      <c r="F9" s="120">
        <f t="shared" si="4"/>
        <v>0</v>
      </c>
      <c r="G9" s="120">
        <f t="shared" si="4"/>
        <v>0</v>
      </c>
      <c r="H9" s="120">
        <f t="shared" si="4"/>
        <v>0</v>
      </c>
      <c r="I9" s="120">
        <f t="shared" si="4"/>
        <v>0</v>
      </c>
      <c r="J9" s="120">
        <f t="shared" si="4"/>
        <v>0</v>
      </c>
      <c r="K9" s="13">
        <f t="shared" ref="K9:Q9" si="5">SUM(K10,K12,K14,K16,K20,K24,K28,K30,K32,K34,K37,K40,K44)</f>
        <v>678492000</v>
      </c>
      <c r="L9" s="13">
        <f t="shared" si="5"/>
        <v>638658009</v>
      </c>
      <c r="M9" s="13">
        <f t="shared" si="5"/>
        <v>638658009</v>
      </c>
      <c r="N9" s="13">
        <f t="shared" si="5"/>
        <v>0</v>
      </c>
      <c r="O9" s="13">
        <f t="shared" si="5"/>
        <v>0</v>
      </c>
      <c r="P9" s="13">
        <f t="shared" si="5"/>
        <v>0</v>
      </c>
      <c r="Q9" s="13">
        <f t="shared" si="5"/>
        <v>0</v>
      </c>
      <c r="R9" s="13">
        <f>SUM(R10,R12,R14,R16,R20,R24,R28,R30,R32,R34,R37,R40,R44)</f>
        <v>39833991</v>
      </c>
    </row>
    <row r="10" spans="1:18">
      <c r="A10" s="14" t="s">
        <v>16</v>
      </c>
      <c r="B10" s="14" t="s">
        <v>21</v>
      </c>
      <c r="C10" s="14">
        <f>SUM(C11:C11)</f>
        <v>1500000</v>
      </c>
      <c r="D10" s="173">
        <f t="shared" ref="D10:J10" si="6">SUM(D11)</f>
        <v>0</v>
      </c>
      <c r="E10" s="173">
        <f t="shared" si="6"/>
        <v>0</v>
      </c>
      <c r="F10" s="173">
        <f t="shared" si="6"/>
        <v>-890000</v>
      </c>
      <c r="G10" s="173">
        <f t="shared" si="6"/>
        <v>0</v>
      </c>
      <c r="H10" s="173">
        <f t="shared" si="6"/>
        <v>0</v>
      </c>
      <c r="I10" s="173">
        <f t="shared" si="6"/>
        <v>0</v>
      </c>
      <c r="J10" s="173">
        <f t="shared" si="6"/>
        <v>-890000</v>
      </c>
      <c r="K10" s="14">
        <f t="shared" ref="K10:R14" si="7">SUM(K11:K11)</f>
        <v>610000</v>
      </c>
      <c r="L10" s="14">
        <f t="shared" si="7"/>
        <v>609500</v>
      </c>
      <c r="M10" s="14">
        <f t="shared" si="7"/>
        <v>609500</v>
      </c>
      <c r="N10" s="14">
        <f t="shared" si="7"/>
        <v>0</v>
      </c>
      <c r="O10" s="14">
        <f t="shared" si="7"/>
        <v>0</v>
      </c>
      <c r="P10" s="14">
        <f t="shared" si="7"/>
        <v>0</v>
      </c>
      <c r="Q10" s="14">
        <f t="shared" si="7"/>
        <v>0</v>
      </c>
      <c r="R10" s="14">
        <f t="shared" si="7"/>
        <v>500</v>
      </c>
    </row>
    <row r="11" spans="1:18">
      <c r="A11" s="9" t="s">
        <v>4</v>
      </c>
      <c r="B11" s="9" t="s">
        <v>35</v>
      </c>
      <c r="C11" s="9">
        <v>1500000</v>
      </c>
      <c r="D11" s="115"/>
      <c r="E11" s="115"/>
      <c r="F11" s="115">
        <v>-890000</v>
      </c>
      <c r="G11" s="115"/>
      <c r="H11" s="115"/>
      <c r="I11" s="115"/>
      <c r="J11" s="115">
        <f>SUM(F11:I11)</f>
        <v>-890000</v>
      </c>
      <c r="K11" s="9">
        <v>610000</v>
      </c>
      <c r="L11" s="9">
        <v>609500</v>
      </c>
      <c r="M11" s="9">
        <v>609500</v>
      </c>
      <c r="N11" s="9">
        <f>L11-M11</f>
        <v>0</v>
      </c>
      <c r="O11" s="9"/>
      <c r="P11" s="9"/>
      <c r="Q11" s="9">
        <f>SUM(N11:P11)</f>
        <v>0</v>
      </c>
      <c r="R11" s="9">
        <f>K11-M11-Q11</f>
        <v>500</v>
      </c>
    </row>
    <row r="12" spans="1:18">
      <c r="A12" s="14" t="s">
        <v>16</v>
      </c>
      <c r="B12" s="14" t="s">
        <v>76</v>
      </c>
      <c r="C12" s="14">
        <f>SUM(C13:C13)</f>
        <v>13120000</v>
      </c>
      <c r="D12" s="173">
        <f t="shared" ref="D12:J12" si="8">SUM(D13)</f>
        <v>0</v>
      </c>
      <c r="E12" s="173">
        <f t="shared" si="8"/>
        <v>0</v>
      </c>
      <c r="F12" s="173">
        <f t="shared" si="8"/>
        <v>-7820000</v>
      </c>
      <c r="G12" s="173">
        <f t="shared" si="8"/>
        <v>0</v>
      </c>
      <c r="H12" s="173">
        <f t="shared" si="8"/>
        <v>0</v>
      </c>
      <c r="I12" s="173">
        <f t="shared" si="8"/>
        <v>0</v>
      </c>
      <c r="J12" s="173">
        <f t="shared" si="8"/>
        <v>-7820000</v>
      </c>
      <c r="K12" s="14">
        <f t="shared" si="7"/>
        <v>5300000</v>
      </c>
      <c r="L12" s="14">
        <f t="shared" si="7"/>
        <v>5300000</v>
      </c>
      <c r="M12" s="14">
        <f t="shared" si="7"/>
        <v>5300000</v>
      </c>
      <c r="N12" s="14">
        <f t="shared" si="7"/>
        <v>0</v>
      </c>
      <c r="O12" s="14">
        <f t="shared" si="7"/>
        <v>0</v>
      </c>
      <c r="P12" s="14">
        <f t="shared" si="7"/>
        <v>0</v>
      </c>
      <c r="Q12" s="14">
        <f t="shared" si="7"/>
        <v>0</v>
      </c>
      <c r="R12" s="14">
        <f t="shared" si="7"/>
        <v>0</v>
      </c>
    </row>
    <row r="13" spans="1:18">
      <c r="A13" s="9" t="s">
        <v>4</v>
      </c>
      <c r="B13" s="9" t="s">
        <v>180</v>
      </c>
      <c r="C13" s="9">
        <v>13120000</v>
      </c>
      <c r="D13" s="115"/>
      <c r="E13" s="115"/>
      <c r="F13" s="115">
        <v>-7820000</v>
      </c>
      <c r="G13" s="115"/>
      <c r="H13" s="115"/>
      <c r="I13" s="115"/>
      <c r="J13" s="115">
        <f>SUM(F13:I13)</f>
        <v>-7820000</v>
      </c>
      <c r="K13" s="9">
        <v>5300000</v>
      </c>
      <c r="L13" s="9">
        <v>5300000</v>
      </c>
      <c r="M13" s="9">
        <v>5300000</v>
      </c>
      <c r="N13" s="9">
        <f>L13-M13</f>
        <v>0</v>
      </c>
      <c r="O13" s="9"/>
      <c r="P13" s="9"/>
      <c r="Q13" s="9">
        <f>SUM(N13:P13)</f>
        <v>0</v>
      </c>
      <c r="R13" s="9">
        <f>K13-M13-Q13</f>
        <v>0</v>
      </c>
    </row>
    <row r="14" spans="1:18">
      <c r="A14" s="14" t="s">
        <v>16</v>
      </c>
      <c r="B14" s="14" t="s">
        <v>67</v>
      </c>
      <c r="C14" s="14">
        <f>SUM(C15:C15)</f>
        <v>93000000</v>
      </c>
      <c r="D14" s="173">
        <f t="shared" ref="D14:J14" si="9">SUM(D15)</f>
        <v>0</v>
      </c>
      <c r="E14" s="173">
        <f t="shared" si="9"/>
        <v>0</v>
      </c>
      <c r="F14" s="173">
        <f t="shared" si="9"/>
        <v>0</v>
      </c>
      <c r="G14" s="173">
        <f t="shared" si="9"/>
        <v>0</v>
      </c>
      <c r="H14" s="173">
        <f t="shared" si="9"/>
        <v>0</v>
      </c>
      <c r="I14" s="173">
        <f t="shared" si="9"/>
        <v>0</v>
      </c>
      <c r="J14" s="173">
        <f t="shared" si="9"/>
        <v>0</v>
      </c>
      <c r="K14" s="14">
        <f t="shared" si="7"/>
        <v>93000000</v>
      </c>
      <c r="L14" s="14">
        <f t="shared" si="7"/>
        <v>92181762</v>
      </c>
      <c r="M14" s="14">
        <f t="shared" si="7"/>
        <v>92181762</v>
      </c>
      <c r="N14" s="14">
        <f t="shared" si="7"/>
        <v>0</v>
      </c>
      <c r="O14" s="14">
        <f t="shared" si="7"/>
        <v>0</v>
      </c>
      <c r="P14" s="14">
        <f t="shared" si="7"/>
        <v>0</v>
      </c>
      <c r="Q14" s="14">
        <f t="shared" si="7"/>
        <v>0</v>
      </c>
      <c r="R14" s="14">
        <f t="shared" si="7"/>
        <v>818238</v>
      </c>
    </row>
    <row r="15" spans="1:18">
      <c r="A15" s="9" t="s">
        <v>4</v>
      </c>
      <c r="B15" s="9" t="s">
        <v>67</v>
      </c>
      <c r="C15" s="9">
        <v>93000000</v>
      </c>
      <c r="D15" s="115"/>
      <c r="E15" s="115"/>
      <c r="F15" s="115"/>
      <c r="G15" s="115"/>
      <c r="H15" s="115"/>
      <c r="I15" s="115"/>
      <c r="J15" s="115">
        <f>SUM(F15:I15)</f>
        <v>0</v>
      </c>
      <c r="K15" s="9">
        <v>93000000</v>
      </c>
      <c r="L15" s="9">
        <v>92181762</v>
      </c>
      <c r="M15" s="9">
        <v>92181762</v>
      </c>
      <c r="N15" s="9">
        <f>L15-M15</f>
        <v>0</v>
      </c>
      <c r="O15" s="9"/>
      <c r="P15" s="9"/>
      <c r="Q15" s="9">
        <f>SUM(N15:P15)</f>
        <v>0</v>
      </c>
      <c r="R15" s="9">
        <f>K15-M15-Q15</f>
        <v>818238</v>
      </c>
    </row>
    <row r="16" spans="1:18">
      <c r="A16" s="14" t="s">
        <v>16</v>
      </c>
      <c r="B16" s="14" t="s">
        <v>36</v>
      </c>
      <c r="C16" s="14">
        <f t="shared" ref="C16:R16" si="10">SUM(C17:C19)</f>
        <v>39100000</v>
      </c>
      <c r="D16" s="173">
        <f t="shared" ref="D16:J16" si="11">SUM(D17:D19)</f>
        <v>0</v>
      </c>
      <c r="E16" s="173">
        <f t="shared" si="11"/>
        <v>0</v>
      </c>
      <c r="F16" s="173">
        <f t="shared" si="11"/>
        <v>-5355000</v>
      </c>
      <c r="G16" s="173">
        <f t="shared" si="11"/>
        <v>0</v>
      </c>
      <c r="H16" s="173">
        <f t="shared" si="11"/>
        <v>0</v>
      </c>
      <c r="I16" s="173">
        <f t="shared" si="11"/>
        <v>0</v>
      </c>
      <c r="J16" s="173">
        <f t="shared" si="11"/>
        <v>-5355000</v>
      </c>
      <c r="K16" s="14">
        <f t="shared" si="10"/>
        <v>33745000</v>
      </c>
      <c r="L16" s="14">
        <f t="shared" si="10"/>
        <v>33007440</v>
      </c>
      <c r="M16" s="14">
        <f t="shared" si="10"/>
        <v>33007440</v>
      </c>
      <c r="N16" s="14">
        <f t="shared" si="10"/>
        <v>0</v>
      </c>
      <c r="O16" s="14">
        <f t="shared" si="10"/>
        <v>0</v>
      </c>
      <c r="P16" s="14">
        <f t="shared" si="10"/>
        <v>0</v>
      </c>
      <c r="Q16" s="14">
        <f t="shared" si="10"/>
        <v>0</v>
      </c>
      <c r="R16" s="14">
        <f t="shared" si="10"/>
        <v>737560</v>
      </c>
    </row>
    <row r="17" spans="1:18">
      <c r="A17" s="9" t="s">
        <v>4</v>
      </c>
      <c r="B17" s="9" t="s">
        <v>144</v>
      </c>
      <c r="C17" s="9">
        <v>29000000</v>
      </c>
      <c r="D17" s="115"/>
      <c r="E17" s="115"/>
      <c r="F17" s="115">
        <v>2045000</v>
      </c>
      <c r="G17" s="115"/>
      <c r="H17" s="115"/>
      <c r="I17" s="115"/>
      <c r="J17" s="115">
        <f t="shared" ref="J17:J19" si="12">SUM(F17:I17)</f>
        <v>2045000</v>
      </c>
      <c r="K17" s="9">
        <v>31045000</v>
      </c>
      <c r="L17" s="9">
        <v>30964440</v>
      </c>
      <c r="M17" s="9">
        <v>30964440</v>
      </c>
      <c r="N17" s="9">
        <f t="shared" ref="N17:N19" si="13">L17-M17</f>
        <v>0</v>
      </c>
      <c r="O17" s="9"/>
      <c r="P17" s="9"/>
      <c r="Q17" s="9">
        <f>SUM(N17:P17)</f>
        <v>0</v>
      </c>
      <c r="R17" s="9">
        <f t="shared" ref="R17:R19" si="14">K17-M17-Q17</f>
        <v>80560</v>
      </c>
    </row>
    <row r="18" spans="1:18">
      <c r="A18" s="9" t="s">
        <v>4</v>
      </c>
      <c r="B18" s="9" t="s">
        <v>43</v>
      </c>
      <c r="C18" s="9">
        <v>2500000</v>
      </c>
      <c r="D18" s="115"/>
      <c r="E18" s="115"/>
      <c r="F18" s="115">
        <v>200000</v>
      </c>
      <c r="G18" s="115"/>
      <c r="H18" s="115"/>
      <c r="I18" s="115"/>
      <c r="J18" s="115">
        <f t="shared" si="12"/>
        <v>200000</v>
      </c>
      <c r="K18" s="9">
        <v>2700000</v>
      </c>
      <c r="L18" s="9">
        <v>2043000</v>
      </c>
      <c r="M18" s="9">
        <v>2043000</v>
      </c>
      <c r="N18" s="9">
        <f t="shared" si="13"/>
        <v>0</v>
      </c>
      <c r="O18" s="9"/>
      <c r="P18" s="9"/>
      <c r="Q18" s="9">
        <f>SUM(N18:P18)</f>
        <v>0</v>
      </c>
      <c r="R18" s="9">
        <f t="shared" si="14"/>
        <v>657000</v>
      </c>
    </row>
    <row r="19" spans="1:18">
      <c r="A19" s="9" t="s">
        <v>4</v>
      </c>
      <c r="B19" s="9" t="s">
        <v>140</v>
      </c>
      <c r="C19" s="9">
        <v>7600000</v>
      </c>
      <c r="D19" s="115"/>
      <c r="E19" s="115"/>
      <c r="F19" s="115">
        <v>-7600000</v>
      </c>
      <c r="G19" s="115"/>
      <c r="H19" s="115"/>
      <c r="I19" s="115"/>
      <c r="J19" s="115">
        <f t="shared" si="12"/>
        <v>-7600000</v>
      </c>
      <c r="K19" s="9">
        <v>0</v>
      </c>
      <c r="L19" s="9"/>
      <c r="M19" s="9"/>
      <c r="N19" s="9">
        <f t="shared" si="13"/>
        <v>0</v>
      </c>
      <c r="O19" s="9"/>
      <c r="P19" s="9"/>
      <c r="Q19" s="9">
        <f>SUM(N19:P19)</f>
        <v>0</v>
      </c>
      <c r="R19" s="9">
        <f t="shared" si="14"/>
        <v>0</v>
      </c>
    </row>
    <row r="20" spans="1:18">
      <c r="A20" s="14" t="s">
        <v>16</v>
      </c>
      <c r="B20" s="14" t="s">
        <v>31</v>
      </c>
      <c r="C20" s="14">
        <f t="shared" ref="C20:R20" si="15">SUM(C21:C23)</f>
        <v>46500000</v>
      </c>
      <c r="D20" s="173">
        <f t="shared" ref="D20:J20" si="16">SUM(D21:D23)</f>
        <v>0</v>
      </c>
      <c r="E20" s="173">
        <f t="shared" si="16"/>
        <v>0</v>
      </c>
      <c r="F20" s="173">
        <f t="shared" si="16"/>
        <v>4000000</v>
      </c>
      <c r="G20" s="173">
        <f t="shared" si="16"/>
        <v>0</v>
      </c>
      <c r="H20" s="173">
        <f t="shared" si="16"/>
        <v>0</v>
      </c>
      <c r="I20" s="173">
        <f t="shared" si="16"/>
        <v>0</v>
      </c>
      <c r="J20" s="173">
        <f t="shared" si="16"/>
        <v>4000000</v>
      </c>
      <c r="K20" s="14">
        <f t="shared" si="15"/>
        <v>50500000</v>
      </c>
      <c r="L20" s="14">
        <f t="shared" si="15"/>
        <v>44493080</v>
      </c>
      <c r="M20" s="14">
        <f t="shared" si="15"/>
        <v>44493080</v>
      </c>
      <c r="N20" s="14">
        <f t="shared" si="15"/>
        <v>0</v>
      </c>
      <c r="O20" s="14">
        <f t="shared" si="15"/>
        <v>0</v>
      </c>
      <c r="P20" s="14">
        <f t="shared" si="15"/>
        <v>0</v>
      </c>
      <c r="Q20" s="14">
        <f t="shared" si="15"/>
        <v>0</v>
      </c>
      <c r="R20" s="14">
        <f t="shared" si="15"/>
        <v>6006920</v>
      </c>
    </row>
    <row r="21" spans="1:18">
      <c r="A21" s="9" t="s">
        <v>4</v>
      </c>
      <c r="B21" s="9" t="s">
        <v>68</v>
      </c>
      <c r="C21" s="9">
        <v>6000000</v>
      </c>
      <c r="D21" s="115"/>
      <c r="E21" s="115"/>
      <c r="F21" s="115"/>
      <c r="G21" s="115"/>
      <c r="H21" s="115"/>
      <c r="I21" s="115"/>
      <c r="J21" s="115">
        <f t="shared" ref="J21:J23" si="17">SUM(F21:I21)</f>
        <v>0</v>
      </c>
      <c r="K21" s="9">
        <v>6000000</v>
      </c>
      <c r="L21" s="9">
        <v>0</v>
      </c>
      <c r="M21" s="9">
        <v>0</v>
      </c>
      <c r="N21" s="9">
        <f t="shared" ref="N21:N23" si="18">L21-M21</f>
        <v>0</v>
      </c>
      <c r="O21" s="9"/>
      <c r="P21" s="9"/>
      <c r="Q21" s="9">
        <f>SUM(N21:P21)</f>
        <v>0</v>
      </c>
      <c r="R21" s="9">
        <f t="shared" ref="R21:R23" si="19">K21-M21-Q21</f>
        <v>6000000</v>
      </c>
    </row>
    <row r="22" spans="1:18">
      <c r="A22" s="9" t="s">
        <v>4</v>
      </c>
      <c r="B22" s="9" t="s">
        <v>225</v>
      </c>
      <c r="C22" s="9">
        <v>1000000</v>
      </c>
      <c r="D22" s="115"/>
      <c r="E22" s="115"/>
      <c r="F22" s="115">
        <v>-418000</v>
      </c>
      <c r="G22" s="115"/>
      <c r="H22" s="115"/>
      <c r="I22" s="115"/>
      <c r="J22" s="115">
        <f t="shared" si="17"/>
        <v>-418000</v>
      </c>
      <c r="K22" s="9">
        <v>582000</v>
      </c>
      <c r="L22" s="9">
        <v>575080</v>
      </c>
      <c r="M22" s="9">
        <v>575080</v>
      </c>
      <c r="N22" s="9">
        <f t="shared" si="18"/>
        <v>0</v>
      </c>
      <c r="O22" s="9"/>
      <c r="P22" s="9"/>
      <c r="Q22" s="9">
        <f>SUM(N22:P22)</f>
        <v>0</v>
      </c>
      <c r="R22" s="9">
        <f t="shared" si="19"/>
        <v>6920</v>
      </c>
    </row>
    <row r="23" spans="1:18">
      <c r="A23" s="9" t="s">
        <v>603</v>
      </c>
      <c r="B23" s="9" t="s">
        <v>226</v>
      </c>
      <c r="C23" s="9">
        <v>39500000</v>
      </c>
      <c r="D23" s="115"/>
      <c r="E23" s="115"/>
      <c r="F23" s="115">
        <f>4000000+418000</f>
        <v>4418000</v>
      </c>
      <c r="G23" s="115"/>
      <c r="H23" s="115"/>
      <c r="I23" s="115"/>
      <c r="J23" s="115">
        <f t="shared" si="17"/>
        <v>4418000</v>
      </c>
      <c r="K23" s="9">
        <v>43918000</v>
      </c>
      <c r="L23" s="9">
        <v>43918000</v>
      </c>
      <c r="M23" s="9">
        <v>43918000</v>
      </c>
      <c r="N23" s="9">
        <f t="shared" si="18"/>
        <v>0</v>
      </c>
      <c r="O23" s="9"/>
      <c r="P23" s="9"/>
      <c r="Q23" s="9">
        <f>SUM(N23:P23)</f>
        <v>0</v>
      </c>
      <c r="R23" s="9">
        <f t="shared" si="19"/>
        <v>0</v>
      </c>
    </row>
    <row r="24" spans="1:18">
      <c r="A24" s="14" t="s">
        <v>16</v>
      </c>
      <c r="B24" s="14" t="s">
        <v>47</v>
      </c>
      <c r="C24" s="14">
        <f t="shared" ref="C24:R24" si="20">SUM(C25:C27)</f>
        <v>73000000</v>
      </c>
      <c r="D24" s="173">
        <f t="shared" ref="D24:J24" si="21">SUM(D25:D27)</f>
        <v>0</v>
      </c>
      <c r="E24" s="173">
        <f t="shared" si="21"/>
        <v>0</v>
      </c>
      <c r="F24" s="173">
        <f t="shared" si="21"/>
        <v>0</v>
      </c>
      <c r="G24" s="173">
        <f t="shared" si="21"/>
        <v>0</v>
      </c>
      <c r="H24" s="173">
        <f t="shared" si="21"/>
        <v>0</v>
      </c>
      <c r="I24" s="173">
        <f t="shared" si="21"/>
        <v>0</v>
      </c>
      <c r="J24" s="173">
        <f t="shared" si="21"/>
        <v>0</v>
      </c>
      <c r="K24" s="14">
        <f t="shared" si="20"/>
        <v>73000000</v>
      </c>
      <c r="L24" s="14">
        <f t="shared" si="20"/>
        <v>72895200</v>
      </c>
      <c r="M24" s="14">
        <f t="shared" si="20"/>
        <v>72895200</v>
      </c>
      <c r="N24" s="14">
        <f t="shared" si="20"/>
        <v>0</v>
      </c>
      <c r="O24" s="14">
        <f t="shared" si="20"/>
        <v>0</v>
      </c>
      <c r="P24" s="14">
        <f t="shared" si="20"/>
        <v>0</v>
      </c>
      <c r="Q24" s="14">
        <f t="shared" si="20"/>
        <v>0</v>
      </c>
      <c r="R24" s="14">
        <f t="shared" si="20"/>
        <v>104800</v>
      </c>
    </row>
    <row r="25" spans="1:18">
      <c r="A25" s="9" t="s">
        <v>4</v>
      </c>
      <c r="B25" s="9" t="s">
        <v>637</v>
      </c>
      <c r="C25" s="9">
        <v>30000000</v>
      </c>
      <c r="D25" s="115"/>
      <c r="E25" s="115"/>
      <c r="F25" s="115">
        <v>13560000</v>
      </c>
      <c r="G25" s="115"/>
      <c r="H25" s="115"/>
      <c r="I25" s="115"/>
      <c r="J25" s="115">
        <f t="shared" ref="J25:J27" si="22">SUM(F25:I25)</f>
        <v>13560000</v>
      </c>
      <c r="K25" s="9">
        <v>43560000</v>
      </c>
      <c r="L25" s="9">
        <v>43533700</v>
      </c>
      <c r="M25" s="9">
        <v>43533700</v>
      </c>
      <c r="N25" s="9">
        <f t="shared" ref="N25:N27" si="23">L25-M25</f>
        <v>0</v>
      </c>
      <c r="O25" s="9"/>
      <c r="P25" s="9"/>
      <c r="Q25" s="9">
        <f>SUM(N25:P25)</f>
        <v>0</v>
      </c>
      <c r="R25" s="9">
        <f t="shared" ref="R25:R27" si="24">K25-M25-Q25</f>
        <v>26300</v>
      </c>
    </row>
    <row r="26" spans="1:18">
      <c r="A26" s="9" t="s">
        <v>603</v>
      </c>
      <c r="B26" s="9" t="s">
        <v>290</v>
      </c>
      <c r="C26" s="9">
        <v>30000000</v>
      </c>
      <c r="D26" s="115"/>
      <c r="E26" s="115"/>
      <c r="F26" s="115">
        <v>-14192000</v>
      </c>
      <c r="G26" s="115"/>
      <c r="H26" s="115"/>
      <c r="I26" s="115"/>
      <c r="J26" s="115">
        <f t="shared" si="22"/>
        <v>-14192000</v>
      </c>
      <c r="K26" s="9">
        <v>15808000</v>
      </c>
      <c r="L26" s="9">
        <v>15777000</v>
      </c>
      <c r="M26" s="9">
        <v>15777000</v>
      </c>
      <c r="N26" s="9">
        <f t="shared" si="23"/>
        <v>0</v>
      </c>
      <c r="O26" s="9"/>
      <c r="P26" s="9"/>
      <c r="Q26" s="9">
        <f>SUM(N26:P26)</f>
        <v>0</v>
      </c>
      <c r="R26" s="9">
        <f t="shared" si="24"/>
        <v>31000</v>
      </c>
    </row>
    <row r="27" spans="1:18">
      <c r="A27" s="9" t="s">
        <v>4</v>
      </c>
      <c r="B27" s="9" t="s">
        <v>48</v>
      </c>
      <c r="C27" s="9">
        <v>13000000</v>
      </c>
      <c r="D27" s="115"/>
      <c r="E27" s="115"/>
      <c r="F27" s="115">
        <v>632000</v>
      </c>
      <c r="G27" s="115"/>
      <c r="H27" s="115"/>
      <c r="I27" s="115"/>
      <c r="J27" s="115">
        <f t="shared" si="22"/>
        <v>632000</v>
      </c>
      <c r="K27" s="9">
        <v>13632000</v>
      </c>
      <c r="L27" s="9">
        <v>13584500</v>
      </c>
      <c r="M27" s="9">
        <v>13584500</v>
      </c>
      <c r="N27" s="9">
        <f t="shared" si="23"/>
        <v>0</v>
      </c>
      <c r="O27" s="9"/>
      <c r="P27" s="9"/>
      <c r="Q27" s="9">
        <f>SUM(N27:P27)</f>
        <v>0</v>
      </c>
      <c r="R27" s="9">
        <f t="shared" si="24"/>
        <v>47500</v>
      </c>
    </row>
    <row r="28" spans="1:18">
      <c r="A28" s="14" t="s">
        <v>16</v>
      </c>
      <c r="B28" s="14" t="s">
        <v>60</v>
      </c>
      <c r="C28" s="14">
        <f>SUM(C29:C29)</f>
        <v>6000000</v>
      </c>
      <c r="D28" s="173">
        <f t="shared" ref="D28:J28" si="25">SUM(D29)</f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4">
        <f t="shared" ref="K28:R28" si="26">SUM(K29:K29)</f>
        <v>6000000</v>
      </c>
      <c r="L28" s="14">
        <f t="shared" si="26"/>
        <v>4587957</v>
      </c>
      <c r="M28" s="14">
        <f t="shared" si="26"/>
        <v>4587957</v>
      </c>
      <c r="N28" s="14">
        <f t="shared" si="26"/>
        <v>0</v>
      </c>
      <c r="O28" s="14">
        <f t="shared" si="26"/>
        <v>0</v>
      </c>
      <c r="P28" s="14">
        <f t="shared" si="26"/>
        <v>0</v>
      </c>
      <c r="Q28" s="14">
        <f t="shared" si="26"/>
        <v>0</v>
      </c>
      <c r="R28" s="14">
        <f t="shared" si="26"/>
        <v>1412043</v>
      </c>
    </row>
    <row r="29" spans="1:18">
      <c r="A29" s="9" t="s">
        <v>4</v>
      </c>
      <c r="B29" s="9" t="s">
        <v>60</v>
      </c>
      <c r="C29" s="9">
        <v>6000000</v>
      </c>
      <c r="D29" s="115"/>
      <c r="E29" s="115"/>
      <c r="F29" s="115"/>
      <c r="G29" s="115"/>
      <c r="H29" s="115"/>
      <c r="I29" s="115"/>
      <c r="J29" s="115">
        <f>SUM(F29:I29)</f>
        <v>0</v>
      </c>
      <c r="K29" s="9">
        <v>6000000</v>
      </c>
      <c r="L29" s="9">
        <v>4587957</v>
      </c>
      <c r="M29" s="9">
        <v>4587957</v>
      </c>
      <c r="N29" s="9">
        <f>L29-M29</f>
        <v>0</v>
      </c>
      <c r="O29" s="9"/>
      <c r="P29" s="9"/>
      <c r="Q29" s="9">
        <f>SUM(N29:P29)</f>
        <v>0</v>
      </c>
      <c r="R29" s="9">
        <f>K29-M29-Q29</f>
        <v>1412043</v>
      </c>
    </row>
    <row r="30" spans="1:18">
      <c r="A30" s="14" t="s">
        <v>16</v>
      </c>
      <c r="B30" s="14" t="s">
        <v>170</v>
      </c>
      <c r="C30" s="14">
        <f>SUM(C31:C31)</f>
        <v>265172000</v>
      </c>
      <c r="D30" s="173">
        <f t="shared" ref="D30:J30" si="27">SUM(D31)</f>
        <v>0</v>
      </c>
      <c r="E30" s="173">
        <f t="shared" si="27"/>
        <v>0</v>
      </c>
      <c r="F30" s="173">
        <f t="shared" si="27"/>
        <v>0</v>
      </c>
      <c r="G30" s="173">
        <f t="shared" si="27"/>
        <v>0</v>
      </c>
      <c r="H30" s="173">
        <f t="shared" si="27"/>
        <v>0</v>
      </c>
      <c r="I30" s="173">
        <f t="shared" si="27"/>
        <v>0</v>
      </c>
      <c r="J30" s="173">
        <f t="shared" si="27"/>
        <v>0</v>
      </c>
      <c r="K30" s="14">
        <f t="shared" ref="K30:R30" si="28">SUM(K31:K31)</f>
        <v>265172000</v>
      </c>
      <c r="L30" s="14">
        <f t="shared" si="28"/>
        <v>264828970</v>
      </c>
      <c r="M30" s="14">
        <f t="shared" si="28"/>
        <v>264828970</v>
      </c>
      <c r="N30" s="14">
        <f t="shared" si="28"/>
        <v>0</v>
      </c>
      <c r="O30" s="14">
        <f t="shared" si="28"/>
        <v>0</v>
      </c>
      <c r="P30" s="14">
        <f t="shared" si="28"/>
        <v>0</v>
      </c>
      <c r="Q30" s="14">
        <f t="shared" si="28"/>
        <v>0</v>
      </c>
      <c r="R30" s="14">
        <f t="shared" si="28"/>
        <v>343030</v>
      </c>
    </row>
    <row r="31" spans="1:18">
      <c r="A31" s="9" t="s">
        <v>4</v>
      </c>
      <c r="B31" s="9" t="s">
        <v>171</v>
      </c>
      <c r="C31" s="9">
        <v>265172000</v>
      </c>
      <c r="D31" s="115"/>
      <c r="E31" s="115"/>
      <c r="F31" s="115"/>
      <c r="G31" s="115"/>
      <c r="H31" s="115"/>
      <c r="I31" s="115"/>
      <c r="J31" s="115">
        <f>SUM(F31:I31)</f>
        <v>0</v>
      </c>
      <c r="K31" s="9">
        <v>265172000</v>
      </c>
      <c r="L31" s="9">
        <v>264828970</v>
      </c>
      <c r="M31" s="9">
        <v>264828970</v>
      </c>
      <c r="N31" s="9">
        <f>L31-M31</f>
        <v>0</v>
      </c>
      <c r="O31" s="9"/>
      <c r="P31" s="9"/>
      <c r="Q31" s="9">
        <f>SUM(N31:P31)</f>
        <v>0</v>
      </c>
      <c r="R31" s="9">
        <f>K31-M31-Q31</f>
        <v>343030</v>
      </c>
    </row>
    <row r="32" spans="1:18">
      <c r="A32" s="14" t="s">
        <v>16</v>
      </c>
      <c r="B32" s="14" t="s">
        <v>81</v>
      </c>
      <c r="C32" s="14">
        <f>SUM(C33:C33)</f>
        <v>13000000</v>
      </c>
      <c r="D32" s="173">
        <f t="shared" ref="D32:J32" si="29">SUM(D33)</f>
        <v>0</v>
      </c>
      <c r="E32" s="173">
        <f t="shared" si="29"/>
        <v>0</v>
      </c>
      <c r="F32" s="173">
        <f t="shared" si="29"/>
        <v>-380000</v>
      </c>
      <c r="G32" s="173">
        <f t="shared" si="29"/>
        <v>0</v>
      </c>
      <c r="H32" s="173">
        <f t="shared" si="29"/>
        <v>0</v>
      </c>
      <c r="I32" s="173">
        <f t="shared" si="29"/>
        <v>0</v>
      </c>
      <c r="J32" s="173">
        <f t="shared" si="29"/>
        <v>-380000</v>
      </c>
      <c r="K32" s="14">
        <f t="shared" ref="K32:R32" si="30">SUM(K33:K33)</f>
        <v>12620000</v>
      </c>
      <c r="L32" s="14">
        <f t="shared" si="30"/>
        <v>12620000</v>
      </c>
      <c r="M32" s="14">
        <f t="shared" si="30"/>
        <v>12620000</v>
      </c>
      <c r="N32" s="14">
        <f t="shared" si="30"/>
        <v>0</v>
      </c>
      <c r="O32" s="14">
        <f t="shared" si="30"/>
        <v>0</v>
      </c>
      <c r="P32" s="14">
        <f t="shared" si="30"/>
        <v>0</v>
      </c>
      <c r="Q32" s="14">
        <f t="shared" si="30"/>
        <v>0</v>
      </c>
      <c r="R32" s="14">
        <f t="shared" si="30"/>
        <v>0</v>
      </c>
    </row>
    <row r="33" spans="1:18">
      <c r="A33" s="9" t="s">
        <v>4</v>
      </c>
      <c r="B33" s="9" t="s">
        <v>165</v>
      </c>
      <c r="C33" s="9">
        <v>13000000</v>
      </c>
      <c r="D33" s="115"/>
      <c r="E33" s="115"/>
      <c r="F33" s="115">
        <v>-380000</v>
      </c>
      <c r="G33" s="115"/>
      <c r="H33" s="115"/>
      <c r="I33" s="115"/>
      <c r="J33" s="115">
        <f>SUM(F33:I33)</f>
        <v>-380000</v>
      </c>
      <c r="K33" s="9">
        <v>12620000</v>
      </c>
      <c r="L33" s="9">
        <v>12620000</v>
      </c>
      <c r="M33" s="9">
        <v>12620000</v>
      </c>
      <c r="N33" s="9">
        <f>L33-M33</f>
        <v>0</v>
      </c>
      <c r="O33" s="9"/>
      <c r="P33" s="9"/>
      <c r="Q33" s="9">
        <f>SUM(N33:P33)</f>
        <v>0</v>
      </c>
      <c r="R33" s="9">
        <f>K33-M33-Q33</f>
        <v>0</v>
      </c>
    </row>
    <row r="34" spans="1:18">
      <c r="A34" s="14" t="s">
        <v>16</v>
      </c>
      <c r="B34" s="14" t="s">
        <v>38</v>
      </c>
      <c r="C34" s="14">
        <f t="shared" ref="C34:R34" si="31">SUM(C35:C36)</f>
        <v>16600000</v>
      </c>
      <c r="D34" s="173">
        <f t="shared" ref="D34:J34" si="32">SUM(D35:D36)</f>
        <v>0</v>
      </c>
      <c r="E34" s="173">
        <f t="shared" si="32"/>
        <v>0</v>
      </c>
      <c r="F34" s="173">
        <f t="shared" si="32"/>
        <v>-3300000</v>
      </c>
      <c r="G34" s="173">
        <f t="shared" si="32"/>
        <v>0</v>
      </c>
      <c r="H34" s="173">
        <f t="shared" si="32"/>
        <v>0</v>
      </c>
      <c r="I34" s="173">
        <f t="shared" si="32"/>
        <v>0</v>
      </c>
      <c r="J34" s="173">
        <f t="shared" si="32"/>
        <v>-3300000</v>
      </c>
      <c r="K34" s="14">
        <f t="shared" si="31"/>
        <v>13300000</v>
      </c>
      <c r="L34" s="14">
        <f t="shared" si="31"/>
        <v>12089720</v>
      </c>
      <c r="M34" s="14">
        <f t="shared" si="31"/>
        <v>12089720</v>
      </c>
      <c r="N34" s="14">
        <f t="shared" si="31"/>
        <v>0</v>
      </c>
      <c r="O34" s="14">
        <f t="shared" si="31"/>
        <v>0</v>
      </c>
      <c r="P34" s="14">
        <f t="shared" si="31"/>
        <v>0</v>
      </c>
      <c r="Q34" s="14">
        <f t="shared" si="31"/>
        <v>0</v>
      </c>
      <c r="R34" s="14">
        <f t="shared" si="31"/>
        <v>1210280</v>
      </c>
    </row>
    <row r="35" spans="1:18">
      <c r="A35" s="9" t="s">
        <v>4</v>
      </c>
      <c r="B35" s="9" t="s">
        <v>39</v>
      </c>
      <c r="C35" s="9">
        <v>8600000</v>
      </c>
      <c r="D35" s="115"/>
      <c r="E35" s="115"/>
      <c r="F35" s="115">
        <v>-3300000</v>
      </c>
      <c r="G35" s="115"/>
      <c r="H35" s="115"/>
      <c r="I35" s="115"/>
      <c r="J35" s="115">
        <f t="shared" ref="J35:J36" si="33">SUM(F35:I35)</f>
        <v>-3300000</v>
      </c>
      <c r="K35" s="9">
        <v>5300000</v>
      </c>
      <c r="L35" s="9">
        <v>4089720</v>
      </c>
      <c r="M35" s="9">
        <v>4089720</v>
      </c>
      <c r="N35" s="9">
        <f t="shared" ref="N35:N36" si="34">L35-M35</f>
        <v>0</v>
      </c>
      <c r="O35" s="9"/>
      <c r="P35" s="9"/>
      <c r="Q35" s="9">
        <f>SUM(N35:P35)</f>
        <v>0</v>
      </c>
      <c r="R35" s="9">
        <f t="shared" ref="R35:R36" si="35">K35-M35-Q35</f>
        <v>1210280</v>
      </c>
    </row>
    <row r="36" spans="1:18">
      <c r="A36" s="9" t="s">
        <v>4</v>
      </c>
      <c r="B36" s="9" t="s">
        <v>85</v>
      </c>
      <c r="C36" s="9">
        <v>8000000</v>
      </c>
      <c r="D36" s="115"/>
      <c r="E36" s="115"/>
      <c r="F36" s="115"/>
      <c r="G36" s="115"/>
      <c r="H36" s="115"/>
      <c r="I36" s="115"/>
      <c r="J36" s="115">
        <f t="shared" si="33"/>
        <v>0</v>
      </c>
      <c r="K36" s="9">
        <v>8000000</v>
      </c>
      <c r="L36" s="9">
        <v>8000000</v>
      </c>
      <c r="M36" s="9">
        <v>8000000</v>
      </c>
      <c r="N36" s="9">
        <f t="shared" si="34"/>
        <v>0</v>
      </c>
      <c r="O36" s="9"/>
      <c r="P36" s="9"/>
      <c r="Q36" s="9">
        <f>SUM(N36:P36)</f>
        <v>0</v>
      </c>
      <c r="R36" s="9">
        <f t="shared" si="35"/>
        <v>0</v>
      </c>
    </row>
    <row r="37" spans="1:18">
      <c r="A37" s="14" t="s">
        <v>16</v>
      </c>
      <c r="B37" s="14" t="s">
        <v>40</v>
      </c>
      <c r="C37" s="14">
        <f t="shared" ref="C37:R37" si="36">SUM(C38:C39)</f>
        <v>61500000</v>
      </c>
      <c r="D37" s="173">
        <f t="shared" ref="D37:J37" si="37">SUM(D38:D39)</f>
        <v>0</v>
      </c>
      <c r="E37" s="173">
        <f t="shared" si="37"/>
        <v>0</v>
      </c>
      <c r="F37" s="173">
        <f t="shared" si="37"/>
        <v>-20000000</v>
      </c>
      <c r="G37" s="173">
        <f t="shared" si="37"/>
        <v>0</v>
      </c>
      <c r="H37" s="173">
        <f t="shared" si="37"/>
        <v>0</v>
      </c>
      <c r="I37" s="173">
        <f t="shared" si="37"/>
        <v>0</v>
      </c>
      <c r="J37" s="173">
        <f t="shared" si="37"/>
        <v>-20000000</v>
      </c>
      <c r="K37" s="14">
        <f t="shared" si="36"/>
        <v>41500000</v>
      </c>
      <c r="L37" s="14">
        <f t="shared" si="36"/>
        <v>39740680</v>
      </c>
      <c r="M37" s="14">
        <f t="shared" si="36"/>
        <v>39740680</v>
      </c>
      <c r="N37" s="14">
        <f t="shared" si="36"/>
        <v>0</v>
      </c>
      <c r="O37" s="14">
        <f t="shared" si="36"/>
        <v>0</v>
      </c>
      <c r="P37" s="14">
        <f t="shared" si="36"/>
        <v>0</v>
      </c>
      <c r="Q37" s="14">
        <f t="shared" si="36"/>
        <v>0</v>
      </c>
      <c r="R37" s="14">
        <f t="shared" si="36"/>
        <v>1759320</v>
      </c>
    </row>
    <row r="38" spans="1:18" ht="13.5">
      <c r="A38" s="9" t="s">
        <v>4</v>
      </c>
      <c r="B38" s="9" t="s">
        <v>148</v>
      </c>
      <c r="C38" s="9">
        <v>58500000</v>
      </c>
      <c r="D38" s="115"/>
      <c r="E38" s="115"/>
      <c r="F38" s="115">
        <v>-19002000</v>
      </c>
      <c r="G38" s="115"/>
      <c r="H38" s="115"/>
      <c r="I38" s="115"/>
      <c r="J38" s="115">
        <f t="shared" ref="J38:J39" si="38">SUM(F38:I38)</f>
        <v>-19002000</v>
      </c>
      <c r="K38" s="9">
        <v>39498000</v>
      </c>
      <c r="L38" s="89">
        <f>37368700+33100+32000+54000+108500+108500+34000</f>
        <v>37738800</v>
      </c>
      <c r="M38" s="89">
        <f>37368700+33100+32000+54000+108500+108500+34000</f>
        <v>37738800</v>
      </c>
      <c r="N38" s="9">
        <f t="shared" ref="N38:N39" si="39">L38-M38</f>
        <v>0</v>
      </c>
      <c r="O38" s="9"/>
      <c r="P38" s="9"/>
      <c r="Q38" s="9">
        <f>SUM(N38:P38)</f>
        <v>0</v>
      </c>
      <c r="R38" s="9">
        <f t="shared" ref="R38:R39" si="40">K38-M38-Q38</f>
        <v>1759200</v>
      </c>
    </row>
    <row r="39" spans="1:18" ht="13.5">
      <c r="A39" s="9" t="s">
        <v>4</v>
      </c>
      <c r="B39" s="9" t="s">
        <v>42</v>
      </c>
      <c r="C39" s="9">
        <v>3000000</v>
      </c>
      <c r="D39" s="115"/>
      <c r="E39" s="115"/>
      <c r="F39" s="115">
        <v>-998000</v>
      </c>
      <c r="G39" s="115"/>
      <c r="H39" s="115"/>
      <c r="I39" s="115"/>
      <c r="J39" s="115">
        <f t="shared" si="38"/>
        <v>-998000</v>
      </c>
      <c r="K39" s="9">
        <v>2002000</v>
      </c>
      <c r="L39" s="89">
        <v>2001880</v>
      </c>
      <c r="M39" s="89">
        <v>2001880</v>
      </c>
      <c r="N39" s="9">
        <f t="shared" si="39"/>
        <v>0</v>
      </c>
      <c r="O39" s="9"/>
      <c r="P39" s="9"/>
      <c r="Q39" s="9">
        <f>SUM(N39:P39)</f>
        <v>0</v>
      </c>
      <c r="R39" s="9">
        <f t="shared" si="40"/>
        <v>120</v>
      </c>
    </row>
    <row r="40" spans="1:18">
      <c r="A40" s="14" t="s">
        <v>16</v>
      </c>
      <c r="B40" s="14" t="s">
        <v>49</v>
      </c>
      <c r="C40" s="14">
        <f t="shared" ref="C40:R40" si="41">SUM(C41:C43)</f>
        <v>45000000</v>
      </c>
      <c r="D40" s="173">
        <f t="shared" si="41"/>
        <v>0</v>
      </c>
      <c r="E40" s="173">
        <f t="shared" si="41"/>
        <v>0</v>
      </c>
      <c r="F40" s="173">
        <f t="shared" si="41"/>
        <v>38745000</v>
      </c>
      <c r="G40" s="173">
        <f t="shared" si="41"/>
        <v>0</v>
      </c>
      <c r="H40" s="173">
        <f t="shared" si="41"/>
        <v>0</v>
      </c>
      <c r="I40" s="173">
        <f t="shared" si="41"/>
        <v>0</v>
      </c>
      <c r="J40" s="173">
        <f t="shared" si="41"/>
        <v>38745000</v>
      </c>
      <c r="K40" s="14">
        <f t="shared" si="41"/>
        <v>83745000</v>
      </c>
      <c r="L40" s="14">
        <f t="shared" si="41"/>
        <v>56303700</v>
      </c>
      <c r="M40" s="14">
        <f t="shared" si="41"/>
        <v>56303700</v>
      </c>
      <c r="N40" s="14">
        <f t="shared" si="41"/>
        <v>0</v>
      </c>
      <c r="O40" s="14">
        <f t="shared" si="41"/>
        <v>0</v>
      </c>
      <c r="P40" s="14">
        <f t="shared" si="41"/>
        <v>0</v>
      </c>
      <c r="Q40" s="14">
        <f t="shared" si="41"/>
        <v>0</v>
      </c>
      <c r="R40" s="14">
        <f t="shared" si="41"/>
        <v>27441300</v>
      </c>
    </row>
    <row r="41" spans="1:18">
      <c r="A41" s="9" t="s">
        <v>4</v>
      </c>
      <c r="B41" s="9" t="s">
        <v>117</v>
      </c>
      <c r="C41" s="9">
        <v>10000000</v>
      </c>
      <c r="D41" s="115"/>
      <c r="E41" s="115"/>
      <c r="F41" s="115"/>
      <c r="G41" s="115"/>
      <c r="H41" s="115"/>
      <c r="I41" s="115"/>
      <c r="J41" s="115">
        <f t="shared" ref="J41:J43" si="42">SUM(F41:I41)</f>
        <v>0</v>
      </c>
      <c r="K41" s="9">
        <v>10000000</v>
      </c>
      <c r="L41" s="9">
        <v>0</v>
      </c>
      <c r="M41" s="9">
        <v>0</v>
      </c>
      <c r="N41" s="9">
        <f t="shared" ref="N41:N43" si="43">L41-M41</f>
        <v>0</v>
      </c>
      <c r="O41" s="9"/>
      <c r="P41" s="9"/>
      <c r="Q41" s="9">
        <f>SUM(N41:P41)</f>
        <v>0</v>
      </c>
      <c r="R41" s="9">
        <f t="shared" ref="R41:R43" si="44">K41-M41-Q41</f>
        <v>10000000</v>
      </c>
    </row>
    <row r="42" spans="1:18">
      <c r="A42" s="9" t="s">
        <v>4</v>
      </c>
      <c r="B42" s="9" t="s">
        <v>103</v>
      </c>
      <c r="C42" s="9">
        <v>10000000</v>
      </c>
      <c r="D42" s="115"/>
      <c r="E42" s="115"/>
      <c r="F42" s="115">
        <v>32841000</v>
      </c>
      <c r="G42" s="115"/>
      <c r="H42" s="115"/>
      <c r="I42" s="115"/>
      <c r="J42" s="115">
        <f t="shared" si="42"/>
        <v>32841000</v>
      </c>
      <c r="K42" s="9">
        <v>42841000</v>
      </c>
      <c r="L42" s="9">
        <v>41091000</v>
      </c>
      <c r="M42" s="9">
        <v>41091000</v>
      </c>
      <c r="N42" s="9">
        <f t="shared" si="43"/>
        <v>0</v>
      </c>
      <c r="O42" s="9"/>
      <c r="P42" s="9"/>
      <c r="Q42" s="9">
        <f>SUM(N42:P42)</f>
        <v>0</v>
      </c>
      <c r="R42" s="9">
        <f t="shared" si="44"/>
        <v>1750000</v>
      </c>
    </row>
    <row r="43" spans="1:18">
      <c r="A43" s="9" t="s">
        <v>4</v>
      </c>
      <c r="B43" s="9" t="s">
        <v>138</v>
      </c>
      <c r="C43" s="9">
        <v>25000000</v>
      </c>
      <c r="D43" s="115"/>
      <c r="E43" s="115"/>
      <c r="F43" s="115">
        <v>5904000</v>
      </c>
      <c r="G43" s="115"/>
      <c r="H43" s="115"/>
      <c r="I43" s="115"/>
      <c r="J43" s="115">
        <f t="shared" si="42"/>
        <v>5904000</v>
      </c>
      <c r="K43" s="9">
        <v>30904000</v>
      </c>
      <c r="L43" s="9">
        <v>15212700</v>
      </c>
      <c r="M43" s="9">
        <v>15212700</v>
      </c>
      <c r="N43" s="9">
        <f t="shared" si="43"/>
        <v>0</v>
      </c>
      <c r="O43" s="9"/>
      <c r="P43" s="9"/>
      <c r="Q43" s="9">
        <f>SUM(N43:P43)</f>
        <v>0</v>
      </c>
      <c r="R43" s="9">
        <f t="shared" si="44"/>
        <v>15691300</v>
      </c>
    </row>
    <row r="44" spans="1:18">
      <c r="A44" s="14" t="s">
        <v>16</v>
      </c>
      <c r="B44" s="14" t="s">
        <v>104</v>
      </c>
      <c r="C44" s="14">
        <f>SUM(C45:C45)</f>
        <v>5000000</v>
      </c>
      <c r="D44" s="173">
        <f t="shared" ref="D44:J44" si="45">SUM(D45)</f>
        <v>0</v>
      </c>
      <c r="E44" s="173">
        <f t="shared" si="45"/>
        <v>0</v>
      </c>
      <c r="F44" s="173">
        <f t="shared" si="45"/>
        <v>-5000000</v>
      </c>
      <c r="G44" s="173">
        <f t="shared" si="45"/>
        <v>0</v>
      </c>
      <c r="H44" s="173">
        <f t="shared" si="45"/>
        <v>0</v>
      </c>
      <c r="I44" s="173">
        <f t="shared" si="45"/>
        <v>0</v>
      </c>
      <c r="J44" s="173">
        <f t="shared" si="45"/>
        <v>-5000000</v>
      </c>
      <c r="K44" s="14">
        <f t="shared" ref="K44:R44" si="46">SUM(K45:K45)</f>
        <v>0</v>
      </c>
      <c r="L44" s="14">
        <f t="shared" si="46"/>
        <v>0</v>
      </c>
      <c r="M44" s="14">
        <f t="shared" si="46"/>
        <v>0</v>
      </c>
      <c r="N44" s="14">
        <f t="shared" si="46"/>
        <v>0</v>
      </c>
      <c r="O44" s="14">
        <f t="shared" si="46"/>
        <v>0</v>
      </c>
      <c r="P44" s="14">
        <f t="shared" si="46"/>
        <v>0</v>
      </c>
      <c r="Q44" s="14">
        <f t="shared" si="46"/>
        <v>0</v>
      </c>
      <c r="R44" s="14">
        <f t="shared" si="46"/>
        <v>0</v>
      </c>
    </row>
    <row r="45" spans="1:18">
      <c r="A45" s="9" t="s">
        <v>4</v>
      </c>
      <c r="B45" s="9" t="s">
        <v>105</v>
      </c>
      <c r="C45" s="9">
        <v>5000000</v>
      </c>
      <c r="D45" s="115"/>
      <c r="E45" s="115"/>
      <c r="F45" s="115">
        <v>-5000000</v>
      </c>
      <c r="G45" s="115"/>
      <c r="H45" s="115"/>
      <c r="I45" s="115"/>
      <c r="J45" s="115">
        <f>SUM(F45:I45)</f>
        <v>-5000000</v>
      </c>
      <c r="K45" s="9">
        <v>0</v>
      </c>
      <c r="L45" s="9"/>
      <c r="M45" s="9"/>
      <c r="N45" s="9">
        <f>L45-M45</f>
        <v>0</v>
      </c>
      <c r="O45" s="9"/>
      <c r="P45" s="9"/>
      <c r="Q45" s="9">
        <f>SUM(N45:P45)</f>
        <v>0</v>
      </c>
      <c r="R45" s="9">
        <f>K45-M45-Q45</f>
        <v>0</v>
      </c>
    </row>
    <row r="46" spans="1:18">
      <c r="A46" s="11" t="s">
        <v>1</v>
      </c>
      <c r="B46" s="11" t="s">
        <v>51</v>
      </c>
      <c r="C46" s="11">
        <f>SUM(C53,C47)</f>
        <v>17904000</v>
      </c>
      <c r="D46" s="117">
        <f t="shared" ref="D46:J46" si="47">SUM(D53,D47)</f>
        <v>0</v>
      </c>
      <c r="E46" s="117">
        <f t="shared" si="47"/>
        <v>0</v>
      </c>
      <c r="F46" s="117">
        <f t="shared" si="47"/>
        <v>0</v>
      </c>
      <c r="G46" s="117">
        <f t="shared" si="47"/>
        <v>0</v>
      </c>
      <c r="H46" s="117">
        <f t="shared" si="47"/>
        <v>0</v>
      </c>
      <c r="I46" s="117">
        <f t="shared" si="47"/>
        <v>587000</v>
      </c>
      <c r="J46" s="117">
        <f t="shared" si="47"/>
        <v>587000</v>
      </c>
      <c r="K46" s="11">
        <f t="shared" ref="K46:Q46" si="48">SUM(K53,K47)</f>
        <v>18491000</v>
      </c>
      <c r="L46" s="11">
        <f t="shared" si="48"/>
        <v>18283780</v>
      </c>
      <c r="M46" s="11">
        <f t="shared" si="48"/>
        <v>18283780</v>
      </c>
      <c r="N46" s="11">
        <f t="shared" si="48"/>
        <v>0</v>
      </c>
      <c r="O46" s="11">
        <f t="shared" si="48"/>
        <v>0</v>
      </c>
      <c r="P46" s="11">
        <f t="shared" si="48"/>
        <v>0</v>
      </c>
      <c r="Q46" s="11">
        <f t="shared" si="48"/>
        <v>0</v>
      </c>
      <c r="R46" s="11">
        <f>SUM(R53,R47)</f>
        <v>207220</v>
      </c>
    </row>
    <row r="47" spans="1:18">
      <c r="A47" s="12" t="s">
        <v>2</v>
      </c>
      <c r="B47" s="12" t="s">
        <v>135</v>
      </c>
      <c r="C47" s="12">
        <f>SUM(C48)</f>
        <v>0</v>
      </c>
      <c r="D47" s="119">
        <f t="shared" ref="D47:J47" si="49">SUM(D48)</f>
        <v>0</v>
      </c>
      <c r="E47" s="119">
        <f t="shared" si="49"/>
        <v>0</v>
      </c>
      <c r="F47" s="119">
        <f t="shared" si="49"/>
        <v>0</v>
      </c>
      <c r="G47" s="119">
        <f t="shared" si="49"/>
        <v>0</v>
      </c>
      <c r="H47" s="119">
        <f t="shared" si="49"/>
        <v>0</v>
      </c>
      <c r="I47" s="119">
        <f t="shared" si="49"/>
        <v>587000</v>
      </c>
      <c r="J47" s="119">
        <f t="shared" si="49"/>
        <v>587000</v>
      </c>
      <c r="K47" s="12">
        <f t="shared" ref="K47:R47" si="50">SUM(K48)</f>
        <v>587000</v>
      </c>
      <c r="L47" s="12">
        <f t="shared" si="50"/>
        <v>466000</v>
      </c>
      <c r="M47" s="12">
        <f t="shared" si="50"/>
        <v>466000</v>
      </c>
      <c r="N47" s="12">
        <f t="shared" si="50"/>
        <v>0</v>
      </c>
      <c r="O47" s="12">
        <f t="shared" si="50"/>
        <v>0</v>
      </c>
      <c r="P47" s="12">
        <f t="shared" si="50"/>
        <v>0</v>
      </c>
      <c r="Q47" s="12">
        <f t="shared" si="50"/>
        <v>0</v>
      </c>
      <c r="R47" s="12">
        <f t="shared" si="50"/>
        <v>121000</v>
      </c>
    </row>
    <row r="48" spans="1:18">
      <c r="A48" s="13" t="s">
        <v>3</v>
      </c>
      <c r="B48" s="13" t="s">
        <v>361</v>
      </c>
      <c r="C48" s="13">
        <f>SUM(C49,C51)</f>
        <v>0</v>
      </c>
      <c r="D48" s="120">
        <f t="shared" ref="D48:J48" si="51">SUM(D49,D51)</f>
        <v>0</v>
      </c>
      <c r="E48" s="120">
        <f t="shared" si="51"/>
        <v>0</v>
      </c>
      <c r="F48" s="120">
        <f t="shared" si="51"/>
        <v>0</v>
      </c>
      <c r="G48" s="120">
        <f t="shared" si="51"/>
        <v>0</v>
      </c>
      <c r="H48" s="120">
        <f t="shared" si="51"/>
        <v>0</v>
      </c>
      <c r="I48" s="120">
        <f t="shared" si="51"/>
        <v>587000</v>
      </c>
      <c r="J48" s="120">
        <f t="shared" si="51"/>
        <v>587000</v>
      </c>
      <c r="K48" s="13">
        <f t="shared" ref="K48:Q48" si="52">SUM(K49,K51)</f>
        <v>587000</v>
      </c>
      <c r="L48" s="13">
        <f t="shared" si="52"/>
        <v>466000</v>
      </c>
      <c r="M48" s="13">
        <f t="shared" si="52"/>
        <v>466000</v>
      </c>
      <c r="N48" s="13">
        <f t="shared" si="52"/>
        <v>0</v>
      </c>
      <c r="O48" s="13">
        <f t="shared" si="52"/>
        <v>0</v>
      </c>
      <c r="P48" s="13">
        <f t="shared" si="52"/>
        <v>0</v>
      </c>
      <c r="Q48" s="13">
        <f t="shared" si="52"/>
        <v>0</v>
      </c>
      <c r="R48" s="13">
        <f>SUM(R49,R51)</f>
        <v>121000</v>
      </c>
    </row>
    <row r="49" spans="1:18">
      <c r="A49" s="14" t="s">
        <v>16</v>
      </c>
      <c r="B49" s="17" t="s">
        <v>170</v>
      </c>
      <c r="C49" s="14">
        <f>SUM(C50:C50)</f>
        <v>0</v>
      </c>
      <c r="D49" s="173">
        <f t="shared" ref="D49:J49" si="53">SUM(D50)</f>
        <v>0</v>
      </c>
      <c r="E49" s="173">
        <f t="shared" si="53"/>
        <v>0</v>
      </c>
      <c r="F49" s="173">
        <f t="shared" si="53"/>
        <v>0</v>
      </c>
      <c r="G49" s="173">
        <f t="shared" si="53"/>
        <v>0</v>
      </c>
      <c r="H49" s="173">
        <f t="shared" si="53"/>
        <v>0</v>
      </c>
      <c r="I49" s="173">
        <f t="shared" si="53"/>
        <v>466000</v>
      </c>
      <c r="J49" s="173">
        <f t="shared" si="53"/>
        <v>466000</v>
      </c>
      <c r="K49" s="14">
        <f t="shared" ref="K49:R49" si="54">SUM(K50:K50)</f>
        <v>466000</v>
      </c>
      <c r="L49" s="14">
        <f t="shared" si="54"/>
        <v>466000</v>
      </c>
      <c r="M49" s="14">
        <f t="shared" si="54"/>
        <v>466000</v>
      </c>
      <c r="N49" s="14">
        <f t="shared" si="54"/>
        <v>0</v>
      </c>
      <c r="O49" s="14">
        <f t="shared" si="54"/>
        <v>0</v>
      </c>
      <c r="P49" s="14">
        <f t="shared" si="54"/>
        <v>0</v>
      </c>
      <c r="Q49" s="14">
        <f t="shared" si="54"/>
        <v>0</v>
      </c>
      <c r="R49" s="14">
        <f t="shared" si="54"/>
        <v>0</v>
      </c>
    </row>
    <row r="50" spans="1:18">
      <c r="A50" s="9" t="s">
        <v>4</v>
      </c>
      <c r="B50" s="15" t="s">
        <v>171</v>
      </c>
      <c r="C50" s="9">
        <v>0</v>
      </c>
      <c r="D50" s="115"/>
      <c r="E50" s="115"/>
      <c r="F50" s="115"/>
      <c r="G50" s="115"/>
      <c r="H50" s="115"/>
      <c r="I50" s="115">
        <v>466000</v>
      </c>
      <c r="J50" s="115">
        <f>SUM(F50:I50)</f>
        <v>466000</v>
      </c>
      <c r="K50" s="9">
        <v>466000</v>
      </c>
      <c r="L50" s="9">
        <v>466000</v>
      </c>
      <c r="M50" s="9">
        <v>466000</v>
      </c>
      <c r="N50" s="9">
        <f>L50-M50</f>
        <v>0</v>
      </c>
      <c r="O50" s="9"/>
      <c r="P50" s="9"/>
      <c r="Q50" s="9">
        <f>SUM(N50:P50)</f>
        <v>0</v>
      </c>
      <c r="R50" s="9">
        <f>K50-M50-Q50</f>
        <v>0</v>
      </c>
    </row>
    <row r="51" spans="1:18">
      <c r="A51" s="14" t="s">
        <v>16</v>
      </c>
      <c r="B51" s="14" t="s">
        <v>40</v>
      </c>
      <c r="C51" s="14">
        <f>SUM(C52:C52)</f>
        <v>0</v>
      </c>
      <c r="D51" s="173">
        <f t="shared" ref="D51:J51" si="55">SUM(D52)</f>
        <v>0</v>
      </c>
      <c r="E51" s="173">
        <f t="shared" si="55"/>
        <v>0</v>
      </c>
      <c r="F51" s="173">
        <f t="shared" si="55"/>
        <v>0</v>
      </c>
      <c r="G51" s="173">
        <f t="shared" si="55"/>
        <v>0</v>
      </c>
      <c r="H51" s="173">
        <f t="shared" si="55"/>
        <v>0</v>
      </c>
      <c r="I51" s="173">
        <f t="shared" si="55"/>
        <v>121000</v>
      </c>
      <c r="J51" s="173">
        <f t="shared" si="55"/>
        <v>121000</v>
      </c>
      <c r="K51" s="14">
        <f t="shared" ref="K51:R51" si="56">SUM(K52:K52)</f>
        <v>121000</v>
      </c>
      <c r="L51" s="14">
        <f t="shared" si="56"/>
        <v>0</v>
      </c>
      <c r="M51" s="14">
        <f t="shared" si="56"/>
        <v>0</v>
      </c>
      <c r="N51" s="14">
        <f t="shared" si="56"/>
        <v>0</v>
      </c>
      <c r="O51" s="14">
        <f t="shared" si="56"/>
        <v>0</v>
      </c>
      <c r="P51" s="14">
        <f t="shared" si="56"/>
        <v>0</v>
      </c>
      <c r="Q51" s="14">
        <f t="shared" si="56"/>
        <v>0</v>
      </c>
      <c r="R51" s="14">
        <f t="shared" si="56"/>
        <v>121000</v>
      </c>
    </row>
    <row r="52" spans="1:18">
      <c r="A52" s="9" t="s">
        <v>4</v>
      </c>
      <c r="B52" s="9" t="s">
        <v>41</v>
      </c>
      <c r="C52" s="9">
        <v>0</v>
      </c>
      <c r="D52" s="115"/>
      <c r="E52" s="115"/>
      <c r="F52" s="115"/>
      <c r="G52" s="115"/>
      <c r="H52" s="115"/>
      <c r="I52" s="115">
        <v>121000</v>
      </c>
      <c r="J52" s="115">
        <f>SUM(F52:I52)</f>
        <v>121000</v>
      </c>
      <c r="K52" s="9">
        <v>121000</v>
      </c>
      <c r="L52" s="9">
        <v>0</v>
      </c>
      <c r="M52" s="9">
        <v>0</v>
      </c>
      <c r="N52" s="9">
        <f>L52-M52</f>
        <v>0</v>
      </c>
      <c r="O52" s="9"/>
      <c r="P52" s="9"/>
      <c r="Q52" s="9">
        <f>SUM(N52:P52)</f>
        <v>0</v>
      </c>
      <c r="R52" s="9">
        <f>K52-M52-Q52</f>
        <v>121000</v>
      </c>
    </row>
    <row r="53" spans="1:18">
      <c r="A53" s="12" t="s">
        <v>2</v>
      </c>
      <c r="B53" s="12" t="s">
        <v>175</v>
      </c>
      <c r="C53" s="12">
        <f>SUM(C54)</f>
        <v>17904000</v>
      </c>
      <c r="D53" s="119">
        <f t="shared" ref="D53:J53" si="57">SUM(D54)</f>
        <v>0</v>
      </c>
      <c r="E53" s="119">
        <f t="shared" si="57"/>
        <v>0</v>
      </c>
      <c r="F53" s="119">
        <f t="shared" si="57"/>
        <v>0</v>
      </c>
      <c r="G53" s="119">
        <f t="shared" si="57"/>
        <v>0</v>
      </c>
      <c r="H53" s="119">
        <f t="shared" si="57"/>
        <v>0</v>
      </c>
      <c r="I53" s="119">
        <f t="shared" si="57"/>
        <v>0</v>
      </c>
      <c r="J53" s="119">
        <f t="shared" si="57"/>
        <v>0</v>
      </c>
      <c r="K53" s="12">
        <f t="shared" ref="K53:R53" si="58">SUM(K54)</f>
        <v>17904000</v>
      </c>
      <c r="L53" s="12">
        <f t="shared" si="58"/>
        <v>17817780</v>
      </c>
      <c r="M53" s="12">
        <f t="shared" si="58"/>
        <v>17817780</v>
      </c>
      <c r="N53" s="12">
        <f t="shared" si="58"/>
        <v>0</v>
      </c>
      <c r="O53" s="12">
        <f t="shared" si="58"/>
        <v>0</v>
      </c>
      <c r="P53" s="12">
        <f t="shared" si="58"/>
        <v>0</v>
      </c>
      <c r="Q53" s="12">
        <f t="shared" si="58"/>
        <v>0</v>
      </c>
      <c r="R53" s="12">
        <f t="shared" si="58"/>
        <v>86220</v>
      </c>
    </row>
    <row r="54" spans="1:18">
      <c r="A54" s="13" t="s">
        <v>3</v>
      </c>
      <c r="B54" s="13" t="s">
        <v>362</v>
      </c>
      <c r="C54" s="13">
        <f>SUM(C57,C55,C59,C61)</f>
        <v>17904000</v>
      </c>
      <c r="D54" s="120">
        <f t="shared" ref="D54:J54" si="59">SUM(D57,D55,D59,D61)</f>
        <v>0</v>
      </c>
      <c r="E54" s="120">
        <f t="shared" si="59"/>
        <v>0</v>
      </c>
      <c r="F54" s="120">
        <f t="shared" si="59"/>
        <v>0</v>
      </c>
      <c r="G54" s="120">
        <f t="shared" si="59"/>
        <v>0</v>
      </c>
      <c r="H54" s="120">
        <f t="shared" si="59"/>
        <v>0</v>
      </c>
      <c r="I54" s="120">
        <f t="shared" si="59"/>
        <v>0</v>
      </c>
      <c r="J54" s="120">
        <f t="shared" si="59"/>
        <v>0</v>
      </c>
      <c r="K54" s="13">
        <f t="shared" ref="K54:R54" si="60">SUM(K57,K55,K59,K61)</f>
        <v>17904000</v>
      </c>
      <c r="L54" s="13">
        <f t="shared" si="60"/>
        <v>17817780</v>
      </c>
      <c r="M54" s="13">
        <f t="shared" si="60"/>
        <v>17817780</v>
      </c>
      <c r="N54" s="13">
        <f t="shared" si="60"/>
        <v>0</v>
      </c>
      <c r="O54" s="13">
        <f t="shared" si="60"/>
        <v>0</v>
      </c>
      <c r="P54" s="13">
        <f t="shared" si="60"/>
        <v>0</v>
      </c>
      <c r="Q54" s="13">
        <f t="shared" si="60"/>
        <v>0</v>
      </c>
      <c r="R54" s="13">
        <f t="shared" si="60"/>
        <v>86220</v>
      </c>
    </row>
    <row r="55" spans="1:18">
      <c r="A55" s="14" t="s">
        <v>16</v>
      </c>
      <c r="B55" s="17" t="s">
        <v>256</v>
      </c>
      <c r="C55" s="14">
        <f>SUM(C56:C56)</f>
        <v>8200000</v>
      </c>
      <c r="D55" s="173">
        <f t="shared" ref="D55:J55" si="61">SUM(D56)</f>
        <v>0</v>
      </c>
      <c r="E55" s="173">
        <f t="shared" si="61"/>
        <v>0</v>
      </c>
      <c r="F55" s="173">
        <f t="shared" si="61"/>
        <v>-1570000</v>
      </c>
      <c r="G55" s="173">
        <f t="shared" si="61"/>
        <v>0</v>
      </c>
      <c r="H55" s="173">
        <f t="shared" si="61"/>
        <v>0</v>
      </c>
      <c r="I55" s="173">
        <f t="shared" si="61"/>
        <v>0</v>
      </c>
      <c r="J55" s="173">
        <f t="shared" si="61"/>
        <v>-1570000</v>
      </c>
      <c r="K55" s="14">
        <f t="shared" ref="K55:R55" si="62">SUM(K56:K56)</f>
        <v>6630000</v>
      </c>
      <c r="L55" s="14">
        <f t="shared" si="62"/>
        <v>6630000</v>
      </c>
      <c r="M55" s="14">
        <f t="shared" si="62"/>
        <v>6630000</v>
      </c>
      <c r="N55" s="14">
        <f t="shared" si="62"/>
        <v>0</v>
      </c>
      <c r="O55" s="14">
        <f t="shared" si="62"/>
        <v>0</v>
      </c>
      <c r="P55" s="14">
        <f t="shared" si="62"/>
        <v>0</v>
      </c>
      <c r="Q55" s="14">
        <f t="shared" si="62"/>
        <v>0</v>
      </c>
      <c r="R55" s="14">
        <f t="shared" si="62"/>
        <v>0</v>
      </c>
    </row>
    <row r="56" spans="1:18">
      <c r="A56" s="9" t="s">
        <v>4</v>
      </c>
      <c r="B56" s="15" t="s">
        <v>215</v>
      </c>
      <c r="C56" s="9">
        <v>8200000</v>
      </c>
      <c r="D56" s="115"/>
      <c r="E56" s="115"/>
      <c r="F56" s="115">
        <v>-1570000</v>
      </c>
      <c r="G56" s="115"/>
      <c r="H56" s="115"/>
      <c r="I56" s="292"/>
      <c r="J56" s="115">
        <f>SUM(F56:I56)</f>
        <v>-1570000</v>
      </c>
      <c r="K56" s="9">
        <v>6630000</v>
      </c>
      <c r="L56" s="9">
        <v>6630000</v>
      </c>
      <c r="M56" s="9">
        <v>6630000</v>
      </c>
      <c r="N56" s="9">
        <f>L56-M56</f>
        <v>0</v>
      </c>
      <c r="O56" s="9"/>
      <c r="P56" s="9"/>
      <c r="Q56" s="9">
        <f>SUM(N56:P56)</f>
        <v>0</v>
      </c>
      <c r="R56" s="9">
        <f>K56-M56-Q56</f>
        <v>0</v>
      </c>
    </row>
    <row r="57" spans="1:18">
      <c r="A57" s="14" t="s">
        <v>16</v>
      </c>
      <c r="B57" s="17" t="s">
        <v>55</v>
      </c>
      <c r="C57" s="14">
        <f>SUM(C58:C58)</f>
        <v>6500000</v>
      </c>
      <c r="D57" s="173">
        <f t="shared" ref="D57:J57" si="63">SUM(D58)</f>
        <v>0</v>
      </c>
      <c r="E57" s="173">
        <f t="shared" si="63"/>
        <v>0</v>
      </c>
      <c r="F57" s="173">
        <f t="shared" si="63"/>
        <v>-6500000</v>
      </c>
      <c r="G57" s="173">
        <f t="shared" si="63"/>
        <v>0</v>
      </c>
      <c r="H57" s="173">
        <f t="shared" si="63"/>
        <v>0</v>
      </c>
      <c r="I57" s="173">
        <f t="shared" si="63"/>
        <v>0</v>
      </c>
      <c r="J57" s="173">
        <f t="shared" si="63"/>
        <v>-6500000</v>
      </c>
      <c r="K57" s="14">
        <f t="shared" ref="K57:R57" si="64">SUM(K58:K58)</f>
        <v>0</v>
      </c>
      <c r="L57" s="14">
        <f t="shared" si="64"/>
        <v>0</v>
      </c>
      <c r="M57" s="14">
        <f t="shared" si="64"/>
        <v>0</v>
      </c>
      <c r="N57" s="14">
        <f t="shared" si="64"/>
        <v>0</v>
      </c>
      <c r="O57" s="14">
        <f t="shared" si="64"/>
        <v>0</v>
      </c>
      <c r="P57" s="14">
        <f t="shared" si="64"/>
        <v>0</v>
      </c>
      <c r="Q57" s="14">
        <f t="shared" si="64"/>
        <v>0</v>
      </c>
      <c r="R57" s="14">
        <f t="shared" si="64"/>
        <v>0</v>
      </c>
    </row>
    <row r="58" spans="1:18">
      <c r="A58" s="9" t="s">
        <v>4</v>
      </c>
      <c r="B58" s="9" t="s">
        <v>374</v>
      </c>
      <c r="C58" s="9">
        <v>6500000</v>
      </c>
      <c r="D58" s="115"/>
      <c r="E58" s="115"/>
      <c r="F58" s="115">
        <v>-6500000</v>
      </c>
      <c r="G58" s="115"/>
      <c r="H58" s="115"/>
      <c r="I58" s="292"/>
      <c r="J58" s="115">
        <f>SUM(F58:I58)</f>
        <v>-6500000</v>
      </c>
      <c r="K58" s="9">
        <v>0</v>
      </c>
      <c r="L58" s="9"/>
      <c r="M58" s="9"/>
      <c r="N58" s="9">
        <f>L58-M58</f>
        <v>0</v>
      </c>
      <c r="O58" s="9"/>
      <c r="P58" s="9"/>
      <c r="Q58" s="9">
        <f>SUM(N58:P58)</f>
        <v>0</v>
      </c>
      <c r="R58" s="9">
        <f>K58-M58-Q58</f>
        <v>0</v>
      </c>
    </row>
    <row r="59" spans="1:18">
      <c r="A59" s="14" t="s">
        <v>16</v>
      </c>
      <c r="B59" s="17" t="s">
        <v>321</v>
      </c>
      <c r="C59" s="14">
        <f>SUM(C60:C60)</f>
        <v>2000000</v>
      </c>
      <c r="D59" s="173">
        <f t="shared" ref="D59:J59" si="65">SUM(D60)</f>
        <v>0</v>
      </c>
      <c r="E59" s="173">
        <f t="shared" si="65"/>
        <v>0</v>
      </c>
      <c r="F59" s="173">
        <f t="shared" si="65"/>
        <v>8130000</v>
      </c>
      <c r="G59" s="173">
        <f t="shared" si="65"/>
        <v>0</v>
      </c>
      <c r="H59" s="173">
        <f t="shared" si="65"/>
        <v>0</v>
      </c>
      <c r="I59" s="173">
        <f t="shared" si="65"/>
        <v>0</v>
      </c>
      <c r="J59" s="173">
        <f t="shared" si="65"/>
        <v>8130000</v>
      </c>
      <c r="K59" s="14">
        <f t="shared" ref="K59:R59" si="66">SUM(K60:K60)</f>
        <v>10130000</v>
      </c>
      <c r="L59" s="14">
        <f t="shared" si="66"/>
        <v>10044900</v>
      </c>
      <c r="M59" s="14">
        <f t="shared" si="66"/>
        <v>10044900</v>
      </c>
      <c r="N59" s="14">
        <f t="shared" si="66"/>
        <v>0</v>
      </c>
      <c r="O59" s="14">
        <f t="shared" si="66"/>
        <v>0</v>
      </c>
      <c r="P59" s="14">
        <f t="shared" si="66"/>
        <v>0</v>
      </c>
      <c r="Q59" s="14">
        <f t="shared" si="66"/>
        <v>0</v>
      </c>
      <c r="R59" s="14">
        <f t="shared" si="66"/>
        <v>85100</v>
      </c>
    </row>
    <row r="60" spans="1:18">
      <c r="A60" s="9" t="s">
        <v>4</v>
      </c>
      <c r="B60" s="15" t="s">
        <v>144</v>
      </c>
      <c r="C60" s="9">
        <v>2000000</v>
      </c>
      <c r="D60" s="115"/>
      <c r="E60" s="115"/>
      <c r="F60" s="115">
        <v>8130000</v>
      </c>
      <c r="G60" s="115"/>
      <c r="H60" s="115"/>
      <c r="I60" s="292"/>
      <c r="J60" s="115">
        <f>SUM(F60:I60)</f>
        <v>8130000</v>
      </c>
      <c r="K60" s="9">
        <v>10130000</v>
      </c>
      <c r="L60" s="9">
        <v>10044900</v>
      </c>
      <c r="M60" s="9">
        <v>10044900</v>
      </c>
      <c r="N60" s="9">
        <f>L60-M60</f>
        <v>0</v>
      </c>
      <c r="O60" s="9"/>
      <c r="P60" s="9"/>
      <c r="Q60" s="9">
        <f>SUM(N60:P60)</f>
        <v>0</v>
      </c>
      <c r="R60" s="9">
        <f>K60-M60-Q60</f>
        <v>85100</v>
      </c>
    </row>
    <row r="61" spans="1:18">
      <c r="A61" s="14" t="s">
        <v>16</v>
      </c>
      <c r="B61" s="17" t="s">
        <v>147</v>
      </c>
      <c r="C61" s="14">
        <f t="shared" ref="C61:R61" si="67">SUM(C62:C63)</f>
        <v>1204000</v>
      </c>
      <c r="D61" s="173">
        <f t="shared" ref="D61:J61" si="68">SUM(D62:D63)</f>
        <v>0</v>
      </c>
      <c r="E61" s="173">
        <f t="shared" si="68"/>
        <v>0</v>
      </c>
      <c r="F61" s="173">
        <f t="shared" si="68"/>
        <v>-60000</v>
      </c>
      <c r="G61" s="173">
        <f t="shared" si="68"/>
        <v>0</v>
      </c>
      <c r="H61" s="173">
        <f t="shared" si="68"/>
        <v>0</v>
      </c>
      <c r="I61" s="173">
        <f t="shared" si="68"/>
        <v>0</v>
      </c>
      <c r="J61" s="173">
        <f t="shared" si="68"/>
        <v>-60000</v>
      </c>
      <c r="K61" s="14">
        <f t="shared" si="67"/>
        <v>1144000</v>
      </c>
      <c r="L61" s="14">
        <f t="shared" si="67"/>
        <v>1142880</v>
      </c>
      <c r="M61" s="14">
        <f t="shared" si="67"/>
        <v>1142880</v>
      </c>
      <c r="N61" s="14">
        <f t="shared" si="67"/>
        <v>0</v>
      </c>
      <c r="O61" s="14">
        <f t="shared" si="67"/>
        <v>0</v>
      </c>
      <c r="P61" s="14">
        <f t="shared" si="67"/>
        <v>0</v>
      </c>
      <c r="Q61" s="14">
        <f t="shared" si="67"/>
        <v>0</v>
      </c>
      <c r="R61" s="14">
        <f t="shared" si="67"/>
        <v>1120</v>
      </c>
    </row>
    <row r="62" spans="1:18">
      <c r="A62" s="9" t="s">
        <v>4</v>
      </c>
      <c r="B62" s="15" t="s">
        <v>148</v>
      </c>
      <c r="C62" s="9">
        <v>300000</v>
      </c>
      <c r="D62" s="115"/>
      <c r="E62" s="115"/>
      <c r="F62" s="115"/>
      <c r="G62" s="115"/>
      <c r="H62" s="115"/>
      <c r="I62" s="292"/>
      <c r="J62" s="115">
        <f t="shared" ref="J62:J63" si="69">SUM(F62:I62)</f>
        <v>0</v>
      </c>
      <c r="K62" s="9">
        <v>300000</v>
      </c>
      <c r="L62" s="9">
        <v>299000</v>
      </c>
      <c r="M62" s="9">
        <v>299000</v>
      </c>
      <c r="N62" s="9">
        <f t="shared" ref="N62:N63" si="70">L62-M62</f>
        <v>0</v>
      </c>
      <c r="O62" s="9"/>
      <c r="P62" s="9"/>
      <c r="Q62" s="9">
        <f>SUM(N62:P62)</f>
        <v>0</v>
      </c>
      <c r="R62" s="9">
        <f t="shared" ref="R62:R63" si="71">K62-M62-Q62</f>
        <v>1000</v>
      </c>
    </row>
    <row r="63" spans="1:18">
      <c r="A63" s="9" t="s">
        <v>4</v>
      </c>
      <c r="B63" s="15" t="s">
        <v>149</v>
      </c>
      <c r="C63" s="9">
        <v>904000</v>
      </c>
      <c r="D63" s="115"/>
      <c r="E63" s="115"/>
      <c r="F63" s="115">
        <v>-60000</v>
      </c>
      <c r="G63" s="115"/>
      <c r="H63" s="115"/>
      <c r="I63" s="292"/>
      <c r="J63" s="115">
        <f t="shared" si="69"/>
        <v>-60000</v>
      </c>
      <c r="K63" s="9">
        <v>844000</v>
      </c>
      <c r="L63" s="9">
        <v>843880</v>
      </c>
      <c r="M63" s="9">
        <v>843880</v>
      </c>
      <c r="N63" s="9">
        <f t="shared" si="70"/>
        <v>0</v>
      </c>
      <c r="O63" s="9"/>
      <c r="P63" s="9"/>
      <c r="Q63" s="9">
        <f>SUM(N63:P63)</f>
        <v>0</v>
      </c>
      <c r="R63" s="9">
        <f t="shared" si="71"/>
        <v>120</v>
      </c>
    </row>
    <row r="64" spans="1:18">
      <c r="A64" s="11" t="s">
        <v>1</v>
      </c>
      <c r="B64" s="11" t="s">
        <v>54</v>
      </c>
      <c r="C64" s="11">
        <f t="shared" ref="C64:R64" si="72">SUM(C71,C65)</f>
        <v>0</v>
      </c>
      <c r="D64" s="117">
        <f t="shared" si="72"/>
        <v>0</v>
      </c>
      <c r="E64" s="117">
        <f t="shared" si="72"/>
        <v>0</v>
      </c>
      <c r="F64" s="117">
        <f t="shared" si="72"/>
        <v>0</v>
      </c>
      <c r="G64" s="117">
        <f t="shared" si="72"/>
        <v>0</v>
      </c>
      <c r="H64" s="117">
        <f t="shared" si="72"/>
        <v>0</v>
      </c>
      <c r="I64" s="117">
        <f t="shared" si="72"/>
        <v>6115000</v>
      </c>
      <c r="J64" s="117">
        <f t="shared" si="72"/>
        <v>6115000</v>
      </c>
      <c r="K64" s="11">
        <f t="shared" si="72"/>
        <v>6115000</v>
      </c>
      <c r="L64" s="11">
        <f t="shared" si="72"/>
        <v>3747390</v>
      </c>
      <c r="M64" s="11">
        <f t="shared" si="72"/>
        <v>3747390</v>
      </c>
      <c r="N64" s="11">
        <f t="shared" si="72"/>
        <v>0</v>
      </c>
      <c r="O64" s="11">
        <f t="shared" si="72"/>
        <v>0</v>
      </c>
      <c r="P64" s="11">
        <f t="shared" si="72"/>
        <v>0</v>
      </c>
      <c r="Q64" s="11">
        <f t="shared" si="72"/>
        <v>0</v>
      </c>
      <c r="R64" s="11">
        <f t="shared" si="72"/>
        <v>2367610</v>
      </c>
    </row>
    <row r="65" spans="1:18">
      <c r="A65" s="12" t="s">
        <v>2</v>
      </c>
      <c r="B65" s="19" t="s">
        <v>55</v>
      </c>
      <c r="C65" s="12">
        <f>SUM(C66)</f>
        <v>0</v>
      </c>
      <c r="D65" s="119">
        <f t="shared" ref="D65:J65" si="73">SUM(D66)</f>
        <v>0</v>
      </c>
      <c r="E65" s="119">
        <f t="shared" si="73"/>
        <v>0</v>
      </c>
      <c r="F65" s="119">
        <f t="shared" si="73"/>
        <v>0</v>
      </c>
      <c r="G65" s="119">
        <f t="shared" si="73"/>
        <v>0</v>
      </c>
      <c r="H65" s="119">
        <f t="shared" si="73"/>
        <v>0</v>
      </c>
      <c r="I65" s="119">
        <f t="shared" si="73"/>
        <v>3875000</v>
      </c>
      <c r="J65" s="119">
        <f t="shared" si="73"/>
        <v>3875000</v>
      </c>
      <c r="K65" s="12">
        <f t="shared" ref="K65:R65" si="74">SUM(K66)</f>
        <v>3875000</v>
      </c>
      <c r="L65" s="12">
        <f t="shared" si="74"/>
        <v>1800000</v>
      </c>
      <c r="M65" s="12">
        <f t="shared" si="74"/>
        <v>1800000</v>
      </c>
      <c r="N65" s="12">
        <f t="shared" si="74"/>
        <v>0</v>
      </c>
      <c r="O65" s="12">
        <f t="shared" si="74"/>
        <v>0</v>
      </c>
      <c r="P65" s="12">
        <f t="shared" si="74"/>
        <v>0</v>
      </c>
      <c r="Q65" s="12">
        <f t="shared" si="74"/>
        <v>0</v>
      </c>
      <c r="R65" s="12">
        <f t="shared" si="74"/>
        <v>2075000</v>
      </c>
    </row>
    <row r="66" spans="1:18">
      <c r="A66" s="13" t="s">
        <v>3</v>
      </c>
      <c r="B66" s="13" t="s">
        <v>1265</v>
      </c>
      <c r="C66" s="13">
        <f>SUM(C67,C69)</f>
        <v>0</v>
      </c>
      <c r="D66" s="120">
        <f t="shared" ref="D66:J66" si="75">SUM(D67,D69)</f>
        <v>0</v>
      </c>
      <c r="E66" s="120">
        <f t="shared" si="75"/>
        <v>0</v>
      </c>
      <c r="F66" s="120">
        <f t="shared" si="75"/>
        <v>0</v>
      </c>
      <c r="G66" s="120">
        <f t="shared" si="75"/>
        <v>0</v>
      </c>
      <c r="H66" s="120">
        <f t="shared" si="75"/>
        <v>0</v>
      </c>
      <c r="I66" s="120">
        <f t="shared" si="75"/>
        <v>3875000</v>
      </c>
      <c r="J66" s="120">
        <f t="shared" si="75"/>
        <v>3875000</v>
      </c>
      <c r="K66" s="13">
        <f t="shared" ref="K66:Q66" si="76">SUM(K67,K69)</f>
        <v>3875000</v>
      </c>
      <c r="L66" s="13">
        <f t="shared" si="76"/>
        <v>1800000</v>
      </c>
      <c r="M66" s="13">
        <f t="shared" si="76"/>
        <v>1800000</v>
      </c>
      <c r="N66" s="13">
        <f t="shared" si="76"/>
        <v>0</v>
      </c>
      <c r="O66" s="13">
        <f t="shared" si="76"/>
        <v>0</v>
      </c>
      <c r="P66" s="13">
        <f t="shared" si="76"/>
        <v>0</v>
      </c>
      <c r="Q66" s="13">
        <f t="shared" si="76"/>
        <v>0</v>
      </c>
      <c r="R66" s="13">
        <f>SUM(R67,R69)</f>
        <v>2075000</v>
      </c>
    </row>
    <row r="67" spans="1:18">
      <c r="A67" s="14" t="s">
        <v>16</v>
      </c>
      <c r="B67" s="17" t="s">
        <v>55</v>
      </c>
      <c r="C67" s="14">
        <f>SUM(C68:C68)</f>
        <v>0</v>
      </c>
      <c r="D67" s="173">
        <f t="shared" ref="D67:J67" si="77">SUM(D68)</f>
        <v>0</v>
      </c>
      <c r="E67" s="173">
        <f t="shared" si="77"/>
        <v>0</v>
      </c>
      <c r="F67" s="173">
        <f t="shared" si="77"/>
        <v>0</v>
      </c>
      <c r="G67" s="173">
        <f t="shared" si="77"/>
        <v>0</v>
      </c>
      <c r="H67" s="173">
        <f t="shared" si="77"/>
        <v>0</v>
      </c>
      <c r="I67" s="173">
        <f t="shared" si="77"/>
        <v>1875000</v>
      </c>
      <c r="J67" s="173">
        <f t="shared" si="77"/>
        <v>1875000</v>
      </c>
      <c r="K67" s="14">
        <f t="shared" ref="K67:R67" si="78">SUM(K68:K68)</f>
        <v>1875000</v>
      </c>
      <c r="L67" s="14">
        <f t="shared" si="78"/>
        <v>1800000</v>
      </c>
      <c r="M67" s="14">
        <f t="shared" si="78"/>
        <v>1800000</v>
      </c>
      <c r="N67" s="14">
        <f t="shared" si="78"/>
        <v>0</v>
      </c>
      <c r="O67" s="14">
        <f t="shared" si="78"/>
        <v>0</v>
      </c>
      <c r="P67" s="14">
        <f t="shared" si="78"/>
        <v>0</v>
      </c>
      <c r="Q67" s="14">
        <f t="shared" si="78"/>
        <v>0</v>
      </c>
      <c r="R67" s="14">
        <f t="shared" si="78"/>
        <v>75000</v>
      </c>
    </row>
    <row r="68" spans="1:18">
      <c r="A68" s="9" t="s">
        <v>4</v>
      </c>
      <c r="B68" s="9" t="s">
        <v>268</v>
      </c>
      <c r="C68" s="9">
        <v>0</v>
      </c>
      <c r="D68" s="115"/>
      <c r="E68" s="115"/>
      <c r="F68" s="115"/>
      <c r="G68" s="115"/>
      <c r="H68" s="115"/>
      <c r="I68" s="115">
        <v>1875000</v>
      </c>
      <c r="J68" s="115">
        <f>SUM(F68:I68)</f>
        <v>1875000</v>
      </c>
      <c r="K68" s="9">
        <v>1875000</v>
      </c>
      <c r="L68" s="9">
        <v>1800000</v>
      </c>
      <c r="M68" s="9">
        <v>1800000</v>
      </c>
      <c r="N68" s="9">
        <f>L68-M68</f>
        <v>0</v>
      </c>
      <c r="O68" s="9"/>
      <c r="P68" s="9"/>
      <c r="Q68" s="9">
        <f>SUM(N68:P68)</f>
        <v>0</v>
      </c>
      <c r="R68" s="9">
        <f>K68-M68-Q68</f>
        <v>75000</v>
      </c>
    </row>
    <row r="69" spans="1:18">
      <c r="A69" s="14" t="s">
        <v>16</v>
      </c>
      <c r="B69" s="17" t="s">
        <v>464</v>
      </c>
      <c r="C69" s="14">
        <f>SUM(C70:C70)</f>
        <v>0</v>
      </c>
      <c r="D69" s="173">
        <f t="shared" ref="D69:J69" si="79">SUM(D70)</f>
        <v>0</v>
      </c>
      <c r="E69" s="173">
        <f t="shared" si="79"/>
        <v>0</v>
      </c>
      <c r="F69" s="173">
        <f t="shared" si="79"/>
        <v>0</v>
      </c>
      <c r="G69" s="173">
        <f t="shared" si="79"/>
        <v>0</v>
      </c>
      <c r="H69" s="173">
        <f t="shared" si="79"/>
        <v>0</v>
      </c>
      <c r="I69" s="173">
        <f t="shared" si="79"/>
        <v>2000000</v>
      </c>
      <c r="J69" s="173">
        <f t="shared" si="79"/>
        <v>2000000</v>
      </c>
      <c r="K69" s="14">
        <f t="shared" ref="K69:R69" si="80">SUM(K70:K70)</f>
        <v>2000000</v>
      </c>
      <c r="L69" s="14">
        <f t="shared" si="80"/>
        <v>0</v>
      </c>
      <c r="M69" s="14">
        <f t="shared" si="80"/>
        <v>0</v>
      </c>
      <c r="N69" s="14">
        <f t="shared" si="80"/>
        <v>0</v>
      </c>
      <c r="O69" s="14">
        <f t="shared" si="80"/>
        <v>0</v>
      </c>
      <c r="P69" s="14">
        <f t="shared" si="80"/>
        <v>0</v>
      </c>
      <c r="Q69" s="14">
        <f t="shared" si="80"/>
        <v>0</v>
      </c>
      <c r="R69" s="14">
        <f t="shared" si="80"/>
        <v>2000000</v>
      </c>
    </row>
    <row r="70" spans="1:18">
      <c r="A70" s="9" t="s">
        <v>4</v>
      </c>
      <c r="B70" s="15" t="s">
        <v>406</v>
      </c>
      <c r="C70" s="9">
        <v>0</v>
      </c>
      <c r="D70" s="115"/>
      <c r="E70" s="115"/>
      <c r="F70" s="115"/>
      <c r="G70" s="115"/>
      <c r="H70" s="115"/>
      <c r="I70" s="115">
        <v>2000000</v>
      </c>
      <c r="J70" s="115">
        <f>SUM(F70:I70)</f>
        <v>2000000</v>
      </c>
      <c r="K70" s="9">
        <v>2000000</v>
      </c>
      <c r="L70" s="9">
        <v>0</v>
      </c>
      <c r="M70" s="9">
        <v>0</v>
      </c>
      <c r="N70" s="9">
        <f>L70-M70</f>
        <v>0</v>
      </c>
      <c r="O70" s="9"/>
      <c r="P70" s="9"/>
      <c r="Q70" s="9">
        <f>SUM(N70:P70)</f>
        <v>0</v>
      </c>
      <c r="R70" s="9">
        <f>K70-M70-Q70</f>
        <v>2000000</v>
      </c>
    </row>
    <row r="71" spans="1:18">
      <c r="A71" s="12" t="s">
        <v>2</v>
      </c>
      <c r="B71" s="12" t="s">
        <v>189</v>
      </c>
      <c r="C71" s="12">
        <f t="shared" ref="C71:Q71" si="81">SUM(C75,C72)</f>
        <v>0</v>
      </c>
      <c r="D71" s="119">
        <f t="shared" si="81"/>
        <v>0</v>
      </c>
      <c r="E71" s="119">
        <f t="shared" si="81"/>
        <v>0</v>
      </c>
      <c r="F71" s="119">
        <f t="shared" si="81"/>
        <v>0</v>
      </c>
      <c r="G71" s="119">
        <f t="shared" si="81"/>
        <v>0</v>
      </c>
      <c r="H71" s="119">
        <f t="shared" si="81"/>
        <v>0</v>
      </c>
      <c r="I71" s="119">
        <f t="shared" si="81"/>
        <v>2240000</v>
      </c>
      <c r="J71" s="119">
        <f t="shared" si="81"/>
        <v>2240000</v>
      </c>
      <c r="K71" s="12">
        <f t="shared" si="81"/>
        <v>2240000</v>
      </c>
      <c r="L71" s="12">
        <f t="shared" si="81"/>
        <v>1947390</v>
      </c>
      <c r="M71" s="12">
        <f t="shared" si="81"/>
        <v>1947390</v>
      </c>
      <c r="N71" s="12">
        <f t="shared" si="81"/>
        <v>0</v>
      </c>
      <c r="O71" s="12">
        <f t="shared" si="81"/>
        <v>0</v>
      </c>
      <c r="P71" s="12">
        <f t="shared" si="81"/>
        <v>0</v>
      </c>
      <c r="Q71" s="12">
        <f t="shared" si="81"/>
        <v>0</v>
      </c>
      <c r="R71" s="12">
        <f>SUM(R75,R72)</f>
        <v>292610</v>
      </c>
    </row>
    <row r="72" spans="1:18">
      <c r="A72" s="13" t="s">
        <v>3</v>
      </c>
      <c r="B72" s="13" t="s">
        <v>231</v>
      </c>
      <c r="C72" s="13">
        <f>SUM(C73)</f>
        <v>0</v>
      </c>
      <c r="D72" s="120">
        <f t="shared" ref="D72:J73" si="82">SUM(D73)</f>
        <v>0</v>
      </c>
      <c r="E72" s="120">
        <f t="shared" si="82"/>
        <v>0</v>
      </c>
      <c r="F72" s="120">
        <f t="shared" si="82"/>
        <v>0</v>
      </c>
      <c r="G72" s="120">
        <f t="shared" si="82"/>
        <v>0</v>
      </c>
      <c r="H72" s="120">
        <f t="shared" si="82"/>
        <v>0</v>
      </c>
      <c r="I72" s="120">
        <f t="shared" si="82"/>
        <v>1590000</v>
      </c>
      <c r="J72" s="120">
        <f t="shared" si="82"/>
        <v>1590000</v>
      </c>
      <c r="K72" s="13">
        <f t="shared" ref="K72:R72" si="83">SUM(K73)</f>
        <v>1590000</v>
      </c>
      <c r="L72" s="13">
        <f t="shared" si="83"/>
        <v>1347390</v>
      </c>
      <c r="M72" s="13">
        <f t="shared" si="83"/>
        <v>1347390</v>
      </c>
      <c r="N72" s="13">
        <f t="shared" si="83"/>
        <v>0</v>
      </c>
      <c r="O72" s="13">
        <f t="shared" si="83"/>
        <v>0</v>
      </c>
      <c r="P72" s="13">
        <f t="shared" si="83"/>
        <v>0</v>
      </c>
      <c r="Q72" s="13">
        <f t="shared" si="83"/>
        <v>0</v>
      </c>
      <c r="R72" s="13">
        <f t="shared" si="83"/>
        <v>242610</v>
      </c>
    </row>
    <row r="73" spans="1:18">
      <c r="A73" s="14" t="s">
        <v>16</v>
      </c>
      <c r="B73" s="14" t="s">
        <v>67</v>
      </c>
      <c r="C73" s="14">
        <f>SUM(C74:C74)</f>
        <v>0</v>
      </c>
      <c r="D73" s="173">
        <f t="shared" si="82"/>
        <v>0</v>
      </c>
      <c r="E73" s="173">
        <f t="shared" si="82"/>
        <v>0</v>
      </c>
      <c r="F73" s="173">
        <f t="shared" si="82"/>
        <v>0</v>
      </c>
      <c r="G73" s="173">
        <f t="shared" si="82"/>
        <v>0</v>
      </c>
      <c r="H73" s="173">
        <f t="shared" si="82"/>
        <v>0</v>
      </c>
      <c r="I73" s="173">
        <f t="shared" si="82"/>
        <v>1590000</v>
      </c>
      <c r="J73" s="173">
        <f t="shared" si="82"/>
        <v>1590000</v>
      </c>
      <c r="K73" s="14">
        <f t="shared" ref="K73:R73" si="84">SUM(K74:K74)</f>
        <v>1590000</v>
      </c>
      <c r="L73" s="14">
        <f t="shared" si="84"/>
        <v>1347390</v>
      </c>
      <c r="M73" s="14">
        <f t="shared" si="84"/>
        <v>1347390</v>
      </c>
      <c r="N73" s="14">
        <f t="shared" si="84"/>
        <v>0</v>
      </c>
      <c r="O73" s="14">
        <f t="shared" si="84"/>
        <v>0</v>
      </c>
      <c r="P73" s="14">
        <f t="shared" si="84"/>
        <v>0</v>
      </c>
      <c r="Q73" s="14">
        <f t="shared" si="84"/>
        <v>0</v>
      </c>
      <c r="R73" s="14">
        <f t="shared" si="84"/>
        <v>242610</v>
      </c>
    </row>
    <row r="74" spans="1:18">
      <c r="A74" s="9" t="s">
        <v>4</v>
      </c>
      <c r="B74" s="9" t="s">
        <v>67</v>
      </c>
      <c r="C74" s="9">
        <v>0</v>
      </c>
      <c r="D74" s="115"/>
      <c r="E74" s="115"/>
      <c r="F74" s="115"/>
      <c r="G74" s="115"/>
      <c r="H74" s="115"/>
      <c r="I74" s="115">
        <v>1590000</v>
      </c>
      <c r="J74" s="115">
        <f>SUM(F74:I74)</f>
        <v>1590000</v>
      </c>
      <c r="K74" s="9">
        <v>1590000</v>
      </c>
      <c r="L74" s="9">
        <v>1347390</v>
      </c>
      <c r="M74" s="9">
        <v>1347390</v>
      </c>
      <c r="N74" s="9">
        <f>L74-M74</f>
        <v>0</v>
      </c>
      <c r="O74" s="9"/>
      <c r="P74" s="9"/>
      <c r="Q74" s="9">
        <f>SUM(N74:P74)</f>
        <v>0</v>
      </c>
      <c r="R74" s="9">
        <f>K74-M74-Q74</f>
        <v>242610</v>
      </c>
    </row>
    <row r="75" spans="1:18">
      <c r="A75" s="13" t="s">
        <v>3</v>
      </c>
      <c r="B75" s="13" t="s">
        <v>191</v>
      </c>
      <c r="C75" s="13">
        <f t="shared" ref="C75:R76" si="85">SUM(C76)</f>
        <v>0</v>
      </c>
      <c r="D75" s="120">
        <f t="shared" si="85"/>
        <v>0</v>
      </c>
      <c r="E75" s="120">
        <f t="shared" si="85"/>
        <v>0</v>
      </c>
      <c r="F75" s="120">
        <f t="shared" si="85"/>
        <v>0</v>
      </c>
      <c r="G75" s="120">
        <f t="shared" si="85"/>
        <v>0</v>
      </c>
      <c r="H75" s="120">
        <f t="shared" si="85"/>
        <v>0</v>
      </c>
      <c r="I75" s="120">
        <f t="shared" si="85"/>
        <v>650000</v>
      </c>
      <c r="J75" s="120">
        <f t="shared" si="85"/>
        <v>650000</v>
      </c>
      <c r="K75" s="13">
        <f t="shared" si="85"/>
        <v>650000</v>
      </c>
      <c r="L75" s="13">
        <f t="shared" si="85"/>
        <v>600000</v>
      </c>
      <c r="M75" s="13">
        <f t="shared" si="85"/>
        <v>600000</v>
      </c>
      <c r="N75" s="13">
        <f t="shared" si="85"/>
        <v>0</v>
      </c>
      <c r="O75" s="13">
        <f t="shared" si="85"/>
        <v>0</v>
      </c>
      <c r="P75" s="13">
        <f t="shared" si="85"/>
        <v>0</v>
      </c>
      <c r="Q75" s="13">
        <f t="shared" si="85"/>
        <v>0</v>
      </c>
      <c r="R75" s="13">
        <f t="shared" si="85"/>
        <v>50000</v>
      </c>
    </row>
    <row r="76" spans="1:18">
      <c r="A76" s="14" t="s">
        <v>16</v>
      </c>
      <c r="B76" s="14" t="s">
        <v>67</v>
      </c>
      <c r="C76" s="14">
        <f>SUM(C77:C77)</f>
        <v>0</v>
      </c>
      <c r="D76" s="173">
        <f t="shared" si="85"/>
        <v>0</v>
      </c>
      <c r="E76" s="173">
        <f t="shared" si="85"/>
        <v>0</v>
      </c>
      <c r="F76" s="173">
        <f t="shared" si="85"/>
        <v>0</v>
      </c>
      <c r="G76" s="173">
        <f t="shared" si="85"/>
        <v>0</v>
      </c>
      <c r="H76" s="173">
        <f t="shared" si="85"/>
        <v>0</v>
      </c>
      <c r="I76" s="173">
        <f t="shared" si="85"/>
        <v>650000</v>
      </c>
      <c r="J76" s="173">
        <f t="shared" si="85"/>
        <v>650000</v>
      </c>
      <c r="K76" s="14">
        <f t="shared" ref="K76:R76" si="86">SUM(K77:K77)</f>
        <v>650000</v>
      </c>
      <c r="L76" s="14">
        <f t="shared" si="86"/>
        <v>600000</v>
      </c>
      <c r="M76" s="14">
        <f t="shared" si="86"/>
        <v>600000</v>
      </c>
      <c r="N76" s="14">
        <f t="shared" si="86"/>
        <v>0</v>
      </c>
      <c r="O76" s="14">
        <f t="shared" si="86"/>
        <v>0</v>
      </c>
      <c r="P76" s="14">
        <f t="shared" si="86"/>
        <v>0</v>
      </c>
      <c r="Q76" s="14">
        <f t="shared" si="86"/>
        <v>0</v>
      </c>
      <c r="R76" s="14">
        <f t="shared" si="86"/>
        <v>50000</v>
      </c>
    </row>
    <row r="77" spans="1:18">
      <c r="A77" s="9" t="s">
        <v>4</v>
      </c>
      <c r="B77" s="9" t="s">
        <v>67</v>
      </c>
      <c r="C77" s="9">
        <v>0</v>
      </c>
      <c r="D77" s="115"/>
      <c r="E77" s="115"/>
      <c r="F77" s="115"/>
      <c r="G77" s="115"/>
      <c r="H77" s="115"/>
      <c r="I77" s="115">
        <v>650000</v>
      </c>
      <c r="J77" s="115">
        <f>SUM(F77:I77)</f>
        <v>650000</v>
      </c>
      <c r="K77" s="9">
        <v>650000</v>
      </c>
      <c r="L77" s="9">
        <v>600000</v>
      </c>
      <c r="M77" s="9">
        <v>600000</v>
      </c>
      <c r="N77" s="9">
        <f>L77-M77</f>
        <v>0</v>
      </c>
      <c r="O77" s="9"/>
      <c r="P77" s="9"/>
      <c r="Q77" s="9">
        <f>SUM(N77:P77)</f>
        <v>0</v>
      </c>
      <c r="R77" s="9">
        <f>K77-M77-Q77</f>
        <v>50000</v>
      </c>
    </row>
    <row r="78" spans="1:18">
      <c r="A78" s="11" t="s">
        <v>1</v>
      </c>
      <c r="B78" s="11" t="s">
        <v>74</v>
      </c>
      <c r="C78" s="11">
        <f>SUM(C79)</f>
        <v>0</v>
      </c>
      <c r="D78" s="117">
        <f t="shared" ref="D78:J81" si="87">SUM(D79)</f>
        <v>0</v>
      </c>
      <c r="E78" s="117">
        <f t="shared" si="87"/>
        <v>0</v>
      </c>
      <c r="F78" s="117">
        <f t="shared" si="87"/>
        <v>0</v>
      </c>
      <c r="G78" s="117">
        <f t="shared" si="87"/>
        <v>0</v>
      </c>
      <c r="H78" s="117">
        <f t="shared" si="87"/>
        <v>0</v>
      </c>
      <c r="I78" s="117">
        <f t="shared" si="87"/>
        <v>7300000</v>
      </c>
      <c r="J78" s="117">
        <f t="shared" si="87"/>
        <v>7300000</v>
      </c>
      <c r="K78" s="11">
        <f t="shared" ref="K78:R80" si="88">SUM(K79)</f>
        <v>7300000</v>
      </c>
      <c r="L78" s="11">
        <f t="shared" si="88"/>
        <v>7242000</v>
      </c>
      <c r="M78" s="11">
        <f t="shared" si="88"/>
        <v>7242000</v>
      </c>
      <c r="N78" s="11">
        <f t="shared" si="88"/>
        <v>0</v>
      </c>
      <c r="O78" s="11">
        <f t="shared" si="88"/>
        <v>0</v>
      </c>
      <c r="P78" s="11">
        <f t="shared" si="88"/>
        <v>0</v>
      </c>
      <c r="Q78" s="11">
        <f t="shared" si="88"/>
        <v>0</v>
      </c>
      <c r="R78" s="11">
        <f t="shared" si="88"/>
        <v>58000</v>
      </c>
    </row>
    <row r="79" spans="1:18">
      <c r="A79" s="12" t="s">
        <v>2</v>
      </c>
      <c r="B79" s="12" t="s">
        <v>154</v>
      </c>
      <c r="C79" s="12">
        <f>SUM(C80)</f>
        <v>0</v>
      </c>
      <c r="D79" s="119">
        <f t="shared" si="87"/>
        <v>0</v>
      </c>
      <c r="E79" s="119">
        <f t="shared" si="87"/>
        <v>0</v>
      </c>
      <c r="F79" s="119">
        <f t="shared" si="87"/>
        <v>0</v>
      </c>
      <c r="G79" s="119">
        <f t="shared" si="87"/>
        <v>0</v>
      </c>
      <c r="H79" s="119">
        <f t="shared" si="87"/>
        <v>0</v>
      </c>
      <c r="I79" s="119">
        <f t="shared" si="87"/>
        <v>7300000</v>
      </c>
      <c r="J79" s="119">
        <f t="shared" si="87"/>
        <v>7300000</v>
      </c>
      <c r="K79" s="12">
        <f t="shared" si="88"/>
        <v>7300000</v>
      </c>
      <c r="L79" s="12">
        <f t="shared" si="88"/>
        <v>7242000</v>
      </c>
      <c r="M79" s="12">
        <f t="shared" si="88"/>
        <v>7242000</v>
      </c>
      <c r="N79" s="12">
        <f t="shared" si="88"/>
        <v>0</v>
      </c>
      <c r="O79" s="12">
        <f t="shared" si="88"/>
        <v>0</v>
      </c>
      <c r="P79" s="12">
        <f t="shared" si="88"/>
        <v>0</v>
      </c>
      <c r="Q79" s="12">
        <f t="shared" si="88"/>
        <v>0</v>
      </c>
      <c r="R79" s="12">
        <f t="shared" si="88"/>
        <v>58000</v>
      </c>
    </row>
    <row r="80" spans="1:18">
      <c r="A80" s="13" t="s">
        <v>3</v>
      </c>
      <c r="B80" s="13" t="s">
        <v>157</v>
      </c>
      <c r="C80" s="13">
        <f>SUM(C81)</f>
        <v>0</v>
      </c>
      <c r="D80" s="120">
        <f t="shared" si="87"/>
        <v>0</v>
      </c>
      <c r="E80" s="120">
        <f t="shared" si="87"/>
        <v>0</v>
      </c>
      <c r="F80" s="120">
        <f t="shared" si="87"/>
        <v>0</v>
      </c>
      <c r="G80" s="120">
        <f t="shared" si="87"/>
        <v>0</v>
      </c>
      <c r="H80" s="120">
        <f t="shared" si="87"/>
        <v>0</v>
      </c>
      <c r="I80" s="120">
        <f t="shared" si="87"/>
        <v>7300000</v>
      </c>
      <c r="J80" s="120">
        <f t="shared" si="87"/>
        <v>7300000</v>
      </c>
      <c r="K80" s="13">
        <f t="shared" si="88"/>
        <v>7300000</v>
      </c>
      <c r="L80" s="13">
        <f t="shared" si="88"/>
        <v>7242000</v>
      </c>
      <c r="M80" s="13">
        <f t="shared" si="88"/>
        <v>7242000</v>
      </c>
      <c r="N80" s="13">
        <f t="shared" si="88"/>
        <v>0</v>
      </c>
      <c r="O80" s="13">
        <f t="shared" si="88"/>
        <v>0</v>
      </c>
      <c r="P80" s="13">
        <f t="shared" si="88"/>
        <v>0</v>
      </c>
      <c r="Q80" s="13">
        <f t="shared" si="88"/>
        <v>0</v>
      </c>
      <c r="R80" s="13">
        <f t="shared" si="88"/>
        <v>58000</v>
      </c>
    </row>
    <row r="81" spans="1:18">
      <c r="A81" s="14" t="s">
        <v>16</v>
      </c>
      <c r="B81" s="14" t="s">
        <v>60</v>
      </c>
      <c r="C81" s="14">
        <f>SUM(C82:C82)</f>
        <v>0</v>
      </c>
      <c r="D81" s="173">
        <f t="shared" si="87"/>
        <v>0</v>
      </c>
      <c r="E81" s="173">
        <f t="shared" si="87"/>
        <v>0</v>
      </c>
      <c r="F81" s="173">
        <f t="shared" si="87"/>
        <v>0</v>
      </c>
      <c r="G81" s="173">
        <f t="shared" si="87"/>
        <v>0</v>
      </c>
      <c r="H81" s="173">
        <f t="shared" si="87"/>
        <v>0</v>
      </c>
      <c r="I81" s="173">
        <f t="shared" si="87"/>
        <v>7300000</v>
      </c>
      <c r="J81" s="173">
        <f t="shared" si="87"/>
        <v>7300000</v>
      </c>
      <c r="K81" s="14">
        <f t="shared" ref="K81:R81" si="89">SUM(K82:K82)</f>
        <v>7300000</v>
      </c>
      <c r="L81" s="14">
        <f t="shared" si="89"/>
        <v>7242000</v>
      </c>
      <c r="M81" s="14">
        <f t="shared" si="89"/>
        <v>7242000</v>
      </c>
      <c r="N81" s="14">
        <f t="shared" si="89"/>
        <v>0</v>
      </c>
      <c r="O81" s="14">
        <f t="shared" si="89"/>
        <v>0</v>
      </c>
      <c r="P81" s="14">
        <f t="shared" si="89"/>
        <v>0</v>
      </c>
      <c r="Q81" s="14">
        <f t="shared" si="89"/>
        <v>0</v>
      </c>
      <c r="R81" s="14">
        <f t="shared" si="89"/>
        <v>58000</v>
      </c>
    </row>
    <row r="82" spans="1:18">
      <c r="A82" s="9" t="s">
        <v>4</v>
      </c>
      <c r="B82" s="9" t="s">
        <v>159</v>
      </c>
      <c r="C82" s="9">
        <v>0</v>
      </c>
      <c r="D82" s="115"/>
      <c r="E82" s="115"/>
      <c r="F82" s="115"/>
      <c r="G82" s="115"/>
      <c r="H82" s="115"/>
      <c r="I82" s="115">
        <v>7300000</v>
      </c>
      <c r="J82" s="115">
        <f>SUM(F82:I82)</f>
        <v>7300000</v>
      </c>
      <c r="K82" s="9">
        <v>7300000</v>
      </c>
      <c r="L82" s="9">
        <v>7242000</v>
      </c>
      <c r="M82" s="9">
        <v>7242000</v>
      </c>
      <c r="N82" s="9">
        <f>L82-M82</f>
        <v>0</v>
      </c>
      <c r="O82" s="9"/>
      <c r="P82" s="9"/>
      <c r="Q82" s="9">
        <f>SUM(N82:P82)</f>
        <v>0</v>
      </c>
      <c r="R82" s="9">
        <f>K82-M82-Q82</f>
        <v>58000</v>
      </c>
    </row>
    <row r="83" spans="1:18">
      <c r="A83" s="11" t="s">
        <v>1</v>
      </c>
      <c r="B83" s="11" t="s">
        <v>240</v>
      </c>
      <c r="C83" s="11">
        <f t="shared" ref="C83:R86" si="90">SUM(C84)</f>
        <v>0</v>
      </c>
      <c r="D83" s="117">
        <f t="shared" si="90"/>
        <v>0</v>
      </c>
      <c r="E83" s="117">
        <f t="shared" si="90"/>
        <v>0</v>
      </c>
      <c r="F83" s="117">
        <f t="shared" si="90"/>
        <v>0</v>
      </c>
      <c r="G83" s="117">
        <f t="shared" si="90"/>
        <v>0</v>
      </c>
      <c r="H83" s="117">
        <f t="shared" si="90"/>
        <v>0</v>
      </c>
      <c r="I83" s="117">
        <f t="shared" si="90"/>
        <v>1000000</v>
      </c>
      <c r="J83" s="117">
        <f t="shared" si="90"/>
        <v>1000000</v>
      </c>
      <c r="K83" s="11">
        <f t="shared" si="90"/>
        <v>1000000</v>
      </c>
      <c r="L83" s="11">
        <f t="shared" si="90"/>
        <v>960000</v>
      </c>
      <c r="M83" s="11">
        <f t="shared" si="90"/>
        <v>960000</v>
      </c>
      <c r="N83" s="11">
        <f t="shared" si="90"/>
        <v>0</v>
      </c>
      <c r="O83" s="11">
        <f t="shared" si="90"/>
        <v>0</v>
      </c>
      <c r="P83" s="11">
        <f t="shared" si="90"/>
        <v>0</v>
      </c>
      <c r="Q83" s="11">
        <f t="shared" si="90"/>
        <v>0</v>
      </c>
      <c r="R83" s="11">
        <f t="shared" si="90"/>
        <v>40000</v>
      </c>
    </row>
    <row r="84" spans="1:18">
      <c r="A84" s="12" t="s">
        <v>2</v>
      </c>
      <c r="B84" s="12" t="s">
        <v>241</v>
      </c>
      <c r="C84" s="12">
        <f t="shared" si="90"/>
        <v>0</v>
      </c>
      <c r="D84" s="119">
        <f t="shared" si="90"/>
        <v>0</v>
      </c>
      <c r="E84" s="119">
        <f t="shared" si="90"/>
        <v>0</v>
      </c>
      <c r="F84" s="119">
        <f t="shared" si="90"/>
        <v>0</v>
      </c>
      <c r="G84" s="119">
        <f t="shared" si="90"/>
        <v>0</v>
      </c>
      <c r="H84" s="119">
        <f t="shared" si="90"/>
        <v>0</v>
      </c>
      <c r="I84" s="119">
        <f t="shared" si="90"/>
        <v>1000000</v>
      </c>
      <c r="J84" s="119">
        <f t="shared" si="90"/>
        <v>1000000</v>
      </c>
      <c r="K84" s="12">
        <f t="shared" si="90"/>
        <v>1000000</v>
      </c>
      <c r="L84" s="12">
        <f t="shared" si="90"/>
        <v>960000</v>
      </c>
      <c r="M84" s="12">
        <f t="shared" si="90"/>
        <v>960000</v>
      </c>
      <c r="N84" s="12">
        <f t="shared" si="90"/>
        <v>0</v>
      </c>
      <c r="O84" s="12">
        <f t="shared" si="90"/>
        <v>0</v>
      </c>
      <c r="P84" s="12">
        <f t="shared" si="90"/>
        <v>0</v>
      </c>
      <c r="Q84" s="12">
        <f t="shared" si="90"/>
        <v>0</v>
      </c>
      <c r="R84" s="12">
        <f t="shared" si="90"/>
        <v>40000</v>
      </c>
    </row>
    <row r="85" spans="1:18">
      <c r="A85" s="13" t="s">
        <v>3</v>
      </c>
      <c r="B85" s="13" t="s">
        <v>87</v>
      </c>
      <c r="C85" s="13">
        <f t="shared" si="90"/>
        <v>0</v>
      </c>
      <c r="D85" s="120">
        <f t="shared" si="90"/>
        <v>0</v>
      </c>
      <c r="E85" s="120">
        <f t="shared" si="90"/>
        <v>0</v>
      </c>
      <c r="F85" s="120">
        <f t="shared" si="90"/>
        <v>0</v>
      </c>
      <c r="G85" s="120">
        <f t="shared" si="90"/>
        <v>0</v>
      </c>
      <c r="H85" s="120">
        <f t="shared" si="90"/>
        <v>0</v>
      </c>
      <c r="I85" s="120">
        <f t="shared" si="90"/>
        <v>1000000</v>
      </c>
      <c r="J85" s="120">
        <f t="shared" si="90"/>
        <v>1000000</v>
      </c>
      <c r="K85" s="13">
        <f t="shared" si="90"/>
        <v>1000000</v>
      </c>
      <c r="L85" s="13">
        <f t="shared" si="90"/>
        <v>960000</v>
      </c>
      <c r="M85" s="13">
        <f t="shared" si="90"/>
        <v>960000</v>
      </c>
      <c r="N85" s="13">
        <f t="shared" si="90"/>
        <v>0</v>
      </c>
      <c r="O85" s="13">
        <f t="shared" si="90"/>
        <v>0</v>
      </c>
      <c r="P85" s="13">
        <f t="shared" si="90"/>
        <v>0</v>
      </c>
      <c r="Q85" s="13">
        <f t="shared" si="90"/>
        <v>0</v>
      </c>
      <c r="R85" s="13">
        <f t="shared" si="90"/>
        <v>40000</v>
      </c>
    </row>
    <row r="86" spans="1:18">
      <c r="A86" s="14" t="s">
        <v>16</v>
      </c>
      <c r="B86" s="14" t="s">
        <v>20</v>
      </c>
      <c r="C86" s="14">
        <f>SUM(C87:C87)</f>
        <v>0</v>
      </c>
      <c r="D86" s="173">
        <f t="shared" si="90"/>
        <v>0</v>
      </c>
      <c r="E86" s="173">
        <f t="shared" si="90"/>
        <v>0</v>
      </c>
      <c r="F86" s="173">
        <f t="shared" si="90"/>
        <v>0</v>
      </c>
      <c r="G86" s="173">
        <f t="shared" si="90"/>
        <v>0</v>
      </c>
      <c r="H86" s="173">
        <f t="shared" si="90"/>
        <v>0</v>
      </c>
      <c r="I86" s="173">
        <f t="shared" si="90"/>
        <v>1000000</v>
      </c>
      <c r="J86" s="173">
        <f t="shared" si="90"/>
        <v>1000000</v>
      </c>
      <c r="K86" s="14">
        <f t="shared" ref="K86:R86" si="91">SUM(K87:K87)</f>
        <v>1000000</v>
      </c>
      <c r="L86" s="14">
        <f t="shared" si="91"/>
        <v>960000</v>
      </c>
      <c r="M86" s="14">
        <f t="shared" si="91"/>
        <v>960000</v>
      </c>
      <c r="N86" s="14">
        <f t="shared" si="91"/>
        <v>0</v>
      </c>
      <c r="O86" s="14">
        <f t="shared" si="91"/>
        <v>0</v>
      </c>
      <c r="P86" s="14">
        <f t="shared" si="91"/>
        <v>0</v>
      </c>
      <c r="Q86" s="14">
        <f t="shared" si="91"/>
        <v>0</v>
      </c>
      <c r="R86" s="14">
        <f t="shared" si="91"/>
        <v>40000</v>
      </c>
    </row>
    <row r="87" spans="1:18">
      <c r="A87" s="9" t="s">
        <v>4</v>
      </c>
      <c r="B87" s="9" t="s">
        <v>20</v>
      </c>
      <c r="C87" s="9">
        <v>0</v>
      </c>
      <c r="D87" s="115"/>
      <c r="E87" s="115"/>
      <c r="F87" s="115"/>
      <c r="G87" s="115"/>
      <c r="H87" s="115"/>
      <c r="I87" s="115">
        <v>1000000</v>
      </c>
      <c r="J87" s="115">
        <f>SUM(F87:I87)</f>
        <v>1000000</v>
      </c>
      <c r="K87" s="9">
        <v>1000000</v>
      </c>
      <c r="L87" s="9">
        <v>960000</v>
      </c>
      <c r="M87" s="9">
        <v>960000</v>
      </c>
      <c r="N87" s="9">
        <f>L87-M87</f>
        <v>0</v>
      </c>
      <c r="O87" s="9"/>
      <c r="P87" s="9"/>
      <c r="Q87" s="9">
        <f>SUM(N87:P87)</f>
        <v>0</v>
      </c>
      <c r="R87" s="9">
        <f>K87-M87-Q87</f>
        <v>40000</v>
      </c>
    </row>
    <row r="88" spans="1:18"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</row>
    <row r="89" spans="1:18"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</row>
    <row r="90" spans="1:18"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</row>
  </sheetData>
  <autoFilter ref="A5:R87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4"/>
  <sheetViews>
    <sheetView workbookViewId="0">
      <selection activeCell="D2" sqref="D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9" ht="19.5">
      <c r="A2" s="145" t="s">
        <v>422</v>
      </c>
      <c r="B2" s="145"/>
      <c r="C2" s="146" t="s">
        <v>363</v>
      </c>
      <c r="D2" s="145"/>
      <c r="E2" s="145"/>
      <c r="F2" s="145"/>
      <c r="G2" s="145"/>
      <c r="H2" s="145"/>
    </row>
    <row r="3" spans="1:19">
      <c r="C3" s="112">
        <f>SUBTOTAL(9,C11:C54)</f>
        <v>158334000</v>
      </c>
      <c r="D3" s="112">
        <f t="shared" ref="D3:R3" si="0">SUBTOTAL(9,D11:D54)</f>
        <v>0</v>
      </c>
      <c r="E3" s="112">
        <f t="shared" si="0"/>
        <v>0</v>
      </c>
      <c r="F3" s="108"/>
      <c r="G3" s="108"/>
      <c r="H3" s="108">
        <f t="shared" si="0"/>
        <v>0</v>
      </c>
      <c r="I3" s="108">
        <f t="shared" si="0"/>
        <v>18270000</v>
      </c>
      <c r="J3" s="112">
        <f t="shared" si="0"/>
        <v>18270000</v>
      </c>
      <c r="K3" s="112">
        <f t="shared" si="0"/>
        <v>176604000</v>
      </c>
      <c r="L3" s="112">
        <f t="shared" si="0"/>
        <v>175775610</v>
      </c>
      <c r="M3" s="112">
        <f t="shared" si="0"/>
        <v>175775610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828390</v>
      </c>
    </row>
    <row r="4" spans="1:19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9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9">
      <c r="A6" s="9" t="s">
        <v>14</v>
      </c>
      <c r="B6" s="9" t="s">
        <v>632</v>
      </c>
      <c r="C6" s="115">
        <f t="shared" ref="C6:R6" si="1">SUM(C7,C32,C42,C50)</f>
        <v>63367000</v>
      </c>
      <c r="D6" s="115">
        <f t="shared" si="1"/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0</v>
      </c>
      <c r="I6" s="115">
        <f t="shared" si="1"/>
        <v>3654000</v>
      </c>
      <c r="J6" s="115">
        <f t="shared" si="1"/>
        <v>3654000</v>
      </c>
      <c r="K6" s="115">
        <f t="shared" si="1"/>
        <v>67021000</v>
      </c>
      <c r="L6" s="115">
        <f t="shared" si="1"/>
        <v>66658380</v>
      </c>
      <c r="M6" s="115">
        <f t="shared" si="1"/>
        <v>66658380</v>
      </c>
      <c r="N6" s="115">
        <f t="shared" si="1"/>
        <v>0</v>
      </c>
      <c r="O6" s="115">
        <f t="shared" si="1"/>
        <v>0</v>
      </c>
      <c r="P6" s="115">
        <f t="shared" si="1"/>
        <v>0</v>
      </c>
      <c r="Q6" s="115">
        <f t="shared" si="1"/>
        <v>0</v>
      </c>
      <c r="R6" s="115">
        <f t="shared" si="1"/>
        <v>362620</v>
      </c>
      <c r="S6" s="10"/>
    </row>
    <row r="7" spans="1:19">
      <c r="A7" s="11" t="s">
        <v>1</v>
      </c>
      <c r="B7" s="11" t="s">
        <v>633</v>
      </c>
      <c r="C7" s="117">
        <f>SUM(C8)</f>
        <v>47167000</v>
      </c>
      <c r="D7" s="117">
        <f t="shared" ref="D7:R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47167000</v>
      </c>
      <c r="L7" s="117">
        <f t="shared" si="2"/>
        <v>46839380</v>
      </c>
      <c r="M7" s="117">
        <f t="shared" si="2"/>
        <v>46839380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327620</v>
      </c>
      <c r="S7" s="10"/>
    </row>
    <row r="8" spans="1:19">
      <c r="A8" s="12" t="s">
        <v>2</v>
      </c>
      <c r="B8" s="12" t="s">
        <v>223</v>
      </c>
      <c r="C8" s="119">
        <f>SUM(C9)</f>
        <v>47167000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19">
        <f t="shared" si="2"/>
        <v>47167000</v>
      </c>
      <c r="L8" s="119">
        <f t="shared" si="2"/>
        <v>46839380</v>
      </c>
      <c r="M8" s="119">
        <f t="shared" si="2"/>
        <v>46839380</v>
      </c>
      <c r="N8" s="119">
        <f t="shared" si="2"/>
        <v>0</v>
      </c>
      <c r="O8" s="119">
        <f t="shared" si="2"/>
        <v>0</v>
      </c>
      <c r="P8" s="119">
        <f t="shared" si="2"/>
        <v>0</v>
      </c>
      <c r="Q8" s="119">
        <f t="shared" si="2"/>
        <v>0</v>
      </c>
      <c r="R8" s="119">
        <f t="shared" si="2"/>
        <v>327620</v>
      </c>
      <c r="S8" s="10"/>
    </row>
    <row r="9" spans="1:19">
      <c r="A9" s="13" t="s">
        <v>3</v>
      </c>
      <c r="B9" s="13" t="s">
        <v>638</v>
      </c>
      <c r="C9" s="120">
        <f t="shared" ref="C9:R9" si="3">SUM(C10,C12,C15,C17,C21,C19,C24,C26,C29)</f>
        <v>47167000</v>
      </c>
      <c r="D9" s="120">
        <f t="shared" si="3"/>
        <v>0</v>
      </c>
      <c r="E9" s="120">
        <f t="shared" si="3"/>
        <v>0</v>
      </c>
      <c r="F9" s="120">
        <f t="shared" si="3"/>
        <v>0</v>
      </c>
      <c r="G9" s="120">
        <f t="shared" si="3"/>
        <v>0</v>
      </c>
      <c r="H9" s="120">
        <f t="shared" si="3"/>
        <v>0</v>
      </c>
      <c r="I9" s="120">
        <f t="shared" si="3"/>
        <v>0</v>
      </c>
      <c r="J9" s="120">
        <f t="shared" si="3"/>
        <v>0</v>
      </c>
      <c r="K9" s="120">
        <f t="shared" si="3"/>
        <v>47167000</v>
      </c>
      <c r="L9" s="120">
        <f t="shared" si="3"/>
        <v>46839380</v>
      </c>
      <c r="M9" s="120">
        <f t="shared" si="3"/>
        <v>46839380</v>
      </c>
      <c r="N9" s="120">
        <f t="shared" si="3"/>
        <v>0</v>
      </c>
      <c r="O9" s="120">
        <f t="shared" si="3"/>
        <v>0</v>
      </c>
      <c r="P9" s="120">
        <f t="shared" si="3"/>
        <v>0</v>
      </c>
      <c r="Q9" s="120">
        <f t="shared" si="3"/>
        <v>0</v>
      </c>
      <c r="R9" s="120">
        <f t="shared" si="3"/>
        <v>327620</v>
      </c>
      <c r="S9" s="10"/>
    </row>
    <row r="10" spans="1:19">
      <c r="A10" s="40" t="s">
        <v>16</v>
      </c>
      <c r="B10" s="40" t="s">
        <v>639</v>
      </c>
      <c r="C10" s="173">
        <f>SUM(C11)</f>
        <v>17000000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73">
        <f t="shared" si="4"/>
        <v>17000000</v>
      </c>
      <c r="L10" s="173">
        <f t="shared" si="4"/>
        <v>16998150</v>
      </c>
      <c r="M10" s="173">
        <f t="shared" si="4"/>
        <v>16998150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1850</v>
      </c>
      <c r="S10" s="10"/>
    </row>
    <row r="11" spans="1:19">
      <c r="A11" s="9" t="s">
        <v>539</v>
      </c>
      <c r="B11" s="9" t="s">
        <v>67</v>
      </c>
      <c r="C11" s="115">
        <v>17000000</v>
      </c>
      <c r="D11" s="115"/>
      <c r="E11" s="115"/>
      <c r="F11" s="115"/>
      <c r="G11" s="115"/>
      <c r="H11" s="115"/>
      <c r="I11" s="115"/>
      <c r="J11" s="115">
        <f>SUM(F11:I11)</f>
        <v>0</v>
      </c>
      <c r="K11" s="115">
        <f>C11+J11</f>
        <v>17000000</v>
      </c>
      <c r="L11" s="115">
        <v>16998150</v>
      </c>
      <c r="M11" s="115">
        <v>16998150</v>
      </c>
      <c r="N11" s="283">
        <f>L11-M11</f>
        <v>0</v>
      </c>
      <c r="O11" s="115"/>
      <c r="P11" s="115"/>
      <c r="Q11" s="283">
        <f>SUM(N11:P11)</f>
        <v>0</v>
      </c>
      <c r="R11" s="115">
        <f>K11-M11-Q11</f>
        <v>1850</v>
      </c>
      <c r="S11" s="10"/>
    </row>
    <row r="12" spans="1:19">
      <c r="A12" s="40" t="s">
        <v>16</v>
      </c>
      <c r="B12" s="40" t="s">
        <v>36</v>
      </c>
      <c r="C12" s="173">
        <f>SUM(C13:C14)</f>
        <v>7321000</v>
      </c>
      <c r="D12" s="173">
        <f t="shared" ref="D12:R12" si="5">SUM(D13:D14)</f>
        <v>0</v>
      </c>
      <c r="E12" s="173">
        <f t="shared" si="5"/>
        <v>0</v>
      </c>
      <c r="F12" s="173">
        <f t="shared" si="5"/>
        <v>330000</v>
      </c>
      <c r="G12" s="173">
        <f t="shared" si="5"/>
        <v>0</v>
      </c>
      <c r="H12" s="173">
        <f t="shared" si="5"/>
        <v>0</v>
      </c>
      <c r="I12" s="173">
        <f t="shared" si="5"/>
        <v>0</v>
      </c>
      <c r="J12" s="173">
        <f t="shared" si="5"/>
        <v>330000</v>
      </c>
      <c r="K12" s="173">
        <f t="shared" si="5"/>
        <v>7651000</v>
      </c>
      <c r="L12" s="173">
        <f t="shared" si="5"/>
        <v>7651000</v>
      </c>
      <c r="M12" s="173">
        <f t="shared" si="5"/>
        <v>7651000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0</v>
      </c>
      <c r="S12" s="10"/>
    </row>
    <row r="13" spans="1:19">
      <c r="A13" s="9" t="s">
        <v>634</v>
      </c>
      <c r="B13" s="9" t="s">
        <v>144</v>
      </c>
      <c r="C13" s="115">
        <v>6151000</v>
      </c>
      <c r="D13" s="115"/>
      <c r="E13" s="115"/>
      <c r="F13" s="115">
        <v>330000</v>
      </c>
      <c r="G13" s="115"/>
      <c r="H13" s="115"/>
      <c r="I13" s="115"/>
      <c r="J13" s="115">
        <f t="shared" ref="J13:J14" si="6">SUM(F13:I13)</f>
        <v>330000</v>
      </c>
      <c r="K13" s="115">
        <f>C13+J13</f>
        <v>6481000</v>
      </c>
      <c r="L13" s="115">
        <v>6481000</v>
      </c>
      <c r="M13" s="115">
        <v>6481000</v>
      </c>
      <c r="N13" s="283">
        <f t="shared" ref="N13:N14" si="7">L13-M13</f>
        <v>0</v>
      </c>
      <c r="O13" s="115"/>
      <c r="P13" s="115"/>
      <c r="Q13" s="283">
        <f t="shared" ref="Q13:Q14" si="8">SUM(N13:P13)</f>
        <v>0</v>
      </c>
      <c r="R13" s="115">
        <f t="shared" ref="R13:R14" si="9">K13-M13-Q13</f>
        <v>0</v>
      </c>
      <c r="S13" s="10"/>
    </row>
    <row r="14" spans="1:19">
      <c r="A14" s="9" t="s">
        <v>4</v>
      </c>
      <c r="B14" s="9" t="s">
        <v>140</v>
      </c>
      <c r="C14" s="115">
        <v>1170000</v>
      </c>
      <c r="D14" s="115"/>
      <c r="E14" s="115"/>
      <c r="F14" s="115"/>
      <c r="G14" s="115"/>
      <c r="H14" s="115"/>
      <c r="I14" s="115"/>
      <c r="J14" s="115">
        <f t="shared" si="6"/>
        <v>0</v>
      </c>
      <c r="K14" s="115">
        <f>C14+J14</f>
        <v>1170000</v>
      </c>
      <c r="L14" s="115">
        <v>1170000</v>
      </c>
      <c r="M14" s="115">
        <v>1170000</v>
      </c>
      <c r="N14" s="283">
        <f t="shared" si="7"/>
        <v>0</v>
      </c>
      <c r="O14" s="115"/>
      <c r="P14" s="115"/>
      <c r="Q14" s="283">
        <f t="shared" si="8"/>
        <v>0</v>
      </c>
      <c r="R14" s="115">
        <f t="shared" si="9"/>
        <v>0</v>
      </c>
      <c r="S14" s="10"/>
    </row>
    <row r="15" spans="1:19">
      <c r="A15" s="40" t="s">
        <v>16</v>
      </c>
      <c r="B15" s="40" t="s">
        <v>640</v>
      </c>
      <c r="C15" s="173">
        <f>SUM(C16)</f>
        <v>150000</v>
      </c>
      <c r="D15" s="173">
        <f t="shared" ref="D15:R15" si="10">SUM(D16)</f>
        <v>0</v>
      </c>
      <c r="E15" s="173">
        <f t="shared" si="10"/>
        <v>0</v>
      </c>
      <c r="F15" s="173">
        <f t="shared" si="10"/>
        <v>0</v>
      </c>
      <c r="G15" s="173">
        <f t="shared" si="10"/>
        <v>0</v>
      </c>
      <c r="H15" s="173">
        <f t="shared" si="10"/>
        <v>0</v>
      </c>
      <c r="I15" s="173">
        <f t="shared" si="10"/>
        <v>0</v>
      </c>
      <c r="J15" s="173">
        <f t="shared" si="10"/>
        <v>0</v>
      </c>
      <c r="K15" s="173">
        <f t="shared" si="10"/>
        <v>150000</v>
      </c>
      <c r="L15" s="173">
        <f t="shared" si="10"/>
        <v>142880</v>
      </c>
      <c r="M15" s="173">
        <f t="shared" si="10"/>
        <v>142880</v>
      </c>
      <c r="N15" s="173">
        <f t="shared" si="10"/>
        <v>0</v>
      </c>
      <c r="O15" s="173">
        <f t="shared" si="10"/>
        <v>0</v>
      </c>
      <c r="P15" s="173">
        <f t="shared" si="10"/>
        <v>0</v>
      </c>
      <c r="Q15" s="173">
        <f t="shared" si="10"/>
        <v>0</v>
      </c>
      <c r="R15" s="173">
        <f t="shared" si="10"/>
        <v>7120</v>
      </c>
      <c r="S15" s="10"/>
    </row>
    <row r="16" spans="1:19">
      <c r="A16" s="9" t="s">
        <v>634</v>
      </c>
      <c r="B16" s="9" t="s">
        <v>225</v>
      </c>
      <c r="C16" s="115">
        <v>150000</v>
      </c>
      <c r="D16" s="115"/>
      <c r="E16" s="115"/>
      <c r="F16" s="115"/>
      <c r="G16" s="115"/>
      <c r="H16" s="115"/>
      <c r="I16" s="115"/>
      <c r="J16" s="115">
        <f>SUM(F16:I16)</f>
        <v>0</v>
      </c>
      <c r="K16" s="115">
        <f>C16+J16</f>
        <v>150000</v>
      </c>
      <c r="L16" s="115">
        <v>142880</v>
      </c>
      <c r="M16" s="115">
        <v>142880</v>
      </c>
      <c r="N16" s="283">
        <f>L16-M16</f>
        <v>0</v>
      </c>
      <c r="O16" s="115"/>
      <c r="P16" s="115"/>
      <c r="Q16" s="283">
        <f>SUM(N16:P16)</f>
        <v>0</v>
      </c>
      <c r="R16" s="115">
        <f>K16-M16-Q16</f>
        <v>7120</v>
      </c>
      <c r="S16" s="10"/>
    </row>
    <row r="17" spans="1:19">
      <c r="A17" s="40" t="s">
        <v>16</v>
      </c>
      <c r="B17" s="40" t="s">
        <v>641</v>
      </c>
      <c r="C17" s="173">
        <f>SUM(C18)</f>
        <v>2150000</v>
      </c>
      <c r="D17" s="173">
        <f t="shared" ref="D17:R17" si="11">SUM(D18)</f>
        <v>0</v>
      </c>
      <c r="E17" s="173">
        <f t="shared" si="11"/>
        <v>0</v>
      </c>
      <c r="F17" s="173">
        <f t="shared" si="11"/>
        <v>-2000000</v>
      </c>
      <c r="G17" s="173">
        <f t="shared" si="11"/>
        <v>0</v>
      </c>
      <c r="H17" s="173">
        <f t="shared" si="11"/>
        <v>0</v>
      </c>
      <c r="I17" s="173">
        <f t="shared" si="11"/>
        <v>0</v>
      </c>
      <c r="J17" s="173">
        <f t="shared" si="11"/>
        <v>-2000000</v>
      </c>
      <c r="K17" s="173">
        <f t="shared" si="11"/>
        <v>150000</v>
      </c>
      <c r="L17" s="173">
        <f t="shared" si="11"/>
        <v>148900</v>
      </c>
      <c r="M17" s="173">
        <f t="shared" si="11"/>
        <v>148900</v>
      </c>
      <c r="N17" s="173">
        <f t="shared" si="11"/>
        <v>0</v>
      </c>
      <c r="O17" s="173">
        <f t="shared" si="11"/>
        <v>0</v>
      </c>
      <c r="P17" s="173">
        <f t="shared" si="11"/>
        <v>0</v>
      </c>
      <c r="Q17" s="173">
        <f t="shared" si="11"/>
        <v>0</v>
      </c>
      <c r="R17" s="173">
        <f t="shared" si="11"/>
        <v>1100</v>
      </c>
      <c r="S17" s="10"/>
    </row>
    <row r="18" spans="1:19">
      <c r="A18" s="9" t="s">
        <v>4</v>
      </c>
      <c r="B18" s="9" t="s">
        <v>227</v>
      </c>
      <c r="C18" s="115">
        <v>2150000</v>
      </c>
      <c r="D18" s="115"/>
      <c r="E18" s="115"/>
      <c r="F18" s="115">
        <v>-2000000</v>
      </c>
      <c r="G18" s="115"/>
      <c r="H18" s="115"/>
      <c r="I18" s="115"/>
      <c r="J18" s="115">
        <f>SUM(F18:I18)</f>
        <v>-2000000</v>
      </c>
      <c r="K18" s="115">
        <f>C18+J18</f>
        <v>150000</v>
      </c>
      <c r="L18" s="115">
        <v>148900</v>
      </c>
      <c r="M18" s="115">
        <v>148900</v>
      </c>
      <c r="N18" s="283">
        <f>L18-M18</f>
        <v>0</v>
      </c>
      <c r="O18" s="115"/>
      <c r="P18" s="115"/>
      <c r="Q18" s="283">
        <f>SUM(N18:P18)</f>
        <v>0</v>
      </c>
      <c r="R18" s="115">
        <f>K18-M18-Q18</f>
        <v>1100</v>
      </c>
      <c r="S18" s="10"/>
    </row>
    <row r="19" spans="1:19">
      <c r="A19" s="40" t="s">
        <v>16</v>
      </c>
      <c r="B19" s="40" t="s">
        <v>635</v>
      </c>
      <c r="C19" s="173">
        <f>SUM(C20)</f>
        <v>4110000</v>
      </c>
      <c r="D19" s="173">
        <f t="shared" ref="D19:R19" si="12">SUM(D20)</f>
        <v>0</v>
      </c>
      <c r="E19" s="173">
        <f t="shared" si="12"/>
        <v>0</v>
      </c>
      <c r="F19" s="173">
        <f t="shared" si="12"/>
        <v>0</v>
      </c>
      <c r="G19" s="173">
        <f t="shared" si="12"/>
        <v>0</v>
      </c>
      <c r="H19" s="173">
        <f t="shared" si="12"/>
        <v>0</v>
      </c>
      <c r="I19" s="173">
        <f t="shared" si="12"/>
        <v>0</v>
      </c>
      <c r="J19" s="173">
        <f t="shared" si="12"/>
        <v>0</v>
      </c>
      <c r="K19" s="173">
        <f t="shared" si="12"/>
        <v>4110000</v>
      </c>
      <c r="L19" s="173">
        <f t="shared" si="12"/>
        <v>4109350</v>
      </c>
      <c r="M19" s="173">
        <f t="shared" si="12"/>
        <v>4109350</v>
      </c>
      <c r="N19" s="173">
        <f t="shared" si="12"/>
        <v>0</v>
      </c>
      <c r="O19" s="173">
        <f t="shared" si="12"/>
        <v>0</v>
      </c>
      <c r="P19" s="173">
        <f t="shared" si="12"/>
        <v>0</v>
      </c>
      <c r="Q19" s="173">
        <f t="shared" si="12"/>
        <v>0</v>
      </c>
      <c r="R19" s="173">
        <f t="shared" si="12"/>
        <v>650</v>
      </c>
      <c r="S19" s="10"/>
    </row>
    <row r="20" spans="1:19">
      <c r="A20" s="9" t="s">
        <v>4</v>
      </c>
      <c r="B20" s="9" t="s">
        <v>636</v>
      </c>
      <c r="C20" s="115">
        <v>4110000</v>
      </c>
      <c r="D20" s="115"/>
      <c r="E20" s="115"/>
      <c r="F20" s="115"/>
      <c r="G20" s="115"/>
      <c r="H20" s="115"/>
      <c r="I20" s="115"/>
      <c r="J20" s="115">
        <f>SUM(F20:I20)</f>
        <v>0</v>
      </c>
      <c r="K20" s="115">
        <f>C20+J20</f>
        <v>4110000</v>
      </c>
      <c r="L20" s="115">
        <v>4109350</v>
      </c>
      <c r="M20" s="115">
        <v>4109350</v>
      </c>
      <c r="N20" s="283">
        <f>L20-M20</f>
        <v>0</v>
      </c>
      <c r="O20" s="115"/>
      <c r="P20" s="115"/>
      <c r="Q20" s="283">
        <f>SUM(N20:P20)</f>
        <v>0</v>
      </c>
      <c r="R20" s="115">
        <f>K20-M20-Q20</f>
        <v>650</v>
      </c>
      <c r="S20" s="10"/>
    </row>
    <row r="21" spans="1:19">
      <c r="A21" s="40" t="s">
        <v>16</v>
      </c>
      <c r="B21" s="40" t="s">
        <v>81</v>
      </c>
      <c r="C21" s="173">
        <f>SUM(C22:C23)</f>
        <v>2816000</v>
      </c>
      <c r="D21" s="173">
        <f t="shared" ref="D21:R21" si="13">SUM(D22:D23)</f>
        <v>0</v>
      </c>
      <c r="E21" s="173">
        <f t="shared" si="13"/>
        <v>0</v>
      </c>
      <c r="F21" s="173">
        <f t="shared" si="13"/>
        <v>0</v>
      </c>
      <c r="G21" s="173">
        <f t="shared" si="13"/>
        <v>0</v>
      </c>
      <c r="H21" s="173">
        <f t="shared" si="13"/>
        <v>0</v>
      </c>
      <c r="I21" s="173">
        <f t="shared" si="13"/>
        <v>0</v>
      </c>
      <c r="J21" s="173">
        <f t="shared" si="13"/>
        <v>0</v>
      </c>
      <c r="K21" s="173">
        <f t="shared" si="13"/>
        <v>2816000</v>
      </c>
      <c r="L21" s="173">
        <f t="shared" si="13"/>
        <v>2816000</v>
      </c>
      <c r="M21" s="173">
        <f t="shared" si="13"/>
        <v>2816000</v>
      </c>
      <c r="N21" s="173">
        <f t="shared" si="13"/>
        <v>0</v>
      </c>
      <c r="O21" s="173">
        <f t="shared" si="13"/>
        <v>0</v>
      </c>
      <c r="P21" s="173">
        <f t="shared" si="13"/>
        <v>0</v>
      </c>
      <c r="Q21" s="173">
        <f t="shared" si="13"/>
        <v>0</v>
      </c>
      <c r="R21" s="173">
        <f t="shared" si="13"/>
        <v>0</v>
      </c>
      <c r="S21" s="10"/>
    </row>
    <row r="22" spans="1:19">
      <c r="A22" s="9" t="s">
        <v>634</v>
      </c>
      <c r="B22" s="9" t="s">
        <v>165</v>
      </c>
      <c r="C22" s="115">
        <v>1716000</v>
      </c>
      <c r="D22" s="115"/>
      <c r="E22" s="115"/>
      <c r="F22" s="115"/>
      <c r="G22" s="115"/>
      <c r="H22" s="115"/>
      <c r="I22" s="115"/>
      <c r="J22" s="115">
        <f t="shared" ref="J22:J23" si="14">SUM(F22:I22)</f>
        <v>0</v>
      </c>
      <c r="K22" s="115">
        <f>C22+J22</f>
        <v>1716000</v>
      </c>
      <c r="L22" s="115">
        <v>1716000</v>
      </c>
      <c r="M22" s="115">
        <v>1716000</v>
      </c>
      <c r="N22" s="283">
        <f t="shared" ref="N22:N23" si="15">L22-M22</f>
        <v>0</v>
      </c>
      <c r="O22" s="115"/>
      <c r="P22" s="115"/>
      <c r="Q22" s="283">
        <f t="shared" ref="Q22:Q23" si="16">SUM(N22:P22)</f>
        <v>0</v>
      </c>
      <c r="R22" s="115">
        <f t="shared" ref="R22:R23" si="17">K22-M22-Q22</f>
        <v>0</v>
      </c>
      <c r="S22" s="10"/>
    </row>
    <row r="23" spans="1:19">
      <c r="A23" s="9" t="s">
        <v>4</v>
      </c>
      <c r="B23" s="9" t="s">
        <v>642</v>
      </c>
      <c r="C23" s="115">
        <v>1100000</v>
      </c>
      <c r="D23" s="115"/>
      <c r="E23" s="115"/>
      <c r="F23" s="115"/>
      <c r="G23" s="115"/>
      <c r="H23" s="115"/>
      <c r="I23" s="115"/>
      <c r="J23" s="115">
        <f t="shared" si="14"/>
        <v>0</v>
      </c>
      <c r="K23" s="115">
        <f>C23+J23</f>
        <v>1100000</v>
      </c>
      <c r="L23" s="115">
        <v>1100000</v>
      </c>
      <c r="M23" s="115">
        <v>1100000</v>
      </c>
      <c r="N23" s="283">
        <f t="shared" si="15"/>
        <v>0</v>
      </c>
      <c r="O23" s="115"/>
      <c r="P23" s="115"/>
      <c r="Q23" s="283">
        <f t="shared" si="16"/>
        <v>0</v>
      </c>
      <c r="R23" s="115">
        <f t="shared" si="17"/>
        <v>0</v>
      </c>
      <c r="S23" s="10"/>
    </row>
    <row r="24" spans="1:19">
      <c r="A24" s="40" t="s">
        <v>16</v>
      </c>
      <c r="B24" s="40" t="s">
        <v>643</v>
      </c>
      <c r="C24" s="173">
        <f>SUM(C25)</f>
        <v>2500000</v>
      </c>
      <c r="D24" s="173">
        <f t="shared" ref="D24:R24" si="18">SUM(D25)</f>
        <v>0</v>
      </c>
      <c r="E24" s="173">
        <f t="shared" si="18"/>
        <v>0</v>
      </c>
      <c r="F24" s="173">
        <f t="shared" si="18"/>
        <v>-925000</v>
      </c>
      <c r="G24" s="173">
        <f t="shared" si="18"/>
        <v>0</v>
      </c>
      <c r="H24" s="173">
        <f t="shared" si="18"/>
        <v>0</v>
      </c>
      <c r="I24" s="173">
        <f t="shared" si="18"/>
        <v>0</v>
      </c>
      <c r="J24" s="173">
        <f t="shared" si="18"/>
        <v>-925000</v>
      </c>
      <c r="K24" s="173">
        <f t="shared" si="18"/>
        <v>1575000</v>
      </c>
      <c r="L24" s="173">
        <f t="shared" si="18"/>
        <v>1274800</v>
      </c>
      <c r="M24" s="173">
        <f t="shared" si="18"/>
        <v>1274800</v>
      </c>
      <c r="N24" s="173">
        <f t="shared" si="18"/>
        <v>0</v>
      </c>
      <c r="O24" s="173">
        <f t="shared" si="18"/>
        <v>0</v>
      </c>
      <c r="P24" s="173">
        <f t="shared" si="18"/>
        <v>0</v>
      </c>
      <c r="Q24" s="173">
        <f t="shared" si="18"/>
        <v>0</v>
      </c>
      <c r="R24" s="173">
        <f t="shared" si="18"/>
        <v>300200</v>
      </c>
      <c r="S24" s="10"/>
    </row>
    <row r="25" spans="1:19">
      <c r="A25" s="9" t="s">
        <v>634</v>
      </c>
      <c r="B25" s="9" t="s">
        <v>39</v>
      </c>
      <c r="C25" s="115">
        <v>2500000</v>
      </c>
      <c r="D25" s="115"/>
      <c r="E25" s="115"/>
      <c r="F25" s="115">
        <v>-925000</v>
      </c>
      <c r="G25" s="115"/>
      <c r="H25" s="115"/>
      <c r="I25" s="115"/>
      <c r="J25" s="115">
        <f>SUM(F25:I25)</f>
        <v>-925000</v>
      </c>
      <c r="K25" s="115">
        <f>C25+J25</f>
        <v>1575000</v>
      </c>
      <c r="L25" s="115">
        <v>1274800</v>
      </c>
      <c r="M25" s="115">
        <v>1274800</v>
      </c>
      <c r="N25" s="283">
        <f>L25-M25</f>
        <v>0</v>
      </c>
      <c r="O25" s="115"/>
      <c r="P25" s="115"/>
      <c r="Q25" s="283">
        <f>SUM(N25:P25)</f>
        <v>0</v>
      </c>
      <c r="R25" s="115">
        <f>K25-M25-Q25</f>
        <v>300200</v>
      </c>
      <c r="S25" s="10"/>
    </row>
    <row r="26" spans="1:19">
      <c r="A26" s="40" t="s">
        <v>16</v>
      </c>
      <c r="B26" s="40" t="s">
        <v>40</v>
      </c>
      <c r="C26" s="173">
        <f>SUM(C27:C28)</f>
        <v>4320000</v>
      </c>
      <c r="D26" s="173">
        <f t="shared" ref="D26:R26" si="19">SUM(D27:D28)</f>
        <v>0</v>
      </c>
      <c r="E26" s="173">
        <f t="shared" si="19"/>
        <v>0</v>
      </c>
      <c r="F26" s="173">
        <f t="shared" si="19"/>
        <v>0</v>
      </c>
      <c r="G26" s="173">
        <f t="shared" si="19"/>
        <v>0</v>
      </c>
      <c r="H26" s="173">
        <f t="shared" si="19"/>
        <v>0</v>
      </c>
      <c r="I26" s="173">
        <f t="shared" si="19"/>
        <v>0</v>
      </c>
      <c r="J26" s="173">
        <f t="shared" si="19"/>
        <v>0</v>
      </c>
      <c r="K26" s="173">
        <f t="shared" si="19"/>
        <v>4320000</v>
      </c>
      <c r="L26" s="173">
        <f t="shared" si="19"/>
        <v>4320000</v>
      </c>
      <c r="M26" s="173">
        <f t="shared" si="19"/>
        <v>4320000</v>
      </c>
      <c r="N26" s="173">
        <f t="shared" si="19"/>
        <v>0</v>
      </c>
      <c r="O26" s="173">
        <f t="shared" si="19"/>
        <v>0</v>
      </c>
      <c r="P26" s="173">
        <f t="shared" si="19"/>
        <v>0</v>
      </c>
      <c r="Q26" s="173">
        <f t="shared" si="19"/>
        <v>0</v>
      </c>
      <c r="R26" s="173">
        <f t="shared" si="19"/>
        <v>0</v>
      </c>
      <c r="S26" s="10"/>
    </row>
    <row r="27" spans="1:19">
      <c r="A27" s="9" t="s">
        <v>4</v>
      </c>
      <c r="B27" s="9" t="s">
        <v>148</v>
      </c>
      <c r="C27" s="115">
        <v>3820000</v>
      </c>
      <c r="D27" s="115"/>
      <c r="E27" s="115"/>
      <c r="F27" s="115"/>
      <c r="G27" s="115"/>
      <c r="H27" s="115"/>
      <c r="I27" s="115"/>
      <c r="J27" s="115">
        <f t="shared" ref="J27:J28" si="20">SUM(F27:I27)</f>
        <v>0</v>
      </c>
      <c r="K27" s="115">
        <f>C27+J27</f>
        <v>3820000</v>
      </c>
      <c r="L27" s="115">
        <v>3820000</v>
      </c>
      <c r="M27" s="115">
        <v>3820000</v>
      </c>
      <c r="N27" s="283">
        <f t="shared" ref="N27:N28" si="21">L27-M27</f>
        <v>0</v>
      </c>
      <c r="O27" s="115"/>
      <c r="P27" s="115"/>
      <c r="Q27" s="283">
        <f t="shared" ref="Q27:Q28" si="22">SUM(N27:P27)</f>
        <v>0</v>
      </c>
      <c r="R27" s="115">
        <f t="shared" ref="R27:R28" si="23">K27-M27-Q27</f>
        <v>0</v>
      </c>
      <c r="S27" s="10"/>
    </row>
    <row r="28" spans="1:19">
      <c r="A28" s="9" t="s">
        <v>4</v>
      </c>
      <c r="B28" s="9" t="s">
        <v>149</v>
      </c>
      <c r="C28" s="115">
        <v>500000</v>
      </c>
      <c r="D28" s="115"/>
      <c r="E28" s="115"/>
      <c r="F28" s="115"/>
      <c r="G28" s="115"/>
      <c r="H28" s="115"/>
      <c r="I28" s="115"/>
      <c r="J28" s="115">
        <f t="shared" si="20"/>
        <v>0</v>
      </c>
      <c r="K28" s="115">
        <f>C28+J28</f>
        <v>500000</v>
      </c>
      <c r="L28" s="115">
        <v>500000</v>
      </c>
      <c r="M28" s="115">
        <v>500000</v>
      </c>
      <c r="N28" s="283">
        <f t="shared" si="21"/>
        <v>0</v>
      </c>
      <c r="O28" s="115"/>
      <c r="P28" s="115"/>
      <c r="Q28" s="283">
        <f t="shared" si="22"/>
        <v>0</v>
      </c>
      <c r="R28" s="115">
        <f t="shared" si="23"/>
        <v>0</v>
      </c>
      <c r="S28" s="10"/>
    </row>
    <row r="29" spans="1:19">
      <c r="A29" s="40" t="s">
        <v>16</v>
      </c>
      <c r="B29" s="40" t="s">
        <v>644</v>
      </c>
      <c r="C29" s="173">
        <f>SUM(C30:C31)</f>
        <v>6800000</v>
      </c>
      <c r="D29" s="173">
        <f t="shared" ref="D29:R29" si="24">SUM(D30:D31)</f>
        <v>0</v>
      </c>
      <c r="E29" s="173">
        <f t="shared" si="24"/>
        <v>0</v>
      </c>
      <c r="F29" s="173">
        <f t="shared" si="24"/>
        <v>2595000</v>
      </c>
      <c r="G29" s="173">
        <f t="shared" si="24"/>
        <v>0</v>
      </c>
      <c r="H29" s="173">
        <f t="shared" si="24"/>
        <v>0</v>
      </c>
      <c r="I29" s="173">
        <f t="shared" si="24"/>
        <v>0</v>
      </c>
      <c r="J29" s="173">
        <f t="shared" si="24"/>
        <v>2595000</v>
      </c>
      <c r="K29" s="173">
        <f t="shared" si="24"/>
        <v>9395000</v>
      </c>
      <c r="L29" s="173">
        <f t="shared" si="24"/>
        <v>9378300</v>
      </c>
      <c r="M29" s="173">
        <f t="shared" si="24"/>
        <v>9378300</v>
      </c>
      <c r="N29" s="173">
        <f t="shared" si="24"/>
        <v>0</v>
      </c>
      <c r="O29" s="173">
        <f t="shared" si="24"/>
        <v>0</v>
      </c>
      <c r="P29" s="173">
        <f t="shared" si="24"/>
        <v>0</v>
      </c>
      <c r="Q29" s="173">
        <f t="shared" si="24"/>
        <v>0</v>
      </c>
      <c r="R29" s="173">
        <f t="shared" si="24"/>
        <v>16700</v>
      </c>
      <c r="S29" s="10"/>
    </row>
    <row r="30" spans="1:19">
      <c r="A30" s="9" t="s">
        <v>634</v>
      </c>
      <c r="B30" s="9" t="s">
        <v>364</v>
      </c>
      <c r="C30" s="115">
        <v>5800000</v>
      </c>
      <c r="D30" s="115"/>
      <c r="E30" s="115"/>
      <c r="F30" s="115">
        <v>-620000</v>
      </c>
      <c r="G30" s="115"/>
      <c r="H30" s="115"/>
      <c r="I30" s="115"/>
      <c r="J30" s="115">
        <f t="shared" ref="J30:J31" si="25">SUM(F30:I30)</f>
        <v>-620000</v>
      </c>
      <c r="K30" s="115">
        <f>C30+J30</f>
        <v>5180000</v>
      </c>
      <c r="L30" s="115">
        <v>5174200</v>
      </c>
      <c r="M30" s="115">
        <v>5174200</v>
      </c>
      <c r="N30" s="283">
        <f t="shared" ref="N30:N31" si="26">L30-M30</f>
        <v>0</v>
      </c>
      <c r="O30" s="115"/>
      <c r="P30" s="115"/>
      <c r="Q30" s="283">
        <f t="shared" ref="Q30:Q31" si="27">SUM(N30:P30)</f>
        <v>0</v>
      </c>
      <c r="R30" s="115">
        <f t="shared" ref="R30:R31" si="28">K30-M30-Q30</f>
        <v>5800</v>
      </c>
      <c r="S30" s="10"/>
    </row>
    <row r="31" spans="1:19">
      <c r="A31" s="9" t="s">
        <v>634</v>
      </c>
      <c r="B31" s="9" t="s">
        <v>280</v>
      </c>
      <c r="C31" s="115">
        <v>1000000</v>
      </c>
      <c r="D31" s="115"/>
      <c r="E31" s="115"/>
      <c r="F31" s="115">
        <v>3215000</v>
      </c>
      <c r="G31" s="115"/>
      <c r="H31" s="115"/>
      <c r="I31" s="115"/>
      <c r="J31" s="115">
        <f t="shared" si="25"/>
        <v>3215000</v>
      </c>
      <c r="K31" s="115">
        <f>C31+J31</f>
        <v>4215000</v>
      </c>
      <c r="L31" s="115">
        <v>4204100</v>
      </c>
      <c r="M31" s="115">
        <v>4204100</v>
      </c>
      <c r="N31" s="283">
        <f t="shared" si="26"/>
        <v>0</v>
      </c>
      <c r="O31" s="115"/>
      <c r="P31" s="115"/>
      <c r="Q31" s="283">
        <f t="shared" si="27"/>
        <v>0</v>
      </c>
      <c r="R31" s="115">
        <f t="shared" si="28"/>
        <v>10900</v>
      </c>
      <c r="S31" s="10"/>
    </row>
    <row r="32" spans="1:19">
      <c r="A32" s="11" t="s">
        <v>1</v>
      </c>
      <c r="B32" s="11" t="s">
        <v>51</v>
      </c>
      <c r="C32" s="117">
        <f>SUM(C33)</f>
        <v>16200000</v>
      </c>
      <c r="D32" s="117">
        <f t="shared" ref="D32:R32" si="29">SUM(D33)</f>
        <v>0</v>
      </c>
      <c r="E32" s="117">
        <f t="shared" si="29"/>
        <v>0</v>
      </c>
      <c r="F32" s="117">
        <f t="shared" si="29"/>
        <v>0</v>
      </c>
      <c r="G32" s="117">
        <f t="shared" si="29"/>
        <v>0</v>
      </c>
      <c r="H32" s="117">
        <f t="shared" si="29"/>
        <v>0</v>
      </c>
      <c r="I32" s="117">
        <f t="shared" si="29"/>
        <v>1814000</v>
      </c>
      <c r="J32" s="117">
        <f t="shared" si="29"/>
        <v>1814000</v>
      </c>
      <c r="K32" s="117">
        <f t="shared" si="29"/>
        <v>18014000</v>
      </c>
      <c r="L32" s="117">
        <f t="shared" si="29"/>
        <v>17982000</v>
      </c>
      <c r="M32" s="117">
        <f t="shared" si="29"/>
        <v>17982000</v>
      </c>
      <c r="N32" s="117">
        <f t="shared" si="29"/>
        <v>0</v>
      </c>
      <c r="O32" s="117">
        <f t="shared" si="29"/>
        <v>0</v>
      </c>
      <c r="P32" s="117">
        <f t="shared" si="29"/>
        <v>0</v>
      </c>
      <c r="Q32" s="117">
        <f t="shared" si="29"/>
        <v>0</v>
      </c>
      <c r="R32" s="117">
        <f t="shared" si="29"/>
        <v>32000</v>
      </c>
      <c r="S32" s="10"/>
    </row>
    <row r="33" spans="1:19">
      <c r="A33" s="12" t="s">
        <v>2</v>
      </c>
      <c r="B33" s="12" t="s">
        <v>135</v>
      </c>
      <c r="C33" s="119">
        <f>SUM(C34,C39)</f>
        <v>16200000</v>
      </c>
      <c r="D33" s="119">
        <f t="shared" ref="D33:R33" si="30">SUM(D34,D39)</f>
        <v>0</v>
      </c>
      <c r="E33" s="119">
        <f t="shared" si="30"/>
        <v>0</v>
      </c>
      <c r="F33" s="119">
        <f t="shared" si="30"/>
        <v>0</v>
      </c>
      <c r="G33" s="119">
        <f t="shared" si="30"/>
        <v>0</v>
      </c>
      <c r="H33" s="119">
        <f t="shared" si="30"/>
        <v>0</v>
      </c>
      <c r="I33" s="119">
        <f t="shared" si="30"/>
        <v>1814000</v>
      </c>
      <c r="J33" s="119">
        <f t="shared" si="30"/>
        <v>1814000</v>
      </c>
      <c r="K33" s="119">
        <f t="shared" si="30"/>
        <v>18014000</v>
      </c>
      <c r="L33" s="119">
        <f t="shared" si="30"/>
        <v>17982000</v>
      </c>
      <c r="M33" s="119">
        <f t="shared" si="30"/>
        <v>17982000</v>
      </c>
      <c r="N33" s="119">
        <f t="shared" si="30"/>
        <v>0</v>
      </c>
      <c r="O33" s="119">
        <f t="shared" si="30"/>
        <v>0</v>
      </c>
      <c r="P33" s="119">
        <f t="shared" si="30"/>
        <v>0</v>
      </c>
      <c r="Q33" s="119">
        <f t="shared" si="30"/>
        <v>0</v>
      </c>
      <c r="R33" s="119">
        <f t="shared" si="30"/>
        <v>32000</v>
      </c>
      <c r="S33" s="10"/>
    </row>
    <row r="34" spans="1:19">
      <c r="A34" s="13" t="s">
        <v>3</v>
      </c>
      <c r="B34" s="13" t="s">
        <v>229</v>
      </c>
      <c r="C34" s="120">
        <f>SUM(C35,C37)</f>
        <v>0</v>
      </c>
      <c r="D34" s="120">
        <f t="shared" ref="D34:R34" si="31">SUM(D35,D37)</f>
        <v>0</v>
      </c>
      <c r="E34" s="120">
        <f t="shared" si="31"/>
        <v>0</v>
      </c>
      <c r="F34" s="120">
        <f t="shared" si="31"/>
        <v>0</v>
      </c>
      <c r="G34" s="120">
        <f t="shared" si="31"/>
        <v>0</v>
      </c>
      <c r="H34" s="120">
        <f t="shared" si="31"/>
        <v>0</v>
      </c>
      <c r="I34" s="120">
        <f t="shared" si="31"/>
        <v>1814000</v>
      </c>
      <c r="J34" s="120">
        <f t="shared" si="31"/>
        <v>1814000</v>
      </c>
      <c r="K34" s="120">
        <f t="shared" si="31"/>
        <v>1814000</v>
      </c>
      <c r="L34" s="120">
        <f t="shared" si="31"/>
        <v>1812000</v>
      </c>
      <c r="M34" s="120">
        <f t="shared" si="31"/>
        <v>1812000</v>
      </c>
      <c r="N34" s="120">
        <f t="shared" si="31"/>
        <v>0</v>
      </c>
      <c r="O34" s="120">
        <f t="shared" si="31"/>
        <v>0</v>
      </c>
      <c r="P34" s="120">
        <f t="shared" si="31"/>
        <v>0</v>
      </c>
      <c r="Q34" s="120">
        <f t="shared" si="31"/>
        <v>0</v>
      </c>
      <c r="R34" s="120">
        <f t="shared" si="31"/>
        <v>2000</v>
      </c>
      <c r="S34" s="10"/>
    </row>
    <row r="35" spans="1:19">
      <c r="A35" s="40" t="s">
        <v>16</v>
      </c>
      <c r="B35" s="40" t="s">
        <v>36</v>
      </c>
      <c r="C35" s="173">
        <f>SUM(C36)</f>
        <v>0</v>
      </c>
      <c r="D35" s="173">
        <f t="shared" ref="D35:R35" si="32">SUM(D36)</f>
        <v>0</v>
      </c>
      <c r="E35" s="173">
        <f t="shared" si="32"/>
        <v>0</v>
      </c>
      <c r="F35" s="173">
        <f t="shared" si="32"/>
        <v>0</v>
      </c>
      <c r="G35" s="173">
        <f t="shared" si="32"/>
        <v>0</v>
      </c>
      <c r="H35" s="173">
        <f t="shared" si="32"/>
        <v>0</v>
      </c>
      <c r="I35" s="173">
        <f t="shared" si="32"/>
        <v>1551000</v>
      </c>
      <c r="J35" s="173">
        <f t="shared" si="32"/>
        <v>1551000</v>
      </c>
      <c r="K35" s="173">
        <f t="shared" si="32"/>
        <v>1551000</v>
      </c>
      <c r="L35" s="173">
        <f t="shared" si="32"/>
        <v>1551000</v>
      </c>
      <c r="M35" s="173">
        <f t="shared" si="32"/>
        <v>1551000</v>
      </c>
      <c r="N35" s="173">
        <f t="shared" si="32"/>
        <v>0</v>
      </c>
      <c r="O35" s="173">
        <f t="shared" si="32"/>
        <v>0</v>
      </c>
      <c r="P35" s="173">
        <f t="shared" si="32"/>
        <v>0</v>
      </c>
      <c r="Q35" s="173">
        <f t="shared" si="32"/>
        <v>0</v>
      </c>
      <c r="R35" s="173">
        <f t="shared" si="32"/>
        <v>0</v>
      </c>
      <c r="S35" s="10"/>
    </row>
    <row r="36" spans="1:19">
      <c r="A36" s="9" t="s">
        <v>634</v>
      </c>
      <c r="B36" s="9" t="s">
        <v>645</v>
      </c>
      <c r="C36" s="115">
        <v>0</v>
      </c>
      <c r="D36" s="115"/>
      <c r="E36" s="115"/>
      <c r="F36" s="115"/>
      <c r="G36" s="115"/>
      <c r="H36" s="115"/>
      <c r="I36" s="115">
        <v>1551000</v>
      </c>
      <c r="J36" s="115">
        <f>SUM(F36:I36)</f>
        <v>1551000</v>
      </c>
      <c r="K36" s="115">
        <f>C36+J36</f>
        <v>1551000</v>
      </c>
      <c r="L36" s="115">
        <v>1551000</v>
      </c>
      <c r="M36" s="115">
        <v>1551000</v>
      </c>
      <c r="N36" s="283">
        <f>L36-M36</f>
        <v>0</v>
      </c>
      <c r="O36" s="115"/>
      <c r="P36" s="115"/>
      <c r="Q36" s="283">
        <f>SUM(N36:P36)</f>
        <v>0</v>
      </c>
      <c r="R36" s="115">
        <f>K36-M36-Q36</f>
        <v>0</v>
      </c>
      <c r="S36" s="10"/>
    </row>
    <row r="37" spans="1:19">
      <c r="A37" s="40" t="s">
        <v>16</v>
      </c>
      <c r="B37" s="40" t="s">
        <v>646</v>
      </c>
      <c r="C37" s="173">
        <f>SUM(C38)</f>
        <v>0</v>
      </c>
      <c r="D37" s="173">
        <f t="shared" ref="D37:R37" si="33">SUM(D38)</f>
        <v>0</v>
      </c>
      <c r="E37" s="173">
        <f t="shared" si="33"/>
        <v>0</v>
      </c>
      <c r="F37" s="173">
        <f t="shared" si="33"/>
        <v>0</v>
      </c>
      <c r="G37" s="173">
        <f t="shared" si="33"/>
        <v>0</v>
      </c>
      <c r="H37" s="173">
        <f t="shared" si="33"/>
        <v>0</v>
      </c>
      <c r="I37" s="173">
        <f t="shared" si="33"/>
        <v>263000</v>
      </c>
      <c r="J37" s="173">
        <f t="shared" si="33"/>
        <v>263000</v>
      </c>
      <c r="K37" s="173">
        <f t="shared" si="33"/>
        <v>263000</v>
      </c>
      <c r="L37" s="173">
        <f t="shared" si="33"/>
        <v>261000</v>
      </c>
      <c r="M37" s="173">
        <f t="shared" si="33"/>
        <v>261000</v>
      </c>
      <c r="N37" s="173">
        <f t="shared" si="33"/>
        <v>0</v>
      </c>
      <c r="O37" s="173">
        <f t="shared" si="33"/>
        <v>0</v>
      </c>
      <c r="P37" s="173">
        <f t="shared" si="33"/>
        <v>0</v>
      </c>
      <c r="Q37" s="173">
        <f t="shared" si="33"/>
        <v>0</v>
      </c>
      <c r="R37" s="173">
        <f t="shared" si="33"/>
        <v>2000</v>
      </c>
      <c r="S37" s="10"/>
    </row>
    <row r="38" spans="1:19">
      <c r="A38" s="9" t="s">
        <v>4</v>
      </c>
      <c r="B38" s="9" t="s">
        <v>41</v>
      </c>
      <c r="C38" s="115">
        <v>0</v>
      </c>
      <c r="D38" s="115"/>
      <c r="E38" s="115"/>
      <c r="F38" s="115"/>
      <c r="G38" s="115"/>
      <c r="H38" s="115"/>
      <c r="I38" s="115">
        <v>263000</v>
      </c>
      <c r="J38" s="115">
        <f>SUM(F38:I38)</f>
        <v>263000</v>
      </c>
      <c r="K38" s="115">
        <f>C38+J38</f>
        <v>263000</v>
      </c>
      <c r="L38" s="115">
        <v>261000</v>
      </c>
      <c r="M38" s="115">
        <v>261000</v>
      </c>
      <c r="N38" s="283">
        <f>L38-M38</f>
        <v>0</v>
      </c>
      <c r="O38" s="115"/>
      <c r="P38" s="115"/>
      <c r="Q38" s="283">
        <f>SUM(N38:P38)</f>
        <v>0</v>
      </c>
      <c r="R38" s="115">
        <f>K38-M38-Q38</f>
        <v>2000</v>
      </c>
      <c r="S38" s="10"/>
    </row>
    <row r="39" spans="1:19">
      <c r="A39" s="13" t="s">
        <v>3</v>
      </c>
      <c r="B39" s="13" t="s">
        <v>365</v>
      </c>
      <c r="C39" s="120">
        <f>SUM(C40)</f>
        <v>16200000</v>
      </c>
      <c r="D39" s="120">
        <f t="shared" ref="D39:R40" si="34">SUM(D40)</f>
        <v>0</v>
      </c>
      <c r="E39" s="120">
        <f t="shared" si="34"/>
        <v>0</v>
      </c>
      <c r="F39" s="120">
        <f t="shared" si="34"/>
        <v>0</v>
      </c>
      <c r="G39" s="120">
        <f t="shared" si="34"/>
        <v>0</v>
      </c>
      <c r="H39" s="120">
        <f t="shared" si="34"/>
        <v>0</v>
      </c>
      <c r="I39" s="120">
        <f t="shared" si="34"/>
        <v>0</v>
      </c>
      <c r="J39" s="120">
        <f t="shared" si="34"/>
        <v>0</v>
      </c>
      <c r="K39" s="120">
        <f t="shared" si="34"/>
        <v>16200000</v>
      </c>
      <c r="L39" s="120">
        <f t="shared" si="34"/>
        <v>16170000</v>
      </c>
      <c r="M39" s="120">
        <f t="shared" si="34"/>
        <v>16170000</v>
      </c>
      <c r="N39" s="120">
        <f t="shared" si="34"/>
        <v>0</v>
      </c>
      <c r="O39" s="120">
        <f t="shared" si="34"/>
        <v>0</v>
      </c>
      <c r="P39" s="120">
        <f t="shared" si="34"/>
        <v>0</v>
      </c>
      <c r="Q39" s="120">
        <f t="shared" si="34"/>
        <v>0</v>
      </c>
      <c r="R39" s="120">
        <f t="shared" si="34"/>
        <v>30000</v>
      </c>
      <c r="S39" s="10"/>
    </row>
    <row r="40" spans="1:19">
      <c r="A40" s="40" t="s">
        <v>16</v>
      </c>
      <c r="B40" s="40" t="s">
        <v>88</v>
      </c>
      <c r="C40" s="173">
        <f>SUM(C41)</f>
        <v>16200000</v>
      </c>
      <c r="D40" s="173">
        <f t="shared" si="34"/>
        <v>0</v>
      </c>
      <c r="E40" s="173">
        <f t="shared" si="34"/>
        <v>0</v>
      </c>
      <c r="F40" s="173">
        <f t="shared" si="34"/>
        <v>0</v>
      </c>
      <c r="G40" s="173">
        <f t="shared" si="34"/>
        <v>0</v>
      </c>
      <c r="H40" s="173">
        <f t="shared" si="34"/>
        <v>0</v>
      </c>
      <c r="I40" s="173">
        <f t="shared" si="34"/>
        <v>0</v>
      </c>
      <c r="J40" s="173">
        <f t="shared" si="34"/>
        <v>0</v>
      </c>
      <c r="K40" s="173">
        <f t="shared" si="34"/>
        <v>16200000</v>
      </c>
      <c r="L40" s="173">
        <f t="shared" si="34"/>
        <v>16170000</v>
      </c>
      <c r="M40" s="173">
        <f t="shared" si="34"/>
        <v>16170000</v>
      </c>
      <c r="N40" s="173">
        <f t="shared" si="34"/>
        <v>0</v>
      </c>
      <c r="O40" s="173">
        <f t="shared" si="34"/>
        <v>0</v>
      </c>
      <c r="P40" s="173">
        <f t="shared" si="34"/>
        <v>0</v>
      </c>
      <c r="Q40" s="173">
        <f t="shared" si="34"/>
        <v>0</v>
      </c>
      <c r="R40" s="173">
        <f t="shared" si="34"/>
        <v>30000</v>
      </c>
      <c r="S40" s="10"/>
    </row>
    <row r="41" spans="1:19">
      <c r="A41" s="9" t="s">
        <v>4</v>
      </c>
      <c r="B41" s="9" t="s">
        <v>88</v>
      </c>
      <c r="C41" s="115">
        <v>16200000</v>
      </c>
      <c r="D41" s="115"/>
      <c r="E41" s="115"/>
      <c r="F41" s="115"/>
      <c r="G41" s="115"/>
      <c r="H41" s="115"/>
      <c r="I41" s="115"/>
      <c r="J41" s="115">
        <f>SUM(F41:I41)</f>
        <v>0</v>
      </c>
      <c r="K41" s="115">
        <f>C41+J41</f>
        <v>16200000</v>
      </c>
      <c r="L41" s="115">
        <v>16170000</v>
      </c>
      <c r="M41" s="115">
        <v>16170000</v>
      </c>
      <c r="N41" s="283">
        <f>L41-M41</f>
        <v>0</v>
      </c>
      <c r="O41" s="115"/>
      <c r="P41" s="115"/>
      <c r="Q41" s="283">
        <f>SUM(N41:P41)</f>
        <v>0</v>
      </c>
      <c r="R41" s="115">
        <f>K41-M41-Q41</f>
        <v>30000</v>
      </c>
      <c r="S41" s="10"/>
    </row>
    <row r="42" spans="1:19">
      <c r="A42" s="11" t="s">
        <v>1</v>
      </c>
      <c r="B42" s="11" t="s">
        <v>54</v>
      </c>
      <c r="C42" s="117">
        <f>C43</f>
        <v>0</v>
      </c>
      <c r="D42" s="117">
        <f t="shared" ref="D42:R42" si="35">D43</f>
        <v>0</v>
      </c>
      <c r="E42" s="117">
        <f t="shared" si="35"/>
        <v>0</v>
      </c>
      <c r="F42" s="117">
        <f t="shared" si="35"/>
        <v>0</v>
      </c>
      <c r="G42" s="117">
        <f t="shared" si="35"/>
        <v>0</v>
      </c>
      <c r="H42" s="117">
        <f t="shared" si="35"/>
        <v>0</v>
      </c>
      <c r="I42" s="117">
        <f t="shared" si="35"/>
        <v>1340000</v>
      </c>
      <c r="J42" s="117">
        <f t="shared" si="35"/>
        <v>1340000</v>
      </c>
      <c r="K42" s="117">
        <f t="shared" si="35"/>
        <v>1340000</v>
      </c>
      <c r="L42" s="117">
        <f t="shared" si="35"/>
        <v>1337000</v>
      </c>
      <c r="M42" s="117">
        <f t="shared" si="35"/>
        <v>1337000</v>
      </c>
      <c r="N42" s="117">
        <f t="shared" si="35"/>
        <v>0</v>
      </c>
      <c r="O42" s="117">
        <f t="shared" si="35"/>
        <v>0</v>
      </c>
      <c r="P42" s="117">
        <f t="shared" si="35"/>
        <v>0</v>
      </c>
      <c r="Q42" s="117">
        <f t="shared" si="35"/>
        <v>0</v>
      </c>
      <c r="R42" s="117">
        <f t="shared" si="35"/>
        <v>3000</v>
      </c>
      <c r="S42" s="10"/>
    </row>
    <row r="43" spans="1:19">
      <c r="A43" s="12" t="s">
        <v>2</v>
      </c>
      <c r="B43" s="12" t="s">
        <v>189</v>
      </c>
      <c r="C43" s="119">
        <f t="shared" ref="C43:R43" si="36">SUM(C47,C44)</f>
        <v>0</v>
      </c>
      <c r="D43" s="119">
        <f t="shared" si="36"/>
        <v>0</v>
      </c>
      <c r="E43" s="119">
        <f t="shared" si="36"/>
        <v>0</v>
      </c>
      <c r="F43" s="119">
        <f t="shared" si="36"/>
        <v>0</v>
      </c>
      <c r="G43" s="119">
        <f t="shared" si="36"/>
        <v>0</v>
      </c>
      <c r="H43" s="119">
        <f t="shared" si="36"/>
        <v>0</v>
      </c>
      <c r="I43" s="119">
        <f t="shared" si="36"/>
        <v>1340000</v>
      </c>
      <c r="J43" s="119">
        <f t="shared" si="36"/>
        <v>1340000</v>
      </c>
      <c r="K43" s="119">
        <f t="shared" si="36"/>
        <v>1340000</v>
      </c>
      <c r="L43" s="119">
        <f t="shared" si="36"/>
        <v>1337000</v>
      </c>
      <c r="M43" s="119">
        <f t="shared" si="36"/>
        <v>1337000</v>
      </c>
      <c r="N43" s="119">
        <f t="shared" si="36"/>
        <v>0</v>
      </c>
      <c r="O43" s="119">
        <f t="shared" si="36"/>
        <v>0</v>
      </c>
      <c r="P43" s="119">
        <f t="shared" si="36"/>
        <v>0</v>
      </c>
      <c r="Q43" s="119">
        <f t="shared" si="36"/>
        <v>0</v>
      </c>
      <c r="R43" s="119">
        <f t="shared" si="36"/>
        <v>3000</v>
      </c>
      <c r="S43" s="10"/>
    </row>
    <row r="44" spans="1:19">
      <c r="A44" s="13" t="s">
        <v>3</v>
      </c>
      <c r="B44" s="13" t="s">
        <v>231</v>
      </c>
      <c r="C44" s="120">
        <f>SUM(C45)</f>
        <v>0</v>
      </c>
      <c r="D44" s="120">
        <f t="shared" ref="D44:R45" si="37">SUM(D45)</f>
        <v>0</v>
      </c>
      <c r="E44" s="120">
        <f t="shared" si="37"/>
        <v>0</v>
      </c>
      <c r="F44" s="120">
        <f t="shared" si="37"/>
        <v>0</v>
      </c>
      <c r="G44" s="120">
        <f t="shared" si="37"/>
        <v>0</v>
      </c>
      <c r="H44" s="120">
        <f t="shared" si="37"/>
        <v>0</v>
      </c>
      <c r="I44" s="120">
        <f t="shared" si="37"/>
        <v>880000</v>
      </c>
      <c r="J44" s="120">
        <f t="shared" si="37"/>
        <v>880000</v>
      </c>
      <c r="K44" s="120">
        <f t="shared" si="37"/>
        <v>880000</v>
      </c>
      <c r="L44" s="120">
        <f t="shared" si="37"/>
        <v>877000</v>
      </c>
      <c r="M44" s="120">
        <f t="shared" si="37"/>
        <v>877000</v>
      </c>
      <c r="N44" s="120">
        <f t="shared" si="37"/>
        <v>0</v>
      </c>
      <c r="O44" s="120">
        <f t="shared" si="37"/>
        <v>0</v>
      </c>
      <c r="P44" s="120">
        <f t="shared" si="37"/>
        <v>0</v>
      </c>
      <c r="Q44" s="120">
        <f t="shared" si="37"/>
        <v>0</v>
      </c>
      <c r="R44" s="120">
        <f t="shared" si="37"/>
        <v>3000</v>
      </c>
      <c r="S44" s="10"/>
    </row>
    <row r="45" spans="1:19">
      <c r="A45" s="40" t="s">
        <v>16</v>
      </c>
      <c r="B45" s="40" t="s">
        <v>67</v>
      </c>
      <c r="C45" s="173">
        <f>SUM(C46)</f>
        <v>0</v>
      </c>
      <c r="D45" s="173">
        <f t="shared" si="37"/>
        <v>0</v>
      </c>
      <c r="E45" s="173">
        <f t="shared" si="37"/>
        <v>0</v>
      </c>
      <c r="F45" s="173">
        <f t="shared" si="37"/>
        <v>0</v>
      </c>
      <c r="G45" s="173">
        <f t="shared" si="37"/>
        <v>0</v>
      </c>
      <c r="H45" s="173">
        <f t="shared" si="37"/>
        <v>0</v>
      </c>
      <c r="I45" s="173">
        <f t="shared" si="37"/>
        <v>880000</v>
      </c>
      <c r="J45" s="173">
        <f t="shared" si="37"/>
        <v>880000</v>
      </c>
      <c r="K45" s="173">
        <f t="shared" si="37"/>
        <v>880000</v>
      </c>
      <c r="L45" s="173">
        <f t="shared" si="37"/>
        <v>877000</v>
      </c>
      <c r="M45" s="173">
        <f t="shared" si="37"/>
        <v>877000</v>
      </c>
      <c r="N45" s="173">
        <f t="shared" si="37"/>
        <v>0</v>
      </c>
      <c r="O45" s="173">
        <f t="shared" si="37"/>
        <v>0</v>
      </c>
      <c r="P45" s="173">
        <f t="shared" si="37"/>
        <v>0</v>
      </c>
      <c r="Q45" s="173">
        <f t="shared" si="37"/>
        <v>0</v>
      </c>
      <c r="R45" s="173">
        <f t="shared" si="37"/>
        <v>3000</v>
      </c>
      <c r="S45" s="10"/>
    </row>
    <row r="46" spans="1:19">
      <c r="A46" s="9" t="s">
        <v>4</v>
      </c>
      <c r="B46" s="9" t="s">
        <v>67</v>
      </c>
      <c r="C46" s="115">
        <v>0</v>
      </c>
      <c r="D46" s="115"/>
      <c r="E46" s="115"/>
      <c r="F46" s="115"/>
      <c r="G46" s="115"/>
      <c r="H46" s="115"/>
      <c r="I46" s="115">
        <v>880000</v>
      </c>
      <c r="J46" s="115">
        <f>SUM(F46:I46)</f>
        <v>880000</v>
      </c>
      <c r="K46" s="115">
        <f>C46+J46</f>
        <v>880000</v>
      </c>
      <c r="L46" s="115">
        <v>877000</v>
      </c>
      <c r="M46" s="115">
        <v>877000</v>
      </c>
      <c r="N46" s="283">
        <f>L46-M46</f>
        <v>0</v>
      </c>
      <c r="O46" s="115"/>
      <c r="P46" s="115"/>
      <c r="Q46" s="283">
        <f>SUM(N46:P46)</f>
        <v>0</v>
      </c>
      <c r="R46" s="115">
        <f>K46-M46-Q46</f>
        <v>3000</v>
      </c>
      <c r="S46" s="10"/>
    </row>
    <row r="47" spans="1:19">
      <c r="A47" s="13" t="s">
        <v>3</v>
      </c>
      <c r="B47" s="13" t="s">
        <v>191</v>
      </c>
      <c r="C47" s="120">
        <f t="shared" ref="C47:R48" si="38">SUM(C48)</f>
        <v>0</v>
      </c>
      <c r="D47" s="120">
        <f t="shared" si="38"/>
        <v>0</v>
      </c>
      <c r="E47" s="120">
        <f t="shared" si="38"/>
        <v>0</v>
      </c>
      <c r="F47" s="120">
        <f t="shared" si="38"/>
        <v>0</v>
      </c>
      <c r="G47" s="120">
        <f t="shared" si="38"/>
        <v>0</v>
      </c>
      <c r="H47" s="120">
        <f t="shared" si="38"/>
        <v>0</v>
      </c>
      <c r="I47" s="120">
        <f t="shared" si="38"/>
        <v>460000</v>
      </c>
      <c r="J47" s="120">
        <f t="shared" si="38"/>
        <v>460000</v>
      </c>
      <c r="K47" s="120">
        <f t="shared" si="38"/>
        <v>460000</v>
      </c>
      <c r="L47" s="120">
        <f t="shared" si="38"/>
        <v>460000</v>
      </c>
      <c r="M47" s="120">
        <f t="shared" si="38"/>
        <v>460000</v>
      </c>
      <c r="N47" s="120">
        <f t="shared" si="38"/>
        <v>0</v>
      </c>
      <c r="O47" s="120">
        <f t="shared" si="38"/>
        <v>0</v>
      </c>
      <c r="P47" s="120">
        <f t="shared" si="38"/>
        <v>0</v>
      </c>
      <c r="Q47" s="120">
        <f t="shared" si="38"/>
        <v>0</v>
      </c>
      <c r="R47" s="120">
        <f t="shared" si="38"/>
        <v>0</v>
      </c>
      <c r="S47" s="10"/>
    </row>
    <row r="48" spans="1:19">
      <c r="A48" s="40" t="s">
        <v>16</v>
      </c>
      <c r="B48" s="40" t="s">
        <v>67</v>
      </c>
      <c r="C48" s="173">
        <f>SUM(C49)</f>
        <v>0</v>
      </c>
      <c r="D48" s="173">
        <f t="shared" si="38"/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460000</v>
      </c>
      <c r="J48" s="173">
        <f t="shared" si="38"/>
        <v>460000</v>
      </c>
      <c r="K48" s="173">
        <f t="shared" si="38"/>
        <v>460000</v>
      </c>
      <c r="L48" s="173">
        <f t="shared" si="38"/>
        <v>460000</v>
      </c>
      <c r="M48" s="173">
        <f t="shared" si="38"/>
        <v>460000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0"/>
    </row>
    <row r="49" spans="1:19">
      <c r="A49" s="9" t="s">
        <v>4</v>
      </c>
      <c r="B49" s="9" t="s">
        <v>67</v>
      </c>
      <c r="C49" s="115"/>
      <c r="D49" s="115"/>
      <c r="E49" s="115"/>
      <c r="F49" s="115"/>
      <c r="G49" s="115"/>
      <c r="H49" s="115"/>
      <c r="I49" s="115">
        <v>460000</v>
      </c>
      <c r="J49" s="115">
        <f>SUM(F49:I49)</f>
        <v>460000</v>
      </c>
      <c r="K49" s="115">
        <f>C49+J49</f>
        <v>460000</v>
      </c>
      <c r="L49" s="115">
        <v>460000</v>
      </c>
      <c r="M49" s="115">
        <v>460000</v>
      </c>
      <c r="N49" s="283">
        <f>L49-M49</f>
        <v>0</v>
      </c>
      <c r="O49" s="115"/>
      <c r="P49" s="115"/>
      <c r="Q49" s="283">
        <f>SUM(N49:P49)</f>
        <v>0</v>
      </c>
      <c r="R49" s="115">
        <f>K49-M49-Q49</f>
        <v>0</v>
      </c>
      <c r="S49" s="10"/>
    </row>
    <row r="50" spans="1:19">
      <c r="A50" s="11" t="s">
        <v>1</v>
      </c>
      <c r="B50" s="11" t="s">
        <v>74</v>
      </c>
      <c r="C50" s="117">
        <f>SUM(C51)</f>
        <v>0</v>
      </c>
      <c r="D50" s="117">
        <f t="shared" ref="D50:R53" si="39">SUM(D51)</f>
        <v>0</v>
      </c>
      <c r="E50" s="117">
        <f t="shared" si="39"/>
        <v>0</v>
      </c>
      <c r="F50" s="117">
        <f t="shared" si="39"/>
        <v>0</v>
      </c>
      <c r="G50" s="117">
        <f t="shared" si="39"/>
        <v>0</v>
      </c>
      <c r="H50" s="117">
        <f t="shared" si="39"/>
        <v>0</v>
      </c>
      <c r="I50" s="117">
        <f t="shared" si="39"/>
        <v>500000</v>
      </c>
      <c r="J50" s="117">
        <f t="shared" si="39"/>
        <v>500000</v>
      </c>
      <c r="K50" s="117">
        <f t="shared" si="39"/>
        <v>500000</v>
      </c>
      <c r="L50" s="117">
        <f t="shared" si="39"/>
        <v>500000</v>
      </c>
      <c r="M50" s="117">
        <f t="shared" si="39"/>
        <v>500000</v>
      </c>
      <c r="N50" s="117">
        <f t="shared" si="39"/>
        <v>0</v>
      </c>
      <c r="O50" s="117">
        <f t="shared" si="39"/>
        <v>0</v>
      </c>
      <c r="P50" s="117">
        <f t="shared" si="39"/>
        <v>0</v>
      </c>
      <c r="Q50" s="117">
        <f t="shared" si="39"/>
        <v>0</v>
      </c>
      <c r="R50" s="117">
        <f t="shared" si="39"/>
        <v>0</v>
      </c>
      <c r="S50" s="10"/>
    </row>
    <row r="51" spans="1:19">
      <c r="A51" s="12" t="s">
        <v>2</v>
      </c>
      <c r="B51" s="12" t="s">
        <v>154</v>
      </c>
      <c r="C51" s="119">
        <f>SUM(C52)</f>
        <v>0</v>
      </c>
      <c r="D51" s="119">
        <f t="shared" si="39"/>
        <v>0</v>
      </c>
      <c r="E51" s="119">
        <f t="shared" si="39"/>
        <v>0</v>
      </c>
      <c r="F51" s="119">
        <f t="shared" si="39"/>
        <v>0</v>
      </c>
      <c r="G51" s="119">
        <f t="shared" si="39"/>
        <v>0</v>
      </c>
      <c r="H51" s="119">
        <f t="shared" si="39"/>
        <v>0</v>
      </c>
      <c r="I51" s="119">
        <f t="shared" si="39"/>
        <v>500000</v>
      </c>
      <c r="J51" s="119">
        <f t="shared" si="39"/>
        <v>500000</v>
      </c>
      <c r="K51" s="119">
        <f t="shared" si="39"/>
        <v>500000</v>
      </c>
      <c r="L51" s="119">
        <f t="shared" si="39"/>
        <v>500000</v>
      </c>
      <c r="M51" s="119">
        <f t="shared" si="39"/>
        <v>500000</v>
      </c>
      <c r="N51" s="119">
        <f t="shared" si="39"/>
        <v>0</v>
      </c>
      <c r="O51" s="119">
        <f t="shared" si="39"/>
        <v>0</v>
      </c>
      <c r="P51" s="119">
        <f t="shared" si="39"/>
        <v>0</v>
      </c>
      <c r="Q51" s="119">
        <f t="shared" si="39"/>
        <v>0</v>
      </c>
      <c r="R51" s="119">
        <f t="shared" si="39"/>
        <v>0</v>
      </c>
      <c r="S51" s="10"/>
    </row>
    <row r="52" spans="1:19">
      <c r="A52" s="13" t="s">
        <v>3</v>
      </c>
      <c r="B52" s="13" t="s">
        <v>157</v>
      </c>
      <c r="C52" s="120">
        <f>SUM(C53)</f>
        <v>0</v>
      </c>
      <c r="D52" s="120">
        <f t="shared" si="39"/>
        <v>0</v>
      </c>
      <c r="E52" s="120">
        <f t="shared" si="39"/>
        <v>0</v>
      </c>
      <c r="F52" s="120">
        <f t="shared" si="39"/>
        <v>0</v>
      </c>
      <c r="G52" s="120">
        <f t="shared" si="39"/>
        <v>0</v>
      </c>
      <c r="H52" s="120">
        <f t="shared" si="39"/>
        <v>0</v>
      </c>
      <c r="I52" s="120">
        <f t="shared" si="39"/>
        <v>500000</v>
      </c>
      <c r="J52" s="120">
        <f t="shared" si="39"/>
        <v>500000</v>
      </c>
      <c r="K52" s="120">
        <f t="shared" si="39"/>
        <v>500000</v>
      </c>
      <c r="L52" s="120">
        <f t="shared" si="39"/>
        <v>500000</v>
      </c>
      <c r="M52" s="120">
        <f t="shared" si="39"/>
        <v>500000</v>
      </c>
      <c r="N52" s="120">
        <f t="shared" si="39"/>
        <v>0</v>
      </c>
      <c r="O52" s="120">
        <f t="shared" si="39"/>
        <v>0</v>
      </c>
      <c r="P52" s="120">
        <f t="shared" si="39"/>
        <v>0</v>
      </c>
      <c r="Q52" s="120">
        <f t="shared" si="39"/>
        <v>0</v>
      </c>
      <c r="R52" s="120">
        <f t="shared" si="39"/>
        <v>0</v>
      </c>
      <c r="S52" s="10"/>
    </row>
    <row r="53" spans="1:19">
      <c r="A53" s="40" t="s">
        <v>16</v>
      </c>
      <c r="B53" s="40" t="s">
        <v>60</v>
      </c>
      <c r="C53" s="173">
        <f>SUM(C54)</f>
        <v>0</v>
      </c>
      <c r="D53" s="173">
        <f t="shared" si="39"/>
        <v>0</v>
      </c>
      <c r="E53" s="173">
        <f t="shared" si="39"/>
        <v>0</v>
      </c>
      <c r="F53" s="173">
        <f t="shared" si="39"/>
        <v>0</v>
      </c>
      <c r="G53" s="173">
        <f t="shared" si="39"/>
        <v>0</v>
      </c>
      <c r="H53" s="173">
        <f t="shared" si="39"/>
        <v>0</v>
      </c>
      <c r="I53" s="173">
        <f t="shared" si="39"/>
        <v>500000</v>
      </c>
      <c r="J53" s="173">
        <f t="shared" si="39"/>
        <v>500000</v>
      </c>
      <c r="K53" s="173">
        <f t="shared" si="39"/>
        <v>500000</v>
      </c>
      <c r="L53" s="173">
        <f t="shared" si="39"/>
        <v>500000</v>
      </c>
      <c r="M53" s="173">
        <f t="shared" si="39"/>
        <v>500000</v>
      </c>
      <c r="N53" s="173">
        <f t="shared" si="39"/>
        <v>0</v>
      </c>
      <c r="O53" s="173">
        <f t="shared" si="39"/>
        <v>0</v>
      </c>
      <c r="P53" s="173">
        <f t="shared" si="39"/>
        <v>0</v>
      </c>
      <c r="Q53" s="173">
        <f t="shared" si="39"/>
        <v>0</v>
      </c>
      <c r="R53" s="173">
        <f t="shared" si="39"/>
        <v>0</v>
      </c>
      <c r="S53" s="10"/>
    </row>
    <row r="54" spans="1:19">
      <c r="A54" s="9" t="s">
        <v>4</v>
      </c>
      <c r="B54" s="9" t="s">
        <v>159</v>
      </c>
      <c r="C54" s="115"/>
      <c r="D54" s="115"/>
      <c r="E54" s="115"/>
      <c r="F54" s="115"/>
      <c r="G54" s="115"/>
      <c r="H54" s="115"/>
      <c r="I54" s="115">
        <v>500000</v>
      </c>
      <c r="J54" s="115">
        <f>SUM(F54:I54)</f>
        <v>500000</v>
      </c>
      <c r="K54" s="115">
        <f>C54+J54</f>
        <v>500000</v>
      </c>
      <c r="L54" s="115">
        <v>500000</v>
      </c>
      <c r="M54" s="115">
        <v>500000</v>
      </c>
      <c r="N54" s="283">
        <f>L54-M54</f>
        <v>0</v>
      </c>
      <c r="O54" s="115"/>
      <c r="P54" s="115"/>
      <c r="Q54" s="283">
        <f>SUM(N54:P54)</f>
        <v>0</v>
      </c>
      <c r="R54" s="115">
        <f>K54-M54-Q54</f>
        <v>0</v>
      </c>
      <c r="S54" s="10"/>
    </row>
  </sheetData>
  <autoFilter ref="A5:S54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D11"/>
  <sheetViews>
    <sheetView workbookViewId="0">
      <selection activeCell="C37" sqref="C37"/>
    </sheetView>
  </sheetViews>
  <sheetFormatPr defaultRowHeight="12.75"/>
  <cols>
    <col min="1" max="2" width="39" customWidth="1"/>
    <col min="3" max="3" width="45" bestFit="1" customWidth="1"/>
    <col min="4" max="4" width="39" customWidth="1"/>
  </cols>
  <sheetData>
    <row r="8" spans="1:4" ht="31.5">
      <c r="A8" s="633" t="s">
        <v>1673</v>
      </c>
      <c r="B8" s="633"/>
      <c r="C8" s="633"/>
      <c r="D8" s="633"/>
    </row>
    <row r="9" spans="1:4" ht="14.25">
      <c r="A9" s="310"/>
      <c r="B9" s="310"/>
      <c r="C9" s="310"/>
      <c r="D9" s="310"/>
    </row>
    <row r="10" spans="1:4" ht="22.5">
      <c r="A10" s="317"/>
      <c r="B10" s="318" t="s">
        <v>468</v>
      </c>
      <c r="C10" s="318" t="s">
        <v>468</v>
      </c>
      <c r="D10" s="317"/>
    </row>
    <row r="11" spans="1:4">
      <c r="C11" s="112"/>
    </row>
  </sheetData>
  <mergeCells count="1">
    <mergeCell ref="A8:D8"/>
  </mergeCells>
  <phoneticPr fontId="13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7"/>
  <sheetViews>
    <sheetView workbookViewId="0">
      <selection activeCell="E3" sqref="E3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647</v>
      </c>
      <c r="D2" s="145"/>
      <c r="E2" s="145"/>
      <c r="F2" s="145"/>
      <c r="G2" s="145"/>
      <c r="H2" s="145"/>
    </row>
    <row r="3" spans="1:18">
      <c r="R3" s="5" t="s">
        <v>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632</v>
      </c>
      <c r="C6" s="115">
        <f>SUM(C7,C20)</f>
        <v>7404000</v>
      </c>
      <c r="D6" s="115">
        <f t="shared" ref="D6:R6" si="0">SUM(D7,D20)</f>
        <v>0</v>
      </c>
      <c r="E6" s="115">
        <f t="shared" si="0"/>
        <v>0</v>
      </c>
      <c r="F6" s="115">
        <f t="shared" si="0"/>
        <v>0</v>
      </c>
      <c r="G6" s="115">
        <f t="shared" si="0"/>
        <v>0</v>
      </c>
      <c r="H6" s="115">
        <f t="shared" si="0"/>
        <v>0</v>
      </c>
      <c r="I6" s="115">
        <f t="shared" si="0"/>
        <v>1350000</v>
      </c>
      <c r="J6" s="115">
        <f t="shared" si="0"/>
        <v>1350000</v>
      </c>
      <c r="K6" s="115">
        <f t="shared" si="0"/>
        <v>8754000</v>
      </c>
      <c r="L6" s="115">
        <f t="shared" si="0"/>
        <v>8593700</v>
      </c>
      <c r="M6" s="115">
        <f t="shared" si="0"/>
        <v>8593700</v>
      </c>
      <c r="N6" s="115">
        <f t="shared" si="0"/>
        <v>0</v>
      </c>
      <c r="O6" s="115">
        <f t="shared" si="0"/>
        <v>0</v>
      </c>
      <c r="P6" s="115">
        <f t="shared" si="0"/>
        <v>0</v>
      </c>
      <c r="Q6" s="115">
        <f t="shared" si="0"/>
        <v>0</v>
      </c>
      <c r="R6" s="115">
        <f t="shared" si="0"/>
        <v>160300</v>
      </c>
    </row>
    <row r="7" spans="1:18">
      <c r="A7" s="11" t="s">
        <v>1</v>
      </c>
      <c r="B7" s="11" t="s">
        <v>633</v>
      </c>
      <c r="C7" s="117">
        <f>SUM(C8)</f>
        <v>7404000</v>
      </c>
      <c r="D7" s="117">
        <f t="shared" ref="D7:R8" si="1">SUM(D8)</f>
        <v>0</v>
      </c>
      <c r="E7" s="117">
        <f t="shared" si="1"/>
        <v>0</v>
      </c>
      <c r="F7" s="117">
        <f t="shared" si="1"/>
        <v>0</v>
      </c>
      <c r="G7" s="117">
        <f t="shared" si="1"/>
        <v>0</v>
      </c>
      <c r="H7" s="117">
        <f t="shared" si="1"/>
        <v>0</v>
      </c>
      <c r="I7" s="117">
        <f t="shared" si="1"/>
        <v>0</v>
      </c>
      <c r="J7" s="117">
        <f t="shared" si="1"/>
        <v>0</v>
      </c>
      <c r="K7" s="117">
        <f t="shared" si="1"/>
        <v>7404000</v>
      </c>
      <c r="L7" s="117">
        <f t="shared" si="1"/>
        <v>7268300</v>
      </c>
      <c r="M7" s="117">
        <f t="shared" si="1"/>
        <v>7268300</v>
      </c>
      <c r="N7" s="117">
        <f t="shared" si="1"/>
        <v>0</v>
      </c>
      <c r="O7" s="117">
        <f t="shared" si="1"/>
        <v>0</v>
      </c>
      <c r="P7" s="117">
        <f t="shared" si="1"/>
        <v>0</v>
      </c>
      <c r="Q7" s="117">
        <f t="shared" si="1"/>
        <v>0</v>
      </c>
      <c r="R7" s="117">
        <f t="shared" si="1"/>
        <v>135700</v>
      </c>
    </row>
    <row r="8" spans="1:18">
      <c r="A8" s="12" t="s">
        <v>2</v>
      </c>
      <c r="B8" s="12" t="s">
        <v>648</v>
      </c>
      <c r="C8" s="119">
        <f>SUM(C9)</f>
        <v>7404000</v>
      </c>
      <c r="D8" s="119">
        <f t="shared" si="1"/>
        <v>0</v>
      </c>
      <c r="E8" s="119">
        <f t="shared" si="1"/>
        <v>0</v>
      </c>
      <c r="F8" s="119">
        <f t="shared" si="1"/>
        <v>0</v>
      </c>
      <c r="G8" s="119">
        <f t="shared" si="1"/>
        <v>0</v>
      </c>
      <c r="H8" s="119">
        <f t="shared" si="1"/>
        <v>0</v>
      </c>
      <c r="I8" s="119">
        <f t="shared" si="1"/>
        <v>0</v>
      </c>
      <c r="J8" s="119">
        <f t="shared" si="1"/>
        <v>0</v>
      </c>
      <c r="K8" s="119">
        <f t="shared" si="1"/>
        <v>7404000</v>
      </c>
      <c r="L8" s="119">
        <f t="shared" si="1"/>
        <v>7268300</v>
      </c>
      <c r="M8" s="119">
        <f t="shared" si="1"/>
        <v>7268300</v>
      </c>
      <c r="N8" s="119">
        <f t="shared" si="1"/>
        <v>0</v>
      </c>
      <c r="O8" s="119">
        <f t="shared" si="1"/>
        <v>0</v>
      </c>
      <c r="P8" s="119">
        <f t="shared" si="1"/>
        <v>0</v>
      </c>
      <c r="Q8" s="119">
        <f t="shared" si="1"/>
        <v>0</v>
      </c>
      <c r="R8" s="119">
        <f t="shared" si="1"/>
        <v>135700</v>
      </c>
    </row>
    <row r="9" spans="1:18">
      <c r="A9" s="13" t="s">
        <v>3</v>
      </c>
      <c r="B9" s="13" t="s">
        <v>649</v>
      </c>
      <c r="C9" s="120">
        <f t="shared" ref="C9:R9" si="2">SUM(C10,C12,C14,C16,C18)</f>
        <v>7404000</v>
      </c>
      <c r="D9" s="120">
        <f t="shared" si="2"/>
        <v>0</v>
      </c>
      <c r="E9" s="120">
        <f t="shared" si="2"/>
        <v>0</v>
      </c>
      <c r="F9" s="120">
        <f t="shared" si="2"/>
        <v>0</v>
      </c>
      <c r="G9" s="120">
        <f t="shared" si="2"/>
        <v>0</v>
      </c>
      <c r="H9" s="120">
        <f t="shared" si="2"/>
        <v>0</v>
      </c>
      <c r="I9" s="120">
        <f t="shared" si="2"/>
        <v>0</v>
      </c>
      <c r="J9" s="120">
        <f t="shared" si="2"/>
        <v>0</v>
      </c>
      <c r="K9" s="120">
        <f t="shared" si="2"/>
        <v>7404000</v>
      </c>
      <c r="L9" s="120">
        <f t="shared" si="2"/>
        <v>7268300</v>
      </c>
      <c r="M9" s="120">
        <f t="shared" si="2"/>
        <v>7268300</v>
      </c>
      <c r="N9" s="120">
        <f t="shared" si="2"/>
        <v>0</v>
      </c>
      <c r="O9" s="120">
        <f t="shared" si="2"/>
        <v>0</v>
      </c>
      <c r="P9" s="120">
        <f t="shared" si="2"/>
        <v>0</v>
      </c>
      <c r="Q9" s="120">
        <f t="shared" si="2"/>
        <v>0</v>
      </c>
      <c r="R9" s="120">
        <f t="shared" si="2"/>
        <v>135700</v>
      </c>
    </row>
    <row r="10" spans="1:18">
      <c r="A10" s="14" t="s">
        <v>16</v>
      </c>
      <c r="B10" s="14" t="s">
        <v>67</v>
      </c>
      <c r="C10" s="173">
        <f>SUM(C11)</f>
        <v>3904000</v>
      </c>
      <c r="D10" s="173">
        <f t="shared" ref="D10:R10" si="3">SUM(D11)</f>
        <v>0</v>
      </c>
      <c r="E10" s="173">
        <f t="shared" si="3"/>
        <v>0</v>
      </c>
      <c r="F10" s="173">
        <f t="shared" si="3"/>
        <v>400000</v>
      </c>
      <c r="G10" s="173">
        <f t="shared" si="3"/>
        <v>0</v>
      </c>
      <c r="H10" s="173">
        <f t="shared" si="3"/>
        <v>0</v>
      </c>
      <c r="I10" s="173">
        <f t="shared" si="3"/>
        <v>0</v>
      </c>
      <c r="J10" s="173">
        <f t="shared" si="3"/>
        <v>400000</v>
      </c>
      <c r="K10" s="173">
        <f t="shared" si="3"/>
        <v>4304000</v>
      </c>
      <c r="L10" s="173">
        <f t="shared" si="3"/>
        <v>4298310</v>
      </c>
      <c r="M10" s="173">
        <f t="shared" si="3"/>
        <v>4298310</v>
      </c>
      <c r="N10" s="173">
        <f t="shared" si="3"/>
        <v>0</v>
      </c>
      <c r="O10" s="173">
        <f t="shared" si="3"/>
        <v>0</v>
      </c>
      <c r="P10" s="173">
        <f t="shared" si="3"/>
        <v>0</v>
      </c>
      <c r="Q10" s="173">
        <f t="shared" si="3"/>
        <v>0</v>
      </c>
      <c r="R10" s="173">
        <f t="shared" si="3"/>
        <v>5690</v>
      </c>
    </row>
    <row r="11" spans="1:18">
      <c r="A11" s="9" t="s">
        <v>4</v>
      </c>
      <c r="B11" s="9" t="s">
        <v>639</v>
      </c>
      <c r="C11" s="115">
        <v>3904000</v>
      </c>
      <c r="D11" s="115"/>
      <c r="E11" s="115"/>
      <c r="F11" s="115">
        <v>400000</v>
      </c>
      <c r="G11" s="115"/>
      <c r="H11" s="115"/>
      <c r="I11" s="115"/>
      <c r="J11" s="115">
        <f>SUM(F11:I11)</f>
        <v>400000</v>
      </c>
      <c r="K11" s="115">
        <f>C11+J11</f>
        <v>4304000</v>
      </c>
      <c r="L11" s="115">
        <v>4298310</v>
      </c>
      <c r="M11" s="115">
        <v>4298310</v>
      </c>
      <c r="N11" s="283">
        <f>L11-M11</f>
        <v>0</v>
      </c>
      <c r="O11" s="115"/>
      <c r="P11" s="115"/>
      <c r="Q11" s="283">
        <f>SUM(N11:P11)</f>
        <v>0</v>
      </c>
      <c r="R11" s="115">
        <f>K11-M11-Q11</f>
        <v>5690</v>
      </c>
    </row>
    <row r="12" spans="1:18">
      <c r="A12" s="14" t="s">
        <v>16</v>
      </c>
      <c r="B12" s="14" t="s">
        <v>650</v>
      </c>
      <c r="C12" s="173">
        <f>SUM(C13)</f>
        <v>1300000</v>
      </c>
      <c r="D12" s="173">
        <f t="shared" ref="D12:R12" si="4">SUM(D13)</f>
        <v>0</v>
      </c>
      <c r="E12" s="173">
        <f t="shared" si="4"/>
        <v>0</v>
      </c>
      <c r="F12" s="173">
        <f t="shared" si="4"/>
        <v>0</v>
      </c>
      <c r="G12" s="173">
        <f t="shared" si="4"/>
        <v>0</v>
      </c>
      <c r="H12" s="173">
        <f t="shared" si="4"/>
        <v>0</v>
      </c>
      <c r="I12" s="173">
        <f t="shared" si="4"/>
        <v>0</v>
      </c>
      <c r="J12" s="173">
        <f t="shared" si="4"/>
        <v>0</v>
      </c>
      <c r="K12" s="173">
        <f t="shared" si="4"/>
        <v>1300000</v>
      </c>
      <c r="L12" s="173">
        <f t="shared" si="4"/>
        <v>1293500</v>
      </c>
      <c r="M12" s="173">
        <f t="shared" si="4"/>
        <v>1293500</v>
      </c>
      <c r="N12" s="173">
        <f t="shared" si="4"/>
        <v>0</v>
      </c>
      <c r="O12" s="173">
        <f t="shared" si="4"/>
        <v>0</v>
      </c>
      <c r="P12" s="173">
        <f t="shared" si="4"/>
        <v>0</v>
      </c>
      <c r="Q12" s="173">
        <f t="shared" si="4"/>
        <v>0</v>
      </c>
      <c r="R12" s="173">
        <f t="shared" si="4"/>
        <v>6500</v>
      </c>
    </row>
    <row r="13" spans="1:18">
      <c r="A13" s="9" t="s">
        <v>634</v>
      </c>
      <c r="B13" s="9" t="s">
        <v>144</v>
      </c>
      <c r="C13" s="115">
        <v>1300000</v>
      </c>
      <c r="D13" s="115"/>
      <c r="E13" s="115"/>
      <c r="F13" s="115"/>
      <c r="G13" s="115"/>
      <c r="H13" s="115"/>
      <c r="I13" s="115"/>
      <c r="J13" s="115">
        <f>SUM(F13:I13)</f>
        <v>0</v>
      </c>
      <c r="K13" s="115">
        <f>C13+J13</f>
        <v>1300000</v>
      </c>
      <c r="L13" s="115">
        <v>1293500</v>
      </c>
      <c r="M13" s="115">
        <v>1293500</v>
      </c>
      <c r="N13" s="283">
        <f>L13-M13</f>
        <v>0</v>
      </c>
      <c r="O13" s="115"/>
      <c r="P13" s="115"/>
      <c r="Q13" s="283">
        <f>SUM(N13:P13)</f>
        <v>0</v>
      </c>
      <c r="R13" s="115">
        <f>K13-M13-Q13</f>
        <v>6500</v>
      </c>
    </row>
    <row r="14" spans="1:18">
      <c r="A14" s="14" t="s">
        <v>16</v>
      </c>
      <c r="B14" s="14" t="s">
        <v>643</v>
      </c>
      <c r="C14" s="173">
        <f>SUM(C15)</f>
        <v>700000</v>
      </c>
      <c r="D14" s="173">
        <f t="shared" ref="D14:R14" si="5">SUM(D15)</f>
        <v>0</v>
      </c>
      <c r="E14" s="173">
        <f t="shared" si="5"/>
        <v>0</v>
      </c>
      <c r="F14" s="173">
        <f t="shared" si="5"/>
        <v>-400000</v>
      </c>
      <c r="G14" s="173">
        <f t="shared" si="5"/>
        <v>0</v>
      </c>
      <c r="H14" s="173">
        <f t="shared" si="5"/>
        <v>0</v>
      </c>
      <c r="I14" s="173">
        <f t="shared" si="5"/>
        <v>0</v>
      </c>
      <c r="J14" s="173">
        <f t="shared" si="5"/>
        <v>-400000</v>
      </c>
      <c r="K14" s="173">
        <f t="shared" si="5"/>
        <v>300000</v>
      </c>
      <c r="L14" s="173">
        <f t="shared" si="5"/>
        <v>233600</v>
      </c>
      <c r="M14" s="173">
        <f t="shared" si="5"/>
        <v>233600</v>
      </c>
      <c r="N14" s="173">
        <f t="shared" si="5"/>
        <v>0</v>
      </c>
      <c r="O14" s="173">
        <f t="shared" si="5"/>
        <v>0</v>
      </c>
      <c r="P14" s="173">
        <f t="shared" si="5"/>
        <v>0</v>
      </c>
      <c r="Q14" s="173">
        <f t="shared" si="5"/>
        <v>0</v>
      </c>
      <c r="R14" s="173">
        <f t="shared" si="5"/>
        <v>66400</v>
      </c>
    </row>
    <row r="15" spans="1:18">
      <c r="A15" s="9" t="s">
        <v>634</v>
      </c>
      <c r="B15" s="9" t="s">
        <v>651</v>
      </c>
      <c r="C15" s="115">
        <v>700000</v>
      </c>
      <c r="D15" s="115"/>
      <c r="E15" s="115"/>
      <c r="F15" s="115">
        <v>-400000</v>
      </c>
      <c r="G15" s="115"/>
      <c r="H15" s="115"/>
      <c r="I15" s="115"/>
      <c r="J15" s="115">
        <f>SUM(F15:I15)</f>
        <v>-400000</v>
      </c>
      <c r="K15" s="115">
        <f>C15+J15</f>
        <v>300000</v>
      </c>
      <c r="L15" s="115">
        <v>233600</v>
      </c>
      <c r="M15" s="115">
        <v>233600</v>
      </c>
      <c r="N15" s="283">
        <f>L15-M15</f>
        <v>0</v>
      </c>
      <c r="O15" s="115"/>
      <c r="P15" s="115"/>
      <c r="Q15" s="283">
        <f>SUM(N15:P15)</f>
        <v>0</v>
      </c>
      <c r="R15" s="115">
        <f>K15-M15-Q15</f>
        <v>66400</v>
      </c>
    </row>
    <row r="16" spans="1:18">
      <c r="A16" s="14" t="s">
        <v>16</v>
      </c>
      <c r="B16" s="14" t="s">
        <v>646</v>
      </c>
      <c r="C16" s="173">
        <f>SUM(C17)</f>
        <v>500000</v>
      </c>
      <c r="D16" s="173">
        <f t="shared" ref="D16:R16" si="6">SUM(D17)</f>
        <v>0</v>
      </c>
      <c r="E16" s="173">
        <f t="shared" si="6"/>
        <v>0</v>
      </c>
      <c r="F16" s="173">
        <f t="shared" si="6"/>
        <v>0</v>
      </c>
      <c r="G16" s="173">
        <f t="shared" si="6"/>
        <v>0</v>
      </c>
      <c r="H16" s="173">
        <f t="shared" si="6"/>
        <v>0</v>
      </c>
      <c r="I16" s="173">
        <f t="shared" si="6"/>
        <v>0</v>
      </c>
      <c r="J16" s="173">
        <f t="shared" si="6"/>
        <v>0</v>
      </c>
      <c r="K16" s="173">
        <f t="shared" si="6"/>
        <v>500000</v>
      </c>
      <c r="L16" s="173">
        <f t="shared" si="6"/>
        <v>452890</v>
      </c>
      <c r="M16" s="173">
        <f t="shared" si="6"/>
        <v>452890</v>
      </c>
      <c r="N16" s="173">
        <f t="shared" si="6"/>
        <v>0</v>
      </c>
      <c r="O16" s="173">
        <f t="shared" si="6"/>
        <v>0</v>
      </c>
      <c r="P16" s="173">
        <f t="shared" si="6"/>
        <v>0</v>
      </c>
      <c r="Q16" s="173">
        <f t="shared" si="6"/>
        <v>0</v>
      </c>
      <c r="R16" s="173">
        <f t="shared" si="6"/>
        <v>47110</v>
      </c>
    </row>
    <row r="17" spans="1:18">
      <c r="A17" s="9" t="s">
        <v>634</v>
      </c>
      <c r="B17" s="9" t="s">
        <v>148</v>
      </c>
      <c r="C17" s="115">
        <v>500000</v>
      </c>
      <c r="D17" s="115"/>
      <c r="E17" s="115"/>
      <c r="F17" s="115"/>
      <c r="G17" s="115"/>
      <c r="H17" s="115"/>
      <c r="I17" s="115"/>
      <c r="J17" s="115">
        <f>SUM(F17:I17)</f>
        <v>0</v>
      </c>
      <c r="K17" s="115">
        <f>C17+J17</f>
        <v>500000</v>
      </c>
      <c r="L17" s="115">
        <v>452890</v>
      </c>
      <c r="M17" s="115">
        <v>452890</v>
      </c>
      <c r="N17" s="283">
        <f>L17-M17</f>
        <v>0</v>
      </c>
      <c r="O17" s="115"/>
      <c r="P17" s="115"/>
      <c r="Q17" s="283">
        <f>SUM(N17:P17)</f>
        <v>0</v>
      </c>
      <c r="R17" s="115">
        <f>K17-M17-Q17</f>
        <v>47110</v>
      </c>
    </row>
    <row r="18" spans="1:18">
      <c r="A18" s="14" t="s">
        <v>16</v>
      </c>
      <c r="B18" s="14" t="s">
        <v>644</v>
      </c>
      <c r="C18" s="173">
        <f>SUM(C19)</f>
        <v>1000000</v>
      </c>
      <c r="D18" s="173">
        <f t="shared" ref="D18:R18" si="7">SUM(D19)</f>
        <v>0</v>
      </c>
      <c r="E18" s="173">
        <f t="shared" si="7"/>
        <v>0</v>
      </c>
      <c r="F18" s="173">
        <f t="shared" si="7"/>
        <v>0</v>
      </c>
      <c r="G18" s="173">
        <f t="shared" si="7"/>
        <v>0</v>
      </c>
      <c r="H18" s="173">
        <f t="shared" si="7"/>
        <v>0</v>
      </c>
      <c r="I18" s="173">
        <f t="shared" si="7"/>
        <v>0</v>
      </c>
      <c r="J18" s="173">
        <f t="shared" si="7"/>
        <v>0</v>
      </c>
      <c r="K18" s="173">
        <f t="shared" si="7"/>
        <v>1000000</v>
      </c>
      <c r="L18" s="173">
        <f t="shared" si="7"/>
        <v>990000</v>
      </c>
      <c r="M18" s="173">
        <f t="shared" si="7"/>
        <v>990000</v>
      </c>
      <c r="N18" s="173">
        <f t="shared" si="7"/>
        <v>0</v>
      </c>
      <c r="O18" s="173">
        <f t="shared" si="7"/>
        <v>0</v>
      </c>
      <c r="P18" s="173">
        <f t="shared" si="7"/>
        <v>0</v>
      </c>
      <c r="Q18" s="173">
        <f t="shared" si="7"/>
        <v>0</v>
      </c>
      <c r="R18" s="173">
        <f t="shared" si="7"/>
        <v>10000</v>
      </c>
    </row>
    <row r="19" spans="1:18">
      <c r="A19" s="9" t="s">
        <v>634</v>
      </c>
      <c r="B19" s="9" t="s">
        <v>652</v>
      </c>
      <c r="C19" s="115">
        <v>1000000</v>
      </c>
      <c r="D19" s="115"/>
      <c r="E19" s="115"/>
      <c r="F19" s="115"/>
      <c r="G19" s="115"/>
      <c r="H19" s="115"/>
      <c r="I19" s="115"/>
      <c r="J19" s="115">
        <f>SUM(F19:I19)</f>
        <v>0</v>
      </c>
      <c r="K19" s="115">
        <f>C19+J19</f>
        <v>1000000</v>
      </c>
      <c r="L19" s="115">
        <v>990000</v>
      </c>
      <c r="M19" s="115">
        <v>990000</v>
      </c>
      <c r="N19" s="283">
        <f>L19-M19</f>
        <v>0</v>
      </c>
      <c r="O19" s="115"/>
      <c r="P19" s="115"/>
      <c r="Q19" s="283">
        <f>SUM(N19:P19)</f>
        <v>0</v>
      </c>
      <c r="R19" s="115">
        <f>K19-M19-Q19</f>
        <v>10000</v>
      </c>
    </row>
    <row r="20" spans="1:18">
      <c r="A20" s="11" t="s">
        <v>1</v>
      </c>
      <c r="B20" s="11" t="s">
        <v>54</v>
      </c>
      <c r="C20" s="117">
        <f>SUM(C21)</f>
        <v>0</v>
      </c>
      <c r="D20" s="117">
        <f t="shared" ref="D20:R20" si="8">SUM(D21)</f>
        <v>0</v>
      </c>
      <c r="E20" s="117">
        <f t="shared" si="8"/>
        <v>0</v>
      </c>
      <c r="F20" s="117">
        <f t="shared" si="8"/>
        <v>0</v>
      </c>
      <c r="G20" s="117">
        <f t="shared" si="8"/>
        <v>0</v>
      </c>
      <c r="H20" s="117">
        <f t="shared" si="8"/>
        <v>0</v>
      </c>
      <c r="I20" s="117">
        <f t="shared" si="8"/>
        <v>1350000</v>
      </c>
      <c r="J20" s="117">
        <f t="shared" si="8"/>
        <v>1350000</v>
      </c>
      <c r="K20" s="117">
        <f t="shared" si="8"/>
        <v>1350000</v>
      </c>
      <c r="L20" s="117">
        <f t="shared" si="8"/>
        <v>1325400</v>
      </c>
      <c r="M20" s="117">
        <f t="shared" si="8"/>
        <v>1325400</v>
      </c>
      <c r="N20" s="117">
        <f t="shared" si="8"/>
        <v>0</v>
      </c>
      <c r="O20" s="117">
        <f t="shared" si="8"/>
        <v>0</v>
      </c>
      <c r="P20" s="117">
        <f t="shared" si="8"/>
        <v>0</v>
      </c>
      <c r="Q20" s="117">
        <f t="shared" si="8"/>
        <v>0</v>
      </c>
      <c r="R20" s="117">
        <f t="shared" si="8"/>
        <v>24600</v>
      </c>
    </row>
    <row r="21" spans="1:18">
      <c r="A21" s="12" t="s">
        <v>2</v>
      </c>
      <c r="B21" s="12" t="s">
        <v>189</v>
      </c>
      <c r="C21" s="119">
        <f t="shared" ref="C21:R21" si="9">SUM(C25,C22)</f>
        <v>0</v>
      </c>
      <c r="D21" s="119">
        <f t="shared" si="9"/>
        <v>0</v>
      </c>
      <c r="E21" s="119">
        <f t="shared" si="9"/>
        <v>0</v>
      </c>
      <c r="F21" s="119">
        <f t="shared" si="9"/>
        <v>0</v>
      </c>
      <c r="G21" s="119">
        <f t="shared" si="9"/>
        <v>0</v>
      </c>
      <c r="H21" s="119">
        <f t="shared" si="9"/>
        <v>0</v>
      </c>
      <c r="I21" s="119">
        <f t="shared" si="9"/>
        <v>1350000</v>
      </c>
      <c r="J21" s="119">
        <f t="shared" si="9"/>
        <v>1350000</v>
      </c>
      <c r="K21" s="119">
        <f t="shared" si="9"/>
        <v>1350000</v>
      </c>
      <c r="L21" s="119">
        <f t="shared" si="9"/>
        <v>1325400</v>
      </c>
      <c r="M21" s="119">
        <f t="shared" si="9"/>
        <v>1325400</v>
      </c>
      <c r="N21" s="119">
        <f t="shared" si="9"/>
        <v>0</v>
      </c>
      <c r="O21" s="119">
        <f t="shared" si="9"/>
        <v>0</v>
      </c>
      <c r="P21" s="119">
        <f t="shared" si="9"/>
        <v>0</v>
      </c>
      <c r="Q21" s="119">
        <f t="shared" si="9"/>
        <v>0</v>
      </c>
      <c r="R21" s="119">
        <f t="shared" si="9"/>
        <v>24600</v>
      </c>
    </row>
    <row r="22" spans="1:18">
      <c r="A22" s="13" t="s">
        <v>3</v>
      </c>
      <c r="B22" s="13" t="s">
        <v>231</v>
      </c>
      <c r="C22" s="120">
        <f>SUM(C23)</f>
        <v>0</v>
      </c>
      <c r="D22" s="120">
        <f t="shared" ref="D22:R23" si="10">SUM(D23)</f>
        <v>0</v>
      </c>
      <c r="E22" s="120">
        <f t="shared" si="10"/>
        <v>0</v>
      </c>
      <c r="F22" s="120">
        <f t="shared" si="10"/>
        <v>0</v>
      </c>
      <c r="G22" s="120">
        <f t="shared" si="10"/>
        <v>0</v>
      </c>
      <c r="H22" s="120">
        <f t="shared" si="10"/>
        <v>0</v>
      </c>
      <c r="I22" s="120">
        <f t="shared" si="10"/>
        <v>300000</v>
      </c>
      <c r="J22" s="120">
        <f t="shared" si="10"/>
        <v>300000</v>
      </c>
      <c r="K22" s="120">
        <f t="shared" si="10"/>
        <v>300000</v>
      </c>
      <c r="L22" s="120">
        <f t="shared" si="10"/>
        <v>281400</v>
      </c>
      <c r="M22" s="120">
        <f t="shared" si="10"/>
        <v>281400</v>
      </c>
      <c r="N22" s="120">
        <f t="shared" si="10"/>
        <v>0</v>
      </c>
      <c r="O22" s="120">
        <f t="shared" si="10"/>
        <v>0</v>
      </c>
      <c r="P22" s="120">
        <f t="shared" si="10"/>
        <v>0</v>
      </c>
      <c r="Q22" s="120">
        <f t="shared" si="10"/>
        <v>0</v>
      </c>
      <c r="R22" s="120">
        <f t="shared" si="10"/>
        <v>18600</v>
      </c>
    </row>
    <row r="23" spans="1:18">
      <c r="A23" s="14" t="s">
        <v>16</v>
      </c>
      <c r="B23" s="14" t="s">
        <v>639</v>
      </c>
      <c r="C23" s="173">
        <f>SUM(C24)</f>
        <v>0</v>
      </c>
      <c r="D23" s="173">
        <f t="shared" si="10"/>
        <v>0</v>
      </c>
      <c r="E23" s="173">
        <f t="shared" si="10"/>
        <v>0</v>
      </c>
      <c r="F23" s="173">
        <f t="shared" si="10"/>
        <v>0</v>
      </c>
      <c r="G23" s="173">
        <f t="shared" si="10"/>
        <v>0</v>
      </c>
      <c r="H23" s="173">
        <f t="shared" si="10"/>
        <v>0</v>
      </c>
      <c r="I23" s="173">
        <f t="shared" si="10"/>
        <v>300000</v>
      </c>
      <c r="J23" s="173">
        <f t="shared" si="10"/>
        <v>300000</v>
      </c>
      <c r="K23" s="173">
        <f t="shared" si="10"/>
        <v>300000</v>
      </c>
      <c r="L23" s="173">
        <f t="shared" si="10"/>
        <v>281400</v>
      </c>
      <c r="M23" s="173">
        <f t="shared" si="10"/>
        <v>281400</v>
      </c>
      <c r="N23" s="173">
        <f t="shared" si="10"/>
        <v>0</v>
      </c>
      <c r="O23" s="173">
        <f t="shared" si="10"/>
        <v>0</v>
      </c>
      <c r="P23" s="173">
        <f t="shared" si="10"/>
        <v>0</v>
      </c>
      <c r="Q23" s="173">
        <f t="shared" si="10"/>
        <v>0</v>
      </c>
      <c r="R23" s="173">
        <f t="shared" si="10"/>
        <v>18600</v>
      </c>
    </row>
    <row r="24" spans="1:18">
      <c r="A24" s="9" t="s">
        <v>634</v>
      </c>
      <c r="B24" s="9" t="s">
        <v>639</v>
      </c>
      <c r="C24" s="115">
        <v>0</v>
      </c>
      <c r="D24" s="115"/>
      <c r="E24" s="115"/>
      <c r="F24" s="115"/>
      <c r="G24" s="115"/>
      <c r="H24" s="115"/>
      <c r="I24" s="115">
        <v>300000</v>
      </c>
      <c r="J24" s="115">
        <f>SUM(F24:I24)</f>
        <v>300000</v>
      </c>
      <c r="K24" s="115">
        <f>C24+J24</f>
        <v>300000</v>
      </c>
      <c r="L24" s="115">
        <v>281400</v>
      </c>
      <c r="M24" s="115">
        <v>281400</v>
      </c>
      <c r="N24" s="283">
        <f>L24-M24</f>
        <v>0</v>
      </c>
      <c r="O24" s="115"/>
      <c r="P24" s="115"/>
      <c r="Q24" s="283">
        <f>SUM(N24:P24)</f>
        <v>0</v>
      </c>
      <c r="R24" s="115">
        <f>K24-M24-Q24</f>
        <v>18600</v>
      </c>
    </row>
    <row r="25" spans="1:18">
      <c r="A25" s="13" t="s">
        <v>3</v>
      </c>
      <c r="B25" s="13" t="s">
        <v>191</v>
      </c>
      <c r="C25" s="120">
        <f t="shared" ref="C25:R26" si="11">SUM(C26)</f>
        <v>0</v>
      </c>
      <c r="D25" s="120">
        <f t="shared" si="11"/>
        <v>0</v>
      </c>
      <c r="E25" s="120">
        <f t="shared" si="11"/>
        <v>0</v>
      </c>
      <c r="F25" s="120">
        <f t="shared" si="11"/>
        <v>0</v>
      </c>
      <c r="G25" s="120">
        <f t="shared" si="11"/>
        <v>0</v>
      </c>
      <c r="H25" s="120">
        <f t="shared" si="11"/>
        <v>0</v>
      </c>
      <c r="I25" s="120">
        <f t="shared" si="11"/>
        <v>1050000</v>
      </c>
      <c r="J25" s="120">
        <f t="shared" si="11"/>
        <v>1050000</v>
      </c>
      <c r="K25" s="120">
        <f t="shared" si="11"/>
        <v>1050000</v>
      </c>
      <c r="L25" s="120">
        <f t="shared" si="11"/>
        <v>1044000</v>
      </c>
      <c r="M25" s="120">
        <f t="shared" si="11"/>
        <v>1044000</v>
      </c>
      <c r="N25" s="120">
        <f t="shared" si="11"/>
        <v>0</v>
      </c>
      <c r="O25" s="120">
        <f t="shared" si="11"/>
        <v>0</v>
      </c>
      <c r="P25" s="120">
        <f t="shared" si="11"/>
        <v>0</v>
      </c>
      <c r="Q25" s="120">
        <f t="shared" si="11"/>
        <v>0</v>
      </c>
      <c r="R25" s="120">
        <f t="shared" si="11"/>
        <v>6000</v>
      </c>
    </row>
    <row r="26" spans="1:18">
      <c r="A26" s="14" t="s">
        <v>16</v>
      </c>
      <c r="B26" s="14" t="s">
        <v>67</v>
      </c>
      <c r="C26" s="173">
        <f t="shared" si="11"/>
        <v>0</v>
      </c>
      <c r="D26" s="173">
        <f t="shared" si="11"/>
        <v>0</v>
      </c>
      <c r="E26" s="173">
        <f t="shared" si="11"/>
        <v>0</v>
      </c>
      <c r="F26" s="173">
        <f t="shared" si="11"/>
        <v>0</v>
      </c>
      <c r="G26" s="173">
        <f t="shared" si="11"/>
        <v>0</v>
      </c>
      <c r="H26" s="173">
        <f t="shared" si="11"/>
        <v>0</v>
      </c>
      <c r="I26" s="173">
        <f t="shared" si="11"/>
        <v>1050000</v>
      </c>
      <c r="J26" s="173">
        <f t="shared" si="11"/>
        <v>1050000</v>
      </c>
      <c r="K26" s="173">
        <f t="shared" si="11"/>
        <v>1050000</v>
      </c>
      <c r="L26" s="173">
        <f t="shared" si="11"/>
        <v>1044000</v>
      </c>
      <c r="M26" s="173">
        <f t="shared" si="11"/>
        <v>1044000</v>
      </c>
      <c r="N26" s="173">
        <f t="shared" si="11"/>
        <v>0</v>
      </c>
      <c r="O26" s="173">
        <f t="shared" si="11"/>
        <v>0</v>
      </c>
      <c r="P26" s="173">
        <f t="shared" si="11"/>
        <v>0</v>
      </c>
      <c r="Q26" s="173">
        <f t="shared" si="11"/>
        <v>0</v>
      </c>
      <c r="R26" s="173">
        <f t="shared" si="11"/>
        <v>6000</v>
      </c>
    </row>
    <row r="27" spans="1:18">
      <c r="A27" s="9" t="s">
        <v>634</v>
      </c>
      <c r="B27" s="9" t="s">
        <v>67</v>
      </c>
      <c r="C27" s="115">
        <v>0</v>
      </c>
      <c r="D27" s="115"/>
      <c r="E27" s="115"/>
      <c r="F27" s="115"/>
      <c r="G27" s="115"/>
      <c r="H27" s="115"/>
      <c r="I27" s="115">
        <v>1050000</v>
      </c>
      <c r="J27" s="115">
        <f>SUM(F27:I27)</f>
        <v>1050000</v>
      </c>
      <c r="K27" s="115">
        <f>C27+J27</f>
        <v>1050000</v>
      </c>
      <c r="L27" s="115">
        <v>1044000</v>
      </c>
      <c r="M27" s="115">
        <v>1044000</v>
      </c>
      <c r="N27" s="283">
        <f>L27-M27</f>
        <v>0</v>
      </c>
      <c r="O27" s="115"/>
      <c r="P27" s="115"/>
      <c r="Q27" s="283">
        <f>SUM(N27:P27)</f>
        <v>0</v>
      </c>
      <c r="R27" s="115">
        <f>K27-M27-Q27</f>
        <v>6000</v>
      </c>
    </row>
  </sheetData>
  <autoFilter ref="A5:R27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92"/>
  <sheetViews>
    <sheetView workbookViewId="0">
      <selection activeCell="D2" sqref="D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1160</v>
      </c>
      <c r="D2" s="145"/>
      <c r="E2" s="145"/>
      <c r="F2" s="145"/>
      <c r="G2" s="145"/>
      <c r="H2" s="145"/>
    </row>
    <row r="3" spans="1:18">
      <c r="C3" s="112">
        <f>SUBTOTAL(9,C11:C90)</f>
        <v>6577680000</v>
      </c>
      <c r="D3" s="112">
        <f t="shared" ref="D3:R3" si="0">SUBTOTAL(9,D11:D90)</f>
        <v>0</v>
      </c>
      <c r="E3" s="112">
        <f t="shared" si="0"/>
        <v>0</v>
      </c>
      <c r="F3" s="108"/>
      <c r="G3" s="108"/>
      <c r="H3" s="108">
        <f t="shared" si="0"/>
        <v>2420000000</v>
      </c>
      <c r="I3" s="108">
        <f t="shared" si="0"/>
        <v>1936057450</v>
      </c>
      <c r="J3" s="112">
        <f t="shared" si="0"/>
        <v>4446057450</v>
      </c>
      <c r="K3" s="112">
        <f t="shared" si="0"/>
        <v>11023737450</v>
      </c>
      <c r="L3" s="112">
        <f t="shared" si="0"/>
        <v>10857728420</v>
      </c>
      <c r="M3" s="112">
        <f t="shared" si="0"/>
        <v>10857728420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166009030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632</v>
      </c>
      <c r="C6" s="115">
        <f t="shared" ref="C6:R6" si="1">SUM(C7,C28,C67,C82,C72)</f>
        <v>1330668000</v>
      </c>
      <c r="D6" s="115">
        <f t="shared" si="1"/>
        <v>0</v>
      </c>
      <c r="E6" s="115">
        <f t="shared" si="1"/>
        <v>0</v>
      </c>
      <c r="F6" s="115">
        <f t="shared" si="1"/>
        <v>18000000</v>
      </c>
      <c r="G6" s="115">
        <f t="shared" si="1"/>
        <v>0</v>
      </c>
      <c r="H6" s="115">
        <f t="shared" si="1"/>
        <v>484000000</v>
      </c>
      <c r="I6" s="115">
        <f t="shared" si="1"/>
        <v>387211490</v>
      </c>
      <c r="J6" s="115">
        <f t="shared" si="1"/>
        <v>889211490</v>
      </c>
      <c r="K6" s="115">
        <f t="shared" si="1"/>
        <v>2219879490</v>
      </c>
      <c r="L6" s="115">
        <f t="shared" si="1"/>
        <v>2186434640</v>
      </c>
      <c r="M6" s="115">
        <f t="shared" si="1"/>
        <v>2186434640</v>
      </c>
      <c r="N6" s="115">
        <f t="shared" si="1"/>
        <v>0</v>
      </c>
      <c r="O6" s="115">
        <f t="shared" si="1"/>
        <v>0</v>
      </c>
      <c r="P6" s="115">
        <f t="shared" si="1"/>
        <v>0</v>
      </c>
      <c r="Q6" s="115">
        <f t="shared" si="1"/>
        <v>0</v>
      </c>
      <c r="R6" s="115">
        <f t="shared" si="1"/>
        <v>33444850</v>
      </c>
    </row>
    <row r="7" spans="1:18">
      <c r="A7" s="11" t="s">
        <v>1</v>
      </c>
      <c r="B7" s="11" t="s">
        <v>33</v>
      </c>
      <c r="C7" s="117">
        <f>SUM(C8)</f>
        <v>24220000</v>
      </c>
      <c r="D7" s="117">
        <f t="shared" ref="D7:R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24220000</v>
      </c>
      <c r="L7" s="117">
        <f t="shared" si="2"/>
        <v>23818260</v>
      </c>
      <c r="M7" s="117">
        <f t="shared" si="2"/>
        <v>23818260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401740</v>
      </c>
    </row>
    <row r="8" spans="1:18">
      <c r="A8" s="12" t="s">
        <v>2</v>
      </c>
      <c r="B8" s="12" t="s">
        <v>653</v>
      </c>
      <c r="C8" s="119">
        <f>SUM(C9)</f>
        <v>24220000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19">
        <f t="shared" si="2"/>
        <v>24220000</v>
      </c>
      <c r="L8" s="119">
        <f t="shared" si="2"/>
        <v>23818260</v>
      </c>
      <c r="M8" s="119">
        <f t="shared" si="2"/>
        <v>23818260</v>
      </c>
      <c r="N8" s="119">
        <f t="shared" si="2"/>
        <v>0</v>
      </c>
      <c r="O8" s="119">
        <f t="shared" si="2"/>
        <v>0</v>
      </c>
      <c r="P8" s="119">
        <f t="shared" si="2"/>
        <v>0</v>
      </c>
      <c r="Q8" s="119">
        <f t="shared" si="2"/>
        <v>0</v>
      </c>
      <c r="R8" s="119">
        <f t="shared" si="2"/>
        <v>401740</v>
      </c>
    </row>
    <row r="9" spans="1:18">
      <c r="A9" s="13" t="s">
        <v>3</v>
      </c>
      <c r="B9" s="13" t="s">
        <v>366</v>
      </c>
      <c r="C9" s="120">
        <f t="shared" ref="C9:R9" si="3">SUM(C10,C12,C14,C17,C19,C21,C23,C26)</f>
        <v>24220000</v>
      </c>
      <c r="D9" s="120">
        <f t="shared" si="3"/>
        <v>0</v>
      </c>
      <c r="E9" s="120">
        <f t="shared" si="3"/>
        <v>0</v>
      </c>
      <c r="F9" s="120">
        <f t="shared" si="3"/>
        <v>0</v>
      </c>
      <c r="G9" s="120">
        <f t="shared" si="3"/>
        <v>0</v>
      </c>
      <c r="H9" s="120">
        <f t="shared" si="3"/>
        <v>0</v>
      </c>
      <c r="I9" s="120">
        <f t="shared" si="3"/>
        <v>0</v>
      </c>
      <c r="J9" s="120">
        <f t="shared" si="3"/>
        <v>0</v>
      </c>
      <c r="K9" s="120">
        <f t="shared" si="3"/>
        <v>24220000</v>
      </c>
      <c r="L9" s="120">
        <f t="shared" si="3"/>
        <v>23818260</v>
      </c>
      <c r="M9" s="120">
        <f t="shared" si="3"/>
        <v>23818260</v>
      </c>
      <c r="N9" s="120">
        <f t="shared" si="3"/>
        <v>0</v>
      </c>
      <c r="O9" s="120">
        <f t="shared" si="3"/>
        <v>0</v>
      </c>
      <c r="P9" s="120">
        <f t="shared" si="3"/>
        <v>0</v>
      </c>
      <c r="Q9" s="120">
        <f t="shared" si="3"/>
        <v>0</v>
      </c>
      <c r="R9" s="120">
        <f t="shared" si="3"/>
        <v>401740</v>
      </c>
    </row>
    <row r="10" spans="1:18">
      <c r="A10" s="14" t="s">
        <v>16</v>
      </c>
      <c r="B10" s="14" t="s">
        <v>21</v>
      </c>
      <c r="C10" s="173">
        <f>SUM(C11)</f>
        <v>3000000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73">
        <f t="shared" si="4"/>
        <v>3000000</v>
      </c>
      <c r="L10" s="173">
        <f t="shared" si="4"/>
        <v>2990000</v>
      </c>
      <c r="M10" s="173">
        <f t="shared" si="4"/>
        <v>2990000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10000</v>
      </c>
    </row>
    <row r="11" spans="1:18">
      <c r="A11" s="9" t="s">
        <v>4</v>
      </c>
      <c r="B11" s="9" t="s">
        <v>35</v>
      </c>
      <c r="C11" s="115">
        <v>3000000</v>
      </c>
      <c r="D11" s="115"/>
      <c r="E11" s="115"/>
      <c r="F11" s="115"/>
      <c r="G11" s="115"/>
      <c r="H11" s="115"/>
      <c r="I11" s="115"/>
      <c r="J11" s="115">
        <f>SUM(F11:I11)</f>
        <v>0</v>
      </c>
      <c r="K11" s="115">
        <f>C11+J11</f>
        <v>3000000</v>
      </c>
      <c r="L11" s="115">
        <v>2990000</v>
      </c>
      <c r="M11" s="115">
        <v>2990000</v>
      </c>
      <c r="N11" s="283">
        <f>L11-M11</f>
        <v>0</v>
      </c>
      <c r="O11" s="115"/>
      <c r="P11" s="115"/>
      <c r="Q11" s="283">
        <f>SUM(N11:P11)</f>
        <v>0</v>
      </c>
      <c r="R11" s="115">
        <f>K11-M11-Q11</f>
        <v>10000</v>
      </c>
    </row>
    <row r="12" spans="1:18">
      <c r="A12" s="14" t="s">
        <v>16</v>
      </c>
      <c r="B12" s="14" t="s">
        <v>650</v>
      </c>
      <c r="C12" s="173">
        <f>SUM(C13)</f>
        <v>2050000</v>
      </c>
      <c r="D12" s="173">
        <f t="shared" ref="D12:R12" si="5">SUM(D13)</f>
        <v>0</v>
      </c>
      <c r="E12" s="173">
        <f t="shared" si="5"/>
        <v>0</v>
      </c>
      <c r="F12" s="173">
        <f t="shared" si="5"/>
        <v>0</v>
      </c>
      <c r="G12" s="173">
        <f t="shared" si="5"/>
        <v>0</v>
      </c>
      <c r="H12" s="173">
        <f t="shared" si="5"/>
        <v>0</v>
      </c>
      <c r="I12" s="173">
        <f t="shared" si="5"/>
        <v>0</v>
      </c>
      <c r="J12" s="173">
        <f t="shared" si="5"/>
        <v>0</v>
      </c>
      <c r="K12" s="173">
        <f t="shared" si="5"/>
        <v>2050000</v>
      </c>
      <c r="L12" s="173">
        <f t="shared" si="5"/>
        <v>2004500</v>
      </c>
      <c r="M12" s="173">
        <f t="shared" si="5"/>
        <v>2004500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45500</v>
      </c>
    </row>
    <row r="13" spans="1:18">
      <c r="A13" s="9" t="s">
        <v>4</v>
      </c>
      <c r="B13" s="9" t="s">
        <v>144</v>
      </c>
      <c r="C13" s="115">
        <v>2050000</v>
      </c>
      <c r="D13" s="115"/>
      <c r="E13" s="115"/>
      <c r="F13" s="115"/>
      <c r="G13" s="115"/>
      <c r="H13" s="115"/>
      <c r="I13" s="115"/>
      <c r="J13" s="115">
        <f>SUM(F13:I13)</f>
        <v>0</v>
      </c>
      <c r="K13" s="115">
        <f>C13+J13</f>
        <v>2050000</v>
      </c>
      <c r="L13" s="115">
        <v>2004500</v>
      </c>
      <c r="M13" s="115">
        <v>2004500</v>
      </c>
      <c r="N13" s="283">
        <f>L13-M13</f>
        <v>0</v>
      </c>
      <c r="O13" s="115"/>
      <c r="P13" s="115"/>
      <c r="Q13" s="283">
        <f>SUM(N13:P13)</f>
        <v>0</v>
      </c>
      <c r="R13" s="115">
        <f>K13-M13-Q13</f>
        <v>45500</v>
      </c>
    </row>
    <row r="14" spans="1:18">
      <c r="A14" s="14" t="s">
        <v>16</v>
      </c>
      <c r="B14" s="14" t="s">
        <v>31</v>
      </c>
      <c r="C14" s="173">
        <f>SUM(C15:C16)</f>
        <v>3920000</v>
      </c>
      <c r="D14" s="173">
        <f t="shared" ref="D14:R14" si="6">SUM(D15:D16)</f>
        <v>0</v>
      </c>
      <c r="E14" s="173">
        <f t="shared" si="6"/>
        <v>0</v>
      </c>
      <c r="F14" s="173">
        <f t="shared" si="6"/>
        <v>0</v>
      </c>
      <c r="G14" s="173">
        <f t="shared" si="6"/>
        <v>0</v>
      </c>
      <c r="H14" s="173">
        <f t="shared" si="6"/>
        <v>0</v>
      </c>
      <c r="I14" s="173">
        <f t="shared" si="6"/>
        <v>0</v>
      </c>
      <c r="J14" s="173">
        <f t="shared" si="6"/>
        <v>0</v>
      </c>
      <c r="K14" s="173">
        <f t="shared" si="6"/>
        <v>3920000</v>
      </c>
      <c r="L14" s="173">
        <f t="shared" si="6"/>
        <v>3834500</v>
      </c>
      <c r="M14" s="173">
        <f t="shared" si="6"/>
        <v>3834500</v>
      </c>
      <c r="N14" s="173">
        <f t="shared" si="6"/>
        <v>0</v>
      </c>
      <c r="O14" s="173">
        <f t="shared" si="6"/>
        <v>0</v>
      </c>
      <c r="P14" s="173">
        <f t="shared" si="6"/>
        <v>0</v>
      </c>
      <c r="Q14" s="173">
        <f t="shared" si="6"/>
        <v>0</v>
      </c>
      <c r="R14" s="173">
        <f t="shared" si="6"/>
        <v>85500</v>
      </c>
    </row>
    <row r="15" spans="1:18">
      <c r="A15" s="9" t="s">
        <v>4</v>
      </c>
      <c r="B15" s="9" t="s">
        <v>225</v>
      </c>
      <c r="C15" s="115">
        <v>870000</v>
      </c>
      <c r="D15" s="115"/>
      <c r="E15" s="115"/>
      <c r="F15" s="115"/>
      <c r="G15" s="115"/>
      <c r="H15" s="115"/>
      <c r="I15" s="115"/>
      <c r="J15" s="115">
        <f t="shared" ref="J15:J16" si="7">SUM(F15:I15)</f>
        <v>0</v>
      </c>
      <c r="K15" s="115">
        <f>C15+J15</f>
        <v>870000</v>
      </c>
      <c r="L15" s="115">
        <v>794500</v>
      </c>
      <c r="M15" s="115">
        <v>794500</v>
      </c>
      <c r="N15" s="283">
        <f t="shared" ref="N15:N16" si="8">L15-M15</f>
        <v>0</v>
      </c>
      <c r="O15" s="115"/>
      <c r="P15" s="115"/>
      <c r="Q15" s="283">
        <f t="shared" ref="Q15:Q16" si="9">SUM(N15:P15)</f>
        <v>0</v>
      </c>
      <c r="R15" s="115">
        <f t="shared" ref="R15:R16" si="10">K15-M15-Q15</f>
        <v>75500</v>
      </c>
    </row>
    <row r="16" spans="1:18">
      <c r="A16" s="9" t="s">
        <v>634</v>
      </c>
      <c r="B16" s="9" t="s">
        <v>226</v>
      </c>
      <c r="C16" s="115">
        <v>3050000</v>
      </c>
      <c r="D16" s="115"/>
      <c r="E16" s="115"/>
      <c r="F16" s="115"/>
      <c r="G16" s="115"/>
      <c r="H16" s="115"/>
      <c r="I16" s="115"/>
      <c r="J16" s="115">
        <f t="shared" si="7"/>
        <v>0</v>
      </c>
      <c r="K16" s="115">
        <f>C16+J16</f>
        <v>3050000</v>
      </c>
      <c r="L16" s="115">
        <v>3040000</v>
      </c>
      <c r="M16" s="115">
        <v>3040000</v>
      </c>
      <c r="N16" s="283">
        <f t="shared" si="8"/>
        <v>0</v>
      </c>
      <c r="O16" s="115"/>
      <c r="P16" s="115"/>
      <c r="Q16" s="283">
        <f t="shared" si="9"/>
        <v>0</v>
      </c>
      <c r="R16" s="115">
        <f t="shared" si="10"/>
        <v>10000</v>
      </c>
    </row>
    <row r="17" spans="1:18">
      <c r="A17" s="14" t="s">
        <v>16</v>
      </c>
      <c r="B17" s="14" t="s">
        <v>641</v>
      </c>
      <c r="C17" s="173">
        <f>SUM(C18)</f>
        <v>600000</v>
      </c>
      <c r="D17" s="173">
        <f t="shared" ref="D17:R17" si="11">SUM(D18)</f>
        <v>0</v>
      </c>
      <c r="E17" s="173">
        <f t="shared" si="11"/>
        <v>0</v>
      </c>
      <c r="F17" s="173">
        <f t="shared" si="11"/>
        <v>0</v>
      </c>
      <c r="G17" s="173">
        <f t="shared" si="11"/>
        <v>0</v>
      </c>
      <c r="H17" s="173">
        <f t="shared" si="11"/>
        <v>0</v>
      </c>
      <c r="I17" s="173">
        <f t="shared" si="11"/>
        <v>0</v>
      </c>
      <c r="J17" s="173">
        <f t="shared" si="11"/>
        <v>0</v>
      </c>
      <c r="K17" s="173">
        <f t="shared" si="11"/>
        <v>600000</v>
      </c>
      <c r="L17" s="173">
        <f t="shared" si="11"/>
        <v>466000</v>
      </c>
      <c r="M17" s="173">
        <f t="shared" si="11"/>
        <v>466000</v>
      </c>
      <c r="N17" s="173">
        <f t="shared" si="11"/>
        <v>0</v>
      </c>
      <c r="O17" s="173">
        <f t="shared" si="11"/>
        <v>0</v>
      </c>
      <c r="P17" s="173">
        <f t="shared" si="11"/>
        <v>0</v>
      </c>
      <c r="Q17" s="173">
        <f t="shared" si="11"/>
        <v>0</v>
      </c>
      <c r="R17" s="173">
        <f t="shared" si="11"/>
        <v>134000</v>
      </c>
    </row>
    <row r="18" spans="1:18">
      <c r="A18" s="9" t="s">
        <v>4</v>
      </c>
      <c r="B18" s="9" t="s">
        <v>83</v>
      </c>
      <c r="C18" s="115">
        <v>600000</v>
      </c>
      <c r="D18" s="115"/>
      <c r="E18" s="115"/>
      <c r="F18" s="115"/>
      <c r="G18" s="115"/>
      <c r="H18" s="115"/>
      <c r="I18" s="115"/>
      <c r="J18" s="115">
        <f>SUM(F18:I18)</f>
        <v>0</v>
      </c>
      <c r="K18" s="115">
        <f>C18+J18</f>
        <v>600000</v>
      </c>
      <c r="L18" s="115">
        <v>466000</v>
      </c>
      <c r="M18" s="115">
        <v>466000</v>
      </c>
      <c r="N18" s="283">
        <f>L18-M18</f>
        <v>0</v>
      </c>
      <c r="O18" s="115"/>
      <c r="P18" s="115"/>
      <c r="Q18" s="283">
        <f>SUM(N18:P18)</f>
        <v>0</v>
      </c>
      <c r="R18" s="115">
        <f>K18-M18-Q18</f>
        <v>134000</v>
      </c>
    </row>
    <row r="19" spans="1:18">
      <c r="A19" s="14" t="s">
        <v>16</v>
      </c>
      <c r="B19" s="14" t="s">
        <v>654</v>
      </c>
      <c r="C19" s="173">
        <f>SUM(C20)</f>
        <v>500000</v>
      </c>
      <c r="D19" s="173">
        <f t="shared" ref="D19:R19" si="12">SUM(D20)</f>
        <v>0</v>
      </c>
      <c r="E19" s="173">
        <f t="shared" si="12"/>
        <v>0</v>
      </c>
      <c r="F19" s="173">
        <f t="shared" si="12"/>
        <v>0</v>
      </c>
      <c r="G19" s="173">
        <f t="shared" si="12"/>
        <v>0</v>
      </c>
      <c r="H19" s="173">
        <f t="shared" si="12"/>
        <v>0</v>
      </c>
      <c r="I19" s="173">
        <f t="shared" si="12"/>
        <v>0</v>
      </c>
      <c r="J19" s="173">
        <f t="shared" si="12"/>
        <v>0</v>
      </c>
      <c r="K19" s="173">
        <f t="shared" si="12"/>
        <v>500000</v>
      </c>
      <c r="L19" s="173">
        <f t="shared" si="12"/>
        <v>450000</v>
      </c>
      <c r="M19" s="173">
        <f t="shared" si="12"/>
        <v>450000</v>
      </c>
      <c r="N19" s="173">
        <f t="shared" si="12"/>
        <v>0</v>
      </c>
      <c r="O19" s="173">
        <f t="shared" si="12"/>
        <v>0</v>
      </c>
      <c r="P19" s="173">
        <f t="shared" si="12"/>
        <v>0</v>
      </c>
      <c r="Q19" s="173">
        <f t="shared" si="12"/>
        <v>0</v>
      </c>
      <c r="R19" s="173">
        <f t="shared" si="12"/>
        <v>50000</v>
      </c>
    </row>
    <row r="20" spans="1:18">
      <c r="A20" s="9" t="s">
        <v>634</v>
      </c>
      <c r="B20" s="9" t="s">
        <v>655</v>
      </c>
      <c r="C20" s="115">
        <v>500000</v>
      </c>
      <c r="D20" s="115"/>
      <c r="E20" s="115"/>
      <c r="F20" s="115"/>
      <c r="G20" s="115"/>
      <c r="H20" s="115"/>
      <c r="I20" s="115"/>
      <c r="J20" s="115">
        <f>SUM(F20:I20)</f>
        <v>0</v>
      </c>
      <c r="K20" s="115">
        <f>C20+J20</f>
        <v>500000</v>
      </c>
      <c r="L20" s="115">
        <v>450000</v>
      </c>
      <c r="M20" s="115">
        <v>450000</v>
      </c>
      <c r="N20" s="283">
        <f>L20-M20</f>
        <v>0</v>
      </c>
      <c r="O20" s="115"/>
      <c r="P20" s="115"/>
      <c r="Q20" s="283">
        <f>SUM(N20:P20)</f>
        <v>0</v>
      </c>
      <c r="R20" s="115">
        <f>K20-M20-Q20</f>
        <v>50000</v>
      </c>
    </row>
    <row r="21" spans="1:18">
      <c r="A21" s="14" t="s">
        <v>16</v>
      </c>
      <c r="B21" s="14" t="s">
        <v>643</v>
      </c>
      <c r="C21" s="173">
        <f>SUM(C22)</f>
        <v>5000000</v>
      </c>
      <c r="D21" s="173">
        <f t="shared" ref="D21:R21" si="13">SUM(D22)</f>
        <v>0</v>
      </c>
      <c r="E21" s="173">
        <f t="shared" si="13"/>
        <v>0</v>
      </c>
      <c r="F21" s="173">
        <f t="shared" si="13"/>
        <v>0</v>
      </c>
      <c r="G21" s="173">
        <f t="shared" si="13"/>
        <v>0</v>
      </c>
      <c r="H21" s="173">
        <f t="shared" si="13"/>
        <v>0</v>
      </c>
      <c r="I21" s="173">
        <f t="shared" si="13"/>
        <v>0</v>
      </c>
      <c r="J21" s="173">
        <f t="shared" si="13"/>
        <v>0</v>
      </c>
      <c r="K21" s="173">
        <f t="shared" si="13"/>
        <v>5000000</v>
      </c>
      <c r="L21" s="173">
        <f t="shared" si="13"/>
        <v>5000000</v>
      </c>
      <c r="M21" s="173">
        <f t="shared" si="13"/>
        <v>5000000</v>
      </c>
      <c r="N21" s="173">
        <f t="shared" si="13"/>
        <v>0</v>
      </c>
      <c r="O21" s="173">
        <f t="shared" si="13"/>
        <v>0</v>
      </c>
      <c r="P21" s="173">
        <f t="shared" si="13"/>
        <v>0</v>
      </c>
      <c r="Q21" s="173">
        <f t="shared" si="13"/>
        <v>0</v>
      </c>
      <c r="R21" s="173">
        <f t="shared" si="13"/>
        <v>0</v>
      </c>
    </row>
    <row r="22" spans="1:18">
      <c r="A22" s="9" t="s">
        <v>634</v>
      </c>
      <c r="B22" s="9" t="s">
        <v>39</v>
      </c>
      <c r="C22" s="115">
        <v>5000000</v>
      </c>
      <c r="D22" s="115"/>
      <c r="E22" s="115"/>
      <c r="F22" s="115"/>
      <c r="G22" s="115"/>
      <c r="H22" s="115"/>
      <c r="I22" s="115"/>
      <c r="J22" s="115">
        <f>SUM(F22:I22)</f>
        <v>0</v>
      </c>
      <c r="K22" s="115">
        <f>C22+J22</f>
        <v>5000000</v>
      </c>
      <c r="L22" s="115">
        <v>5000000</v>
      </c>
      <c r="M22" s="115">
        <v>5000000</v>
      </c>
      <c r="N22" s="283">
        <f>L22-M22</f>
        <v>0</v>
      </c>
      <c r="O22" s="115"/>
      <c r="P22" s="115"/>
      <c r="Q22" s="283">
        <f>SUM(N22:P22)</f>
        <v>0</v>
      </c>
      <c r="R22" s="115">
        <f>K22-M22-Q22</f>
        <v>0</v>
      </c>
    </row>
    <row r="23" spans="1:18">
      <c r="A23" s="14" t="s">
        <v>16</v>
      </c>
      <c r="B23" s="14" t="s">
        <v>40</v>
      </c>
      <c r="C23" s="173">
        <f>SUM(C24:C25)</f>
        <v>8150000</v>
      </c>
      <c r="D23" s="173">
        <f t="shared" ref="D23:R23" si="14">SUM(D24:D25)</f>
        <v>0</v>
      </c>
      <c r="E23" s="173">
        <f t="shared" si="14"/>
        <v>0</v>
      </c>
      <c r="F23" s="173">
        <f t="shared" si="14"/>
        <v>0</v>
      </c>
      <c r="G23" s="173">
        <f t="shared" si="14"/>
        <v>0</v>
      </c>
      <c r="H23" s="173">
        <f t="shared" si="14"/>
        <v>0</v>
      </c>
      <c r="I23" s="173">
        <f t="shared" si="14"/>
        <v>0</v>
      </c>
      <c r="J23" s="173">
        <f t="shared" si="14"/>
        <v>0</v>
      </c>
      <c r="K23" s="173">
        <f t="shared" si="14"/>
        <v>8150000</v>
      </c>
      <c r="L23" s="173">
        <f t="shared" si="14"/>
        <v>8113260</v>
      </c>
      <c r="M23" s="173">
        <f t="shared" si="14"/>
        <v>8113260</v>
      </c>
      <c r="N23" s="173">
        <f t="shared" si="14"/>
        <v>0</v>
      </c>
      <c r="O23" s="173">
        <f t="shared" si="14"/>
        <v>0</v>
      </c>
      <c r="P23" s="173">
        <f t="shared" si="14"/>
        <v>0</v>
      </c>
      <c r="Q23" s="173">
        <f t="shared" si="14"/>
        <v>0</v>
      </c>
      <c r="R23" s="173">
        <f t="shared" si="14"/>
        <v>36740</v>
      </c>
    </row>
    <row r="24" spans="1:18">
      <c r="A24" s="9" t="s">
        <v>4</v>
      </c>
      <c r="B24" s="9" t="s">
        <v>148</v>
      </c>
      <c r="C24" s="115">
        <v>7820000</v>
      </c>
      <c r="D24" s="115"/>
      <c r="E24" s="115"/>
      <c r="F24" s="115"/>
      <c r="G24" s="115"/>
      <c r="H24" s="115"/>
      <c r="I24" s="115"/>
      <c r="J24" s="115">
        <f t="shared" ref="J24:J25" si="15">SUM(F24:I24)</f>
        <v>0</v>
      </c>
      <c r="K24" s="115">
        <f>C24+J24</f>
        <v>7820000</v>
      </c>
      <c r="L24" s="115">
        <v>7811900</v>
      </c>
      <c r="M24" s="115">
        <v>7811900</v>
      </c>
      <c r="N24" s="283">
        <f t="shared" ref="N24:N25" si="16">L24-M24</f>
        <v>0</v>
      </c>
      <c r="O24" s="115"/>
      <c r="P24" s="115"/>
      <c r="Q24" s="283">
        <f t="shared" ref="Q24:Q25" si="17">SUM(N24:P24)</f>
        <v>0</v>
      </c>
      <c r="R24" s="115">
        <f t="shared" ref="R24:R25" si="18">K24-M24-Q24</f>
        <v>8100</v>
      </c>
    </row>
    <row r="25" spans="1:18">
      <c r="A25" s="9" t="s">
        <v>634</v>
      </c>
      <c r="B25" s="9" t="s">
        <v>42</v>
      </c>
      <c r="C25" s="115">
        <v>330000</v>
      </c>
      <c r="D25" s="115"/>
      <c r="E25" s="115"/>
      <c r="F25" s="115"/>
      <c r="G25" s="115"/>
      <c r="H25" s="115"/>
      <c r="I25" s="115"/>
      <c r="J25" s="115">
        <f t="shared" si="15"/>
        <v>0</v>
      </c>
      <c r="K25" s="115">
        <f>C25+J25</f>
        <v>330000</v>
      </c>
      <c r="L25" s="115">
        <v>301360</v>
      </c>
      <c r="M25" s="115">
        <v>301360</v>
      </c>
      <c r="N25" s="283">
        <f t="shared" si="16"/>
        <v>0</v>
      </c>
      <c r="O25" s="115"/>
      <c r="P25" s="115"/>
      <c r="Q25" s="283">
        <f t="shared" si="17"/>
        <v>0</v>
      </c>
      <c r="R25" s="115">
        <f t="shared" si="18"/>
        <v>28640</v>
      </c>
    </row>
    <row r="26" spans="1:18">
      <c r="A26" s="14" t="s">
        <v>16</v>
      </c>
      <c r="B26" s="14" t="s">
        <v>49</v>
      </c>
      <c r="C26" s="173">
        <f>SUM(C27)</f>
        <v>1000000</v>
      </c>
      <c r="D26" s="173">
        <f t="shared" ref="D26:R26" si="19">SUM(D27)</f>
        <v>0</v>
      </c>
      <c r="E26" s="173">
        <f t="shared" si="19"/>
        <v>0</v>
      </c>
      <c r="F26" s="173">
        <f t="shared" si="19"/>
        <v>0</v>
      </c>
      <c r="G26" s="173">
        <f t="shared" si="19"/>
        <v>0</v>
      </c>
      <c r="H26" s="173">
        <f t="shared" si="19"/>
        <v>0</v>
      </c>
      <c r="I26" s="173">
        <f t="shared" si="19"/>
        <v>0</v>
      </c>
      <c r="J26" s="173">
        <f t="shared" si="19"/>
        <v>0</v>
      </c>
      <c r="K26" s="173">
        <f t="shared" si="19"/>
        <v>1000000</v>
      </c>
      <c r="L26" s="173">
        <f t="shared" si="19"/>
        <v>960000</v>
      </c>
      <c r="M26" s="173">
        <f t="shared" si="19"/>
        <v>960000</v>
      </c>
      <c r="N26" s="173">
        <f t="shared" si="19"/>
        <v>0</v>
      </c>
      <c r="O26" s="173">
        <f t="shared" si="19"/>
        <v>0</v>
      </c>
      <c r="P26" s="173">
        <f t="shared" si="19"/>
        <v>0</v>
      </c>
      <c r="Q26" s="173">
        <f t="shared" si="19"/>
        <v>0</v>
      </c>
      <c r="R26" s="173">
        <f t="shared" si="19"/>
        <v>40000</v>
      </c>
    </row>
    <row r="27" spans="1:18">
      <c r="A27" s="9" t="s">
        <v>4</v>
      </c>
      <c r="B27" s="9" t="s">
        <v>656</v>
      </c>
      <c r="C27" s="115">
        <v>1000000</v>
      </c>
      <c r="D27" s="115"/>
      <c r="E27" s="115"/>
      <c r="F27" s="115"/>
      <c r="G27" s="115"/>
      <c r="H27" s="115"/>
      <c r="I27" s="115"/>
      <c r="J27" s="115">
        <f>SUM(F27:I27)</f>
        <v>0</v>
      </c>
      <c r="K27" s="115">
        <f>C27+J27</f>
        <v>1000000</v>
      </c>
      <c r="L27" s="115">
        <v>960000</v>
      </c>
      <c r="M27" s="115">
        <v>960000</v>
      </c>
      <c r="N27" s="283">
        <f>L27-M27</f>
        <v>0</v>
      </c>
      <c r="O27" s="115"/>
      <c r="P27" s="115"/>
      <c r="Q27" s="283">
        <f>SUM(N27:P27)</f>
        <v>0</v>
      </c>
      <c r="R27" s="115">
        <f>K27-M27-Q27</f>
        <v>40000</v>
      </c>
    </row>
    <row r="28" spans="1:18">
      <c r="A28" s="11" t="s">
        <v>1</v>
      </c>
      <c r="B28" s="11" t="s">
        <v>367</v>
      </c>
      <c r="C28" s="117">
        <f>SUM(C29)</f>
        <v>1306448000</v>
      </c>
      <c r="D28" s="117">
        <f t="shared" ref="D28:R28" si="20">SUM(D29)</f>
        <v>0</v>
      </c>
      <c r="E28" s="117">
        <f t="shared" si="20"/>
        <v>0</v>
      </c>
      <c r="F28" s="117">
        <f t="shared" si="20"/>
        <v>0</v>
      </c>
      <c r="G28" s="117">
        <f t="shared" si="20"/>
        <v>0</v>
      </c>
      <c r="H28" s="117">
        <f t="shared" si="20"/>
        <v>0</v>
      </c>
      <c r="I28" s="117">
        <f t="shared" si="20"/>
        <v>135000000</v>
      </c>
      <c r="J28" s="117">
        <f t="shared" si="20"/>
        <v>135000000</v>
      </c>
      <c r="K28" s="117">
        <f t="shared" si="20"/>
        <v>1441448000</v>
      </c>
      <c r="L28" s="117">
        <f t="shared" si="20"/>
        <v>1441065800</v>
      </c>
      <c r="M28" s="117">
        <f t="shared" si="20"/>
        <v>1441065800</v>
      </c>
      <c r="N28" s="117">
        <f t="shared" si="20"/>
        <v>0</v>
      </c>
      <c r="O28" s="117">
        <f t="shared" si="20"/>
        <v>0</v>
      </c>
      <c r="P28" s="117">
        <f t="shared" si="20"/>
        <v>0</v>
      </c>
      <c r="Q28" s="117">
        <f t="shared" si="20"/>
        <v>0</v>
      </c>
      <c r="R28" s="117">
        <f t="shared" si="20"/>
        <v>382200</v>
      </c>
    </row>
    <row r="29" spans="1:18">
      <c r="A29" s="12" t="s">
        <v>2</v>
      </c>
      <c r="B29" s="12" t="s">
        <v>368</v>
      </c>
      <c r="C29" s="119">
        <f t="shared" ref="C29:R29" si="21">SUM(C30,C40,C47)</f>
        <v>1306448000</v>
      </c>
      <c r="D29" s="119">
        <f t="shared" si="21"/>
        <v>0</v>
      </c>
      <c r="E29" s="119">
        <f t="shared" si="21"/>
        <v>0</v>
      </c>
      <c r="F29" s="119">
        <f t="shared" si="21"/>
        <v>0</v>
      </c>
      <c r="G29" s="119">
        <f t="shared" si="21"/>
        <v>0</v>
      </c>
      <c r="H29" s="119">
        <f t="shared" si="21"/>
        <v>0</v>
      </c>
      <c r="I29" s="119">
        <f t="shared" si="21"/>
        <v>135000000</v>
      </c>
      <c r="J29" s="119">
        <f t="shared" si="21"/>
        <v>135000000</v>
      </c>
      <c r="K29" s="119">
        <f t="shared" si="21"/>
        <v>1441448000</v>
      </c>
      <c r="L29" s="119">
        <f t="shared" si="21"/>
        <v>1441065800</v>
      </c>
      <c r="M29" s="119">
        <f t="shared" si="21"/>
        <v>1441065800</v>
      </c>
      <c r="N29" s="119">
        <f t="shared" si="21"/>
        <v>0</v>
      </c>
      <c r="O29" s="119">
        <f t="shared" si="21"/>
        <v>0</v>
      </c>
      <c r="P29" s="119">
        <f t="shared" si="21"/>
        <v>0</v>
      </c>
      <c r="Q29" s="119">
        <f t="shared" si="21"/>
        <v>0</v>
      </c>
      <c r="R29" s="119">
        <f t="shared" si="21"/>
        <v>382200</v>
      </c>
    </row>
    <row r="30" spans="1:18">
      <c r="A30" s="13" t="s">
        <v>3</v>
      </c>
      <c r="B30" s="13" t="s">
        <v>369</v>
      </c>
      <c r="C30" s="120">
        <f>SUM(C31,C33,C35,C38)</f>
        <v>92141000</v>
      </c>
      <c r="D30" s="120">
        <f t="shared" ref="D30:R30" si="22">SUM(D31,D33,D35,D38)</f>
        <v>0</v>
      </c>
      <c r="E30" s="120">
        <f t="shared" si="22"/>
        <v>0</v>
      </c>
      <c r="F30" s="120">
        <f t="shared" si="22"/>
        <v>0</v>
      </c>
      <c r="G30" s="120">
        <f t="shared" si="22"/>
        <v>0</v>
      </c>
      <c r="H30" s="120">
        <f t="shared" si="22"/>
        <v>0</v>
      </c>
      <c r="I30" s="120">
        <f t="shared" si="22"/>
        <v>0</v>
      </c>
      <c r="J30" s="120">
        <f t="shared" si="22"/>
        <v>0</v>
      </c>
      <c r="K30" s="120">
        <f t="shared" si="22"/>
        <v>92141000</v>
      </c>
      <c r="L30" s="120">
        <f t="shared" si="22"/>
        <v>92136730</v>
      </c>
      <c r="M30" s="120">
        <f t="shared" si="22"/>
        <v>92136730</v>
      </c>
      <c r="N30" s="120">
        <f t="shared" si="22"/>
        <v>0</v>
      </c>
      <c r="O30" s="120">
        <f t="shared" si="22"/>
        <v>0</v>
      </c>
      <c r="P30" s="120">
        <f t="shared" si="22"/>
        <v>0</v>
      </c>
      <c r="Q30" s="120">
        <f t="shared" si="22"/>
        <v>0</v>
      </c>
      <c r="R30" s="120">
        <f t="shared" si="22"/>
        <v>4270</v>
      </c>
    </row>
    <row r="31" spans="1:18">
      <c r="A31" s="14" t="s">
        <v>16</v>
      </c>
      <c r="B31" s="14" t="s">
        <v>650</v>
      </c>
      <c r="C31" s="173">
        <f>SUM(C32)</f>
        <v>2000000</v>
      </c>
      <c r="D31" s="173">
        <f t="shared" ref="D31:R31" si="23">SUM(D32)</f>
        <v>0</v>
      </c>
      <c r="E31" s="173">
        <f t="shared" si="23"/>
        <v>0</v>
      </c>
      <c r="F31" s="173">
        <f t="shared" si="23"/>
        <v>0</v>
      </c>
      <c r="G31" s="173">
        <f t="shared" si="23"/>
        <v>0</v>
      </c>
      <c r="H31" s="173">
        <f t="shared" si="23"/>
        <v>0</v>
      </c>
      <c r="I31" s="173">
        <f t="shared" si="23"/>
        <v>0</v>
      </c>
      <c r="J31" s="173">
        <f t="shared" si="23"/>
        <v>0</v>
      </c>
      <c r="K31" s="173">
        <f t="shared" si="23"/>
        <v>2000000</v>
      </c>
      <c r="L31" s="173">
        <f t="shared" si="23"/>
        <v>1998300</v>
      </c>
      <c r="M31" s="173">
        <f t="shared" si="23"/>
        <v>1998300</v>
      </c>
      <c r="N31" s="173">
        <f t="shared" si="23"/>
        <v>0</v>
      </c>
      <c r="O31" s="173">
        <f t="shared" si="23"/>
        <v>0</v>
      </c>
      <c r="P31" s="173">
        <f t="shared" si="23"/>
        <v>0</v>
      </c>
      <c r="Q31" s="173">
        <f t="shared" si="23"/>
        <v>0</v>
      </c>
      <c r="R31" s="173">
        <f t="shared" si="23"/>
        <v>1700</v>
      </c>
    </row>
    <row r="32" spans="1:18">
      <c r="A32" s="9" t="s">
        <v>634</v>
      </c>
      <c r="B32" s="9" t="s">
        <v>645</v>
      </c>
      <c r="C32" s="115">
        <v>2000000</v>
      </c>
      <c r="D32" s="115"/>
      <c r="E32" s="115"/>
      <c r="F32" s="115"/>
      <c r="G32" s="115"/>
      <c r="H32" s="115"/>
      <c r="I32" s="115"/>
      <c r="J32" s="115">
        <f>SUM(F32:I32)</f>
        <v>0</v>
      </c>
      <c r="K32" s="115">
        <f>C32+J32</f>
        <v>2000000</v>
      </c>
      <c r="L32" s="115">
        <v>1998300</v>
      </c>
      <c r="M32" s="115">
        <v>1998300</v>
      </c>
      <c r="N32" s="283">
        <f>L32-M32</f>
        <v>0</v>
      </c>
      <c r="O32" s="115"/>
      <c r="P32" s="115"/>
      <c r="Q32" s="283">
        <f>SUM(N32:P32)</f>
        <v>0</v>
      </c>
      <c r="R32" s="115">
        <f>K32-M32-Q32</f>
        <v>1700</v>
      </c>
    </row>
    <row r="33" spans="1:18">
      <c r="A33" s="14" t="s">
        <v>16</v>
      </c>
      <c r="B33" s="14" t="s">
        <v>641</v>
      </c>
      <c r="C33" s="173">
        <f>SUM(C34)</f>
        <v>700000</v>
      </c>
      <c r="D33" s="173">
        <f t="shared" ref="D33:R33" si="24">SUM(D34)</f>
        <v>0</v>
      </c>
      <c r="E33" s="173">
        <f t="shared" si="24"/>
        <v>0</v>
      </c>
      <c r="F33" s="173">
        <f t="shared" si="24"/>
        <v>0</v>
      </c>
      <c r="G33" s="173">
        <f t="shared" si="24"/>
        <v>0</v>
      </c>
      <c r="H33" s="173">
        <f t="shared" si="24"/>
        <v>0</v>
      </c>
      <c r="I33" s="173">
        <f t="shared" si="24"/>
        <v>0</v>
      </c>
      <c r="J33" s="173">
        <f t="shared" si="24"/>
        <v>0</v>
      </c>
      <c r="K33" s="173">
        <f t="shared" si="24"/>
        <v>700000</v>
      </c>
      <c r="L33" s="173">
        <f t="shared" si="24"/>
        <v>700000</v>
      </c>
      <c r="M33" s="173">
        <f t="shared" si="24"/>
        <v>700000</v>
      </c>
      <c r="N33" s="173">
        <f t="shared" si="24"/>
        <v>0</v>
      </c>
      <c r="O33" s="173">
        <f t="shared" si="24"/>
        <v>0</v>
      </c>
      <c r="P33" s="173">
        <f t="shared" si="24"/>
        <v>0</v>
      </c>
      <c r="Q33" s="173">
        <f t="shared" si="24"/>
        <v>0</v>
      </c>
      <c r="R33" s="173">
        <f t="shared" si="24"/>
        <v>0</v>
      </c>
    </row>
    <row r="34" spans="1:18">
      <c r="A34" s="9" t="s">
        <v>634</v>
      </c>
      <c r="B34" s="9" t="s">
        <v>657</v>
      </c>
      <c r="C34" s="115">
        <v>700000</v>
      </c>
      <c r="D34" s="115"/>
      <c r="E34" s="115"/>
      <c r="F34" s="115"/>
      <c r="G34" s="115"/>
      <c r="H34" s="115"/>
      <c r="I34" s="115"/>
      <c r="J34" s="115">
        <f>SUM(F34:I34)</f>
        <v>0</v>
      </c>
      <c r="K34" s="115">
        <f>C34+J34</f>
        <v>700000</v>
      </c>
      <c r="L34" s="115">
        <v>700000</v>
      </c>
      <c r="M34" s="115">
        <v>700000</v>
      </c>
      <c r="N34" s="283">
        <f>L34-M34</f>
        <v>0</v>
      </c>
      <c r="O34" s="115"/>
      <c r="P34" s="115"/>
      <c r="Q34" s="283">
        <f>SUM(N34:P34)</f>
        <v>0</v>
      </c>
      <c r="R34" s="115">
        <f>K34-M34-Q34</f>
        <v>0</v>
      </c>
    </row>
    <row r="35" spans="1:18">
      <c r="A35" s="14" t="s">
        <v>16</v>
      </c>
      <c r="B35" s="14" t="s">
        <v>654</v>
      </c>
      <c r="C35" s="173">
        <f>SUM(C36:C37)</f>
        <v>88941000</v>
      </c>
      <c r="D35" s="173">
        <f t="shared" ref="D35:R35" si="25">SUM(D36:D37)</f>
        <v>0</v>
      </c>
      <c r="E35" s="173">
        <f t="shared" si="25"/>
        <v>0</v>
      </c>
      <c r="F35" s="173">
        <f t="shared" si="25"/>
        <v>0</v>
      </c>
      <c r="G35" s="173">
        <f t="shared" si="25"/>
        <v>0</v>
      </c>
      <c r="H35" s="173">
        <f t="shared" si="25"/>
        <v>0</v>
      </c>
      <c r="I35" s="173">
        <f t="shared" si="25"/>
        <v>0</v>
      </c>
      <c r="J35" s="173">
        <f t="shared" si="25"/>
        <v>0</v>
      </c>
      <c r="K35" s="173">
        <f t="shared" si="25"/>
        <v>88941000</v>
      </c>
      <c r="L35" s="173">
        <f t="shared" si="25"/>
        <v>88938430</v>
      </c>
      <c r="M35" s="173">
        <f t="shared" si="25"/>
        <v>88938430</v>
      </c>
      <c r="N35" s="173">
        <f t="shared" si="25"/>
        <v>0</v>
      </c>
      <c r="O35" s="173">
        <f t="shared" si="25"/>
        <v>0</v>
      </c>
      <c r="P35" s="173">
        <f t="shared" si="25"/>
        <v>0</v>
      </c>
      <c r="Q35" s="173">
        <f t="shared" si="25"/>
        <v>0</v>
      </c>
      <c r="R35" s="173">
        <f t="shared" si="25"/>
        <v>2570</v>
      </c>
    </row>
    <row r="36" spans="1:18">
      <c r="A36" s="9" t="s">
        <v>634</v>
      </c>
      <c r="B36" s="9" t="s">
        <v>658</v>
      </c>
      <c r="C36" s="115">
        <v>6655000</v>
      </c>
      <c r="D36" s="115"/>
      <c r="E36" s="115"/>
      <c r="F36" s="115"/>
      <c r="G36" s="115"/>
      <c r="H36" s="115"/>
      <c r="I36" s="115"/>
      <c r="J36" s="115">
        <f t="shared" ref="J36:J37" si="26">SUM(F36:I36)</f>
        <v>0</v>
      </c>
      <c r="K36" s="115">
        <f>C36+J36</f>
        <v>6655000</v>
      </c>
      <c r="L36" s="115">
        <v>6655000</v>
      </c>
      <c r="M36" s="115">
        <v>6655000</v>
      </c>
      <c r="N36" s="283">
        <f t="shared" ref="N36:N37" si="27">L36-M36</f>
        <v>0</v>
      </c>
      <c r="O36" s="115"/>
      <c r="P36" s="115"/>
      <c r="Q36" s="283">
        <f t="shared" ref="Q36:Q37" si="28">SUM(N36:P36)</f>
        <v>0</v>
      </c>
      <c r="R36" s="115">
        <f t="shared" ref="R36:R37" si="29">K36-M36-Q36</f>
        <v>0</v>
      </c>
    </row>
    <row r="37" spans="1:18">
      <c r="A37" s="9" t="s">
        <v>634</v>
      </c>
      <c r="B37" s="9" t="s">
        <v>659</v>
      </c>
      <c r="C37" s="115">
        <v>82286000</v>
      </c>
      <c r="D37" s="115"/>
      <c r="E37" s="115"/>
      <c r="F37" s="115"/>
      <c r="G37" s="115"/>
      <c r="H37" s="115"/>
      <c r="I37" s="115"/>
      <c r="J37" s="115">
        <f t="shared" si="26"/>
        <v>0</v>
      </c>
      <c r="K37" s="115">
        <f>C37+J37</f>
        <v>82286000</v>
      </c>
      <c r="L37" s="115">
        <v>82283430</v>
      </c>
      <c r="M37" s="115">
        <v>82283430</v>
      </c>
      <c r="N37" s="283">
        <f t="shared" si="27"/>
        <v>0</v>
      </c>
      <c r="O37" s="115"/>
      <c r="P37" s="115"/>
      <c r="Q37" s="283">
        <f t="shared" si="28"/>
        <v>0</v>
      </c>
      <c r="R37" s="115">
        <f t="shared" si="29"/>
        <v>2570</v>
      </c>
    </row>
    <row r="38" spans="1:18">
      <c r="A38" s="14" t="s">
        <v>16</v>
      </c>
      <c r="B38" s="14" t="s">
        <v>644</v>
      </c>
      <c r="C38" s="173">
        <f>SUM(C39)</f>
        <v>500000</v>
      </c>
      <c r="D38" s="173">
        <f t="shared" ref="D38:R38" si="30">SUM(D39)</f>
        <v>0</v>
      </c>
      <c r="E38" s="173">
        <f t="shared" si="30"/>
        <v>0</v>
      </c>
      <c r="F38" s="173">
        <f t="shared" si="30"/>
        <v>0</v>
      </c>
      <c r="G38" s="173">
        <f t="shared" si="30"/>
        <v>0</v>
      </c>
      <c r="H38" s="173">
        <f t="shared" si="30"/>
        <v>0</v>
      </c>
      <c r="I38" s="173">
        <f t="shared" si="30"/>
        <v>0</v>
      </c>
      <c r="J38" s="173">
        <f t="shared" si="30"/>
        <v>0</v>
      </c>
      <c r="K38" s="173">
        <f t="shared" si="30"/>
        <v>500000</v>
      </c>
      <c r="L38" s="173">
        <f t="shared" si="30"/>
        <v>500000</v>
      </c>
      <c r="M38" s="173">
        <f t="shared" si="30"/>
        <v>500000</v>
      </c>
      <c r="N38" s="173">
        <f t="shared" si="30"/>
        <v>0</v>
      </c>
      <c r="O38" s="173">
        <f t="shared" si="30"/>
        <v>0</v>
      </c>
      <c r="P38" s="173">
        <f t="shared" si="30"/>
        <v>0</v>
      </c>
      <c r="Q38" s="173">
        <f t="shared" si="30"/>
        <v>0</v>
      </c>
      <c r="R38" s="173">
        <f t="shared" si="30"/>
        <v>0</v>
      </c>
    </row>
    <row r="39" spans="1:18">
      <c r="A39" s="9" t="s">
        <v>634</v>
      </c>
      <c r="B39" s="9" t="s">
        <v>50</v>
      </c>
      <c r="C39" s="115">
        <v>500000</v>
      </c>
      <c r="D39" s="115"/>
      <c r="E39" s="115"/>
      <c r="F39" s="115"/>
      <c r="G39" s="115"/>
      <c r="H39" s="115"/>
      <c r="I39" s="115"/>
      <c r="J39" s="115">
        <f>SUM(F39:I39)</f>
        <v>0</v>
      </c>
      <c r="K39" s="115">
        <f>C39+J39</f>
        <v>500000</v>
      </c>
      <c r="L39" s="115">
        <v>500000</v>
      </c>
      <c r="M39" s="115">
        <v>500000</v>
      </c>
      <c r="N39" s="283">
        <f>L39-M39</f>
        <v>0</v>
      </c>
      <c r="O39" s="115"/>
      <c r="P39" s="115"/>
      <c r="Q39" s="283">
        <f>SUM(N39:P39)</f>
        <v>0</v>
      </c>
      <c r="R39" s="115">
        <f>K39-M39-Q39</f>
        <v>0</v>
      </c>
    </row>
    <row r="40" spans="1:18">
      <c r="A40" s="13" t="s">
        <v>3</v>
      </c>
      <c r="B40" s="13" t="s">
        <v>660</v>
      </c>
      <c r="C40" s="120">
        <f>SUM(C45,C43,C41)</f>
        <v>1131090000</v>
      </c>
      <c r="D40" s="120">
        <f t="shared" ref="D40:R40" si="31">SUM(D45,D43,D41)</f>
        <v>0</v>
      </c>
      <c r="E40" s="120">
        <f t="shared" si="31"/>
        <v>0</v>
      </c>
      <c r="F40" s="120">
        <f t="shared" si="31"/>
        <v>0</v>
      </c>
      <c r="G40" s="120">
        <f t="shared" si="31"/>
        <v>0</v>
      </c>
      <c r="H40" s="120">
        <f t="shared" si="31"/>
        <v>0</v>
      </c>
      <c r="I40" s="120">
        <f t="shared" si="31"/>
        <v>135000000</v>
      </c>
      <c r="J40" s="120">
        <f t="shared" si="31"/>
        <v>135000000</v>
      </c>
      <c r="K40" s="120">
        <f t="shared" si="31"/>
        <v>1266090000</v>
      </c>
      <c r="L40" s="120">
        <f t="shared" si="31"/>
        <v>1266089760</v>
      </c>
      <c r="M40" s="120">
        <f t="shared" si="31"/>
        <v>1266089760</v>
      </c>
      <c r="N40" s="120">
        <f t="shared" si="31"/>
        <v>0</v>
      </c>
      <c r="O40" s="120">
        <f t="shared" si="31"/>
        <v>0</v>
      </c>
      <c r="P40" s="120">
        <f t="shared" si="31"/>
        <v>0</v>
      </c>
      <c r="Q40" s="120">
        <f t="shared" si="31"/>
        <v>0</v>
      </c>
      <c r="R40" s="120">
        <f t="shared" si="31"/>
        <v>240</v>
      </c>
    </row>
    <row r="41" spans="1:18">
      <c r="A41" s="14" t="s">
        <v>16</v>
      </c>
      <c r="B41" s="14" t="s">
        <v>650</v>
      </c>
      <c r="C41" s="173">
        <f>SUM(C42)</f>
        <v>988090000</v>
      </c>
      <c r="D41" s="173">
        <f t="shared" ref="D41:R41" si="32">SUM(D42)</f>
        <v>0</v>
      </c>
      <c r="E41" s="173">
        <f t="shared" si="32"/>
        <v>0</v>
      </c>
      <c r="F41" s="173">
        <f t="shared" si="32"/>
        <v>0</v>
      </c>
      <c r="G41" s="173">
        <f t="shared" si="32"/>
        <v>0</v>
      </c>
      <c r="H41" s="173">
        <f t="shared" si="32"/>
        <v>0</v>
      </c>
      <c r="I41" s="173">
        <f t="shared" si="32"/>
        <v>135000000</v>
      </c>
      <c r="J41" s="173">
        <f t="shared" si="32"/>
        <v>135000000</v>
      </c>
      <c r="K41" s="173">
        <f t="shared" si="32"/>
        <v>1123090000</v>
      </c>
      <c r="L41" s="173">
        <f t="shared" si="32"/>
        <v>1123090000</v>
      </c>
      <c r="M41" s="173">
        <f t="shared" si="32"/>
        <v>1123090000</v>
      </c>
      <c r="N41" s="173">
        <f t="shared" si="32"/>
        <v>0</v>
      </c>
      <c r="O41" s="173">
        <f t="shared" si="32"/>
        <v>0</v>
      </c>
      <c r="P41" s="173">
        <f t="shared" si="32"/>
        <v>0</v>
      </c>
      <c r="Q41" s="173">
        <f t="shared" si="32"/>
        <v>0</v>
      </c>
      <c r="R41" s="173">
        <f t="shared" si="32"/>
        <v>0</v>
      </c>
    </row>
    <row r="42" spans="1:18">
      <c r="A42" s="9" t="s">
        <v>634</v>
      </c>
      <c r="B42" s="9" t="s">
        <v>43</v>
      </c>
      <c r="C42" s="115">
        <v>988090000</v>
      </c>
      <c r="D42" s="115"/>
      <c r="E42" s="115"/>
      <c r="F42" s="115"/>
      <c r="G42" s="115"/>
      <c r="H42" s="115"/>
      <c r="I42" s="115">
        <v>135000000</v>
      </c>
      <c r="J42" s="115">
        <f>SUM(F42:I42)</f>
        <v>135000000</v>
      </c>
      <c r="K42" s="115">
        <f>C42+J42</f>
        <v>1123090000</v>
      </c>
      <c r="L42" s="115">
        <v>1123090000</v>
      </c>
      <c r="M42" s="115">
        <v>1123090000</v>
      </c>
      <c r="N42" s="283">
        <f>L42-M42</f>
        <v>0</v>
      </c>
      <c r="O42" s="115"/>
      <c r="P42" s="115"/>
      <c r="Q42" s="283">
        <f>SUM(N42:P42)</f>
        <v>0</v>
      </c>
      <c r="R42" s="115">
        <f>K42-M42-Q42</f>
        <v>0</v>
      </c>
    </row>
    <row r="43" spans="1:18">
      <c r="A43" s="14" t="s">
        <v>16</v>
      </c>
      <c r="B43" s="14" t="s">
        <v>49</v>
      </c>
      <c r="C43" s="173">
        <f>SUM(C44)</f>
        <v>140000000</v>
      </c>
      <c r="D43" s="173">
        <f t="shared" ref="D43:R43" si="33">SUM(D44)</f>
        <v>0</v>
      </c>
      <c r="E43" s="173">
        <f t="shared" si="33"/>
        <v>0</v>
      </c>
      <c r="F43" s="173">
        <f t="shared" si="33"/>
        <v>0</v>
      </c>
      <c r="G43" s="173">
        <f t="shared" si="33"/>
        <v>0</v>
      </c>
      <c r="H43" s="173">
        <f t="shared" si="33"/>
        <v>0</v>
      </c>
      <c r="I43" s="173">
        <f t="shared" si="33"/>
        <v>0</v>
      </c>
      <c r="J43" s="173">
        <f t="shared" si="33"/>
        <v>0</v>
      </c>
      <c r="K43" s="173">
        <f t="shared" si="33"/>
        <v>140000000</v>
      </c>
      <c r="L43" s="173">
        <f t="shared" si="33"/>
        <v>139999760</v>
      </c>
      <c r="M43" s="173">
        <f t="shared" si="33"/>
        <v>139999760</v>
      </c>
      <c r="N43" s="173">
        <f t="shared" si="33"/>
        <v>0</v>
      </c>
      <c r="O43" s="173">
        <f t="shared" si="33"/>
        <v>0</v>
      </c>
      <c r="P43" s="173">
        <f t="shared" si="33"/>
        <v>0</v>
      </c>
      <c r="Q43" s="173">
        <f t="shared" si="33"/>
        <v>0</v>
      </c>
      <c r="R43" s="173">
        <f t="shared" si="33"/>
        <v>240</v>
      </c>
    </row>
    <row r="44" spans="1:18">
      <c r="A44" s="9" t="s">
        <v>634</v>
      </c>
      <c r="B44" s="9" t="s">
        <v>228</v>
      </c>
      <c r="C44" s="115">
        <v>140000000</v>
      </c>
      <c r="D44" s="115"/>
      <c r="E44" s="115"/>
      <c r="F44" s="115"/>
      <c r="G44" s="115"/>
      <c r="H44" s="115"/>
      <c r="I44" s="115"/>
      <c r="J44" s="115">
        <f>SUM(F44:I44)</f>
        <v>0</v>
      </c>
      <c r="K44" s="115">
        <f>C44+J44</f>
        <v>140000000</v>
      </c>
      <c r="L44" s="115">
        <v>139999760</v>
      </c>
      <c r="M44" s="115">
        <v>139999760</v>
      </c>
      <c r="N44" s="283">
        <f>L44-M44</f>
        <v>0</v>
      </c>
      <c r="O44" s="115"/>
      <c r="P44" s="115"/>
      <c r="Q44" s="283">
        <f>SUM(N44:P44)</f>
        <v>0</v>
      </c>
      <c r="R44" s="115">
        <f>K44-M44-Q44</f>
        <v>240</v>
      </c>
    </row>
    <row r="45" spans="1:18">
      <c r="A45" s="14" t="s">
        <v>16</v>
      </c>
      <c r="B45" s="14" t="s">
        <v>104</v>
      </c>
      <c r="C45" s="173">
        <f>SUM(C46)</f>
        <v>3000000</v>
      </c>
      <c r="D45" s="173">
        <f t="shared" ref="D45:R45" si="34">SUM(D46)</f>
        <v>0</v>
      </c>
      <c r="E45" s="173">
        <f t="shared" si="34"/>
        <v>0</v>
      </c>
      <c r="F45" s="173">
        <f t="shared" si="34"/>
        <v>0</v>
      </c>
      <c r="G45" s="173">
        <f t="shared" si="34"/>
        <v>0</v>
      </c>
      <c r="H45" s="173">
        <f t="shared" si="34"/>
        <v>0</v>
      </c>
      <c r="I45" s="173">
        <f t="shared" si="34"/>
        <v>0</v>
      </c>
      <c r="J45" s="173">
        <f t="shared" si="34"/>
        <v>0</v>
      </c>
      <c r="K45" s="173">
        <f t="shared" si="34"/>
        <v>3000000</v>
      </c>
      <c r="L45" s="173">
        <f t="shared" si="34"/>
        <v>3000000</v>
      </c>
      <c r="M45" s="173">
        <f t="shared" si="34"/>
        <v>3000000</v>
      </c>
      <c r="N45" s="173">
        <f t="shared" si="34"/>
        <v>0</v>
      </c>
      <c r="O45" s="173">
        <f t="shared" si="34"/>
        <v>0</v>
      </c>
      <c r="P45" s="173">
        <f t="shared" si="34"/>
        <v>0</v>
      </c>
      <c r="Q45" s="173">
        <f t="shared" si="34"/>
        <v>0</v>
      </c>
      <c r="R45" s="173">
        <f t="shared" si="34"/>
        <v>0</v>
      </c>
    </row>
    <row r="46" spans="1:18">
      <c r="A46" s="9" t="s">
        <v>4</v>
      </c>
      <c r="B46" s="9" t="s">
        <v>105</v>
      </c>
      <c r="C46" s="115">
        <v>3000000</v>
      </c>
      <c r="D46" s="115"/>
      <c r="E46" s="115"/>
      <c r="F46" s="115"/>
      <c r="G46" s="115"/>
      <c r="H46" s="115"/>
      <c r="I46" s="115"/>
      <c r="J46" s="115">
        <f>SUM(F46:I46)</f>
        <v>0</v>
      </c>
      <c r="K46" s="115">
        <f>C46+J46</f>
        <v>3000000</v>
      </c>
      <c r="L46" s="115">
        <v>3000000</v>
      </c>
      <c r="M46" s="115">
        <v>3000000</v>
      </c>
      <c r="N46" s="283">
        <f>L46-M46</f>
        <v>0</v>
      </c>
      <c r="O46" s="115"/>
      <c r="P46" s="115"/>
      <c r="Q46" s="283">
        <f>SUM(N46:P46)</f>
        <v>0</v>
      </c>
      <c r="R46" s="115">
        <f>K46-M46-Q46</f>
        <v>0</v>
      </c>
    </row>
    <row r="47" spans="1:18">
      <c r="A47" s="13" t="s">
        <v>3</v>
      </c>
      <c r="B47" s="13" t="s">
        <v>370</v>
      </c>
      <c r="C47" s="120">
        <f t="shared" ref="C47:R47" si="35">SUM(C48,C50,C52,C54,C58,C60,C62,C65)</f>
        <v>83217000</v>
      </c>
      <c r="D47" s="120">
        <f t="shared" si="35"/>
        <v>0</v>
      </c>
      <c r="E47" s="120">
        <f t="shared" si="35"/>
        <v>0</v>
      </c>
      <c r="F47" s="120">
        <f t="shared" si="35"/>
        <v>0</v>
      </c>
      <c r="G47" s="120">
        <f t="shared" si="35"/>
        <v>0</v>
      </c>
      <c r="H47" s="120">
        <f t="shared" si="35"/>
        <v>0</v>
      </c>
      <c r="I47" s="120">
        <f t="shared" si="35"/>
        <v>0</v>
      </c>
      <c r="J47" s="120">
        <f t="shared" si="35"/>
        <v>0</v>
      </c>
      <c r="K47" s="120">
        <f t="shared" si="35"/>
        <v>83217000</v>
      </c>
      <c r="L47" s="120">
        <f t="shared" si="35"/>
        <v>82839310</v>
      </c>
      <c r="M47" s="120">
        <f t="shared" si="35"/>
        <v>82839310</v>
      </c>
      <c r="N47" s="120">
        <f t="shared" si="35"/>
        <v>0</v>
      </c>
      <c r="O47" s="120">
        <f t="shared" si="35"/>
        <v>0</v>
      </c>
      <c r="P47" s="120">
        <f t="shared" si="35"/>
        <v>0</v>
      </c>
      <c r="Q47" s="120">
        <f t="shared" si="35"/>
        <v>0</v>
      </c>
      <c r="R47" s="120">
        <f t="shared" si="35"/>
        <v>377690</v>
      </c>
    </row>
    <row r="48" spans="1:18">
      <c r="A48" s="14" t="s">
        <v>16</v>
      </c>
      <c r="B48" s="14" t="s">
        <v>661</v>
      </c>
      <c r="C48" s="173">
        <f>SUM(C49)</f>
        <v>12000000</v>
      </c>
      <c r="D48" s="173">
        <f t="shared" ref="D48:R48" si="36">SUM(D49)</f>
        <v>0</v>
      </c>
      <c r="E48" s="173">
        <f t="shared" si="36"/>
        <v>0</v>
      </c>
      <c r="F48" s="173">
        <f t="shared" si="36"/>
        <v>0</v>
      </c>
      <c r="G48" s="173">
        <f t="shared" si="36"/>
        <v>0</v>
      </c>
      <c r="H48" s="173">
        <f t="shared" si="36"/>
        <v>0</v>
      </c>
      <c r="I48" s="173">
        <f t="shared" si="36"/>
        <v>0</v>
      </c>
      <c r="J48" s="173">
        <f t="shared" si="36"/>
        <v>0</v>
      </c>
      <c r="K48" s="173">
        <f t="shared" si="36"/>
        <v>12000000</v>
      </c>
      <c r="L48" s="173">
        <f t="shared" si="36"/>
        <v>11960000</v>
      </c>
      <c r="M48" s="173">
        <f t="shared" si="36"/>
        <v>11960000</v>
      </c>
      <c r="N48" s="173">
        <f t="shared" si="36"/>
        <v>0</v>
      </c>
      <c r="O48" s="173">
        <f t="shared" si="36"/>
        <v>0</v>
      </c>
      <c r="P48" s="173">
        <f t="shared" si="36"/>
        <v>0</v>
      </c>
      <c r="Q48" s="173">
        <f t="shared" si="36"/>
        <v>0</v>
      </c>
      <c r="R48" s="173">
        <f t="shared" si="36"/>
        <v>40000</v>
      </c>
    </row>
    <row r="49" spans="1:18">
      <c r="A49" s="9" t="s">
        <v>634</v>
      </c>
      <c r="B49" s="9" t="s">
        <v>20</v>
      </c>
      <c r="C49" s="115">
        <v>12000000</v>
      </c>
      <c r="D49" s="115"/>
      <c r="E49" s="115"/>
      <c r="F49" s="115"/>
      <c r="G49" s="115"/>
      <c r="H49" s="115"/>
      <c r="I49" s="115"/>
      <c r="J49" s="115">
        <f>SUM(F49:I49)</f>
        <v>0</v>
      </c>
      <c r="K49" s="115">
        <f>C49+J49</f>
        <v>12000000</v>
      </c>
      <c r="L49" s="115">
        <v>11960000</v>
      </c>
      <c r="M49" s="115">
        <v>11960000</v>
      </c>
      <c r="N49" s="283">
        <f>L49-M49</f>
        <v>0</v>
      </c>
      <c r="O49" s="115"/>
      <c r="P49" s="115"/>
      <c r="Q49" s="283">
        <f>SUM(N49:P49)</f>
        <v>0</v>
      </c>
      <c r="R49" s="115">
        <f>K49-M49-Q49</f>
        <v>40000</v>
      </c>
    </row>
    <row r="50" spans="1:18">
      <c r="A50" s="14" t="s">
        <v>16</v>
      </c>
      <c r="B50" s="14" t="s">
        <v>298</v>
      </c>
      <c r="C50" s="173">
        <f>SUM(C51)</f>
        <v>900000</v>
      </c>
      <c r="D50" s="173">
        <f t="shared" ref="D50:R50" si="37">SUM(D51)</f>
        <v>0</v>
      </c>
      <c r="E50" s="173">
        <f t="shared" si="37"/>
        <v>0</v>
      </c>
      <c r="F50" s="173">
        <f t="shared" si="37"/>
        <v>0</v>
      </c>
      <c r="G50" s="173">
        <f t="shared" si="37"/>
        <v>0</v>
      </c>
      <c r="H50" s="173">
        <f t="shared" si="37"/>
        <v>0</v>
      </c>
      <c r="I50" s="173">
        <f t="shared" si="37"/>
        <v>0</v>
      </c>
      <c r="J50" s="173">
        <f t="shared" si="37"/>
        <v>0</v>
      </c>
      <c r="K50" s="173">
        <f t="shared" si="37"/>
        <v>900000</v>
      </c>
      <c r="L50" s="173">
        <f t="shared" si="37"/>
        <v>900000</v>
      </c>
      <c r="M50" s="173">
        <f t="shared" si="37"/>
        <v>900000</v>
      </c>
      <c r="N50" s="173">
        <f t="shared" si="37"/>
        <v>0</v>
      </c>
      <c r="O50" s="173">
        <f t="shared" si="37"/>
        <v>0</v>
      </c>
      <c r="P50" s="173">
        <f t="shared" si="37"/>
        <v>0</v>
      </c>
      <c r="Q50" s="173">
        <f t="shared" si="37"/>
        <v>0</v>
      </c>
      <c r="R50" s="173">
        <f t="shared" si="37"/>
        <v>0</v>
      </c>
    </row>
    <row r="51" spans="1:18">
      <c r="A51" s="9" t="s">
        <v>64</v>
      </c>
      <c r="B51" s="9" t="s">
        <v>299</v>
      </c>
      <c r="C51" s="115">
        <v>900000</v>
      </c>
      <c r="D51" s="115"/>
      <c r="E51" s="115"/>
      <c r="F51" s="115"/>
      <c r="G51" s="115"/>
      <c r="H51" s="115"/>
      <c r="I51" s="115"/>
      <c r="J51" s="115">
        <f>SUM(F51:I51)</f>
        <v>0</v>
      </c>
      <c r="K51" s="115">
        <f>C51+J51</f>
        <v>900000</v>
      </c>
      <c r="L51" s="115">
        <v>900000</v>
      </c>
      <c r="M51" s="115">
        <v>900000</v>
      </c>
      <c r="N51" s="283">
        <f>L51-M51</f>
        <v>0</v>
      </c>
      <c r="O51" s="115"/>
      <c r="P51" s="115"/>
      <c r="Q51" s="283">
        <f>SUM(N51:P51)</f>
        <v>0</v>
      </c>
      <c r="R51" s="115">
        <f>K51-M51-Q51</f>
        <v>0</v>
      </c>
    </row>
    <row r="52" spans="1:18">
      <c r="A52" s="14" t="s">
        <v>16</v>
      </c>
      <c r="B52" s="14" t="s">
        <v>67</v>
      </c>
      <c r="C52" s="173">
        <f>SUM(C53)</f>
        <v>3200000</v>
      </c>
      <c r="D52" s="173">
        <f t="shared" ref="D52:R52" si="38">SUM(D53)</f>
        <v>0</v>
      </c>
      <c r="E52" s="173">
        <f t="shared" si="38"/>
        <v>0</v>
      </c>
      <c r="F52" s="173">
        <f t="shared" si="38"/>
        <v>0</v>
      </c>
      <c r="G52" s="173">
        <f t="shared" si="38"/>
        <v>0</v>
      </c>
      <c r="H52" s="173">
        <f t="shared" si="38"/>
        <v>0</v>
      </c>
      <c r="I52" s="173">
        <f t="shared" si="38"/>
        <v>0</v>
      </c>
      <c r="J52" s="173">
        <f t="shared" si="38"/>
        <v>0</v>
      </c>
      <c r="K52" s="173">
        <f t="shared" si="38"/>
        <v>3200000</v>
      </c>
      <c r="L52" s="173">
        <f t="shared" si="38"/>
        <v>3194000</v>
      </c>
      <c r="M52" s="173">
        <f t="shared" si="38"/>
        <v>3194000</v>
      </c>
      <c r="N52" s="173">
        <f t="shared" si="38"/>
        <v>0</v>
      </c>
      <c r="O52" s="173">
        <f t="shared" si="38"/>
        <v>0</v>
      </c>
      <c r="P52" s="173">
        <f t="shared" si="38"/>
        <v>0</v>
      </c>
      <c r="Q52" s="173">
        <f t="shared" si="38"/>
        <v>0</v>
      </c>
      <c r="R52" s="173">
        <f t="shared" si="38"/>
        <v>6000</v>
      </c>
    </row>
    <row r="53" spans="1:18">
      <c r="A53" s="9" t="s">
        <v>4</v>
      </c>
      <c r="B53" s="9" t="s">
        <v>67</v>
      </c>
      <c r="C53" s="115">
        <v>3200000</v>
      </c>
      <c r="D53" s="115"/>
      <c r="E53" s="115"/>
      <c r="F53" s="115"/>
      <c r="G53" s="115"/>
      <c r="H53" s="115"/>
      <c r="I53" s="115"/>
      <c r="J53" s="115">
        <f>SUM(F53:I53)</f>
        <v>0</v>
      </c>
      <c r="K53" s="115">
        <f>C53+J53</f>
        <v>3200000</v>
      </c>
      <c r="L53" s="115">
        <v>3194000</v>
      </c>
      <c r="M53" s="115">
        <v>3194000</v>
      </c>
      <c r="N53" s="283">
        <f>L53-M53</f>
        <v>0</v>
      </c>
      <c r="O53" s="115"/>
      <c r="P53" s="115"/>
      <c r="Q53" s="283">
        <f>SUM(N53:P53)</f>
        <v>0</v>
      </c>
      <c r="R53" s="115">
        <f>K53-M53-Q53</f>
        <v>6000</v>
      </c>
    </row>
    <row r="54" spans="1:18">
      <c r="A54" s="14" t="s">
        <v>16</v>
      </c>
      <c r="B54" s="14" t="s">
        <v>36</v>
      </c>
      <c r="C54" s="173">
        <f>SUM(C55:C57)</f>
        <v>43600000</v>
      </c>
      <c r="D54" s="173">
        <f t="shared" ref="D54:R54" si="39">SUM(D55:D57)</f>
        <v>0</v>
      </c>
      <c r="E54" s="173">
        <f t="shared" si="39"/>
        <v>0</v>
      </c>
      <c r="F54" s="173">
        <f t="shared" si="39"/>
        <v>0</v>
      </c>
      <c r="G54" s="173">
        <f t="shared" si="39"/>
        <v>0</v>
      </c>
      <c r="H54" s="173">
        <f t="shared" si="39"/>
        <v>0</v>
      </c>
      <c r="I54" s="173">
        <f t="shared" si="39"/>
        <v>0</v>
      </c>
      <c r="J54" s="173">
        <f t="shared" si="39"/>
        <v>0</v>
      </c>
      <c r="K54" s="173">
        <f t="shared" si="39"/>
        <v>43600000</v>
      </c>
      <c r="L54" s="173">
        <f t="shared" si="39"/>
        <v>43557260</v>
      </c>
      <c r="M54" s="173">
        <f t="shared" si="39"/>
        <v>43557260</v>
      </c>
      <c r="N54" s="173">
        <f t="shared" si="39"/>
        <v>0</v>
      </c>
      <c r="O54" s="173">
        <f t="shared" si="39"/>
        <v>0</v>
      </c>
      <c r="P54" s="173">
        <f t="shared" si="39"/>
        <v>0</v>
      </c>
      <c r="Q54" s="173">
        <f t="shared" si="39"/>
        <v>0</v>
      </c>
      <c r="R54" s="173">
        <f t="shared" si="39"/>
        <v>42740</v>
      </c>
    </row>
    <row r="55" spans="1:18">
      <c r="A55" s="9" t="s">
        <v>634</v>
      </c>
      <c r="B55" s="9" t="s">
        <v>645</v>
      </c>
      <c r="C55" s="115">
        <v>18600000</v>
      </c>
      <c r="D55" s="115"/>
      <c r="E55" s="115"/>
      <c r="F55" s="115"/>
      <c r="G55" s="115"/>
      <c r="H55" s="115"/>
      <c r="I55" s="115"/>
      <c r="J55" s="115">
        <f t="shared" ref="J55:J57" si="40">SUM(F55:I55)</f>
        <v>0</v>
      </c>
      <c r="K55" s="115">
        <f>C55+J55</f>
        <v>18600000</v>
      </c>
      <c r="L55" s="115">
        <v>18575140</v>
      </c>
      <c r="M55" s="115">
        <v>18575140</v>
      </c>
      <c r="N55" s="283">
        <f t="shared" ref="N55:N57" si="41">L55-M55</f>
        <v>0</v>
      </c>
      <c r="O55" s="115"/>
      <c r="P55" s="115"/>
      <c r="Q55" s="283">
        <f t="shared" ref="Q55:Q57" si="42">SUM(N55:P55)</f>
        <v>0</v>
      </c>
      <c r="R55" s="115">
        <f t="shared" ref="R55:R57" si="43">K55-M55-Q55</f>
        <v>24860</v>
      </c>
    </row>
    <row r="56" spans="1:18">
      <c r="A56" s="9" t="s">
        <v>4</v>
      </c>
      <c r="B56" s="9" t="s">
        <v>43</v>
      </c>
      <c r="C56" s="115">
        <v>12000000</v>
      </c>
      <c r="D56" s="115"/>
      <c r="E56" s="115"/>
      <c r="F56" s="115"/>
      <c r="G56" s="115"/>
      <c r="H56" s="115"/>
      <c r="I56" s="115"/>
      <c r="J56" s="115">
        <f t="shared" si="40"/>
        <v>0</v>
      </c>
      <c r="K56" s="115">
        <f>C56+J56</f>
        <v>12000000</v>
      </c>
      <c r="L56" s="115">
        <v>11999620</v>
      </c>
      <c r="M56" s="115">
        <v>11999620</v>
      </c>
      <c r="N56" s="283">
        <f t="shared" si="41"/>
        <v>0</v>
      </c>
      <c r="O56" s="115"/>
      <c r="P56" s="115"/>
      <c r="Q56" s="283">
        <f t="shared" si="42"/>
        <v>0</v>
      </c>
      <c r="R56" s="115">
        <f t="shared" si="43"/>
        <v>380</v>
      </c>
    </row>
    <row r="57" spans="1:18">
      <c r="A57" s="9" t="s">
        <v>634</v>
      </c>
      <c r="B57" s="9" t="s">
        <v>140</v>
      </c>
      <c r="C57" s="115">
        <v>13000000</v>
      </c>
      <c r="D57" s="115"/>
      <c r="E57" s="115"/>
      <c r="F57" s="115"/>
      <c r="G57" s="115"/>
      <c r="H57" s="115"/>
      <c r="I57" s="115"/>
      <c r="J57" s="115">
        <f t="shared" si="40"/>
        <v>0</v>
      </c>
      <c r="K57" s="115">
        <f>C57+J57</f>
        <v>13000000</v>
      </c>
      <c r="L57" s="115">
        <v>12982500</v>
      </c>
      <c r="M57" s="115">
        <v>12982500</v>
      </c>
      <c r="N57" s="283">
        <f t="shared" si="41"/>
        <v>0</v>
      </c>
      <c r="O57" s="115"/>
      <c r="P57" s="115"/>
      <c r="Q57" s="283">
        <f t="shared" si="42"/>
        <v>0</v>
      </c>
      <c r="R57" s="115">
        <f t="shared" si="43"/>
        <v>17500</v>
      </c>
    </row>
    <row r="58" spans="1:18">
      <c r="A58" s="14" t="s">
        <v>16</v>
      </c>
      <c r="B58" s="14" t="s">
        <v>662</v>
      </c>
      <c r="C58" s="173">
        <f>SUM(C59)</f>
        <v>1200000</v>
      </c>
      <c r="D58" s="173">
        <f t="shared" ref="D58:R58" si="44">SUM(D59)</f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1200000</v>
      </c>
      <c r="L58" s="173">
        <f t="shared" si="44"/>
        <v>918350</v>
      </c>
      <c r="M58" s="173">
        <f t="shared" si="44"/>
        <v>918350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281650</v>
      </c>
    </row>
    <row r="59" spans="1:18">
      <c r="A59" s="9" t="s">
        <v>4</v>
      </c>
      <c r="B59" s="9" t="s">
        <v>663</v>
      </c>
      <c r="C59" s="115">
        <v>1200000</v>
      </c>
      <c r="D59" s="115"/>
      <c r="E59" s="115"/>
      <c r="F59" s="115"/>
      <c r="G59" s="115"/>
      <c r="H59" s="115"/>
      <c r="I59" s="115"/>
      <c r="J59" s="115">
        <f>SUM(F59:I59)</f>
        <v>0</v>
      </c>
      <c r="K59" s="115">
        <f>C59+J59</f>
        <v>1200000</v>
      </c>
      <c r="L59" s="115">
        <v>918350</v>
      </c>
      <c r="M59" s="115">
        <v>918350</v>
      </c>
      <c r="N59" s="283">
        <f>L59-M59</f>
        <v>0</v>
      </c>
      <c r="O59" s="115"/>
      <c r="P59" s="115"/>
      <c r="Q59" s="283">
        <f>SUM(N59:P59)</f>
        <v>0</v>
      </c>
      <c r="R59" s="115">
        <f>K59-M59-Q59</f>
        <v>281650</v>
      </c>
    </row>
    <row r="60" spans="1:18">
      <c r="A60" s="14" t="s">
        <v>16</v>
      </c>
      <c r="B60" s="14" t="s">
        <v>664</v>
      </c>
      <c r="C60" s="173">
        <f>SUM(C61)</f>
        <v>4958000</v>
      </c>
      <c r="D60" s="173">
        <f t="shared" ref="D60:R60" si="45">SUM(D61)</f>
        <v>0</v>
      </c>
      <c r="E60" s="173">
        <f t="shared" si="45"/>
        <v>0</v>
      </c>
      <c r="F60" s="173">
        <f t="shared" si="45"/>
        <v>0</v>
      </c>
      <c r="G60" s="173">
        <f t="shared" si="45"/>
        <v>0</v>
      </c>
      <c r="H60" s="173">
        <f t="shared" si="45"/>
        <v>0</v>
      </c>
      <c r="I60" s="173">
        <f t="shared" si="45"/>
        <v>0</v>
      </c>
      <c r="J60" s="173">
        <f t="shared" si="45"/>
        <v>0</v>
      </c>
      <c r="K60" s="173">
        <f t="shared" si="45"/>
        <v>4958000</v>
      </c>
      <c r="L60" s="173">
        <f t="shared" si="45"/>
        <v>4957200</v>
      </c>
      <c r="M60" s="173">
        <f t="shared" si="45"/>
        <v>4957200</v>
      </c>
      <c r="N60" s="173">
        <f t="shared" si="45"/>
        <v>0</v>
      </c>
      <c r="O60" s="173">
        <f t="shared" si="45"/>
        <v>0</v>
      </c>
      <c r="P60" s="173">
        <f t="shared" si="45"/>
        <v>0</v>
      </c>
      <c r="Q60" s="173">
        <f t="shared" si="45"/>
        <v>0</v>
      </c>
      <c r="R60" s="173">
        <f t="shared" si="45"/>
        <v>800</v>
      </c>
    </row>
    <row r="61" spans="1:18">
      <c r="A61" s="9" t="s">
        <v>4</v>
      </c>
      <c r="B61" s="9" t="s">
        <v>275</v>
      </c>
      <c r="C61" s="115">
        <v>4958000</v>
      </c>
      <c r="D61" s="115"/>
      <c r="E61" s="115"/>
      <c r="F61" s="115"/>
      <c r="G61" s="115"/>
      <c r="H61" s="115"/>
      <c r="I61" s="115"/>
      <c r="J61" s="115">
        <f>SUM(F61:I61)</f>
        <v>0</v>
      </c>
      <c r="K61" s="115">
        <f>C61+J61</f>
        <v>4958000</v>
      </c>
      <c r="L61" s="115">
        <v>4957200</v>
      </c>
      <c r="M61" s="115">
        <v>4957200</v>
      </c>
      <c r="N61" s="283">
        <f>L61-M61</f>
        <v>0</v>
      </c>
      <c r="O61" s="115"/>
      <c r="P61" s="115"/>
      <c r="Q61" s="283">
        <f>SUM(N61:P61)</f>
        <v>0</v>
      </c>
      <c r="R61" s="115">
        <f>K61-M61-Q61</f>
        <v>800</v>
      </c>
    </row>
    <row r="62" spans="1:18">
      <c r="A62" s="14" t="s">
        <v>16</v>
      </c>
      <c r="B62" s="14" t="s">
        <v>641</v>
      </c>
      <c r="C62" s="173">
        <f>SUM(C63:C64)</f>
        <v>16159000</v>
      </c>
      <c r="D62" s="173">
        <f t="shared" ref="D62:R62" si="46">SUM(D63:D64)</f>
        <v>0</v>
      </c>
      <c r="E62" s="173">
        <f t="shared" si="46"/>
        <v>0</v>
      </c>
      <c r="F62" s="173">
        <f t="shared" si="46"/>
        <v>0</v>
      </c>
      <c r="G62" s="173">
        <f t="shared" si="46"/>
        <v>0</v>
      </c>
      <c r="H62" s="173">
        <f t="shared" si="46"/>
        <v>0</v>
      </c>
      <c r="I62" s="173">
        <f t="shared" si="46"/>
        <v>0</v>
      </c>
      <c r="J62" s="173">
        <f t="shared" si="46"/>
        <v>0</v>
      </c>
      <c r="K62" s="173">
        <f t="shared" si="46"/>
        <v>16159000</v>
      </c>
      <c r="L62" s="173">
        <f t="shared" si="46"/>
        <v>16152500</v>
      </c>
      <c r="M62" s="173">
        <f t="shared" si="46"/>
        <v>16152500</v>
      </c>
      <c r="N62" s="173">
        <f t="shared" si="46"/>
        <v>0</v>
      </c>
      <c r="O62" s="173">
        <f t="shared" si="46"/>
        <v>0</v>
      </c>
      <c r="P62" s="173">
        <f t="shared" si="46"/>
        <v>0</v>
      </c>
      <c r="Q62" s="173">
        <f t="shared" si="46"/>
        <v>0</v>
      </c>
      <c r="R62" s="173">
        <f t="shared" si="46"/>
        <v>6500</v>
      </c>
    </row>
    <row r="63" spans="1:18">
      <c r="A63" s="9" t="s">
        <v>4</v>
      </c>
      <c r="B63" s="9" t="s">
        <v>657</v>
      </c>
      <c r="C63" s="115">
        <v>3000000</v>
      </c>
      <c r="D63" s="115"/>
      <c r="E63" s="115"/>
      <c r="F63" s="115"/>
      <c r="G63" s="115"/>
      <c r="H63" s="115"/>
      <c r="I63" s="115"/>
      <c r="J63" s="115">
        <f t="shared" ref="J63:J64" si="47">SUM(F63:I63)</f>
        <v>0</v>
      </c>
      <c r="K63" s="115">
        <f>C63+J63</f>
        <v>3000000</v>
      </c>
      <c r="L63" s="115">
        <v>2999700</v>
      </c>
      <c r="M63" s="115">
        <v>2999700</v>
      </c>
      <c r="N63" s="283">
        <f t="shared" ref="N63:N64" si="48">L63-M63</f>
        <v>0</v>
      </c>
      <c r="O63" s="115"/>
      <c r="P63" s="115"/>
      <c r="Q63" s="283">
        <f t="shared" ref="Q63:Q64" si="49">SUM(N63:P63)</f>
        <v>0</v>
      </c>
      <c r="R63" s="115">
        <f t="shared" ref="R63:R64" si="50">K63-M63-Q63</f>
        <v>300</v>
      </c>
    </row>
    <row r="64" spans="1:18">
      <c r="A64" s="9" t="s">
        <v>4</v>
      </c>
      <c r="B64" s="9" t="s">
        <v>48</v>
      </c>
      <c r="C64" s="115">
        <v>13159000</v>
      </c>
      <c r="D64" s="115"/>
      <c r="E64" s="115"/>
      <c r="F64" s="115"/>
      <c r="G64" s="115"/>
      <c r="H64" s="115"/>
      <c r="I64" s="115"/>
      <c r="J64" s="115">
        <f t="shared" si="47"/>
        <v>0</v>
      </c>
      <c r="K64" s="115">
        <f>C64+J64</f>
        <v>13159000</v>
      </c>
      <c r="L64" s="115">
        <v>13152800</v>
      </c>
      <c r="M64" s="115">
        <v>13152800</v>
      </c>
      <c r="N64" s="283">
        <f t="shared" si="48"/>
        <v>0</v>
      </c>
      <c r="O64" s="115"/>
      <c r="P64" s="115"/>
      <c r="Q64" s="283">
        <f t="shared" si="49"/>
        <v>0</v>
      </c>
      <c r="R64" s="115">
        <f t="shared" si="50"/>
        <v>6200</v>
      </c>
    </row>
    <row r="65" spans="1:18">
      <c r="A65" s="14" t="s">
        <v>16</v>
      </c>
      <c r="B65" s="14" t="s">
        <v>60</v>
      </c>
      <c r="C65" s="173">
        <f>SUM(C66)</f>
        <v>1200000</v>
      </c>
      <c r="D65" s="173">
        <f t="shared" ref="D65:R65" si="51">SUM(D66)</f>
        <v>0</v>
      </c>
      <c r="E65" s="173">
        <f t="shared" si="51"/>
        <v>0</v>
      </c>
      <c r="F65" s="173">
        <f t="shared" si="51"/>
        <v>0</v>
      </c>
      <c r="G65" s="173">
        <f t="shared" si="51"/>
        <v>0</v>
      </c>
      <c r="H65" s="173">
        <f t="shared" si="51"/>
        <v>0</v>
      </c>
      <c r="I65" s="173">
        <f t="shared" si="51"/>
        <v>0</v>
      </c>
      <c r="J65" s="173">
        <f t="shared" si="51"/>
        <v>0</v>
      </c>
      <c r="K65" s="173">
        <f t="shared" si="51"/>
        <v>1200000</v>
      </c>
      <c r="L65" s="173">
        <f t="shared" si="51"/>
        <v>1200000</v>
      </c>
      <c r="M65" s="173">
        <f t="shared" si="51"/>
        <v>1200000</v>
      </c>
      <c r="N65" s="173">
        <f t="shared" si="51"/>
        <v>0</v>
      </c>
      <c r="O65" s="173">
        <f t="shared" si="51"/>
        <v>0</v>
      </c>
      <c r="P65" s="173">
        <f t="shared" si="51"/>
        <v>0</v>
      </c>
      <c r="Q65" s="173">
        <f t="shared" si="51"/>
        <v>0</v>
      </c>
      <c r="R65" s="173">
        <f t="shared" si="51"/>
        <v>0</v>
      </c>
    </row>
    <row r="66" spans="1:18">
      <c r="A66" s="9" t="s">
        <v>634</v>
      </c>
      <c r="B66" s="9" t="s">
        <v>60</v>
      </c>
      <c r="C66" s="115">
        <v>1200000</v>
      </c>
      <c r="D66" s="115"/>
      <c r="E66" s="115"/>
      <c r="F66" s="115"/>
      <c r="G66" s="115"/>
      <c r="H66" s="115"/>
      <c r="I66" s="115"/>
      <c r="J66" s="115">
        <f>SUM(F66:I66)</f>
        <v>0</v>
      </c>
      <c r="K66" s="115">
        <f>C66+J66</f>
        <v>1200000</v>
      </c>
      <c r="L66" s="115">
        <v>1200000</v>
      </c>
      <c r="M66" s="115">
        <v>1200000</v>
      </c>
      <c r="N66" s="283">
        <f>L66-M66</f>
        <v>0</v>
      </c>
      <c r="O66" s="115"/>
      <c r="P66" s="115"/>
      <c r="Q66" s="283">
        <f>SUM(N66:P66)</f>
        <v>0</v>
      </c>
      <c r="R66" s="115">
        <f>K66-M66-Q66</f>
        <v>0</v>
      </c>
    </row>
    <row r="67" spans="1:18">
      <c r="A67" s="11" t="s">
        <v>1</v>
      </c>
      <c r="B67" s="11" t="s">
        <v>240</v>
      </c>
      <c r="C67" s="117">
        <f t="shared" ref="C67:R70" si="52">SUM(C68)</f>
        <v>0</v>
      </c>
      <c r="D67" s="117">
        <f t="shared" si="52"/>
        <v>0</v>
      </c>
      <c r="E67" s="117">
        <f t="shared" si="52"/>
        <v>0</v>
      </c>
      <c r="F67" s="117">
        <f t="shared" si="52"/>
        <v>0</v>
      </c>
      <c r="G67" s="117">
        <f t="shared" si="52"/>
        <v>0</v>
      </c>
      <c r="H67" s="117">
        <f t="shared" si="52"/>
        <v>0</v>
      </c>
      <c r="I67" s="117">
        <f t="shared" si="52"/>
        <v>5000000</v>
      </c>
      <c r="J67" s="117">
        <f t="shared" si="52"/>
        <v>5000000</v>
      </c>
      <c r="K67" s="117">
        <f t="shared" si="52"/>
        <v>5000000</v>
      </c>
      <c r="L67" s="117">
        <f t="shared" si="52"/>
        <v>3660000</v>
      </c>
      <c r="M67" s="117">
        <f t="shared" si="52"/>
        <v>3660000</v>
      </c>
      <c r="N67" s="117">
        <f t="shared" si="52"/>
        <v>0</v>
      </c>
      <c r="O67" s="117">
        <f t="shared" si="52"/>
        <v>0</v>
      </c>
      <c r="P67" s="117">
        <f t="shared" si="52"/>
        <v>0</v>
      </c>
      <c r="Q67" s="117">
        <f t="shared" si="52"/>
        <v>0</v>
      </c>
      <c r="R67" s="117">
        <f t="shared" si="52"/>
        <v>1340000</v>
      </c>
    </row>
    <row r="68" spans="1:18">
      <c r="A68" s="12" t="s">
        <v>2</v>
      </c>
      <c r="B68" s="12" t="s">
        <v>241</v>
      </c>
      <c r="C68" s="119">
        <f t="shared" si="52"/>
        <v>0</v>
      </c>
      <c r="D68" s="119">
        <f t="shared" si="52"/>
        <v>0</v>
      </c>
      <c r="E68" s="119">
        <f t="shared" si="52"/>
        <v>0</v>
      </c>
      <c r="F68" s="119">
        <f t="shared" si="52"/>
        <v>0</v>
      </c>
      <c r="G68" s="119">
        <f t="shared" si="52"/>
        <v>0</v>
      </c>
      <c r="H68" s="119">
        <f t="shared" si="52"/>
        <v>0</v>
      </c>
      <c r="I68" s="119">
        <f t="shared" si="52"/>
        <v>5000000</v>
      </c>
      <c r="J68" s="119">
        <f t="shared" si="52"/>
        <v>5000000</v>
      </c>
      <c r="K68" s="119">
        <f t="shared" si="52"/>
        <v>5000000</v>
      </c>
      <c r="L68" s="119">
        <f t="shared" si="52"/>
        <v>3660000</v>
      </c>
      <c r="M68" s="119">
        <f t="shared" si="52"/>
        <v>3660000</v>
      </c>
      <c r="N68" s="119">
        <f t="shared" si="52"/>
        <v>0</v>
      </c>
      <c r="O68" s="119">
        <f t="shared" si="52"/>
        <v>0</v>
      </c>
      <c r="P68" s="119">
        <f t="shared" si="52"/>
        <v>0</v>
      </c>
      <c r="Q68" s="119">
        <f t="shared" si="52"/>
        <v>0</v>
      </c>
      <c r="R68" s="119">
        <f t="shared" si="52"/>
        <v>1340000</v>
      </c>
    </row>
    <row r="69" spans="1:18">
      <c r="A69" s="13" t="s">
        <v>3</v>
      </c>
      <c r="B69" s="13" t="s">
        <v>87</v>
      </c>
      <c r="C69" s="120">
        <f t="shared" si="52"/>
        <v>0</v>
      </c>
      <c r="D69" s="120">
        <f t="shared" si="52"/>
        <v>0</v>
      </c>
      <c r="E69" s="120">
        <f t="shared" si="52"/>
        <v>0</v>
      </c>
      <c r="F69" s="120">
        <f t="shared" si="52"/>
        <v>0</v>
      </c>
      <c r="G69" s="120">
        <f t="shared" si="52"/>
        <v>0</v>
      </c>
      <c r="H69" s="120">
        <f t="shared" si="52"/>
        <v>0</v>
      </c>
      <c r="I69" s="120">
        <f t="shared" si="52"/>
        <v>5000000</v>
      </c>
      <c r="J69" s="120">
        <f t="shared" si="52"/>
        <v>5000000</v>
      </c>
      <c r="K69" s="120">
        <f t="shared" si="52"/>
        <v>5000000</v>
      </c>
      <c r="L69" s="120">
        <f t="shared" si="52"/>
        <v>3660000</v>
      </c>
      <c r="M69" s="120">
        <f t="shared" si="52"/>
        <v>3660000</v>
      </c>
      <c r="N69" s="120">
        <f t="shared" si="52"/>
        <v>0</v>
      </c>
      <c r="O69" s="120">
        <f t="shared" si="52"/>
        <v>0</v>
      </c>
      <c r="P69" s="120">
        <f t="shared" si="52"/>
        <v>0</v>
      </c>
      <c r="Q69" s="120">
        <f t="shared" si="52"/>
        <v>0</v>
      </c>
      <c r="R69" s="120">
        <f t="shared" si="52"/>
        <v>1340000</v>
      </c>
    </row>
    <row r="70" spans="1:18">
      <c r="A70" s="14" t="s">
        <v>16</v>
      </c>
      <c r="B70" s="14" t="s">
        <v>661</v>
      </c>
      <c r="C70" s="173">
        <f>SUM(C71)</f>
        <v>0</v>
      </c>
      <c r="D70" s="173">
        <f t="shared" si="52"/>
        <v>0</v>
      </c>
      <c r="E70" s="173">
        <f t="shared" si="52"/>
        <v>0</v>
      </c>
      <c r="F70" s="173">
        <f t="shared" si="52"/>
        <v>0</v>
      </c>
      <c r="G70" s="173">
        <f t="shared" si="52"/>
        <v>0</v>
      </c>
      <c r="H70" s="173">
        <f t="shared" si="52"/>
        <v>0</v>
      </c>
      <c r="I70" s="173">
        <f t="shared" si="52"/>
        <v>5000000</v>
      </c>
      <c r="J70" s="173">
        <f t="shared" si="52"/>
        <v>5000000</v>
      </c>
      <c r="K70" s="173">
        <f t="shared" si="52"/>
        <v>5000000</v>
      </c>
      <c r="L70" s="173">
        <f t="shared" si="52"/>
        <v>3660000</v>
      </c>
      <c r="M70" s="173">
        <f t="shared" si="52"/>
        <v>3660000</v>
      </c>
      <c r="N70" s="173">
        <f t="shared" si="52"/>
        <v>0</v>
      </c>
      <c r="O70" s="173">
        <f t="shared" si="52"/>
        <v>0</v>
      </c>
      <c r="P70" s="173">
        <f t="shared" si="52"/>
        <v>0</v>
      </c>
      <c r="Q70" s="173">
        <f t="shared" si="52"/>
        <v>0</v>
      </c>
      <c r="R70" s="173">
        <f t="shared" si="52"/>
        <v>1340000</v>
      </c>
    </row>
    <row r="71" spans="1:18">
      <c r="A71" s="9" t="s">
        <v>4</v>
      </c>
      <c r="B71" s="9" t="s">
        <v>661</v>
      </c>
      <c r="C71" s="115">
        <v>0</v>
      </c>
      <c r="D71" s="115"/>
      <c r="E71" s="115"/>
      <c r="F71" s="115"/>
      <c r="G71" s="115"/>
      <c r="H71" s="115"/>
      <c r="I71" s="115">
        <v>5000000</v>
      </c>
      <c r="J71" s="115">
        <f>SUM(F71:I71)</f>
        <v>5000000</v>
      </c>
      <c r="K71" s="115">
        <f>C71+J71</f>
        <v>5000000</v>
      </c>
      <c r="L71" s="115">
        <v>3660000</v>
      </c>
      <c r="M71" s="115">
        <v>3660000</v>
      </c>
      <c r="N71" s="283">
        <f>L71-M71</f>
        <v>0</v>
      </c>
      <c r="O71" s="115"/>
      <c r="P71" s="115"/>
      <c r="Q71" s="283">
        <f>SUM(N71:P71)</f>
        <v>0</v>
      </c>
      <c r="R71" s="115">
        <f>K71-M71-Q71</f>
        <v>1340000</v>
      </c>
    </row>
    <row r="72" spans="1:18">
      <c r="A72" s="11" t="s">
        <v>1</v>
      </c>
      <c r="B72" s="18" t="s">
        <v>665</v>
      </c>
      <c r="C72" s="117">
        <f>C73</f>
        <v>0</v>
      </c>
      <c r="D72" s="117">
        <f t="shared" ref="D72:R73" si="53">D73</f>
        <v>0</v>
      </c>
      <c r="E72" s="117">
        <f t="shared" si="53"/>
        <v>0</v>
      </c>
      <c r="F72" s="117">
        <f t="shared" si="53"/>
        <v>0</v>
      </c>
      <c r="G72" s="117">
        <f t="shared" si="53"/>
        <v>0</v>
      </c>
      <c r="H72" s="117">
        <f t="shared" si="53"/>
        <v>365000000</v>
      </c>
      <c r="I72" s="117">
        <f t="shared" si="53"/>
        <v>247211490</v>
      </c>
      <c r="J72" s="117">
        <f t="shared" si="53"/>
        <v>612211490</v>
      </c>
      <c r="K72" s="117">
        <f t="shared" si="53"/>
        <v>612211490</v>
      </c>
      <c r="L72" s="117">
        <f t="shared" si="53"/>
        <v>580890580</v>
      </c>
      <c r="M72" s="117">
        <f t="shared" si="53"/>
        <v>580890580</v>
      </c>
      <c r="N72" s="117">
        <f t="shared" si="53"/>
        <v>0</v>
      </c>
      <c r="O72" s="117">
        <f t="shared" si="53"/>
        <v>0</v>
      </c>
      <c r="P72" s="117">
        <f t="shared" si="53"/>
        <v>0</v>
      </c>
      <c r="Q72" s="117">
        <f t="shared" si="53"/>
        <v>0</v>
      </c>
      <c r="R72" s="117">
        <f t="shared" si="53"/>
        <v>31320910</v>
      </c>
    </row>
    <row r="73" spans="1:18">
      <c r="A73" s="12" t="s">
        <v>2</v>
      </c>
      <c r="B73" s="12" t="s">
        <v>1275</v>
      </c>
      <c r="C73" s="119">
        <f>C74</f>
        <v>0</v>
      </c>
      <c r="D73" s="119">
        <f t="shared" si="53"/>
        <v>0</v>
      </c>
      <c r="E73" s="119">
        <f t="shared" si="53"/>
        <v>0</v>
      </c>
      <c r="F73" s="119">
        <f t="shared" si="53"/>
        <v>0</v>
      </c>
      <c r="G73" s="119">
        <f t="shared" si="53"/>
        <v>0</v>
      </c>
      <c r="H73" s="119">
        <f t="shared" si="53"/>
        <v>365000000</v>
      </c>
      <c r="I73" s="119">
        <f t="shared" si="53"/>
        <v>247211490</v>
      </c>
      <c r="J73" s="119">
        <f t="shared" si="53"/>
        <v>612211490</v>
      </c>
      <c r="K73" s="119">
        <f t="shared" si="53"/>
        <v>612211490</v>
      </c>
      <c r="L73" s="119">
        <f t="shared" si="53"/>
        <v>580890580</v>
      </c>
      <c r="M73" s="119">
        <f t="shared" si="53"/>
        <v>580890580</v>
      </c>
      <c r="N73" s="119">
        <f t="shared" si="53"/>
        <v>0</v>
      </c>
      <c r="O73" s="119">
        <f t="shared" si="53"/>
        <v>0</v>
      </c>
      <c r="P73" s="119">
        <f t="shared" si="53"/>
        <v>0</v>
      </c>
      <c r="Q73" s="119">
        <f t="shared" si="53"/>
        <v>0</v>
      </c>
      <c r="R73" s="119">
        <f t="shared" si="53"/>
        <v>31320910</v>
      </c>
    </row>
    <row r="74" spans="1:18">
      <c r="A74" s="13" t="s">
        <v>3</v>
      </c>
      <c r="B74" s="13" t="s">
        <v>309</v>
      </c>
      <c r="C74" s="120">
        <f>SUM(C75,C77,C80)</f>
        <v>0</v>
      </c>
      <c r="D74" s="120">
        <f t="shared" ref="D74:R74" si="54">SUM(D75,D77,D80)</f>
        <v>0</v>
      </c>
      <c r="E74" s="120">
        <f t="shared" si="54"/>
        <v>0</v>
      </c>
      <c r="F74" s="120">
        <f t="shared" si="54"/>
        <v>0</v>
      </c>
      <c r="G74" s="120">
        <f t="shared" si="54"/>
        <v>0</v>
      </c>
      <c r="H74" s="120">
        <f t="shared" si="54"/>
        <v>365000000</v>
      </c>
      <c r="I74" s="120">
        <f t="shared" si="54"/>
        <v>247211490</v>
      </c>
      <c r="J74" s="120">
        <f t="shared" si="54"/>
        <v>612211490</v>
      </c>
      <c r="K74" s="120">
        <f t="shared" si="54"/>
        <v>612211490</v>
      </c>
      <c r="L74" s="120">
        <f t="shared" si="54"/>
        <v>580890580</v>
      </c>
      <c r="M74" s="120">
        <f t="shared" si="54"/>
        <v>580890580</v>
      </c>
      <c r="N74" s="120">
        <f t="shared" si="54"/>
        <v>0</v>
      </c>
      <c r="O74" s="120">
        <f t="shared" si="54"/>
        <v>0</v>
      </c>
      <c r="P74" s="120">
        <f t="shared" si="54"/>
        <v>0</v>
      </c>
      <c r="Q74" s="120">
        <f t="shared" si="54"/>
        <v>0</v>
      </c>
      <c r="R74" s="120">
        <f t="shared" si="54"/>
        <v>31320910</v>
      </c>
    </row>
    <row r="75" spans="1:18">
      <c r="A75" s="14" t="s">
        <v>16</v>
      </c>
      <c r="B75" s="14" t="s">
        <v>36</v>
      </c>
      <c r="C75" s="173">
        <f>SUM(C76)</f>
        <v>0</v>
      </c>
      <c r="D75" s="173">
        <f t="shared" ref="D75:R75" si="55">SUM(D76)</f>
        <v>0</v>
      </c>
      <c r="E75" s="173">
        <f t="shared" si="55"/>
        <v>0</v>
      </c>
      <c r="F75" s="173">
        <f t="shared" si="55"/>
        <v>0</v>
      </c>
      <c r="G75" s="173">
        <f t="shared" si="55"/>
        <v>0</v>
      </c>
      <c r="H75" s="173">
        <f t="shared" si="55"/>
        <v>300000000</v>
      </c>
      <c r="I75" s="173">
        <f t="shared" si="55"/>
        <v>0</v>
      </c>
      <c r="J75" s="173">
        <f t="shared" si="55"/>
        <v>300000000</v>
      </c>
      <c r="K75" s="173">
        <f t="shared" si="55"/>
        <v>300000000</v>
      </c>
      <c r="L75" s="173">
        <f t="shared" si="55"/>
        <v>268679090</v>
      </c>
      <c r="M75" s="173">
        <f t="shared" si="55"/>
        <v>268679090</v>
      </c>
      <c r="N75" s="173">
        <f t="shared" si="55"/>
        <v>0</v>
      </c>
      <c r="O75" s="173">
        <f t="shared" si="55"/>
        <v>0</v>
      </c>
      <c r="P75" s="173">
        <f t="shared" si="55"/>
        <v>0</v>
      </c>
      <c r="Q75" s="173">
        <f t="shared" si="55"/>
        <v>0</v>
      </c>
      <c r="R75" s="173">
        <f t="shared" si="55"/>
        <v>31320910</v>
      </c>
    </row>
    <row r="76" spans="1:18">
      <c r="A76" s="9" t="s">
        <v>634</v>
      </c>
      <c r="B76" s="9" t="s">
        <v>43</v>
      </c>
      <c r="C76" s="115">
        <v>0</v>
      </c>
      <c r="D76" s="115"/>
      <c r="E76" s="115"/>
      <c r="F76" s="115"/>
      <c r="G76" s="115"/>
      <c r="H76" s="115">
        <v>300000000</v>
      </c>
      <c r="I76" s="115"/>
      <c r="J76" s="115">
        <f>SUM(F76:I76)</f>
        <v>300000000</v>
      </c>
      <c r="K76" s="115">
        <f>C76+J76</f>
        <v>300000000</v>
      </c>
      <c r="L76" s="115">
        <v>268679090</v>
      </c>
      <c r="M76" s="115">
        <v>268679090</v>
      </c>
      <c r="N76" s="283">
        <f>L76-M76</f>
        <v>0</v>
      </c>
      <c r="O76" s="115"/>
      <c r="P76" s="115"/>
      <c r="Q76" s="283">
        <f>SUM(N76:P76)</f>
        <v>0</v>
      </c>
      <c r="R76" s="115">
        <f>K76-M76-Q76</f>
        <v>31320910</v>
      </c>
    </row>
    <row r="77" spans="1:18">
      <c r="A77" s="14" t="s">
        <v>16</v>
      </c>
      <c r="B77" s="17" t="s">
        <v>644</v>
      </c>
      <c r="C77" s="173">
        <f>SUM(C78:C79)</f>
        <v>0</v>
      </c>
      <c r="D77" s="173">
        <f t="shared" ref="D77:R77" si="56">SUM(D78:D79)</f>
        <v>0</v>
      </c>
      <c r="E77" s="173">
        <f t="shared" si="56"/>
        <v>0</v>
      </c>
      <c r="F77" s="173">
        <f t="shared" si="56"/>
        <v>0</v>
      </c>
      <c r="G77" s="173">
        <f t="shared" si="56"/>
        <v>0</v>
      </c>
      <c r="H77" s="173">
        <f t="shared" si="56"/>
        <v>65000000</v>
      </c>
      <c r="I77" s="173">
        <f t="shared" si="56"/>
        <v>97938600</v>
      </c>
      <c r="J77" s="173">
        <f t="shared" si="56"/>
        <v>162938600</v>
      </c>
      <c r="K77" s="173">
        <f t="shared" si="56"/>
        <v>162938600</v>
      </c>
      <c r="L77" s="173">
        <f t="shared" si="56"/>
        <v>162938600</v>
      </c>
      <c r="M77" s="173">
        <f t="shared" si="56"/>
        <v>162938600</v>
      </c>
      <c r="N77" s="173">
        <f t="shared" si="56"/>
        <v>0</v>
      </c>
      <c r="O77" s="173">
        <f t="shared" si="56"/>
        <v>0</v>
      </c>
      <c r="P77" s="173">
        <f t="shared" si="56"/>
        <v>0</v>
      </c>
      <c r="Q77" s="173">
        <f t="shared" si="56"/>
        <v>0</v>
      </c>
      <c r="R77" s="173">
        <f t="shared" si="56"/>
        <v>0</v>
      </c>
    </row>
    <row r="78" spans="1:18">
      <c r="A78" s="9" t="s">
        <v>634</v>
      </c>
      <c r="B78" s="15" t="s">
        <v>666</v>
      </c>
      <c r="C78" s="115">
        <v>0</v>
      </c>
      <c r="D78" s="115"/>
      <c r="E78" s="115"/>
      <c r="F78" s="115"/>
      <c r="G78" s="115"/>
      <c r="H78" s="115">
        <v>65000000</v>
      </c>
      <c r="I78" s="292"/>
      <c r="J78" s="115">
        <f t="shared" ref="J78:J79" si="57">SUM(F78:I78)</f>
        <v>65000000</v>
      </c>
      <c r="K78" s="115">
        <f>C78+J78</f>
        <v>65000000</v>
      </c>
      <c r="L78" s="115">
        <v>65000000</v>
      </c>
      <c r="M78" s="115">
        <v>65000000</v>
      </c>
      <c r="N78" s="283">
        <f t="shared" ref="N78:N79" si="58">L78-M78</f>
        <v>0</v>
      </c>
      <c r="O78" s="115"/>
      <c r="P78" s="115"/>
      <c r="Q78" s="283">
        <f t="shared" ref="Q78:Q79" si="59">SUM(N78:P78)</f>
        <v>0</v>
      </c>
      <c r="R78" s="115">
        <f t="shared" ref="R78:R79" si="60">K78-M78-Q78</f>
        <v>0</v>
      </c>
    </row>
    <row r="79" spans="1:18">
      <c r="A79" s="9" t="s">
        <v>4</v>
      </c>
      <c r="B79" s="15" t="s">
        <v>667</v>
      </c>
      <c r="C79" s="115">
        <v>0</v>
      </c>
      <c r="D79" s="115"/>
      <c r="E79" s="115"/>
      <c r="F79" s="115"/>
      <c r="G79" s="115"/>
      <c r="H79" s="115"/>
      <c r="I79" s="115">
        <v>97938600</v>
      </c>
      <c r="J79" s="115">
        <f t="shared" si="57"/>
        <v>97938600</v>
      </c>
      <c r="K79" s="115">
        <f>C79+J79</f>
        <v>97938600</v>
      </c>
      <c r="L79" s="115">
        <v>97938600</v>
      </c>
      <c r="M79" s="115">
        <v>97938600</v>
      </c>
      <c r="N79" s="283">
        <f t="shared" si="58"/>
        <v>0</v>
      </c>
      <c r="O79" s="115"/>
      <c r="P79" s="115"/>
      <c r="Q79" s="283">
        <f t="shared" si="59"/>
        <v>0</v>
      </c>
      <c r="R79" s="115">
        <f t="shared" si="60"/>
        <v>0</v>
      </c>
    </row>
    <row r="80" spans="1:18">
      <c r="A80" s="14" t="s">
        <v>16</v>
      </c>
      <c r="B80" s="17" t="s">
        <v>104</v>
      </c>
      <c r="C80" s="173">
        <f>SUM(C81)</f>
        <v>0</v>
      </c>
      <c r="D80" s="173">
        <f t="shared" ref="D80:R80" si="61">SUM(D81)</f>
        <v>0</v>
      </c>
      <c r="E80" s="173">
        <f t="shared" si="61"/>
        <v>0</v>
      </c>
      <c r="F80" s="173">
        <f t="shared" si="61"/>
        <v>0</v>
      </c>
      <c r="G80" s="173">
        <f t="shared" si="61"/>
        <v>0</v>
      </c>
      <c r="H80" s="173">
        <f t="shared" si="61"/>
        <v>0</v>
      </c>
      <c r="I80" s="173">
        <f t="shared" si="61"/>
        <v>149272890</v>
      </c>
      <c r="J80" s="173">
        <f t="shared" si="61"/>
        <v>149272890</v>
      </c>
      <c r="K80" s="173">
        <f t="shared" si="61"/>
        <v>149272890</v>
      </c>
      <c r="L80" s="173">
        <f t="shared" si="61"/>
        <v>149272890</v>
      </c>
      <c r="M80" s="173">
        <f t="shared" si="61"/>
        <v>149272890</v>
      </c>
      <c r="N80" s="173">
        <f t="shared" si="61"/>
        <v>0</v>
      </c>
      <c r="O80" s="173">
        <f t="shared" si="61"/>
        <v>0</v>
      </c>
      <c r="P80" s="173">
        <f t="shared" si="61"/>
        <v>0</v>
      </c>
      <c r="Q80" s="173">
        <f t="shared" si="61"/>
        <v>0</v>
      </c>
      <c r="R80" s="173">
        <f t="shared" si="61"/>
        <v>0</v>
      </c>
    </row>
    <row r="81" spans="1:18">
      <c r="A81" s="9" t="s">
        <v>4</v>
      </c>
      <c r="B81" s="15" t="s">
        <v>668</v>
      </c>
      <c r="C81" s="115">
        <v>0</v>
      </c>
      <c r="D81" s="115"/>
      <c r="E81" s="115"/>
      <c r="F81" s="115"/>
      <c r="G81" s="115"/>
      <c r="H81" s="115"/>
      <c r="I81" s="115">
        <v>149272890</v>
      </c>
      <c r="J81" s="115">
        <f>SUM(F81:I81)</f>
        <v>149272890</v>
      </c>
      <c r="K81" s="115">
        <f>C81+J81</f>
        <v>149272890</v>
      </c>
      <c r="L81" s="115">
        <v>149272890</v>
      </c>
      <c r="M81" s="115">
        <v>149272890</v>
      </c>
      <c r="N81" s="283">
        <f>L81-M81</f>
        <v>0</v>
      </c>
      <c r="O81" s="115"/>
      <c r="P81" s="115"/>
      <c r="Q81" s="283">
        <f>SUM(N81:P81)</f>
        <v>0</v>
      </c>
      <c r="R81" s="115">
        <f>K81-M81-Q81</f>
        <v>0</v>
      </c>
    </row>
    <row r="82" spans="1:18">
      <c r="A82" s="11" t="s">
        <v>1</v>
      </c>
      <c r="B82" s="18" t="s">
        <v>669</v>
      </c>
      <c r="C82" s="117">
        <f>C83</f>
        <v>0</v>
      </c>
      <c r="D82" s="117">
        <f t="shared" ref="D82:R83" si="62">D83</f>
        <v>0</v>
      </c>
      <c r="E82" s="117">
        <f t="shared" si="62"/>
        <v>0</v>
      </c>
      <c r="F82" s="117">
        <f t="shared" si="62"/>
        <v>18000000</v>
      </c>
      <c r="G82" s="117">
        <f t="shared" si="62"/>
        <v>0</v>
      </c>
      <c r="H82" s="117">
        <f t="shared" si="62"/>
        <v>119000000</v>
      </c>
      <c r="I82" s="117">
        <f t="shared" si="62"/>
        <v>0</v>
      </c>
      <c r="J82" s="117">
        <f t="shared" si="62"/>
        <v>137000000</v>
      </c>
      <c r="K82" s="117">
        <f t="shared" si="62"/>
        <v>137000000</v>
      </c>
      <c r="L82" s="117">
        <f t="shared" si="62"/>
        <v>137000000</v>
      </c>
      <c r="M82" s="117">
        <f t="shared" si="62"/>
        <v>137000000</v>
      </c>
      <c r="N82" s="117">
        <f t="shared" si="62"/>
        <v>0</v>
      </c>
      <c r="O82" s="117">
        <f t="shared" si="62"/>
        <v>0</v>
      </c>
      <c r="P82" s="117">
        <f t="shared" si="62"/>
        <v>0</v>
      </c>
      <c r="Q82" s="117">
        <f t="shared" si="62"/>
        <v>0</v>
      </c>
      <c r="R82" s="117">
        <f t="shared" si="62"/>
        <v>0</v>
      </c>
    </row>
    <row r="83" spans="1:18">
      <c r="A83" s="12" t="s">
        <v>2</v>
      </c>
      <c r="B83" s="19" t="s">
        <v>108</v>
      </c>
      <c r="C83" s="119">
        <f>C84</f>
        <v>0</v>
      </c>
      <c r="D83" s="119">
        <f t="shared" si="62"/>
        <v>0</v>
      </c>
      <c r="E83" s="119">
        <f t="shared" si="62"/>
        <v>0</v>
      </c>
      <c r="F83" s="119">
        <f t="shared" si="62"/>
        <v>18000000</v>
      </c>
      <c r="G83" s="119">
        <f t="shared" si="62"/>
        <v>0</v>
      </c>
      <c r="H83" s="119">
        <f t="shared" si="62"/>
        <v>119000000</v>
      </c>
      <c r="I83" s="119">
        <f t="shared" si="62"/>
        <v>0</v>
      </c>
      <c r="J83" s="119">
        <f t="shared" si="62"/>
        <v>137000000</v>
      </c>
      <c r="K83" s="119">
        <f t="shared" si="62"/>
        <v>137000000</v>
      </c>
      <c r="L83" s="119">
        <f t="shared" si="62"/>
        <v>137000000</v>
      </c>
      <c r="M83" s="119">
        <f t="shared" si="62"/>
        <v>137000000</v>
      </c>
      <c r="N83" s="119">
        <f t="shared" si="62"/>
        <v>0</v>
      </c>
      <c r="O83" s="119">
        <f t="shared" si="62"/>
        <v>0</v>
      </c>
      <c r="P83" s="119">
        <f t="shared" si="62"/>
        <v>0</v>
      </c>
      <c r="Q83" s="119">
        <f t="shared" si="62"/>
        <v>0</v>
      </c>
      <c r="R83" s="119">
        <f t="shared" si="62"/>
        <v>0</v>
      </c>
    </row>
    <row r="84" spans="1:18">
      <c r="A84" s="13" t="s">
        <v>3</v>
      </c>
      <c r="B84" s="16" t="s">
        <v>371</v>
      </c>
      <c r="C84" s="120">
        <f t="shared" ref="C84:R84" si="63">SUM(C85,C87,C89)</f>
        <v>0</v>
      </c>
      <c r="D84" s="120">
        <f t="shared" si="63"/>
        <v>0</v>
      </c>
      <c r="E84" s="120">
        <f t="shared" si="63"/>
        <v>0</v>
      </c>
      <c r="F84" s="120">
        <f t="shared" si="63"/>
        <v>18000000</v>
      </c>
      <c r="G84" s="120">
        <f t="shared" si="63"/>
        <v>0</v>
      </c>
      <c r="H84" s="120">
        <f t="shared" si="63"/>
        <v>119000000</v>
      </c>
      <c r="I84" s="120">
        <f t="shared" si="63"/>
        <v>0</v>
      </c>
      <c r="J84" s="120">
        <f t="shared" si="63"/>
        <v>137000000</v>
      </c>
      <c r="K84" s="120">
        <f t="shared" si="63"/>
        <v>137000000</v>
      </c>
      <c r="L84" s="120">
        <f t="shared" si="63"/>
        <v>137000000</v>
      </c>
      <c r="M84" s="120">
        <f t="shared" si="63"/>
        <v>137000000</v>
      </c>
      <c r="N84" s="120">
        <f t="shared" si="63"/>
        <v>0</v>
      </c>
      <c r="O84" s="120">
        <f t="shared" si="63"/>
        <v>0</v>
      </c>
      <c r="P84" s="120">
        <f t="shared" si="63"/>
        <v>0</v>
      </c>
      <c r="Q84" s="120">
        <f t="shared" si="63"/>
        <v>0</v>
      </c>
      <c r="R84" s="120">
        <f t="shared" si="63"/>
        <v>0</v>
      </c>
    </row>
    <row r="85" spans="1:18">
      <c r="A85" s="14" t="s">
        <v>16</v>
      </c>
      <c r="B85" s="14" t="s">
        <v>36</v>
      </c>
      <c r="C85" s="173">
        <f>SUM(C86)</f>
        <v>0</v>
      </c>
      <c r="D85" s="173">
        <f t="shared" ref="D85:R85" si="64">SUM(D86)</f>
        <v>0</v>
      </c>
      <c r="E85" s="173">
        <f t="shared" si="64"/>
        <v>0</v>
      </c>
      <c r="F85" s="173">
        <f t="shared" si="64"/>
        <v>18000000</v>
      </c>
      <c r="G85" s="173">
        <f t="shared" si="64"/>
        <v>0</v>
      </c>
      <c r="H85" s="173">
        <f t="shared" si="64"/>
        <v>102000000</v>
      </c>
      <c r="I85" s="173">
        <f t="shared" si="64"/>
        <v>0</v>
      </c>
      <c r="J85" s="173">
        <f t="shared" si="64"/>
        <v>120000000</v>
      </c>
      <c r="K85" s="173">
        <f t="shared" si="64"/>
        <v>120000000</v>
      </c>
      <c r="L85" s="173">
        <f t="shared" si="64"/>
        <v>120000000</v>
      </c>
      <c r="M85" s="173">
        <f t="shared" si="64"/>
        <v>120000000</v>
      </c>
      <c r="N85" s="173">
        <f t="shared" si="64"/>
        <v>0</v>
      </c>
      <c r="O85" s="173">
        <f t="shared" si="64"/>
        <v>0</v>
      </c>
      <c r="P85" s="173">
        <f t="shared" si="64"/>
        <v>0</v>
      </c>
      <c r="Q85" s="173">
        <f t="shared" si="64"/>
        <v>0</v>
      </c>
      <c r="R85" s="173">
        <f t="shared" si="64"/>
        <v>0</v>
      </c>
    </row>
    <row r="86" spans="1:18">
      <c r="A86" s="9" t="s">
        <v>4</v>
      </c>
      <c r="B86" s="9" t="s">
        <v>43</v>
      </c>
      <c r="C86" s="115">
        <v>0</v>
      </c>
      <c r="D86" s="115"/>
      <c r="E86" s="115"/>
      <c r="F86" s="115">
        <v>18000000</v>
      </c>
      <c r="G86" s="115"/>
      <c r="H86" s="115">
        <f>120000000-18000000</f>
        <v>102000000</v>
      </c>
      <c r="I86" s="115"/>
      <c r="J86" s="115">
        <f>SUM(F86:I86)</f>
        <v>120000000</v>
      </c>
      <c r="K86" s="115">
        <f>C86+J86</f>
        <v>120000000</v>
      </c>
      <c r="L86" s="115">
        <v>120000000</v>
      </c>
      <c r="M86" s="115">
        <v>120000000</v>
      </c>
      <c r="N86" s="283">
        <f>L86-M86</f>
        <v>0</v>
      </c>
      <c r="O86" s="115"/>
      <c r="P86" s="115"/>
      <c r="Q86" s="283">
        <f>SUM(N86:P86)</f>
        <v>0</v>
      </c>
      <c r="R86" s="115">
        <f>K86-M86-Q86</f>
        <v>0</v>
      </c>
    </row>
    <row r="87" spans="1:18">
      <c r="A87" s="14" t="s">
        <v>16</v>
      </c>
      <c r="B87" s="17" t="s">
        <v>644</v>
      </c>
      <c r="C87" s="173">
        <f>SUM(C88)</f>
        <v>0</v>
      </c>
      <c r="D87" s="173">
        <f t="shared" ref="D87:R87" si="65">SUM(D88)</f>
        <v>0</v>
      </c>
      <c r="E87" s="173">
        <f t="shared" si="65"/>
        <v>0</v>
      </c>
      <c r="F87" s="173">
        <f t="shared" si="65"/>
        <v>0</v>
      </c>
      <c r="G87" s="173">
        <f t="shared" si="65"/>
        <v>0</v>
      </c>
      <c r="H87" s="173">
        <f t="shared" si="65"/>
        <v>7000000</v>
      </c>
      <c r="I87" s="173">
        <f t="shared" si="65"/>
        <v>0</v>
      </c>
      <c r="J87" s="173">
        <f t="shared" si="65"/>
        <v>7000000</v>
      </c>
      <c r="K87" s="173">
        <f t="shared" si="65"/>
        <v>7000000</v>
      </c>
      <c r="L87" s="173">
        <f t="shared" si="65"/>
        <v>7000000</v>
      </c>
      <c r="M87" s="173">
        <f t="shared" si="65"/>
        <v>7000000</v>
      </c>
      <c r="N87" s="173">
        <f t="shared" si="65"/>
        <v>0</v>
      </c>
      <c r="O87" s="173">
        <f t="shared" si="65"/>
        <v>0</v>
      </c>
      <c r="P87" s="173">
        <f t="shared" si="65"/>
        <v>0</v>
      </c>
      <c r="Q87" s="173">
        <f t="shared" si="65"/>
        <v>0</v>
      </c>
      <c r="R87" s="173">
        <f t="shared" si="65"/>
        <v>0</v>
      </c>
    </row>
    <row r="88" spans="1:18">
      <c r="A88" s="9" t="s">
        <v>4</v>
      </c>
      <c r="B88" s="15" t="s">
        <v>228</v>
      </c>
      <c r="C88" s="115">
        <v>0</v>
      </c>
      <c r="D88" s="115"/>
      <c r="E88" s="115"/>
      <c r="F88" s="115"/>
      <c r="G88" s="115"/>
      <c r="H88" s="115">
        <v>7000000</v>
      </c>
      <c r="I88" s="115"/>
      <c r="J88" s="115">
        <f>SUM(F88:I88)</f>
        <v>7000000</v>
      </c>
      <c r="K88" s="115">
        <f>C88+J88</f>
        <v>7000000</v>
      </c>
      <c r="L88" s="115">
        <v>7000000</v>
      </c>
      <c r="M88" s="115">
        <v>7000000</v>
      </c>
      <c r="N88" s="283">
        <f>L88-M88</f>
        <v>0</v>
      </c>
      <c r="O88" s="115"/>
      <c r="P88" s="115"/>
      <c r="Q88" s="283">
        <f>SUM(N88:P88)</f>
        <v>0</v>
      </c>
      <c r="R88" s="115">
        <f>K88-M88-Q88</f>
        <v>0</v>
      </c>
    </row>
    <row r="89" spans="1:18">
      <c r="A89" s="14" t="s">
        <v>16</v>
      </c>
      <c r="B89" s="17" t="s">
        <v>104</v>
      </c>
      <c r="C89" s="173">
        <f>SUM(C90)</f>
        <v>0</v>
      </c>
      <c r="D89" s="173">
        <f t="shared" ref="D89:R89" si="66">SUM(D90)</f>
        <v>0</v>
      </c>
      <c r="E89" s="173">
        <f t="shared" si="66"/>
        <v>0</v>
      </c>
      <c r="F89" s="173">
        <f t="shared" si="66"/>
        <v>0</v>
      </c>
      <c r="G89" s="173">
        <f t="shared" si="66"/>
        <v>0</v>
      </c>
      <c r="H89" s="173">
        <f t="shared" si="66"/>
        <v>10000000</v>
      </c>
      <c r="I89" s="173">
        <f t="shared" si="66"/>
        <v>0</v>
      </c>
      <c r="J89" s="173">
        <f t="shared" si="66"/>
        <v>10000000</v>
      </c>
      <c r="K89" s="173">
        <f t="shared" si="66"/>
        <v>10000000</v>
      </c>
      <c r="L89" s="173">
        <f t="shared" si="66"/>
        <v>10000000</v>
      </c>
      <c r="M89" s="173">
        <f t="shared" si="66"/>
        <v>10000000</v>
      </c>
      <c r="N89" s="173">
        <f t="shared" si="66"/>
        <v>0</v>
      </c>
      <c r="O89" s="173">
        <f t="shared" si="66"/>
        <v>0</v>
      </c>
      <c r="P89" s="173">
        <f t="shared" si="66"/>
        <v>0</v>
      </c>
      <c r="Q89" s="173">
        <f t="shared" si="66"/>
        <v>0</v>
      </c>
      <c r="R89" s="173">
        <f t="shared" si="66"/>
        <v>0</v>
      </c>
    </row>
    <row r="90" spans="1:18">
      <c r="A90" s="9" t="s">
        <v>4</v>
      </c>
      <c r="B90" s="15" t="s">
        <v>105</v>
      </c>
      <c r="C90" s="115">
        <v>0</v>
      </c>
      <c r="D90" s="115"/>
      <c r="E90" s="115"/>
      <c r="F90" s="115"/>
      <c r="G90" s="115"/>
      <c r="H90" s="115">
        <v>10000000</v>
      </c>
      <c r="I90" s="115"/>
      <c r="J90" s="115">
        <f>SUM(F90:I90)</f>
        <v>10000000</v>
      </c>
      <c r="K90" s="115">
        <f>C90+J90</f>
        <v>10000000</v>
      </c>
      <c r="L90" s="115">
        <v>10000000</v>
      </c>
      <c r="M90" s="115">
        <v>10000000</v>
      </c>
      <c r="N90" s="283">
        <f>L90-M90</f>
        <v>0</v>
      </c>
      <c r="O90" s="115"/>
      <c r="P90" s="115"/>
      <c r="Q90" s="283">
        <f>SUM(N90:P90)</f>
        <v>0</v>
      </c>
      <c r="R90" s="115">
        <f>K90-M90-Q90</f>
        <v>0</v>
      </c>
    </row>
    <row r="91" spans="1:18"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</row>
    <row r="92" spans="1:18"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</row>
  </sheetData>
  <autoFilter ref="A5:R92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0"/>
  <sheetViews>
    <sheetView workbookViewId="0">
      <selection activeCell="E1" sqref="E1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1161</v>
      </c>
      <c r="D2" s="145"/>
      <c r="E2" s="145"/>
      <c r="F2" s="145"/>
      <c r="G2" s="145"/>
      <c r="H2" s="145"/>
    </row>
    <row r="3" spans="1:18">
      <c r="C3" s="112">
        <f>SUBTOTAL(9,C11:C50)</f>
        <v>8654260000</v>
      </c>
      <c r="D3" s="112">
        <f t="shared" ref="D3:R3" si="0">SUBTOTAL(9,D11:D50)</f>
        <v>0</v>
      </c>
      <c r="E3" s="112">
        <f t="shared" si="0"/>
        <v>0</v>
      </c>
      <c r="F3" s="108"/>
      <c r="G3" s="108"/>
      <c r="H3" s="108">
        <f t="shared" si="0"/>
        <v>81500000</v>
      </c>
      <c r="I3" s="108">
        <f t="shared" si="0"/>
        <v>0</v>
      </c>
      <c r="J3" s="112">
        <f t="shared" si="0"/>
        <v>81500000</v>
      </c>
      <c r="K3" s="112">
        <f t="shared" si="0"/>
        <v>8735760000</v>
      </c>
      <c r="L3" s="112">
        <f t="shared" si="0"/>
        <v>8630976590</v>
      </c>
      <c r="M3" s="112">
        <f t="shared" si="0"/>
        <v>8630976590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104783410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7" t="s">
        <v>7</v>
      </c>
      <c r="E5" s="7" t="s">
        <v>8</v>
      </c>
      <c r="F5" s="278"/>
      <c r="G5" s="278"/>
      <c r="H5" s="278" t="s">
        <v>9</v>
      </c>
      <c r="I5" s="278" t="s">
        <v>10</v>
      </c>
      <c r="J5" s="7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32" t="s">
        <v>14</v>
      </c>
      <c r="B6" s="32" t="s">
        <v>632</v>
      </c>
      <c r="C6" s="237">
        <f t="shared" ref="C6:R6" si="1">SUM(C7,C23,C28)</f>
        <v>1743741000</v>
      </c>
      <c r="D6" s="237">
        <f t="shared" si="1"/>
        <v>0</v>
      </c>
      <c r="E6" s="237">
        <f t="shared" si="1"/>
        <v>0</v>
      </c>
      <c r="F6" s="237">
        <f t="shared" si="1"/>
        <v>0</v>
      </c>
      <c r="G6" s="237">
        <f t="shared" si="1"/>
        <v>0</v>
      </c>
      <c r="H6" s="237">
        <f t="shared" si="1"/>
        <v>16300000</v>
      </c>
      <c r="I6" s="237">
        <f t="shared" si="1"/>
        <v>0</v>
      </c>
      <c r="J6" s="237">
        <f t="shared" si="1"/>
        <v>16300000</v>
      </c>
      <c r="K6" s="237">
        <f t="shared" si="1"/>
        <v>1760041000</v>
      </c>
      <c r="L6" s="237">
        <f t="shared" si="1"/>
        <v>1738951580</v>
      </c>
      <c r="M6" s="237">
        <f t="shared" si="1"/>
        <v>1738951580</v>
      </c>
      <c r="N6" s="237">
        <f t="shared" si="1"/>
        <v>0</v>
      </c>
      <c r="O6" s="237">
        <f t="shared" si="1"/>
        <v>0</v>
      </c>
      <c r="P6" s="237">
        <f t="shared" si="1"/>
        <v>0</v>
      </c>
      <c r="Q6" s="237">
        <f t="shared" si="1"/>
        <v>0</v>
      </c>
      <c r="R6" s="237">
        <f t="shared" si="1"/>
        <v>21089420</v>
      </c>
    </row>
    <row r="7" spans="1:18">
      <c r="A7" s="25" t="s">
        <v>1</v>
      </c>
      <c r="B7" s="25" t="s">
        <v>33</v>
      </c>
      <c r="C7" s="208">
        <f>SUM(C8)</f>
        <v>20115000</v>
      </c>
      <c r="D7" s="208">
        <f t="shared" ref="D7:R8" si="2">SUM(D8)</f>
        <v>0</v>
      </c>
      <c r="E7" s="208">
        <f t="shared" si="2"/>
        <v>0</v>
      </c>
      <c r="F7" s="208">
        <f t="shared" si="2"/>
        <v>0</v>
      </c>
      <c r="G7" s="208">
        <f t="shared" si="2"/>
        <v>0</v>
      </c>
      <c r="H7" s="208">
        <f t="shared" si="2"/>
        <v>0</v>
      </c>
      <c r="I7" s="208">
        <f t="shared" si="2"/>
        <v>0</v>
      </c>
      <c r="J7" s="208">
        <f t="shared" si="2"/>
        <v>0</v>
      </c>
      <c r="K7" s="208">
        <f t="shared" si="2"/>
        <v>20115000</v>
      </c>
      <c r="L7" s="208">
        <f t="shared" si="2"/>
        <v>19893770</v>
      </c>
      <c r="M7" s="208">
        <f t="shared" si="2"/>
        <v>19893770</v>
      </c>
      <c r="N7" s="208">
        <f t="shared" si="2"/>
        <v>0</v>
      </c>
      <c r="O7" s="208">
        <f t="shared" si="2"/>
        <v>0</v>
      </c>
      <c r="P7" s="208">
        <f t="shared" si="2"/>
        <v>0</v>
      </c>
      <c r="Q7" s="208">
        <f t="shared" si="2"/>
        <v>0</v>
      </c>
      <c r="R7" s="208">
        <f t="shared" si="2"/>
        <v>221230</v>
      </c>
    </row>
    <row r="8" spans="1:18">
      <c r="A8" s="26" t="s">
        <v>2</v>
      </c>
      <c r="B8" s="26" t="s">
        <v>44</v>
      </c>
      <c r="C8" s="209">
        <f>SUM(C9)</f>
        <v>20115000</v>
      </c>
      <c r="D8" s="209">
        <f t="shared" si="2"/>
        <v>0</v>
      </c>
      <c r="E8" s="209">
        <f t="shared" si="2"/>
        <v>0</v>
      </c>
      <c r="F8" s="209">
        <f t="shared" si="2"/>
        <v>0</v>
      </c>
      <c r="G8" s="209">
        <f t="shared" si="2"/>
        <v>0</v>
      </c>
      <c r="H8" s="209">
        <f t="shared" si="2"/>
        <v>0</v>
      </c>
      <c r="I8" s="209">
        <f t="shared" si="2"/>
        <v>0</v>
      </c>
      <c r="J8" s="209">
        <f t="shared" si="2"/>
        <v>0</v>
      </c>
      <c r="K8" s="209">
        <f t="shared" si="2"/>
        <v>20115000</v>
      </c>
      <c r="L8" s="209">
        <f t="shared" si="2"/>
        <v>19893770</v>
      </c>
      <c r="M8" s="209">
        <f t="shared" si="2"/>
        <v>19893770</v>
      </c>
      <c r="N8" s="209">
        <f t="shared" si="2"/>
        <v>0</v>
      </c>
      <c r="O8" s="209">
        <f t="shared" si="2"/>
        <v>0</v>
      </c>
      <c r="P8" s="209">
        <f t="shared" si="2"/>
        <v>0</v>
      </c>
      <c r="Q8" s="209">
        <f t="shared" si="2"/>
        <v>0</v>
      </c>
      <c r="R8" s="209">
        <f t="shared" si="2"/>
        <v>221230</v>
      </c>
    </row>
    <row r="9" spans="1:18">
      <c r="A9" s="27" t="s">
        <v>3</v>
      </c>
      <c r="B9" s="27" t="s">
        <v>372</v>
      </c>
      <c r="C9" s="210">
        <f t="shared" ref="C9:R9" si="3">SUM(C10,C14,C16,C18,C20,C12)</f>
        <v>20115000</v>
      </c>
      <c r="D9" s="210">
        <f t="shared" si="3"/>
        <v>0</v>
      </c>
      <c r="E9" s="210">
        <f t="shared" si="3"/>
        <v>0</v>
      </c>
      <c r="F9" s="210">
        <f t="shared" si="3"/>
        <v>0</v>
      </c>
      <c r="G9" s="210">
        <f t="shared" si="3"/>
        <v>0</v>
      </c>
      <c r="H9" s="210">
        <f t="shared" si="3"/>
        <v>0</v>
      </c>
      <c r="I9" s="210">
        <f t="shared" si="3"/>
        <v>0</v>
      </c>
      <c r="J9" s="210">
        <f t="shared" si="3"/>
        <v>0</v>
      </c>
      <c r="K9" s="210">
        <f t="shared" si="3"/>
        <v>20115000</v>
      </c>
      <c r="L9" s="210">
        <f t="shared" si="3"/>
        <v>19893770</v>
      </c>
      <c r="M9" s="210">
        <f t="shared" si="3"/>
        <v>19893770</v>
      </c>
      <c r="N9" s="210">
        <f t="shared" si="3"/>
        <v>0</v>
      </c>
      <c r="O9" s="210">
        <f t="shared" si="3"/>
        <v>0</v>
      </c>
      <c r="P9" s="210">
        <f t="shared" si="3"/>
        <v>0</v>
      </c>
      <c r="Q9" s="210">
        <f t="shared" si="3"/>
        <v>0</v>
      </c>
      <c r="R9" s="210">
        <f t="shared" si="3"/>
        <v>221230</v>
      </c>
    </row>
    <row r="10" spans="1:18">
      <c r="A10" s="28" t="s">
        <v>16</v>
      </c>
      <c r="B10" s="28" t="s">
        <v>21</v>
      </c>
      <c r="C10" s="173">
        <f>SUM(C11)</f>
        <v>4100000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73">
        <f t="shared" si="4"/>
        <v>4100000</v>
      </c>
      <c r="L10" s="173">
        <f t="shared" si="4"/>
        <v>4100000</v>
      </c>
      <c r="M10" s="173">
        <f t="shared" si="4"/>
        <v>4100000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0</v>
      </c>
    </row>
    <row r="11" spans="1:18">
      <c r="A11" s="32" t="s">
        <v>4</v>
      </c>
      <c r="B11" s="32" t="s">
        <v>35</v>
      </c>
      <c r="C11" s="237">
        <v>4100000</v>
      </c>
      <c r="D11" s="237"/>
      <c r="E11" s="237"/>
      <c r="F11" s="237"/>
      <c r="G11" s="237"/>
      <c r="H11" s="237"/>
      <c r="I11" s="237"/>
      <c r="J11" s="115">
        <f>SUM(F11:I11)</f>
        <v>0</v>
      </c>
      <c r="K11" s="115">
        <f>C11+J11</f>
        <v>4100000</v>
      </c>
      <c r="L11" s="237">
        <v>4100000</v>
      </c>
      <c r="M11" s="237">
        <v>4100000</v>
      </c>
      <c r="N11" s="283">
        <f>L11-M11</f>
        <v>0</v>
      </c>
      <c r="O11" s="237"/>
      <c r="P11" s="237"/>
      <c r="Q11" s="283">
        <f>SUM(N11:P11)</f>
        <v>0</v>
      </c>
      <c r="R11" s="115">
        <f>K11-M11-Q11</f>
        <v>0</v>
      </c>
    </row>
    <row r="12" spans="1:18">
      <c r="A12" s="28" t="s">
        <v>16</v>
      </c>
      <c r="B12" s="30" t="s">
        <v>76</v>
      </c>
      <c r="C12" s="173">
        <f>SUM(C13)</f>
        <v>0</v>
      </c>
      <c r="D12" s="173">
        <f t="shared" ref="D12:R12" si="5">SUM(D13)</f>
        <v>0</v>
      </c>
      <c r="E12" s="173">
        <f t="shared" si="5"/>
        <v>0</v>
      </c>
      <c r="F12" s="173">
        <f t="shared" si="5"/>
        <v>450000</v>
      </c>
      <c r="G12" s="173">
        <f t="shared" si="5"/>
        <v>0</v>
      </c>
      <c r="H12" s="173">
        <f t="shared" si="5"/>
        <v>0</v>
      </c>
      <c r="I12" s="173">
        <f t="shared" si="5"/>
        <v>0</v>
      </c>
      <c r="J12" s="173">
        <f t="shared" si="5"/>
        <v>450000</v>
      </c>
      <c r="K12" s="173">
        <f t="shared" si="5"/>
        <v>450000</v>
      </c>
      <c r="L12" s="173">
        <f t="shared" si="5"/>
        <v>450000</v>
      </c>
      <c r="M12" s="173">
        <f t="shared" si="5"/>
        <v>450000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0</v>
      </c>
    </row>
    <row r="13" spans="1:18">
      <c r="A13" s="32" t="s">
        <v>4</v>
      </c>
      <c r="B13" s="42" t="s">
        <v>77</v>
      </c>
      <c r="C13" s="237">
        <v>0</v>
      </c>
      <c r="D13" s="237"/>
      <c r="E13" s="237"/>
      <c r="F13" s="237">
        <v>450000</v>
      </c>
      <c r="G13" s="237"/>
      <c r="H13" s="237"/>
      <c r="I13" s="237"/>
      <c r="J13" s="115">
        <f>SUM(F13:I13)</f>
        <v>450000</v>
      </c>
      <c r="K13" s="115">
        <f>C13+J13</f>
        <v>450000</v>
      </c>
      <c r="L13" s="237">
        <v>450000</v>
      </c>
      <c r="M13" s="237">
        <v>450000</v>
      </c>
      <c r="N13" s="283">
        <f>L13-M13</f>
        <v>0</v>
      </c>
      <c r="O13" s="237"/>
      <c r="P13" s="237"/>
      <c r="Q13" s="283">
        <f>SUM(N13:P13)</f>
        <v>0</v>
      </c>
      <c r="R13" s="115">
        <f>K13-M13-Q13</f>
        <v>0</v>
      </c>
    </row>
    <row r="14" spans="1:18">
      <c r="A14" s="28" t="s">
        <v>16</v>
      </c>
      <c r="B14" s="28" t="s">
        <v>36</v>
      </c>
      <c r="C14" s="173">
        <f>SUM(C15)</f>
        <v>4200000</v>
      </c>
      <c r="D14" s="173">
        <f t="shared" ref="D14:R14" si="6">SUM(D15)</f>
        <v>0</v>
      </c>
      <c r="E14" s="173">
        <f t="shared" si="6"/>
        <v>0</v>
      </c>
      <c r="F14" s="173">
        <f t="shared" si="6"/>
        <v>-1450000</v>
      </c>
      <c r="G14" s="173">
        <f t="shared" si="6"/>
        <v>0</v>
      </c>
      <c r="H14" s="173">
        <f t="shared" si="6"/>
        <v>0</v>
      </c>
      <c r="I14" s="173">
        <f t="shared" si="6"/>
        <v>0</v>
      </c>
      <c r="J14" s="173">
        <f t="shared" si="6"/>
        <v>-1450000</v>
      </c>
      <c r="K14" s="173">
        <f t="shared" si="6"/>
        <v>2750000</v>
      </c>
      <c r="L14" s="173">
        <f t="shared" si="6"/>
        <v>2736900</v>
      </c>
      <c r="M14" s="173">
        <f t="shared" si="6"/>
        <v>2736900</v>
      </c>
      <c r="N14" s="173">
        <f t="shared" si="6"/>
        <v>0</v>
      </c>
      <c r="O14" s="173">
        <f t="shared" si="6"/>
        <v>0</v>
      </c>
      <c r="P14" s="173">
        <f t="shared" si="6"/>
        <v>0</v>
      </c>
      <c r="Q14" s="173">
        <f t="shared" si="6"/>
        <v>0</v>
      </c>
      <c r="R14" s="173">
        <f t="shared" si="6"/>
        <v>13100</v>
      </c>
    </row>
    <row r="15" spans="1:18">
      <c r="A15" s="32" t="s">
        <v>4</v>
      </c>
      <c r="B15" s="32" t="s">
        <v>144</v>
      </c>
      <c r="C15" s="237">
        <v>4200000</v>
      </c>
      <c r="D15" s="237"/>
      <c r="E15" s="237"/>
      <c r="F15" s="237">
        <v>-1450000</v>
      </c>
      <c r="G15" s="237"/>
      <c r="H15" s="237"/>
      <c r="I15" s="237"/>
      <c r="J15" s="115">
        <f>SUM(F15:I15)</f>
        <v>-1450000</v>
      </c>
      <c r="K15" s="115">
        <f>C15+J15</f>
        <v>2750000</v>
      </c>
      <c r="L15" s="237">
        <v>2736900</v>
      </c>
      <c r="M15" s="237">
        <v>2736900</v>
      </c>
      <c r="N15" s="283">
        <f>L15-M15</f>
        <v>0</v>
      </c>
      <c r="O15" s="237"/>
      <c r="P15" s="237"/>
      <c r="Q15" s="283">
        <f>SUM(N15:P15)</f>
        <v>0</v>
      </c>
      <c r="R15" s="115">
        <f>K15-M15-Q15</f>
        <v>13100</v>
      </c>
    </row>
    <row r="16" spans="1:18">
      <c r="A16" s="28" t="s">
        <v>16</v>
      </c>
      <c r="B16" s="28" t="s">
        <v>31</v>
      </c>
      <c r="C16" s="173">
        <f>SUM(C17)</f>
        <v>2100000</v>
      </c>
      <c r="D16" s="173">
        <f t="shared" ref="D16:R16" si="7">SUM(D17)</f>
        <v>0</v>
      </c>
      <c r="E16" s="173">
        <f t="shared" si="7"/>
        <v>0</v>
      </c>
      <c r="F16" s="173">
        <f t="shared" si="7"/>
        <v>0</v>
      </c>
      <c r="G16" s="173">
        <f t="shared" si="7"/>
        <v>0</v>
      </c>
      <c r="H16" s="173">
        <f t="shared" si="7"/>
        <v>0</v>
      </c>
      <c r="I16" s="173">
        <f t="shared" si="7"/>
        <v>0</v>
      </c>
      <c r="J16" s="173">
        <f t="shared" si="7"/>
        <v>0</v>
      </c>
      <c r="K16" s="173">
        <f t="shared" si="7"/>
        <v>2100000</v>
      </c>
      <c r="L16" s="173">
        <f t="shared" si="7"/>
        <v>2100000</v>
      </c>
      <c r="M16" s="173">
        <f t="shared" si="7"/>
        <v>2100000</v>
      </c>
      <c r="N16" s="173">
        <f t="shared" si="7"/>
        <v>0</v>
      </c>
      <c r="O16" s="173">
        <f t="shared" si="7"/>
        <v>0</v>
      </c>
      <c r="P16" s="173">
        <f t="shared" si="7"/>
        <v>0</v>
      </c>
      <c r="Q16" s="173">
        <f t="shared" si="7"/>
        <v>0</v>
      </c>
      <c r="R16" s="173">
        <f t="shared" si="7"/>
        <v>0</v>
      </c>
    </row>
    <row r="17" spans="1:18">
      <c r="A17" s="32" t="s">
        <v>4</v>
      </c>
      <c r="B17" s="32" t="s">
        <v>226</v>
      </c>
      <c r="C17" s="237">
        <v>2100000</v>
      </c>
      <c r="D17" s="237"/>
      <c r="E17" s="237"/>
      <c r="F17" s="237"/>
      <c r="G17" s="237"/>
      <c r="H17" s="237"/>
      <c r="I17" s="237"/>
      <c r="J17" s="115">
        <f>SUM(F17:I17)</f>
        <v>0</v>
      </c>
      <c r="K17" s="115">
        <f>C17+J17</f>
        <v>2100000</v>
      </c>
      <c r="L17" s="237">
        <v>2100000</v>
      </c>
      <c r="M17" s="237">
        <v>2100000</v>
      </c>
      <c r="N17" s="283">
        <f>L17-M17</f>
        <v>0</v>
      </c>
      <c r="O17" s="237"/>
      <c r="P17" s="237"/>
      <c r="Q17" s="283">
        <f>SUM(N17:P17)</f>
        <v>0</v>
      </c>
      <c r="R17" s="115">
        <f>K17-M17-Q17</f>
        <v>0</v>
      </c>
    </row>
    <row r="18" spans="1:18">
      <c r="A18" s="28" t="s">
        <v>16</v>
      </c>
      <c r="B18" s="28" t="s">
        <v>38</v>
      </c>
      <c r="C18" s="173">
        <f>SUM(C19)</f>
        <v>4540000</v>
      </c>
      <c r="D18" s="173">
        <f t="shared" ref="D18:R18" si="8">SUM(D19)</f>
        <v>0</v>
      </c>
      <c r="E18" s="173">
        <f t="shared" si="8"/>
        <v>0</v>
      </c>
      <c r="F18" s="173">
        <f t="shared" si="8"/>
        <v>1000000</v>
      </c>
      <c r="G18" s="173">
        <f t="shared" si="8"/>
        <v>0</v>
      </c>
      <c r="H18" s="173">
        <f t="shared" si="8"/>
        <v>0</v>
      </c>
      <c r="I18" s="173">
        <f t="shared" si="8"/>
        <v>0</v>
      </c>
      <c r="J18" s="173">
        <f t="shared" si="8"/>
        <v>1000000</v>
      </c>
      <c r="K18" s="173">
        <f t="shared" si="8"/>
        <v>5540000</v>
      </c>
      <c r="L18" s="173">
        <f t="shared" si="8"/>
        <v>5405500</v>
      </c>
      <c r="M18" s="173">
        <f t="shared" si="8"/>
        <v>5405500</v>
      </c>
      <c r="N18" s="173">
        <f t="shared" si="8"/>
        <v>0</v>
      </c>
      <c r="O18" s="173">
        <f t="shared" si="8"/>
        <v>0</v>
      </c>
      <c r="P18" s="173">
        <f t="shared" si="8"/>
        <v>0</v>
      </c>
      <c r="Q18" s="173">
        <f t="shared" si="8"/>
        <v>0</v>
      </c>
      <c r="R18" s="173">
        <f t="shared" si="8"/>
        <v>134500</v>
      </c>
    </row>
    <row r="19" spans="1:18">
      <c r="A19" s="32" t="s">
        <v>4</v>
      </c>
      <c r="B19" s="32" t="s">
        <v>39</v>
      </c>
      <c r="C19" s="237">
        <v>4540000</v>
      </c>
      <c r="D19" s="237"/>
      <c r="E19" s="237"/>
      <c r="F19" s="237">
        <v>1000000</v>
      </c>
      <c r="G19" s="237"/>
      <c r="H19" s="237"/>
      <c r="I19" s="237"/>
      <c r="J19" s="115">
        <f>SUM(F19:I19)</f>
        <v>1000000</v>
      </c>
      <c r="K19" s="115">
        <f>C19+J19</f>
        <v>5540000</v>
      </c>
      <c r="L19" s="237">
        <v>5405500</v>
      </c>
      <c r="M19" s="237">
        <v>5405500</v>
      </c>
      <c r="N19" s="283">
        <f>L19-M19</f>
        <v>0</v>
      </c>
      <c r="O19" s="237"/>
      <c r="P19" s="237"/>
      <c r="Q19" s="283">
        <f>SUM(N19:P19)</f>
        <v>0</v>
      </c>
      <c r="R19" s="115">
        <f>K19-M19-Q19</f>
        <v>134500</v>
      </c>
    </row>
    <row r="20" spans="1:18">
      <c r="A20" s="28" t="s">
        <v>16</v>
      </c>
      <c r="B20" s="28" t="s">
        <v>40</v>
      </c>
      <c r="C20" s="173">
        <f>SUM(C21:C22)</f>
        <v>5175000</v>
      </c>
      <c r="D20" s="173">
        <f t="shared" ref="D20:R20" si="9">SUM(D21:D22)</f>
        <v>0</v>
      </c>
      <c r="E20" s="173">
        <f t="shared" si="9"/>
        <v>0</v>
      </c>
      <c r="F20" s="173">
        <f t="shared" si="9"/>
        <v>0</v>
      </c>
      <c r="G20" s="173">
        <f t="shared" si="9"/>
        <v>0</v>
      </c>
      <c r="H20" s="173">
        <f t="shared" si="9"/>
        <v>0</v>
      </c>
      <c r="I20" s="173">
        <f t="shared" si="9"/>
        <v>0</v>
      </c>
      <c r="J20" s="173">
        <f t="shared" si="9"/>
        <v>0</v>
      </c>
      <c r="K20" s="173">
        <f t="shared" si="9"/>
        <v>5175000</v>
      </c>
      <c r="L20" s="173">
        <f t="shared" si="9"/>
        <v>5101370</v>
      </c>
      <c r="M20" s="173">
        <f t="shared" si="9"/>
        <v>5101370</v>
      </c>
      <c r="N20" s="173">
        <f t="shared" si="9"/>
        <v>0</v>
      </c>
      <c r="O20" s="173">
        <f t="shared" si="9"/>
        <v>0</v>
      </c>
      <c r="P20" s="173">
        <f t="shared" si="9"/>
        <v>0</v>
      </c>
      <c r="Q20" s="173">
        <f t="shared" si="9"/>
        <v>0</v>
      </c>
      <c r="R20" s="173">
        <f t="shared" si="9"/>
        <v>73630</v>
      </c>
    </row>
    <row r="21" spans="1:18">
      <c r="A21" s="32" t="s">
        <v>4</v>
      </c>
      <c r="B21" s="32" t="s">
        <v>148</v>
      </c>
      <c r="C21" s="237">
        <v>4675000</v>
      </c>
      <c r="D21" s="237"/>
      <c r="E21" s="237"/>
      <c r="F21" s="237"/>
      <c r="G21" s="237"/>
      <c r="H21" s="237"/>
      <c r="I21" s="237"/>
      <c r="J21" s="115">
        <f t="shared" ref="J21:J22" si="10">SUM(F21:I21)</f>
        <v>0</v>
      </c>
      <c r="K21" s="115">
        <f>C21+J21</f>
        <v>4675000</v>
      </c>
      <c r="L21" s="237">
        <v>4611370</v>
      </c>
      <c r="M21" s="237">
        <v>4611370</v>
      </c>
      <c r="N21" s="283">
        <f t="shared" ref="N21:N22" si="11">L21-M21</f>
        <v>0</v>
      </c>
      <c r="O21" s="237"/>
      <c r="P21" s="237"/>
      <c r="Q21" s="283">
        <f t="shared" ref="Q21:Q22" si="12">SUM(N21:P21)</f>
        <v>0</v>
      </c>
      <c r="R21" s="115">
        <f t="shared" ref="R21:R22" si="13">K21-M21-Q21</f>
        <v>63630</v>
      </c>
    </row>
    <row r="22" spans="1:18">
      <c r="A22" s="32" t="s">
        <v>4</v>
      </c>
      <c r="B22" s="32" t="s">
        <v>42</v>
      </c>
      <c r="C22" s="237">
        <v>500000</v>
      </c>
      <c r="D22" s="237"/>
      <c r="E22" s="237"/>
      <c r="F22" s="237"/>
      <c r="G22" s="237"/>
      <c r="H22" s="237"/>
      <c r="I22" s="237"/>
      <c r="J22" s="115">
        <f t="shared" si="10"/>
        <v>0</v>
      </c>
      <c r="K22" s="115">
        <f>C22+J22</f>
        <v>500000</v>
      </c>
      <c r="L22" s="237">
        <v>490000</v>
      </c>
      <c r="M22" s="237">
        <v>490000</v>
      </c>
      <c r="N22" s="283">
        <f t="shared" si="11"/>
        <v>0</v>
      </c>
      <c r="O22" s="237"/>
      <c r="P22" s="237"/>
      <c r="Q22" s="283">
        <f t="shared" si="12"/>
        <v>0</v>
      </c>
      <c r="R22" s="115">
        <f t="shared" si="13"/>
        <v>10000</v>
      </c>
    </row>
    <row r="23" spans="1:18">
      <c r="A23" s="25" t="s">
        <v>1</v>
      </c>
      <c r="B23" s="25" t="s">
        <v>54</v>
      </c>
      <c r="C23" s="208">
        <f t="shared" ref="C23:R26" si="14">SUM(C24)</f>
        <v>9600000</v>
      </c>
      <c r="D23" s="208">
        <f t="shared" si="14"/>
        <v>0</v>
      </c>
      <c r="E23" s="208">
        <f t="shared" si="14"/>
        <v>0</v>
      </c>
      <c r="F23" s="208">
        <f t="shared" si="14"/>
        <v>0</v>
      </c>
      <c r="G23" s="208">
        <f t="shared" si="14"/>
        <v>0</v>
      </c>
      <c r="H23" s="208">
        <f t="shared" si="14"/>
        <v>0</v>
      </c>
      <c r="I23" s="208">
        <f t="shared" si="14"/>
        <v>0</v>
      </c>
      <c r="J23" s="208">
        <f t="shared" si="14"/>
        <v>0</v>
      </c>
      <c r="K23" s="208">
        <f t="shared" si="14"/>
        <v>9600000</v>
      </c>
      <c r="L23" s="208">
        <f t="shared" si="14"/>
        <v>7948300</v>
      </c>
      <c r="M23" s="208">
        <f t="shared" si="14"/>
        <v>7948300</v>
      </c>
      <c r="N23" s="208">
        <f t="shared" si="14"/>
        <v>0</v>
      </c>
      <c r="O23" s="208">
        <f t="shared" si="14"/>
        <v>0</v>
      </c>
      <c r="P23" s="208">
        <f t="shared" si="14"/>
        <v>0</v>
      </c>
      <c r="Q23" s="208">
        <f t="shared" si="14"/>
        <v>0</v>
      </c>
      <c r="R23" s="208">
        <f t="shared" si="14"/>
        <v>1651700</v>
      </c>
    </row>
    <row r="24" spans="1:18">
      <c r="A24" s="26" t="s">
        <v>2</v>
      </c>
      <c r="B24" s="26" t="s">
        <v>55</v>
      </c>
      <c r="C24" s="209">
        <f t="shared" si="14"/>
        <v>9600000</v>
      </c>
      <c r="D24" s="209">
        <f t="shared" si="14"/>
        <v>0</v>
      </c>
      <c r="E24" s="209">
        <f t="shared" si="14"/>
        <v>0</v>
      </c>
      <c r="F24" s="209">
        <f t="shared" si="14"/>
        <v>0</v>
      </c>
      <c r="G24" s="209">
        <f t="shared" si="14"/>
        <v>0</v>
      </c>
      <c r="H24" s="209">
        <f t="shared" si="14"/>
        <v>0</v>
      </c>
      <c r="I24" s="209">
        <f t="shared" si="14"/>
        <v>0</v>
      </c>
      <c r="J24" s="209">
        <f t="shared" si="14"/>
        <v>0</v>
      </c>
      <c r="K24" s="209">
        <f t="shared" si="14"/>
        <v>9600000</v>
      </c>
      <c r="L24" s="209">
        <f t="shared" si="14"/>
        <v>7948300</v>
      </c>
      <c r="M24" s="209">
        <f t="shared" si="14"/>
        <v>7948300</v>
      </c>
      <c r="N24" s="209">
        <f t="shared" si="14"/>
        <v>0</v>
      </c>
      <c r="O24" s="209">
        <f t="shared" si="14"/>
        <v>0</v>
      </c>
      <c r="P24" s="209">
        <f t="shared" si="14"/>
        <v>0</v>
      </c>
      <c r="Q24" s="209">
        <f t="shared" si="14"/>
        <v>0</v>
      </c>
      <c r="R24" s="209">
        <f t="shared" si="14"/>
        <v>1651700</v>
      </c>
    </row>
    <row r="25" spans="1:18">
      <c r="A25" s="27" t="s">
        <v>3</v>
      </c>
      <c r="B25" s="27" t="s">
        <v>373</v>
      </c>
      <c r="C25" s="210">
        <f t="shared" si="14"/>
        <v>9600000</v>
      </c>
      <c r="D25" s="210">
        <f t="shared" si="14"/>
        <v>0</v>
      </c>
      <c r="E25" s="210">
        <f t="shared" si="14"/>
        <v>0</v>
      </c>
      <c r="F25" s="210">
        <f t="shared" si="14"/>
        <v>0</v>
      </c>
      <c r="G25" s="210">
        <f t="shared" si="14"/>
        <v>0</v>
      </c>
      <c r="H25" s="210">
        <f t="shared" si="14"/>
        <v>0</v>
      </c>
      <c r="I25" s="210">
        <f t="shared" si="14"/>
        <v>0</v>
      </c>
      <c r="J25" s="210">
        <f t="shared" si="14"/>
        <v>0</v>
      </c>
      <c r="K25" s="210">
        <f t="shared" si="14"/>
        <v>9600000</v>
      </c>
      <c r="L25" s="210">
        <f t="shared" si="14"/>
        <v>7948300</v>
      </c>
      <c r="M25" s="210">
        <f t="shared" si="14"/>
        <v>7948300</v>
      </c>
      <c r="N25" s="210">
        <f t="shared" si="14"/>
        <v>0</v>
      </c>
      <c r="O25" s="210">
        <f t="shared" si="14"/>
        <v>0</v>
      </c>
      <c r="P25" s="210">
        <f t="shared" si="14"/>
        <v>0</v>
      </c>
      <c r="Q25" s="210">
        <f t="shared" si="14"/>
        <v>0</v>
      </c>
      <c r="R25" s="210">
        <f t="shared" si="14"/>
        <v>1651700</v>
      </c>
    </row>
    <row r="26" spans="1:18">
      <c r="A26" s="28" t="s">
        <v>16</v>
      </c>
      <c r="B26" s="28" t="s">
        <v>670</v>
      </c>
      <c r="C26" s="173">
        <f>SUM(C27)</f>
        <v>9600000</v>
      </c>
      <c r="D26" s="173">
        <f t="shared" si="14"/>
        <v>0</v>
      </c>
      <c r="E26" s="173">
        <f t="shared" si="14"/>
        <v>0</v>
      </c>
      <c r="F26" s="173">
        <f t="shared" si="14"/>
        <v>0</v>
      </c>
      <c r="G26" s="173">
        <f t="shared" si="14"/>
        <v>0</v>
      </c>
      <c r="H26" s="173">
        <f t="shared" si="14"/>
        <v>0</v>
      </c>
      <c r="I26" s="173">
        <f t="shared" si="14"/>
        <v>0</v>
      </c>
      <c r="J26" s="173">
        <f t="shared" si="14"/>
        <v>0</v>
      </c>
      <c r="K26" s="173">
        <f t="shared" si="14"/>
        <v>9600000</v>
      </c>
      <c r="L26" s="173">
        <f t="shared" si="14"/>
        <v>7948300</v>
      </c>
      <c r="M26" s="173">
        <f t="shared" si="14"/>
        <v>7948300</v>
      </c>
      <c r="N26" s="173">
        <f t="shared" si="14"/>
        <v>0</v>
      </c>
      <c r="O26" s="173">
        <f t="shared" si="14"/>
        <v>0</v>
      </c>
      <c r="P26" s="173">
        <f t="shared" si="14"/>
        <v>0</v>
      </c>
      <c r="Q26" s="173">
        <f t="shared" si="14"/>
        <v>0</v>
      </c>
      <c r="R26" s="173">
        <f t="shared" si="14"/>
        <v>1651700</v>
      </c>
    </row>
    <row r="27" spans="1:18">
      <c r="A27" s="32" t="s">
        <v>4</v>
      </c>
      <c r="B27" s="32" t="s">
        <v>374</v>
      </c>
      <c r="C27" s="237">
        <v>9600000</v>
      </c>
      <c r="D27" s="237"/>
      <c r="E27" s="237"/>
      <c r="F27" s="237"/>
      <c r="G27" s="237"/>
      <c r="H27" s="237"/>
      <c r="I27" s="237"/>
      <c r="J27" s="115">
        <f>SUM(F27:I27)</f>
        <v>0</v>
      </c>
      <c r="K27" s="115">
        <f>C27+J27</f>
        <v>9600000</v>
      </c>
      <c r="L27" s="237">
        <v>7948300</v>
      </c>
      <c r="M27" s="237">
        <v>7948300</v>
      </c>
      <c r="N27" s="283">
        <f>L27-M27</f>
        <v>0</v>
      </c>
      <c r="O27" s="237"/>
      <c r="P27" s="237"/>
      <c r="Q27" s="283">
        <f>SUM(N27:P27)</f>
        <v>0</v>
      </c>
      <c r="R27" s="115">
        <f>K27-M27-Q27</f>
        <v>1651700</v>
      </c>
    </row>
    <row r="28" spans="1:18">
      <c r="A28" s="25" t="s">
        <v>1</v>
      </c>
      <c r="B28" s="25" t="s">
        <v>367</v>
      </c>
      <c r="C28" s="208">
        <f>SUM(C29)</f>
        <v>1714026000</v>
      </c>
      <c r="D28" s="208">
        <f t="shared" ref="D28:R28" si="15">SUM(D29)</f>
        <v>0</v>
      </c>
      <c r="E28" s="208">
        <f t="shared" si="15"/>
        <v>0</v>
      </c>
      <c r="F28" s="208">
        <f t="shared" si="15"/>
        <v>0</v>
      </c>
      <c r="G28" s="208">
        <f t="shared" si="15"/>
        <v>0</v>
      </c>
      <c r="H28" s="208">
        <f t="shared" si="15"/>
        <v>16300000</v>
      </c>
      <c r="I28" s="208">
        <f t="shared" si="15"/>
        <v>0</v>
      </c>
      <c r="J28" s="208">
        <f t="shared" si="15"/>
        <v>16300000</v>
      </c>
      <c r="K28" s="208">
        <f t="shared" si="15"/>
        <v>1730326000</v>
      </c>
      <c r="L28" s="208">
        <f t="shared" si="15"/>
        <v>1711109510</v>
      </c>
      <c r="M28" s="208">
        <f t="shared" si="15"/>
        <v>1711109510</v>
      </c>
      <c r="N28" s="208">
        <f t="shared" si="15"/>
        <v>0</v>
      </c>
      <c r="O28" s="208">
        <f t="shared" si="15"/>
        <v>0</v>
      </c>
      <c r="P28" s="208">
        <f t="shared" si="15"/>
        <v>0</v>
      </c>
      <c r="Q28" s="208">
        <f t="shared" si="15"/>
        <v>0</v>
      </c>
      <c r="R28" s="208">
        <f t="shared" si="15"/>
        <v>19216490</v>
      </c>
    </row>
    <row r="29" spans="1:18">
      <c r="A29" s="26" t="s">
        <v>2</v>
      </c>
      <c r="B29" s="26" t="s">
        <v>375</v>
      </c>
      <c r="C29" s="209">
        <f>SUM(C30,C37,C40,C45,C48)</f>
        <v>1714026000</v>
      </c>
      <c r="D29" s="209">
        <f t="shared" ref="D29:R29" si="16">SUM(D30,D37,D40,D45,D48)</f>
        <v>0</v>
      </c>
      <c r="E29" s="209">
        <f t="shared" si="16"/>
        <v>0</v>
      </c>
      <c r="F29" s="209">
        <f t="shared" si="16"/>
        <v>0</v>
      </c>
      <c r="G29" s="209">
        <f t="shared" si="16"/>
        <v>0</v>
      </c>
      <c r="H29" s="209">
        <f t="shared" si="16"/>
        <v>16300000</v>
      </c>
      <c r="I29" s="209">
        <f t="shared" si="16"/>
        <v>0</v>
      </c>
      <c r="J29" s="209">
        <f t="shared" si="16"/>
        <v>16300000</v>
      </c>
      <c r="K29" s="209">
        <f t="shared" si="16"/>
        <v>1730326000</v>
      </c>
      <c r="L29" s="209">
        <f t="shared" si="16"/>
        <v>1711109510</v>
      </c>
      <c r="M29" s="209">
        <f t="shared" si="16"/>
        <v>1711109510</v>
      </c>
      <c r="N29" s="209">
        <f t="shared" si="16"/>
        <v>0</v>
      </c>
      <c r="O29" s="209">
        <f t="shared" si="16"/>
        <v>0</v>
      </c>
      <c r="P29" s="209">
        <f t="shared" si="16"/>
        <v>0</v>
      </c>
      <c r="Q29" s="209">
        <f t="shared" si="16"/>
        <v>0</v>
      </c>
      <c r="R29" s="209">
        <f t="shared" si="16"/>
        <v>19216490</v>
      </c>
    </row>
    <row r="30" spans="1:18">
      <c r="A30" s="27" t="s">
        <v>3</v>
      </c>
      <c r="B30" s="27" t="s">
        <v>376</v>
      </c>
      <c r="C30" s="210">
        <f t="shared" ref="C30:R30" si="17">SUM(C33,C35,C31)</f>
        <v>927726000</v>
      </c>
      <c r="D30" s="210">
        <f t="shared" si="17"/>
        <v>0</v>
      </c>
      <c r="E30" s="210">
        <f t="shared" si="17"/>
        <v>0</v>
      </c>
      <c r="F30" s="210">
        <f t="shared" si="17"/>
        <v>0</v>
      </c>
      <c r="G30" s="210">
        <f t="shared" si="17"/>
        <v>0</v>
      </c>
      <c r="H30" s="210">
        <f t="shared" si="17"/>
        <v>0</v>
      </c>
      <c r="I30" s="210">
        <f t="shared" si="17"/>
        <v>0</v>
      </c>
      <c r="J30" s="210">
        <f t="shared" si="17"/>
        <v>0</v>
      </c>
      <c r="K30" s="210">
        <f t="shared" si="17"/>
        <v>927726000</v>
      </c>
      <c r="L30" s="210">
        <f t="shared" si="17"/>
        <v>927292170</v>
      </c>
      <c r="M30" s="210">
        <f t="shared" si="17"/>
        <v>927292170</v>
      </c>
      <c r="N30" s="210">
        <f t="shared" si="17"/>
        <v>0</v>
      </c>
      <c r="O30" s="210">
        <f t="shared" si="17"/>
        <v>0</v>
      </c>
      <c r="P30" s="210">
        <f t="shared" si="17"/>
        <v>0</v>
      </c>
      <c r="Q30" s="210">
        <f t="shared" si="17"/>
        <v>0</v>
      </c>
      <c r="R30" s="210">
        <f t="shared" si="17"/>
        <v>433830</v>
      </c>
    </row>
    <row r="31" spans="1:18">
      <c r="A31" s="28" t="s">
        <v>16</v>
      </c>
      <c r="B31" s="28" t="s">
        <v>31</v>
      </c>
      <c r="C31" s="173">
        <f>SUM(C32)</f>
        <v>187656120</v>
      </c>
      <c r="D31" s="173">
        <f t="shared" ref="D31:R31" si="18">SUM(D32)</f>
        <v>0</v>
      </c>
      <c r="E31" s="173">
        <f t="shared" si="18"/>
        <v>0</v>
      </c>
      <c r="F31" s="173">
        <f t="shared" si="18"/>
        <v>-485000</v>
      </c>
      <c r="G31" s="173">
        <f t="shared" si="18"/>
        <v>0</v>
      </c>
      <c r="H31" s="173">
        <f t="shared" si="18"/>
        <v>0</v>
      </c>
      <c r="I31" s="173">
        <f t="shared" si="18"/>
        <v>0</v>
      </c>
      <c r="J31" s="173">
        <f t="shared" si="18"/>
        <v>-485000</v>
      </c>
      <c r="K31" s="173">
        <f t="shared" si="18"/>
        <v>187171120</v>
      </c>
      <c r="L31" s="173">
        <f t="shared" si="18"/>
        <v>186737290</v>
      </c>
      <c r="M31" s="173">
        <f t="shared" si="18"/>
        <v>186737290</v>
      </c>
      <c r="N31" s="173">
        <f t="shared" si="18"/>
        <v>0</v>
      </c>
      <c r="O31" s="173">
        <f t="shared" si="18"/>
        <v>0</v>
      </c>
      <c r="P31" s="173">
        <f t="shared" si="18"/>
        <v>0</v>
      </c>
      <c r="Q31" s="173">
        <f t="shared" si="18"/>
        <v>0</v>
      </c>
      <c r="R31" s="173">
        <f t="shared" si="18"/>
        <v>433830</v>
      </c>
    </row>
    <row r="32" spans="1:18">
      <c r="A32" s="32" t="s">
        <v>4</v>
      </c>
      <c r="B32" s="32" t="s">
        <v>663</v>
      </c>
      <c r="C32" s="237">
        <v>187656120</v>
      </c>
      <c r="D32" s="237"/>
      <c r="E32" s="237"/>
      <c r="F32" s="237">
        <v>-485000</v>
      </c>
      <c r="G32" s="237"/>
      <c r="H32" s="237"/>
      <c r="I32" s="237"/>
      <c r="J32" s="115">
        <f>SUM(F32:I32)</f>
        <v>-485000</v>
      </c>
      <c r="K32" s="115">
        <f>C32+J32</f>
        <v>187171120</v>
      </c>
      <c r="L32" s="237">
        <v>186737290</v>
      </c>
      <c r="M32" s="237">
        <v>186737290</v>
      </c>
      <c r="N32" s="283">
        <f>L32-M32</f>
        <v>0</v>
      </c>
      <c r="O32" s="237"/>
      <c r="P32" s="237"/>
      <c r="Q32" s="283">
        <f>SUM(N32:P32)</f>
        <v>0</v>
      </c>
      <c r="R32" s="115">
        <f>K32-M32-Q32</f>
        <v>433830</v>
      </c>
    </row>
    <row r="33" spans="1:18">
      <c r="A33" s="28" t="s">
        <v>16</v>
      </c>
      <c r="B33" s="28" t="s">
        <v>81</v>
      </c>
      <c r="C33" s="173">
        <f>SUM(C34)</f>
        <v>393844880</v>
      </c>
      <c r="D33" s="173">
        <f t="shared" ref="D33:R33" si="19">SUM(D34)</f>
        <v>0</v>
      </c>
      <c r="E33" s="173">
        <f t="shared" si="19"/>
        <v>0</v>
      </c>
      <c r="F33" s="173">
        <f t="shared" si="19"/>
        <v>88000000</v>
      </c>
      <c r="G33" s="173">
        <f t="shared" si="19"/>
        <v>0</v>
      </c>
      <c r="H33" s="173">
        <f t="shared" si="19"/>
        <v>0</v>
      </c>
      <c r="I33" s="173">
        <f t="shared" si="19"/>
        <v>0</v>
      </c>
      <c r="J33" s="173">
        <f t="shared" si="19"/>
        <v>88000000</v>
      </c>
      <c r="K33" s="173">
        <f t="shared" si="19"/>
        <v>481844880</v>
      </c>
      <c r="L33" s="173">
        <f t="shared" si="19"/>
        <v>481844880</v>
      </c>
      <c r="M33" s="173">
        <f t="shared" si="19"/>
        <v>481844880</v>
      </c>
      <c r="N33" s="173">
        <f t="shared" si="19"/>
        <v>0</v>
      </c>
      <c r="O33" s="173">
        <f t="shared" si="19"/>
        <v>0</v>
      </c>
      <c r="P33" s="173">
        <f t="shared" si="19"/>
        <v>0</v>
      </c>
      <c r="Q33" s="173">
        <f t="shared" si="19"/>
        <v>0</v>
      </c>
      <c r="R33" s="173">
        <f t="shared" si="19"/>
        <v>0</v>
      </c>
    </row>
    <row r="34" spans="1:18">
      <c r="A34" s="32" t="s">
        <v>4</v>
      </c>
      <c r="B34" s="32" t="s">
        <v>165</v>
      </c>
      <c r="C34" s="237">
        <v>393844880</v>
      </c>
      <c r="D34" s="237"/>
      <c r="E34" s="237"/>
      <c r="F34" s="237">
        <v>88000000</v>
      </c>
      <c r="G34" s="237"/>
      <c r="H34" s="237"/>
      <c r="I34" s="237"/>
      <c r="J34" s="115">
        <f>SUM(F34:I34)</f>
        <v>88000000</v>
      </c>
      <c r="K34" s="115">
        <f>C34+J34</f>
        <v>481844880</v>
      </c>
      <c r="L34" s="237">
        <v>481844880</v>
      </c>
      <c r="M34" s="237">
        <v>481844880</v>
      </c>
      <c r="N34" s="283">
        <f>L34-M34</f>
        <v>0</v>
      </c>
      <c r="O34" s="237"/>
      <c r="P34" s="237"/>
      <c r="Q34" s="283">
        <f>SUM(N34:P34)</f>
        <v>0</v>
      </c>
      <c r="R34" s="115">
        <f>K34-M34-Q34</f>
        <v>0</v>
      </c>
    </row>
    <row r="35" spans="1:18">
      <c r="A35" s="28" t="s">
        <v>16</v>
      </c>
      <c r="B35" s="28" t="s">
        <v>104</v>
      </c>
      <c r="C35" s="173">
        <f>SUM(C36)</f>
        <v>346225000</v>
      </c>
      <c r="D35" s="173">
        <f t="shared" ref="D35:R35" si="20">SUM(D36)</f>
        <v>0</v>
      </c>
      <c r="E35" s="173">
        <f t="shared" si="20"/>
        <v>0</v>
      </c>
      <c r="F35" s="173">
        <f t="shared" si="20"/>
        <v>-87515000</v>
      </c>
      <c r="G35" s="173">
        <f t="shared" si="20"/>
        <v>0</v>
      </c>
      <c r="H35" s="173">
        <f t="shared" si="20"/>
        <v>0</v>
      </c>
      <c r="I35" s="173">
        <f t="shared" si="20"/>
        <v>0</v>
      </c>
      <c r="J35" s="173">
        <f t="shared" si="20"/>
        <v>-87515000</v>
      </c>
      <c r="K35" s="173">
        <f t="shared" si="20"/>
        <v>258710000</v>
      </c>
      <c r="L35" s="173">
        <f t="shared" si="20"/>
        <v>258710000</v>
      </c>
      <c r="M35" s="173">
        <f t="shared" si="20"/>
        <v>258710000</v>
      </c>
      <c r="N35" s="173">
        <f t="shared" si="20"/>
        <v>0</v>
      </c>
      <c r="O35" s="173">
        <f t="shared" si="20"/>
        <v>0</v>
      </c>
      <c r="P35" s="173">
        <f t="shared" si="20"/>
        <v>0</v>
      </c>
      <c r="Q35" s="173">
        <f t="shared" si="20"/>
        <v>0</v>
      </c>
      <c r="R35" s="173">
        <f t="shared" si="20"/>
        <v>0</v>
      </c>
    </row>
    <row r="36" spans="1:18">
      <c r="A36" s="32" t="s">
        <v>4</v>
      </c>
      <c r="B36" s="32" t="s">
        <v>105</v>
      </c>
      <c r="C36" s="237">
        <v>346225000</v>
      </c>
      <c r="D36" s="237"/>
      <c r="E36" s="237"/>
      <c r="F36" s="237">
        <v>-87515000</v>
      </c>
      <c r="G36" s="237"/>
      <c r="H36" s="237"/>
      <c r="I36" s="237"/>
      <c r="J36" s="115">
        <f>SUM(F36:I36)</f>
        <v>-87515000</v>
      </c>
      <c r="K36" s="115">
        <f>C36+J36</f>
        <v>258710000</v>
      </c>
      <c r="L36" s="237">
        <v>258710000</v>
      </c>
      <c r="M36" s="237">
        <v>258710000</v>
      </c>
      <c r="N36" s="283">
        <f>L36-M36</f>
        <v>0</v>
      </c>
      <c r="O36" s="237"/>
      <c r="P36" s="237"/>
      <c r="Q36" s="283">
        <f>SUM(N36:P36)</f>
        <v>0</v>
      </c>
      <c r="R36" s="115">
        <f>K36-M36-Q36</f>
        <v>0</v>
      </c>
    </row>
    <row r="37" spans="1:18">
      <c r="A37" s="27" t="s">
        <v>3</v>
      </c>
      <c r="B37" s="27" t="s">
        <v>377</v>
      </c>
      <c r="C37" s="210">
        <f>SUM(C38)</f>
        <v>40500000</v>
      </c>
      <c r="D37" s="210">
        <f t="shared" ref="D37:R38" si="21">SUM(D38)</f>
        <v>0</v>
      </c>
      <c r="E37" s="210">
        <f t="shared" si="21"/>
        <v>0</v>
      </c>
      <c r="F37" s="210">
        <f t="shared" si="21"/>
        <v>0</v>
      </c>
      <c r="G37" s="210">
        <f t="shared" si="21"/>
        <v>0</v>
      </c>
      <c r="H37" s="210">
        <f t="shared" si="21"/>
        <v>0</v>
      </c>
      <c r="I37" s="210">
        <f t="shared" si="21"/>
        <v>0</v>
      </c>
      <c r="J37" s="210">
        <f t="shared" si="21"/>
        <v>0</v>
      </c>
      <c r="K37" s="210">
        <f t="shared" si="21"/>
        <v>40500000</v>
      </c>
      <c r="L37" s="210">
        <f t="shared" si="21"/>
        <v>35190000</v>
      </c>
      <c r="M37" s="210">
        <f t="shared" si="21"/>
        <v>35190000</v>
      </c>
      <c r="N37" s="210">
        <f t="shared" si="21"/>
        <v>0</v>
      </c>
      <c r="O37" s="210">
        <f t="shared" si="21"/>
        <v>0</v>
      </c>
      <c r="P37" s="210">
        <f t="shared" si="21"/>
        <v>0</v>
      </c>
      <c r="Q37" s="210">
        <f t="shared" si="21"/>
        <v>0</v>
      </c>
      <c r="R37" s="210">
        <f t="shared" si="21"/>
        <v>5310000</v>
      </c>
    </row>
    <row r="38" spans="1:18">
      <c r="A38" s="28" t="s">
        <v>16</v>
      </c>
      <c r="B38" s="28" t="s">
        <v>88</v>
      </c>
      <c r="C38" s="173">
        <f>SUM(C39)</f>
        <v>40500000</v>
      </c>
      <c r="D38" s="173">
        <f t="shared" si="21"/>
        <v>0</v>
      </c>
      <c r="E38" s="173">
        <f t="shared" si="21"/>
        <v>0</v>
      </c>
      <c r="F38" s="173">
        <f t="shared" si="21"/>
        <v>0</v>
      </c>
      <c r="G38" s="173">
        <f t="shared" si="21"/>
        <v>0</v>
      </c>
      <c r="H38" s="173">
        <f t="shared" si="21"/>
        <v>0</v>
      </c>
      <c r="I38" s="173">
        <f t="shared" si="21"/>
        <v>0</v>
      </c>
      <c r="J38" s="173">
        <f t="shared" si="21"/>
        <v>0</v>
      </c>
      <c r="K38" s="173">
        <f t="shared" si="21"/>
        <v>40500000</v>
      </c>
      <c r="L38" s="173">
        <f t="shared" si="21"/>
        <v>35190000</v>
      </c>
      <c r="M38" s="173">
        <f t="shared" si="21"/>
        <v>35190000</v>
      </c>
      <c r="N38" s="173">
        <f t="shared" si="21"/>
        <v>0</v>
      </c>
      <c r="O38" s="173">
        <f t="shared" si="21"/>
        <v>0</v>
      </c>
      <c r="P38" s="173">
        <f t="shared" si="21"/>
        <v>0</v>
      </c>
      <c r="Q38" s="173">
        <f t="shared" si="21"/>
        <v>0</v>
      </c>
      <c r="R38" s="173">
        <f t="shared" si="21"/>
        <v>5310000</v>
      </c>
    </row>
    <row r="39" spans="1:18">
      <c r="A39" s="32" t="s">
        <v>4</v>
      </c>
      <c r="B39" s="32" t="s">
        <v>88</v>
      </c>
      <c r="C39" s="237">
        <v>40500000</v>
      </c>
      <c r="D39" s="237"/>
      <c r="E39" s="237"/>
      <c r="F39" s="237"/>
      <c r="G39" s="237"/>
      <c r="H39" s="237"/>
      <c r="I39" s="237"/>
      <c r="J39" s="115">
        <f>SUM(F39:I39)</f>
        <v>0</v>
      </c>
      <c r="K39" s="115">
        <f>C39+J39</f>
        <v>40500000</v>
      </c>
      <c r="L39" s="237">
        <v>35190000</v>
      </c>
      <c r="M39" s="237">
        <v>35190000</v>
      </c>
      <c r="N39" s="283">
        <f>L39-M39</f>
        <v>0</v>
      </c>
      <c r="O39" s="237"/>
      <c r="P39" s="237"/>
      <c r="Q39" s="283">
        <f>SUM(N39:P39)</f>
        <v>0</v>
      </c>
      <c r="R39" s="115">
        <f>K39-M39-Q39</f>
        <v>5310000</v>
      </c>
    </row>
    <row r="40" spans="1:18">
      <c r="A40" s="27" t="s">
        <v>3</v>
      </c>
      <c r="B40" s="27" t="s">
        <v>378</v>
      </c>
      <c r="C40" s="210">
        <f>SUM(C41,C43)</f>
        <v>82800000</v>
      </c>
      <c r="D40" s="210">
        <f t="shared" ref="D40:R40" si="22">SUM(D41,D43)</f>
        <v>0</v>
      </c>
      <c r="E40" s="210">
        <f t="shared" si="22"/>
        <v>0</v>
      </c>
      <c r="F40" s="210">
        <f t="shared" si="22"/>
        <v>0</v>
      </c>
      <c r="G40" s="210">
        <f t="shared" si="22"/>
        <v>0</v>
      </c>
      <c r="H40" s="210">
        <f t="shared" si="22"/>
        <v>0</v>
      </c>
      <c r="I40" s="210">
        <f t="shared" si="22"/>
        <v>0</v>
      </c>
      <c r="J40" s="210">
        <f t="shared" si="22"/>
        <v>0</v>
      </c>
      <c r="K40" s="210">
        <f t="shared" si="22"/>
        <v>82800000</v>
      </c>
      <c r="L40" s="210">
        <f t="shared" si="22"/>
        <v>69469340</v>
      </c>
      <c r="M40" s="210">
        <f t="shared" si="22"/>
        <v>69469340</v>
      </c>
      <c r="N40" s="210">
        <f t="shared" si="22"/>
        <v>0</v>
      </c>
      <c r="O40" s="210">
        <f t="shared" si="22"/>
        <v>0</v>
      </c>
      <c r="P40" s="210">
        <f t="shared" si="22"/>
        <v>0</v>
      </c>
      <c r="Q40" s="210">
        <f t="shared" si="22"/>
        <v>0</v>
      </c>
      <c r="R40" s="210">
        <f t="shared" si="22"/>
        <v>13330660</v>
      </c>
    </row>
    <row r="41" spans="1:18">
      <c r="A41" s="28" t="s">
        <v>16</v>
      </c>
      <c r="B41" s="28" t="s">
        <v>88</v>
      </c>
      <c r="C41" s="173">
        <f>SUM(C42)</f>
        <v>5000000</v>
      </c>
      <c r="D41" s="173">
        <f t="shared" ref="D41:R41" si="23">SUM(D42)</f>
        <v>0</v>
      </c>
      <c r="E41" s="173">
        <f t="shared" si="23"/>
        <v>0</v>
      </c>
      <c r="F41" s="173">
        <f t="shared" si="23"/>
        <v>0</v>
      </c>
      <c r="G41" s="173">
        <f t="shared" si="23"/>
        <v>0</v>
      </c>
      <c r="H41" s="173">
        <f t="shared" si="23"/>
        <v>0</v>
      </c>
      <c r="I41" s="173">
        <f t="shared" si="23"/>
        <v>0</v>
      </c>
      <c r="J41" s="173">
        <f t="shared" si="23"/>
        <v>0</v>
      </c>
      <c r="K41" s="173">
        <f t="shared" si="23"/>
        <v>5000000</v>
      </c>
      <c r="L41" s="173">
        <f t="shared" si="23"/>
        <v>4352000</v>
      </c>
      <c r="M41" s="173">
        <f t="shared" si="23"/>
        <v>4352000</v>
      </c>
      <c r="N41" s="173">
        <f t="shared" si="23"/>
        <v>0</v>
      </c>
      <c r="O41" s="173">
        <f t="shared" si="23"/>
        <v>0</v>
      </c>
      <c r="P41" s="173">
        <f t="shared" si="23"/>
        <v>0</v>
      </c>
      <c r="Q41" s="173">
        <f t="shared" si="23"/>
        <v>0</v>
      </c>
      <c r="R41" s="173">
        <f t="shared" si="23"/>
        <v>648000</v>
      </c>
    </row>
    <row r="42" spans="1:18">
      <c r="A42" s="32" t="s">
        <v>64</v>
      </c>
      <c r="B42" s="32" t="s">
        <v>88</v>
      </c>
      <c r="C42" s="237">
        <v>5000000</v>
      </c>
      <c r="D42" s="237"/>
      <c r="E42" s="237"/>
      <c r="F42" s="237"/>
      <c r="G42" s="237"/>
      <c r="H42" s="237"/>
      <c r="I42" s="237"/>
      <c r="J42" s="115">
        <f>SUM(F42:I42)</f>
        <v>0</v>
      </c>
      <c r="K42" s="115">
        <f>C42+J42</f>
        <v>5000000</v>
      </c>
      <c r="L42" s="237">
        <v>4352000</v>
      </c>
      <c r="M42" s="237">
        <v>4352000</v>
      </c>
      <c r="N42" s="283">
        <f>L42-M42</f>
        <v>0</v>
      </c>
      <c r="O42" s="237"/>
      <c r="P42" s="237"/>
      <c r="Q42" s="283">
        <f>SUM(N42:P42)</f>
        <v>0</v>
      </c>
      <c r="R42" s="115">
        <f>K42-M42-Q42</f>
        <v>648000</v>
      </c>
    </row>
    <row r="43" spans="1:18">
      <c r="A43" s="28" t="s">
        <v>16</v>
      </c>
      <c r="B43" s="28" t="s">
        <v>49</v>
      </c>
      <c r="C43" s="173">
        <f>SUM(C44)</f>
        <v>77800000</v>
      </c>
      <c r="D43" s="173">
        <f t="shared" ref="D43:R43" si="24">SUM(D44)</f>
        <v>0</v>
      </c>
      <c r="E43" s="173">
        <f t="shared" si="24"/>
        <v>0</v>
      </c>
      <c r="F43" s="173">
        <f t="shared" si="24"/>
        <v>0</v>
      </c>
      <c r="G43" s="173">
        <f t="shared" si="24"/>
        <v>0</v>
      </c>
      <c r="H43" s="173">
        <f t="shared" si="24"/>
        <v>0</v>
      </c>
      <c r="I43" s="173">
        <f t="shared" si="24"/>
        <v>0</v>
      </c>
      <c r="J43" s="173">
        <f t="shared" si="24"/>
        <v>0</v>
      </c>
      <c r="K43" s="173">
        <f t="shared" si="24"/>
        <v>77800000</v>
      </c>
      <c r="L43" s="173">
        <f t="shared" si="24"/>
        <v>65117340</v>
      </c>
      <c r="M43" s="173">
        <f t="shared" si="24"/>
        <v>65117340</v>
      </c>
      <c r="N43" s="173">
        <f t="shared" si="24"/>
        <v>0</v>
      </c>
      <c r="O43" s="173">
        <f t="shared" si="24"/>
        <v>0</v>
      </c>
      <c r="P43" s="173">
        <f t="shared" si="24"/>
        <v>0</v>
      </c>
      <c r="Q43" s="173">
        <f t="shared" si="24"/>
        <v>0</v>
      </c>
      <c r="R43" s="173">
        <f t="shared" si="24"/>
        <v>12682660</v>
      </c>
    </row>
    <row r="44" spans="1:18">
      <c r="A44" s="32" t="s">
        <v>4</v>
      </c>
      <c r="B44" s="32" t="s">
        <v>50</v>
      </c>
      <c r="C44" s="237">
        <v>77800000</v>
      </c>
      <c r="D44" s="237"/>
      <c r="E44" s="237"/>
      <c r="F44" s="237"/>
      <c r="G44" s="237"/>
      <c r="H44" s="237"/>
      <c r="I44" s="237"/>
      <c r="J44" s="115">
        <f>SUM(F44:I44)</f>
        <v>0</v>
      </c>
      <c r="K44" s="115">
        <f>C44+J44</f>
        <v>77800000</v>
      </c>
      <c r="L44" s="237">
        <v>65117340</v>
      </c>
      <c r="M44" s="237">
        <v>65117340</v>
      </c>
      <c r="N44" s="283">
        <f>L44-M44</f>
        <v>0</v>
      </c>
      <c r="O44" s="237"/>
      <c r="P44" s="237"/>
      <c r="Q44" s="283">
        <f>SUM(N44:P44)</f>
        <v>0</v>
      </c>
      <c r="R44" s="115">
        <f>K44-M44-Q44</f>
        <v>12682660</v>
      </c>
    </row>
    <row r="45" spans="1:18">
      <c r="A45" s="27" t="s">
        <v>3</v>
      </c>
      <c r="B45" s="27" t="s">
        <v>379</v>
      </c>
      <c r="C45" s="210">
        <f t="shared" ref="C45:R46" si="25">SUM(C46)</f>
        <v>663000000</v>
      </c>
      <c r="D45" s="210">
        <f t="shared" si="25"/>
        <v>0</v>
      </c>
      <c r="E45" s="210">
        <f t="shared" si="25"/>
        <v>0</v>
      </c>
      <c r="F45" s="210">
        <f t="shared" si="25"/>
        <v>0</v>
      </c>
      <c r="G45" s="210">
        <f t="shared" si="25"/>
        <v>0</v>
      </c>
      <c r="H45" s="210">
        <f t="shared" si="25"/>
        <v>0</v>
      </c>
      <c r="I45" s="210">
        <f t="shared" si="25"/>
        <v>0</v>
      </c>
      <c r="J45" s="210">
        <f t="shared" si="25"/>
        <v>0</v>
      </c>
      <c r="K45" s="210">
        <f t="shared" si="25"/>
        <v>663000000</v>
      </c>
      <c r="L45" s="210">
        <f t="shared" si="25"/>
        <v>663000000</v>
      </c>
      <c r="M45" s="210">
        <f t="shared" si="25"/>
        <v>663000000</v>
      </c>
      <c r="N45" s="210">
        <f t="shared" si="25"/>
        <v>0</v>
      </c>
      <c r="O45" s="210">
        <f t="shared" si="25"/>
        <v>0</v>
      </c>
      <c r="P45" s="210">
        <f t="shared" si="25"/>
        <v>0</v>
      </c>
      <c r="Q45" s="210">
        <f t="shared" si="25"/>
        <v>0</v>
      </c>
      <c r="R45" s="210">
        <f t="shared" si="25"/>
        <v>0</v>
      </c>
    </row>
    <row r="46" spans="1:18">
      <c r="A46" s="28" t="s">
        <v>16</v>
      </c>
      <c r="B46" s="28" t="s">
        <v>671</v>
      </c>
      <c r="C46" s="173">
        <f>SUM(C47)</f>
        <v>663000000</v>
      </c>
      <c r="D46" s="173">
        <f t="shared" si="25"/>
        <v>0</v>
      </c>
      <c r="E46" s="173">
        <f t="shared" si="25"/>
        <v>0</v>
      </c>
      <c r="F46" s="173">
        <f t="shared" si="25"/>
        <v>0</v>
      </c>
      <c r="G46" s="173">
        <f t="shared" si="25"/>
        <v>0</v>
      </c>
      <c r="H46" s="173">
        <f t="shared" si="25"/>
        <v>0</v>
      </c>
      <c r="I46" s="173">
        <f t="shared" si="25"/>
        <v>0</v>
      </c>
      <c r="J46" s="173">
        <f t="shared" si="25"/>
        <v>0</v>
      </c>
      <c r="K46" s="173">
        <f t="shared" si="25"/>
        <v>663000000</v>
      </c>
      <c r="L46" s="173">
        <f t="shared" si="25"/>
        <v>663000000</v>
      </c>
      <c r="M46" s="173">
        <f t="shared" si="25"/>
        <v>663000000</v>
      </c>
      <c r="N46" s="173">
        <f t="shared" si="25"/>
        <v>0</v>
      </c>
      <c r="O46" s="173">
        <f t="shared" si="25"/>
        <v>0</v>
      </c>
      <c r="P46" s="173">
        <f t="shared" si="25"/>
        <v>0</v>
      </c>
      <c r="Q46" s="173">
        <f t="shared" si="25"/>
        <v>0</v>
      </c>
      <c r="R46" s="173">
        <f t="shared" si="25"/>
        <v>0</v>
      </c>
    </row>
    <row r="47" spans="1:18">
      <c r="A47" s="32" t="s">
        <v>4</v>
      </c>
      <c r="B47" s="32" t="s">
        <v>181</v>
      </c>
      <c r="C47" s="237">
        <v>663000000</v>
      </c>
      <c r="D47" s="237"/>
      <c r="E47" s="237"/>
      <c r="F47" s="237"/>
      <c r="G47" s="237"/>
      <c r="H47" s="237"/>
      <c r="I47" s="237"/>
      <c r="J47" s="115">
        <f>SUM(F47:I47)</f>
        <v>0</v>
      </c>
      <c r="K47" s="115">
        <f>C47+J47</f>
        <v>663000000</v>
      </c>
      <c r="L47" s="237">
        <v>663000000</v>
      </c>
      <c r="M47" s="237">
        <v>663000000</v>
      </c>
      <c r="N47" s="283">
        <f>L47-M47</f>
        <v>0</v>
      </c>
      <c r="O47" s="237"/>
      <c r="P47" s="237"/>
      <c r="Q47" s="283">
        <f>SUM(N47:P47)</f>
        <v>0</v>
      </c>
      <c r="R47" s="115">
        <f>K47-M47-Q47</f>
        <v>0</v>
      </c>
    </row>
    <row r="48" spans="1:18">
      <c r="A48" s="27" t="s">
        <v>3</v>
      </c>
      <c r="B48" s="27" t="s">
        <v>1301</v>
      </c>
      <c r="C48" s="210">
        <f>SUM(C49)</f>
        <v>0</v>
      </c>
      <c r="D48" s="210">
        <f t="shared" ref="D48:R49" si="26">SUM(D49)</f>
        <v>0</v>
      </c>
      <c r="E48" s="210">
        <f t="shared" si="26"/>
        <v>0</v>
      </c>
      <c r="F48" s="210">
        <f t="shared" si="26"/>
        <v>0</v>
      </c>
      <c r="G48" s="210">
        <f t="shared" si="26"/>
        <v>0</v>
      </c>
      <c r="H48" s="210">
        <f t="shared" si="26"/>
        <v>16300000</v>
      </c>
      <c r="I48" s="210">
        <f t="shared" si="26"/>
        <v>0</v>
      </c>
      <c r="J48" s="210">
        <f t="shared" si="26"/>
        <v>16300000</v>
      </c>
      <c r="K48" s="210">
        <f t="shared" si="26"/>
        <v>16300000</v>
      </c>
      <c r="L48" s="210">
        <f t="shared" si="26"/>
        <v>16158000</v>
      </c>
      <c r="M48" s="210">
        <f t="shared" si="26"/>
        <v>16158000</v>
      </c>
      <c r="N48" s="210">
        <f t="shared" si="26"/>
        <v>0</v>
      </c>
      <c r="O48" s="210">
        <f t="shared" si="26"/>
        <v>0</v>
      </c>
      <c r="P48" s="210">
        <f t="shared" si="26"/>
        <v>0</v>
      </c>
      <c r="Q48" s="210">
        <f t="shared" si="26"/>
        <v>0</v>
      </c>
      <c r="R48" s="210">
        <f t="shared" si="26"/>
        <v>142000</v>
      </c>
    </row>
    <row r="49" spans="1:18">
      <c r="A49" s="28" t="s">
        <v>16</v>
      </c>
      <c r="B49" s="28" t="s">
        <v>88</v>
      </c>
      <c r="C49" s="212">
        <f>SUM(C50)</f>
        <v>0</v>
      </c>
      <c r="D49" s="212">
        <f t="shared" si="26"/>
        <v>0</v>
      </c>
      <c r="E49" s="212">
        <f t="shared" si="26"/>
        <v>0</v>
      </c>
      <c r="F49" s="212">
        <f t="shared" si="26"/>
        <v>0</v>
      </c>
      <c r="G49" s="212">
        <f t="shared" si="26"/>
        <v>0</v>
      </c>
      <c r="H49" s="212">
        <f t="shared" si="26"/>
        <v>16300000</v>
      </c>
      <c r="I49" s="212">
        <f t="shared" si="26"/>
        <v>0</v>
      </c>
      <c r="J49" s="212">
        <f t="shared" si="26"/>
        <v>16300000</v>
      </c>
      <c r="K49" s="212">
        <f t="shared" si="26"/>
        <v>16300000</v>
      </c>
      <c r="L49" s="212">
        <f t="shared" si="26"/>
        <v>16158000</v>
      </c>
      <c r="M49" s="212">
        <f t="shared" si="26"/>
        <v>16158000</v>
      </c>
      <c r="N49" s="212">
        <f t="shared" si="26"/>
        <v>0</v>
      </c>
      <c r="O49" s="212">
        <f t="shared" si="26"/>
        <v>0</v>
      </c>
      <c r="P49" s="212">
        <f t="shared" si="26"/>
        <v>0</v>
      </c>
      <c r="Q49" s="212">
        <f t="shared" si="26"/>
        <v>0</v>
      </c>
      <c r="R49" s="212">
        <f t="shared" si="26"/>
        <v>142000</v>
      </c>
    </row>
    <row r="50" spans="1:18">
      <c r="A50" s="32" t="s">
        <v>4</v>
      </c>
      <c r="B50" s="32" t="s">
        <v>88</v>
      </c>
      <c r="C50" s="237">
        <v>0</v>
      </c>
      <c r="D50" s="237"/>
      <c r="E50" s="237"/>
      <c r="F50" s="237"/>
      <c r="G50" s="237"/>
      <c r="H50" s="237">
        <v>16300000</v>
      </c>
      <c r="I50" s="237"/>
      <c r="J50" s="115">
        <f>SUM(F50:I50)</f>
        <v>16300000</v>
      </c>
      <c r="K50" s="115">
        <f>C50+J50</f>
        <v>16300000</v>
      </c>
      <c r="L50" s="237">
        <v>16158000</v>
      </c>
      <c r="M50" s="237">
        <v>16158000</v>
      </c>
      <c r="N50" s="283">
        <f>L50-M50</f>
        <v>0</v>
      </c>
      <c r="O50" s="237"/>
      <c r="P50" s="237"/>
      <c r="Q50" s="283">
        <f>SUM(N50:P50)</f>
        <v>0</v>
      </c>
      <c r="R50" s="115">
        <f>K50-M50-Q50</f>
        <v>142000</v>
      </c>
    </row>
  </sheetData>
  <autoFilter ref="A5:R50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5"/>
  <sheetViews>
    <sheetView workbookViewId="0">
      <selection activeCell="D29" sqref="D29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1" spans="1:18">
      <c r="C1" s="112">
        <v>529890320</v>
      </c>
      <c r="D1" s="112">
        <v>0</v>
      </c>
      <c r="E1" s="112">
        <v>0</v>
      </c>
      <c r="F1" s="108"/>
      <c r="G1" s="108"/>
      <c r="H1" s="108">
        <v>123891000</v>
      </c>
      <c r="I1" s="108">
        <v>-5280</v>
      </c>
      <c r="J1" s="112">
        <v>123885720</v>
      </c>
      <c r="K1" s="112">
        <v>653781320</v>
      </c>
      <c r="L1" s="112">
        <v>623250520</v>
      </c>
      <c r="M1" s="112">
        <v>623250520</v>
      </c>
      <c r="N1" s="112">
        <v>0</v>
      </c>
      <c r="O1" s="112">
        <v>16531260</v>
      </c>
      <c r="P1" s="112">
        <v>0</v>
      </c>
      <c r="Q1" s="112">
        <v>16531260</v>
      </c>
      <c r="R1" s="112">
        <v>13999540</v>
      </c>
    </row>
    <row r="2" spans="1:18" ht="19.5">
      <c r="A2" s="157" t="s">
        <v>422</v>
      </c>
      <c r="B2" s="157"/>
      <c r="C2" s="158" t="s">
        <v>672</v>
      </c>
      <c r="D2" s="157"/>
      <c r="E2" s="157"/>
      <c r="F2" s="282"/>
      <c r="G2" s="282"/>
      <c r="H2" s="282"/>
      <c r="K2" s="111">
        <f>K1-K3</f>
        <v>-2615098880</v>
      </c>
    </row>
    <row r="3" spans="1:18">
      <c r="C3" s="112">
        <f>SUBTOTAL(9,C7:C103)</f>
        <v>2649451600</v>
      </c>
      <c r="D3" s="112">
        <f t="shared" ref="D3:R3" si="0">SUBTOTAL(9,D7:D103)</f>
        <v>0</v>
      </c>
      <c r="E3" s="112">
        <f t="shared" si="0"/>
        <v>0</v>
      </c>
      <c r="F3" s="108"/>
      <c r="G3" s="108"/>
      <c r="H3" s="108">
        <f t="shared" si="0"/>
        <v>232023600</v>
      </c>
      <c r="I3" s="108">
        <f t="shared" si="0"/>
        <v>387405000</v>
      </c>
      <c r="J3" s="112">
        <f t="shared" si="0"/>
        <v>619428600</v>
      </c>
      <c r="K3" s="112">
        <f t="shared" si="0"/>
        <v>3268880200</v>
      </c>
      <c r="L3" s="112">
        <f t="shared" si="0"/>
        <v>3116252600</v>
      </c>
      <c r="M3" s="112">
        <f t="shared" si="0"/>
        <v>3116252600</v>
      </c>
      <c r="N3" s="112">
        <f t="shared" si="0"/>
        <v>0</v>
      </c>
      <c r="O3" s="112">
        <f t="shared" si="0"/>
        <v>82656300</v>
      </c>
      <c r="P3" s="112">
        <f t="shared" si="0"/>
        <v>0</v>
      </c>
      <c r="Q3" s="112">
        <f t="shared" si="0"/>
        <v>82656300</v>
      </c>
      <c r="R3" s="112">
        <f t="shared" si="0"/>
        <v>69971300</v>
      </c>
    </row>
    <row r="4" spans="1:18" ht="14.2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 ht="14.25" customHeight="1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 ht="14.25" customHeight="1">
      <c r="A6" s="159" t="s">
        <v>14</v>
      </c>
      <c r="B6" s="159" t="s">
        <v>632</v>
      </c>
      <c r="C6" s="159">
        <f>SUM(C7,C22,C39,C56,C83,C61)</f>
        <v>529890320</v>
      </c>
      <c r="D6" s="159">
        <f t="shared" ref="D6:R6" si="1">SUM(D7,D22,D39,D56,D83,D61)</f>
        <v>0</v>
      </c>
      <c r="E6" s="159">
        <f t="shared" si="1"/>
        <v>0</v>
      </c>
      <c r="F6" s="159">
        <f t="shared" si="1"/>
        <v>0</v>
      </c>
      <c r="G6" s="159">
        <f t="shared" si="1"/>
        <v>0</v>
      </c>
      <c r="H6" s="159">
        <f t="shared" si="1"/>
        <v>46404720</v>
      </c>
      <c r="I6" s="159">
        <f t="shared" si="1"/>
        <v>77481000</v>
      </c>
      <c r="J6" s="159">
        <f t="shared" si="1"/>
        <v>123885720</v>
      </c>
      <c r="K6" s="159">
        <f t="shared" si="1"/>
        <v>653776040</v>
      </c>
      <c r="L6" s="159">
        <f t="shared" si="1"/>
        <v>623250520</v>
      </c>
      <c r="M6" s="159">
        <f t="shared" si="1"/>
        <v>623250520</v>
      </c>
      <c r="N6" s="159">
        <f t="shared" si="1"/>
        <v>0</v>
      </c>
      <c r="O6" s="159">
        <f t="shared" si="1"/>
        <v>16531260</v>
      </c>
      <c r="P6" s="159">
        <f t="shared" si="1"/>
        <v>0</v>
      </c>
      <c r="Q6" s="159">
        <f t="shared" si="1"/>
        <v>16531260</v>
      </c>
      <c r="R6" s="159">
        <f t="shared" si="1"/>
        <v>13994260</v>
      </c>
    </row>
    <row r="7" spans="1:18" ht="14.25" customHeight="1">
      <c r="A7" s="160" t="s">
        <v>1</v>
      </c>
      <c r="B7" s="160" t="s">
        <v>673</v>
      </c>
      <c r="C7" s="160">
        <f>C8</f>
        <v>492490000</v>
      </c>
      <c r="D7" s="160">
        <f t="shared" ref="D7:R7" si="2">D8</f>
        <v>0</v>
      </c>
      <c r="E7" s="160">
        <f t="shared" si="2"/>
        <v>0</v>
      </c>
      <c r="F7" s="160">
        <f t="shared" si="2"/>
        <v>0</v>
      </c>
      <c r="G7" s="160">
        <f t="shared" si="2"/>
        <v>0</v>
      </c>
      <c r="H7" s="160">
        <f t="shared" si="2"/>
        <v>0</v>
      </c>
      <c r="I7" s="160">
        <f t="shared" si="2"/>
        <v>0</v>
      </c>
      <c r="J7" s="160">
        <f t="shared" si="2"/>
        <v>0</v>
      </c>
      <c r="K7" s="160">
        <f t="shared" si="2"/>
        <v>492490000</v>
      </c>
      <c r="L7" s="160">
        <f t="shared" si="2"/>
        <v>480543420</v>
      </c>
      <c r="M7" s="160">
        <f t="shared" si="2"/>
        <v>480543420</v>
      </c>
      <c r="N7" s="160">
        <f t="shared" si="2"/>
        <v>0</v>
      </c>
      <c r="O7" s="160">
        <f t="shared" si="2"/>
        <v>0</v>
      </c>
      <c r="P7" s="160">
        <f t="shared" si="2"/>
        <v>0</v>
      </c>
      <c r="Q7" s="160">
        <f t="shared" si="2"/>
        <v>0</v>
      </c>
      <c r="R7" s="160">
        <f t="shared" si="2"/>
        <v>11946580</v>
      </c>
    </row>
    <row r="8" spans="1:18" ht="14.25" customHeight="1">
      <c r="A8" s="161" t="s">
        <v>2</v>
      </c>
      <c r="B8" s="162" t="s">
        <v>124</v>
      </c>
      <c r="C8" s="161">
        <f>SUM(C9,C12,C19)</f>
        <v>492490000</v>
      </c>
      <c r="D8" s="161">
        <f t="shared" ref="D8:R8" si="3">SUM(D9,D12,D19)</f>
        <v>0</v>
      </c>
      <c r="E8" s="161">
        <f t="shared" si="3"/>
        <v>0</v>
      </c>
      <c r="F8" s="161">
        <f t="shared" si="3"/>
        <v>0</v>
      </c>
      <c r="G8" s="161">
        <f t="shared" si="3"/>
        <v>0</v>
      </c>
      <c r="H8" s="161">
        <f t="shared" si="3"/>
        <v>0</v>
      </c>
      <c r="I8" s="161">
        <f t="shared" si="3"/>
        <v>0</v>
      </c>
      <c r="J8" s="161">
        <f t="shared" si="3"/>
        <v>0</v>
      </c>
      <c r="K8" s="161">
        <f t="shared" si="3"/>
        <v>492490000</v>
      </c>
      <c r="L8" s="161">
        <f t="shared" si="3"/>
        <v>480543420</v>
      </c>
      <c r="M8" s="161">
        <f t="shared" si="3"/>
        <v>480543420</v>
      </c>
      <c r="N8" s="161">
        <f t="shared" si="3"/>
        <v>0</v>
      </c>
      <c r="O8" s="161">
        <f t="shared" si="3"/>
        <v>0</v>
      </c>
      <c r="P8" s="161">
        <f t="shared" si="3"/>
        <v>0</v>
      </c>
      <c r="Q8" s="161">
        <f t="shared" si="3"/>
        <v>0</v>
      </c>
      <c r="R8" s="161">
        <f t="shared" si="3"/>
        <v>11946580</v>
      </c>
    </row>
    <row r="9" spans="1:18" ht="14.25" customHeight="1">
      <c r="A9" s="163" t="s">
        <v>3</v>
      </c>
      <c r="B9" s="164" t="s">
        <v>1291</v>
      </c>
      <c r="C9" s="163">
        <f>C10</f>
        <v>414000000</v>
      </c>
      <c r="D9" s="163">
        <f t="shared" ref="D9:R9" si="4">D10</f>
        <v>0</v>
      </c>
      <c r="E9" s="163">
        <f t="shared" si="4"/>
        <v>0</v>
      </c>
      <c r="F9" s="163">
        <f t="shared" si="4"/>
        <v>0</v>
      </c>
      <c r="G9" s="163">
        <f t="shared" si="4"/>
        <v>0</v>
      </c>
      <c r="H9" s="163">
        <f t="shared" si="4"/>
        <v>0</v>
      </c>
      <c r="I9" s="163">
        <f t="shared" si="4"/>
        <v>0</v>
      </c>
      <c r="J9" s="163">
        <f t="shared" si="4"/>
        <v>0</v>
      </c>
      <c r="K9" s="163">
        <f t="shared" si="4"/>
        <v>414000000</v>
      </c>
      <c r="L9" s="163">
        <f t="shared" si="4"/>
        <v>402895080</v>
      </c>
      <c r="M9" s="163">
        <f t="shared" si="4"/>
        <v>402895080</v>
      </c>
      <c r="N9" s="163">
        <f t="shared" si="4"/>
        <v>0</v>
      </c>
      <c r="O9" s="163">
        <f t="shared" si="4"/>
        <v>0</v>
      </c>
      <c r="P9" s="163">
        <f t="shared" si="4"/>
        <v>0</v>
      </c>
      <c r="Q9" s="163">
        <f t="shared" si="4"/>
        <v>0</v>
      </c>
      <c r="R9" s="163">
        <f t="shared" si="4"/>
        <v>11104920</v>
      </c>
    </row>
    <row r="10" spans="1:18" ht="14.25" customHeight="1">
      <c r="A10" s="165" t="s">
        <v>16</v>
      </c>
      <c r="B10" s="165" t="s">
        <v>316</v>
      </c>
      <c r="C10" s="173">
        <f>SUM(C11)</f>
        <v>414000000</v>
      </c>
      <c r="D10" s="173">
        <f t="shared" ref="D10:R10" si="5">SUM(D11)</f>
        <v>0</v>
      </c>
      <c r="E10" s="173">
        <f t="shared" si="5"/>
        <v>0</v>
      </c>
      <c r="F10" s="173">
        <f t="shared" si="5"/>
        <v>0</v>
      </c>
      <c r="G10" s="173">
        <f t="shared" si="5"/>
        <v>0</v>
      </c>
      <c r="H10" s="173">
        <f t="shared" si="5"/>
        <v>0</v>
      </c>
      <c r="I10" s="173">
        <f t="shared" si="5"/>
        <v>0</v>
      </c>
      <c r="J10" s="173">
        <f t="shared" si="5"/>
        <v>0</v>
      </c>
      <c r="K10" s="173">
        <f t="shared" si="5"/>
        <v>414000000</v>
      </c>
      <c r="L10" s="173">
        <f t="shared" si="5"/>
        <v>402895080</v>
      </c>
      <c r="M10" s="173">
        <f t="shared" si="5"/>
        <v>402895080</v>
      </c>
      <c r="N10" s="173">
        <f t="shared" si="5"/>
        <v>0</v>
      </c>
      <c r="O10" s="173">
        <f t="shared" si="5"/>
        <v>0</v>
      </c>
      <c r="P10" s="173">
        <f t="shared" si="5"/>
        <v>0</v>
      </c>
      <c r="Q10" s="173">
        <f t="shared" si="5"/>
        <v>0</v>
      </c>
      <c r="R10" s="173">
        <f t="shared" si="5"/>
        <v>11104920</v>
      </c>
    </row>
    <row r="11" spans="1:18" ht="14.25" customHeight="1">
      <c r="A11" s="159" t="s">
        <v>634</v>
      </c>
      <c r="B11" s="159" t="s">
        <v>1292</v>
      </c>
      <c r="C11" s="159">
        <v>414000000</v>
      </c>
      <c r="D11" s="159"/>
      <c r="E11" s="159"/>
      <c r="F11" s="159"/>
      <c r="G11" s="159"/>
      <c r="H11" s="159"/>
      <c r="I11" s="159"/>
      <c r="J11" s="115">
        <f>SUM(F11:I11)</f>
        <v>0</v>
      </c>
      <c r="K11" s="115">
        <f>C11+J11</f>
        <v>414000000</v>
      </c>
      <c r="L11" s="159">
        <v>402895080</v>
      </c>
      <c r="M11" s="159">
        <v>402895080</v>
      </c>
      <c r="N11" s="283">
        <f>L11-M11</f>
        <v>0</v>
      </c>
      <c r="O11" s="159"/>
      <c r="P11" s="159"/>
      <c r="Q11" s="283">
        <f>SUM(N11:P11)</f>
        <v>0</v>
      </c>
      <c r="R11" s="115">
        <f>K11-M11-Q11</f>
        <v>11104920</v>
      </c>
    </row>
    <row r="12" spans="1:18" ht="14.25" customHeight="1">
      <c r="A12" s="163" t="s">
        <v>3</v>
      </c>
      <c r="B12" s="164" t="s">
        <v>1293</v>
      </c>
      <c r="C12" s="163">
        <f>C13</f>
        <v>43990000</v>
      </c>
      <c r="D12" s="163">
        <f t="shared" ref="D12:R12" si="6">D13</f>
        <v>0</v>
      </c>
      <c r="E12" s="163">
        <f t="shared" si="6"/>
        <v>0</v>
      </c>
      <c r="F12" s="163">
        <f t="shared" si="6"/>
        <v>0</v>
      </c>
      <c r="G12" s="163">
        <f t="shared" si="6"/>
        <v>0</v>
      </c>
      <c r="H12" s="163">
        <f t="shared" si="6"/>
        <v>0</v>
      </c>
      <c r="I12" s="163">
        <f t="shared" si="6"/>
        <v>0</v>
      </c>
      <c r="J12" s="163">
        <f t="shared" si="6"/>
        <v>0</v>
      </c>
      <c r="K12" s="163">
        <f t="shared" si="6"/>
        <v>43990000</v>
      </c>
      <c r="L12" s="163">
        <f t="shared" si="6"/>
        <v>43148340</v>
      </c>
      <c r="M12" s="163">
        <f t="shared" si="6"/>
        <v>43148340</v>
      </c>
      <c r="N12" s="163">
        <f t="shared" si="6"/>
        <v>0</v>
      </c>
      <c r="O12" s="163">
        <f t="shared" si="6"/>
        <v>0</v>
      </c>
      <c r="P12" s="163">
        <f t="shared" si="6"/>
        <v>0</v>
      </c>
      <c r="Q12" s="163">
        <f t="shared" si="6"/>
        <v>0</v>
      </c>
      <c r="R12" s="163">
        <f t="shared" si="6"/>
        <v>841660</v>
      </c>
    </row>
    <row r="13" spans="1:18" ht="14.25" customHeight="1">
      <c r="A13" s="165" t="s">
        <v>16</v>
      </c>
      <c r="B13" s="165" t="s">
        <v>298</v>
      </c>
      <c r="C13" s="173">
        <f>SUM(C14:C18)</f>
        <v>43990000</v>
      </c>
      <c r="D13" s="173">
        <f t="shared" ref="D13:R13" si="7">SUM(D14:D18)</f>
        <v>0</v>
      </c>
      <c r="E13" s="173">
        <f t="shared" si="7"/>
        <v>0</v>
      </c>
      <c r="F13" s="173">
        <f t="shared" si="7"/>
        <v>0</v>
      </c>
      <c r="G13" s="173">
        <f t="shared" si="7"/>
        <v>0</v>
      </c>
      <c r="H13" s="173">
        <f t="shared" si="7"/>
        <v>0</v>
      </c>
      <c r="I13" s="173">
        <f t="shared" si="7"/>
        <v>0</v>
      </c>
      <c r="J13" s="173">
        <f t="shared" si="7"/>
        <v>0</v>
      </c>
      <c r="K13" s="173">
        <f t="shared" si="7"/>
        <v>43990000</v>
      </c>
      <c r="L13" s="173">
        <f t="shared" si="7"/>
        <v>43148340</v>
      </c>
      <c r="M13" s="173">
        <f t="shared" si="7"/>
        <v>43148340</v>
      </c>
      <c r="N13" s="173">
        <f t="shared" si="7"/>
        <v>0</v>
      </c>
      <c r="O13" s="173">
        <f t="shared" si="7"/>
        <v>0</v>
      </c>
      <c r="P13" s="173">
        <f t="shared" si="7"/>
        <v>0</v>
      </c>
      <c r="Q13" s="173">
        <f t="shared" si="7"/>
        <v>0</v>
      </c>
      <c r="R13" s="173">
        <f t="shared" si="7"/>
        <v>841660</v>
      </c>
    </row>
    <row r="14" spans="1:18" ht="14.25" customHeight="1">
      <c r="A14" s="159" t="s">
        <v>634</v>
      </c>
      <c r="B14" s="159" t="s">
        <v>299</v>
      </c>
      <c r="C14" s="159">
        <v>20700000</v>
      </c>
      <c r="D14" s="159"/>
      <c r="E14" s="159"/>
      <c r="F14" s="159"/>
      <c r="G14" s="159"/>
      <c r="H14" s="159"/>
      <c r="I14" s="159"/>
      <c r="J14" s="115">
        <f t="shared" ref="J14:J18" si="8">SUM(F14:I14)</f>
        <v>0</v>
      </c>
      <c r="K14" s="115">
        <f>C14+J14</f>
        <v>20700000</v>
      </c>
      <c r="L14" s="159">
        <v>20412800</v>
      </c>
      <c r="M14" s="159">
        <v>20412800</v>
      </c>
      <c r="N14" s="283">
        <f t="shared" ref="N14:N18" si="9">L14-M14</f>
        <v>0</v>
      </c>
      <c r="O14" s="159"/>
      <c r="P14" s="159"/>
      <c r="Q14" s="283">
        <f t="shared" ref="Q14:Q18" si="10">SUM(N14:P14)</f>
        <v>0</v>
      </c>
      <c r="R14" s="115">
        <f t="shared" ref="R14:R18" si="11">K14-M14-Q14</f>
        <v>287200</v>
      </c>
    </row>
    <row r="15" spans="1:18" ht="14.25" customHeight="1">
      <c r="A15" s="159" t="s">
        <v>634</v>
      </c>
      <c r="B15" s="159" t="s">
        <v>300</v>
      </c>
      <c r="C15" s="159">
        <v>13662000</v>
      </c>
      <c r="D15" s="159"/>
      <c r="E15" s="159"/>
      <c r="F15" s="159">
        <v>1000000</v>
      </c>
      <c r="G15" s="159"/>
      <c r="H15" s="159"/>
      <c r="I15" s="159"/>
      <c r="J15" s="115">
        <f t="shared" si="8"/>
        <v>1000000</v>
      </c>
      <c r="K15" s="115">
        <f>C15+J15</f>
        <v>14662000</v>
      </c>
      <c r="L15" s="159">
        <v>14636040</v>
      </c>
      <c r="M15" s="159">
        <v>14636040</v>
      </c>
      <c r="N15" s="283">
        <f t="shared" si="9"/>
        <v>0</v>
      </c>
      <c r="O15" s="159"/>
      <c r="P15" s="159"/>
      <c r="Q15" s="283">
        <f t="shared" si="10"/>
        <v>0</v>
      </c>
      <c r="R15" s="115">
        <f t="shared" si="11"/>
        <v>25960</v>
      </c>
    </row>
    <row r="16" spans="1:18" ht="14.25" customHeight="1">
      <c r="A16" s="159" t="s">
        <v>634</v>
      </c>
      <c r="B16" s="159" t="s">
        <v>301</v>
      </c>
      <c r="C16" s="159">
        <v>6624000</v>
      </c>
      <c r="D16" s="159"/>
      <c r="E16" s="159"/>
      <c r="F16" s="159">
        <v>-1200000</v>
      </c>
      <c r="G16" s="159"/>
      <c r="H16" s="159"/>
      <c r="I16" s="159"/>
      <c r="J16" s="115">
        <f t="shared" si="8"/>
        <v>-1200000</v>
      </c>
      <c r="K16" s="115">
        <f>C16+J16</f>
        <v>5424000</v>
      </c>
      <c r="L16" s="159">
        <v>5102660</v>
      </c>
      <c r="M16" s="159">
        <v>5102660</v>
      </c>
      <c r="N16" s="283">
        <f t="shared" si="9"/>
        <v>0</v>
      </c>
      <c r="O16" s="159"/>
      <c r="P16" s="159"/>
      <c r="Q16" s="283">
        <f t="shared" si="10"/>
        <v>0</v>
      </c>
      <c r="R16" s="115">
        <f t="shared" si="11"/>
        <v>321340</v>
      </c>
    </row>
    <row r="17" spans="1:18" ht="14.25" customHeight="1">
      <c r="A17" s="159" t="s">
        <v>4</v>
      </c>
      <c r="B17" s="159" t="s">
        <v>302</v>
      </c>
      <c r="C17" s="159">
        <v>1989000</v>
      </c>
      <c r="D17" s="159"/>
      <c r="E17" s="159"/>
      <c r="F17" s="159">
        <v>200000</v>
      </c>
      <c r="G17" s="159"/>
      <c r="H17" s="159"/>
      <c r="I17" s="159"/>
      <c r="J17" s="115">
        <f t="shared" si="8"/>
        <v>200000</v>
      </c>
      <c r="K17" s="115">
        <f>C17+J17</f>
        <v>2189000</v>
      </c>
      <c r="L17" s="159">
        <v>2045580</v>
      </c>
      <c r="M17" s="159">
        <v>2045580</v>
      </c>
      <c r="N17" s="283">
        <f t="shared" si="9"/>
        <v>0</v>
      </c>
      <c r="O17" s="159"/>
      <c r="P17" s="159"/>
      <c r="Q17" s="283">
        <f t="shared" si="10"/>
        <v>0</v>
      </c>
      <c r="R17" s="115">
        <f t="shared" si="11"/>
        <v>143420</v>
      </c>
    </row>
    <row r="18" spans="1:18" ht="14.25" customHeight="1">
      <c r="A18" s="159" t="s">
        <v>634</v>
      </c>
      <c r="B18" s="159" t="s">
        <v>303</v>
      </c>
      <c r="C18" s="159">
        <v>1015000</v>
      </c>
      <c r="D18" s="159"/>
      <c r="E18" s="159"/>
      <c r="F18" s="159"/>
      <c r="G18" s="159"/>
      <c r="H18" s="159"/>
      <c r="I18" s="159"/>
      <c r="J18" s="115">
        <f t="shared" si="8"/>
        <v>0</v>
      </c>
      <c r="K18" s="115">
        <f>C18+J18</f>
        <v>1015000</v>
      </c>
      <c r="L18" s="159">
        <v>951260</v>
      </c>
      <c r="M18" s="159">
        <v>951260</v>
      </c>
      <c r="N18" s="283">
        <f t="shared" si="9"/>
        <v>0</v>
      </c>
      <c r="O18" s="159"/>
      <c r="P18" s="159"/>
      <c r="Q18" s="283">
        <f t="shared" si="10"/>
        <v>0</v>
      </c>
      <c r="R18" s="115">
        <f t="shared" si="11"/>
        <v>63740</v>
      </c>
    </row>
    <row r="19" spans="1:18" ht="14.25" customHeight="1">
      <c r="A19" s="163" t="s">
        <v>3</v>
      </c>
      <c r="B19" s="164" t="s">
        <v>1290</v>
      </c>
      <c r="C19" s="163">
        <f>C20</f>
        <v>34500000</v>
      </c>
      <c r="D19" s="163">
        <f t="shared" ref="D19:R19" si="12">D20</f>
        <v>0</v>
      </c>
      <c r="E19" s="163">
        <f t="shared" si="12"/>
        <v>0</v>
      </c>
      <c r="F19" s="163">
        <f t="shared" si="12"/>
        <v>0</v>
      </c>
      <c r="G19" s="163">
        <f t="shared" si="12"/>
        <v>0</v>
      </c>
      <c r="H19" s="163">
        <f t="shared" si="12"/>
        <v>0</v>
      </c>
      <c r="I19" s="163">
        <f t="shared" si="12"/>
        <v>0</v>
      </c>
      <c r="J19" s="163">
        <f t="shared" si="12"/>
        <v>0</v>
      </c>
      <c r="K19" s="163">
        <f t="shared" si="12"/>
        <v>34500000</v>
      </c>
      <c r="L19" s="163">
        <f t="shared" si="12"/>
        <v>34500000</v>
      </c>
      <c r="M19" s="163">
        <f t="shared" si="12"/>
        <v>34500000</v>
      </c>
      <c r="N19" s="163">
        <f t="shared" si="12"/>
        <v>0</v>
      </c>
      <c r="O19" s="163">
        <f t="shared" si="12"/>
        <v>0</v>
      </c>
      <c r="P19" s="163">
        <f t="shared" si="12"/>
        <v>0</v>
      </c>
      <c r="Q19" s="163">
        <f t="shared" si="12"/>
        <v>0</v>
      </c>
      <c r="R19" s="163">
        <f t="shared" si="12"/>
        <v>0</v>
      </c>
    </row>
    <row r="20" spans="1:18" ht="14.25" customHeight="1">
      <c r="A20" s="165" t="s">
        <v>16</v>
      </c>
      <c r="B20" s="165" t="s">
        <v>674</v>
      </c>
      <c r="C20" s="173">
        <f>SUM(C21)</f>
        <v>34500000</v>
      </c>
      <c r="D20" s="173">
        <f t="shared" ref="D20:R20" si="13">SUM(D21)</f>
        <v>0</v>
      </c>
      <c r="E20" s="173">
        <f t="shared" si="13"/>
        <v>0</v>
      </c>
      <c r="F20" s="173">
        <f t="shared" si="13"/>
        <v>0</v>
      </c>
      <c r="G20" s="173">
        <f t="shared" si="13"/>
        <v>0</v>
      </c>
      <c r="H20" s="173">
        <f t="shared" si="13"/>
        <v>0</v>
      </c>
      <c r="I20" s="173">
        <f t="shared" si="13"/>
        <v>0</v>
      </c>
      <c r="J20" s="173">
        <f t="shared" si="13"/>
        <v>0</v>
      </c>
      <c r="K20" s="173">
        <f t="shared" si="13"/>
        <v>34500000</v>
      </c>
      <c r="L20" s="173">
        <f t="shared" si="13"/>
        <v>34500000</v>
      </c>
      <c r="M20" s="173">
        <f t="shared" si="13"/>
        <v>34500000</v>
      </c>
      <c r="N20" s="173">
        <f t="shared" si="13"/>
        <v>0</v>
      </c>
      <c r="O20" s="173">
        <f t="shared" si="13"/>
        <v>0</v>
      </c>
      <c r="P20" s="173">
        <f t="shared" si="13"/>
        <v>0</v>
      </c>
      <c r="Q20" s="173">
        <f t="shared" si="13"/>
        <v>0</v>
      </c>
      <c r="R20" s="173">
        <f t="shared" si="13"/>
        <v>0</v>
      </c>
    </row>
    <row r="21" spans="1:18" ht="14.25" customHeight="1">
      <c r="A21" s="159" t="s">
        <v>634</v>
      </c>
      <c r="B21" s="159" t="s">
        <v>674</v>
      </c>
      <c r="C21" s="159">
        <v>34500000</v>
      </c>
      <c r="D21" s="159"/>
      <c r="E21" s="159"/>
      <c r="F21" s="159"/>
      <c r="G21" s="159"/>
      <c r="H21" s="159"/>
      <c r="I21" s="159"/>
      <c r="J21" s="115">
        <f>SUM(F21:I21)</f>
        <v>0</v>
      </c>
      <c r="K21" s="115">
        <f>C21+J21</f>
        <v>34500000</v>
      </c>
      <c r="L21" s="159">
        <v>34500000</v>
      </c>
      <c r="M21" s="159">
        <v>34500000</v>
      </c>
      <c r="N21" s="283">
        <f>L21-M21</f>
        <v>0</v>
      </c>
      <c r="O21" s="159"/>
      <c r="P21" s="159"/>
      <c r="Q21" s="283">
        <f>SUM(N21:P21)</f>
        <v>0</v>
      </c>
      <c r="R21" s="115">
        <f>K21-M21-Q21</f>
        <v>0</v>
      </c>
    </row>
    <row r="22" spans="1:18" ht="14.25" customHeight="1">
      <c r="A22" s="160" t="s">
        <v>1</v>
      </c>
      <c r="B22" s="160" t="s">
        <v>633</v>
      </c>
      <c r="C22" s="160">
        <f>SUM(C23)</f>
        <v>10263000</v>
      </c>
      <c r="D22" s="160">
        <f t="shared" ref="D22:R23" si="14">SUM(D23)</f>
        <v>0</v>
      </c>
      <c r="E22" s="160">
        <f t="shared" si="14"/>
        <v>0</v>
      </c>
      <c r="F22" s="160">
        <f t="shared" si="14"/>
        <v>0</v>
      </c>
      <c r="G22" s="160">
        <f t="shared" si="14"/>
        <v>0</v>
      </c>
      <c r="H22" s="160">
        <f t="shared" si="14"/>
        <v>0</v>
      </c>
      <c r="I22" s="160">
        <f t="shared" si="14"/>
        <v>0</v>
      </c>
      <c r="J22" s="160">
        <f t="shared" si="14"/>
        <v>0</v>
      </c>
      <c r="K22" s="160">
        <f t="shared" si="14"/>
        <v>10263000</v>
      </c>
      <c r="L22" s="160">
        <f t="shared" si="14"/>
        <v>9809470</v>
      </c>
      <c r="M22" s="160">
        <f t="shared" si="14"/>
        <v>9809470</v>
      </c>
      <c r="N22" s="160">
        <f t="shared" si="14"/>
        <v>0</v>
      </c>
      <c r="O22" s="160">
        <f t="shared" si="14"/>
        <v>0</v>
      </c>
      <c r="P22" s="160">
        <f t="shared" si="14"/>
        <v>0</v>
      </c>
      <c r="Q22" s="160">
        <f t="shared" si="14"/>
        <v>0</v>
      </c>
      <c r="R22" s="160">
        <f t="shared" si="14"/>
        <v>453530</v>
      </c>
    </row>
    <row r="23" spans="1:18" ht="14.25" customHeight="1">
      <c r="A23" s="161" t="s">
        <v>2</v>
      </c>
      <c r="B23" s="161" t="s">
        <v>44</v>
      </c>
      <c r="C23" s="161">
        <f>SUM(C24)</f>
        <v>10263000</v>
      </c>
      <c r="D23" s="161">
        <f t="shared" si="14"/>
        <v>0</v>
      </c>
      <c r="E23" s="161">
        <f t="shared" si="14"/>
        <v>0</v>
      </c>
      <c r="F23" s="161">
        <f t="shared" si="14"/>
        <v>0</v>
      </c>
      <c r="G23" s="161">
        <f t="shared" si="14"/>
        <v>0</v>
      </c>
      <c r="H23" s="161">
        <f t="shared" si="14"/>
        <v>0</v>
      </c>
      <c r="I23" s="161">
        <f t="shared" si="14"/>
        <v>0</v>
      </c>
      <c r="J23" s="161">
        <f t="shared" si="14"/>
        <v>0</v>
      </c>
      <c r="K23" s="161">
        <f t="shared" si="14"/>
        <v>10263000</v>
      </c>
      <c r="L23" s="161">
        <f t="shared" si="14"/>
        <v>9809470</v>
      </c>
      <c r="M23" s="161">
        <f t="shared" si="14"/>
        <v>9809470</v>
      </c>
      <c r="N23" s="161">
        <f t="shared" si="14"/>
        <v>0</v>
      </c>
      <c r="O23" s="161">
        <f t="shared" si="14"/>
        <v>0</v>
      </c>
      <c r="P23" s="161">
        <f t="shared" si="14"/>
        <v>0</v>
      </c>
      <c r="Q23" s="161">
        <f t="shared" si="14"/>
        <v>0</v>
      </c>
      <c r="R23" s="161">
        <f t="shared" si="14"/>
        <v>453530</v>
      </c>
    </row>
    <row r="24" spans="1:18" ht="14.25" customHeight="1">
      <c r="A24" s="163" t="s">
        <v>3</v>
      </c>
      <c r="B24" s="163" t="s">
        <v>380</v>
      </c>
      <c r="C24" s="163">
        <f>SUM(C25,C27,C29,C31,C35,C37,C33)</f>
        <v>10263000</v>
      </c>
      <c r="D24" s="163">
        <f t="shared" ref="D24:R24" si="15">SUM(D25,D27,D29,D31,D35,D37,D33)</f>
        <v>0</v>
      </c>
      <c r="E24" s="163">
        <f t="shared" si="15"/>
        <v>0</v>
      </c>
      <c r="F24" s="163">
        <f t="shared" si="15"/>
        <v>0</v>
      </c>
      <c r="G24" s="163">
        <f t="shared" si="15"/>
        <v>0</v>
      </c>
      <c r="H24" s="163">
        <f t="shared" si="15"/>
        <v>0</v>
      </c>
      <c r="I24" s="163">
        <f t="shared" si="15"/>
        <v>0</v>
      </c>
      <c r="J24" s="163">
        <f t="shared" si="15"/>
        <v>0</v>
      </c>
      <c r="K24" s="163">
        <f t="shared" si="15"/>
        <v>10263000</v>
      </c>
      <c r="L24" s="163">
        <f t="shared" si="15"/>
        <v>9809470</v>
      </c>
      <c r="M24" s="163">
        <f t="shared" si="15"/>
        <v>9809470</v>
      </c>
      <c r="N24" s="163">
        <f t="shared" si="15"/>
        <v>0</v>
      </c>
      <c r="O24" s="163">
        <f t="shared" si="15"/>
        <v>0</v>
      </c>
      <c r="P24" s="163">
        <f t="shared" si="15"/>
        <v>0</v>
      </c>
      <c r="Q24" s="163">
        <f t="shared" si="15"/>
        <v>0</v>
      </c>
      <c r="R24" s="163">
        <f t="shared" si="15"/>
        <v>453530</v>
      </c>
    </row>
    <row r="25" spans="1:18" ht="14.25" customHeight="1">
      <c r="A25" s="165" t="s">
        <v>16</v>
      </c>
      <c r="B25" s="165" t="s">
        <v>21</v>
      </c>
      <c r="C25" s="173">
        <f>SUM(C26)</f>
        <v>180000</v>
      </c>
      <c r="D25" s="173">
        <f t="shared" ref="D25:R25" si="16">SUM(D26)</f>
        <v>0</v>
      </c>
      <c r="E25" s="173">
        <f t="shared" si="16"/>
        <v>0</v>
      </c>
      <c r="F25" s="173">
        <f t="shared" si="16"/>
        <v>0</v>
      </c>
      <c r="G25" s="173">
        <f t="shared" si="16"/>
        <v>0</v>
      </c>
      <c r="H25" s="173">
        <f t="shared" si="16"/>
        <v>0</v>
      </c>
      <c r="I25" s="173">
        <f t="shared" si="16"/>
        <v>0</v>
      </c>
      <c r="J25" s="173">
        <f t="shared" si="16"/>
        <v>0</v>
      </c>
      <c r="K25" s="173">
        <f t="shared" si="16"/>
        <v>180000</v>
      </c>
      <c r="L25" s="173">
        <f t="shared" si="16"/>
        <v>0</v>
      </c>
      <c r="M25" s="173">
        <f t="shared" si="16"/>
        <v>0</v>
      </c>
      <c r="N25" s="173">
        <f t="shared" si="16"/>
        <v>0</v>
      </c>
      <c r="O25" s="173">
        <f t="shared" si="16"/>
        <v>0</v>
      </c>
      <c r="P25" s="173">
        <f t="shared" si="16"/>
        <v>0</v>
      </c>
      <c r="Q25" s="173">
        <f t="shared" si="16"/>
        <v>0</v>
      </c>
      <c r="R25" s="173">
        <f t="shared" si="16"/>
        <v>180000</v>
      </c>
    </row>
    <row r="26" spans="1:18" ht="14.25" customHeight="1">
      <c r="A26" s="159" t="s">
        <v>4</v>
      </c>
      <c r="B26" s="159" t="s">
        <v>675</v>
      </c>
      <c r="C26" s="159">
        <v>180000</v>
      </c>
      <c r="D26" s="159"/>
      <c r="E26" s="159"/>
      <c r="F26" s="159"/>
      <c r="G26" s="159"/>
      <c r="H26" s="159"/>
      <c r="I26" s="159"/>
      <c r="J26" s="115">
        <f>SUM(F26:I26)</f>
        <v>0</v>
      </c>
      <c r="K26" s="115">
        <f>C26+J26</f>
        <v>180000</v>
      </c>
      <c r="L26" s="159">
        <v>0</v>
      </c>
      <c r="M26" s="159">
        <v>0</v>
      </c>
      <c r="N26" s="283">
        <f>L26-M26</f>
        <v>0</v>
      </c>
      <c r="O26" s="159"/>
      <c r="P26" s="159"/>
      <c r="Q26" s="283">
        <f>SUM(N26:P26)</f>
        <v>0</v>
      </c>
      <c r="R26" s="115">
        <f>K26-M26-Q26</f>
        <v>180000</v>
      </c>
    </row>
    <row r="27" spans="1:18" ht="14.25" customHeight="1">
      <c r="A27" s="165" t="s">
        <v>16</v>
      </c>
      <c r="B27" s="165" t="s">
        <v>650</v>
      </c>
      <c r="C27" s="173">
        <f>SUM(C28)</f>
        <v>3603000</v>
      </c>
      <c r="D27" s="173">
        <f t="shared" ref="D27:R27" si="17">SUM(D28)</f>
        <v>0</v>
      </c>
      <c r="E27" s="173">
        <f t="shared" si="17"/>
        <v>0</v>
      </c>
      <c r="F27" s="173">
        <f t="shared" si="17"/>
        <v>0</v>
      </c>
      <c r="G27" s="173">
        <f t="shared" si="17"/>
        <v>0</v>
      </c>
      <c r="H27" s="173">
        <f t="shared" si="17"/>
        <v>0</v>
      </c>
      <c r="I27" s="173">
        <f t="shared" si="17"/>
        <v>0</v>
      </c>
      <c r="J27" s="173">
        <f t="shared" si="17"/>
        <v>0</v>
      </c>
      <c r="K27" s="173">
        <f t="shared" si="17"/>
        <v>3603000</v>
      </c>
      <c r="L27" s="173">
        <f t="shared" si="17"/>
        <v>3601900</v>
      </c>
      <c r="M27" s="173">
        <f t="shared" si="17"/>
        <v>3601900</v>
      </c>
      <c r="N27" s="173">
        <f t="shared" si="17"/>
        <v>0</v>
      </c>
      <c r="O27" s="173">
        <f t="shared" si="17"/>
        <v>0</v>
      </c>
      <c r="P27" s="173">
        <f t="shared" si="17"/>
        <v>0</v>
      </c>
      <c r="Q27" s="173">
        <f t="shared" si="17"/>
        <v>0</v>
      </c>
      <c r="R27" s="173">
        <f t="shared" si="17"/>
        <v>1100</v>
      </c>
    </row>
    <row r="28" spans="1:18" ht="14.25" customHeight="1">
      <c r="A28" s="159" t="s">
        <v>4</v>
      </c>
      <c r="B28" s="159" t="s">
        <v>144</v>
      </c>
      <c r="C28" s="159">
        <v>3603000</v>
      </c>
      <c r="D28" s="159"/>
      <c r="E28" s="159"/>
      <c r="F28" s="159"/>
      <c r="G28" s="159"/>
      <c r="H28" s="159"/>
      <c r="I28" s="159"/>
      <c r="J28" s="115">
        <f>SUM(F28:I28)</f>
        <v>0</v>
      </c>
      <c r="K28" s="115">
        <f>C28+J28</f>
        <v>3603000</v>
      </c>
      <c r="L28" s="159">
        <v>3601900</v>
      </c>
      <c r="M28" s="159">
        <v>3601900</v>
      </c>
      <c r="N28" s="283">
        <f>L28-M28</f>
        <v>0</v>
      </c>
      <c r="O28" s="159"/>
      <c r="P28" s="159"/>
      <c r="Q28" s="283">
        <f>SUM(N28:P28)</f>
        <v>0</v>
      </c>
      <c r="R28" s="115">
        <f>K28-M28-Q28</f>
        <v>1100</v>
      </c>
    </row>
    <row r="29" spans="1:18" ht="14.25" customHeight="1">
      <c r="A29" s="165" t="s">
        <v>16</v>
      </c>
      <c r="B29" s="166" t="s">
        <v>31</v>
      </c>
      <c r="C29" s="173">
        <f>SUM(C30)</f>
        <v>720000</v>
      </c>
      <c r="D29" s="173">
        <f t="shared" ref="D29:R29" si="18">SUM(D30)</f>
        <v>0</v>
      </c>
      <c r="E29" s="173">
        <f t="shared" si="18"/>
        <v>0</v>
      </c>
      <c r="F29" s="173">
        <f t="shared" si="18"/>
        <v>0</v>
      </c>
      <c r="G29" s="173">
        <f t="shared" si="18"/>
        <v>0</v>
      </c>
      <c r="H29" s="173">
        <f t="shared" si="18"/>
        <v>0</v>
      </c>
      <c r="I29" s="173">
        <f t="shared" si="18"/>
        <v>0</v>
      </c>
      <c r="J29" s="173">
        <f t="shared" si="18"/>
        <v>0</v>
      </c>
      <c r="K29" s="173">
        <f t="shared" si="18"/>
        <v>720000</v>
      </c>
      <c r="L29" s="173">
        <f t="shared" si="18"/>
        <v>540470</v>
      </c>
      <c r="M29" s="173">
        <f t="shared" si="18"/>
        <v>540470</v>
      </c>
      <c r="N29" s="173">
        <f t="shared" si="18"/>
        <v>0</v>
      </c>
      <c r="O29" s="173">
        <f t="shared" si="18"/>
        <v>0</v>
      </c>
      <c r="P29" s="173">
        <f t="shared" si="18"/>
        <v>0</v>
      </c>
      <c r="Q29" s="173">
        <f t="shared" si="18"/>
        <v>0</v>
      </c>
      <c r="R29" s="173">
        <f t="shared" si="18"/>
        <v>179530</v>
      </c>
    </row>
    <row r="30" spans="1:18" ht="14.25" customHeight="1">
      <c r="A30" s="159" t="s">
        <v>634</v>
      </c>
      <c r="B30" s="167" t="s">
        <v>663</v>
      </c>
      <c r="C30" s="159">
        <v>720000</v>
      </c>
      <c r="D30" s="159"/>
      <c r="E30" s="159"/>
      <c r="F30" s="159"/>
      <c r="G30" s="159"/>
      <c r="H30" s="159"/>
      <c r="I30" s="159"/>
      <c r="J30" s="115">
        <f>SUM(F30:I30)</f>
        <v>0</v>
      </c>
      <c r="K30" s="115">
        <f>C30+J30</f>
        <v>720000</v>
      </c>
      <c r="L30" s="159">
        <v>540470</v>
      </c>
      <c r="M30" s="159">
        <v>540470</v>
      </c>
      <c r="N30" s="283">
        <f>L30-M30</f>
        <v>0</v>
      </c>
      <c r="O30" s="159"/>
      <c r="P30" s="159"/>
      <c r="Q30" s="283">
        <f>SUM(N30:P30)</f>
        <v>0</v>
      </c>
      <c r="R30" s="115">
        <f>K30-M30-Q30</f>
        <v>179530</v>
      </c>
    </row>
    <row r="31" spans="1:18" ht="14.25" customHeight="1">
      <c r="A31" s="165" t="s">
        <v>16</v>
      </c>
      <c r="B31" s="166" t="s">
        <v>47</v>
      </c>
      <c r="C31" s="173">
        <f>SUM(C32)</f>
        <v>600000</v>
      </c>
      <c r="D31" s="173">
        <f t="shared" ref="D31:R31" si="19">SUM(D32)</f>
        <v>0</v>
      </c>
      <c r="E31" s="173">
        <f t="shared" si="19"/>
        <v>0</v>
      </c>
      <c r="F31" s="173">
        <f t="shared" si="19"/>
        <v>0</v>
      </c>
      <c r="G31" s="173">
        <f t="shared" si="19"/>
        <v>0</v>
      </c>
      <c r="H31" s="173">
        <f t="shared" si="19"/>
        <v>0</v>
      </c>
      <c r="I31" s="173">
        <f t="shared" si="19"/>
        <v>0</v>
      </c>
      <c r="J31" s="173">
        <f t="shared" si="19"/>
        <v>0</v>
      </c>
      <c r="K31" s="173">
        <f t="shared" si="19"/>
        <v>600000</v>
      </c>
      <c r="L31" s="173">
        <f t="shared" si="19"/>
        <v>600000</v>
      </c>
      <c r="M31" s="173">
        <f t="shared" si="19"/>
        <v>600000</v>
      </c>
      <c r="N31" s="173">
        <f t="shared" si="19"/>
        <v>0</v>
      </c>
      <c r="O31" s="173">
        <f t="shared" si="19"/>
        <v>0</v>
      </c>
      <c r="P31" s="173">
        <f t="shared" si="19"/>
        <v>0</v>
      </c>
      <c r="Q31" s="173">
        <f t="shared" si="19"/>
        <v>0</v>
      </c>
      <c r="R31" s="173">
        <f t="shared" si="19"/>
        <v>0</v>
      </c>
    </row>
    <row r="32" spans="1:18" ht="14.25" customHeight="1">
      <c r="A32" s="159" t="s">
        <v>4</v>
      </c>
      <c r="B32" s="159" t="s">
        <v>1289</v>
      </c>
      <c r="C32" s="159">
        <v>600000</v>
      </c>
      <c r="D32" s="159"/>
      <c r="E32" s="159"/>
      <c r="F32" s="159"/>
      <c r="G32" s="159"/>
      <c r="H32" s="159"/>
      <c r="I32" s="159"/>
      <c r="J32" s="115">
        <f>SUM(F32:I32)</f>
        <v>0</v>
      </c>
      <c r="K32" s="115">
        <f>C32+J32</f>
        <v>600000</v>
      </c>
      <c r="L32" s="159">
        <v>600000</v>
      </c>
      <c r="M32" s="159">
        <v>600000</v>
      </c>
      <c r="N32" s="283">
        <f>L32-M32</f>
        <v>0</v>
      </c>
      <c r="O32" s="159"/>
      <c r="P32" s="159"/>
      <c r="Q32" s="283">
        <f>SUM(N32:P32)</f>
        <v>0</v>
      </c>
      <c r="R32" s="115">
        <f>K32-M32-Q32</f>
        <v>0</v>
      </c>
    </row>
    <row r="33" spans="1:18" ht="14.25" customHeight="1">
      <c r="A33" s="165" t="s">
        <v>16</v>
      </c>
      <c r="B33" s="166" t="s">
        <v>654</v>
      </c>
      <c r="C33" s="173">
        <f>SUM(C34)</f>
        <v>2160000</v>
      </c>
      <c r="D33" s="173">
        <f t="shared" ref="D33:R33" si="20">SUM(D34)</f>
        <v>0</v>
      </c>
      <c r="E33" s="173">
        <f t="shared" si="20"/>
        <v>0</v>
      </c>
      <c r="F33" s="173">
        <f t="shared" si="20"/>
        <v>0</v>
      </c>
      <c r="G33" s="173">
        <f t="shared" si="20"/>
        <v>0</v>
      </c>
      <c r="H33" s="173">
        <f t="shared" si="20"/>
        <v>0</v>
      </c>
      <c r="I33" s="173">
        <f t="shared" si="20"/>
        <v>0</v>
      </c>
      <c r="J33" s="173">
        <f t="shared" si="20"/>
        <v>0</v>
      </c>
      <c r="K33" s="173">
        <f t="shared" si="20"/>
        <v>2160000</v>
      </c>
      <c r="L33" s="173">
        <f t="shared" si="20"/>
        <v>2160000</v>
      </c>
      <c r="M33" s="173">
        <f t="shared" si="20"/>
        <v>2160000</v>
      </c>
      <c r="N33" s="173">
        <f t="shared" si="20"/>
        <v>0</v>
      </c>
      <c r="O33" s="173">
        <f t="shared" si="20"/>
        <v>0</v>
      </c>
      <c r="P33" s="173">
        <f t="shared" si="20"/>
        <v>0</v>
      </c>
      <c r="Q33" s="173">
        <f t="shared" si="20"/>
        <v>0</v>
      </c>
      <c r="R33" s="173">
        <f t="shared" si="20"/>
        <v>0</v>
      </c>
    </row>
    <row r="34" spans="1:18" ht="14.25" customHeight="1">
      <c r="A34" s="159" t="s">
        <v>634</v>
      </c>
      <c r="B34" s="167" t="s">
        <v>165</v>
      </c>
      <c r="C34" s="159">
        <v>2160000</v>
      </c>
      <c r="D34" s="159"/>
      <c r="E34" s="159"/>
      <c r="F34" s="159"/>
      <c r="G34" s="159"/>
      <c r="H34" s="159"/>
      <c r="I34" s="159"/>
      <c r="J34" s="115">
        <f>SUM(F34:I34)</f>
        <v>0</v>
      </c>
      <c r="K34" s="115">
        <f>C34+J34</f>
        <v>2160000</v>
      </c>
      <c r="L34" s="159">
        <v>2160000</v>
      </c>
      <c r="M34" s="159">
        <v>2160000</v>
      </c>
      <c r="N34" s="283">
        <f>L34-M34</f>
        <v>0</v>
      </c>
      <c r="O34" s="159"/>
      <c r="P34" s="159"/>
      <c r="Q34" s="283">
        <f>SUM(N34:P34)</f>
        <v>0</v>
      </c>
      <c r="R34" s="115">
        <f>K34-M34-Q34</f>
        <v>0</v>
      </c>
    </row>
    <row r="35" spans="1:18" ht="14.25" customHeight="1">
      <c r="A35" s="165" t="s">
        <v>16</v>
      </c>
      <c r="B35" s="165" t="s">
        <v>38</v>
      </c>
      <c r="C35" s="173">
        <f>SUM(C36)</f>
        <v>1000000</v>
      </c>
      <c r="D35" s="173">
        <f t="shared" ref="D35:R35" si="21">SUM(D36)</f>
        <v>0</v>
      </c>
      <c r="E35" s="173">
        <f t="shared" si="21"/>
        <v>0</v>
      </c>
      <c r="F35" s="173">
        <f t="shared" si="21"/>
        <v>0</v>
      </c>
      <c r="G35" s="173">
        <f t="shared" si="21"/>
        <v>0</v>
      </c>
      <c r="H35" s="173">
        <f t="shared" si="21"/>
        <v>0</v>
      </c>
      <c r="I35" s="173">
        <f t="shared" si="21"/>
        <v>0</v>
      </c>
      <c r="J35" s="173">
        <f t="shared" si="21"/>
        <v>0</v>
      </c>
      <c r="K35" s="173">
        <f t="shared" si="21"/>
        <v>1000000</v>
      </c>
      <c r="L35" s="173">
        <f t="shared" si="21"/>
        <v>908500</v>
      </c>
      <c r="M35" s="173">
        <f t="shared" si="21"/>
        <v>908500</v>
      </c>
      <c r="N35" s="173">
        <f t="shared" si="21"/>
        <v>0</v>
      </c>
      <c r="O35" s="173">
        <f t="shared" si="21"/>
        <v>0</v>
      </c>
      <c r="P35" s="173">
        <f t="shared" si="21"/>
        <v>0</v>
      </c>
      <c r="Q35" s="173">
        <f t="shared" si="21"/>
        <v>0</v>
      </c>
      <c r="R35" s="173">
        <f t="shared" si="21"/>
        <v>91500</v>
      </c>
    </row>
    <row r="36" spans="1:18" ht="14.25" customHeight="1">
      <c r="A36" s="159" t="s">
        <v>634</v>
      </c>
      <c r="B36" s="159" t="s">
        <v>651</v>
      </c>
      <c r="C36" s="159">
        <v>1000000</v>
      </c>
      <c r="D36" s="159"/>
      <c r="E36" s="159"/>
      <c r="F36" s="159"/>
      <c r="G36" s="159"/>
      <c r="H36" s="159"/>
      <c r="I36" s="159"/>
      <c r="J36" s="115">
        <f>SUM(F36:I36)</f>
        <v>0</v>
      </c>
      <c r="K36" s="115">
        <f>C36+J36</f>
        <v>1000000</v>
      </c>
      <c r="L36" s="159">
        <v>908500</v>
      </c>
      <c r="M36" s="159">
        <v>908500</v>
      </c>
      <c r="N36" s="283">
        <f>L36-M36</f>
        <v>0</v>
      </c>
      <c r="O36" s="159"/>
      <c r="P36" s="159"/>
      <c r="Q36" s="283">
        <f>SUM(N36:P36)</f>
        <v>0</v>
      </c>
      <c r="R36" s="115">
        <f>K36-M36-Q36</f>
        <v>91500</v>
      </c>
    </row>
    <row r="37" spans="1:18" ht="14.25" customHeight="1">
      <c r="A37" s="165" t="s">
        <v>16</v>
      </c>
      <c r="B37" s="165" t="s">
        <v>40</v>
      </c>
      <c r="C37" s="173">
        <f>SUM(C38)</f>
        <v>2000000</v>
      </c>
      <c r="D37" s="173">
        <f t="shared" ref="D37:R37" si="22">SUM(D38)</f>
        <v>0</v>
      </c>
      <c r="E37" s="173">
        <f t="shared" si="22"/>
        <v>0</v>
      </c>
      <c r="F37" s="173">
        <f t="shared" si="22"/>
        <v>0</v>
      </c>
      <c r="G37" s="173">
        <f t="shared" si="22"/>
        <v>0</v>
      </c>
      <c r="H37" s="173">
        <f t="shared" si="22"/>
        <v>0</v>
      </c>
      <c r="I37" s="173">
        <f t="shared" si="22"/>
        <v>0</v>
      </c>
      <c r="J37" s="173">
        <f t="shared" si="22"/>
        <v>0</v>
      </c>
      <c r="K37" s="173">
        <f t="shared" si="22"/>
        <v>2000000</v>
      </c>
      <c r="L37" s="173">
        <f t="shared" si="22"/>
        <v>1998600</v>
      </c>
      <c r="M37" s="173">
        <f t="shared" si="22"/>
        <v>1998600</v>
      </c>
      <c r="N37" s="173">
        <f t="shared" si="22"/>
        <v>0</v>
      </c>
      <c r="O37" s="173">
        <f t="shared" si="22"/>
        <v>0</v>
      </c>
      <c r="P37" s="173">
        <f t="shared" si="22"/>
        <v>0</v>
      </c>
      <c r="Q37" s="173">
        <f t="shared" si="22"/>
        <v>0</v>
      </c>
      <c r="R37" s="173">
        <f t="shared" si="22"/>
        <v>1400</v>
      </c>
    </row>
    <row r="38" spans="1:18" ht="14.25" customHeight="1">
      <c r="A38" s="159" t="s">
        <v>4</v>
      </c>
      <c r="B38" s="159" t="s">
        <v>41</v>
      </c>
      <c r="C38" s="159">
        <v>2000000</v>
      </c>
      <c r="D38" s="159"/>
      <c r="E38" s="159"/>
      <c r="F38" s="159"/>
      <c r="G38" s="159"/>
      <c r="H38" s="159"/>
      <c r="I38" s="159"/>
      <c r="J38" s="115">
        <f>SUM(F38:I38)</f>
        <v>0</v>
      </c>
      <c r="K38" s="115">
        <f>C38+J38</f>
        <v>2000000</v>
      </c>
      <c r="L38" s="159">
        <v>1998600</v>
      </c>
      <c r="M38" s="159">
        <v>1998600</v>
      </c>
      <c r="N38" s="283">
        <f>L38-M38</f>
        <v>0</v>
      </c>
      <c r="O38" s="159"/>
      <c r="P38" s="159"/>
      <c r="Q38" s="283">
        <f>SUM(N38:P38)</f>
        <v>0</v>
      </c>
      <c r="R38" s="115">
        <f>K38-M38-Q38</f>
        <v>1400</v>
      </c>
    </row>
    <row r="39" spans="1:18" ht="14.25" customHeight="1">
      <c r="A39" s="160" t="s">
        <v>1</v>
      </c>
      <c r="B39" s="160" t="s">
        <v>51</v>
      </c>
      <c r="C39" s="160">
        <f t="shared" ref="C39:R39" si="23">SUM(C40,C48)</f>
        <v>18181000</v>
      </c>
      <c r="D39" s="160">
        <f t="shared" si="23"/>
        <v>0</v>
      </c>
      <c r="E39" s="160">
        <f t="shared" si="23"/>
        <v>0</v>
      </c>
      <c r="F39" s="160">
        <f t="shared" si="23"/>
        <v>0</v>
      </c>
      <c r="G39" s="160">
        <f t="shared" si="23"/>
        <v>0</v>
      </c>
      <c r="H39" s="160">
        <f t="shared" si="23"/>
        <v>0</v>
      </c>
      <c r="I39" s="160">
        <f t="shared" si="23"/>
        <v>10082000</v>
      </c>
      <c r="J39" s="160">
        <f t="shared" si="23"/>
        <v>10082000</v>
      </c>
      <c r="K39" s="160">
        <f t="shared" si="23"/>
        <v>28263000</v>
      </c>
      <c r="L39" s="160">
        <f t="shared" si="23"/>
        <v>28238040</v>
      </c>
      <c r="M39" s="160">
        <f t="shared" si="23"/>
        <v>28238040</v>
      </c>
      <c r="N39" s="160">
        <f t="shared" si="23"/>
        <v>0</v>
      </c>
      <c r="O39" s="160">
        <f t="shared" si="23"/>
        <v>0</v>
      </c>
      <c r="P39" s="160">
        <f t="shared" si="23"/>
        <v>0</v>
      </c>
      <c r="Q39" s="160">
        <f t="shared" si="23"/>
        <v>0</v>
      </c>
      <c r="R39" s="160">
        <f t="shared" si="23"/>
        <v>24960</v>
      </c>
    </row>
    <row r="40" spans="1:18" ht="14.25" customHeight="1">
      <c r="A40" s="161" t="s">
        <v>2</v>
      </c>
      <c r="B40" s="161" t="s">
        <v>132</v>
      </c>
      <c r="C40" s="161">
        <f>SUM(C41)</f>
        <v>18181000</v>
      </c>
      <c r="D40" s="161">
        <f t="shared" ref="D40:R40" si="24">SUM(D41)</f>
        <v>0</v>
      </c>
      <c r="E40" s="161">
        <f t="shared" si="24"/>
        <v>0</v>
      </c>
      <c r="F40" s="161">
        <f t="shared" si="24"/>
        <v>0</v>
      </c>
      <c r="G40" s="161">
        <f t="shared" si="24"/>
        <v>0</v>
      </c>
      <c r="H40" s="161">
        <f t="shared" si="24"/>
        <v>0</v>
      </c>
      <c r="I40" s="161">
        <f t="shared" si="24"/>
        <v>0</v>
      </c>
      <c r="J40" s="161">
        <f t="shared" si="24"/>
        <v>0</v>
      </c>
      <c r="K40" s="161">
        <f t="shared" si="24"/>
        <v>18181000</v>
      </c>
      <c r="L40" s="161">
        <f t="shared" si="24"/>
        <v>18181000</v>
      </c>
      <c r="M40" s="161">
        <f t="shared" si="24"/>
        <v>18181000</v>
      </c>
      <c r="N40" s="161">
        <f t="shared" si="24"/>
        <v>0</v>
      </c>
      <c r="O40" s="161">
        <f t="shared" si="24"/>
        <v>0</v>
      </c>
      <c r="P40" s="161">
        <f t="shared" si="24"/>
        <v>0</v>
      </c>
      <c r="Q40" s="161">
        <f t="shared" si="24"/>
        <v>0</v>
      </c>
      <c r="R40" s="161">
        <f t="shared" si="24"/>
        <v>0</v>
      </c>
    </row>
    <row r="41" spans="1:18" ht="14.25" customHeight="1">
      <c r="A41" s="163" t="s">
        <v>3</v>
      </c>
      <c r="B41" s="163" t="s">
        <v>381</v>
      </c>
      <c r="C41" s="163">
        <f>SUM(C44,C46,C42)</f>
        <v>18181000</v>
      </c>
      <c r="D41" s="163">
        <f t="shared" ref="D41:R41" si="25">SUM(D44,D46,D42)</f>
        <v>0</v>
      </c>
      <c r="E41" s="163">
        <f t="shared" si="25"/>
        <v>0</v>
      </c>
      <c r="F41" s="163">
        <f t="shared" si="25"/>
        <v>0</v>
      </c>
      <c r="G41" s="163">
        <f t="shared" si="25"/>
        <v>0</v>
      </c>
      <c r="H41" s="163">
        <f t="shared" si="25"/>
        <v>0</v>
      </c>
      <c r="I41" s="163">
        <f t="shared" si="25"/>
        <v>0</v>
      </c>
      <c r="J41" s="163">
        <f t="shared" si="25"/>
        <v>0</v>
      </c>
      <c r="K41" s="163">
        <f t="shared" si="25"/>
        <v>18181000</v>
      </c>
      <c r="L41" s="163">
        <f t="shared" si="25"/>
        <v>18181000</v>
      </c>
      <c r="M41" s="163">
        <f t="shared" si="25"/>
        <v>18181000</v>
      </c>
      <c r="N41" s="163">
        <f t="shared" si="25"/>
        <v>0</v>
      </c>
      <c r="O41" s="163">
        <f t="shared" si="25"/>
        <v>0</v>
      </c>
      <c r="P41" s="163">
        <f t="shared" si="25"/>
        <v>0</v>
      </c>
      <c r="Q41" s="163">
        <f t="shared" si="25"/>
        <v>0</v>
      </c>
      <c r="R41" s="163">
        <f t="shared" si="25"/>
        <v>0</v>
      </c>
    </row>
    <row r="42" spans="1:18" ht="14.25" customHeight="1">
      <c r="A42" s="165" t="s">
        <v>16</v>
      </c>
      <c r="B42" s="165" t="s">
        <v>65</v>
      </c>
      <c r="C42" s="173">
        <f>SUM(C43)</f>
        <v>14300000</v>
      </c>
      <c r="D42" s="173">
        <f t="shared" ref="D42:R42" si="26">SUM(D43)</f>
        <v>0</v>
      </c>
      <c r="E42" s="173">
        <f t="shared" si="26"/>
        <v>0</v>
      </c>
      <c r="F42" s="173">
        <f t="shared" si="26"/>
        <v>0</v>
      </c>
      <c r="G42" s="173">
        <f t="shared" si="26"/>
        <v>0</v>
      </c>
      <c r="H42" s="173">
        <f t="shared" si="26"/>
        <v>0</v>
      </c>
      <c r="I42" s="173">
        <f t="shared" si="26"/>
        <v>0</v>
      </c>
      <c r="J42" s="173">
        <f t="shared" si="26"/>
        <v>0</v>
      </c>
      <c r="K42" s="173">
        <f t="shared" si="26"/>
        <v>14300000</v>
      </c>
      <c r="L42" s="173">
        <f t="shared" si="26"/>
        <v>14300000</v>
      </c>
      <c r="M42" s="173">
        <f t="shared" si="26"/>
        <v>14300000</v>
      </c>
      <c r="N42" s="173">
        <f t="shared" si="26"/>
        <v>0</v>
      </c>
      <c r="O42" s="173">
        <f t="shared" si="26"/>
        <v>0</v>
      </c>
      <c r="P42" s="173">
        <f t="shared" si="26"/>
        <v>0</v>
      </c>
      <c r="Q42" s="173">
        <f t="shared" si="26"/>
        <v>0</v>
      </c>
      <c r="R42" s="173">
        <f t="shared" si="26"/>
        <v>0</v>
      </c>
    </row>
    <row r="43" spans="1:18" ht="14.25" customHeight="1">
      <c r="A43" s="159" t="s">
        <v>64</v>
      </c>
      <c r="B43" s="159" t="s">
        <v>66</v>
      </c>
      <c r="C43" s="159">
        <v>14300000</v>
      </c>
      <c r="D43" s="159"/>
      <c r="E43" s="159"/>
      <c r="F43" s="159"/>
      <c r="G43" s="159"/>
      <c r="H43" s="159"/>
      <c r="I43" s="159"/>
      <c r="J43" s="115">
        <f>SUM(F43:I43)</f>
        <v>0</v>
      </c>
      <c r="K43" s="115">
        <f>C43+J43</f>
        <v>14300000</v>
      </c>
      <c r="L43" s="159">
        <v>14300000</v>
      </c>
      <c r="M43" s="159">
        <v>14300000</v>
      </c>
      <c r="N43" s="283">
        <f>L43-M43</f>
        <v>0</v>
      </c>
      <c r="O43" s="159"/>
      <c r="P43" s="159"/>
      <c r="Q43" s="283">
        <f>SUM(N43:P43)</f>
        <v>0</v>
      </c>
      <c r="R43" s="115">
        <f>K43-M43-Q43</f>
        <v>0</v>
      </c>
    </row>
    <row r="44" spans="1:18" ht="14.25" customHeight="1">
      <c r="A44" s="165" t="s">
        <v>16</v>
      </c>
      <c r="B44" s="165" t="s">
        <v>67</v>
      </c>
      <c r="C44" s="173">
        <f>SUM(C45)</f>
        <v>900000</v>
      </c>
      <c r="D44" s="173">
        <f t="shared" ref="D44:R44" si="27">SUM(D45)</f>
        <v>0</v>
      </c>
      <c r="E44" s="173">
        <f t="shared" si="27"/>
        <v>0</v>
      </c>
      <c r="F44" s="173">
        <f t="shared" si="27"/>
        <v>0</v>
      </c>
      <c r="G44" s="173">
        <f t="shared" si="27"/>
        <v>0</v>
      </c>
      <c r="H44" s="173">
        <f t="shared" si="27"/>
        <v>0</v>
      </c>
      <c r="I44" s="173">
        <f t="shared" si="27"/>
        <v>0</v>
      </c>
      <c r="J44" s="173">
        <f t="shared" si="27"/>
        <v>0</v>
      </c>
      <c r="K44" s="173">
        <f t="shared" si="27"/>
        <v>900000</v>
      </c>
      <c r="L44" s="173">
        <f t="shared" si="27"/>
        <v>900000</v>
      </c>
      <c r="M44" s="173">
        <f t="shared" si="27"/>
        <v>900000</v>
      </c>
      <c r="N44" s="173">
        <f t="shared" si="27"/>
        <v>0</v>
      </c>
      <c r="O44" s="173">
        <f t="shared" si="27"/>
        <v>0</v>
      </c>
      <c r="P44" s="173">
        <f t="shared" si="27"/>
        <v>0</v>
      </c>
      <c r="Q44" s="173">
        <f t="shared" si="27"/>
        <v>0</v>
      </c>
      <c r="R44" s="173">
        <f t="shared" si="27"/>
        <v>0</v>
      </c>
    </row>
    <row r="45" spans="1:18" ht="14.25" customHeight="1">
      <c r="A45" s="159" t="s">
        <v>4</v>
      </c>
      <c r="B45" s="159" t="s">
        <v>67</v>
      </c>
      <c r="C45" s="159">
        <v>900000</v>
      </c>
      <c r="D45" s="159"/>
      <c r="E45" s="159"/>
      <c r="F45" s="159"/>
      <c r="G45" s="159"/>
      <c r="H45" s="159"/>
      <c r="I45" s="159"/>
      <c r="J45" s="115">
        <f>SUM(F45:I45)</f>
        <v>0</v>
      </c>
      <c r="K45" s="115">
        <f>C45+J45</f>
        <v>900000</v>
      </c>
      <c r="L45" s="159">
        <v>900000</v>
      </c>
      <c r="M45" s="159">
        <v>900000</v>
      </c>
      <c r="N45" s="283">
        <f>L45-M45</f>
        <v>0</v>
      </c>
      <c r="O45" s="159"/>
      <c r="P45" s="159"/>
      <c r="Q45" s="283">
        <f>SUM(N45:P45)</f>
        <v>0</v>
      </c>
      <c r="R45" s="115">
        <f>K45-M45-Q45</f>
        <v>0</v>
      </c>
    </row>
    <row r="46" spans="1:18" ht="14.25" customHeight="1">
      <c r="A46" s="165" t="s">
        <v>16</v>
      </c>
      <c r="B46" s="165" t="s">
        <v>36</v>
      </c>
      <c r="C46" s="173">
        <f>SUM(C47)</f>
        <v>2981000</v>
      </c>
      <c r="D46" s="173">
        <f t="shared" ref="D46:R46" si="28">SUM(D47)</f>
        <v>0</v>
      </c>
      <c r="E46" s="173">
        <f t="shared" si="28"/>
        <v>0</v>
      </c>
      <c r="F46" s="173">
        <f t="shared" si="28"/>
        <v>0</v>
      </c>
      <c r="G46" s="173">
        <f t="shared" si="28"/>
        <v>0</v>
      </c>
      <c r="H46" s="173">
        <f t="shared" si="28"/>
        <v>0</v>
      </c>
      <c r="I46" s="173">
        <f t="shared" si="28"/>
        <v>0</v>
      </c>
      <c r="J46" s="173">
        <f t="shared" si="28"/>
        <v>0</v>
      </c>
      <c r="K46" s="173">
        <f t="shared" si="28"/>
        <v>2981000</v>
      </c>
      <c r="L46" s="173">
        <f t="shared" si="28"/>
        <v>2981000</v>
      </c>
      <c r="M46" s="173">
        <f t="shared" si="28"/>
        <v>2981000</v>
      </c>
      <c r="N46" s="173">
        <f t="shared" si="28"/>
        <v>0</v>
      </c>
      <c r="O46" s="173">
        <f t="shared" si="28"/>
        <v>0</v>
      </c>
      <c r="P46" s="173">
        <f t="shared" si="28"/>
        <v>0</v>
      </c>
      <c r="Q46" s="173">
        <f t="shared" si="28"/>
        <v>0</v>
      </c>
      <c r="R46" s="173">
        <f t="shared" si="28"/>
        <v>0</v>
      </c>
    </row>
    <row r="47" spans="1:18" ht="14.25" customHeight="1">
      <c r="A47" s="159" t="s">
        <v>4</v>
      </c>
      <c r="B47" s="159" t="s">
        <v>37</v>
      </c>
      <c r="C47" s="159">
        <v>2981000</v>
      </c>
      <c r="D47" s="159"/>
      <c r="E47" s="159"/>
      <c r="F47" s="159"/>
      <c r="G47" s="159"/>
      <c r="H47" s="159"/>
      <c r="I47" s="159"/>
      <c r="J47" s="115">
        <f>SUM(F47:I47)</f>
        <v>0</v>
      </c>
      <c r="K47" s="115">
        <f>C47+J47</f>
        <v>2981000</v>
      </c>
      <c r="L47" s="159">
        <v>2981000</v>
      </c>
      <c r="M47" s="159">
        <v>2981000</v>
      </c>
      <c r="N47" s="283">
        <f>L47-M47</f>
        <v>0</v>
      </c>
      <c r="O47" s="159"/>
      <c r="P47" s="159"/>
      <c r="Q47" s="283">
        <f>SUM(N47:P47)</f>
        <v>0</v>
      </c>
      <c r="R47" s="115">
        <f>K47-M47-Q47</f>
        <v>0</v>
      </c>
    </row>
    <row r="48" spans="1:18" ht="14.25" customHeight="1">
      <c r="A48" s="161" t="s">
        <v>2</v>
      </c>
      <c r="B48" s="161" t="s">
        <v>135</v>
      </c>
      <c r="C48" s="161">
        <f>SUM(C49)</f>
        <v>0</v>
      </c>
      <c r="D48" s="161">
        <f t="shared" ref="D48:R48" si="29">SUM(D49)</f>
        <v>0</v>
      </c>
      <c r="E48" s="161">
        <f t="shared" si="29"/>
        <v>0</v>
      </c>
      <c r="F48" s="161">
        <f t="shared" si="29"/>
        <v>0</v>
      </c>
      <c r="G48" s="161">
        <f t="shared" si="29"/>
        <v>0</v>
      </c>
      <c r="H48" s="161">
        <f t="shared" si="29"/>
        <v>0</v>
      </c>
      <c r="I48" s="161">
        <f t="shared" si="29"/>
        <v>10082000</v>
      </c>
      <c r="J48" s="161">
        <f t="shared" si="29"/>
        <v>10082000</v>
      </c>
      <c r="K48" s="161">
        <f t="shared" si="29"/>
        <v>10082000</v>
      </c>
      <c r="L48" s="161">
        <f t="shared" si="29"/>
        <v>10057040</v>
      </c>
      <c r="M48" s="161">
        <f t="shared" si="29"/>
        <v>10057040</v>
      </c>
      <c r="N48" s="161">
        <f t="shared" si="29"/>
        <v>0</v>
      </c>
      <c r="O48" s="161">
        <f t="shared" si="29"/>
        <v>0</v>
      </c>
      <c r="P48" s="161">
        <f t="shared" si="29"/>
        <v>0</v>
      </c>
      <c r="Q48" s="161">
        <f t="shared" si="29"/>
        <v>0</v>
      </c>
      <c r="R48" s="161">
        <f t="shared" si="29"/>
        <v>24960</v>
      </c>
    </row>
    <row r="49" spans="1:18" ht="14.25" customHeight="1">
      <c r="A49" s="163" t="s">
        <v>3</v>
      </c>
      <c r="B49" s="163" t="s">
        <v>361</v>
      </c>
      <c r="C49" s="163">
        <f>SUM(C52,C50,C54)</f>
        <v>0</v>
      </c>
      <c r="D49" s="163">
        <f t="shared" ref="D49:R49" si="30">SUM(D52,D50,D54)</f>
        <v>0</v>
      </c>
      <c r="E49" s="163">
        <f t="shared" si="30"/>
        <v>0</v>
      </c>
      <c r="F49" s="163">
        <f t="shared" si="30"/>
        <v>0</v>
      </c>
      <c r="G49" s="163">
        <f t="shared" si="30"/>
        <v>0</v>
      </c>
      <c r="H49" s="163">
        <f t="shared" si="30"/>
        <v>0</v>
      </c>
      <c r="I49" s="163">
        <f t="shared" si="30"/>
        <v>10082000</v>
      </c>
      <c r="J49" s="163">
        <f t="shared" si="30"/>
        <v>10082000</v>
      </c>
      <c r="K49" s="163">
        <f t="shared" si="30"/>
        <v>10082000</v>
      </c>
      <c r="L49" s="163">
        <f t="shared" si="30"/>
        <v>10057040</v>
      </c>
      <c r="M49" s="163">
        <f t="shared" si="30"/>
        <v>10057040</v>
      </c>
      <c r="N49" s="163">
        <f t="shared" si="30"/>
        <v>0</v>
      </c>
      <c r="O49" s="163">
        <f t="shared" si="30"/>
        <v>0</v>
      </c>
      <c r="P49" s="163">
        <f t="shared" si="30"/>
        <v>0</v>
      </c>
      <c r="Q49" s="163">
        <f t="shared" si="30"/>
        <v>0</v>
      </c>
      <c r="R49" s="163">
        <f t="shared" si="30"/>
        <v>24960</v>
      </c>
    </row>
    <row r="50" spans="1:18" ht="14.25" customHeight="1">
      <c r="A50" s="165" t="s">
        <v>16</v>
      </c>
      <c r="B50" s="165" t="s">
        <v>36</v>
      </c>
      <c r="C50" s="173">
        <f>SUM(C51)</f>
        <v>0</v>
      </c>
      <c r="D50" s="173">
        <f t="shared" ref="D50:R50" si="31">SUM(D51)</f>
        <v>0</v>
      </c>
      <c r="E50" s="173">
        <f t="shared" si="31"/>
        <v>0</v>
      </c>
      <c r="F50" s="173">
        <f t="shared" si="31"/>
        <v>0</v>
      </c>
      <c r="G50" s="173">
        <f t="shared" si="31"/>
        <v>0</v>
      </c>
      <c r="H50" s="173">
        <f t="shared" si="31"/>
        <v>0</v>
      </c>
      <c r="I50" s="173">
        <f t="shared" si="31"/>
        <v>6985000</v>
      </c>
      <c r="J50" s="173">
        <f t="shared" si="31"/>
        <v>6985000</v>
      </c>
      <c r="K50" s="173">
        <f t="shared" si="31"/>
        <v>6985000</v>
      </c>
      <c r="L50" s="173">
        <f t="shared" si="31"/>
        <v>6965040</v>
      </c>
      <c r="M50" s="173">
        <f t="shared" si="31"/>
        <v>6965040</v>
      </c>
      <c r="N50" s="173">
        <f t="shared" si="31"/>
        <v>0</v>
      </c>
      <c r="O50" s="173">
        <f t="shared" si="31"/>
        <v>0</v>
      </c>
      <c r="P50" s="173">
        <f t="shared" si="31"/>
        <v>0</v>
      </c>
      <c r="Q50" s="173">
        <f t="shared" si="31"/>
        <v>0</v>
      </c>
      <c r="R50" s="173">
        <f t="shared" si="31"/>
        <v>19960</v>
      </c>
    </row>
    <row r="51" spans="1:18" ht="14.25" customHeight="1">
      <c r="A51" s="159" t="s">
        <v>4</v>
      </c>
      <c r="B51" s="159" t="s">
        <v>37</v>
      </c>
      <c r="C51" s="159">
        <v>0</v>
      </c>
      <c r="D51" s="159"/>
      <c r="E51" s="159"/>
      <c r="F51" s="159"/>
      <c r="G51" s="159"/>
      <c r="H51" s="159"/>
      <c r="I51" s="159">
        <v>6985000</v>
      </c>
      <c r="J51" s="115">
        <f>SUM(F51:I51)</f>
        <v>6985000</v>
      </c>
      <c r="K51" s="115">
        <f>C51+J51</f>
        <v>6985000</v>
      </c>
      <c r="L51" s="159">
        <v>6965040</v>
      </c>
      <c r="M51" s="159">
        <v>6965040</v>
      </c>
      <c r="N51" s="283">
        <f>L51-M51</f>
        <v>0</v>
      </c>
      <c r="O51" s="159"/>
      <c r="P51" s="159"/>
      <c r="Q51" s="283">
        <f>SUM(N51:P51)</f>
        <v>0</v>
      </c>
      <c r="R51" s="115">
        <f>K51-M51-Q51</f>
        <v>19960</v>
      </c>
    </row>
    <row r="52" spans="1:18" ht="14.25" customHeight="1">
      <c r="A52" s="165" t="s">
        <v>16</v>
      </c>
      <c r="B52" s="165" t="s">
        <v>81</v>
      </c>
      <c r="C52" s="173">
        <f>SUM(C53)</f>
        <v>0</v>
      </c>
      <c r="D52" s="173">
        <f t="shared" ref="D52:R52" si="32">SUM(D53)</f>
        <v>0</v>
      </c>
      <c r="E52" s="173">
        <f t="shared" si="32"/>
        <v>0</v>
      </c>
      <c r="F52" s="173">
        <f t="shared" si="32"/>
        <v>0</v>
      </c>
      <c r="G52" s="173">
        <f t="shared" si="32"/>
        <v>0</v>
      </c>
      <c r="H52" s="173">
        <f t="shared" si="32"/>
        <v>0</v>
      </c>
      <c r="I52" s="173">
        <f t="shared" si="32"/>
        <v>550000</v>
      </c>
      <c r="J52" s="173">
        <f t="shared" si="32"/>
        <v>550000</v>
      </c>
      <c r="K52" s="173">
        <f t="shared" si="32"/>
        <v>550000</v>
      </c>
      <c r="L52" s="173">
        <f t="shared" si="32"/>
        <v>550000</v>
      </c>
      <c r="M52" s="173">
        <f t="shared" si="32"/>
        <v>550000</v>
      </c>
      <c r="N52" s="173">
        <f t="shared" si="32"/>
        <v>0</v>
      </c>
      <c r="O52" s="173">
        <f t="shared" si="32"/>
        <v>0</v>
      </c>
      <c r="P52" s="173">
        <f t="shared" si="32"/>
        <v>0</v>
      </c>
      <c r="Q52" s="173">
        <f t="shared" si="32"/>
        <v>0</v>
      </c>
      <c r="R52" s="173">
        <f t="shared" si="32"/>
        <v>0</v>
      </c>
    </row>
    <row r="53" spans="1:18" ht="14.25" customHeight="1">
      <c r="A53" s="159" t="s">
        <v>4</v>
      </c>
      <c r="B53" s="159" t="s">
        <v>165</v>
      </c>
      <c r="C53" s="159">
        <v>0</v>
      </c>
      <c r="D53" s="159"/>
      <c r="E53" s="159"/>
      <c r="F53" s="159"/>
      <c r="G53" s="159"/>
      <c r="H53" s="159"/>
      <c r="I53" s="159">
        <v>550000</v>
      </c>
      <c r="J53" s="115">
        <f>SUM(F53:I53)</f>
        <v>550000</v>
      </c>
      <c r="K53" s="115">
        <f>C53+J53</f>
        <v>550000</v>
      </c>
      <c r="L53" s="159">
        <v>550000</v>
      </c>
      <c r="M53" s="159">
        <v>550000</v>
      </c>
      <c r="N53" s="283">
        <f>L53-M53</f>
        <v>0</v>
      </c>
      <c r="O53" s="159"/>
      <c r="P53" s="159"/>
      <c r="Q53" s="283">
        <f>SUM(N53:P53)</f>
        <v>0</v>
      </c>
      <c r="R53" s="115">
        <f>K53-M53-Q53</f>
        <v>0</v>
      </c>
    </row>
    <row r="54" spans="1:18" ht="14.25" customHeight="1">
      <c r="A54" s="165" t="s">
        <v>16</v>
      </c>
      <c r="B54" s="165" t="s">
        <v>40</v>
      </c>
      <c r="C54" s="173">
        <f>SUM(C55)</f>
        <v>0</v>
      </c>
      <c r="D54" s="173">
        <f t="shared" ref="D54:R54" si="33">SUM(D55)</f>
        <v>0</v>
      </c>
      <c r="E54" s="173">
        <f t="shared" si="33"/>
        <v>0</v>
      </c>
      <c r="F54" s="173">
        <f t="shared" si="33"/>
        <v>0</v>
      </c>
      <c r="G54" s="173">
        <f t="shared" si="33"/>
        <v>0</v>
      </c>
      <c r="H54" s="173">
        <f t="shared" si="33"/>
        <v>0</v>
      </c>
      <c r="I54" s="173">
        <f t="shared" si="33"/>
        <v>2547000</v>
      </c>
      <c r="J54" s="173">
        <f t="shared" si="33"/>
        <v>2547000</v>
      </c>
      <c r="K54" s="173">
        <f t="shared" si="33"/>
        <v>2547000</v>
      </c>
      <c r="L54" s="173">
        <f t="shared" si="33"/>
        <v>2542000</v>
      </c>
      <c r="M54" s="173">
        <f t="shared" si="33"/>
        <v>2542000</v>
      </c>
      <c r="N54" s="173">
        <f t="shared" si="33"/>
        <v>0</v>
      </c>
      <c r="O54" s="173">
        <f t="shared" si="33"/>
        <v>0</v>
      </c>
      <c r="P54" s="173">
        <f t="shared" si="33"/>
        <v>0</v>
      </c>
      <c r="Q54" s="173">
        <f t="shared" si="33"/>
        <v>0</v>
      </c>
      <c r="R54" s="173">
        <f t="shared" si="33"/>
        <v>5000</v>
      </c>
    </row>
    <row r="55" spans="1:18" ht="14.25" customHeight="1">
      <c r="A55" s="159" t="s">
        <v>4</v>
      </c>
      <c r="B55" s="159" t="s">
        <v>41</v>
      </c>
      <c r="C55" s="159">
        <v>0</v>
      </c>
      <c r="D55" s="159"/>
      <c r="E55" s="159"/>
      <c r="F55" s="159"/>
      <c r="G55" s="159"/>
      <c r="H55" s="159"/>
      <c r="I55" s="159">
        <v>2547000</v>
      </c>
      <c r="J55" s="115">
        <f>SUM(F55:I55)</f>
        <v>2547000</v>
      </c>
      <c r="K55" s="115">
        <f>C55+J55</f>
        <v>2547000</v>
      </c>
      <c r="L55" s="159">
        <v>2542000</v>
      </c>
      <c r="M55" s="159">
        <v>2542000</v>
      </c>
      <c r="N55" s="283">
        <f>L55-M55</f>
        <v>0</v>
      </c>
      <c r="O55" s="159"/>
      <c r="P55" s="159"/>
      <c r="Q55" s="283">
        <f>SUM(N55:P55)</f>
        <v>0</v>
      </c>
      <c r="R55" s="115">
        <f>K55-M55-Q55</f>
        <v>5000</v>
      </c>
    </row>
    <row r="56" spans="1:18" ht="14.25" customHeight="1">
      <c r="A56" s="160" t="s">
        <v>1</v>
      </c>
      <c r="B56" s="160" t="s">
        <v>74</v>
      </c>
      <c r="C56" s="160">
        <f>SUM(C57)</f>
        <v>0</v>
      </c>
      <c r="D56" s="160">
        <f t="shared" ref="D56:R59" si="34">SUM(D57)</f>
        <v>0</v>
      </c>
      <c r="E56" s="160">
        <f t="shared" si="34"/>
        <v>0</v>
      </c>
      <c r="F56" s="160">
        <f t="shared" si="34"/>
        <v>0</v>
      </c>
      <c r="G56" s="160">
        <f t="shared" si="34"/>
        <v>0</v>
      </c>
      <c r="H56" s="160">
        <f t="shared" si="34"/>
        <v>0</v>
      </c>
      <c r="I56" s="160">
        <f t="shared" si="34"/>
        <v>250000</v>
      </c>
      <c r="J56" s="160">
        <f t="shared" si="34"/>
        <v>250000</v>
      </c>
      <c r="K56" s="160">
        <f t="shared" si="34"/>
        <v>250000</v>
      </c>
      <c r="L56" s="160">
        <f t="shared" si="34"/>
        <v>249880</v>
      </c>
      <c r="M56" s="160">
        <f t="shared" si="34"/>
        <v>249880</v>
      </c>
      <c r="N56" s="160">
        <f t="shared" si="34"/>
        <v>0</v>
      </c>
      <c r="O56" s="160">
        <f t="shared" si="34"/>
        <v>0</v>
      </c>
      <c r="P56" s="160">
        <f t="shared" si="34"/>
        <v>0</v>
      </c>
      <c r="Q56" s="160">
        <f t="shared" si="34"/>
        <v>0</v>
      </c>
      <c r="R56" s="160">
        <f t="shared" si="34"/>
        <v>120</v>
      </c>
    </row>
    <row r="57" spans="1:18" ht="14.25" customHeight="1">
      <c r="A57" s="161" t="s">
        <v>2</v>
      </c>
      <c r="B57" s="161" t="s">
        <v>154</v>
      </c>
      <c r="C57" s="161">
        <f>SUM(C58)</f>
        <v>0</v>
      </c>
      <c r="D57" s="161">
        <f t="shared" si="34"/>
        <v>0</v>
      </c>
      <c r="E57" s="161">
        <f t="shared" si="34"/>
        <v>0</v>
      </c>
      <c r="F57" s="161">
        <f t="shared" si="34"/>
        <v>0</v>
      </c>
      <c r="G57" s="161">
        <f t="shared" si="34"/>
        <v>0</v>
      </c>
      <c r="H57" s="161">
        <f t="shared" si="34"/>
        <v>0</v>
      </c>
      <c r="I57" s="161">
        <f t="shared" si="34"/>
        <v>250000</v>
      </c>
      <c r="J57" s="161">
        <f t="shared" si="34"/>
        <v>250000</v>
      </c>
      <c r="K57" s="161">
        <f t="shared" si="34"/>
        <v>250000</v>
      </c>
      <c r="L57" s="161">
        <f t="shared" si="34"/>
        <v>249880</v>
      </c>
      <c r="M57" s="161">
        <f t="shared" si="34"/>
        <v>249880</v>
      </c>
      <c r="N57" s="161">
        <f t="shared" si="34"/>
        <v>0</v>
      </c>
      <c r="O57" s="161">
        <f t="shared" si="34"/>
        <v>0</v>
      </c>
      <c r="P57" s="161">
        <f t="shared" si="34"/>
        <v>0</v>
      </c>
      <c r="Q57" s="161">
        <f t="shared" si="34"/>
        <v>0</v>
      </c>
      <c r="R57" s="161">
        <f t="shared" si="34"/>
        <v>120</v>
      </c>
    </row>
    <row r="58" spans="1:18" ht="14.25" customHeight="1">
      <c r="A58" s="163" t="s">
        <v>3</v>
      </c>
      <c r="B58" s="163" t="s">
        <v>157</v>
      </c>
      <c r="C58" s="163">
        <f>SUM(C59)</f>
        <v>0</v>
      </c>
      <c r="D58" s="163">
        <f t="shared" si="34"/>
        <v>0</v>
      </c>
      <c r="E58" s="163">
        <f t="shared" si="34"/>
        <v>0</v>
      </c>
      <c r="F58" s="163">
        <f t="shared" si="34"/>
        <v>0</v>
      </c>
      <c r="G58" s="163">
        <f t="shared" si="34"/>
        <v>0</v>
      </c>
      <c r="H58" s="163">
        <f t="shared" si="34"/>
        <v>0</v>
      </c>
      <c r="I58" s="163">
        <f t="shared" si="34"/>
        <v>250000</v>
      </c>
      <c r="J58" s="163">
        <f t="shared" si="34"/>
        <v>250000</v>
      </c>
      <c r="K58" s="163">
        <f t="shared" si="34"/>
        <v>250000</v>
      </c>
      <c r="L58" s="163">
        <f t="shared" si="34"/>
        <v>249880</v>
      </c>
      <c r="M58" s="163">
        <f t="shared" si="34"/>
        <v>249880</v>
      </c>
      <c r="N58" s="163">
        <f t="shared" si="34"/>
        <v>0</v>
      </c>
      <c r="O58" s="163">
        <f t="shared" si="34"/>
        <v>0</v>
      </c>
      <c r="P58" s="163">
        <f t="shared" si="34"/>
        <v>0</v>
      </c>
      <c r="Q58" s="163">
        <f t="shared" si="34"/>
        <v>0</v>
      </c>
      <c r="R58" s="163">
        <f t="shared" si="34"/>
        <v>120</v>
      </c>
    </row>
    <row r="59" spans="1:18" ht="14.25" customHeight="1">
      <c r="A59" s="165" t="s">
        <v>16</v>
      </c>
      <c r="B59" s="165" t="s">
        <v>60</v>
      </c>
      <c r="C59" s="173">
        <f>SUM(C60)</f>
        <v>0</v>
      </c>
      <c r="D59" s="173">
        <f t="shared" si="34"/>
        <v>0</v>
      </c>
      <c r="E59" s="173">
        <f t="shared" si="34"/>
        <v>0</v>
      </c>
      <c r="F59" s="173">
        <f t="shared" si="34"/>
        <v>0</v>
      </c>
      <c r="G59" s="173">
        <f t="shared" si="34"/>
        <v>0</v>
      </c>
      <c r="H59" s="173">
        <f t="shared" si="34"/>
        <v>0</v>
      </c>
      <c r="I59" s="173">
        <f t="shared" si="34"/>
        <v>250000</v>
      </c>
      <c r="J59" s="173">
        <f t="shared" si="34"/>
        <v>250000</v>
      </c>
      <c r="K59" s="173">
        <f t="shared" si="34"/>
        <v>250000</v>
      </c>
      <c r="L59" s="173">
        <f t="shared" si="34"/>
        <v>249880</v>
      </c>
      <c r="M59" s="173">
        <f t="shared" si="34"/>
        <v>249880</v>
      </c>
      <c r="N59" s="173">
        <f t="shared" si="34"/>
        <v>0</v>
      </c>
      <c r="O59" s="173">
        <f t="shared" si="34"/>
        <v>0</v>
      </c>
      <c r="P59" s="173">
        <f t="shared" si="34"/>
        <v>0</v>
      </c>
      <c r="Q59" s="173">
        <f t="shared" si="34"/>
        <v>0</v>
      </c>
      <c r="R59" s="173">
        <f t="shared" si="34"/>
        <v>120</v>
      </c>
    </row>
    <row r="60" spans="1:18" ht="14.25" customHeight="1">
      <c r="A60" s="159" t="s">
        <v>4</v>
      </c>
      <c r="B60" s="159" t="s">
        <v>159</v>
      </c>
      <c r="C60" s="159">
        <v>0</v>
      </c>
      <c r="D60" s="159"/>
      <c r="E60" s="159"/>
      <c r="F60" s="159"/>
      <c r="G60" s="159"/>
      <c r="H60" s="159"/>
      <c r="I60" s="159">
        <v>250000</v>
      </c>
      <c r="J60" s="115">
        <f>SUM(F60:I60)</f>
        <v>250000</v>
      </c>
      <c r="K60" s="115">
        <f>C60+J60</f>
        <v>250000</v>
      </c>
      <c r="L60" s="159">
        <v>249880</v>
      </c>
      <c r="M60" s="159">
        <v>249880</v>
      </c>
      <c r="N60" s="283">
        <f>L60-M60</f>
        <v>0</v>
      </c>
      <c r="O60" s="159"/>
      <c r="P60" s="159"/>
      <c r="Q60" s="283">
        <f>SUM(N60:P60)</f>
        <v>0</v>
      </c>
      <c r="R60" s="115">
        <f>K60-M60-Q60</f>
        <v>120</v>
      </c>
    </row>
    <row r="61" spans="1:18" ht="14.25" customHeight="1">
      <c r="A61" s="160" t="s">
        <v>1</v>
      </c>
      <c r="B61" s="168" t="s">
        <v>89</v>
      </c>
      <c r="C61" s="160">
        <f>SUM(C62)</f>
        <v>0</v>
      </c>
      <c r="D61" s="160">
        <f t="shared" ref="D61:R62" si="35">SUM(D62)</f>
        <v>0</v>
      </c>
      <c r="E61" s="160">
        <f t="shared" si="35"/>
        <v>0</v>
      </c>
      <c r="F61" s="160">
        <f t="shared" si="35"/>
        <v>0</v>
      </c>
      <c r="G61" s="160">
        <f t="shared" si="35"/>
        <v>0</v>
      </c>
      <c r="H61" s="160">
        <f t="shared" si="35"/>
        <v>0</v>
      </c>
      <c r="I61" s="160">
        <f t="shared" si="35"/>
        <v>67149000</v>
      </c>
      <c r="J61" s="160">
        <f t="shared" si="35"/>
        <v>67149000</v>
      </c>
      <c r="K61" s="160">
        <f t="shared" si="35"/>
        <v>67149000</v>
      </c>
      <c r="L61" s="160">
        <f t="shared" si="35"/>
        <v>65579930</v>
      </c>
      <c r="M61" s="160">
        <f t="shared" si="35"/>
        <v>65579930</v>
      </c>
      <c r="N61" s="160">
        <f t="shared" si="35"/>
        <v>0</v>
      </c>
      <c r="O61" s="160">
        <f t="shared" si="35"/>
        <v>0</v>
      </c>
      <c r="P61" s="160">
        <f t="shared" si="35"/>
        <v>0</v>
      </c>
      <c r="Q61" s="160">
        <f t="shared" si="35"/>
        <v>0</v>
      </c>
      <c r="R61" s="160">
        <f t="shared" si="35"/>
        <v>1569070</v>
      </c>
    </row>
    <row r="62" spans="1:18" ht="14.25" customHeight="1">
      <c r="A62" s="161" t="s">
        <v>2</v>
      </c>
      <c r="B62" s="162" t="s">
        <v>90</v>
      </c>
      <c r="C62" s="161">
        <f>SUM(C63)</f>
        <v>0</v>
      </c>
      <c r="D62" s="161">
        <f t="shared" si="35"/>
        <v>0</v>
      </c>
      <c r="E62" s="161">
        <f t="shared" si="35"/>
        <v>0</v>
      </c>
      <c r="F62" s="161">
        <f t="shared" si="35"/>
        <v>0</v>
      </c>
      <c r="G62" s="161">
        <f t="shared" si="35"/>
        <v>0</v>
      </c>
      <c r="H62" s="161">
        <f t="shared" si="35"/>
        <v>0</v>
      </c>
      <c r="I62" s="161">
        <f t="shared" si="35"/>
        <v>67149000</v>
      </c>
      <c r="J62" s="161">
        <f t="shared" si="35"/>
        <v>67149000</v>
      </c>
      <c r="K62" s="161">
        <f t="shared" si="35"/>
        <v>67149000</v>
      </c>
      <c r="L62" s="161">
        <f t="shared" si="35"/>
        <v>65579930</v>
      </c>
      <c r="M62" s="161">
        <f t="shared" si="35"/>
        <v>65579930</v>
      </c>
      <c r="N62" s="161">
        <f t="shared" si="35"/>
        <v>0</v>
      </c>
      <c r="O62" s="161">
        <f t="shared" si="35"/>
        <v>0</v>
      </c>
      <c r="P62" s="161">
        <f t="shared" si="35"/>
        <v>0</v>
      </c>
      <c r="Q62" s="161">
        <f t="shared" si="35"/>
        <v>0</v>
      </c>
      <c r="R62" s="161">
        <f t="shared" si="35"/>
        <v>1569070</v>
      </c>
    </row>
    <row r="63" spans="1:18" ht="14.25" customHeight="1">
      <c r="A63" s="163" t="s">
        <v>3</v>
      </c>
      <c r="B63" s="164" t="s">
        <v>164</v>
      </c>
      <c r="C63" s="163">
        <f>SUM(C64,C66,C68,C75,C79,C81,C77,C70)</f>
        <v>0</v>
      </c>
      <c r="D63" s="163">
        <f t="shared" ref="D63:R63" si="36">SUM(D64,D66,D68,D75,D79,D81,D77,D70)</f>
        <v>0</v>
      </c>
      <c r="E63" s="163">
        <f t="shared" si="36"/>
        <v>0</v>
      </c>
      <c r="F63" s="163">
        <f t="shared" si="36"/>
        <v>0</v>
      </c>
      <c r="G63" s="163">
        <f t="shared" si="36"/>
        <v>0</v>
      </c>
      <c r="H63" s="163">
        <f t="shared" si="36"/>
        <v>0</v>
      </c>
      <c r="I63" s="163">
        <f t="shared" si="36"/>
        <v>67149000</v>
      </c>
      <c r="J63" s="163">
        <f t="shared" si="36"/>
        <v>67149000</v>
      </c>
      <c r="K63" s="163">
        <f t="shared" si="36"/>
        <v>67149000</v>
      </c>
      <c r="L63" s="163">
        <f t="shared" si="36"/>
        <v>65579930</v>
      </c>
      <c r="M63" s="163">
        <f t="shared" si="36"/>
        <v>65579930</v>
      </c>
      <c r="N63" s="163">
        <f t="shared" si="36"/>
        <v>0</v>
      </c>
      <c r="O63" s="163">
        <f t="shared" si="36"/>
        <v>0</v>
      </c>
      <c r="P63" s="163">
        <f t="shared" si="36"/>
        <v>0</v>
      </c>
      <c r="Q63" s="163">
        <f t="shared" si="36"/>
        <v>0</v>
      </c>
      <c r="R63" s="163">
        <f t="shared" si="36"/>
        <v>1569070</v>
      </c>
    </row>
    <row r="64" spans="1:18" ht="14.25" customHeight="1">
      <c r="A64" s="165" t="s">
        <v>16</v>
      </c>
      <c r="B64" s="166" t="s">
        <v>20</v>
      </c>
      <c r="C64" s="173">
        <f>SUM(C65)</f>
        <v>0</v>
      </c>
      <c r="D64" s="173">
        <f t="shared" ref="D64:R64" si="37">SUM(D65)</f>
        <v>0</v>
      </c>
      <c r="E64" s="173">
        <f t="shared" si="37"/>
        <v>0</v>
      </c>
      <c r="F64" s="173">
        <f t="shared" si="37"/>
        <v>0</v>
      </c>
      <c r="G64" s="173">
        <f t="shared" si="37"/>
        <v>0</v>
      </c>
      <c r="H64" s="173">
        <f t="shared" si="37"/>
        <v>0</v>
      </c>
      <c r="I64" s="173">
        <f t="shared" si="37"/>
        <v>280000</v>
      </c>
      <c r="J64" s="173">
        <f t="shared" si="37"/>
        <v>280000</v>
      </c>
      <c r="K64" s="173">
        <f t="shared" si="37"/>
        <v>280000</v>
      </c>
      <c r="L64" s="173">
        <f t="shared" si="37"/>
        <v>280000</v>
      </c>
      <c r="M64" s="173">
        <f t="shared" si="37"/>
        <v>280000</v>
      </c>
      <c r="N64" s="173">
        <f t="shared" si="37"/>
        <v>0</v>
      </c>
      <c r="O64" s="173">
        <f t="shared" si="37"/>
        <v>0</v>
      </c>
      <c r="P64" s="173">
        <f t="shared" si="37"/>
        <v>0</v>
      </c>
      <c r="Q64" s="173">
        <f t="shared" si="37"/>
        <v>0</v>
      </c>
      <c r="R64" s="173">
        <f t="shared" si="37"/>
        <v>0</v>
      </c>
    </row>
    <row r="65" spans="1:18" ht="14.25" customHeight="1">
      <c r="A65" s="159" t="s">
        <v>4</v>
      </c>
      <c r="B65" s="167" t="s">
        <v>20</v>
      </c>
      <c r="C65" s="159">
        <v>0</v>
      </c>
      <c r="D65" s="159"/>
      <c r="E65" s="159"/>
      <c r="F65" s="159"/>
      <c r="G65" s="159"/>
      <c r="H65" s="159"/>
      <c r="I65" s="159">
        <v>280000</v>
      </c>
      <c r="J65" s="115">
        <f>SUM(F65:I65)</f>
        <v>280000</v>
      </c>
      <c r="K65" s="115">
        <f>C65+J65</f>
        <v>280000</v>
      </c>
      <c r="L65" s="159">
        <v>280000</v>
      </c>
      <c r="M65" s="159">
        <v>280000</v>
      </c>
      <c r="N65" s="283">
        <f>L65-M65</f>
        <v>0</v>
      </c>
      <c r="O65" s="159"/>
      <c r="P65" s="159"/>
      <c r="Q65" s="283">
        <f>SUM(N65:P65)</f>
        <v>0</v>
      </c>
      <c r="R65" s="115">
        <f>K65-M65-Q65</f>
        <v>0</v>
      </c>
    </row>
    <row r="66" spans="1:18" ht="14.25" customHeight="1">
      <c r="A66" s="165" t="s">
        <v>16</v>
      </c>
      <c r="B66" s="166" t="s">
        <v>65</v>
      </c>
      <c r="C66" s="173">
        <f>SUM(C67)</f>
        <v>0</v>
      </c>
      <c r="D66" s="173">
        <f t="shared" ref="D66:R66" si="38">SUM(D67)</f>
        <v>0</v>
      </c>
      <c r="E66" s="173">
        <f t="shared" si="38"/>
        <v>0</v>
      </c>
      <c r="F66" s="173">
        <f t="shared" si="38"/>
        <v>0</v>
      </c>
      <c r="G66" s="173">
        <f t="shared" si="38"/>
        <v>0</v>
      </c>
      <c r="H66" s="173">
        <f t="shared" si="38"/>
        <v>0</v>
      </c>
      <c r="I66" s="173">
        <f t="shared" si="38"/>
        <v>28200000</v>
      </c>
      <c r="J66" s="173">
        <f t="shared" si="38"/>
        <v>28200000</v>
      </c>
      <c r="K66" s="173">
        <f t="shared" si="38"/>
        <v>28200000</v>
      </c>
      <c r="L66" s="173">
        <f t="shared" si="38"/>
        <v>28200000</v>
      </c>
      <c r="M66" s="173">
        <f t="shared" si="38"/>
        <v>28200000</v>
      </c>
      <c r="N66" s="173">
        <f t="shared" si="38"/>
        <v>0</v>
      </c>
      <c r="O66" s="173">
        <f t="shared" si="38"/>
        <v>0</v>
      </c>
      <c r="P66" s="173">
        <f t="shared" si="38"/>
        <v>0</v>
      </c>
      <c r="Q66" s="173">
        <f t="shared" si="38"/>
        <v>0</v>
      </c>
      <c r="R66" s="173">
        <f t="shared" si="38"/>
        <v>0</v>
      </c>
    </row>
    <row r="67" spans="1:18" ht="14.25" customHeight="1">
      <c r="A67" s="159" t="s">
        <v>4</v>
      </c>
      <c r="B67" s="159" t="s">
        <v>318</v>
      </c>
      <c r="C67" s="159">
        <v>0</v>
      </c>
      <c r="D67" s="159"/>
      <c r="E67" s="159"/>
      <c r="F67" s="159"/>
      <c r="G67" s="159"/>
      <c r="H67" s="159"/>
      <c r="I67" s="159">
        <v>28200000</v>
      </c>
      <c r="J67" s="115">
        <f>SUM(F67:I67)</f>
        <v>28200000</v>
      </c>
      <c r="K67" s="115">
        <f>C67+J67</f>
        <v>28200000</v>
      </c>
      <c r="L67" s="159">
        <v>28200000</v>
      </c>
      <c r="M67" s="159">
        <v>28200000</v>
      </c>
      <c r="N67" s="283">
        <f>L67-M67</f>
        <v>0</v>
      </c>
      <c r="O67" s="159"/>
      <c r="P67" s="159"/>
      <c r="Q67" s="283">
        <f>SUM(N67:P67)</f>
        <v>0</v>
      </c>
      <c r="R67" s="115">
        <f>K67-M67-Q67</f>
        <v>0</v>
      </c>
    </row>
    <row r="68" spans="1:18" ht="14.25" customHeight="1">
      <c r="A68" s="165" t="s">
        <v>16</v>
      </c>
      <c r="B68" s="166" t="s">
        <v>67</v>
      </c>
      <c r="C68" s="173">
        <f>SUM(C69)</f>
        <v>0</v>
      </c>
      <c r="D68" s="173">
        <f t="shared" ref="D68:R68" si="39">SUM(D69)</f>
        <v>0</v>
      </c>
      <c r="E68" s="173">
        <f t="shared" si="39"/>
        <v>0</v>
      </c>
      <c r="F68" s="173">
        <f t="shared" si="39"/>
        <v>0</v>
      </c>
      <c r="G68" s="173">
        <f t="shared" si="39"/>
        <v>0</v>
      </c>
      <c r="H68" s="173">
        <f t="shared" si="39"/>
        <v>0</v>
      </c>
      <c r="I68" s="173">
        <f t="shared" si="39"/>
        <v>14120000</v>
      </c>
      <c r="J68" s="173">
        <f t="shared" si="39"/>
        <v>14120000</v>
      </c>
      <c r="K68" s="173">
        <f t="shared" si="39"/>
        <v>14120000</v>
      </c>
      <c r="L68" s="173">
        <f t="shared" si="39"/>
        <v>14111400</v>
      </c>
      <c r="M68" s="173">
        <f t="shared" si="39"/>
        <v>14111400</v>
      </c>
      <c r="N68" s="173">
        <f t="shared" si="39"/>
        <v>0</v>
      </c>
      <c r="O68" s="173">
        <f t="shared" si="39"/>
        <v>0</v>
      </c>
      <c r="P68" s="173">
        <f t="shared" si="39"/>
        <v>0</v>
      </c>
      <c r="Q68" s="173">
        <f t="shared" si="39"/>
        <v>0</v>
      </c>
      <c r="R68" s="173">
        <f t="shared" si="39"/>
        <v>8600</v>
      </c>
    </row>
    <row r="69" spans="1:18" ht="14.25" customHeight="1">
      <c r="A69" s="159" t="s">
        <v>4</v>
      </c>
      <c r="B69" s="167" t="s">
        <v>67</v>
      </c>
      <c r="C69" s="159">
        <v>0</v>
      </c>
      <c r="D69" s="159"/>
      <c r="E69" s="159"/>
      <c r="F69" s="159"/>
      <c r="G69" s="159"/>
      <c r="H69" s="159"/>
      <c r="I69" s="159">
        <v>14120000</v>
      </c>
      <c r="J69" s="115">
        <f>SUM(F69:I69)</f>
        <v>14120000</v>
      </c>
      <c r="K69" s="115">
        <f>C69+J69</f>
        <v>14120000</v>
      </c>
      <c r="L69" s="159">
        <v>14111400</v>
      </c>
      <c r="M69" s="159">
        <v>14111400</v>
      </c>
      <c r="N69" s="283">
        <f>L69-M69</f>
        <v>0</v>
      </c>
      <c r="O69" s="159"/>
      <c r="P69" s="159"/>
      <c r="Q69" s="283">
        <f>SUM(N69:P69)</f>
        <v>0</v>
      </c>
      <c r="R69" s="115">
        <f>K69-M69-Q69</f>
        <v>8600</v>
      </c>
    </row>
    <row r="70" spans="1:18" ht="14.25" customHeight="1">
      <c r="A70" s="165" t="s">
        <v>16</v>
      </c>
      <c r="B70" s="166" t="s">
        <v>36</v>
      </c>
      <c r="C70" s="173">
        <f>SUM(C71:C74)</f>
        <v>0</v>
      </c>
      <c r="D70" s="173">
        <f t="shared" ref="D70:R70" si="40">SUM(D71:D74)</f>
        <v>0</v>
      </c>
      <c r="E70" s="173">
        <f t="shared" si="40"/>
        <v>0</v>
      </c>
      <c r="F70" s="173">
        <f t="shared" si="40"/>
        <v>0</v>
      </c>
      <c r="G70" s="173">
        <f t="shared" si="40"/>
        <v>0</v>
      </c>
      <c r="H70" s="173">
        <f t="shared" si="40"/>
        <v>0</v>
      </c>
      <c r="I70" s="173">
        <f t="shared" si="40"/>
        <v>6750000</v>
      </c>
      <c r="J70" s="173">
        <f t="shared" si="40"/>
        <v>6750000</v>
      </c>
      <c r="K70" s="173">
        <f t="shared" si="40"/>
        <v>6750000</v>
      </c>
      <c r="L70" s="173">
        <f t="shared" si="40"/>
        <v>6441000</v>
      </c>
      <c r="M70" s="173">
        <f t="shared" si="40"/>
        <v>6441000</v>
      </c>
      <c r="N70" s="173">
        <f t="shared" si="40"/>
        <v>0</v>
      </c>
      <c r="O70" s="173">
        <f t="shared" si="40"/>
        <v>0</v>
      </c>
      <c r="P70" s="173">
        <f t="shared" si="40"/>
        <v>0</v>
      </c>
      <c r="Q70" s="173">
        <f t="shared" si="40"/>
        <v>0</v>
      </c>
      <c r="R70" s="173">
        <f t="shared" si="40"/>
        <v>309000</v>
      </c>
    </row>
    <row r="71" spans="1:18" ht="14.25" customHeight="1">
      <c r="A71" s="159" t="s">
        <v>4</v>
      </c>
      <c r="B71" s="167" t="s">
        <v>37</v>
      </c>
      <c r="C71" s="159">
        <v>0</v>
      </c>
      <c r="D71" s="159"/>
      <c r="E71" s="159"/>
      <c r="F71" s="159"/>
      <c r="G71" s="159"/>
      <c r="H71" s="159"/>
      <c r="I71" s="159">
        <v>1050000</v>
      </c>
      <c r="J71" s="115">
        <f t="shared" ref="J71:J74" si="41">SUM(F71:I71)</f>
        <v>1050000</v>
      </c>
      <c r="K71" s="115">
        <f>C71+J71</f>
        <v>1050000</v>
      </c>
      <c r="L71" s="159">
        <v>1050000</v>
      </c>
      <c r="M71" s="159">
        <v>1050000</v>
      </c>
      <c r="N71" s="283">
        <f t="shared" ref="N71:N74" si="42">L71-M71</f>
        <v>0</v>
      </c>
      <c r="O71" s="159"/>
      <c r="P71" s="159"/>
      <c r="Q71" s="283">
        <f t="shared" ref="Q71:Q74" si="43">SUM(N71:P71)</f>
        <v>0</v>
      </c>
      <c r="R71" s="115">
        <f t="shared" ref="R71:R74" si="44">K71-M71-Q71</f>
        <v>0</v>
      </c>
    </row>
    <row r="72" spans="1:18" ht="14.25" customHeight="1">
      <c r="A72" s="159" t="s">
        <v>4</v>
      </c>
      <c r="B72" s="167" t="s">
        <v>43</v>
      </c>
      <c r="C72" s="159">
        <v>0</v>
      </c>
      <c r="D72" s="159"/>
      <c r="E72" s="159"/>
      <c r="F72" s="159"/>
      <c r="G72" s="159"/>
      <c r="H72" s="159"/>
      <c r="I72" s="159">
        <v>2700000</v>
      </c>
      <c r="J72" s="115">
        <f t="shared" si="41"/>
        <v>2700000</v>
      </c>
      <c r="K72" s="115">
        <f>C72+J72</f>
        <v>2700000</v>
      </c>
      <c r="L72" s="159">
        <v>2691000</v>
      </c>
      <c r="M72" s="159">
        <v>2691000</v>
      </c>
      <c r="N72" s="283">
        <f t="shared" si="42"/>
        <v>0</v>
      </c>
      <c r="O72" s="159"/>
      <c r="P72" s="159"/>
      <c r="Q72" s="283">
        <f t="shared" si="43"/>
        <v>0</v>
      </c>
      <c r="R72" s="115">
        <f t="shared" si="44"/>
        <v>9000</v>
      </c>
    </row>
    <row r="73" spans="1:18" ht="14.25" customHeight="1">
      <c r="A73" s="159" t="s">
        <v>4</v>
      </c>
      <c r="B73" s="167" t="s">
        <v>140</v>
      </c>
      <c r="C73" s="159">
        <v>0</v>
      </c>
      <c r="D73" s="159"/>
      <c r="E73" s="159"/>
      <c r="F73" s="159"/>
      <c r="G73" s="159"/>
      <c r="H73" s="159"/>
      <c r="I73" s="159">
        <v>2100000</v>
      </c>
      <c r="J73" s="115">
        <f t="shared" si="41"/>
        <v>2100000</v>
      </c>
      <c r="K73" s="115">
        <f>C73+J73</f>
        <v>2100000</v>
      </c>
      <c r="L73" s="159">
        <v>2100000</v>
      </c>
      <c r="M73" s="159">
        <v>2100000</v>
      </c>
      <c r="N73" s="283">
        <f t="shared" si="42"/>
        <v>0</v>
      </c>
      <c r="O73" s="159"/>
      <c r="P73" s="159"/>
      <c r="Q73" s="283">
        <f t="shared" si="43"/>
        <v>0</v>
      </c>
      <c r="R73" s="115">
        <f t="shared" si="44"/>
        <v>0</v>
      </c>
    </row>
    <row r="74" spans="1:18" ht="14.25" customHeight="1">
      <c r="A74" s="159" t="s">
        <v>4</v>
      </c>
      <c r="B74" s="167" t="s">
        <v>46</v>
      </c>
      <c r="C74" s="159">
        <v>0</v>
      </c>
      <c r="D74" s="159"/>
      <c r="E74" s="159"/>
      <c r="F74" s="159"/>
      <c r="G74" s="159"/>
      <c r="H74" s="159"/>
      <c r="I74" s="159">
        <v>900000</v>
      </c>
      <c r="J74" s="115">
        <f t="shared" si="41"/>
        <v>900000</v>
      </c>
      <c r="K74" s="115">
        <f>C74+J74</f>
        <v>900000</v>
      </c>
      <c r="L74" s="159">
        <v>600000</v>
      </c>
      <c r="M74" s="159">
        <v>600000</v>
      </c>
      <c r="N74" s="283">
        <f t="shared" si="42"/>
        <v>0</v>
      </c>
      <c r="O74" s="159"/>
      <c r="P74" s="159"/>
      <c r="Q74" s="283">
        <f t="shared" si="43"/>
        <v>0</v>
      </c>
      <c r="R74" s="115">
        <f t="shared" si="44"/>
        <v>300000</v>
      </c>
    </row>
    <row r="75" spans="1:18" ht="14.25" customHeight="1">
      <c r="A75" s="165" t="s">
        <v>16</v>
      </c>
      <c r="B75" s="166" t="s">
        <v>31</v>
      </c>
      <c r="C75" s="173">
        <f>SUM(C76)</f>
        <v>0</v>
      </c>
      <c r="D75" s="173">
        <f t="shared" ref="D75:R75" si="45">SUM(D76)</f>
        <v>0</v>
      </c>
      <c r="E75" s="173">
        <f t="shared" si="45"/>
        <v>0</v>
      </c>
      <c r="F75" s="173">
        <f t="shared" si="45"/>
        <v>0</v>
      </c>
      <c r="G75" s="173">
        <f t="shared" si="45"/>
        <v>0</v>
      </c>
      <c r="H75" s="173">
        <f t="shared" si="45"/>
        <v>0</v>
      </c>
      <c r="I75" s="173">
        <f t="shared" si="45"/>
        <v>1050000</v>
      </c>
      <c r="J75" s="173">
        <f t="shared" si="45"/>
        <v>1050000</v>
      </c>
      <c r="K75" s="173">
        <f t="shared" si="45"/>
        <v>1050000</v>
      </c>
      <c r="L75" s="173">
        <f t="shared" si="45"/>
        <v>1050000</v>
      </c>
      <c r="M75" s="173">
        <f t="shared" si="45"/>
        <v>1050000</v>
      </c>
      <c r="N75" s="173">
        <f t="shared" si="45"/>
        <v>0</v>
      </c>
      <c r="O75" s="173">
        <f t="shared" si="45"/>
        <v>0</v>
      </c>
      <c r="P75" s="173">
        <f t="shared" si="45"/>
        <v>0</v>
      </c>
      <c r="Q75" s="173">
        <f t="shared" si="45"/>
        <v>0</v>
      </c>
      <c r="R75" s="173">
        <f t="shared" si="45"/>
        <v>0</v>
      </c>
    </row>
    <row r="76" spans="1:18" ht="14.25" customHeight="1">
      <c r="A76" s="159" t="s">
        <v>4</v>
      </c>
      <c r="B76" s="167" t="s">
        <v>32</v>
      </c>
      <c r="C76" s="159">
        <v>0</v>
      </c>
      <c r="D76" s="159"/>
      <c r="E76" s="159"/>
      <c r="F76" s="159"/>
      <c r="G76" s="159"/>
      <c r="H76" s="159"/>
      <c r="I76" s="159">
        <v>1050000</v>
      </c>
      <c r="J76" s="115">
        <f>SUM(F76:I76)</f>
        <v>1050000</v>
      </c>
      <c r="K76" s="115">
        <f>C76+J76</f>
        <v>1050000</v>
      </c>
      <c r="L76" s="159">
        <v>1050000</v>
      </c>
      <c r="M76" s="159">
        <v>1050000</v>
      </c>
      <c r="N76" s="283">
        <f>L76-M76</f>
        <v>0</v>
      </c>
      <c r="O76" s="159"/>
      <c r="P76" s="159"/>
      <c r="Q76" s="283">
        <f>SUM(N76:P76)</f>
        <v>0</v>
      </c>
      <c r="R76" s="115">
        <f>K76-M76-Q76</f>
        <v>0</v>
      </c>
    </row>
    <row r="77" spans="1:18" ht="14.25" customHeight="1">
      <c r="A77" s="165" t="s">
        <v>16</v>
      </c>
      <c r="B77" s="166" t="s">
        <v>38</v>
      </c>
      <c r="C77" s="173">
        <f>SUM(C78)</f>
        <v>0</v>
      </c>
      <c r="D77" s="173">
        <f t="shared" ref="D77:R77" si="46">SUM(D78)</f>
        <v>0</v>
      </c>
      <c r="E77" s="173">
        <f t="shared" si="46"/>
        <v>0</v>
      </c>
      <c r="F77" s="173">
        <f t="shared" si="46"/>
        <v>0</v>
      </c>
      <c r="G77" s="173">
        <f t="shared" si="46"/>
        <v>0</v>
      </c>
      <c r="H77" s="173">
        <f t="shared" si="46"/>
        <v>0</v>
      </c>
      <c r="I77" s="173">
        <f t="shared" si="46"/>
        <v>3000000</v>
      </c>
      <c r="J77" s="173">
        <f t="shared" si="46"/>
        <v>3000000</v>
      </c>
      <c r="K77" s="173">
        <f t="shared" si="46"/>
        <v>3000000</v>
      </c>
      <c r="L77" s="173">
        <f t="shared" si="46"/>
        <v>1793530</v>
      </c>
      <c r="M77" s="173">
        <f t="shared" si="46"/>
        <v>1793530</v>
      </c>
      <c r="N77" s="173">
        <f t="shared" si="46"/>
        <v>0</v>
      </c>
      <c r="O77" s="173">
        <f t="shared" si="46"/>
        <v>0</v>
      </c>
      <c r="P77" s="173">
        <f t="shared" si="46"/>
        <v>0</v>
      </c>
      <c r="Q77" s="173">
        <f t="shared" si="46"/>
        <v>0</v>
      </c>
      <c r="R77" s="173">
        <f t="shared" si="46"/>
        <v>1206470</v>
      </c>
    </row>
    <row r="78" spans="1:18" ht="14.25" customHeight="1">
      <c r="A78" s="159" t="s">
        <v>4</v>
      </c>
      <c r="B78" s="167" t="s">
        <v>39</v>
      </c>
      <c r="C78" s="159">
        <v>0</v>
      </c>
      <c r="D78" s="159"/>
      <c r="E78" s="159"/>
      <c r="F78" s="159"/>
      <c r="G78" s="159"/>
      <c r="H78" s="159"/>
      <c r="I78" s="159">
        <v>3000000</v>
      </c>
      <c r="J78" s="115">
        <f>SUM(F78:I78)</f>
        <v>3000000</v>
      </c>
      <c r="K78" s="115">
        <f>C78+J78</f>
        <v>3000000</v>
      </c>
      <c r="L78" s="159">
        <v>1793530</v>
      </c>
      <c r="M78" s="159">
        <v>1793530</v>
      </c>
      <c r="N78" s="283">
        <f>L78-M78</f>
        <v>0</v>
      </c>
      <c r="O78" s="159"/>
      <c r="P78" s="159"/>
      <c r="Q78" s="283">
        <f>SUM(N78:P78)</f>
        <v>0</v>
      </c>
      <c r="R78" s="115">
        <f>K78-M78-Q78</f>
        <v>1206470</v>
      </c>
    </row>
    <row r="79" spans="1:18" ht="14.25" customHeight="1">
      <c r="A79" s="165" t="s">
        <v>16</v>
      </c>
      <c r="B79" s="166" t="s">
        <v>40</v>
      </c>
      <c r="C79" s="173">
        <f>SUM(C80)</f>
        <v>0</v>
      </c>
      <c r="D79" s="173">
        <f t="shared" ref="D79:R79" si="47">SUM(D80)</f>
        <v>0</v>
      </c>
      <c r="E79" s="173">
        <f t="shared" si="47"/>
        <v>0</v>
      </c>
      <c r="F79" s="173">
        <f t="shared" si="47"/>
        <v>0</v>
      </c>
      <c r="G79" s="173">
        <f t="shared" si="47"/>
        <v>0</v>
      </c>
      <c r="H79" s="173">
        <f t="shared" si="47"/>
        <v>0</v>
      </c>
      <c r="I79" s="173">
        <f t="shared" si="47"/>
        <v>4249000</v>
      </c>
      <c r="J79" s="173">
        <f t="shared" si="47"/>
        <v>4249000</v>
      </c>
      <c r="K79" s="173">
        <f t="shared" si="47"/>
        <v>4249000</v>
      </c>
      <c r="L79" s="173">
        <f t="shared" si="47"/>
        <v>4204000</v>
      </c>
      <c r="M79" s="173">
        <f t="shared" si="47"/>
        <v>4204000</v>
      </c>
      <c r="N79" s="173">
        <f t="shared" si="47"/>
        <v>0</v>
      </c>
      <c r="O79" s="173">
        <f t="shared" si="47"/>
        <v>0</v>
      </c>
      <c r="P79" s="173">
        <f t="shared" si="47"/>
        <v>0</v>
      </c>
      <c r="Q79" s="173">
        <f t="shared" si="47"/>
        <v>0</v>
      </c>
      <c r="R79" s="173">
        <f t="shared" si="47"/>
        <v>45000</v>
      </c>
    </row>
    <row r="80" spans="1:18" ht="14.25" customHeight="1">
      <c r="A80" s="159" t="s">
        <v>4</v>
      </c>
      <c r="B80" s="167" t="s">
        <v>41</v>
      </c>
      <c r="C80" s="159">
        <v>0</v>
      </c>
      <c r="D80" s="159"/>
      <c r="E80" s="159"/>
      <c r="F80" s="159"/>
      <c r="G80" s="159"/>
      <c r="H80" s="159"/>
      <c r="I80" s="159">
        <v>4249000</v>
      </c>
      <c r="J80" s="115">
        <f>SUM(F80:I80)</f>
        <v>4249000</v>
      </c>
      <c r="K80" s="115">
        <f>C80+J80</f>
        <v>4249000</v>
      </c>
      <c r="L80" s="159">
        <v>4204000</v>
      </c>
      <c r="M80" s="159">
        <v>4204000</v>
      </c>
      <c r="N80" s="283">
        <f>L80-M80</f>
        <v>0</v>
      </c>
      <c r="O80" s="159"/>
      <c r="P80" s="159"/>
      <c r="Q80" s="283">
        <f>SUM(N80:P80)</f>
        <v>0</v>
      </c>
      <c r="R80" s="115">
        <f>K80-M80-Q80</f>
        <v>45000</v>
      </c>
    </row>
    <row r="81" spans="1:18" ht="14.25" customHeight="1">
      <c r="A81" s="165" t="s">
        <v>16</v>
      </c>
      <c r="B81" s="166" t="s">
        <v>152</v>
      </c>
      <c r="C81" s="173">
        <f>SUM(C82)</f>
        <v>0</v>
      </c>
      <c r="D81" s="173">
        <f t="shared" ref="D81:R81" si="48">SUM(D82)</f>
        <v>0</v>
      </c>
      <c r="E81" s="173">
        <f t="shared" si="48"/>
        <v>0</v>
      </c>
      <c r="F81" s="173">
        <f t="shared" si="48"/>
        <v>0</v>
      </c>
      <c r="G81" s="173">
        <f t="shared" si="48"/>
        <v>0</v>
      </c>
      <c r="H81" s="173">
        <f t="shared" si="48"/>
        <v>0</v>
      </c>
      <c r="I81" s="173">
        <f t="shared" si="48"/>
        <v>9500000</v>
      </c>
      <c r="J81" s="173">
        <f t="shared" si="48"/>
        <v>9500000</v>
      </c>
      <c r="K81" s="173">
        <f t="shared" si="48"/>
        <v>9500000</v>
      </c>
      <c r="L81" s="173">
        <f t="shared" si="48"/>
        <v>9500000</v>
      </c>
      <c r="M81" s="173">
        <f t="shared" si="48"/>
        <v>9500000</v>
      </c>
      <c r="N81" s="173">
        <f t="shared" si="48"/>
        <v>0</v>
      </c>
      <c r="O81" s="173">
        <f t="shared" si="48"/>
        <v>0</v>
      </c>
      <c r="P81" s="173">
        <f t="shared" si="48"/>
        <v>0</v>
      </c>
      <c r="Q81" s="173">
        <f t="shared" si="48"/>
        <v>0</v>
      </c>
      <c r="R81" s="173">
        <f t="shared" si="48"/>
        <v>0</v>
      </c>
    </row>
    <row r="82" spans="1:18" ht="14.25" customHeight="1">
      <c r="A82" s="159" t="s">
        <v>4</v>
      </c>
      <c r="B82" s="167" t="s">
        <v>153</v>
      </c>
      <c r="C82" s="159">
        <v>0</v>
      </c>
      <c r="D82" s="159"/>
      <c r="E82" s="159"/>
      <c r="F82" s="159"/>
      <c r="G82" s="159"/>
      <c r="H82" s="159"/>
      <c r="I82" s="159">
        <v>9500000</v>
      </c>
      <c r="J82" s="115">
        <f>SUM(F82:I82)</f>
        <v>9500000</v>
      </c>
      <c r="K82" s="115">
        <f>C82+J82</f>
        <v>9500000</v>
      </c>
      <c r="L82" s="159">
        <v>9500000</v>
      </c>
      <c r="M82" s="159">
        <v>9500000</v>
      </c>
      <c r="N82" s="283">
        <f>L82-M82</f>
        <v>0</v>
      </c>
      <c r="O82" s="159"/>
      <c r="P82" s="159"/>
      <c r="Q82" s="283">
        <f>SUM(N82:P82)</f>
        <v>0</v>
      </c>
      <c r="R82" s="115">
        <f>K82-M82-Q82</f>
        <v>0</v>
      </c>
    </row>
    <row r="83" spans="1:18" ht="14.25" customHeight="1">
      <c r="A83" s="160" t="s">
        <v>1</v>
      </c>
      <c r="B83" s="160" t="s">
        <v>310</v>
      </c>
      <c r="C83" s="160">
        <f>SUM(C84)</f>
        <v>8956320</v>
      </c>
      <c r="D83" s="160">
        <f t="shared" ref="D83:R84" si="49">SUM(D84)</f>
        <v>0</v>
      </c>
      <c r="E83" s="160">
        <f t="shared" si="49"/>
        <v>0</v>
      </c>
      <c r="F83" s="160">
        <f t="shared" si="49"/>
        <v>0</v>
      </c>
      <c r="G83" s="160">
        <f t="shared" si="49"/>
        <v>0</v>
      </c>
      <c r="H83" s="160">
        <f t="shared" si="49"/>
        <v>46404720</v>
      </c>
      <c r="I83" s="160">
        <f t="shared" si="49"/>
        <v>0</v>
      </c>
      <c r="J83" s="160">
        <f t="shared" si="49"/>
        <v>46404720</v>
      </c>
      <c r="K83" s="160">
        <f t="shared" si="49"/>
        <v>55361040</v>
      </c>
      <c r="L83" s="160">
        <f t="shared" si="49"/>
        <v>38829780</v>
      </c>
      <c r="M83" s="160">
        <f t="shared" si="49"/>
        <v>38829780</v>
      </c>
      <c r="N83" s="160">
        <f t="shared" si="49"/>
        <v>0</v>
      </c>
      <c r="O83" s="160">
        <f t="shared" si="49"/>
        <v>16531260</v>
      </c>
      <c r="P83" s="160">
        <f t="shared" si="49"/>
        <v>0</v>
      </c>
      <c r="Q83" s="160">
        <f t="shared" si="49"/>
        <v>16531260</v>
      </c>
      <c r="R83" s="160">
        <f t="shared" si="49"/>
        <v>0</v>
      </c>
    </row>
    <row r="84" spans="1:18" ht="14.25" customHeight="1">
      <c r="A84" s="161" t="s">
        <v>2</v>
      </c>
      <c r="B84" s="161" t="s">
        <v>311</v>
      </c>
      <c r="C84" s="161">
        <f>SUM(C85)</f>
        <v>8956320</v>
      </c>
      <c r="D84" s="161">
        <f t="shared" si="49"/>
        <v>0</v>
      </c>
      <c r="E84" s="161">
        <f t="shared" si="49"/>
        <v>0</v>
      </c>
      <c r="F84" s="161">
        <f t="shared" si="49"/>
        <v>0</v>
      </c>
      <c r="G84" s="161">
        <f t="shared" si="49"/>
        <v>0</v>
      </c>
      <c r="H84" s="161">
        <f t="shared" si="49"/>
        <v>46404720</v>
      </c>
      <c r="I84" s="161">
        <f t="shared" si="49"/>
        <v>0</v>
      </c>
      <c r="J84" s="161">
        <f t="shared" si="49"/>
        <v>46404720</v>
      </c>
      <c r="K84" s="161">
        <f t="shared" si="49"/>
        <v>55361040</v>
      </c>
      <c r="L84" s="161">
        <f t="shared" si="49"/>
        <v>38829780</v>
      </c>
      <c r="M84" s="161">
        <f t="shared" si="49"/>
        <v>38829780</v>
      </c>
      <c r="N84" s="161">
        <f t="shared" si="49"/>
        <v>0</v>
      </c>
      <c r="O84" s="161">
        <f t="shared" si="49"/>
        <v>16531260</v>
      </c>
      <c r="P84" s="161">
        <f t="shared" si="49"/>
        <v>0</v>
      </c>
      <c r="Q84" s="161">
        <f t="shared" si="49"/>
        <v>16531260</v>
      </c>
      <c r="R84" s="161">
        <f t="shared" si="49"/>
        <v>0</v>
      </c>
    </row>
    <row r="85" spans="1:18" ht="14.25" customHeight="1">
      <c r="A85" s="163" t="s">
        <v>3</v>
      </c>
      <c r="B85" s="163" t="s">
        <v>271</v>
      </c>
      <c r="C85" s="163">
        <f>SUM(C86,C88,C90,C96,C98,C100,C102)</f>
        <v>8956320</v>
      </c>
      <c r="D85" s="163">
        <f t="shared" ref="D85:R85" si="50">SUM(D86,D88,D90,D96,D98,D100,D102)</f>
        <v>0</v>
      </c>
      <c r="E85" s="163">
        <f t="shared" si="50"/>
        <v>0</v>
      </c>
      <c r="F85" s="163">
        <f t="shared" si="50"/>
        <v>0</v>
      </c>
      <c r="G85" s="163">
        <f t="shared" si="50"/>
        <v>0</v>
      </c>
      <c r="H85" s="163">
        <f t="shared" si="50"/>
        <v>46404720</v>
      </c>
      <c r="I85" s="163">
        <f t="shared" si="50"/>
        <v>0</v>
      </c>
      <c r="J85" s="163">
        <f t="shared" si="50"/>
        <v>46404720</v>
      </c>
      <c r="K85" s="163">
        <f t="shared" si="50"/>
        <v>55361040</v>
      </c>
      <c r="L85" s="163">
        <f t="shared" si="50"/>
        <v>38829780</v>
      </c>
      <c r="M85" s="163">
        <f t="shared" si="50"/>
        <v>38829780</v>
      </c>
      <c r="N85" s="163">
        <f t="shared" si="50"/>
        <v>0</v>
      </c>
      <c r="O85" s="163">
        <f t="shared" si="50"/>
        <v>16531260</v>
      </c>
      <c r="P85" s="163">
        <f t="shared" si="50"/>
        <v>0</v>
      </c>
      <c r="Q85" s="163">
        <f t="shared" si="50"/>
        <v>16531260</v>
      </c>
      <c r="R85" s="163">
        <f t="shared" si="50"/>
        <v>0</v>
      </c>
    </row>
    <row r="86" spans="1:18" ht="14.25" customHeight="1">
      <c r="A86" s="165" t="s">
        <v>16</v>
      </c>
      <c r="B86" s="165" t="s">
        <v>18</v>
      </c>
      <c r="C86" s="173">
        <f>SUM(C87)</f>
        <v>6000000</v>
      </c>
      <c r="D86" s="173">
        <f t="shared" ref="D86:R86" si="51">SUM(D87)</f>
        <v>0</v>
      </c>
      <c r="E86" s="173">
        <f t="shared" si="51"/>
        <v>0</v>
      </c>
      <c r="F86" s="173">
        <f t="shared" si="51"/>
        <v>0</v>
      </c>
      <c r="G86" s="173">
        <f t="shared" si="51"/>
        <v>0</v>
      </c>
      <c r="H86" s="173">
        <f t="shared" si="51"/>
        <v>26400000</v>
      </c>
      <c r="I86" s="173">
        <f t="shared" si="51"/>
        <v>0</v>
      </c>
      <c r="J86" s="173">
        <f t="shared" si="51"/>
        <v>26400000</v>
      </c>
      <c r="K86" s="173">
        <f t="shared" si="51"/>
        <v>32400000</v>
      </c>
      <c r="L86" s="173">
        <f t="shared" si="51"/>
        <v>20400000</v>
      </c>
      <c r="M86" s="173">
        <f t="shared" si="51"/>
        <v>20400000</v>
      </c>
      <c r="N86" s="173">
        <f t="shared" si="51"/>
        <v>0</v>
      </c>
      <c r="O86" s="173">
        <f t="shared" si="51"/>
        <v>12000000</v>
      </c>
      <c r="P86" s="173">
        <f t="shared" si="51"/>
        <v>0</v>
      </c>
      <c r="Q86" s="173">
        <f t="shared" si="51"/>
        <v>12000000</v>
      </c>
      <c r="R86" s="173">
        <f t="shared" si="51"/>
        <v>0</v>
      </c>
    </row>
    <row r="87" spans="1:18" ht="14.25" customHeight="1">
      <c r="A87" s="159" t="s">
        <v>64</v>
      </c>
      <c r="B87" s="159" t="s">
        <v>18</v>
      </c>
      <c r="C87" s="159">
        <v>6000000</v>
      </c>
      <c r="D87" s="159"/>
      <c r="E87" s="159"/>
      <c r="F87" s="159"/>
      <c r="G87" s="159"/>
      <c r="H87" s="159">
        <v>26400000</v>
      </c>
      <c r="I87" s="159"/>
      <c r="J87" s="115">
        <f>SUM(F87:I87)</f>
        <v>26400000</v>
      </c>
      <c r="K87" s="115">
        <f>C87+J87</f>
        <v>32400000</v>
      </c>
      <c r="L87" s="159">
        <v>20400000</v>
      </c>
      <c r="M87" s="159">
        <v>20400000</v>
      </c>
      <c r="N87" s="283">
        <f>L87-M87</f>
        <v>0</v>
      </c>
      <c r="O87" s="159">
        <v>12000000</v>
      </c>
      <c r="P87" s="159"/>
      <c r="Q87" s="283">
        <f>SUM(N87:P87)</f>
        <v>12000000</v>
      </c>
      <c r="R87" s="115">
        <f>K87-M87-Q87</f>
        <v>0</v>
      </c>
    </row>
    <row r="88" spans="1:18" ht="14.25" customHeight="1">
      <c r="A88" s="165" t="s">
        <v>16</v>
      </c>
      <c r="B88" s="166" t="s">
        <v>76</v>
      </c>
      <c r="C88" s="173">
        <f>SUM(C89)</f>
        <v>0</v>
      </c>
      <c r="D88" s="173">
        <f t="shared" ref="D88:R88" si="52">SUM(D89)</f>
        <v>0</v>
      </c>
      <c r="E88" s="173">
        <f t="shared" si="52"/>
        <v>0</v>
      </c>
      <c r="F88" s="173">
        <f t="shared" si="52"/>
        <v>0</v>
      </c>
      <c r="G88" s="173">
        <f t="shared" si="52"/>
        <v>0</v>
      </c>
      <c r="H88" s="173">
        <f t="shared" si="52"/>
        <v>3000000</v>
      </c>
      <c r="I88" s="173">
        <f t="shared" si="52"/>
        <v>0</v>
      </c>
      <c r="J88" s="173">
        <f t="shared" si="52"/>
        <v>3000000</v>
      </c>
      <c r="K88" s="173">
        <f t="shared" si="52"/>
        <v>3000000</v>
      </c>
      <c r="L88" s="173">
        <f t="shared" si="52"/>
        <v>0</v>
      </c>
      <c r="M88" s="173">
        <f t="shared" si="52"/>
        <v>0</v>
      </c>
      <c r="N88" s="173">
        <f t="shared" si="52"/>
        <v>0</v>
      </c>
      <c r="O88" s="173">
        <f t="shared" si="52"/>
        <v>3000000</v>
      </c>
      <c r="P88" s="173">
        <f t="shared" si="52"/>
        <v>0</v>
      </c>
      <c r="Q88" s="173">
        <f t="shared" si="52"/>
        <v>3000000</v>
      </c>
      <c r="R88" s="173">
        <f t="shared" si="52"/>
        <v>0</v>
      </c>
    </row>
    <row r="89" spans="1:18" ht="14.25" customHeight="1">
      <c r="A89" s="159" t="s">
        <v>64</v>
      </c>
      <c r="B89" s="167" t="s">
        <v>180</v>
      </c>
      <c r="C89" s="159">
        <v>0</v>
      </c>
      <c r="D89" s="159"/>
      <c r="E89" s="159"/>
      <c r="F89" s="159"/>
      <c r="G89" s="159"/>
      <c r="H89" s="159">
        <v>3000000</v>
      </c>
      <c r="I89" s="159"/>
      <c r="J89" s="115">
        <f>SUM(F89:I89)</f>
        <v>3000000</v>
      </c>
      <c r="K89" s="115">
        <f>C89+J89</f>
        <v>3000000</v>
      </c>
      <c r="L89" s="159">
        <v>0</v>
      </c>
      <c r="M89" s="159">
        <v>0</v>
      </c>
      <c r="N89" s="283">
        <f>L89-M89</f>
        <v>0</v>
      </c>
      <c r="O89" s="159">
        <v>3000000</v>
      </c>
      <c r="P89" s="159"/>
      <c r="Q89" s="283">
        <f>SUM(N89:P89)</f>
        <v>3000000</v>
      </c>
      <c r="R89" s="115">
        <f>K89-M89-Q89</f>
        <v>0</v>
      </c>
    </row>
    <row r="90" spans="1:18" ht="14.25" customHeight="1">
      <c r="A90" s="165" t="s">
        <v>16</v>
      </c>
      <c r="B90" s="165" t="s">
        <v>24</v>
      </c>
      <c r="C90" s="173">
        <f>SUM(C91:C95)</f>
        <v>586320</v>
      </c>
      <c r="D90" s="173">
        <f t="shared" ref="D90:R90" si="53">SUM(D91:D95)</f>
        <v>0</v>
      </c>
      <c r="E90" s="173">
        <f t="shared" si="53"/>
        <v>0</v>
      </c>
      <c r="F90" s="173">
        <f t="shared" si="53"/>
        <v>0</v>
      </c>
      <c r="G90" s="173">
        <f t="shared" si="53"/>
        <v>0</v>
      </c>
      <c r="H90" s="173">
        <f t="shared" si="53"/>
        <v>2854720</v>
      </c>
      <c r="I90" s="173">
        <f t="shared" si="53"/>
        <v>0</v>
      </c>
      <c r="J90" s="173">
        <f t="shared" si="53"/>
        <v>2854720</v>
      </c>
      <c r="K90" s="173">
        <f t="shared" si="53"/>
        <v>3441040</v>
      </c>
      <c r="L90" s="173">
        <f t="shared" si="53"/>
        <v>1975560</v>
      </c>
      <c r="M90" s="173">
        <f t="shared" si="53"/>
        <v>1975560</v>
      </c>
      <c r="N90" s="173">
        <f t="shared" si="53"/>
        <v>0</v>
      </c>
      <c r="O90" s="173">
        <f t="shared" si="53"/>
        <v>1465480</v>
      </c>
      <c r="P90" s="173">
        <f t="shared" si="53"/>
        <v>0</v>
      </c>
      <c r="Q90" s="173">
        <f t="shared" si="53"/>
        <v>1465480</v>
      </c>
      <c r="R90" s="173">
        <f t="shared" si="53"/>
        <v>0</v>
      </c>
    </row>
    <row r="91" spans="1:18" ht="14.25" customHeight="1">
      <c r="A91" s="159" t="s">
        <v>4</v>
      </c>
      <c r="B91" s="159" t="s">
        <v>299</v>
      </c>
      <c r="C91" s="159">
        <v>270000</v>
      </c>
      <c r="D91" s="159"/>
      <c r="E91" s="159"/>
      <c r="F91" s="159"/>
      <c r="G91" s="159"/>
      <c r="H91" s="159">
        <v>1188000</v>
      </c>
      <c r="I91" s="159"/>
      <c r="J91" s="115">
        <f t="shared" ref="J91:J95" si="54">SUM(F91:I91)</f>
        <v>1188000</v>
      </c>
      <c r="K91" s="115">
        <f>C91+J91</f>
        <v>1458000</v>
      </c>
      <c r="L91" s="159">
        <v>918000</v>
      </c>
      <c r="M91" s="159">
        <v>918000</v>
      </c>
      <c r="N91" s="283">
        <f t="shared" ref="N91:N95" si="55">L91-M91</f>
        <v>0</v>
      </c>
      <c r="O91" s="159">
        <v>540000</v>
      </c>
      <c r="P91" s="159"/>
      <c r="Q91" s="283">
        <f t="shared" ref="Q91:Q95" si="56">SUM(N91:P91)</f>
        <v>540000</v>
      </c>
      <c r="R91" s="115">
        <f t="shared" ref="R91:R95" si="57">K91-M91-Q91</f>
        <v>0</v>
      </c>
    </row>
    <row r="92" spans="1:18" ht="14.25" customHeight="1">
      <c r="A92" s="159" t="s">
        <v>4</v>
      </c>
      <c r="B92" s="159" t="s">
        <v>300</v>
      </c>
      <c r="C92" s="159">
        <v>186800</v>
      </c>
      <c r="D92" s="159"/>
      <c r="E92" s="159"/>
      <c r="F92" s="159"/>
      <c r="G92" s="159"/>
      <c r="H92" s="159">
        <v>804800</v>
      </c>
      <c r="I92" s="159"/>
      <c r="J92" s="115">
        <f t="shared" si="54"/>
        <v>804800</v>
      </c>
      <c r="K92" s="115">
        <f>C92+J92</f>
        <v>991600</v>
      </c>
      <c r="L92" s="159">
        <v>624240</v>
      </c>
      <c r="M92" s="159">
        <v>624240</v>
      </c>
      <c r="N92" s="283">
        <f t="shared" si="55"/>
        <v>0</v>
      </c>
      <c r="O92" s="159">
        <v>367360</v>
      </c>
      <c r="P92" s="159"/>
      <c r="Q92" s="283">
        <f t="shared" si="56"/>
        <v>367360</v>
      </c>
      <c r="R92" s="115">
        <f t="shared" si="57"/>
        <v>0</v>
      </c>
    </row>
    <row r="93" spans="1:18" ht="14.25" customHeight="1">
      <c r="A93" s="159" t="s">
        <v>4</v>
      </c>
      <c r="B93" s="159" t="s">
        <v>301</v>
      </c>
      <c r="C93" s="159">
        <v>90000</v>
      </c>
      <c r="D93" s="159"/>
      <c r="E93" s="159"/>
      <c r="F93" s="159"/>
      <c r="G93" s="159"/>
      <c r="H93" s="159">
        <v>640000</v>
      </c>
      <c r="I93" s="159"/>
      <c r="J93" s="115">
        <f t="shared" si="54"/>
        <v>640000</v>
      </c>
      <c r="K93" s="115">
        <f>C93+J93</f>
        <v>730000</v>
      </c>
      <c r="L93" s="159">
        <v>306000</v>
      </c>
      <c r="M93" s="159">
        <v>306000</v>
      </c>
      <c r="N93" s="283">
        <f t="shared" si="55"/>
        <v>0</v>
      </c>
      <c r="O93" s="159">
        <v>424000</v>
      </c>
      <c r="P93" s="159"/>
      <c r="Q93" s="283">
        <f t="shared" si="56"/>
        <v>424000</v>
      </c>
      <c r="R93" s="115">
        <f t="shared" si="57"/>
        <v>0</v>
      </c>
    </row>
    <row r="94" spans="1:18" ht="14.25" customHeight="1">
      <c r="A94" s="159" t="s">
        <v>4</v>
      </c>
      <c r="B94" s="159" t="s">
        <v>302</v>
      </c>
      <c r="C94" s="159">
        <v>27520</v>
      </c>
      <c r="D94" s="159"/>
      <c r="E94" s="159"/>
      <c r="F94" s="159"/>
      <c r="G94" s="159"/>
      <c r="H94" s="159">
        <v>168920</v>
      </c>
      <c r="I94" s="159"/>
      <c r="J94" s="115">
        <f t="shared" si="54"/>
        <v>168920</v>
      </c>
      <c r="K94" s="115">
        <f>C94+J94</f>
        <v>196440</v>
      </c>
      <c r="L94" s="159">
        <v>86460</v>
      </c>
      <c r="M94" s="159">
        <v>86460</v>
      </c>
      <c r="N94" s="283">
        <f t="shared" si="55"/>
        <v>0</v>
      </c>
      <c r="O94" s="159">
        <v>109980</v>
      </c>
      <c r="P94" s="159"/>
      <c r="Q94" s="283">
        <f t="shared" si="56"/>
        <v>109980</v>
      </c>
      <c r="R94" s="115">
        <f t="shared" si="57"/>
        <v>0</v>
      </c>
    </row>
    <row r="95" spans="1:18" ht="14.25" customHeight="1">
      <c r="A95" s="159" t="s">
        <v>4</v>
      </c>
      <c r="B95" s="159" t="s">
        <v>303</v>
      </c>
      <c r="C95" s="159">
        <v>12000</v>
      </c>
      <c r="D95" s="159"/>
      <c r="E95" s="159"/>
      <c r="F95" s="159"/>
      <c r="G95" s="159"/>
      <c r="H95" s="159">
        <v>53000</v>
      </c>
      <c r="I95" s="159"/>
      <c r="J95" s="115">
        <f t="shared" si="54"/>
        <v>53000</v>
      </c>
      <c r="K95" s="115">
        <f>C95+J95</f>
        <v>65000</v>
      </c>
      <c r="L95" s="159">
        <v>40860</v>
      </c>
      <c r="M95" s="159">
        <v>40860</v>
      </c>
      <c r="N95" s="283">
        <f t="shared" si="55"/>
        <v>0</v>
      </c>
      <c r="O95" s="159">
        <v>24140</v>
      </c>
      <c r="P95" s="159"/>
      <c r="Q95" s="283">
        <f t="shared" si="56"/>
        <v>24140</v>
      </c>
      <c r="R95" s="115">
        <f t="shared" si="57"/>
        <v>0</v>
      </c>
    </row>
    <row r="96" spans="1:18" ht="14.25" customHeight="1">
      <c r="A96" s="165" t="s">
        <v>16</v>
      </c>
      <c r="B96" s="165" t="s">
        <v>235</v>
      </c>
      <c r="C96" s="173">
        <f>SUM(C97)</f>
        <v>2370000</v>
      </c>
      <c r="D96" s="173">
        <f t="shared" ref="D96:R96" si="58">SUM(D97)</f>
        <v>0</v>
      </c>
      <c r="E96" s="173">
        <f t="shared" si="58"/>
        <v>0</v>
      </c>
      <c r="F96" s="173">
        <f t="shared" si="58"/>
        <v>0</v>
      </c>
      <c r="G96" s="173">
        <f t="shared" si="58"/>
        <v>0</v>
      </c>
      <c r="H96" s="173">
        <f t="shared" si="58"/>
        <v>4000000</v>
      </c>
      <c r="I96" s="173">
        <f t="shared" si="58"/>
        <v>0</v>
      </c>
      <c r="J96" s="173">
        <f t="shared" si="58"/>
        <v>4000000</v>
      </c>
      <c r="K96" s="173">
        <f t="shared" si="58"/>
        <v>6370000</v>
      </c>
      <c r="L96" s="173">
        <f t="shared" si="58"/>
        <v>6307860</v>
      </c>
      <c r="M96" s="173">
        <f t="shared" si="58"/>
        <v>6307860</v>
      </c>
      <c r="N96" s="173">
        <f t="shared" si="58"/>
        <v>0</v>
      </c>
      <c r="O96" s="173">
        <f t="shared" si="58"/>
        <v>62140</v>
      </c>
      <c r="P96" s="173">
        <f t="shared" si="58"/>
        <v>0</v>
      </c>
      <c r="Q96" s="173">
        <f t="shared" si="58"/>
        <v>62140</v>
      </c>
      <c r="R96" s="173">
        <f t="shared" si="58"/>
        <v>0</v>
      </c>
    </row>
    <row r="97" spans="1:18" ht="14.25" customHeight="1">
      <c r="A97" s="159" t="s">
        <v>64</v>
      </c>
      <c r="B97" s="159" t="s">
        <v>235</v>
      </c>
      <c r="C97" s="159">
        <v>2370000</v>
      </c>
      <c r="D97" s="159"/>
      <c r="E97" s="159"/>
      <c r="F97" s="159"/>
      <c r="G97" s="159"/>
      <c r="H97" s="159">
        <v>4000000</v>
      </c>
      <c r="I97" s="159"/>
      <c r="J97" s="115">
        <f>SUM(F97:I97)</f>
        <v>4000000</v>
      </c>
      <c r="K97" s="115">
        <f>C97+J97</f>
        <v>6370000</v>
      </c>
      <c r="L97" s="159">
        <v>6307860</v>
      </c>
      <c r="M97" s="159">
        <v>6307860</v>
      </c>
      <c r="N97" s="283">
        <f>L97-M97</f>
        <v>0</v>
      </c>
      <c r="O97" s="159">
        <v>62140</v>
      </c>
      <c r="P97" s="159"/>
      <c r="Q97" s="283">
        <f>SUM(N97:P97)</f>
        <v>62140</v>
      </c>
      <c r="R97" s="115">
        <f>K97-M97-Q97</f>
        <v>0</v>
      </c>
    </row>
    <row r="98" spans="1:18" ht="14.25" customHeight="1">
      <c r="A98" s="165" t="s">
        <v>16</v>
      </c>
      <c r="B98" s="166" t="s">
        <v>36</v>
      </c>
      <c r="C98" s="173">
        <f>SUM(C99)</f>
        <v>0</v>
      </c>
      <c r="D98" s="173">
        <f t="shared" ref="D98:R98" si="59">SUM(D99)</f>
        <v>0</v>
      </c>
      <c r="E98" s="173">
        <f t="shared" si="59"/>
        <v>0</v>
      </c>
      <c r="F98" s="173">
        <f t="shared" si="59"/>
        <v>0</v>
      </c>
      <c r="G98" s="173">
        <f t="shared" si="59"/>
        <v>0</v>
      </c>
      <c r="H98" s="173">
        <f t="shared" si="59"/>
        <v>500000</v>
      </c>
      <c r="I98" s="173">
        <f t="shared" si="59"/>
        <v>0</v>
      </c>
      <c r="J98" s="173">
        <f t="shared" si="59"/>
        <v>500000</v>
      </c>
      <c r="K98" s="173">
        <f t="shared" si="59"/>
        <v>500000</v>
      </c>
      <c r="L98" s="173">
        <f t="shared" si="59"/>
        <v>496360</v>
      </c>
      <c r="M98" s="173">
        <f t="shared" si="59"/>
        <v>496360</v>
      </c>
      <c r="N98" s="173">
        <f t="shared" si="59"/>
        <v>0</v>
      </c>
      <c r="O98" s="173">
        <f t="shared" si="59"/>
        <v>3640</v>
      </c>
      <c r="P98" s="173">
        <f t="shared" si="59"/>
        <v>0</v>
      </c>
      <c r="Q98" s="173">
        <f t="shared" si="59"/>
        <v>3640</v>
      </c>
      <c r="R98" s="173">
        <f t="shared" si="59"/>
        <v>0</v>
      </c>
    </row>
    <row r="99" spans="1:18" ht="14.25" customHeight="1">
      <c r="A99" s="159" t="s">
        <v>64</v>
      </c>
      <c r="B99" s="167" t="s">
        <v>37</v>
      </c>
      <c r="C99" s="159">
        <v>0</v>
      </c>
      <c r="D99" s="159"/>
      <c r="E99" s="159"/>
      <c r="F99" s="159"/>
      <c r="G99" s="159"/>
      <c r="H99" s="159">
        <v>500000</v>
      </c>
      <c r="I99" s="159"/>
      <c r="J99" s="115">
        <f>SUM(F99:I99)</f>
        <v>500000</v>
      </c>
      <c r="K99" s="115">
        <f>C99+J99</f>
        <v>500000</v>
      </c>
      <c r="L99" s="159">
        <v>496360</v>
      </c>
      <c r="M99" s="159">
        <v>496360</v>
      </c>
      <c r="N99" s="283">
        <f>L99-M99</f>
        <v>0</v>
      </c>
      <c r="O99" s="159">
        <v>3640</v>
      </c>
      <c r="P99" s="159"/>
      <c r="Q99" s="283">
        <f>SUM(N99:P99)</f>
        <v>3640</v>
      </c>
      <c r="R99" s="115">
        <f>K99-M99-Q99</f>
        <v>0</v>
      </c>
    </row>
    <row r="100" spans="1:18" ht="14.25" customHeight="1">
      <c r="A100" s="165" t="s">
        <v>16</v>
      </c>
      <c r="B100" s="166" t="s">
        <v>40</v>
      </c>
      <c r="C100" s="173">
        <f>SUM(C101)</f>
        <v>0</v>
      </c>
      <c r="D100" s="173">
        <f t="shared" ref="D100:R100" si="60">SUM(D101)</f>
        <v>0</v>
      </c>
      <c r="E100" s="173">
        <f t="shared" si="60"/>
        <v>0</v>
      </c>
      <c r="F100" s="173">
        <f t="shared" si="60"/>
        <v>0</v>
      </c>
      <c r="G100" s="173">
        <f t="shared" si="60"/>
        <v>0</v>
      </c>
      <c r="H100" s="173">
        <f t="shared" si="60"/>
        <v>300000</v>
      </c>
      <c r="I100" s="173">
        <f t="shared" si="60"/>
        <v>0</v>
      </c>
      <c r="J100" s="173">
        <f t="shared" si="60"/>
        <v>300000</v>
      </c>
      <c r="K100" s="173">
        <f t="shared" si="60"/>
        <v>300000</v>
      </c>
      <c r="L100" s="173">
        <f t="shared" si="60"/>
        <v>300000</v>
      </c>
      <c r="M100" s="173">
        <f t="shared" si="60"/>
        <v>300000</v>
      </c>
      <c r="N100" s="173">
        <f t="shared" si="60"/>
        <v>0</v>
      </c>
      <c r="O100" s="173">
        <f t="shared" si="60"/>
        <v>0</v>
      </c>
      <c r="P100" s="173">
        <f t="shared" si="60"/>
        <v>0</v>
      </c>
      <c r="Q100" s="173">
        <f t="shared" si="60"/>
        <v>0</v>
      </c>
      <c r="R100" s="173">
        <f t="shared" si="60"/>
        <v>0</v>
      </c>
    </row>
    <row r="101" spans="1:18" ht="14.25" customHeight="1">
      <c r="A101" s="159" t="s">
        <v>64</v>
      </c>
      <c r="B101" s="167" t="s">
        <v>41</v>
      </c>
      <c r="C101" s="159">
        <v>0</v>
      </c>
      <c r="D101" s="159"/>
      <c r="E101" s="159"/>
      <c r="F101" s="159"/>
      <c r="G101" s="159"/>
      <c r="H101" s="159">
        <v>300000</v>
      </c>
      <c r="I101" s="159"/>
      <c r="J101" s="115">
        <f>SUM(F101:I101)</f>
        <v>300000</v>
      </c>
      <c r="K101" s="115">
        <f>C101+J101</f>
        <v>300000</v>
      </c>
      <c r="L101" s="159">
        <v>300000</v>
      </c>
      <c r="M101" s="159">
        <v>300000</v>
      </c>
      <c r="N101" s="283">
        <f>L101-M101</f>
        <v>0</v>
      </c>
      <c r="O101" s="159"/>
      <c r="P101" s="159"/>
      <c r="Q101" s="283">
        <f>SUM(N101:P101)</f>
        <v>0</v>
      </c>
      <c r="R101" s="115">
        <f>K101-M101-Q101</f>
        <v>0</v>
      </c>
    </row>
    <row r="102" spans="1:18" ht="14.25" customHeight="1">
      <c r="A102" s="165" t="s">
        <v>16</v>
      </c>
      <c r="B102" s="165" t="s">
        <v>152</v>
      </c>
      <c r="C102" s="173">
        <f>SUM(C103)</f>
        <v>0</v>
      </c>
      <c r="D102" s="173">
        <f t="shared" ref="D102:R102" si="61">SUM(D103)</f>
        <v>0</v>
      </c>
      <c r="E102" s="173">
        <f t="shared" si="61"/>
        <v>0</v>
      </c>
      <c r="F102" s="173">
        <f t="shared" si="61"/>
        <v>0</v>
      </c>
      <c r="G102" s="173">
        <f t="shared" si="61"/>
        <v>0</v>
      </c>
      <c r="H102" s="173">
        <f t="shared" si="61"/>
        <v>9350000</v>
      </c>
      <c r="I102" s="173">
        <f t="shared" si="61"/>
        <v>0</v>
      </c>
      <c r="J102" s="173">
        <f t="shared" si="61"/>
        <v>9350000</v>
      </c>
      <c r="K102" s="173">
        <f t="shared" si="61"/>
        <v>9350000</v>
      </c>
      <c r="L102" s="173">
        <f t="shared" si="61"/>
        <v>9350000</v>
      </c>
      <c r="M102" s="173">
        <f t="shared" si="61"/>
        <v>9350000</v>
      </c>
      <c r="N102" s="173">
        <f t="shared" si="61"/>
        <v>0</v>
      </c>
      <c r="O102" s="173">
        <f t="shared" si="61"/>
        <v>0</v>
      </c>
      <c r="P102" s="173">
        <f t="shared" si="61"/>
        <v>0</v>
      </c>
      <c r="Q102" s="173">
        <f t="shared" si="61"/>
        <v>0</v>
      </c>
      <c r="R102" s="173">
        <f t="shared" si="61"/>
        <v>0</v>
      </c>
    </row>
    <row r="103" spans="1:18" ht="14.25" customHeight="1">
      <c r="A103" s="159" t="s">
        <v>64</v>
      </c>
      <c r="B103" s="159" t="s">
        <v>153</v>
      </c>
      <c r="C103" s="159">
        <v>0</v>
      </c>
      <c r="D103" s="159"/>
      <c r="E103" s="159"/>
      <c r="F103" s="159"/>
      <c r="G103" s="159"/>
      <c r="H103" s="159">
        <v>9350000</v>
      </c>
      <c r="I103" s="159"/>
      <c r="J103" s="115">
        <f>SUM(F103:I103)</f>
        <v>9350000</v>
      </c>
      <c r="K103" s="115">
        <f>C103+J103</f>
        <v>9350000</v>
      </c>
      <c r="L103" s="159">
        <v>9350000</v>
      </c>
      <c r="M103" s="159">
        <v>9350000</v>
      </c>
      <c r="N103" s="283">
        <f>L103-M103</f>
        <v>0</v>
      </c>
      <c r="O103" s="159"/>
      <c r="P103" s="159"/>
      <c r="Q103" s="283">
        <f>SUM(N103:P103)</f>
        <v>0</v>
      </c>
      <c r="R103" s="115">
        <f>K103-M103-Q103</f>
        <v>0</v>
      </c>
    </row>
    <row r="104" spans="1:18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</row>
    <row r="105" spans="1:18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</row>
  </sheetData>
  <autoFilter ref="A5:R105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3"/>
  <sheetViews>
    <sheetView workbookViewId="0">
      <selection activeCell="D2" sqref="D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10" width="15.7109375" style="151" customWidth="1"/>
    <col min="11" max="18" width="15.7109375" customWidth="1"/>
  </cols>
  <sheetData>
    <row r="2" spans="1:18" ht="19.5">
      <c r="A2" s="203" t="s">
        <v>422</v>
      </c>
      <c r="B2" s="203"/>
      <c r="C2" s="204" t="s">
        <v>1162</v>
      </c>
      <c r="D2" s="171"/>
      <c r="E2" s="171"/>
      <c r="F2" s="171"/>
      <c r="G2" s="171"/>
      <c r="H2" s="171"/>
    </row>
    <row r="3" spans="1:18">
      <c r="C3" s="112">
        <f>SUBTOTAL(9,C11:C52)</f>
        <v>3014038000</v>
      </c>
      <c r="D3" s="112">
        <f t="shared" ref="D3:R3" si="0">SUBTOTAL(9,D11:D52)</f>
        <v>0</v>
      </c>
      <c r="E3" s="112">
        <f t="shared" si="0"/>
        <v>0</v>
      </c>
      <c r="F3" s="108"/>
      <c r="G3" s="108"/>
      <c r="H3" s="108">
        <f t="shared" si="0"/>
        <v>0</v>
      </c>
      <c r="I3" s="108">
        <f t="shared" si="0"/>
        <v>0</v>
      </c>
      <c r="J3" s="108">
        <f t="shared" si="0"/>
        <v>0</v>
      </c>
      <c r="K3" s="112">
        <f t="shared" si="0"/>
        <v>3014038000</v>
      </c>
      <c r="L3" s="112">
        <f t="shared" si="0"/>
        <v>2784531410</v>
      </c>
      <c r="M3" s="112">
        <f t="shared" si="0"/>
        <v>2784531410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229506590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0" t="s">
        <v>14</v>
      </c>
      <c r="B6" s="90" t="s">
        <v>632</v>
      </c>
      <c r="C6" s="115">
        <f>SUM(C7,C12,C20,C27)</f>
        <v>671086000</v>
      </c>
      <c r="D6" s="115">
        <f t="shared" ref="D6:R6" si="1">SUM(D7,D12,D20,D27)</f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0</v>
      </c>
      <c r="I6" s="115">
        <f t="shared" si="1"/>
        <v>0</v>
      </c>
      <c r="J6" s="115">
        <f t="shared" si="1"/>
        <v>0</v>
      </c>
      <c r="K6" s="115">
        <f t="shared" si="1"/>
        <v>671086000</v>
      </c>
      <c r="L6" s="115">
        <f t="shared" si="1"/>
        <v>625138170</v>
      </c>
      <c r="M6" s="115">
        <f t="shared" si="1"/>
        <v>625138170</v>
      </c>
      <c r="N6" s="115">
        <f t="shared" si="1"/>
        <v>0</v>
      </c>
      <c r="O6" s="115">
        <f t="shared" si="1"/>
        <v>0</v>
      </c>
      <c r="P6" s="115">
        <f t="shared" si="1"/>
        <v>0</v>
      </c>
      <c r="Q6" s="115">
        <f t="shared" si="1"/>
        <v>0</v>
      </c>
      <c r="R6" s="115">
        <f t="shared" si="1"/>
        <v>45947830</v>
      </c>
    </row>
    <row r="7" spans="1:18">
      <c r="A7" s="52" t="s">
        <v>1</v>
      </c>
      <c r="B7" s="52" t="s">
        <v>51</v>
      </c>
      <c r="C7" s="117">
        <f t="shared" ref="C7:R10" si="2">SUM(C8)</f>
        <v>85348000</v>
      </c>
      <c r="D7" s="117">
        <f t="shared" si="2"/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85348000</v>
      </c>
      <c r="L7" s="117">
        <f t="shared" si="2"/>
        <v>85289860</v>
      </c>
      <c r="M7" s="117">
        <f t="shared" si="2"/>
        <v>85289860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58140</v>
      </c>
    </row>
    <row r="8" spans="1:18">
      <c r="A8" s="53" t="s">
        <v>2</v>
      </c>
      <c r="B8" s="53" t="s">
        <v>135</v>
      </c>
      <c r="C8" s="119">
        <f t="shared" si="2"/>
        <v>85348000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19">
        <f t="shared" si="2"/>
        <v>85348000</v>
      </c>
      <c r="L8" s="119">
        <f t="shared" si="2"/>
        <v>85289860</v>
      </c>
      <c r="M8" s="119">
        <f t="shared" si="2"/>
        <v>85289860</v>
      </c>
      <c r="N8" s="119">
        <f t="shared" si="2"/>
        <v>0</v>
      </c>
      <c r="O8" s="119">
        <f t="shared" si="2"/>
        <v>0</v>
      </c>
      <c r="P8" s="119">
        <f t="shared" si="2"/>
        <v>0</v>
      </c>
      <c r="Q8" s="119">
        <f t="shared" si="2"/>
        <v>0</v>
      </c>
      <c r="R8" s="119">
        <f t="shared" si="2"/>
        <v>58140</v>
      </c>
    </row>
    <row r="9" spans="1:18">
      <c r="A9" s="54" t="s">
        <v>3</v>
      </c>
      <c r="B9" s="54" t="s">
        <v>382</v>
      </c>
      <c r="C9" s="120">
        <f t="shared" si="2"/>
        <v>85348000</v>
      </c>
      <c r="D9" s="120">
        <f t="shared" si="2"/>
        <v>0</v>
      </c>
      <c r="E9" s="120">
        <f t="shared" si="2"/>
        <v>0</v>
      </c>
      <c r="F9" s="120">
        <f t="shared" si="2"/>
        <v>0</v>
      </c>
      <c r="G9" s="120">
        <f t="shared" si="2"/>
        <v>0</v>
      </c>
      <c r="H9" s="120">
        <f t="shared" si="2"/>
        <v>0</v>
      </c>
      <c r="I9" s="120">
        <f t="shared" si="2"/>
        <v>0</v>
      </c>
      <c r="J9" s="120">
        <f t="shared" si="2"/>
        <v>0</v>
      </c>
      <c r="K9" s="120">
        <f t="shared" si="2"/>
        <v>85348000</v>
      </c>
      <c r="L9" s="120">
        <f t="shared" si="2"/>
        <v>85289860</v>
      </c>
      <c r="M9" s="120">
        <f t="shared" si="2"/>
        <v>85289860</v>
      </c>
      <c r="N9" s="120">
        <f t="shared" si="2"/>
        <v>0</v>
      </c>
      <c r="O9" s="120">
        <f t="shared" si="2"/>
        <v>0</v>
      </c>
      <c r="P9" s="120">
        <f t="shared" si="2"/>
        <v>0</v>
      </c>
      <c r="Q9" s="120">
        <f t="shared" si="2"/>
        <v>0</v>
      </c>
      <c r="R9" s="120">
        <f t="shared" si="2"/>
        <v>58140</v>
      </c>
    </row>
    <row r="10" spans="1:18">
      <c r="A10" s="55" t="s">
        <v>16</v>
      </c>
      <c r="B10" s="55" t="s">
        <v>654</v>
      </c>
      <c r="C10" s="173">
        <f>SUM(C11)</f>
        <v>85348000</v>
      </c>
      <c r="D10" s="173">
        <f t="shared" si="2"/>
        <v>0</v>
      </c>
      <c r="E10" s="173">
        <f t="shared" si="2"/>
        <v>0</v>
      </c>
      <c r="F10" s="173">
        <f t="shared" si="2"/>
        <v>0</v>
      </c>
      <c r="G10" s="173">
        <f t="shared" si="2"/>
        <v>0</v>
      </c>
      <c r="H10" s="173">
        <f t="shared" si="2"/>
        <v>0</v>
      </c>
      <c r="I10" s="173">
        <f t="shared" si="2"/>
        <v>0</v>
      </c>
      <c r="J10" s="173">
        <f t="shared" si="2"/>
        <v>0</v>
      </c>
      <c r="K10" s="173">
        <f t="shared" si="2"/>
        <v>85348000</v>
      </c>
      <c r="L10" s="173">
        <f t="shared" si="2"/>
        <v>85289860</v>
      </c>
      <c r="M10" s="173">
        <f t="shared" si="2"/>
        <v>85289860</v>
      </c>
      <c r="N10" s="173">
        <f t="shared" si="2"/>
        <v>0</v>
      </c>
      <c r="O10" s="173">
        <f t="shared" si="2"/>
        <v>0</v>
      </c>
      <c r="P10" s="173">
        <f t="shared" si="2"/>
        <v>0</v>
      </c>
      <c r="Q10" s="173">
        <f t="shared" si="2"/>
        <v>0</v>
      </c>
      <c r="R10" s="173">
        <f t="shared" si="2"/>
        <v>58140</v>
      </c>
    </row>
    <row r="11" spans="1:18">
      <c r="A11" s="90" t="s">
        <v>634</v>
      </c>
      <c r="B11" s="90" t="s">
        <v>658</v>
      </c>
      <c r="C11" s="115">
        <v>85348000</v>
      </c>
      <c r="D11" s="115"/>
      <c r="E11" s="115"/>
      <c r="F11" s="115"/>
      <c r="G11" s="115"/>
      <c r="H11" s="115"/>
      <c r="I11" s="115"/>
      <c r="J11" s="115">
        <f>SUM(F11:I11)</f>
        <v>0</v>
      </c>
      <c r="K11" s="115">
        <f>C11+J11</f>
        <v>85348000</v>
      </c>
      <c r="L11" s="115">
        <v>85289860</v>
      </c>
      <c r="M11" s="115">
        <v>85289860</v>
      </c>
      <c r="N11" s="283">
        <f>L11-M11</f>
        <v>0</v>
      </c>
      <c r="O11" s="115"/>
      <c r="P11" s="115"/>
      <c r="Q11" s="283">
        <f>SUM(N11:P11)</f>
        <v>0</v>
      </c>
      <c r="R11" s="115">
        <f>K11-M11-Q11</f>
        <v>58140</v>
      </c>
    </row>
    <row r="12" spans="1:18">
      <c r="A12" s="52" t="s">
        <v>1</v>
      </c>
      <c r="B12" s="52" t="s">
        <v>676</v>
      </c>
      <c r="C12" s="117">
        <f>SUM(C13)</f>
        <v>111870000</v>
      </c>
      <c r="D12" s="117">
        <f t="shared" ref="D12:R12" si="3">SUM(D13)</f>
        <v>0</v>
      </c>
      <c r="E12" s="117">
        <f t="shared" si="3"/>
        <v>0</v>
      </c>
      <c r="F12" s="117">
        <f t="shared" si="3"/>
        <v>0</v>
      </c>
      <c r="G12" s="117">
        <f t="shared" si="3"/>
        <v>0</v>
      </c>
      <c r="H12" s="117">
        <f t="shared" si="3"/>
        <v>18044000</v>
      </c>
      <c r="I12" s="117">
        <f t="shared" si="3"/>
        <v>0</v>
      </c>
      <c r="J12" s="117">
        <f t="shared" si="3"/>
        <v>18044000</v>
      </c>
      <c r="K12" s="117">
        <f t="shared" si="3"/>
        <v>129914000</v>
      </c>
      <c r="L12" s="117">
        <f t="shared" si="3"/>
        <v>129897530</v>
      </c>
      <c r="M12" s="117">
        <f t="shared" si="3"/>
        <v>129897530</v>
      </c>
      <c r="N12" s="117">
        <f t="shared" si="3"/>
        <v>0</v>
      </c>
      <c r="O12" s="117">
        <f t="shared" si="3"/>
        <v>0</v>
      </c>
      <c r="P12" s="117">
        <f t="shared" si="3"/>
        <v>0</v>
      </c>
      <c r="Q12" s="117">
        <f t="shared" si="3"/>
        <v>0</v>
      </c>
      <c r="R12" s="117">
        <f t="shared" si="3"/>
        <v>16470</v>
      </c>
    </row>
    <row r="13" spans="1:18">
      <c r="A13" s="53" t="s">
        <v>2</v>
      </c>
      <c r="B13" s="53" t="s">
        <v>677</v>
      </c>
      <c r="C13" s="119">
        <f>SUM(C14,C17)</f>
        <v>111870000</v>
      </c>
      <c r="D13" s="119">
        <f t="shared" ref="D13:R13" si="4">SUM(D14,D17)</f>
        <v>0</v>
      </c>
      <c r="E13" s="119">
        <f t="shared" si="4"/>
        <v>0</v>
      </c>
      <c r="F13" s="119">
        <f t="shared" si="4"/>
        <v>0</v>
      </c>
      <c r="G13" s="119">
        <f t="shared" si="4"/>
        <v>0</v>
      </c>
      <c r="H13" s="119">
        <f t="shared" si="4"/>
        <v>18044000</v>
      </c>
      <c r="I13" s="119">
        <f t="shared" si="4"/>
        <v>0</v>
      </c>
      <c r="J13" s="119">
        <f t="shared" si="4"/>
        <v>18044000</v>
      </c>
      <c r="K13" s="119">
        <f t="shared" si="4"/>
        <v>129914000</v>
      </c>
      <c r="L13" s="119">
        <f t="shared" si="4"/>
        <v>129897530</v>
      </c>
      <c r="M13" s="119">
        <f t="shared" si="4"/>
        <v>129897530</v>
      </c>
      <c r="N13" s="119">
        <f t="shared" si="4"/>
        <v>0</v>
      </c>
      <c r="O13" s="119">
        <f t="shared" si="4"/>
        <v>0</v>
      </c>
      <c r="P13" s="119">
        <f t="shared" si="4"/>
        <v>0</v>
      </c>
      <c r="Q13" s="119">
        <f t="shared" si="4"/>
        <v>0</v>
      </c>
      <c r="R13" s="119">
        <f t="shared" si="4"/>
        <v>16470</v>
      </c>
    </row>
    <row r="14" spans="1:18">
      <c r="A14" s="54" t="s">
        <v>3</v>
      </c>
      <c r="B14" s="54" t="s">
        <v>678</v>
      </c>
      <c r="C14" s="120">
        <f t="shared" ref="C14:R15" si="5">SUM(C15)</f>
        <v>81270000</v>
      </c>
      <c r="D14" s="120">
        <f t="shared" si="5"/>
        <v>0</v>
      </c>
      <c r="E14" s="120">
        <f t="shared" si="5"/>
        <v>0</v>
      </c>
      <c r="F14" s="120">
        <f t="shared" si="5"/>
        <v>-600000</v>
      </c>
      <c r="G14" s="120">
        <f t="shared" si="5"/>
        <v>0</v>
      </c>
      <c r="H14" s="120">
        <f t="shared" si="5"/>
        <v>18044000</v>
      </c>
      <c r="I14" s="120">
        <f t="shared" si="5"/>
        <v>0</v>
      </c>
      <c r="J14" s="120">
        <f t="shared" si="5"/>
        <v>17444000</v>
      </c>
      <c r="K14" s="120">
        <f t="shared" si="5"/>
        <v>98714000</v>
      </c>
      <c r="L14" s="120">
        <f t="shared" si="5"/>
        <v>98708870</v>
      </c>
      <c r="M14" s="120">
        <f t="shared" si="5"/>
        <v>98708870</v>
      </c>
      <c r="N14" s="120">
        <f t="shared" si="5"/>
        <v>0</v>
      </c>
      <c r="O14" s="120">
        <f t="shared" si="5"/>
        <v>0</v>
      </c>
      <c r="P14" s="120">
        <f t="shared" si="5"/>
        <v>0</v>
      </c>
      <c r="Q14" s="120">
        <f t="shared" si="5"/>
        <v>0</v>
      </c>
      <c r="R14" s="120">
        <f t="shared" si="5"/>
        <v>5130</v>
      </c>
    </row>
    <row r="15" spans="1:18">
      <c r="A15" s="55" t="s">
        <v>16</v>
      </c>
      <c r="B15" s="55" t="s">
        <v>81</v>
      </c>
      <c r="C15" s="173">
        <f>SUM(C16)</f>
        <v>81270000</v>
      </c>
      <c r="D15" s="173">
        <f t="shared" si="5"/>
        <v>0</v>
      </c>
      <c r="E15" s="173">
        <f t="shared" si="5"/>
        <v>0</v>
      </c>
      <c r="F15" s="173">
        <f t="shared" si="5"/>
        <v>-600000</v>
      </c>
      <c r="G15" s="173">
        <f t="shared" si="5"/>
        <v>0</v>
      </c>
      <c r="H15" s="173">
        <f t="shared" si="5"/>
        <v>18044000</v>
      </c>
      <c r="I15" s="173">
        <f t="shared" si="5"/>
        <v>0</v>
      </c>
      <c r="J15" s="173">
        <f t="shared" si="5"/>
        <v>17444000</v>
      </c>
      <c r="K15" s="173">
        <f t="shared" si="5"/>
        <v>98714000</v>
      </c>
      <c r="L15" s="173">
        <f t="shared" si="5"/>
        <v>98708870</v>
      </c>
      <c r="M15" s="173">
        <f t="shared" si="5"/>
        <v>98708870</v>
      </c>
      <c r="N15" s="173">
        <f t="shared" si="5"/>
        <v>0</v>
      </c>
      <c r="O15" s="173">
        <f t="shared" si="5"/>
        <v>0</v>
      </c>
      <c r="P15" s="173">
        <f t="shared" si="5"/>
        <v>0</v>
      </c>
      <c r="Q15" s="173">
        <f t="shared" si="5"/>
        <v>0</v>
      </c>
      <c r="R15" s="173">
        <f t="shared" si="5"/>
        <v>5130</v>
      </c>
    </row>
    <row r="16" spans="1:18">
      <c r="A16" s="90" t="s">
        <v>634</v>
      </c>
      <c r="B16" s="90" t="s">
        <v>658</v>
      </c>
      <c r="C16" s="115">
        <v>81270000</v>
      </c>
      <c r="D16" s="115"/>
      <c r="E16" s="115"/>
      <c r="F16" s="115">
        <v>-600000</v>
      </c>
      <c r="G16" s="115"/>
      <c r="H16" s="115">
        <v>18044000</v>
      </c>
      <c r="I16" s="115"/>
      <c r="J16" s="115">
        <f>SUM(F16:I16)</f>
        <v>17444000</v>
      </c>
      <c r="K16" s="115">
        <f>C16+J16</f>
        <v>98714000</v>
      </c>
      <c r="L16" s="115">
        <v>98708870</v>
      </c>
      <c r="M16" s="115">
        <v>98708870</v>
      </c>
      <c r="N16" s="283">
        <f>L16-M16</f>
        <v>0</v>
      </c>
      <c r="O16" s="115"/>
      <c r="P16" s="115"/>
      <c r="Q16" s="283">
        <f>SUM(N16:P16)</f>
        <v>0</v>
      </c>
      <c r="R16" s="115">
        <f>K16-M16-Q16</f>
        <v>5130</v>
      </c>
    </row>
    <row r="17" spans="1:18">
      <c r="A17" s="54" t="s">
        <v>3</v>
      </c>
      <c r="B17" s="54" t="s">
        <v>383</v>
      </c>
      <c r="C17" s="120">
        <f t="shared" ref="C17:R18" si="6">SUM(C18)</f>
        <v>30600000</v>
      </c>
      <c r="D17" s="120">
        <f t="shared" si="6"/>
        <v>0</v>
      </c>
      <c r="E17" s="120">
        <f t="shared" si="6"/>
        <v>0</v>
      </c>
      <c r="F17" s="120">
        <f t="shared" si="6"/>
        <v>600000</v>
      </c>
      <c r="G17" s="120">
        <f t="shared" si="6"/>
        <v>0</v>
      </c>
      <c r="H17" s="120">
        <f t="shared" si="6"/>
        <v>0</v>
      </c>
      <c r="I17" s="120">
        <f t="shared" si="6"/>
        <v>0</v>
      </c>
      <c r="J17" s="120">
        <f t="shared" si="6"/>
        <v>600000</v>
      </c>
      <c r="K17" s="120">
        <f t="shared" si="6"/>
        <v>31200000</v>
      </c>
      <c r="L17" s="120">
        <f t="shared" si="6"/>
        <v>31188660</v>
      </c>
      <c r="M17" s="120">
        <f t="shared" si="6"/>
        <v>31188660</v>
      </c>
      <c r="N17" s="120">
        <f t="shared" si="6"/>
        <v>0</v>
      </c>
      <c r="O17" s="120">
        <f t="shared" si="6"/>
        <v>0</v>
      </c>
      <c r="P17" s="120">
        <f t="shared" si="6"/>
        <v>0</v>
      </c>
      <c r="Q17" s="120">
        <f t="shared" si="6"/>
        <v>0</v>
      </c>
      <c r="R17" s="120">
        <f t="shared" si="6"/>
        <v>11340</v>
      </c>
    </row>
    <row r="18" spans="1:18">
      <c r="A18" s="55" t="s">
        <v>16</v>
      </c>
      <c r="B18" s="55" t="s">
        <v>654</v>
      </c>
      <c r="C18" s="173">
        <f>SUM(C19)</f>
        <v>30600000</v>
      </c>
      <c r="D18" s="173">
        <f t="shared" si="6"/>
        <v>0</v>
      </c>
      <c r="E18" s="173">
        <f t="shared" si="6"/>
        <v>0</v>
      </c>
      <c r="F18" s="173">
        <f t="shared" si="6"/>
        <v>600000</v>
      </c>
      <c r="G18" s="173">
        <f t="shared" si="6"/>
        <v>0</v>
      </c>
      <c r="H18" s="173">
        <f t="shared" si="6"/>
        <v>0</v>
      </c>
      <c r="I18" s="173">
        <f t="shared" si="6"/>
        <v>0</v>
      </c>
      <c r="J18" s="173">
        <f t="shared" si="6"/>
        <v>600000</v>
      </c>
      <c r="K18" s="173">
        <f t="shared" si="6"/>
        <v>31200000</v>
      </c>
      <c r="L18" s="173">
        <f t="shared" si="6"/>
        <v>31188660</v>
      </c>
      <c r="M18" s="173">
        <f t="shared" si="6"/>
        <v>31188660</v>
      </c>
      <c r="N18" s="173">
        <f t="shared" si="6"/>
        <v>0</v>
      </c>
      <c r="O18" s="173">
        <f t="shared" si="6"/>
        <v>0</v>
      </c>
      <c r="P18" s="173">
        <f t="shared" si="6"/>
        <v>0</v>
      </c>
      <c r="Q18" s="173">
        <f t="shared" si="6"/>
        <v>0</v>
      </c>
      <c r="R18" s="173">
        <f t="shared" si="6"/>
        <v>11340</v>
      </c>
    </row>
    <row r="19" spans="1:18">
      <c r="A19" s="90" t="s">
        <v>634</v>
      </c>
      <c r="B19" s="90" t="s">
        <v>655</v>
      </c>
      <c r="C19" s="115">
        <v>30600000</v>
      </c>
      <c r="D19" s="115"/>
      <c r="E19" s="115"/>
      <c r="F19" s="115">
        <v>600000</v>
      </c>
      <c r="G19" s="115"/>
      <c r="H19" s="115"/>
      <c r="I19" s="115"/>
      <c r="J19" s="115">
        <f>SUM(F19:I19)</f>
        <v>600000</v>
      </c>
      <c r="K19" s="115">
        <f>C19+J19</f>
        <v>31200000</v>
      </c>
      <c r="L19" s="115">
        <v>31188660</v>
      </c>
      <c r="M19" s="115">
        <v>31188660</v>
      </c>
      <c r="N19" s="283">
        <f>L19-M19</f>
        <v>0</v>
      </c>
      <c r="O19" s="115"/>
      <c r="P19" s="115"/>
      <c r="Q19" s="283">
        <f>SUM(N19:P19)</f>
        <v>0</v>
      </c>
      <c r="R19" s="115">
        <f>K19-M19-Q19</f>
        <v>11340</v>
      </c>
    </row>
    <row r="20" spans="1:18">
      <c r="A20" s="52" t="s">
        <v>1</v>
      </c>
      <c r="B20" s="52" t="s">
        <v>669</v>
      </c>
      <c r="C20" s="117">
        <f t="shared" ref="C20:R21" si="7">C21</f>
        <v>3960000</v>
      </c>
      <c r="D20" s="117">
        <f t="shared" si="7"/>
        <v>0</v>
      </c>
      <c r="E20" s="117">
        <f t="shared" si="7"/>
        <v>0</v>
      </c>
      <c r="F20" s="117">
        <f t="shared" si="7"/>
        <v>0</v>
      </c>
      <c r="G20" s="117">
        <f t="shared" si="7"/>
        <v>0</v>
      </c>
      <c r="H20" s="117">
        <f t="shared" si="7"/>
        <v>0</v>
      </c>
      <c r="I20" s="117">
        <f t="shared" si="7"/>
        <v>0</v>
      </c>
      <c r="J20" s="117">
        <f t="shared" si="7"/>
        <v>0</v>
      </c>
      <c r="K20" s="117">
        <f t="shared" si="7"/>
        <v>3960000</v>
      </c>
      <c r="L20" s="117">
        <f t="shared" si="7"/>
        <v>2939800</v>
      </c>
      <c r="M20" s="117">
        <f t="shared" si="7"/>
        <v>2939800</v>
      </c>
      <c r="N20" s="117">
        <f t="shared" si="7"/>
        <v>0</v>
      </c>
      <c r="O20" s="117">
        <f t="shared" si="7"/>
        <v>0</v>
      </c>
      <c r="P20" s="117">
        <f t="shared" si="7"/>
        <v>0</v>
      </c>
      <c r="Q20" s="117">
        <f t="shared" si="7"/>
        <v>0</v>
      </c>
      <c r="R20" s="117">
        <f t="shared" si="7"/>
        <v>1020200</v>
      </c>
    </row>
    <row r="21" spans="1:18">
      <c r="A21" s="53" t="s">
        <v>2</v>
      </c>
      <c r="B21" s="53" t="s">
        <v>679</v>
      </c>
      <c r="C21" s="119">
        <f>C22</f>
        <v>3960000</v>
      </c>
      <c r="D21" s="119">
        <f t="shared" si="7"/>
        <v>0</v>
      </c>
      <c r="E21" s="119">
        <f t="shared" si="7"/>
        <v>0</v>
      </c>
      <c r="F21" s="119">
        <f t="shared" si="7"/>
        <v>0</v>
      </c>
      <c r="G21" s="119">
        <f t="shared" si="7"/>
        <v>0</v>
      </c>
      <c r="H21" s="119">
        <f t="shared" si="7"/>
        <v>0</v>
      </c>
      <c r="I21" s="119">
        <f t="shared" si="7"/>
        <v>0</v>
      </c>
      <c r="J21" s="119">
        <f t="shared" si="7"/>
        <v>0</v>
      </c>
      <c r="K21" s="119">
        <f t="shared" si="7"/>
        <v>3960000</v>
      </c>
      <c r="L21" s="119">
        <f t="shared" si="7"/>
        <v>2939800</v>
      </c>
      <c r="M21" s="119">
        <f t="shared" si="7"/>
        <v>2939800</v>
      </c>
      <c r="N21" s="119">
        <f t="shared" si="7"/>
        <v>0</v>
      </c>
      <c r="O21" s="119">
        <f t="shared" si="7"/>
        <v>0</v>
      </c>
      <c r="P21" s="119">
        <f t="shared" si="7"/>
        <v>0</v>
      </c>
      <c r="Q21" s="119">
        <f t="shared" si="7"/>
        <v>0</v>
      </c>
      <c r="R21" s="119">
        <f t="shared" si="7"/>
        <v>1020200</v>
      </c>
    </row>
    <row r="22" spans="1:18">
      <c r="A22" s="54" t="s">
        <v>3</v>
      </c>
      <c r="B22" s="54" t="s">
        <v>680</v>
      </c>
      <c r="C22" s="120">
        <f>SUM(C23,C25)</f>
        <v>3960000</v>
      </c>
      <c r="D22" s="120">
        <f t="shared" ref="D22:R22" si="8">SUM(D23,D25)</f>
        <v>0</v>
      </c>
      <c r="E22" s="120">
        <f t="shared" si="8"/>
        <v>0</v>
      </c>
      <c r="F22" s="120">
        <f t="shared" si="8"/>
        <v>0</v>
      </c>
      <c r="G22" s="120">
        <f t="shared" si="8"/>
        <v>0</v>
      </c>
      <c r="H22" s="120">
        <f t="shared" si="8"/>
        <v>0</v>
      </c>
      <c r="I22" s="120">
        <f t="shared" si="8"/>
        <v>0</v>
      </c>
      <c r="J22" s="120">
        <f t="shared" si="8"/>
        <v>0</v>
      </c>
      <c r="K22" s="120">
        <f t="shared" si="8"/>
        <v>3960000</v>
      </c>
      <c r="L22" s="120">
        <f t="shared" si="8"/>
        <v>2939800</v>
      </c>
      <c r="M22" s="120">
        <f t="shared" si="8"/>
        <v>2939800</v>
      </c>
      <c r="N22" s="120">
        <f t="shared" si="8"/>
        <v>0</v>
      </c>
      <c r="O22" s="120">
        <f t="shared" si="8"/>
        <v>0</v>
      </c>
      <c r="P22" s="120">
        <f t="shared" si="8"/>
        <v>0</v>
      </c>
      <c r="Q22" s="120">
        <f t="shared" si="8"/>
        <v>0</v>
      </c>
      <c r="R22" s="120">
        <f t="shared" si="8"/>
        <v>1020200</v>
      </c>
    </row>
    <row r="23" spans="1:18">
      <c r="A23" s="55" t="s">
        <v>16</v>
      </c>
      <c r="B23" s="57" t="s">
        <v>650</v>
      </c>
      <c r="C23" s="173">
        <f>SUM(C24)</f>
        <v>3600000</v>
      </c>
      <c r="D23" s="173">
        <f t="shared" ref="D23:R23" si="9">SUM(D24)</f>
        <v>0</v>
      </c>
      <c r="E23" s="173">
        <f t="shared" si="9"/>
        <v>0</v>
      </c>
      <c r="F23" s="173">
        <f t="shared" si="9"/>
        <v>0</v>
      </c>
      <c r="G23" s="173">
        <f t="shared" si="9"/>
        <v>0</v>
      </c>
      <c r="H23" s="173">
        <f t="shared" si="9"/>
        <v>0</v>
      </c>
      <c r="I23" s="173">
        <f t="shared" si="9"/>
        <v>0</v>
      </c>
      <c r="J23" s="173">
        <f t="shared" si="9"/>
        <v>0</v>
      </c>
      <c r="K23" s="173">
        <f t="shared" si="9"/>
        <v>3600000</v>
      </c>
      <c r="L23" s="173">
        <f t="shared" si="9"/>
        <v>2615200</v>
      </c>
      <c r="M23" s="173">
        <f t="shared" si="9"/>
        <v>2615200</v>
      </c>
      <c r="N23" s="173">
        <f t="shared" si="9"/>
        <v>0</v>
      </c>
      <c r="O23" s="173">
        <f t="shared" si="9"/>
        <v>0</v>
      </c>
      <c r="P23" s="173">
        <f t="shared" si="9"/>
        <v>0</v>
      </c>
      <c r="Q23" s="173">
        <f t="shared" si="9"/>
        <v>0</v>
      </c>
      <c r="R23" s="173">
        <f t="shared" si="9"/>
        <v>984800</v>
      </c>
    </row>
    <row r="24" spans="1:18">
      <c r="A24" s="90" t="s">
        <v>64</v>
      </c>
      <c r="B24" s="91" t="s">
        <v>645</v>
      </c>
      <c r="C24" s="115">
        <v>3600000</v>
      </c>
      <c r="D24" s="115"/>
      <c r="E24" s="115"/>
      <c r="F24" s="115"/>
      <c r="G24" s="115"/>
      <c r="H24" s="115"/>
      <c r="I24" s="115"/>
      <c r="J24" s="115">
        <f>SUM(F24:I24)</f>
        <v>0</v>
      </c>
      <c r="K24" s="115">
        <f>C24+J24</f>
        <v>3600000</v>
      </c>
      <c r="L24" s="115">
        <v>2615200</v>
      </c>
      <c r="M24" s="115">
        <v>2615200</v>
      </c>
      <c r="N24" s="283">
        <f>L24-M24</f>
        <v>0</v>
      </c>
      <c r="O24" s="115"/>
      <c r="P24" s="115"/>
      <c r="Q24" s="283">
        <f>SUM(N24:P24)</f>
        <v>0</v>
      </c>
      <c r="R24" s="115">
        <f>K24-M24-Q24</f>
        <v>984800</v>
      </c>
    </row>
    <row r="25" spans="1:18">
      <c r="A25" s="55" t="s">
        <v>16</v>
      </c>
      <c r="B25" s="55" t="s">
        <v>646</v>
      </c>
      <c r="C25" s="173">
        <f>SUM(C26)</f>
        <v>360000</v>
      </c>
      <c r="D25" s="173">
        <f t="shared" ref="D25:R25" si="10">SUM(D26)</f>
        <v>0</v>
      </c>
      <c r="E25" s="173">
        <f t="shared" si="10"/>
        <v>0</v>
      </c>
      <c r="F25" s="173">
        <f t="shared" si="10"/>
        <v>0</v>
      </c>
      <c r="G25" s="173">
        <f t="shared" si="10"/>
        <v>0</v>
      </c>
      <c r="H25" s="173">
        <f t="shared" si="10"/>
        <v>0</v>
      </c>
      <c r="I25" s="173">
        <f t="shared" si="10"/>
        <v>0</v>
      </c>
      <c r="J25" s="173">
        <f t="shared" si="10"/>
        <v>0</v>
      </c>
      <c r="K25" s="173">
        <f t="shared" si="10"/>
        <v>360000</v>
      </c>
      <c r="L25" s="173">
        <f t="shared" si="10"/>
        <v>324600</v>
      </c>
      <c r="M25" s="173">
        <f t="shared" si="10"/>
        <v>324600</v>
      </c>
      <c r="N25" s="173">
        <f t="shared" si="10"/>
        <v>0</v>
      </c>
      <c r="O25" s="173">
        <f t="shared" si="10"/>
        <v>0</v>
      </c>
      <c r="P25" s="173">
        <f t="shared" si="10"/>
        <v>0</v>
      </c>
      <c r="Q25" s="173">
        <f t="shared" si="10"/>
        <v>0</v>
      </c>
      <c r="R25" s="173">
        <f t="shared" si="10"/>
        <v>35400</v>
      </c>
    </row>
    <row r="26" spans="1:18">
      <c r="A26" s="90" t="s">
        <v>64</v>
      </c>
      <c r="B26" s="90" t="s">
        <v>42</v>
      </c>
      <c r="C26" s="115">
        <v>360000</v>
      </c>
      <c r="D26" s="115"/>
      <c r="E26" s="115"/>
      <c r="F26" s="115"/>
      <c r="G26" s="115"/>
      <c r="H26" s="115"/>
      <c r="I26" s="115"/>
      <c r="J26" s="115">
        <f>SUM(F26:I26)</f>
        <v>0</v>
      </c>
      <c r="K26" s="115">
        <f>C26+J26</f>
        <v>360000</v>
      </c>
      <c r="L26" s="115">
        <v>324600</v>
      </c>
      <c r="M26" s="115">
        <v>324600</v>
      </c>
      <c r="N26" s="283">
        <f>L26-M26</f>
        <v>0</v>
      </c>
      <c r="O26" s="115"/>
      <c r="P26" s="115"/>
      <c r="Q26" s="283">
        <f>SUM(N26:P26)</f>
        <v>0</v>
      </c>
      <c r="R26" s="115">
        <f>K26-M26-Q26</f>
        <v>35400</v>
      </c>
    </row>
    <row r="27" spans="1:18">
      <c r="A27" s="52" t="s">
        <v>1</v>
      </c>
      <c r="B27" s="52" t="s">
        <v>681</v>
      </c>
      <c r="C27" s="117">
        <f>SUM(C28)</f>
        <v>469908000</v>
      </c>
      <c r="D27" s="117">
        <f t="shared" ref="D27:R27" si="11">SUM(D28)</f>
        <v>0</v>
      </c>
      <c r="E27" s="117">
        <f t="shared" si="11"/>
        <v>0</v>
      </c>
      <c r="F27" s="117">
        <f t="shared" si="11"/>
        <v>0</v>
      </c>
      <c r="G27" s="117">
        <f t="shared" si="11"/>
        <v>0</v>
      </c>
      <c r="H27" s="117">
        <f t="shared" si="11"/>
        <v>-18044000</v>
      </c>
      <c r="I27" s="117">
        <f t="shared" si="11"/>
        <v>0</v>
      </c>
      <c r="J27" s="117">
        <f t="shared" si="11"/>
        <v>-18044000</v>
      </c>
      <c r="K27" s="117">
        <f t="shared" si="11"/>
        <v>451864000</v>
      </c>
      <c r="L27" s="117">
        <f t="shared" si="11"/>
        <v>407010980</v>
      </c>
      <c r="M27" s="117">
        <f t="shared" si="11"/>
        <v>407010980</v>
      </c>
      <c r="N27" s="117">
        <f t="shared" si="11"/>
        <v>0</v>
      </c>
      <c r="O27" s="117">
        <f t="shared" si="11"/>
        <v>0</v>
      </c>
      <c r="P27" s="117">
        <f t="shared" si="11"/>
        <v>0</v>
      </c>
      <c r="Q27" s="117">
        <f t="shared" si="11"/>
        <v>0</v>
      </c>
      <c r="R27" s="117">
        <f t="shared" si="11"/>
        <v>44853020</v>
      </c>
    </row>
    <row r="28" spans="1:18">
      <c r="A28" s="53" t="s">
        <v>2</v>
      </c>
      <c r="B28" s="53" t="s">
        <v>682</v>
      </c>
      <c r="C28" s="119">
        <f>C29</f>
        <v>469908000</v>
      </c>
      <c r="D28" s="119">
        <f t="shared" ref="D28:R28" si="12">D29</f>
        <v>0</v>
      </c>
      <c r="E28" s="119">
        <f t="shared" si="12"/>
        <v>0</v>
      </c>
      <c r="F28" s="119">
        <f t="shared" si="12"/>
        <v>0</v>
      </c>
      <c r="G28" s="119">
        <f t="shared" si="12"/>
        <v>0</v>
      </c>
      <c r="H28" s="119">
        <f t="shared" si="12"/>
        <v>-18044000</v>
      </c>
      <c r="I28" s="119">
        <f t="shared" si="12"/>
        <v>0</v>
      </c>
      <c r="J28" s="119">
        <f t="shared" si="12"/>
        <v>-18044000</v>
      </c>
      <c r="K28" s="119">
        <f t="shared" si="12"/>
        <v>451864000</v>
      </c>
      <c r="L28" s="119">
        <f t="shared" si="12"/>
        <v>407010980</v>
      </c>
      <c r="M28" s="119">
        <f t="shared" si="12"/>
        <v>407010980</v>
      </c>
      <c r="N28" s="119">
        <f t="shared" si="12"/>
        <v>0</v>
      </c>
      <c r="O28" s="119">
        <f t="shared" si="12"/>
        <v>0</v>
      </c>
      <c r="P28" s="119">
        <f t="shared" si="12"/>
        <v>0</v>
      </c>
      <c r="Q28" s="119">
        <f t="shared" si="12"/>
        <v>0</v>
      </c>
      <c r="R28" s="119">
        <f t="shared" si="12"/>
        <v>44853020</v>
      </c>
    </row>
    <row r="29" spans="1:18">
      <c r="A29" s="54" t="s">
        <v>3</v>
      </c>
      <c r="B29" s="54" t="s">
        <v>384</v>
      </c>
      <c r="C29" s="120">
        <f>SUM(C30,C32,C34,C36,C38,C42,C44,C46,C48,C51)</f>
        <v>469908000</v>
      </c>
      <c r="D29" s="120">
        <f t="shared" ref="D29:R29" si="13">SUM(D30,D32,D34,D36,D38,D42,D44,D46,D48,D51)</f>
        <v>0</v>
      </c>
      <c r="E29" s="120">
        <f t="shared" si="13"/>
        <v>0</v>
      </c>
      <c r="F29" s="120">
        <f t="shared" si="13"/>
        <v>0</v>
      </c>
      <c r="G29" s="120">
        <f t="shared" si="13"/>
        <v>0</v>
      </c>
      <c r="H29" s="120">
        <f t="shared" si="13"/>
        <v>-18044000</v>
      </c>
      <c r="I29" s="120">
        <f t="shared" si="13"/>
        <v>0</v>
      </c>
      <c r="J29" s="120">
        <f t="shared" si="13"/>
        <v>-18044000</v>
      </c>
      <c r="K29" s="120">
        <f t="shared" si="13"/>
        <v>451864000</v>
      </c>
      <c r="L29" s="120">
        <f t="shared" si="13"/>
        <v>407010980</v>
      </c>
      <c r="M29" s="120">
        <f t="shared" si="13"/>
        <v>407010980</v>
      </c>
      <c r="N29" s="120">
        <f t="shared" si="13"/>
        <v>0</v>
      </c>
      <c r="O29" s="120">
        <f t="shared" si="13"/>
        <v>0</v>
      </c>
      <c r="P29" s="120">
        <f t="shared" si="13"/>
        <v>0</v>
      </c>
      <c r="Q29" s="120">
        <f t="shared" si="13"/>
        <v>0</v>
      </c>
      <c r="R29" s="120">
        <f t="shared" si="13"/>
        <v>44853020</v>
      </c>
    </row>
    <row r="30" spans="1:18">
      <c r="A30" s="55" t="s">
        <v>16</v>
      </c>
      <c r="B30" s="55" t="s">
        <v>661</v>
      </c>
      <c r="C30" s="173">
        <f>SUM(C31)</f>
        <v>34845000</v>
      </c>
      <c r="D30" s="173">
        <f t="shared" ref="D30:R30" si="14">SUM(D31)</f>
        <v>0</v>
      </c>
      <c r="E30" s="173">
        <f t="shared" si="14"/>
        <v>0</v>
      </c>
      <c r="F30" s="173">
        <f t="shared" si="14"/>
        <v>0</v>
      </c>
      <c r="G30" s="173">
        <f t="shared" si="14"/>
        <v>0</v>
      </c>
      <c r="H30" s="173">
        <f t="shared" si="14"/>
        <v>-18044000</v>
      </c>
      <c r="I30" s="173">
        <f t="shared" si="14"/>
        <v>0</v>
      </c>
      <c r="J30" s="173">
        <f t="shared" si="14"/>
        <v>-18044000</v>
      </c>
      <c r="K30" s="173">
        <f t="shared" si="14"/>
        <v>16801000</v>
      </c>
      <c r="L30" s="173">
        <f t="shared" si="14"/>
        <v>16800000</v>
      </c>
      <c r="M30" s="173">
        <f t="shared" si="14"/>
        <v>16800000</v>
      </c>
      <c r="N30" s="173">
        <f t="shared" si="14"/>
        <v>0</v>
      </c>
      <c r="O30" s="173">
        <f t="shared" si="14"/>
        <v>0</v>
      </c>
      <c r="P30" s="173">
        <f t="shared" si="14"/>
        <v>0</v>
      </c>
      <c r="Q30" s="173">
        <f t="shared" si="14"/>
        <v>0</v>
      </c>
      <c r="R30" s="173">
        <f t="shared" si="14"/>
        <v>1000</v>
      </c>
    </row>
    <row r="31" spans="1:18">
      <c r="A31" s="90" t="s">
        <v>634</v>
      </c>
      <c r="B31" s="90" t="s">
        <v>661</v>
      </c>
      <c r="C31" s="115">
        <v>34845000</v>
      </c>
      <c r="D31" s="115"/>
      <c r="E31" s="115"/>
      <c r="F31" s="115"/>
      <c r="G31" s="115"/>
      <c r="H31" s="115">
        <v>-18044000</v>
      </c>
      <c r="I31" s="115"/>
      <c r="J31" s="115">
        <f>SUM(F31:I31)</f>
        <v>-18044000</v>
      </c>
      <c r="K31" s="115">
        <f>C31+J31</f>
        <v>16801000</v>
      </c>
      <c r="L31" s="115">
        <v>16800000</v>
      </c>
      <c r="M31" s="115">
        <v>16800000</v>
      </c>
      <c r="N31" s="283">
        <f>L31-M31</f>
        <v>0</v>
      </c>
      <c r="O31" s="115"/>
      <c r="P31" s="115"/>
      <c r="Q31" s="283">
        <f>SUM(N31:P31)</f>
        <v>0</v>
      </c>
      <c r="R31" s="115">
        <f>K31-M31-Q31</f>
        <v>1000</v>
      </c>
    </row>
    <row r="32" spans="1:18">
      <c r="A32" s="55" t="s">
        <v>16</v>
      </c>
      <c r="B32" s="55" t="s">
        <v>683</v>
      </c>
      <c r="C32" s="173">
        <f>SUM(C33)</f>
        <v>2400000</v>
      </c>
      <c r="D32" s="173">
        <f t="shared" ref="D32:R32" si="15">SUM(D33)</f>
        <v>0</v>
      </c>
      <c r="E32" s="173">
        <f t="shared" si="15"/>
        <v>0</v>
      </c>
      <c r="F32" s="173">
        <f t="shared" si="15"/>
        <v>0</v>
      </c>
      <c r="G32" s="173">
        <f t="shared" si="15"/>
        <v>0</v>
      </c>
      <c r="H32" s="173">
        <f t="shared" si="15"/>
        <v>0</v>
      </c>
      <c r="I32" s="173">
        <f t="shared" si="15"/>
        <v>0</v>
      </c>
      <c r="J32" s="173">
        <f t="shared" si="15"/>
        <v>0</v>
      </c>
      <c r="K32" s="173">
        <f t="shared" si="15"/>
        <v>2400000</v>
      </c>
      <c r="L32" s="173">
        <f t="shared" si="15"/>
        <v>1537000</v>
      </c>
      <c r="M32" s="173">
        <f t="shared" si="15"/>
        <v>1537000</v>
      </c>
      <c r="N32" s="173">
        <f t="shared" si="15"/>
        <v>0</v>
      </c>
      <c r="O32" s="173">
        <f t="shared" si="15"/>
        <v>0</v>
      </c>
      <c r="P32" s="173">
        <f t="shared" si="15"/>
        <v>0</v>
      </c>
      <c r="Q32" s="173">
        <f t="shared" si="15"/>
        <v>0</v>
      </c>
      <c r="R32" s="173">
        <f t="shared" si="15"/>
        <v>863000</v>
      </c>
    </row>
    <row r="33" spans="1:18">
      <c r="A33" s="90" t="s">
        <v>634</v>
      </c>
      <c r="B33" s="90" t="s">
        <v>675</v>
      </c>
      <c r="C33" s="115">
        <v>2400000</v>
      </c>
      <c r="D33" s="115"/>
      <c r="E33" s="115"/>
      <c r="F33" s="115"/>
      <c r="G33" s="115"/>
      <c r="H33" s="115"/>
      <c r="I33" s="115"/>
      <c r="J33" s="115">
        <f>SUM(F33:I33)</f>
        <v>0</v>
      </c>
      <c r="K33" s="115">
        <f>C33+J33</f>
        <v>2400000</v>
      </c>
      <c r="L33" s="115">
        <v>1537000</v>
      </c>
      <c r="M33" s="115">
        <v>1537000</v>
      </c>
      <c r="N33" s="283">
        <f>L33-M33</f>
        <v>0</v>
      </c>
      <c r="O33" s="115"/>
      <c r="P33" s="115"/>
      <c r="Q33" s="283">
        <f>SUM(N33:P33)</f>
        <v>0</v>
      </c>
      <c r="R33" s="115">
        <f>K33-M33-Q33</f>
        <v>863000</v>
      </c>
    </row>
    <row r="34" spans="1:18">
      <c r="A34" s="55" t="s">
        <v>16</v>
      </c>
      <c r="B34" s="55" t="s">
        <v>650</v>
      </c>
      <c r="C34" s="173">
        <f>SUM(C35)</f>
        <v>21801000</v>
      </c>
      <c r="D34" s="173">
        <f t="shared" ref="D34:R34" si="16">SUM(D35)</f>
        <v>0</v>
      </c>
      <c r="E34" s="173">
        <f t="shared" si="16"/>
        <v>0</v>
      </c>
      <c r="F34" s="173">
        <f t="shared" si="16"/>
        <v>0</v>
      </c>
      <c r="G34" s="173">
        <f t="shared" si="16"/>
        <v>0</v>
      </c>
      <c r="H34" s="173">
        <f t="shared" si="16"/>
        <v>0</v>
      </c>
      <c r="I34" s="173">
        <f t="shared" si="16"/>
        <v>0</v>
      </c>
      <c r="J34" s="173">
        <f t="shared" si="16"/>
        <v>0</v>
      </c>
      <c r="K34" s="173">
        <f t="shared" si="16"/>
        <v>21801000</v>
      </c>
      <c r="L34" s="173">
        <f t="shared" si="16"/>
        <v>21690000</v>
      </c>
      <c r="M34" s="173">
        <f t="shared" si="16"/>
        <v>21690000</v>
      </c>
      <c r="N34" s="173">
        <f t="shared" si="16"/>
        <v>0</v>
      </c>
      <c r="O34" s="173">
        <f t="shared" si="16"/>
        <v>0</v>
      </c>
      <c r="P34" s="173">
        <f t="shared" si="16"/>
        <v>0</v>
      </c>
      <c r="Q34" s="173">
        <f t="shared" si="16"/>
        <v>0</v>
      </c>
      <c r="R34" s="173">
        <f t="shared" si="16"/>
        <v>111000</v>
      </c>
    </row>
    <row r="35" spans="1:18">
      <c r="A35" s="90" t="s">
        <v>634</v>
      </c>
      <c r="B35" s="90" t="s">
        <v>645</v>
      </c>
      <c r="C35" s="115">
        <v>21801000</v>
      </c>
      <c r="D35" s="115"/>
      <c r="E35" s="115"/>
      <c r="F35" s="115"/>
      <c r="G35" s="115"/>
      <c r="H35" s="115"/>
      <c r="I35" s="115"/>
      <c r="J35" s="115">
        <f>SUM(F35:I35)</f>
        <v>0</v>
      </c>
      <c r="K35" s="115">
        <f>C35+J35</f>
        <v>21801000</v>
      </c>
      <c r="L35" s="115">
        <v>21690000</v>
      </c>
      <c r="M35" s="115">
        <v>21690000</v>
      </c>
      <c r="N35" s="283">
        <f>L35-M35</f>
        <v>0</v>
      </c>
      <c r="O35" s="115"/>
      <c r="P35" s="115"/>
      <c r="Q35" s="283">
        <f>SUM(N35:P35)</f>
        <v>0</v>
      </c>
      <c r="R35" s="115">
        <f>K35-M35-Q35</f>
        <v>111000</v>
      </c>
    </row>
    <row r="36" spans="1:18">
      <c r="A36" s="55" t="s">
        <v>16</v>
      </c>
      <c r="B36" s="55" t="s">
        <v>31</v>
      </c>
      <c r="C36" s="173">
        <f>SUM(C37)</f>
        <v>120000</v>
      </c>
      <c r="D36" s="173">
        <f t="shared" ref="D36:R36" si="17">SUM(D37)</f>
        <v>0</v>
      </c>
      <c r="E36" s="173">
        <f t="shared" si="17"/>
        <v>0</v>
      </c>
      <c r="F36" s="173">
        <f t="shared" si="17"/>
        <v>0</v>
      </c>
      <c r="G36" s="173">
        <f t="shared" si="17"/>
        <v>0</v>
      </c>
      <c r="H36" s="173">
        <f t="shared" si="17"/>
        <v>0</v>
      </c>
      <c r="I36" s="173">
        <f t="shared" si="17"/>
        <v>0</v>
      </c>
      <c r="J36" s="173">
        <f t="shared" si="17"/>
        <v>0</v>
      </c>
      <c r="K36" s="173">
        <f t="shared" si="17"/>
        <v>120000</v>
      </c>
      <c r="L36" s="173">
        <f t="shared" si="17"/>
        <v>58680</v>
      </c>
      <c r="M36" s="173">
        <f t="shared" si="17"/>
        <v>58680</v>
      </c>
      <c r="N36" s="173">
        <f t="shared" si="17"/>
        <v>0</v>
      </c>
      <c r="O36" s="173">
        <f t="shared" si="17"/>
        <v>0</v>
      </c>
      <c r="P36" s="173">
        <f t="shared" si="17"/>
        <v>0</v>
      </c>
      <c r="Q36" s="173">
        <f t="shared" si="17"/>
        <v>0</v>
      </c>
      <c r="R36" s="173">
        <f t="shared" si="17"/>
        <v>61320</v>
      </c>
    </row>
    <row r="37" spans="1:18">
      <c r="A37" s="90" t="s">
        <v>634</v>
      </c>
      <c r="B37" s="90" t="s">
        <v>158</v>
      </c>
      <c r="C37" s="115">
        <v>120000</v>
      </c>
      <c r="D37" s="115"/>
      <c r="E37" s="115"/>
      <c r="F37" s="115"/>
      <c r="G37" s="115"/>
      <c r="H37" s="115"/>
      <c r="I37" s="115"/>
      <c r="J37" s="115">
        <f>SUM(F37:I37)</f>
        <v>0</v>
      </c>
      <c r="K37" s="115">
        <f>C37+J37</f>
        <v>120000</v>
      </c>
      <c r="L37" s="115">
        <v>58680</v>
      </c>
      <c r="M37" s="115">
        <v>58680</v>
      </c>
      <c r="N37" s="283">
        <f>L37-M37</f>
        <v>0</v>
      </c>
      <c r="O37" s="115"/>
      <c r="P37" s="115"/>
      <c r="Q37" s="283">
        <f>SUM(N37:P37)</f>
        <v>0</v>
      </c>
      <c r="R37" s="115">
        <f>K37-M37-Q37</f>
        <v>61320</v>
      </c>
    </row>
    <row r="38" spans="1:18">
      <c r="A38" s="55" t="s">
        <v>16</v>
      </c>
      <c r="B38" s="55" t="s">
        <v>641</v>
      </c>
      <c r="C38" s="173">
        <f>SUM(C39:C41)</f>
        <v>222062000</v>
      </c>
      <c r="D38" s="173">
        <f t="shared" ref="D38:R38" si="18">SUM(D39:D41)</f>
        <v>0</v>
      </c>
      <c r="E38" s="173">
        <f t="shared" si="18"/>
        <v>0</v>
      </c>
      <c r="F38" s="173">
        <f t="shared" si="18"/>
        <v>0</v>
      </c>
      <c r="G38" s="173">
        <f t="shared" si="18"/>
        <v>0</v>
      </c>
      <c r="H38" s="173">
        <f t="shared" si="18"/>
        <v>0</v>
      </c>
      <c r="I38" s="173">
        <f t="shared" si="18"/>
        <v>0</v>
      </c>
      <c r="J38" s="173">
        <f t="shared" si="18"/>
        <v>0</v>
      </c>
      <c r="K38" s="173">
        <f t="shared" si="18"/>
        <v>222062000</v>
      </c>
      <c r="L38" s="173">
        <f t="shared" si="18"/>
        <v>184287750</v>
      </c>
      <c r="M38" s="173">
        <f t="shared" si="18"/>
        <v>184287750</v>
      </c>
      <c r="N38" s="173">
        <f t="shared" si="18"/>
        <v>0</v>
      </c>
      <c r="O38" s="173">
        <f t="shared" si="18"/>
        <v>0</v>
      </c>
      <c r="P38" s="173">
        <f t="shared" si="18"/>
        <v>0</v>
      </c>
      <c r="Q38" s="173">
        <f t="shared" si="18"/>
        <v>0</v>
      </c>
      <c r="R38" s="173">
        <f t="shared" si="18"/>
        <v>37774250</v>
      </c>
    </row>
    <row r="39" spans="1:18">
      <c r="A39" s="90" t="s">
        <v>4</v>
      </c>
      <c r="B39" s="90" t="s">
        <v>684</v>
      </c>
      <c r="C39" s="115">
        <v>25747000</v>
      </c>
      <c r="D39" s="115"/>
      <c r="E39" s="115"/>
      <c r="F39" s="115">
        <v>10500000</v>
      </c>
      <c r="G39" s="115"/>
      <c r="H39" s="115"/>
      <c r="I39" s="115"/>
      <c r="J39" s="115">
        <f t="shared" ref="J39:J41" si="19">SUM(F39:I39)</f>
        <v>10500000</v>
      </c>
      <c r="K39" s="115">
        <f>C39+J39</f>
        <v>36247000</v>
      </c>
      <c r="L39" s="115">
        <v>35770600</v>
      </c>
      <c r="M39" s="115">
        <v>35770600</v>
      </c>
      <c r="N39" s="283">
        <f t="shared" ref="N39:N41" si="20">L39-M39</f>
        <v>0</v>
      </c>
      <c r="O39" s="115"/>
      <c r="P39" s="115"/>
      <c r="Q39" s="283">
        <f t="shared" ref="Q39:Q41" si="21">SUM(N39:P39)</f>
        <v>0</v>
      </c>
      <c r="R39" s="115">
        <f t="shared" ref="R39:R41" si="22">K39-M39-Q39</f>
        <v>476400</v>
      </c>
    </row>
    <row r="40" spans="1:18">
      <c r="A40" s="90" t="s">
        <v>634</v>
      </c>
      <c r="B40" s="90" t="s">
        <v>657</v>
      </c>
      <c r="C40" s="115">
        <v>195315000</v>
      </c>
      <c r="D40" s="115"/>
      <c r="E40" s="115"/>
      <c r="F40" s="115">
        <v>-10500000</v>
      </c>
      <c r="G40" s="115"/>
      <c r="H40" s="115"/>
      <c r="I40" s="115"/>
      <c r="J40" s="115">
        <f t="shared" si="19"/>
        <v>-10500000</v>
      </c>
      <c r="K40" s="115">
        <f>C40+J40</f>
        <v>184815000</v>
      </c>
      <c r="L40" s="115">
        <v>147802150</v>
      </c>
      <c r="M40" s="115">
        <v>147802150</v>
      </c>
      <c r="N40" s="283">
        <f t="shared" si="20"/>
        <v>0</v>
      </c>
      <c r="O40" s="115"/>
      <c r="P40" s="115"/>
      <c r="Q40" s="283">
        <f t="shared" si="21"/>
        <v>0</v>
      </c>
      <c r="R40" s="115">
        <f t="shared" si="22"/>
        <v>37012850</v>
      </c>
    </row>
    <row r="41" spans="1:18">
      <c r="A41" s="90" t="s">
        <v>634</v>
      </c>
      <c r="B41" s="90" t="s">
        <v>1267</v>
      </c>
      <c r="C41" s="115">
        <v>1000000</v>
      </c>
      <c r="D41" s="115"/>
      <c r="E41" s="115"/>
      <c r="F41" s="115"/>
      <c r="G41" s="115"/>
      <c r="H41" s="115"/>
      <c r="I41" s="115"/>
      <c r="J41" s="115">
        <f t="shared" si="19"/>
        <v>0</v>
      </c>
      <c r="K41" s="115">
        <f>C41+J41</f>
        <v>1000000</v>
      </c>
      <c r="L41" s="115">
        <v>715000</v>
      </c>
      <c r="M41" s="115">
        <v>715000</v>
      </c>
      <c r="N41" s="283">
        <f t="shared" si="20"/>
        <v>0</v>
      </c>
      <c r="O41" s="115"/>
      <c r="P41" s="115"/>
      <c r="Q41" s="283">
        <f t="shared" si="21"/>
        <v>0</v>
      </c>
      <c r="R41" s="115">
        <f t="shared" si="22"/>
        <v>285000</v>
      </c>
    </row>
    <row r="42" spans="1:18">
      <c r="A42" s="55" t="s">
        <v>16</v>
      </c>
      <c r="B42" s="55" t="s">
        <v>635</v>
      </c>
      <c r="C42" s="173">
        <f>SUM(C43)</f>
        <v>130120000</v>
      </c>
      <c r="D42" s="173">
        <f t="shared" ref="D42:R42" si="23">SUM(D43)</f>
        <v>0</v>
      </c>
      <c r="E42" s="173">
        <f t="shared" si="23"/>
        <v>0</v>
      </c>
      <c r="F42" s="173">
        <f t="shared" si="23"/>
        <v>0</v>
      </c>
      <c r="G42" s="173">
        <f t="shared" si="23"/>
        <v>0</v>
      </c>
      <c r="H42" s="173">
        <f t="shared" si="23"/>
        <v>0</v>
      </c>
      <c r="I42" s="173">
        <f t="shared" si="23"/>
        <v>0</v>
      </c>
      <c r="J42" s="173">
        <f t="shared" si="23"/>
        <v>0</v>
      </c>
      <c r="K42" s="173">
        <f t="shared" si="23"/>
        <v>130120000</v>
      </c>
      <c r="L42" s="173">
        <f t="shared" si="23"/>
        <v>130116730</v>
      </c>
      <c r="M42" s="173">
        <f t="shared" si="23"/>
        <v>130116730</v>
      </c>
      <c r="N42" s="173">
        <f t="shared" si="23"/>
        <v>0</v>
      </c>
      <c r="O42" s="173">
        <f t="shared" si="23"/>
        <v>0</v>
      </c>
      <c r="P42" s="173">
        <f t="shared" si="23"/>
        <v>0</v>
      </c>
      <c r="Q42" s="173">
        <f t="shared" si="23"/>
        <v>0</v>
      </c>
      <c r="R42" s="173">
        <f t="shared" si="23"/>
        <v>3270</v>
      </c>
    </row>
    <row r="43" spans="1:18">
      <c r="A43" s="90" t="s">
        <v>634</v>
      </c>
      <c r="B43" s="90" t="s">
        <v>685</v>
      </c>
      <c r="C43" s="115">
        <v>130120000</v>
      </c>
      <c r="D43" s="115"/>
      <c r="E43" s="115"/>
      <c r="F43" s="115"/>
      <c r="G43" s="115"/>
      <c r="H43" s="115"/>
      <c r="I43" s="115"/>
      <c r="J43" s="115">
        <f>SUM(F43:I43)</f>
        <v>0</v>
      </c>
      <c r="K43" s="115">
        <f>C43+J43</f>
        <v>130120000</v>
      </c>
      <c r="L43" s="115">
        <v>130116730</v>
      </c>
      <c r="M43" s="115">
        <v>130116730</v>
      </c>
      <c r="N43" s="283">
        <f>L43-M43</f>
        <v>0</v>
      </c>
      <c r="O43" s="115"/>
      <c r="P43" s="115"/>
      <c r="Q43" s="283">
        <f>SUM(N43:P43)</f>
        <v>0</v>
      </c>
      <c r="R43" s="115">
        <f>K43-M43-Q43</f>
        <v>3270</v>
      </c>
    </row>
    <row r="44" spans="1:18">
      <c r="A44" s="55" t="s">
        <v>16</v>
      </c>
      <c r="B44" s="57" t="s">
        <v>81</v>
      </c>
      <c r="C44" s="173">
        <f>SUM(C45)</f>
        <v>2880000</v>
      </c>
      <c r="D44" s="173">
        <f t="shared" ref="D44:R44" si="24">SUM(D45)</f>
        <v>0</v>
      </c>
      <c r="E44" s="173">
        <f t="shared" si="24"/>
        <v>0</v>
      </c>
      <c r="F44" s="173">
        <f t="shared" si="24"/>
        <v>0</v>
      </c>
      <c r="G44" s="173">
        <f t="shared" si="24"/>
        <v>0</v>
      </c>
      <c r="H44" s="173">
        <f t="shared" si="24"/>
        <v>0</v>
      </c>
      <c r="I44" s="173">
        <f t="shared" si="24"/>
        <v>0</v>
      </c>
      <c r="J44" s="173">
        <f t="shared" si="24"/>
        <v>0</v>
      </c>
      <c r="K44" s="173">
        <f t="shared" si="24"/>
        <v>2880000</v>
      </c>
      <c r="L44" s="173">
        <f t="shared" si="24"/>
        <v>1787980</v>
      </c>
      <c r="M44" s="173">
        <f t="shared" si="24"/>
        <v>1787980</v>
      </c>
      <c r="N44" s="173">
        <f t="shared" si="24"/>
        <v>0</v>
      </c>
      <c r="O44" s="173">
        <f t="shared" si="24"/>
        <v>0</v>
      </c>
      <c r="P44" s="173">
        <f t="shared" si="24"/>
        <v>0</v>
      </c>
      <c r="Q44" s="173">
        <f t="shared" si="24"/>
        <v>0</v>
      </c>
      <c r="R44" s="173">
        <f t="shared" si="24"/>
        <v>1092020</v>
      </c>
    </row>
    <row r="45" spans="1:18">
      <c r="A45" s="90" t="s">
        <v>4</v>
      </c>
      <c r="B45" s="91" t="s">
        <v>181</v>
      </c>
      <c r="C45" s="115">
        <v>2880000</v>
      </c>
      <c r="D45" s="115"/>
      <c r="E45" s="115"/>
      <c r="F45" s="115"/>
      <c r="G45" s="115"/>
      <c r="H45" s="115"/>
      <c r="I45" s="115"/>
      <c r="J45" s="115">
        <f>SUM(F45:I45)</f>
        <v>0</v>
      </c>
      <c r="K45" s="115">
        <f>C45+J45</f>
        <v>2880000</v>
      </c>
      <c r="L45" s="115">
        <v>1787980</v>
      </c>
      <c r="M45" s="115">
        <v>1787980</v>
      </c>
      <c r="N45" s="283">
        <f>L45-M45</f>
        <v>0</v>
      </c>
      <c r="O45" s="115"/>
      <c r="P45" s="115"/>
      <c r="Q45" s="283">
        <f>SUM(N45:P45)</f>
        <v>0</v>
      </c>
      <c r="R45" s="115">
        <f>K45-M45-Q45</f>
        <v>1092020</v>
      </c>
    </row>
    <row r="46" spans="1:18">
      <c r="A46" s="55" t="s">
        <v>16</v>
      </c>
      <c r="B46" s="57" t="s">
        <v>38</v>
      </c>
      <c r="C46" s="173">
        <f>SUM(C47)</f>
        <v>4800000</v>
      </c>
      <c r="D46" s="173">
        <f t="shared" ref="D46:R46" si="25">SUM(D47)</f>
        <v>0</v>
      </c>
      <c r="E46" s="173">
        <f t="shared" si="25"/>
        <v>0</v>
      </c>
      <c r="F46" s="173">
        <f t="shared" si="25"/>
        <v>0</v>
      </c>
      <c r="G46" s="173">
        <f t="shared" si="25"/>
        <v>0</v>
      </c>
      <c r="H46" s="173">
        <f t="shared" si="25"/>
        <v>0</v>
      </c>
      <c r="I46" s="173">
        <f t="shared" si="25"/>
        <v>0</v>
      </c>
      <c r="J46" s="173">
        <f t="shared" si="25"/>
        <v>0</v>
      </c>
      <c r="K46" s="173">
        <f t="shared" si="25"/>
        <v>4800000</v>
      </c>
      <c r="L46" s="173">
        <f t="shared" si="25"/>
        <v>4770100</v>
      </c>
      <c r="M46" s="173">
        <f t="shared" si="25"/>
        <v>4770100</v>
      </c>
      <c r="N46" s="173">
        <f t="shared" si="25"/>
        <v>0</v>
      </c>
      <c r="O46" s="173">
        <f t="shared" si="25"/>
        <v>0</v>
      </c>
      <c r="P46" s="173">
        <f t="shared" si="25"/>
        <v>0</v>
      </c>
      <c r="Q46" s="173">
        <f t="shared" si="25"/>
        <v>0</v>
      </c>
      <c r="R46" s="173">
        <f t="shared" si="25"/>
        <v>29900</v>
      </c>
    </row>
    <row r="47" spans="1:18">
      <c r="A47" s="90" t="s">
        <v>4</v>
      </c>
      <c r="B47" s="91" t="s">
        <v>39</v>
      </c>
      <c r="C47" s="115">
        <v>4800000</v>
      </c>
      <c r="D47" s="115"/>
      <c r="E47" s="115"/>
      <c r="F47" s="115"/>
      <c r="G47" s="115"/>
      <c r="H47" s="115"/>
      <c r="I47" s="115"/>
      <c r="J47" s="115">
        <f>SUM(F47:I47)</f>
        <v>0</v>
      </c>
      <c r="K47" s="115">
        <f>C47+J47</f>
        <v>4800000</v>
      </c>
      <c r="L47" s="115">
        <v>4770100</v>
      </c>
      <c r="M47" s="115">
        <v>4770100</v>
      </c>
      <c r="N47" s="283">
        <f>L47-M47</f>
        <v>0</v>
      </c>
      <c r="O47" s="115"/>
      <c r="P47" s="115"/>
      <c r="Q47" s="283">
        <f>SUM(N47:P47)</f>
        <v>0</v>
      </c>
      <c r="R47" s="115">
        <f>K47-M47-Q47</f>
        <v>29900</v>
      </c>
    </row>
    <row r="48" spans="1:18">
      <c r="A48" s="55" t="s">
        <v>16</v>
      </c>
      <c r="B48" s="57" t="s">
        <v>40</v>
      </c>
      <c r="C48" s="173">
        <f>SUM(C49:C50)</f>
        <v>10880000</v>
      </c>
      <c r="D48" s="173">
        <f t="shared" ref="D48:R48" si="26">SUM(D49:D50)</f>
        <v>0</v>
      </c>
      <c r="E48" s="173">
        <f t="shared" si="26"/>
        <v>0</v>
      </c>
      <c r="F48" s="173">
        <f t="shared" si="26"/>
        <v>0</v>
      </c>
      <c r="G48" s="173">
        <f t="shared" si="26"/>
        <v>0</v>
      </c>
      <c r="H48" s="173">
        <f t="shared" si="26"/>
        <v>0</v>
      </c>
      <c r="I48" s="173">
        <f t="shared" si="26"/>
        <v>0</v>
      </c>
      <c r="J48" s="173">
        <f t="shared" si="26"/>
        <v>0</v>
      </c>
      <c r="K48" s="173">
        <f t="shared" si="26"/>
        <v>10880000</v>
      </c>
      <c r="L48" s="173">
        <f t="shared" si="26"/>
        <v>7379950</v>
      </c>
      <c r="M48" s="173">
        <f t="shared" si="26"/>
        <v>7379950</v>
      </c>
      <c r="N48" s="173">
        <f t="shared" si="26"/>
        <v>0</v>
      </c>
      <c r="O48" s="173">
        <f t="shared" si="26"/>
        <v>0</v>
      </c>
      <c r="P48" s="173">
        <f t="shared" si="26"/>
        <v>0</v>
      </c>
      <c r="Q48" s="173">
        <f t="shared" si="26"/>
        <v>0</v>
      </c>
      <c r="R48" s="173">
        <f t="shared" si="26"/>
        <v>3500050</v>
      </c>
    </row>
    <row r="49" spans="1:18">
      <c r="A49" s="90" t="s">
        <v>4</v>
      </c>
      <c r="B49" s="91" t="s">
        <v>41</v>
      </c>
      <c r="C49" s="115">
        <v>4080000</v>
      </c>
      <c r="D49" s="115"/>
      <c r="E49" s="115"/>
      <c r="F49" s="115">
        <v>6000000</v>
      </c>
      <c r="G49" s="115"/>
      <c r="H49" s="115"/>
      <c r="I49" s="115"/>
      <c r="J49" s="115">
        <f t="shared" ref="J49:J50" si="27">SUM(F49:I49)</f>
        <v>6000000</v>
      </c>
      <c r="K49" s="115">
        <f>C49+J49</f>
        <v>10080000</v>
      </c>
      <c r="L49" s="115">
        <v>6713950</v>
      </c>
      <c r="M49" s="115">
        <v>6713950</v>
      </c>
      <c r="N49" s="283">
        <f t="shared" ref="N49:N50" si="28">L49-M49</f>
        <v>0</v>
      </c>
      <c r="O49" s="115"/>
      <c r="P49" s="115"/>
      <c r="Q49" s="283">
        <f t="shared" ref="Q49:Q50" si="29">SUM(N49:P49)</f>
        <v>0</v>
      </c>
      <c r="R49" s="115">
        <f t="shared" ref="R49:R50" si="30">K49-M49-Q49</f>
        <v>3366050</v>
      </c>
    </row>
    <row r="50" spans="1:18">
      <c r="A50" s="90" t="s">
        <v>4</v>
      </c>
      <c r="B50" s="91" t="s">
        <v>42</v>
      </c>
      <c r="C50" s="115">
        <v>6800000</v>
      </c>
      <c r="D50" s="115"/>
      <c r="E50" s="115"/>
      <c r="F50" s="115">
        <v>-6000000</v>
      </c>
      <c r="G50" s="115"/>
      <c r="H50" s="115"/>
      <c r="I50" s="115"/>
      <c r="J50" s="115">
        <f t="shared" si="27"/>
        <v>-6000000</v>
      </c>
      <c r="K50" s="115">
        <f>C50+J50</f>
        <v>800000</v>
      </c>
      <c r="L50" s="115">
        <v>666000</v>
      </c>
      <c r="M50" s="115">
        <v>666000</v>
      </c>
      <c r="N50" s="283">
        <f t="shared" si="28"/>
        <v>0</v>
      </c>
      <c r="O50" s="115"/>
      <c r="P50" s="115"/>
      <c r="Q50" s="283">
        <f t="shared" si="29"/>
        <v>0</v>
      </c>
      <c r="R50" s="115">
        <f t="shared" si="30"/>
        <v>134000</v>
      </c>
    </row>
    <row r="51" spans="1:18">
      <c r="A51" s="55" t="s">
        <v>16</v>
      </c>
      <c r="B51" s="57" t="s">
        <v>49</v>
      </c>
      <c r="C51" s="173">
        <f>SUM(C52)</f>
        <v>40000000</v>
      </c>
      <c r="D51" s="173">
        <f t="shared" ref="D51:R51" si="31">SUM(D52)</f>
        <v>0</v>
      </c>
      <c r="E51" s="173">
        <f t="shared" si="31"/>
        <v>0</v>
      </c>
      <c r="F51" s="173">
        <f t="shared" si="31"/>
        <v>0</v>
      </c>
      <c r="G51" s="173">
        <f t="shared" si="31"/>
        <v>0</v>
      </c>
      <c r="H51" s="173">
        <f t="shared" si="31"/>
        <v>0</v>
      </c>
      <c r="I51" s="173">
        <f t="shared" si="31"/>
        <v>0</v>
      </c>
      <c r="J51" s="173">
        <f t="shared" si="31"/>
        <v>0</v>
      </c>
      <c r="K51" s="173">
        <f t="shared" si="31"/>
        <v>40000000</v>
      </c>
      <c r="L51" s="173">
        <f t="shared" si="31"/>
        <v>38582790</v>
      </c>
      <c r="M51" s="173">
        <f t="shared" si="31"/>
        <v>38582790</v>
      </c>
      <c r="N51" s="173">
        <f t="shared" si="31"/>
        <v>0</v>
      </c>
      <c r="O51" s="173">
        <f t="shared" si="31"/>
        <v>0</v>
      </c>
      <c r="P51" s="173">
        <f t="shared" si="31"/>
        <v>0</v>
      </c>
      <c r="Q51" s="173">
        <f t="shared" si="31"/>
        <v>0</v>
      </c>
      <c r="R51" s="173">
        <f t="shared" si="31"/>
        <v>1417210</v>
      </c>
    </row>
    <row r="52" spans="1:18">
      <c r="A52" s="90" t="s">
        <v>4</v>
      </c>
      <c r="B52" s="91" t="s">
        <v>103</v>
      </c>
      <c r="C52" s="115">
        <v>40000000</v>
      </c>
      <c r="D52" s="115"/>
      <c r="E52" s="115"/>
      <c r="F52" s="115"/>
      <c r="G52" s="115"/>
      <c r="H52" s="115"/>
      <c r="I52" s="115"/>
      <c r="J52" s="115">
        <f>SUM(F52:I52)</f>
        <v>0</v>
      </c>
      <c r="K52" s="115">
        <f>C52+J52</f>
        <v>40000000</v>
      </c>
      <c r="L52" s="115">
        <v>38582790</v>
      </c>
      <c r="M52" s="115">
        <v>38582790</v>
      </c>
      <c r="N52" s="283">
        <f>L52-M52</f>
        <v>0</v>
      </c>
      <c r="O52" s="115"/>
      <c r="P52" s="115"/>
      <c r="Q52" s="283">
        <f>SUM(N52:P52)</f>
        <v>0</v>
      </c>
      <c r="R52" s="115">
        <f>K52-M52-Q52</f>
        <v>1417210</v>
      </c>
    </row>
    <row r="53" spans="1:18"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</row>
  </sheetData>
  <autoFilter ref="A5:R52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42"/>
  <sheetViews>
    <sheetView showGridLines="0" zoomScale="85" zoomScaleNormal="85" workbookViewId="0">
      <pane ySplit="5" topLeftCell="A6" activePane="bottomLeft" state="frozen"/>
      <selection pane="bottomLeft" activeCell="C2" sqref="C2:H2"/>
    </sheetView>
  </sheetViews>
  <sheetFormatPr defaultColWidth="9.140625" defaultRowHeight="12.75"/>
  <cols>
    <col min="1" max="1" width="12.85546875" style="226" customWidth="1"/>
    <col min="2" max="2" width="36.7109375" style="226" customWidth="1"/>
    <col min="3" max="18" width="15.7109375" style="226" customWidth="1"/>
    <col min="19" max="19" width="17.5703125" style="180" customWidth="1"/>
    <col min="20" max="16384" width="9.140625" style="180"/>
  </cols>
  <sheetData>
    <row r="1" spans="1:18" ht="40.700000000000003" customHeight="1">
      <c r="C1" s="263">
        <v>931166000</v>
      </c>
      <c r="D1" s="263">
        <v>0</v>
      </c>
      <c r="E1" s="263">
        <v>0</v>
      </c>
      <c r="F1" s="263"/>
      <c r="G1" s="263"/>
      <c r="H1" s="263">
        <v>10000000</v>
      </c>
      <c r="I1" s="263">
        <v>45654000</v>
      </c>
      <c r="J1" s="263">
        <v>55654000</v>
      </c>
      <c r="K1" s="263">
        <v>986820000</v>
      </c>
      <c r="L1" s="263">
        <v>978218500</v>
      </c>
      <c r="M1" s="263">
        <v>978218500</v>
      </c>
      <c r="N1" s="263">
        <v>0</v>
      </c>
      <c r="O1" s="263">
        <v>252920</v>
      </c>
      <c r="P1" s="263">
        <v>0</v>
      </c>
      <c r="Q1" s="263">
        <v>252920</v>
      </c>
      <c r="R1" s="263">
        <v>8348580</v>
      </c>
    </row>
    <row r="2" spans="1:18" ht="18" customHeight="1">
      <c r="A2" s="696" t="s">
        <v>422</v>
      </c>
      <c r="B2" s="696"/>
      <c r="C2" s="697" t="s">
        <v>1163</v>
      </c>
      <c r="D2" s="696"/>
      <c r="E2" s="696"/>
      <c r="F2" s="696"/>
      <c r="G2" s="696"/>
      <c r="H2" s="696"/>
      <c r="J2" s="276">
        <f>J1-J3</f>
        <v>-220858800</v>
      </c>
      <c r="K2" s="276">
        <f>K1-K3</f>
        <v>-3945522800</v>
      </c>
      <c r="R2" s="172" t="s">
        <v>1080</v>
      </c>
    </row>
    <row r="3" spans="1:18" ht="16.5" customHeight="1">
      <c r="C3" s="227">
        <f>SUBTOTAL(9,C7:C141)</f>
        <v>4655830000</v>
      </c>
      <c r="D3" s="227">
        <f t="shared" ref="D3:R3" si="0">SUBTOTAL(9,D7:D141)</f>
        <v>0</v>
      </c>
      <c r="E3" s="227">
        <f t="shared" si="0"/>
        <v>0</v>
      </c>
      <c r="F3" s="227"/>
      <c r="G3" s="227"/>
      <c r="H3" s="227">
        <f t="shared" si="0"/>
        <v>226512800</v>
      </c>
      <c r="I3" s="227">
        <f t="shared" si="0"/>
        <v>50000000</v>
      </c>
      <c r="J3" s="227">
        <f t="shared" si="0"/>
        <v>276512800</v>
      </c>
      <c r="K3" s="227">
        <f t="shared" si="0"/>
        <v>4932342800</v>
      </c>
      <c r="L3" s="227">
        <f t="shared" si="0"/>
        <v>4891092500</v>
      </c>
      <c r="M3" s="227">
        <f t="shared" si="0"/>
        <v>4891092500</v>
      </c>
      <c r="N3" s="227">
        <f t="shared" si="0"/>
        <v>0</v>
      </c>
      <c r="O3" s="227">
        <f t="shared" si="0"/>
        <v>1264600</v>
      </c>
      <c r="P3" s="227">
        <f t="shared" si="0"/>
        <v>0</v>
      </c>
      <c r="Q3" s="227">
        <f t="shared" si="0"/>
        <v>1264600</v>
      </c>
      <c r="R3" s="227">
        <f t="shared" si="0"/>
        <v>39985700</v>
      </c>
    </row>
    <row r="4" spans="1:18" s="228" customFormat="1" ht="16.5" customHeight="1">
      <c r="A4" s="698" t="s">
        <v>424</v>
      </c>
      <c r="B4" s="698"/>
      <c r="C4" s="698" t="s">
        <v>1081</v>
      </c>
      <c r="D4" s="698" t="s">
        <v>425</v>
      </c>
      <c r="E4" s="698"/>
      <c r="F4" s="698"/>
      <c r="G4" s="698"/>
      <c r="H4" s="698"/>
      <c r="I4" s="698"/>
      <c r="J4" s="698"/>
      <c r="K4" s="687" t="s">
        <v>1082</v>
      </c>
      <c r="L4" s="687" t="s">
        <v>1083</v>
      </c>
      <c r="M4" s="687" t="s">
        <v>1084</v>
      </c>
      <c r="N4" s="698" t="s">
        <v>426</v>
      </c>
      <c r="O4" s="698"/>
      <c r="P4" s="698"/>
      <c r="Q4" s="698"/>
      <c r="R4" s="698" t="s">
        <v>1085</v>
      </c>
    </row>
    <row r="5" spans="1:18" s="228" customFormat="1" ht="16.5" customHeight="1">
      <c r="A5" s="229" t="s">
        <v>5</v>
      </c>
      <c r="B5" s="229" t="s">
        <v>6</v>
      </c>
      <c r="C5" s="698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8"/>
      <c r="L5" s="688"/>
      <c r="M5" s="688"/>
      <c r="N5" s="229" t="s">
        <v>11</v>
      </c>
      <c r="O5" s="229" t="s">
        <v>12</v>
      </c>
      <c r="P5" s="229" t="s">
        <v>774</v>
      </c>
      <c r="Q5" s="229" t="s">
        <v>13</v>
      </c>
      <c r="R5" s="698"/>
    </row>
    <row r="6" spans="1:18" ht="16.5" customHeight="1">
      <c r="A6" s="115" t="s">
        <v>14</v>
      </c>
      <c r="B6" s="115" t="s">
        <v>1087</v>
      </c>
      <c r="C6" s="115">
        <f t="shared" ref="C6:R6" si="1">SUM(C7,C20,C75,C122)</f>
        <v>931166000</v>
      </c>
      <c r="D6" s="115">
        <f t="shared" si="1"/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45302560</v>
      </c>
      <c r="I6" s="115">
        <f t="shared" si="1"/>
        <v>10000000</v>
      </c>
      <c r="J6" s="115">
        <f t="shared" si="1"/>
        <v>55302560</v>
      </c>
      <c r="K6" s="115">
        <f t="shared" si="1"/>
        <v>986468560</v>
      </c>
      <c r="L6" s="115">
        <f t="shared" si="1"/>
        <v>978218500</v>
      </c>
      <c r="M6" s="115">
        <f t="shared" si="1"/>
        <v>978218500</v>
      </c>
      <c r="N6" s="115">
        <f t="shared" si="1"/>
        <v>0</v>
      </c>
      <c r="O6" s="115">
        <f t="shared" si="1"/>
        <v>252920</v>
      </c>
      <c r="P6" s="115">
        <f t="shared" si="1"/>
        <v>0</v>
      </c>
      <c r="Q6" s="115">
        <f t="shared" si="1"/>
        <v>252920</v>
      </c>
      <c r="R6" s="115">
        <f t="shared" si="1"/>
        <v>7997140</v>
      </c>
    </row>
    <row r="7" spans="1:18" ht="16.5" customHeight="1">
      <c r="A7" s="117" t="s">
        <v>1</v>
      </c>
      <c r="B7" s="117" t="s">
        <v>236</v>
      </c>
      <c r="C7" s="117">
        <f>SUM(C8)</f>
        <v>0</v>
      </c>
      <c r="D7" s="117">
        <f t="shared" ref="D7:J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10000000</v>
      </c>
      <c r="J7" s="117">
        <f t="shared" si="2"/>
        <v>10000000</v>
      </c>
      <c r="K7" s="117">
        <f t="shared" ref="K7:R8" si="3">SUM(K8)</f>
        <v>10000000</v>
      </c>
      <c r="L7" s="117">
        <f t="shared" si="3"/>
        <v>10000000</v>
      </c>
      <c r="M7" s="117">
        <f t="shared" si="3"/>
        <v>10000000</v>
      </c>
      <c r="N7" s="117">
        <f t="shared" si="3"/>
        <v>0</v>
      </c>
      <c r="O7" s="117">
        <f t="shared" si="3"/>
        <v>0</v>
      </c>
      <c r="P7" s="117">
        <f t="shared" si="3"/>
        <v>0</v>
      </c>
      <c r="Q7" s="117">
        <f t="shared" si="3"/>
        <v>0</v>
      </c>
      <c r="R7" s="117">
        <f t="shared" si="3"/>
        <v>0</v>
      </c>
    </row>
    <row r="8" spans="1:18" ht="16.5" customHeight="1">
      <c r="A8" s="230" t="s">
        <v>1164</v>
      </c>
      <c r="B8" s="230" t="s">
        <v>1165</v>
      </c>
      <c r="C8" s="230">
        <f>SUM(C9)</f>
        <v>0</v>
      </c>
      <c r="D8" s="230">
        <f t="shared" si="2"/>
        <v>0</v>
      </c>
      <c r="E8" s="230">
        <f t="shared" si="2"/>
        <v>0</v>
      </c>
      <c r="F8" s="230">
        <f t="shared" si="2"/>
        <v>0</v>
      </c>
      <c r="G8" s="230">
        <f t="shared" si="2"/>
        <v>0</v>
      </c>
      <c r="H8" s="230">
        <f t="shared" si="2"/>
        <v>0</v>
      </c>
      <c r="I8" s="230">
        <f t="shared" si="2"/>
        <v>10000000</v>
      </c>
      <c r="J8" s="230">
        <f t="shared" si="2"/>
        <v>10000000</v>
      </c>
      <c r="K8" s="230">
        <f t="shared" si="3"/>
        <v>10000000</v>
      </c>
      <c r="L8" s="230">
        <f t="shared" si="3"/>
        <v>10000000</v>
      </c>
      <c r="M8" s="230">
        <f t="shared" si="3"/>
        <v>10000000</v>
      </c>
      <c r="N8" s="230">
        <f t="shared" si="3"/>
        <v>0</v>
      </c>
      <c r="O8" s="230">
        <f t="shared" si="3"/>
        <v>0</v>
      </c>
      <c r="P8" s="230">
        <f t="shared" si="3"/>
        <v>0</v>
      </c>
      <c r="Q8" s="230">
        <f t="shared" si="3"/>
        <v>0</v>
      </c>
      <c r="R8" s="230">
        <f t="shared" si="3"/>
        <v>0</v>
      </c>
    </row>
    <row r="9" spans="1:18" ht="16.5" customHeight="1">
      <c r="A9" s="120" t="s">
        <v>3</v>
      </c>
      <c r="B9" s="120" t="s">
        <v>385</v>
      </c>
      <c r="C9" s="120">
        <f>SUM(C10,C12,C14,C16)</f>
        <v>0</v>
      </c>
      <c r="D9" s="120">
        <f t="shared" ref="D9:J9" si="4">SUM(D10,D12,D14,D16)</f>
        <v>0</v>
      </c>
      <c r="E9" s="120">
        <f t="shared" si="4"/>
        <v>0</v>
      </c>
      <c r="F9" s="120">
        <f t="shared" si="4"/>
        <v>0</v>
      </c>
      <c r="G9" s="120">
        <f t="shared" si="4"/>
        <v>0</v>
      </c>
      <c r="H9" s="120">
        <f t="shared" si="4"/>
        <v>0</v>
      </c>
      <c r="I9" s="120">
        <f t="shared" si="4"/>
        <v>10000000</v>
      </c>
      <c r="J9" s="120">
        <f t="shared" si="4"/>
        <v>10000000</v>
      </c>
      <c r="K9" s="120">
        <f t="shared" ref="K9:Q9" si="5">SUM(K10,K12,K14,K16)</f>
        <v>10000000</v>
      </c>
      <c r="L9" s="120">
        <f t="shared" si="5"/>
        <v>10000000</v>
      </c>
      <c r="M9" s="120">
        <f t="shared" si="5"/>
        <v>10000000</v>
      </c>
      <c r="N9" s="120">
        <f t="shared" si="5"/>
        <v>0</v>
      </c>
      <c r="O9" s="120">
        <f t="shared" si="5"/>
        <v>0</v>
      </c>
      <c r="P9" s="120">
        <f t="shared" si="5"/>
        <v>0</v>
      </c>
      <c r="Q9" s="120">
        <f t="shared" si="5"/>
        <v>0</v>
      </c>
      <c r="R9" s="120">
        <f>SUM(R10,R12,R14,R16)</f>
        <v>0</v>
      </c>
    </row>
    <row r="10" spans="1:18" ht="16.5" customHeight="1">
      <c r="A10" s="173" t="s">
        <v>16</v>
      </c>
      <c r="B10" s="173" t="s">
        <v>1093</v>
      </c>
      <c r="C10" s="173">
        <f>SUM(C11)</f>
        <v>0</v>
      </c>
      <c r="D10" s="173">
        <f t="shared" ref="D10:J10" si="6">SUM(D11)</f>
        <v>0</v>
      </c>
      <c r="E10" s="173">
        <f t="shared" si="6"/>
        <v>0</v>
      </c>
      <c r="F10" s="173">
        <f t="shared" si="6"/>
        <v>0</v>
      </c>
      <c r="G10" s="173">
        <f t="shared" si="6"/>
        <v>0</v>
      </c>
      <c r="H10" s="173">
        <f t="shared" si="6"/>
        <v>0</v>
      </c>
      <c r="I10" s="173">
        <f t="shared" si="6"/>
        <v>280000</v>
      </c>
      <c r="J10" s="173">
        <f t="shared" si="6"/>
        <v>280000</v>
      </c>
      <c r="K10" s="173">
        <f t="shared" ref="K10:R10" si="7">SUM(K11)</f>
        <v>280000</v>
      </c>
      <c r="L10" s="173">
        <f>SUM(L11)</f>
        <v>280000</v>
      </c>
      <c r="M10" s="173">
        <f t="shared" si="7"/>
        <v>280000</v>
      </c>
      <c r="N10" s="173">
        <f t="shared" si="7"/>
        <v>0</v>
      </c>
      <c r="O10" s="173">
        <f t="shared" si="7"/>
        <v>0</v>
      </c>
      <c r="P10" s="173">
        <f t="shared" si="7"/>
        <v>0</v>
      </c>
      <c r="Q10" s="173">
        <f t="shared" si="7"/>
        <v>0</v>
      </c>
      <c r="R10" s="173">
        <f t="shared" si="7"/>
        <v>0</v>
      </c>
    </row>
    <row r="11" spans="1:18" ht="16.5" customHeight="1">
      <c r="A11" s="115" t="s">
        <v>1092</v>
      </c>
      <c r="B11" s="115" t="s">
        <v>1093</v>
      </c>
      <c r="C11" s="115">
        <v>0</v>
      </c>
      <c r="D11" s="115"/>
      <c r="E11" s="115"/>
      <c r="F11" s="115"/>
      <c r="G11" s="115"/>
      <c r="H11" s="115"/>
      <c r="I11" s="115">
        <v>280000</v>
      </c>
      <c r="J11" s="115">
        <f>SUM(F11:I11)</f>
        <v>280000</v>
      </c>
      <c r="K11" s="115">
        <f>C11+J11</f>
        <v>280000</v>
      </c>
      <c r="L11" s="115">
        <v>280000</v>
      </c>
      <c r="M11" s="115">
        <v>280000</v>
      </c>
      <c r="N11" s="115">
        <f>L11-M11</f>
        <v>0</v>
      </c>
      <c r="O11" s="115">
        <v>0</v>
      </c>
      <c r="P11" s="115">
        <v>0</v>
      </c>
      <c r="Q11" s="115">
        <f>SUM(N11:P11)</f>
        <v>0</v>
      </c>
      <c r="R11" s="115">
        <f>K11-M11-Q11</f>
        <v>0</v>
      </c>
    </row>
    <row r="12" spans="1:18" ht="16.5" customHeight="1">
      <c r="A12" s="173" t="s">
        <v>16</v>
      </c>
      <c r="B12" s="173" t="s">
        <v>1166</v>
      </c>
      <c r="C12" s="173">
        <v>0</v>
      </c>
      <c r="D12" s="173">
        <f t="shared" ref="D12:J12" si="8">SUM(D13)</f>
        <v>0</v>
      </c>
      <c r="E12" s="173">
        <f t="shared" si="8"/>
        <v>0</v>
      </c>
      <c r="F12" s="173">
        <f t="shared" si="8"/>
        <v>0</v>
      </c>
      <c r="G12" s="173">
        <f t="shared" si="8"/>
        <v>0</v>
      </c>
      <c r="H12" s="173">
        <f t="shared" si="8"/>
        <v>0</v>
      </c>
      <c r="I12" s="173">
        <f t="shared" si="8"/>
        <v>5600000</v>
      </c>
      <c r="J12" s="173">
        <f t="shared" si="8"/>
        <v>5600000</v>
      </c>
      <c r="K12" s="173">
        <v>5600000</v>
      </c>
      <c r="L12" s="173">
        <f t="shared" ref="L12:R12" si="9">SUM(L13:L13)</f>
        <v>5600000</v>
      </c>
      <c r="M12" s="173">
        <f t="shared" si="9"/>
        <v>5600000</v>
      </c>
      <c r="N12" s="173">
        <f t="shared" si="9"/>
        <v>0</v>
      </c>
      <c r="O12" s="173">
        <f t="shared" si="9"/>
        <v>0</v>
      </c>
      <c r="P12" s="173">
        <f t="shared" si="9"/>
        <v>0</v>
      </c>
      <c r="Q12" s="173">
        <f t="shared" si="9"/>
        <v>0</v>
      </c>
      <c r="R12" s="173">
        <f t="shared" si="9"/>
        <v>0</v>
      </c>
    </row>
    <row r="13" spans="1:18" ht="16.5" customHeight="1">
      <c r="A13" s="115" t="s">
        <v>1092</v>
      </c>
      <c r="B13" s="115" t="s">
        <v>1167</v>
      </c>
      <c r="C13" s="115">
        <v>0</v>
      </c>
      <c r="D13" s="115"/>
      <c r="E13" s="115"/>
      <c r="F13" s="115"/>
      <c r="G13" s="115"/>
      <c r="H13" s="115"/>
      <c r="I13" s="115">
        <v>5600000</v>
      </c>
      <c r="J13" s="115">
        <f>SUM(F13:I13)</f>
        <v>5600000</v>
      </c>
      <c r="K13" s="115">
        <f>C13+J13</f>
        <v>5600000</v>
      </c>
      <c r="L13" s="115">
        <v>5600000</v>
      </c>
      <c r="M13" s="115">
        <v>5600000</v>
      </c>
      <c r="N13" s="115">
        <f>L13-M13</f>
        <v>0</v>
      </c>
      <c r="O13" s="115">
        <v>0</v>
      </c>
      <c r="P13" s="115">
        <v>0</v>
      </c>
      <c r="Q13" s="115">
        <f>SUM(N13:P13)</f>
        <v>0</v>
      </c>
      <c r="R13" s="115">
        <f>K13-M13-Q13</f>
        <v>0</v>
      </c>
    </row>
    <row r="14" spans="1:18" ht="16.5" customHeight="1">
      <c r="A14" s="173" t="s">
        <v>16</v>
      </c>
      <c r="B14" s="173" t="s">
        <v>1099</v>
      </c>
      <c r="C14" s="173">
        <v>0</v>
      </c>
      <c r="D14" s="173">
        <f t="shared" ref="D14:J14" si="10">SUM(D15)</f>
        <v>0</v>
      </c>
      <c r="E14" s="173">
        <f t="shared" si="10"/>
        <v>0</v>
      </c>
      <c r="F14" s="173">
        <f t="shared" si="10"/>
        <v>0</v>
      </c>
      <c r="G14" s="173">
        <f t="shared" si="10"/>
        <v>0</v>
      </c>
      <c r="H14" s="173">
        <f t="shared" si="10"/>
        <v>0</v>
      </c>
      <c r="I14" s="173">
        <f t="shared" si="10"/>
        <v>760000</v>
      </c>
      <c r="J14" s="173">
        <f t="shared" si="10"/>
        <v>760000</v>
      </c>
      <c r="K14" s="173">
        <v>760000</v>
      </c>
      <c r="L14" s="173">
        <f>SUM(L15:L15)</f>
        <v>760000</v>
      </c>
      <c r="M14" s="173">
        <f t="shared" ref="M14:R14" si="11">SUM(M15:M15)</f>
        <v>760000</v>
      </c>
      <c r="N14" s="173">
        <f t="shared" si="11"/>
        <v>0</v>
      </c>
      <c r="O14" s="173">
        <f t="shared" si="11"/>
        <v>0</v>
      </c>
      <c r="P14" s="173">
        <f t="shared" si="11"/>
        <v>0</v>
      </c>
      <c r="Q14" s="173">
        <f t="shared" si="11"/>
        <v>0</v>
      </c>
      <c r="R14" s="173">
        <f t="shared" si="11"/>
        <v>0</v>
      </c>
    </row>
    <row r="15" spans="1:18" ht="16.5" customHeight="1">
      <c r="A15" s="115" t="s">
        <v>1092</v>
      </c>
      <c r="B15" s="115" t="s">
        <v>1099</v>
      </c>
      <c r="C15" s="115">
        <v>0</v>
      </c>
      <c r="D15" s="115"/>
      <c r="E15" s="115"/>
      <c r="F15" s="115"/>
      <c r="G15" s="115"/>
      <c r="H15" s="115"/>
      <c r="I15" s="115">
        <v>760000</v>
      </c>
      <c r="J15" s="115">
        <f>SUM(F15:I15)</f>
        <v>760000</v>
      </c>
      <c r="K15" s="115">
        <f>C15+J15</f>
        <v>760000</v>
      </c>
      <c r="L15" s="115">
        <v>760000</v>
      </c>
      <c r="M15" s="115">
        <v>760000</v>
      </c>
      <c r="N15" s="115">
        <f>L15-M15</f>
        <v>0</v>
      </c>
      <c r="O15" s="115">
        <v>0</v>
      </c>
      <c r="P15" s="115">
        <v>0</v>
      </c>
      <c r="Q15" s="115">
        <f>SUM(N15:P15)</f>
        <v>0</v>
      </c>
      <c r="R15" s="115">
        <f>K15-M15-Q15</f>
        <v>0</v>
      </c>
    </row>
    <row r="16" spans="1:18" ht="16.5" customHeight="1">
      <c r="A16" s="173" t="s">
        <v>16</v>
      </c>
      <c r="B16" s="173" t="s">
        <v>1100</v>
      </c>
      <c r="C16" s="173">
        <v>0</v>
      </c>
      <c r="D16" s="173">
        <f t="shared" ref="D16:J16" si="12">SUM(D17:D19)</f>
        <v>0</v>
      </c>
      <c r="E16" s="173">
        <f t="shared" si="12"/>
        <v>0</v>
      </c>
      <c r="F16" s="173">
        <f t="shared" si="12"/>
        <v>0</v>
      </c>
      <c r="G16" s="173">
        <f t="shared" si="12"/>
        <v>0</v>
      </c>
      <c r="H16" s="173">
        <f t="shared" si="12"/>
        <v>0</v>
      </c>
      <c r="I16" s="173">
        <f t="shared" si="12"/>
        <v>3360000</v>
      </c>
      <c r="J16" s="173">
        <f t="shared" si="12"/>
        <v>3360000</v>
      </c>
      <c r="K16" s="173">
        <v>3360000</v>
      </c>
      <c r="L16" s="173">
        <f t="shared" ref="L16:Q16" si="13">SUM(L17:L19)</f>
        <v>3360000</v>
      </c>
      <c r="M16" s="173">
        <f t="shared" si="13"/>
        <v>3360000</v>
      </c>
      <c r="N16" s="173">
        <f t="shared" si="13"/>
        <v>0</v>
      </c>
      <c r="O16" s="173">
        <f t="shared" si="13"/>
        <v>0</v>
      </c>
      <c r="P16" s="173">
        <f t="shared" si="13"/>
        <v>0</v>
      </c>
      <c r="Q16" s="173">
        <f t="shared" si="13"/>
        <v>0</v>
      </c>
      <c r="R16" s="173">
        <f>SUM(R17:R19)</f>
        <v>0</v>
      </c>
    </row>
    <row r="17" spans="1:18" ht="16.5" customHeight="1">
      <c r="A17" s="115" t="s">
        <v>1092</v>
      </c>
      <c r="B17" s="115" t="s">
        <v>1168</v>
      </c>
      <c r="C17" s="115">
        <v>0</v>
      </c>
      <c r="D17" s="115"/>
      <c r="E17" s="115"/>
      <c r="F17" s="115"/>
      <c r="G17" s="115"/>
      <c r="H17" s="115"/>
      <c r="I17" s="115">
        <v>465000</v>
      </c>
      <c r="J17" s="115">
        <f t="shared" ref="J17:J19" si="14">SUM(F17:I17)</f>
        <v>465000</v>
      </c>
      <c r="K17" s="115">
        <f t="shared" ref="K17:K19" si="15">C17+J17</f>
        <v>465000</v>
      </c>
      <c r="L17" s="115">
        <v>465000</v>
      </c>
      <c r="M17" s="115">
        <v>465000</v>
      </c>
      <c r="N17" s="115">
        <f t="shared" ref="N17:N19" si="16">L17-M17</f>
        <v>0</v>
      </c>
      <c r="O17" s="115">
        <v>0</v>
      </c>
      <c r="P17" s="115">
        <v>0</v>
      </c>
      <c r="Q17" s="115">
        <f>SUM(N17:P17)</f>
        <v>0</v>
      </c>
      <c r="R17" s="115">
        <f t="shared" ref="R17:R19" si="17">K17-M17-Q17</f>
        <v>0</v>
      </c>
    </row>
    <row r="18" spans="1:18" ht="16.5" customHeight="1">
      <c r="A18" s="115" t="s">
        <v>1092</v>
      </c>
      <c r="B18" s="115" t="s">
        <v>1101</v>
      </c>
      <c r="C18" s="115">
        <v>0</v>
      </c>
      <c r="D18" s="115"/>
      <c r="E18" s="115"/>
      <c r="F18" s="115"/>
      <c r="G18" s="115"/>
      <c r="H18" s="115"/>
      <c r="I18" s="115">
        <v>1825000</v>
      </c>
      <c r="J18" s="115">
        <f t="shared" si="14"/>
        <v>1825000</v>
      </c>
      <c r="K18" s="115">
        <f t="shared" si="15"/>
        <v>1825000</v>
      </c>
      <c r="L18" s="115">
        <v>1825000</v>
      </c>
      <c r="M18" s="115">
        <v>1825000</v>
      </c>
      <c r="N18" s="115">
        <f t="shared" si="16"/>
        <v>0</v>
      </c>
      <c r="O18" s="115">
        <v>0</v>
      </c>
      <c r="P18" s="115">
        <v>0</v>
      </c>
      <c r="Q18" s="115">
        <f>SUM(N18:P18)</f>
        <v>0</v>
      </c>
      <c r="R18" s="115">
        <f t="shared" si="17"/>
        <v>0</v>
      </c>
    </row>
    <row r="19" spans="1:18" ht="16.5" customHeight="1">
      <c r="A19" s="115" t="s">
        <v>1092</v>
      </c>
      <c r="B19" s="115" t="s">
        <v>1102</v>
      </c>
      <c r="C19" s="115">
        <v>0</v>
      </c>
      <c r="D19" s="115"/>
      <c r="E19" s="115"/>
      <c r="F19" s="115"/>
      <c r="G19" s="115"/>
      <c r="H19" s="115"/>
      <c r="I19" s="115">
        <v>1070000</v>
      </c>
      <c r="J19" s="115">
        <f t="shared" si="14"/>
        <v>1070000</v>
      </c>
      <c r="K19" s="115">
        <f t="shared" si="15"/>
        <v>1070000</v>
      </c>
      <c r="L19" s="115">
        <v>1070000</v>
      </c>
      <c r="M19" s="115">
        <v>1070000</v>
      </c>
      <c r="N19" s="115">
        <f t="shared" si="16"/>
        <v>0</v>
      </c>
      <c r="O19" s="115">
        <v>0</v>
      </c>
      <c r="P19" s="115">
        <v>0</v>
      </c>
      <c r="Q19" s="115">
        <f>SUM(N19:P19)</f>
        <v>0</v>
      </c>
      <c r="R19" s="115">
        <f t="shared" si="17"/>
        <v>0</v>
      </c>
    </row>
    <row r="20" spans="1:18" ht="16.5" customHeight="1">
      <c r="A20" s="117" t="s">
        <v>1</v>
      </c>
      <c r="B20" s="117" t="s">
        <v>1169</v>
      </c>
      <c r="C20" s="117">
        <f t="shared" ref="C20:R20" si="18">SUM(C21,C55)</f>
        <v>53541000</v>
      </c>
      <c r="D20" s="117">
        <f t="shared" si="18"/>
        <v>0</v>
      </c>
      <c r="E20" s="117">
        <f t="shared" si="18"/>
        <v>0</v>
      </c>
      <c r="F20" s="117">
        <f t="shared" si="18"/>
        <v>0</v>
      </c>
      <c r="G20" s="117">
        <f t="shared" si="18"/>
        <v>0</v>
      </c>
      <c r="H20" s="117">
        <f t="shared" si="18"/>
        <v>21548560</v>
      </c>
      <c r="I20" s="117">
        <f t="shared" si="18"/>
        <v>0</v>
      </c>
      <c r="J20" s="117">
        <f t="shared" si="18"/>
        <v>21548560</v>
      </c>
      <c r="K20" s="117">
        <f t="shared" si="18"/>
        <v>75089560</v>
      </c>
      <c r="L20" s="117">
        <f t="shared" si="18"/>
        <v>74836640</v>
      </c>
      <c r="M20" s="117">
        <f t="shared" si="18"/>
        <v>74836640</v>
      </c>
      <c r="N20" s="117">
        <f t="shared" si="18"/>
        <v>0</v>
      </c>
      <c r="O20" s="117">
        <f t="shared" si="18"/>
        <v>252920</v>
      </c>
      <c r="P20" s="117">
        <f t="shared" si="18"/>
        <v>0</v>
      </c>
      <c r="Q20" s="117">
        <f t="shared" si="18"/>
        <v>252920</v>
      </c>
      <c r="R20" s="117">
        <f t="shared" si="18"/>
        <v>0</v>
      </c>
    </row>
    <row r="21" spans="1:18" ht="16.5" customHeight="1">
      <c r="A21" s="230" t="s">
        <v>1164</v>
      </c>
      <c r="B21" s="230" t="s">
        <v>1170</v>
      </c>
      <c r="C21" s="230">
        <f>SUM(C22,C34,C42)</f>
        <v>24000000</v>
      </c>
      <c r="D21" s="230">
        <f t="shared" ref="D21:R21" si="19">SUM(D22,D34,D42)</f>
        <v>0</v>
      </c>
      <c r="E21" s="230">
        <f t="shared" si="19"/>
        <v>0</v>
      </c>
      <c r="F21" s="230">
        <f t="shared" si="19"/>
        <v>0</v>
      </c>
      <c r="G21" s="230">
        <f t="shared" si="19"/>
        <v>0</v>
      </c>
      <c r="H21" s="230">
        <f t="shared" si="19"/>
        <v>21900000</v>
      </c>
      <c r="I21" s="230">
        <f t="shared" si="19"/>
        <v>0</v>
      </c>
      <c r="J21" s="230">
        <f t="shared" si="19"/>
        <v>21900000</v>
      </c>
      <c r="K21" s="230">
        <f t="shared" si="19"/>
        <v>45900000</v>
      </c>
      <c r="L21" s="230">
        <f t="shared" si="19"/>
        <v>45647080</v>
      </c>
      <c r="M21" s="230">
        <f t="shared" si="19"/>
        <v>45647080</v>
      </c>
      <c r="N21" s="230">
        <f t="shared" si="19"/>
        <v>0</v>
      </c>
      <c r="O21" s="230">
        <f t="shared" si="19"/>
        <v>252920</v>
      </c>
      <c r="P21" s="230">
        <f t="shared" si="19"/>
        <v>0</v>
      </c>
      <c r="Q21" s="230">
        <f t="shared" si="19"/>
        <v>252920</v>
      </c>
      <c r="R21" s="230">
        <f t="shared" si="19"/>
        <v>0</v>
      </c>
    </row>
    <row r="22" spans="1:18" ht="16.5" customHeight="1">
      <c r="A22" s="120" t="s">
        <v>3</v>
      </c>
      <c r="B22" s="120" t="s">
        <v>386</v>
      </c>
      <c r="C22" s="120">
        <f>SUM(C23,C25,C30,C32)</f>
        <v>14000000</v>
      </c>
      <c r="D22" s="120">
        <f t="shared" ref="D22:J22" si="20">SUM(D23,D25,D30,D32)</f>
        <v>0</v>
      </c>
      <c r="E22" s="120">
        <f t="shared" si="20"/>
        <v>0</v>
      </c>
      <c r="F22" s="120">
        <f t="shared" si="20"/>
        <v>0</v>
      </c>
      <c r="G22" s="120">
        <f t="shared" si="20"/>
        <v>0</v>
      </c>
      <c r="H22" s="120">
        <f t="shared" si="20"/>
        <v>0</v>
      </c>
      <c r="I22" s="120">
        <f t="shared" si="20"/>
        <v>0</v>
      </c>
      <c r="J22" s="120">
        <f t="shared" si="20"/>
        <v>0</v>
      </c>
      <c r="K22" s="120">
        <f t="shared" ref="K22:R22" si="21">SUM(K23,K25,K30,K32)</f>
        <v>14000000</v>
      </c>
      <c r="L22" s="120">
        <f t="shared" si="21"/>
        <v>14000000</v>
      </c>
      <c r="M22" s="120">
        <f t="shared" si="21"/>
        <v>14000000</v>
      </c>
      <c r="N22" s="120">
        <f t="shared" si="21"/>
        <v>0</v>
      </c>
      <c r="O22" s="120">
        <f t="shared" si="21"/>
        <v>0</v>
      </c>
      <c r="P22" s="120">
        <f t="shared" si="21"/>
        <v>0</v>
      </c>
      <c r="Q22" s="120">
        <f t="shared" si="21"/>
        <v>0</v>
      </c>
      <c r="R22" s="120">
        <f t="shared" si="21"/>
        <v>0</v>
      </c>
    </row>
    <row r="23" spans="1:18" ht="16.5" customHeight="1">
      <c r="A23" s="173" t="s">
        <v>16</v>
      </c>
      <c r="B23" s="173" t="s">
        <v>1166</v>
      </c>
      <c r="C23" s="173">
        <f t="shared" ref="C23:R23" si="22">SUM(C24:C24)</f>
        <v>7840000</v>
      </c>
      <c r="D23" s="173">
        <f t="shared" ref="D23:J23" si="23">SUM(D24)</f>
        <v>0</v>
      </c>
      <c r="E23" s="173">
        <f t="shared" si="23"/>
        <v>0</v>
      </c>
      <c r="F23" s="173">
        <f t="shared" si="23"/>
        <v>0</v>
      </c>
      <c r="G23" s="173">
        <f t="shared" si="23"/>
        <v>0</v>
      </c>
      <c r="H23" s="173">
        <f t="shared" si="23"/>
        <v>0</v>
      </c>
      <c r="I23" s="173">
        <f t="shared" si="23"/>
        <v>0</v>
      </c>
      <c r="J23" s="173">
        <f t="shared" si="23"/>
        <v>0</v>
      </c>
      <c r="K23" s="173">
        <f t="shared" si="22"/>
        <v>7840000</v>
      </c>
      <c r="L23" s="173">
        <f t="shared" si="22"/>
        <v>7840000</v>
      </c>
      <c r="M23" s="173">
        <f t="shared" si="22"/>
        <v>7840000</v>
      </c>
      <c r="N23" s="173">
        <f t="shared" si="22"/>
        <v>0</v>
      </c>
      <c r="O23" s="173">
        <f t="shared" si="22"/>
        <v>0</v>
      </c>
      <c r="P23" s="173">
        <f t="shared" si="22"/>
        <v>0</v>
      </c>
      <c r="Q23" s="173">
        <f t="shared" si="22"/>
        <v>0</v>
      </c>
      <c r="R23" s="173">
        <f t="shared" si="22"/>
        <v>0</v>
      </c>
    </row>
    <row r="24" spans="1:18" ht="16.5" customHeight="1">
      <c r="A24" s="115" t="s">
        <v>1092</v>
      </c>
      <c r="B24" s="115" t="s">
        <v>1167</v>
      </c>
      <c r="C24" s="115">
        <v>7840000</v>
      </c>
      <c r="D24" s="115"/>
      <c r="E24" s="115"/>
      <c r="F24" s="115"/>
      <c r="G24" s="115"/>
      <c r="H24" s="115"/>
      <c r="I24" s="115"/>
      <c r="J24" s="115">
        <f>SUM(F24:I24)</f>
        <v>0</v>
      </c>
      <c r="K24" s="115">
        <f>C24+J24</f>
        <v>7840000</v>
      </c>
      <c r="L24" s="115">
        <v>7840000</v>
      </c>
      <c r="M24" s="115">
        <v>7840000</v>
      </c>
      <c r="N24" s="115">
        <f>L24-M24</f>
        <v>0</v>
      </c>
      <c r="O24" s="115">
        <v>0</v>
      </c>
      <c r="P24" s="115">
        <v>0</v>
      </c>
      <c r="Q24" s="115">
        <f>SUM(N24:P24)</f>
        <v>0</v>
      </c>
      <c r="R24" s="115">
        <f>K24-M24-Q24</f>
        <v>0</v>
      </c>
    </row>
    <row r="25" spans="1:18" ht="16.5" customHeight="1">
      <c r="A25" s="173" t="s">
        <v>16</v>
      </c>
      <c r="B25" s="173" t="s">
        <v>1100</v>
      </c>
      <c r="C25" s="173">
        <v>2950000</v>
      </c>
      <c r="D25" s="173">
        <f t="shared" ref="D25:J25" si="24">SUM(D26:D29)</f>
        <v>0</v>
      </c>
      <c r="E25" s="173">
        <f t="shared" si="24"/>
        <v>0</v>
      </c>
      <c r="F25" s="173">
        <f t="shared" si="24"/>
        <v>0</v>
      </c>
      <c r="G25" s="173">
        <f t="shared" si="24"/>
        <v>0</v>
      </c>
      <c r="H25" s="173">
        <f t="shared" si="24"/>
        <v>0</v>
      </c>
      <c r="I25" s="173">
        <f t="shared" si="24"/>
        <v>0</v>
      </c>
      <c r="J25" s="173">
        <f t="shared" si="24"/>
        <v>0</v>
      </c>
      <c r="K25" s="173">
        <v>2950000</v>
      </c>
      <c r="L25" s="173">
        <f t="shared" ref="L25:R25" si="25">SUM(L26:L29)</f>
        <v>2950000</v>
      </c>
      <c r="M25" s="173">
        <f t="shared" si="25"/>
        <v>2950000</v>
      </c>
      <c r="N25" s="173">
        <f t="shared" si="25"/>
        <v>0</v>
      </c>
      <c r="O25" s="173">
        <f t="shared" si="25"/>
        <v>0</v>
      </c>
      <c r="P25" s="173">
        <f t="shared" si="25"/>
        <v>0</v>
      </c>
      <c r="Q25" s="173">
        <f t="shared" si="25"/>
        <v>0</v>
      </c>
      <c r="R25" s="173">
        <f t="shared" si="25"/>
        <v>0</v>
      </c>
    </row>
    <row r="26" spans="1:18" ht="16.5" customHeight="1">
      <c r="A26" s="115" t="s">
        <v>1092</v>
      </c>
      <c r="B26" s="127" t="s">
        <v>1168</v>
      </c>
      <c r="C26" s="127">
        <v>150000</v>
      </c>
      <c r="D26" s="266"/>
      <c r="E26" s="266"/>
      <c r="F26" s="266"/>
      <c r="G26" s="266"/>
      <c r="H26" s="266"/>
      <c r="I26" s="266"/>
      <c r="J26" s="115">
        <f t="shared" ref="J26:J29" si="26">SUM(F26:I26)</f>
        <v>0</v>
      </c>
      <c r="K26" s="115">
        <f t="shared" ref="K26:K29" si="27">C26+J26</f>
        <v>150000</v>
      </c>
      <c r="L26" s="127">
        <v>150000</v>
      </c>
      <c r="M26" s="127">
        <v>150000</v>
      </c>
      <c r="N26" s="127">
        <f t="shared" ref="N26:N29" si="28">L26-M26</f>
        <v>0</v>
      </c>
      <c r="O26" s="127">
        <v>0</v>
      </c>
      <c r="P26" s="127">
        <v>0</v>
      </c>
      <c r="Q26" s="127">
        <f>SUM(N26:P26)</f>
        <v>0</v>
      </c>
      <c r="R26" s="115">
        <f t="shared" ref="R26:R29" si="29">K26-M26-Q26</f>
        <v>0</v>
      </c>
    </row>
    <row r="27" spans="1:18" ht="16.5" customHeight="1">
      <c r="A27" s="115" t="s">
        <v>1092</v>
      </c>
      <c r="B27" s="127" t="s">
        <v>1101</v>
      </c>
      <c r="C27" s="127">
        <v>1000000</v>
      </c>
      <c r="D27" s="266"/>
      <c r="E27" s="266"/>
      <c r="F27" s="266"/>
      <c r="G27" s="266"/>
      <c r="H27" s="266"/>
      <c r="I27" s="266"/>
      <c r="J27" s="115">
        <f t="shared" si="26"/>
        <v>0</v>
      </c>
      <c r="K27" s="115">
        <f t="shared" si="27"/>
        <v>1000000</v>
      </c>
      <c r="L27" s="127">
        <v>1000000</v>
      </c>
      <c r="M27" s="127">
        <v>1000000</v>
      </c>
      <c r="N27" s="127">
        <f t="shared" si="28"/>
        <v>0</v>
      </c>
      <c r="O27" s="127">
        <v>0</v>
      </c>
      <c r="P27" s="127">
        <v>0</v>
      </c>
      <c r="Q27" s="127">
        <f>SUM(N27:P27)</f>
        <v>0</v>
      </c>
      <c r="R27" s="115">
        <f t="shared" si="29"/>
        <v>0</v>
      </c>
    </row>
    <row r="28" spans="1:18" ht="16.5" customHeight="1">
      <c r="A28" s="115" t="s">
        <v>1092</v>
      </c>
      <c r="B28" s="125" t="s">
        <v>1102</v>
      </c>
      <c r="C28" s="125">
        <v>1100000</v>
      </c>
      <c r="D28" s="261"/>
      <c r="E28" s="261"/>
      <c r="F28" s="261"/>
      <c r="G28" s="261"/>
      <c r="H28" s="261"/>
      <c r="I28" s="261"/>
      <c r="J28" s="115">
        <f t="shared" si="26"/>
        <v>0</v>
      </c>
      <c r="K28" s="115">
        <f t="shared" si="27"/>
        <v>1100000</v>
      </c>
      <c r="L28" s="125">
        <v>1100000</v>
      </c>
      <c r="M28" s="125">
        <v>1100000</v>
      </c>
      <c r="N28" s="127">
        <f t="shared" si="28"/>
        <v>0</v>
      </c>
      <c r="O28" s="125">
        <v>0</v>
      </c>
      <c r="P28" s="125">
        <v>0</v>
      </c>
      <c r="Q28" s="127">
        <f>SUM(N28:P28)</f>
        <v>0</v>
      </c>
      <c r="R28" s="115">
        <f t="shared" si="29"/>
        <v>0</v>
      </c>
    </row>
    <row r="29" spans="1:18" ht="16.5" customHeight="1">
      <c r="A29" s="115" t="s">
        <v>1092</v>
      </c>
      <c r="B29" s="125" t="s">
        <v>1171</v>
      </c>
      <c r="C29" s="125">
        <v>700000</v>
      </c>
      <c r="D29" s="261"/>
      <c r="E29" s="261"/>
      <c r="F29" s="261"/>
      <c r="G29" s="261"/>
      <c r="H29" s="261"/>
      <c r="I29" s="261"/>
      <c r="J29" s="115">
        <f t="shared" si="26"/>
        <v>0</v>
      </c>
      <c r="K29" s="115">
        <f t="shared" si="27"/>
        <v>700000</v>
      </c>
      <c r="L29" s="125">
        <v>700000</v>
      </c>
      <c r="M29" s="125">
        <v>700000</v>
      </c>
      <c r="N29" s="127">
        <f t="shared" si="28"/>
        <v>0</v>
      </c>
      <c r="O29" s="125">
        <v>0</v>
      </c>
      <c r="P29" s="125">
        <v>0</v>
      </c>
      <c r="Q29" s="127">
        <f>SUM(N29:P29)</f>
        <v>0</v>
      </c>
      <c r="R29" s="115">
        <f t="shared" si="29"/>
        <v>0</v>
      </c>
    </row>
    <row r="30" spans="1:18" ht="16.5" customHeight="1">
      <c r="A30" s="173" t="s">
        <v>16</v>
      </c>
      <c r="B30" s="173" t="s">
        <v>1113</v>
      </c>
      <c r="C30" s="173">
        <v>3060000</v>
      </c>
      <c r="D30" s="173">
        <f t="shared" ref="D30:J30" si="30">SUM(D31)</f>
        <v>0</v>
      </c>
      <c r="E30" s="173">
        <f t="shared" si="30"/>
        <v>0</v>
      </c>
      <c r="F30" s="173">
        <f t="shared" si="30"/>
        <v>0</v>
      </c>
      <c r="G30" s="173">
        <f t="shared" si="30"/>
        <v>0</v>
      </c>
      <c r="H30" s="173">
        <f t="shared" si="30"/>
        <v>0</v>
      </c>
      <c r="I30" s="173">
        <f t="shared" si="30"/>
        <v>0</v>
      </c>
      <c r="J30" s="173">
        <f t="shared" si="30"/>
        <v>0</v>
      </c>
      <c r="K30" s="173">
        <v>3060000</v>
      </c>
      <c r="L30" s="173">
        <f t="shared" ref="L30:R32" si="31">SUM(L31)</f>
        <v>3060000</v>
      </c>
      <c r="M30" s="173">
        <f t="shared" si="31"/>
        <v>3060000</v>
      </c>
      <c r="N30" s="173">
        <f t="shared" si="31"/>
        <v>0</v>
      </c>
      <c r="O30" s="173">
        <f t="shared" si="31"/>
        <v>0</v>
      </c>
      <c r="P30" s="173">
        <f t="shared" si="31"/>
        <v>0</v>
      </c>
      <c r="Q30" s="173">
        <f t="shared" si="31"/>
        <v>0</v>
      </c>
      <c r="R30" s="173">
        <f t="shared" si="31"/>
        <v>0</v>
      </c>
    </row>
    <row r="31" spans="1:18" ht="16.5" customHeight="1">
      <c r="A31" s="115" t="s">
        <v>1092</v>
      </c>
      <c r="B31" s="115" t="s">
        <v>1114</v>
      </c>
      <c r="C31" s="115">
        <v>3060000</v>
      </c>
      <c r="D31" s="115"/>
      <c r="E31" s="115"/>
      <c r="F31" s="115"/>
      <c r="G31" s="115"/>
      <c r="H31" s="115"/>
      <c r="I31" s="115"/>
      <c r="J31" s="115">
        <f>SUM(F31:I31)</f>
        <v>0</v>
      </c>
      <c r="K31" s="115">
        <f>C31+J31</f>
        <v>3060000</v>
      </c>
      <c r="L31" s="115">
        <v>3060000</v>
      </c>
      <c r="M31" s="115">
        <v>3060000</v>
      </c>
      <c r="N31" s="115">
        <f>L31-M31</f>
        <v>0</v>
      </c>
      <c r="O31" s="115">
        <v>0</v>
      </c>
      <c r="P31" s="115">
        <v>0</v>
      </c>
      <c r="Q31" s="115">
        <f>SUM(N31:P31)</f>
        <v>0</v>
      </c>
      <c r="R31" s="115">
        <f>K31-M31-Q31</f>
        <v>0</v>
      </c>
    </row>
    <row r="32" spans="1:18" ht="16.5" customHeight="1">
      <c r="A32" s="173" t="s">
        <v>16</v>
      </c>
      <c r="B32" s="173" t="s">
        <v>1121</v>
      </c>
      <c r="C32" s="173">
        <v>150000</v>
      </c>
      <c r="D32" s="173">
        <f t="shared" ref="D32:J32" si="32">SUM(D33)</f>
        <v>0</v>
      </c>
      <c r="E32" s="173">
        <f t="shared" si="32"/>
        <v>0</v>
      </c>
      <c r="F32" s="173">
        <f t="shared" si="32"/>
        <v>0</v>
      </c>
      <c r="G32" s="173">
        <f t="shared" si="32"/>
        <v>0</v>
      </c>
      <c r="H32" s="173">
        <f t="shared" si="32"/>
        <v>0</v>
      </c>
      <c r="I32" s="173">
        <f t="shared" si="32"/>
        <v>0</v>
      </c>
      <c r="J32" s="173">
        <f t="shared" si="32"/>
        <v>0</v>
      </c>
      <c r="K32" s="173">
        <v>150000</v>
      </c>
      <c r="L32" s="173">
        <f t="shared" si="31"/>
        <v>150000</v>
      </c>
      <c r="M32" s="173">
        <f t="shared" si="31"/>
        <v>150000</v>
      </c>
      <c r="N32" s="173">
        <f t="shared" si="31"/>
        <v>0</v>
      </c>
      <c r="O32" s="173">
        <f t="shared" si="31"/>
        <v>0</v>
      </c>
      <c r="P32" s="173">
        <f t="shared" si="31"/>
        <v>0</v>
      </c>
      <c r="Q32" s="173">
        <f t="shared" si="31"/>
        <v>0</v>
      </c>
      <c r="R32" s="173">
        <f t="shared" si="31"/>
        <v>0</v>
      </c>
    </row>
    <row r="33" spans="1:19" ht="16.5" customHeight="1">
      <c r="A33" s="115" t="s">
        <v>1092</v>
      </c>
      <c r="B33" s="115" t="s">
        <v>1172</v>
      </c>
      <c r="C33" s="115">
        <v>150000</v>
      </c>
      <c r="D33" s="115"/>
      <c r="E33" s="115"/>
      <c r="F33" s="115"/>
      <c r="G33" s="115"/>
      <c r="H33" s="115"/>
      <c r="I33" s="115"/>
      <c r="J33" s="115">
        <f>SUM(F33:I33)</f>
        <v>0</v>
      </c>
      <c r="K33" s="115">
        <f>C33+J33</f>
        <v>150000</v>
      </c>
      <c r="L33" s="115">
        <v>150000</v>
      </c>
      <c r="M33" s="115">
        <v>150000</v>
      </c>
      <c r="N33" s="115">
        <f>L33-M33</f>
        <v>0</v>
      </c>
      <c r="O33" s="115">
        <v>0</v>
      </c>
      <c r="P33" s="115">
        <v>0</v>
      </c>
      <c r="Q33" s="115">
        <f>SUM(N33:P33)</f>
        <v>0</v>
      </c>
      <c r="R33" s="115">
        <f>K33-M33-Q33</f>
        <v>0</v>
      </c>
    </row>
    <row r="34" spans="1:19" ht="16.5" customHeight="1">
      <c r="A34" s="120" t="s">
        <v>3</v>
      </c>
      <c r="B34" s="120" t="s">
        <v>387</v>
      </c>
      <c r="C34" s="120">
        <f>SUM(C35,C37)</f>
        <v>10000000</v>
      </c>
      <c r="D34" s="120">
        <f t="shared" ref="D34:J34" si="33">SUM(D35,D37)</f>
        <v>0</v>
      </c>
      <c r="E34" s="120">
        <f t="shared" si="33"/>
        <v>0</v>
      </c>
      <c r="F34" s="120">
        <f t="shared" si="33"/>
        <v>0</v>
      </c>
      <c r="G34" s="120">
        <f t="shared" si="33"/>
        <v>0</v>
      </c>
      <c r="H34" s="120">
        <f t="shared" si="33"/>
        <v>0</v>
      </c>
      <c r="I34" s="120">
        <f t="shared" si="33"/>
        <v>0</v>
      </c>
      <c r="J34" s="120">
        <f t="shared" si="33"/>
        <v>0</v>
      </c>
      <c r="K34" s="120">
        <f t="shared" ref="K34:R34" si="34">SUM(K35,K37)</f>
        <v>10000000</v>
      </c>
      <c r="L34" s="120">
        <f>SUM(L35,L37)</f>
        <v>10000000</v>
      </c>
      <c r="M34" s="120">
        <f t="shared" si="34"/>
        <v>10000000</v>
      </c>
      <c r="N34" s="120">
        <f t="shared" si="34"/>
        <v>0</v>
      </c>
      <c r="O34" s="120">
        <f t="shared" si="34"/>
        <v>0</v>
      </c>
      <c r="P34" s="120">
        <f t="shared" si="34"/>
        <v>0</v>
      </c>
      <c r="Q34" s="120">
        <f t="shared" si="34"/>
        <v>0</v>
      </c>
      <c r="R34" s="120">
        <f t="shared" si="34"/>
        <v>0</v>
      </c>
    </row>
    <row r="35" spans="1:19" ht="16.5" customHeight="1">
      <c r="A35" s="173" t="s">
        <v>16</v>
      </c>
      <c r="B35" s="173" t="s">
        <v>1166</v>
      </c>
      <c r="C35" s="173">
        <f t="shared" ref="C35:R35" si="35">SUM(C36:C36)</f>
        <v>7560000</v>
      </c>
      <c r="D35" s="173">
        <f t="shared" ref="D35:J35" si="36">SUM(D36)</f>
        <v>0</v>
      </c>
      <c r="E35" s="173">
        <f t="shared" si="36"/>
        <v>0</v>
      </c>
      <c r="F35" s="173">
        <f t="shared" si="36"/>
        <v>0</v>
      </c>
      <c r="G35" s="173">
        <f t="shared" si="36"/>
        <v>0</v>
      </c>
      <c r="H35" s="173">
        <f t="shared" si="36"/>
        <v>0</v>
      </c>
      <c r="I35" s="173">
        <f t="shared" si="36"/>
        <v>0</v>
      </c>
      <c r="J35" s="173">
        <f t="shared" si="36"/>
        <v>0</v>
      </c>
      <c r="K35" s="173">
        <f t="shared" si="35"/>
        <v>7560000</v>
      </c>
      <c r="L35" s="173">
        <f t="shared" si="35"/>
        <v>7560000</v>
      </c>
      <c r="M35" s="173">
        <f t="shared" si="35"/>
        <v>7560000</v>
      </c>
      <c r="N35" s="173">
        <f t="shared" si="35"/>
        <v>0</v>
      </c>
      <c r="O35" s="173">
        <f t="shared" si="35"/>
        <v>0</v>
      </c>
      <c r="P35" s="173">
        <f t="shared" si="35"/>
        <v>0</v>
      </c>
      <c r="Q35" s="173">
        <f t="shared" si="35"/>
        <v>0</v>
      </c>
      <c r="R35" s="173">
        <f t="shared" si="35"/>
        <v>0</v>
      </c>
    </row>
    <row r="36" spans="1:19" ht="16.5" customHeight="1">
      <c r="A36" s="115" t="s">
        <v>1092</v>
      </c>
      <c r="B36" s="115" t="s">
        <v>1167</v>
      </c>
      <c r="C36" s="115">
        <v>7560000</v>
      </c>
      <c r="D36" s="115"/>
      <c r="E36" s="115"/>
      <c r="F36" s="115"/>
      <c r="G36" s="115"/>
      <c r="H36" s="115"/>
      <c r="I36" s="115"/>
      <c r="J36" s="115">
        <f>SUM(F36:I36)</f>
        <v>0</v>
      </c>
      <c r="K36" s="115">
        <f>C36+J36</f>
        <v>7560000</v>
      </c>
      <c r="L36" s="115">
        <v>7560000</v>
      </c>
      <c r="M36" s="115">
        <v>7560000</v>
      </c>
      <c r="N36" s="115">
        <f>L36-M36</f>
        <v>0</v>
      </c>
      <c r="O36" s="115">
        <v>0</v>
      </c>
      <c r="P36" s="115">
        <v>0</v>
      </c>
      <c r="Q36" s="115">
        <f>SUM(N36:P36)</f>
        <v>0</v>
      </c>
      <c r="R36" s="115">
        <f>K36-M36-Q36</f>
        <v>0</v>
      </c>
    </row>
    <row r="37" spans="1:19" ht="16.5" customHeight="1">
      <c r="A37" s="173" t="s">
        <v>16</v>
      </c>
      <c r="B37" s="173" t="s">
        <v>1100</v>
      </c>
      <c r="C37" s="173">
        <v>2440000</v>
      </c>
      <c r="D37" s="173">
        <f t="shared" ref="D37:J37" si="37">SUM(D38:D41)</f>
        <v>0</v>
      </c>
      <c r="E37" s="173">
        <f t="shared" si="37"/>
        <v>0</v>
      </c>
      <c r="F37" s="173">
        <f t="shared" si="37"/>
        <v>0</v>
      </c>
      <c r="G37" s="173">
        <f t="shared" si="37"/>
        <v>0</v>
      </c>
      <c r="H37" s="173">
        <f t="shared" si="37"/>
        <v>0</v>
      </c>
      <c r="I37" s="173">
        <f t="shared" si="37"/>
        <v>0</v>
      </c>
      <c r="J37" s="173">
        <f t="shared" si="37"/>
        <v>0</v>
      </c>
      <c r="K37" s="173">
        <v>2440000</v>
      </c>
      <c r="L37" s="173">
        <f t="shared" ref="L37:R37" si="38">SUM(L38:L41)</f>
        <v>2440000</v>
      </c>
      <c r="M37" s="173">
        <f t="shared" si="38"/>
        <v>2440000</v>
      </c>
      <c r="N37" s="173">
        <f t="shared" si="38"/>
        <v>0</v>
      </c>
      <c r="O37" s="173">
        <f t="shared" si="38"/>
        <v>0</v>
      </c>
      <c r="P37" s="173">
        <f t="shared" si="38"/>
        <v>0</v>
      </c>
      <c r="Q37" s="173">
        <f t="shared" si="38"/>
        <v>0</v>
      </c>
      <c r="R37" s="173">
        <f t="shared" si="38"/>
        <v>0</v>
      </c>
    </row>
    <row r="38" spans="1:19" ht="16.5" customHeight="1">
      <c r="A38" s="115" t="s">
        <v>1092</v>
      </c>
      <c r="B38" s="125" t="s">
        <v>1168</v>
      </c>
      <c r="C38" s="115">
        <v>140000</v>
      </c>
      <c r="D38" s="115"/>
      <c r="E38" s="115"/>
      <c r="F38" s="115"/>
      <c r="G38" s="115"/>
      <c r="H38" s="115"/>
      <c r="I38" s="115"/>
      <c r="J38" s="115">
        <f t="shared" ref="J38:J41" si="39">SUM(F38:I38)</f>
        <v>0</v>
      </c>
      <c r="K38" s="115">
        <f t="shared" ref="K38:K41" si="40">C38+J38</f>
        <v>140000</v>
      </c>
      <c r="L38" s="115">
        <v>140000</v>
      </c>
      <c r="M38" s="115">
        <v>140000</v>
      </c>
      <c r="N38" s="115">
        <f t="shared" ref="N38:N41" si="41">L38-M38</f>
        <v>0</v>
      </c>
      <c r="O38" s="115">
        <v>0</v>
      </c>
      <c r="P38" s="115">
        <v>0</v>
      </c>
      <c r="Q38" s="115">
        <f>SUM(N38:P38)</f>
        <v>0</v>
      </c>
      <c r="R38" s="115">
        <f t="shared" ref="R38:R41" si="42">K38-M38-Q38</f>
        <v>0</v>
      </c>
    </row>
    <row r="39" spans="1:19" ht="16.5" customHeight="1">
      <c r="A39" s="115" t="s">
        <v>1092</v>
      </c>
      <c r="B39" s="125" t="s">
        <v>1173</v>
      </c>
      <c r="C39" s="115">
        <v>800000</v>
      </c>
      <c r="D39" s="115"/>
      <c r="E39" s="115"/>
      <c r="F39" s="115"/>
      <c r="G39" s="115"/>
      <c r="H39" s="115"/>
      <c r="I39" s="115"/>
      <c r="J39" s="115">
        <f t="shared" si="39"/>
        <v>0</v>
      </c>
      <c r="K39" s="115">
        <f t="shared" si="40"/>
        <v>800000</v>
      </c>
      <c r="L39" s="115">
        <v>800000</v>
      </c>
      <c r="M39" s="115">
        <v>800000</v>
      </c>
      <c r="N39" s="115">
        <f t="shared" si="41"/>
        <v>0</v>
      </c>
      <c r="O39" s="115">
        <v>0</v>
      </c>
      <c r="P39" s="115">
        <v>0</v>
      </c>
      <c r="Q39" s="115">
        <f>SUM(N39:P39)</f>
        <v>0</v>
      </c>
      <c r="R39" s="115">
        <f t="shared" si="42"/>
        <v>0</v>
      </c>
    </row>
    <row r="40" spans="1:19" ht="16.5" customHeight="1">
      <c r="A40" s="115" t="s">
        <v>1092</v>
      </c>
      <c r="B40" s="125" t="s">
        <v>1174</v>
      </c>
      <c r="C40" s="115">
        <v>1000000</v>
      </c>
      <c r="D40" s="115"/>
      <c r="E40" s="115"/>
      <c r="F40" s="115"/>
      <c r="G40" s="115"/>
      <c r="H40" s="115"/>
      <c r="I40" s="115"/>
      <c r="J40" s="115">
        <f t="shared" si="39"/>
        <v>0</v>
      </c>
      <c r="K40" s="115">
        <f t="shared" si="40"/>
        <v>1000000</v>
      </c>
      <c r="L40" s="115">
        <v>1000000</v>
      </c>
      <c r="M40" s="115">
        <v>1000000</v>
      </c>
      <c r="N40" s="115">
        <f t="shared" si="41"/>
        <v>0</v>
      </c>
      <c r="O40" s="115">
        <v>0</v>
      </c>
      <c r="P40" s="115">
        <v>0</v>
      </c>
      <c r="Q40" s="115">
        <f>SUM(N40:P40)</f>
        <v>0</v>
      </c>
      <c r="R40" s="115">
        <f t="shared" si="42"/>
        <v>0</v>
      </c>
    </row>
    <row r="41" spans="1:19" ht="16.5" customHeight="1">
      <c r="A41" s="115" t="s">
        <v>1092</v>
      </c>
      <c r="B41" s="125" t="s">
        <v>1171</v>
      </c>
      <c r="C41" s="115">
        <v>500000</v>
      </c>
      <c r="D41" s="115"/>
      <c r="E41" s="115"/>
      <c r="F41" s="115"/>
      <c r="G41" s="115"/>
      <c r="H41" s="115"/>
      <c r="I41" s="115"/>
      <c r="J41" s="115">
        <f t="shared" si="39"/>
        <v>0</v>
      </c>
      <c r="K41" s="115">
        <f t="shared" si="40"/>
        <v>500000</v>
      </c>
      <c r="L41" s="115">
        <v>500000</v>
      </c>
      <c r="M41" s="115">
        <v>500000</v>
      </c>
      <c r="N41" s="115">
        <f t="shared" si="41"/>
        <v>0</v>
      </c>
      <c r="O41" s="115">
        <v>0</v>
      </c>
      <c r="P41" s="115">
        <v>0</v>
      </c>
      <c r="Q41" s="115">
        <f>SUM(N41:P41)</f>
        <v>0</v>
      </c>
      <c r="R41" s="115">
        <f t="shared" si="42"/>
        <v>0</v>
      </c>
    </row>
    <row r="42" spans="1:19" ht="16.5" customHeight="1">
      <c r="A42" s="120" t="s">
        <v>3</v>
      </c>
      <c r="B42" s="175" t="s">
        <v>1175</v>
      </c>
      <c r="C42" s="175">
        <f>SUM(C43,C45,C49,C51,C53)</f>
        <v>0</v>
      </c>
      <c r="D42" s="175">
        <f t="shared" ref="D42:J42" si="43">SUM(D43,D45,D49,D51,D53)</f>
        <v>0</v>
      </c>
      <c r="E42" s="175">
        <f t="shared" si="43"/>
        <v>0</v>
      </c>
      <c r="F42" s="175">
        <f t="shared" si="43"/>
        <v>0</v>
      </c>
      <c r="G42" s="175">
        <f t="shared" si="43"/>
        <v>0</v>
      </c>
      <c r="H42" s="175">
        <f t="shared" si="43"/>
        <v>21900000</v>
      </c>
      <c r="I42" s="175">
        <f t="shared" si="43"/>
        <v>0</v>
      </c>
      <c r="J42" s="175">
        <f t="shared" si="43"/>
        <v>21900000</v>
      </c>
      <c r="K42" s="175">
        <f t="shared" ref="K42:R42" si="44">SUM(K43,K45,K49,K51,K53)</f>
        <v>21900000</v>
      </c>
      <c r="L42" s="175">
        <f t="shared" si="44"/>
        <v>21647080</v>
      </c>
      <c r="M42" s="175">
        <f>SUM(M43,M45,M49,M51,M53)</f>
        <v>21647080</v>
      </c>
      <c r="N42" s="175">
        <f t="shared" si="44"/>
        <v>0</v>
      </c>
      <c r="O42" s="175">
        <f t="shared" si="44"/>
        <v>252920</v>
      </c>
      <c r="P42" s="175">
        <f t="shared" si="44"/>
        <v>0</v>
      </c>
      <c r="Q42" s="175">
        <f t="shared" si="44"/>
        <v>252920</v>
      </c>
      <c r="R42" s="175">
        <f t="shared" si="44"/>
        <v>0</v>
      </c>
      <c r="S42" s="176"/>
    </row>
    <row r="43" spans="1:19" ht="16.5" customHeight="1">
      <c r="A43" s="173" t="s">
        <v>16</v>
      </c>
      <c r="B43" s="174" t="s">
        <v>1097</v>
      </c>
      <c r="C43" s="173">
        <f t="shared" ref="C43:R43" si="45">SUM(C44:C44)</f>
        <v>0</v>
      </c>
      <c r="D43" s="173">
        <f t="shared" ref="D43:J43" si="46">SUM(D44)</f>
        <v>0</v>
      </c>
      <c r="E43" s="173">
        <f t="shared" si="46"/>
        <v>0</v>
      </c>
      <c r="F43" s="173">
        <f t="shared" si="46"/>
        <v>0</v>
      </c>
      <c r="G43" s="173">
        <f t="shared" si="46"/>
        <v>0</v>
      </c>
      <c r="H43" s="173">
        <f t="shared" si="46"/>
        <v>11100000</v>
      </c>
      <c r="I43" s="173">
        <f t="shared" si="46"/>
        <v>0</v>
      </c>
      <c r="J43" s="173">
        <f t="shared" si="46"/>
        <v>11100000</v>
      </c>
      <c r="K43" s="173">
        <f t="shared" si="45"/>
        <v>11100000</v>
      </c>
      <c r="L43" s="173">
        <f t="shared" si="45"/>
        <v>11100000</v>
      </c>
      <c r="M43" s="173">
        <f t="shared" si="45"/>
        <v>11100000</v>
      </c>
      <c r="N43" s="173">
        <f t="shared" si="45"/>
        <v>0</v>
      </c>
      <c r="O43" s="173">
        <f t="shared" si="45"/>
        <v>0</v>
      </c>
      <c r="P43" s="173">
        <f t="shared" si="45"/>
        <v>0</v>
      </c>
      <c r="Q43" s="173">
        <f t="shared" si="45"/>
        <v>0</v>
      </c>
      <c r="R43" s="173">
        <f t="shared" si="45"/>
        <v>0</v>
      </c>
    </row>
    <row r="44" spans="1:19" ht="16.5" customHeight="1">
      <c r="A44" s="115" t="s">
        <v>64</v>
      </c>
      <c r="B44" s="123" t="s">
        <v>1098</v>
      </c>
      <c r="C44" s="115">
        <v>0</v>
      </c>
      <c r="D44" s="115"/>
      <c r="E44" s="115"/>
      <c r="F44" s="115"/>
      <c r="G44" s="115"/>
      <c r="H44" s="115">
        <v>11100000</v>
      </c>
      <c r="I44" s="115"/>
      <c r="J44" s="115">
        <f>SUM(F44:I44)</f>
        <v>11100000</v>
      </c>
      <c r="K44" s="115">
        <f>C44+J44</f>
        <v>11100000</v>
      </c>
      <c r="L44" s="115">
        <v>11100000</v>
      </c>
      <c r="M44" s="115">
        <v>11100000</v>
      </c>
      <c r="N44" s="115">
        <f>L44-M44</f>
        <v>0</v>
      </c>
      <c r="O44" s="115">
        <v>0</v>
      </c>
      <c r="P44" s="115">
        <v>0</v>
      </c>
      <c r="Q44" s="115">
        <f>SUM(N44:P44)</f>
        <v>0</v>
      </c>
      <c r="R44" s="115">
        <f>K44-M44-Q44</f>
        <v>0</v>
      </c>
      <c r="S44" s="118"/>
    </row>
    <row r="45" spans="1:19" ht="16.5" customHeight="1">
      <c r="A45" s="173" t="s">
        <v>16</v>
      </c>
      <c r="B45" s="173" t="s">
        <v>1100</v>
      </c>
      <c r="C45" s="173">
        <v>0</v>
      </c>
      <c r="D45" s="173">
        <f t="shared" ref="D45:J45" si="47">SUM(D46:D48)</f>
        <v>0</v>
      </c>
      <c r="E45" s="173">
        <f t="shared" si="47"/>
        <v>0</v>
      </c>
      <c r="F45" s="173">
        <f t="shared" si="47"/>
        <v>0</v>
      </c>
      <c r="G45" s="173">
        <f t="shared" si="47"/>
        <v>0</v>
      </c>
      <c r="H45" s="173">
        <f t="shared" si="47"/>
        <v>4300000</v>
      </c>
      <c r="I45" s="173">
        <f t="shared" si="47"/>
        <v>0</v>
      </c>
      <c r="J45" s="173">
        <f t="shared" si="47"/>
        <v>4300000</v>
      </c>
      <c r="K45" s="173">
        <v>4300000</v>
      </c>
      <c r="L45" s="173">
        <f>SUM(L46:L48)</f>
        <v>4047080</v>
      </c>
      <c r="M45" s="173">
        <f t="shared" ref="M45:R45" si="48">SUM(M46:M48)</f>
        <v>4047080</v>
      </c>
      <c r="N45" s="173">
        <f t="shared" si="48"/>
        <v>0</v>
      </c>
      <c r="O45" s="173">
        <f t="shared" si="48"/>
        <v>252920</v>
      </c>
      <c r="P45" s="173">
        <f t="shared" si="48"/>
        <v>0</v>
      </c>
      <c r="Q45" s="173">
        <f t="shared" si="48"/>
        <v>252920</v>
      </c>
      <c r="R45" s="173">
        <f t="shared" si="48"/>
        <v>0</v>
      </c>
      <c r="S45" s="118"/>
    </row>
    <row r="46" spans="1:19" ht="16.5" customHeight="1">
      <c r="A46" s="115" t="s">
        <v>1092</v>
      </c>
      <c r="B46" s="115" t="s">
        <v>1168</v>
      </c>
      <c r="C46" s="115">
        <v>0</v>
      </c>
      <c r="D46" s="115"/>
      <c r="E46" s="115"/>
      <c r="F46" s="115"/>
      <c r="G46" s="115"/>
      <c r="H46" s="115">
        <v>280000</v>
      </c>
      <c r="I46" s="115"/>
      <c r="J46" s="115">
        <f t="shared" ref="J46:J48" si="49">SUM(F46:I46)</f>
        <v>280000</v>
      </c>
      <c r="K46" s="115">
        <f t="shared" ref="K46:K48" si="50">C46+J46</f>
        <v>280000</v>
      </c>
      <c r="L46" s="115">
        <v>280000</v>
      </c>
      <c r="M46" s="115">
        <v>280000</v>
      </c>
      <c r="N46" s="115">
        <f t="shared" ref="N46:N48" si="51">L46-M46</f>
        <v>0</v>
      </c>
      <c r="O46" s="115">
        <v>0</v>
      </c>
      <c r="P46" s="115">
        <v>0</v>
      </c>
      <c r="Q46" s="115">
        <f>SUM(N46:P46)</f>
        <v>0</v>
      </c>
      <c r="R46" s="115">
        <f t="shared" ref="R46:R48" si="52">K46-M46-Q46</f>
        <v>0</v>
      </c>
      <c r="S46" s="118"/>
    </row>
    <row r="47" spans="1:19" ht="16.5" customHeight="1">
      <c r="A47" s="115" t="s">
        <v>1092</v>
      </c>
      <c r="B47" s="115" t="s">
        <v>1101</v>
      </c>
      <c r="C47" s="115">
        <v>0</v>
      </c>
      <c r="D47" s="115"/>
      <c r="E47" s="115"/>
      <c r="F47" s="115"/>
      <c r="G47" s="115"/>
      <c r="H47" s="115">
        <v>2520000</v>
      </c>
      <c r="I47" s="115"/>
      <c r="J47" s="115">
        <f t="shared" si="49"/>
        <v>2520000</v>
      </c>
      <c r="K47" s="115">
        <f t="shared" si="50"/>
        <v>2520000</v>
      </c>
      <c r="L47" s="115">
        <v>2267080</v>
      </c>
      <c r="M47" s="115">
        <v>2267080</v>
      </c>
      <c r="N47" s="115">
        <f t="shared" si="51"/>
        <v>0</v>
      </c>
      <c r="O47" s="115">
        <v>252920</v>
      </c>
      <c r="P47" s="115">
        <v>0</v>
      </c>
      <c r="Q47" s="115">
        <f>SUM(N47:P47)</f>
        <v>252920</v>
      </c>
      <c r="R47" s="115">
        <f t="shared" si="52"/>
        <v>0</v>
      </c>
      <c r="S47" s="118"/>
    </row>
    <row r="48" spans="1:19" ht="16.5" customHeight="1">
      <c r="A48" s="115" t="s">
        <v>1092</v>
      </c>
      <c r="B48" s="123" t="s">
        <v>1102</v>
      </c>
      <c r="C48" s="115">
        <v>0</v>
      </c>
      <c r="D48" s="115"/>
      <c r="E48" s="115"/>
      <c r="F48" s="115"/>
      <c r="G48" s="115"/>
      <c r="H48" s="115">
        <v>1500000</v>
      </c>
      <c r="I48" s="115"/>
      <c r="J48" s="115">
        <f t="shared" si="49"/>
        <v>1500000</v>
      </c>
      <c r="K48" s="115">
        <f t="shared" si="50"/>
        <v>1500000</v>
      </c>
      <c r="L48" s="115">
        <v>1500000</v>
      </c>
      <c r="M48" s="115">
        <v>1500000</v>
      </c>
      <c r="N48" s="115">
        <f t="shared" si="51"/>
        <v>0</v>
      </c>
      <c r="O48" s="115">
        <v>0</v>
      </c>
      <c r="P48" s="115">
        <v>0</v>
      </c>
      <c r="Q48" s="115">
        <f>SUM(N48:P48)</f>
        <v>0</v>
      </c>
      <c r="R48" s="115">
        <f t="shared" si="52"/>
        <v>0</v>
      </c>
      <c r="S48" s="118"/>
    </row>
    <row r="49" spans="1:19" ht="16.5" customHeight="1">
      <c r="A49" s="173" t="s">
        <v>16</v>
      </c>
      <c r="B49" s="174" t="s">
        <v>1176</v>
      </c>
      <c r="C49" s="173">
        <v>0</v>
      </c>
      <c r="D49" s="173">
        <f t="shared" ref="D49:J49" si="53">SUM(D50)</f>
        <v>0</v>
      </c>
      <c r="E49" s="173">
        <f t="shared" si="53"/>
        <v>0</v>
      </c>
      <c r="F49" s="173">
        <f t="shared" si="53"/>
        <v>0</v>
      </c>
      <c r="G49" s="173">
        <f t="shared" si="53"/>
        <v>0</v>
      </c>
      <c r="H49" s="173">
        <f t="shared" si="53"/>
        <v>600000</v>
      </c>
      <c r="I49" s="173">
        <f t="shared" si="53"/>
        <v>0</v>
      </c>
      <c r="J49" s="173">
        <f t="shared" si="53"/>
        <v>600000</v>
      </c>
      <c r="K49" s="173">
        <v>600000</v>
      </c>
      <c r="L49" s="173">
        <f t="shared" ref="L49:R53" si="54">SUM(L50)</f>
        <v>600000</v>
      </c>
      <c r="M49" s="173">
        <f t="shared" si="54"/>
        <v>600000</v>
      </c>
      <c r="N49" s="173">
        <f t="shared" si="54"/>
        <v>0</v>
      </c>
      <c r="O49" s="173">
        <f t="shared" si="54"/>
        <v>0</v>
      </c>
      <c r="P49" s="173">
        <f t="shared" si="54"/>
        <v>0</v>
      </c>
      <c r="Q49" s="173">
        <f t="shared" si="54"/>
        <v>0</v>
      </c>
      <c r="R49" s="173">
        <f t="shared" si="54"/>
        <v>0</v>
      </c>
      <c r="S49" s="118"/>
    </row>
    <row r="50" spans="1:19" ht="16.5" customHeight="1">
      <c r="A50" s="115" t="s">
        <v>1092</v>
      </c>
      <c r="B50" s="123" t="s">
        <v>1176</v>
      </c>
      <c r="C50" s="115">
        <v>0</v>
      </c>
      <c r="D50" s="115"/>
      <c r="E50" s="115"/>
      <c r="F50" s="115"/>
      <c r="G50" s="115"/>
      <c r="H50" s="115">
        <v>600000</v>
      </c>
      <c r="I50" s="115"/>
      <c r="J50" s="115">
        <f>SUM(F50:I50)</f>
        <v>600000</v>
      </c>
      <c r="K50" s="115">
        <f>C50+J50</f>
        <v>600000</v>
      </c>
      <c r="L50" s="115">
        <v>600000</v>
      </c>
      <c r="M50" s="115">
        <v>600000</v>
      </c>
      <c r="N50" s="115">
        <f>L50-M50</f>
        <v>0</v>
      </c>
      <c r="O50" s="115">
        <v>0</v>
      </c>
      <c r="P50" s="115">
        <v>0</v>
      </c>
      <c r="Q50" s="115">
        <f>SUM(N50:P50)</f>
        <v>0</v>
      </c>
      <c r="R50" s="115">
        <f>K50-M50-Q50</f>
        <v>0</v>
      </c>
      <c r="S50" s="118"/>
    </row>
    <row r="51" spans="1:19" ht="16.5" customHeight="1">
      <c r="A51" s="173" t="s">
        <v>16</v>
      </c>
      <c r="B51" s="174" t="s">
        <v>1113</v>
      </c>
      <c r="C51" s="173">
        <v>0</v>
      </c>
      <c r="D51" s="173">
        <f t="shared" ref="D51:J51" si="55">SUM(D52)</f>
        <v>0</v>
      </c>
      <c r="E51" s="173">
        <f t="shared" si="55"/>
        <v>0</v>
      </c>
      <c r="F51" s="173">
        <f t="shared" si="55"/>
        <v>0</v>
      </c>
      <c r="G51" s="173">
        <f t="shared" si="55"/>
        <v>0</v>
      </c>
      <c r="H51" s="173">
        <f t="shared" si="55"/>
        <v>5000000</v>
      </c>
      <c r="I51" s="173">
        <f t="shared" si="55"/>
        <v>0</v>
      </c>
      <c r="J51" s="173">
        <f t="shared" si="55"/>
        <v>5000000</v>
      </c>
      <c r="K51" s="173">
        <v>5000000</v>
      </c>
      <c r="L51" s="173">
        <f t="shared" si="54"/>
        <v>5000000</v>
      </c>
      <c r="M51" s="173">
        <f t="shared" si="54"/>
        <v>5000000</v>
      </c>
      <c r="N51" s="173">
        <f t="shared" si="54"/>
        <v>0</v>
      </c>
      <c r="O51" s="173">
        <f t="shared" si="54"/>
        <v>0</v>
      </c>
      <c r="P51" s="173">
        <f t="shared" si="54"/>
        <v>0</v>
      </c>
      <c r="Q51" s="173">
        <f t="shared" si="54"/>
        <v>0</v>
      </c>
      <c r="R51" s="173">
        <f t="shared" si="54"/>
        <v>0</v>
      </c>
      <c r="S51" s="118"/>
    </row>
    <row r="52" spans="1:19" ht="16.5" customHeight="1">
      <c r="A52" s="115" t="s">
        <v>1092</v>
      </c>
      <c r="B52" s="123" t="s">
        <v>1114</v>
      </c>
      <c r="C52" s="115">
        <v>0</v>
      </c>
      <c r="D52" s="115"/>
      <c r="E52" s="115"/>
      <c r="F52" s="115"/>
      <c r="G52" s="115"/>
      <c r="H52" s="115">
        <v>5000000</v>
      </c>
      <c r="I52" s="115"/>
      <c r="J52" s="115">
        <f>SUM(F52:I52)</f>
        <v>5000000</v>
      </c>
      <c r="K52" s="115">
        <f>C52+J52</f>
        <v>5000000</v>
      </c>
      <c r="L52" s="115">
        <v>5000000</v>
      </c>
      <c r="M52" s="115">
        <v>5000000</v>
      </c>
      <c r="N52" s="115">
        <f>L52-M52</f>
        <v>0</v>
      </c>
      <c r="O52" s="115">
        <v>0</v>
      </c>
      <c r="P52" s="115">
        <v>0</v>
      </c>
      <c r="Q52" s="115">
        <f>SUM(N52:P52)</f>
        <v>0</v>
      </c>
      <c r="R52" s="115">
        <f>K52-M52-Q52</f>
        <v>0</v>
      </c>
      <c r="S52" s="118"/>
    </row>
    <row r="53" spans="1:19" ht="16.5" customHeight="1">
      <c r="A53" s="173" t="s">
        <v>16</v>
      </c>
      <c r="B53" s="174" t="s">
        <v>1121</v>
      </c>
      <c r="C53" s="173">
        <v>0</v>
      </c>
      <c r="D53" s="173">
        <f t="shared" ref="D53:J53" si="56">SUM(D54)</f>
        <v>0</v>
      </c>
      <c r="E53" s="173">
        <f t="shared" si="56"/>
        <v>0</v>
      </c>
      <c r="F53" s="173">
        <f t="shared" si="56"/>
        <v>0</v>
      </c>
      <c r="G53" s="173">
        <f t="shared" si="56"/>
        <v>0</v>
      </c>
      <c r="H53" s="173">
        <f t="shared" si="56"/>
        <v>900000</v>
      </c>
      <c r="I53" s="173">
        <f t="shared" si="56"/>
        <v>0</v>
      </c>
      <c r="J53" s="173">
        <f t="shared" si="56"/>
        <v>900000</v>
      </c>
      <c r="K53" s="173">
        <v>900000</v>
      </c>
      <c r="L53" s="173">
        <f t="shared" si="54"/>
        <v>900000</v>
      </c>
      <c r="M53" s="173">
        <f t="shared" si="54"/>
        <v>900000</v>
      </c>
      <c r="N53" s="173">
        <f t="shared" si="54"/>
        <v>0</v>
      </c>
      <c r="O53" s="173">
        <f t="shared" si="54"/>
        <v>0</v>
      </c>
      <c r="P53" s="173">
        <f t="shared" si="54"/>
        <v>0</v>
      </c>
      <c r="Q53" s="173">
        <f t="shared" si="54"/>
        <v>0</v>
      </c>
      <c r="R53" s="173">
        <f t="shared" si="54"/>
        <v>0</v>
      </c>
      <c r="S53" s="118"/>
    </row>
    <row r="54" spans="1:19" ht="16.5" customHeight="1">
      <c r="A54" s="115" t="s">
        <v>1092</v>
      </c>
      <c r="B54" s="123" t="s">
        <v>1172</v>
      </c>
      <c r="C54" s="115">
        <v>0</v>
      </c>
      <c r="D54" s="115"/>
      <c r="E54" s="115"/>
      <c r="F54" s="115"/>
      <c r="G54" s="115"/>
      <c r="H54" s="115">
        <v>900000</v>
      </c>
      <c r="I54" s="115"/>
      <c r="J54" s="115">
        <f>SUM(F54:I54)</f>
        <v>900000</v>
      </c>
      <c r="K54" s="115">
        <f>C54+J54</f>
        <v>900000</v>
      </c>
      <c r="L54" s="115">
        <v>900000</v>
      </c>
      <c r="M54" s="115">
        <v>900000</v>
      </c>
      <c r="N54" s="115">
        <f>L54-M54</f>
        <v>0</v>
      </c>
      <c r="O54" s="115">
        <v>0</v>
      </c>
      <c r="P54" s="115">
        <v>0</v>
      </c>
      <c r="Q54" s="115">
        <f>SUM(N54:P54)</f>
        <v>0</v>
      </c>
      <c r="R54" s="115">
        <f>K54-M54-Q54</f>
        <v>0</v>
      </c>
      <c r="S54" s="118"/>
    </row>
    <row r="55" spans="1:19" ht="16.5" customHeight="1">
      <c r="A55" s="230" t="s">
        <v>2</v>
      </c>
      <c r="B55" s="230" t="s">
        <v>1177</v>
      </c>
      <c r="C55" s="230">
        <f t="shared" ref="C55:R55" si="57">C56</f>
        <v>29541000</v>
      </c>
      <c r="D55" s="230">
        <f t="shared" si="57"/>
        <v>0</v>
      </c>
      <c r="E55" s="230">
        <f t="shared" si="57"/>
        <v>0</v>
      </c>
      <c r="F55" s="230">
        <f t="shared" si="57"/>
        <v>0</v>
      </c>
      <c r="G55" s="230">
        <f t="shared" si="57"/>
        <v>0</v>
      </c>
      <c r="H55" s="230">
        <f t="shared" si="57"/>
        <v>-351440</v>
      </c>
      <c r="I55" s="230">
        <f t="shared" si="57"/>
        <v>0</v>
      </c>
      <c r="J55" s="230">
        <f t="shared" si="57"/>
        <v>-351440</v>
      </c>
      <c r="K55" s="230">
        <f t="shared" si="57"/>
        <v>29189560</v>
      </c>
      <c r="L55" s="230">
        <f t="shared" si="57"/>
        <v>29189560</v>
      </c>
      <c r="M55" s="230">
        <f t="shared" si="57"/>
        <v>29189560</v>
      </c>
      <c r="N55" s="230">
        <f t="shared" si="57"/>
        <v>0</v>
      </c>
      <c r="O55" s="230">
        <f t="shared" si="57"/>
        <v>0</v>
      </c>
      <c r="P55" s="230">
        <f t="shared" si="57"/>
        <v>0</v>
      </c>
      <c r="Q55" s="230">
        <f t="shared" si="57"/>
        <v>0</v>
      </c>
      <c r="R55" s="230">
        <f t="shared" si="57"/>
        <v>0</v>
      </c>
      <c r="S55" s="265" t="s">
        <v>1633</v>
      </c>
    </row>
    <row r="56" spans="1:19" ht="16.5" customHeight="1">
      <c r="A56" s="120" t="s">
        <v>3</v>
      </c>
      <c r="B56" s="175" t="s">
        <v>1178</v>
      </c>
      <c r="C56" s="175">
        <f t="shared" ref="C56:R56" si="58">SUM(C59,C57,C67,C71,C73,C61)</f>
        <v>29541000</v>
      </c>
      <c r="D56" s="175">
        <f t="shared" si="58"/>
        <v>0</v>
      </c>
      <c r="E56" s="175">
        <f t="shared" si="58"/>
        <v>0</v>
      </c>
      <c r="F56" s="175">
        <f t="shared" si="58"/>
        <v>0</v>
      </c>
      <c r="G56" s="175">
        <f t="shared" si="58"/>
        <v>0</v>
      </c>
      <c r="H56" s="175">
        <f t="shared" si="58"/>
        <v>-351440</v>
      </c>
      <c r="I56" s="175">
        <f t="shared" si="58"/>
        <v>0</v>
      </c>
      <c r="J56" s="175">
        <f t="shared" si="58"/>
        <v>-351440</v>
      </c>
      <c r="K56" s="175">
        <f t="shared" si="58"/>
        <v>29189560</v>
      </c>
      <c r="L56" s="175">
        <f t="shared" si="58"/>
        <v>29189560</v>
      </c>
      <c r="M56" s="175">
        <f t="shared" si="58"/>
        <v>29189560</v>
      </c>
      <c r="N56" s="175">
        <f t="shared" si="58"/>
        <v>0</v>
      </c>
      <c r="O56" s="175">
        <f t="shared" si="58"/>
        <v>0</v>
      </c>
      <c r="P56" s="175">
        <f t="shared" si="58"/>
        <v>0</v>
      </c>
      <c r="Q56" s="175">
        <f t="shared" si="58"/>
        <v>0</v>
      </c>
      <c r="R56" s="175">
        <f t="shared" si="58"/>
        <v>0</v>
      </c>
      <c r="S56" s="116"/>
    </row>
    <row r="57" spans="1:19" ht="16.5" customHeight="1">
      <c r="A57" s="173" t="s">
        <v>16</v>
      </c>
      <c r="B57" s="173" t="s">
        <v>1179</v>
      </c>
      <c r="C57" s="173">
        <f t="shared" ref="C57:R57" si="59">SUM(C58:C58)</f>
        <v>3600000</v>
      </c>
      <c r="D57" s="173">
        <f t="shared" ref="D57:J57" si="60">SUM(D58)</f>
        <v>0</v>
      </c>
      <c r="E57" s="173">
        <f t="shared" si="60"/>
        <v>0</v>
      </c>
      <c r="F57" s="173">
        <f t="shared" si="60"/>
        <v>0</v>
      </c>
      <c r="G57" s="173">
        <f t="shared" si="60"/>
        <v>0</v>
      </c>
      <c r="H57" s="173">
        <f t="shared" si="60"/>
        <v>0</v>
      </c>
      <c r="I57" s="173">
        <f t="shared" si="60"/>
        <v>0</v>
      </c>
      <c r="J57" s="173">
        <f t="shared" si="60"/>
        <v>0</v>
      </c>
      <c r="K57" s="173">
        <f t="shared" si="59"/>
        <v>3600000</v>
      </c>
      <c r="L57" s="173">
        <f t="shared" si="59"/>
        <v>3600000</v>
      </c>
      <c r="M57" s="173">
        <f t="shared" si="59"/>
        <v>3600000</v>
      </c>
      <c r="N57" s="173">
        <f t="shared" si="59"/>
        <v>0</v>
      </c>
      <c r="O57" s="173">
        <f t="shared" si="59"/>
        <v>0</v>
      </c>
      <c r="P57" s="173">
        <f t="shared" si="59"/>
        <v>0</v>
      </c>
      <c r="Q57" s="173">
        <f t="shared" si="59"/>
        <v>0</v>
      </c>
      <c r="R57" s="173">
        <f t="shared" si="59"/>
        <v>0</v>
      </c>
    </row>
    <row r="58" spans="1:19" ht="16.5" customHeight="1">
      <c r="A58" s="115" t="s">
        <v>64</v>
      </c>
      <c r="B58" s="123" t="s">
        <v>1180</v>
      </c>
      <c r="C58" s="115">
        <v>3600000</v>
      </c>
      <c r="D58" s="115"/>
      <c r="E58" s="115"/>
      <c r="F58" s="115"/>
      <c r="G58" s="115"/>
      <c r="H58" s="115"/>
      <c r="I58" s="115"/>
      <c r="J58" s="115">
        <f>SUM(F58:I58)</f>
        <v>0</v>
      </c>
      <c r="K58" s="115">
        <f>C58+J58</f>
        <v>3600000</v>
      </c>
      <c r="L58" s="115">
        <v>3600000</v>
      </c>
      <c r="M58" s="115">
        <v>3600000</v>
      </c>
      <c r="N58" s="115">
        <f>L58-M58</f>
        <v>0</v>
      </c>
      <c r="O58" s="115">
        <v>0</v>
      </c>
      <c r="P58" s="115">
        <v>0</v>
      </c>
      <c r="Q58" s="115">
        <f>SUM(N58:P58)</f>
        <v>0</v>
      </c>
      <c r="R58" s="115">
        <f>K58-M58-Q58</f>
        <v>0</v>
      </c>
      <c r="S58" s="118">
        <f>K58-M58</f>
        <v>0</v>
      </c>
    </row>
    <row r="59" spans="1:19" ht="16.5" customHeight="1">
      <c r="A59" s="173" t="s">
        <v>16</v>
      </c>
      <c r="B59" s="173" t="s">
        <v>1166</v>
      </c>
      <c r="C59" s="173">
        <f>C60</f>
        <v>3000000</v>
      </c>
      <c r="D59" s="173">
        <f t="shared" ref="D59:J59" si="61">SUM(D60)</f>
        <v>0</v>
      </c>
      <c r="E59" s="173">
        <f t="shared" si="61"/>
        <v>0</v>
      </c>
      <c r="F59" s="173">
        <f t="shared" si="61"/>
        <v>0</v>
      </c>
      <c r="G59" s="173">
        <f t="shared" si="61"/>
        <v>0</v>
      </c>
      <c r="H59" s="173">
        <f t="shared" si="61"/>
        <v>-300000</v>
      </c>
      <c r="I59" s="173">
        <f t="shared" si="61"/>
        <v>0</v>
      </c>
      <c r="J59" s="173">
        <f t="shared" si="61"/>
        <v>-300000</v>
      </c>
      <c r="K59" s="173">
        <f t="shared" ref="K59:R59" si="62">K60</f>
        <v>2700000</v>
      </c>
      <c r="L59" s="173">
        <f t="shared" si="62"/>
        <v>2700000</v>
      </c>
      <c r="M59" s="173">
        <f t="shared" si="62"/>
        <v>2700000</v>
      </c>
      <c r="N59" s="173">
        <f t="shared" si="62"/>
        <v>0</v>
      </c>
      <c r="O59" s="173">
        <f t="shared" si="62"/>
        <v>0</v>
      </c>
      <c r="P59" s="173">
        <f t="shared" si="62"/>
        <v>0</v>
      </c>
      <c r="Q59" s="173">
        <f t="shared" si="62"/>
        <v>0</v>
      </c>
      <c r="R59" s="173">
        <f t="shared" si="62"/>
        <v>0</v>
      </c>
      <c r="S59" s="118"/>
    </row>
    <row r="60" spans="1:19" ht="16.5" customHeight="1">
      <c r="A60" s="115" t="s">
        <v>1092</v>
      </c>
      <c r="B60" s="115" t="s">
        <v>1167</v>
      </c>
      <c r="C60" s="115">
        <v>3000000</v>
      </c>
      <c r="D60" s="115"/>
      <c r="E60" s="115"/>
      <c r="F60" s="115"/>
      <c r="G60" s="115"/>
      <c r="H60" s="115">
        <v>-300000</v>
      </c>
      <c r="I60" s="115"/>
      <c r="J60" s="115">
        <f>SUM(F60:I60)</f>
        <v>-300000</v>
      </c>
      <c r="K60" s="115">
        <f>C60+J60</f>
        <v>2700000</v>
      </c>
      <c r="L60" s="115">
        <v>2700000</v>
      </c>
      <c r="M60" s="115">
        <v>2700000</v>
      </c>
      <c r="N60" s="115">
        <f>L60-M60</f>
        <v>0</v>
      </c>
      <c r="O60" s="115">
        <v>0</v>
      </c>
      <c r="P60" s="115">
        <v>0</v>
      </c>
      <c r="Q60" s="115">
        <f>SUM(N60:P60)</f>
        <v>0</v>
      </c>
      <c r="R60" s="115">
        <f>K60-M60-Q60</f>
        <v>0</v>
      </c>
      <c r="S60" s="118"/>
    </row>
    <row r="61" spans="1:19" ht="16.5" customHeight="1">
      <c r="A61" s="173" t="s">
        <v>16</v>
      </c>
      <c r="B61" s="173" t="s">
        <v>298</v>
      </c>
      <c r="C61" s="173">
        <f>SUM(C62:C66)</f>
        <v>359000</v>
      </c>
      <c r="D61" s="173">
        <f t="shared" ref="D61:J61" si="63">SUM(D62:D66)</f>
        <v>0</v>
      </c>
      <c r="E61" s="173">
        <f t="shared" si="63"/>
        <v>0</v>
      </c>
      <c r="F61" s="173">
        <f t="shared" si="63"/>
        <v>0</v>
      </c>
      <c r="G61" s="173">
        <f t="shared" si="63"/>
        <v>0</v>
      </c>
      <c r="H61" s="173">
        <f t="shared" si="63"/>
        <v>-440</v>
      </c>
      <c r="I61" s="173">
        <f t="shared" si="63"/>
        <v>0</v>
      </c>
      <c r="J61" s="173">
        <f t="shared" si="63"/>
        <v>-440</v>
      </c>
      <c r="K61" s="173">
        <f t="shared" ref="K61:R61" si="64">SUM(K62:K66)</f>
        <v>358560</v>
      </c>
      <c r="L61" s="173">
        <f t="shared" si="64"/>
        <v>358560</v>
      </c>
      <c r="M61" s="173">
        <f t="shared" si="64"/>
        <v>358560</v>
      </c>
      <c r="N61" s="173">
        <f t="shared" si="64"/>
        <v>0</v>
      </c>
      <c r="O61" s="173">
        <f t="shared" si="64"/>
        <v>0</v>
      </c>
      <c r="P61" s="173">
        <f t="shared" si="64"/>
        <v>0</v>
      </c>
      <c r="Q61" s="173">
        <f t="shared" si="64"/>
        <v>0</v>
      </c>
      <c r="R61" s="173">
        <f t="shared" si="64"/>
        <v>0</v>
      </c>
      <c r="S61" s="118"/>
    </row>
    <row r="62" spans="1:19" ht="16.5" customHeight="1">
      <c r="A62" s="115" t="s">
        <v>64</v>
      </c>
      <c r="B62" s="115" t="s">
        <v>299</v>
      </c>
      <c r="C62" s="115">
        <v>162000</v>
      </c>
      <c r="D62" s="115"/>
      <c r="E62" s="115"/>
      <c r="F62" s="115"/>
      <c r="G62" s="115"/>
      <c r="H62" s="115"/>
      <c r="I62" s="115"/>
      <c r="J62" s="115">
        <f t="shared" ref="J62:J66" si="65">SUM(F62:I62)</f>
        <v>0</v>
      </c>
      <c r="K62" s="115">
        <f t="shared" ref="K62:K66" si="66">C62+J62</f>
        <v>162000</v>
      </c>
      <c r="L62" s="115">
        <v>162000</v>
      </c>
      <c r="M62" s="115">
        <v>162000</v>
      </c>
      <c r="N62" s="115">
        <f>L62-M62</f>
        <v>0</v>
      </c>
      <c r="O62" s="115">
        <v>0</v>
      </c>
      <c r="P62" s="115">
        <v>0</v>
      </c>
      <c r="Q62" s="115">
        <f>SUM(N62:P62)</f>
        <v>0</v>
      </c>
      <c r="R62" s="115">
        <f t="shared" ref="R62:R66" si="67">K62-M62-Q62</f>
        <v>0</v>
      </c>
      <c r="S62" s="118"/>
    </row>
    <row r="63" spans="1:19" ht="16.5" customHeight="1">
      <c r="A63" s="115" t="s">
        <v>64</v>
      </c>
      <c r="B63" s="115" t="s">
        <v>300</v>
      </c>
      <c r="C63" s="115">
        <v>131000</v>
      </c>
      <c r="D63" s="115"/>
      <c r="E63" s="115"/>
      <c r="F63" s="115"/>
      <c r="G63" s="115"/>
      <c r="H63" s="115">
        <v>-440</v>
      </c>
      <c r="I63" s="115"/>
      <c r="J63" s="115">
        <f t="shared" si="65"/>
        <v>-440</v>
      </c>
      <c r="K63" s="115">
        <f t="shared" si="66"/>
        <v>130560</v>
      </c>
      <c r="L63" s="115">
        <v>130560</v>
      </c>
      <c r="M63" s="115">
        <v>130560</v>
      </c>
      <c r="N63" s="115">
        <f>L63-M63</f>
        <v>0</v>
      </c>
      <c r="O63" s="115">
        <v>0</v>
      </c>
      <c r="P63" s="115">
        <v>0</v>
      </c>
      <c r="Q63" s="115">
        <f>SUM(N63:P63)</f>
        <v>0</v>
      </c>
      <c r="R63" s="115">
        <f t="shared" si="67"/>
        <v>0</v>
      </c>
      <c r="S63" s="118"/>
    </row>
    <row r="64" spans="1:19" ht="16.5" customHeight="1">
      <c r="A64" s="115" t="s">
        <v>64</v>
      </c>
      <c r="B64" s="115" t="s">
        <v>301</v>
      </c>
      <c r="C64" s="115">
        <v>54000</v>
      </c>
      <c r="D64" s="115"/>
      <c r="E64" s="115"/>
      <c r="F64" s="115"/>
      <c r="G64" s="115"/>
      <c r="H64" s="115"/>
      <c r="I64" s="115"/>
      <c r="J64" s="115">
        <f t="shared" si="65"/>
        <v>0</v>
      </c>
      <c r="K64" s="115">
        <f t="shared" si="66"/>
        <v>54000</v>
      </c>
      <c r="L64" s="115">
        <v>54000</v>
      </c>
      <c r="M64" s="115">
        <v>54000</v>
      </c>
      <c r="N64" s="115">
        <f>L64-M64</f>
        <v>0</v>
      </c>
      <c r="O64" s="115">
        <v>0</v>
      </c>
      <c r="P64" s="115">
        <v>0</v>
      </c>
      <c r="Q64" s="115">
        <f>SUM(N64:P64)</f>
        <v>0</v>
      </c>
      <c r="R64" s="115">
        <f t="shared" si="67"/>
        <v>0</v>
      </c>
      <c r="S64" s="118"/>
    </row>
    <row r="65" spans="1:19" ht="16.5" customHeight="1">
      <c r="A65" s="115" t="s">
        <v>64</v>
      </c>
      <c r="B65" s="115" t="s">
        <v>302</v>
      </c>
      <c r="C65" s="115">
        <v>5000</v>
      </c>
      <c r="D65" s="115"/>
      <c r="E65" s="115"/>
      <c r="F65" s="115"/>
      <c r="G65" s="115"/>
      <c r="H65" s="115"/>
      <c r="I65" s="115"/>
      <c r="J65" s="115">
        <f t="shared" si="65"/>
        <v>0</v>
      </c>
      <c r="K65" s="115">
        <f t="shared" si="66"/>
        <v>5000</v>
      </c>
      <c r="L65" s="115">
        <v>5000</v>
      </c>
      <c r="M65" s="115">
        <v>5000</v>
      </c>
      <c r="N65" s="115">
        <f>L65-M65</f>
        <v>0</v>
      </c>
      <c r="O65" s="115">
        <v>0</v>
      </c>
      <c r="P65" s="115">
        <v>0</v>
      </c>
      <c r="Q65" s="115">
        <f>SUM(N65:P65)</f>
        <v>0</v>
      </c>
      <c r="R65" s="115">
        <f t="shared" si="67"/>
        <v>0</v>
      </c>
      <c r="S65" s="118"/>
    </row>
    <row r="66" spans="1:19" ht="16.5" customHeight="1">
      <c r="A66" s="115" t="s">
        <v>64</v>
      </c>
      <c r="B66" s="115" t="s">
        <v>303</v>
      </c>
      <c r="C66" s="115">
        <v>7000</v>
      </c>
      <c r="D66" s="115"/>
      <c r="E66" s="115"/>
      <c r="F66" s="115"/>
      <c r="G66" s="115"/>
      <c r="H66" s="115"/>
      <c r="I66" s="115"/>
      <c r="J66" s="115">
        <f t="shared" si="65"/>
        <v>0</v>
      </c>
      <c r="K66" s="115">
        <f t="shared" si="66"/>
        <v>7000</v>
      </c>
      <c r="L66" s="115">
        <v>7000</v>
      </c>
      <c r="M66" s="115">
        <v>7000</v>
      </c>
      <c r="N66" s="115">
        <f>L66-M66</f>
        <v>0</v>
      </c>
      <c r="O66" s="115">
        <v>0</v>
      </c>
      <c r="P66" s="115">
        <v>0</v>
      </c>
      <c r="Q66" s="115">
        <f>SUM(N66:P66)</f>
        <v>0</v>
      </c>
      <c r="R66" s="115">
        <f t="shared" si="67"/>
        <v>0</v>
      </c>
      <c r="S66" s="118"/>
    </row>
    <row r="67" spans="1:19" ht="16.5" customHeight="1">
      <c r="A67" s="173" t="s">
        <v>16</v>
      </c>
      <c r="B67" s="173" t="s">
        <v>1100</v>
      </c>
      <c r="C67" s="173">
        <f>SUM(C68:C70)</f>
        <v>355000</v>
      </c>
      <c r="D67" s="173">
        <f t="shared" ref="D67:J67" si="68">SUM(D68:D70)</f>
        <v>0</v>
      </c>
      <c r="E67" s="173">
        <f t="shared" si="68"/>
        <v>0</v>
      </c>
      <c r="F67" s="173">
        <f t="shared" si="68"/>
        <v>0</v>
      </c>
      <c r="G67" s="173">
        <f t="shared" si="68"/>
        <v>0</v>
      </c>
      <c r="H67" s="173">
        <f t="shared" si="68"/>
        <v>-51000</v>
      </c>
      <c r="I67" s="173">
        <f t="shared" si="68"/>
        <v>0</v>
      </c>
      <c r="J67" s="173">
        <f t="shared" si="68"/>
        <v>-51000</v>
      </c>
      <c r="K67" s="173">
        <f t="shared" ref="K67:R67" si="69">SUM(K68:K70)</f>
        <v>304000</v>
      </c>
      <c r="L67" s="173">
        <f t="shared" si="69"/>
        <v>304000</v>
      </c>
      <c r="M67" s="173">
        <f t="shared" si="69"/>
        <v>304000</v>
      </c>
      <c r="N67" s="173">
        <f t="shared" si="69"/>
        <v>0</v>
      </c>
      <c r="O67" s="173">
        <f t="shared" si="69"/>
        <v>0</v>
      </c>
      <c r="P67" s="173">
        <f t="shared" si="69"/>
        <v>0</v>
      </c>
      <c r="Q67" s="173">
        <f t="shared" si="69"/>
        <v>0</v>
      </c>
      <c r="R67" s="173">
        <f t="shared" si="69"/>
        <v>0</v>
      </c>
      <c r="S67" s="118"/>
    </row>
    <row r="68" spans="1:19" ht="16.5" customHeight="1">
      <c r="A68" s="115" t="s">
        <v>1092</v>
      </c>
      <c r="B68" s="115" t="s">
        <v>1168</v>
      </c>
      <c r="C68" s="115">
        <v>247000</v>
      </c>
      <c r="D68" s="115"/>
      <c r="E68" s="115"/>
      <c r="F68" s="115"/>
      <c r="G68" s="115"/>
      <c r="H68" s="115"/>
      <c r="I68" s="115"/>
      <c r="J68" s="115">
        <f t="shared" ref="J68:J70" si="70">SUM(F68:I68)</f>
        <v>0</v>
      </c>
      <c r="K68" s="115">
        <f t="shared" ref="K68:K70" si="71">C68+J68</f>
        <v>247000</v>
      </c>
      <c r="L68" s="115">
        <v>247000</v>
      </c>
      <c r="M68" s="115">
        <v>247000</v>
      </c>
      <c r="N68" s="115">
        <f>L68-M68</f>
        <v>0</v>
      </c>
      <c r="O68" s="115">
        <v>0</v>
      </c>
      <c r="P68" s="115">
        <v>0</v>
      </c>
      <c r="Q68" s="115">
        <f>SUM(N68:P68)</f>
        <v>0</v>
      </c>
      <c r="R68" s="115">
        <f t="shared" ref="R68:R70" si="72">K68-M68-Q68</f>
        <v>0</v>
      </c>
      <c r="S68" s="118"/>
    </row>
    <row r="69" spans="1:19" ht="16.5" customHeight="1">
      <c r="A69" s="115" t="s">
        <v>1092</v>
      </c>
      <c r="B69" s="115" t="s">
        <v>1101</v>
      </c>
      <c r="C69" s="115">
        <v>51000</v>
      </c>
      <c r="D69" s="115"/>
      <c r="E69" s="115"/>
      <c r="F69" s="115"/>
      <c r="G69" s="115"/>
      <c r="H69" s="115">
        <v>-51000</v>
      </c>
      <c r="I69" s="115"/>
      <c r="J69" s="115">
        <f t="shared" si="70"/>
        <v>-51000</v>
      </c>
      <c r="K69" s="115">
        <f t="shared" si="71"/>
        <v>0</v>
      </c>
      <c r="L69" s="115">
        <v>0</v>
      </c>
      <c r="M69" s="115">
        <v>0</v>
      </c>
      <c r="N69" s="115">
        <f>L69-M69</f>
        <v>0</v>
      </c>
      <c r="O69" s="115">
        <v>0</v>
      </c>
      <c r="P69" s="115">
        <v>0</v>
      </c>
      <c r="Q69" s="115">
        <f>SUM(N69:P69)</f>
        <v>0</v>
      </c>
      <c r="R69" s="115">
        <f t="shared" si="72"/>
        <v>0</v>
      </c>
      <c r="S69" s="118"/>
    </row>
    <row r="70" spans="1:19" ht="16.5" customHeight="1">
      <c r="A70" s="115" t="s">
        <v>1092</v>
      </c>
      <c r="B70" s="115" t="s">
        <v>1102</v>
      </c>
      <c r="C70" s="115">
        <v>57000</v>
      </c>
      <c r="D70" s="115"/>
      <c r="E70" s="115"/>
      <c r="F70" s="115"/>
      <c r="G70" s="115"/>
      <c r="H70" s="115"/>
      <c r="I70" s="115"/>
      <c r="J70" s="115">
        <f t="shared" si="70"/>
        <v>0</v>
      </c>
      <c r="K70" s="115">
        <f t="shared" si="71"/>
        <v>57000</v>
      </c>
      <c r="L70" s="115">
        <v>57000</v>
      </c>
      <c r="M70" s="115">
        <v>57000</v>
      </c>
      <c r="N70" s="115">
        <f>L70-M70</f>
        <v>0</v>
      </c>
      <c r="O70" s="115">
        <v>0</v>
      </c>
      <c r="P70" s="115">
        <v>0</v>
      </c>
      <c r="Q70" s="115">
        <f>SUM(N70:P70)</f>
        <v>0</v>
      </c>
      <c r="R70" s="115">
        <f t="shared" si="72"/>
        <v>0</v>
      </c>
      <c r="S70" s="118"/>
    </row>
    <row r="71" spans="1:19" ht="16.5" customHeight="1">
      <c r="A71" s="173" t="s">
        <v>16</v>
      </c>
      <c r="B71" s="173" t="s">
        <v>1121</v>
      </c>
      <c r="C71" s="173">
        <v>1629000</v>
      </c>
      <c r="D71" s="173">
        <f t="shared" ref="D71:J71" si="73">SUM(D72)</f>
        <v>0</v>
      </c>
      <c r="E71" s="173">
        <f t="shared" si="73"/>
        <v>0</v>
      </c>
      <c r="F71" s="173">
        <f t="shared" si="73"/>
        <v>0</v>
      </c>
      <c r="G71" s="173">
        <f t="shared" si="73"/>
        <v>0</v>
      </c>
      <c r="H71" s="173">
        <f t="shared" si="73"/>
        <v>0</v>
      </c>
      <c r="I71" s="173">
        <f t="shared" si="73"/>
        <v>0</v>
      </c>
      <c r="J71" s="173">
        <f t="shared" si="73"/>
        <v>0</v>
      </c>
      <c r="K71" s="173">
        <v>1629000</v>
      </c>
      <c r="L71" s="173">
        <f t="shared" ref="L71:R71" si="74">SUM(L72)</f>
        <v>1629000</v>
      </c>
      <c r="M71" s="173">
        <f t="shared" si="74"/>
        <v>1629000</v>
      </c>
      <c r="N71" s="173">
        <f t="shared" si="74"/>
        <v>0</v>
      </c>
      <c r="O71" s="173">
        <f t="shared" si="74"/>
        <v>0</v>
      </c>
      <c r="P71" s="173">
        <f t="shared" si="74"/>
        <v>0</v>
      </c>
      <c r="Q71" s="173">
        <f t="shared" si="74"/>
        <v>0</v>
      </c>
      <c r="R71" s="173">
        <f t="shared" si="74"/>
        <v>0</v>
      </c>
      <c r="S71" s="118"/>
    </row>
    <row r="72" spans="1:19" ht="16.5" customHeight="1">
      <c r="A72" s="115" t="s">
        <v>1092</v>
      </c>
      <c r="B72" s="115" t="s">
        <v>1172</v>
      </c>
      <c r="C72" s="115">
        <v>1629000</v>
      </c>
      <c r="D72" s="115"/>
      <c r="E72" s="115"/>
      <c r="F72" s="115"/>
      <c r="G72" s="115"/>
      <c r="H72" s="115"/>
      <c r="I72" s="115"/>
      <c r="J72" s="115">
        <f>SUM(F72:I72)</f>
        <v>0</v>
      </c>
      <c r="K72" s="115">
        <f>C72+J72</f>
        <v>1629000</v>
      </c>
      <c r="L72" s="115">
        <v>1629000</v>
      </c>
      <c r="M72" s="115">
        <v>1629000</v>
      </c>
      <c r="N72" s="115">
        <f>L72-M72</f>
        <v>0</v>
      </c>
      <c r="O72" s="115">
        <v>0</v>
      </c>
      <c r="P72" s="115">
        <v>0</v>
      </c>
      <c r="Q72" s="115">
        <f>SUM(N72:P72)</f>
        <v>0</v>
      </c>
      <c r="R72" s="115">
        <f>K72-M72-Q72</f>
        <v>0</v>
      </c>
      <c r="S72" s="118"/>
    </row>
    <row r="73" spans="1:19" ht="16.5" customHeight="1">
      <c r="A73" s="173" t="s">
        <v>16</v>
      </c>
      <c r="B73" s="173" t="s">
        <v>1181</v>
      </c>
      <c r="C73" s="173">
        <v>20598000</v>
      </c>
      <c r="D73" s="173">
        <f t="shared" ref="D73:J73" si="75">SUM(D74)</f>
        <v>0</v>
      </c>
      <c r="E73" s="173">
        <f t="shared" si="75"/>
        <v>0</v>
      </c>
      <c r="F73" s="173">
        <f t="shared" si="75"/>
        <v>0</v>
      </c>
      <c r="G73" s="173">
        <f t="shared" si="75"/>
        <v>0</v>
      </c>
      <c r="H73" s="173">
        <f t="shared" si="75"/>
        <v>0</v>
      </c>
      <c r="I73" s="173">
        <f t="shared" si="75"/>
        <v>0</v>
      </c>
      <c r="J73" s="173">
        <f t="shared" si="75"/>
        <v>0</v>
      </c>
      <c r="K73" s="173">
        <v>20598000</v>
      </c>
      <c r="L73" s="173">
        <f t="shared" ref="L73:Q73" si="76">SUM(L74)</f>
        <v>20598000</v>
      </c>
      <c r="M73" s="173">
        <f t="shared" si="76"/>
        <v>20598000</v>
      </c>
      <c r="N73" s="173">
        <f t="shared" si="76"/>
        <v>0</v>
      </c>
      <c r="O73" s="173">
        <f t="shared" si="76"/>
        <v>0</v>
      </c>
      <c r="P73" s="173">
        <f t="shared" si="76"/>
        <v>0</v>
      </c>
      <c r="Q73" s="173">
        <f t="shared" si="76"/>
        <v>0</v>
      </c>
      <c r="R73" s="173">
        <v>0</v>
      </c>
      <c r="S73" s="118"/>
    </row>
    <row r="74" spans="1:19" ht="16.5" customHeight="1">
      <c r="A74" s="115" t="s">
        <v>1092</v>
      </c>
      <c r="B74" s="115" t="s">
        <v>1182</v>
      </c>
      <c r="C74" s="115">
        <v>20598000</v>
      </c>
      <c r="D74" s="115"/>
      <c r="E74" s="115"/>
      <c r="F74" s="115"/>
      <c r="G74" s="115"/>
      <c r="H74" s="115"/>
      <c r="I74" s="115"/>
      <c r="J74" s="115">
        <f>SUM(F74:I74)</f>
        <v>0</v>
      </c>
      <c r="K74" s="115">
        <f>C74+J74</f>
        <v>20598000</v>
      </c>
      <c r="L74" s="115">
        <v>20598000</v>
      </c>
      <c r="M74" s="115">
        <v>20598000</v>
      </c>
      <c r="N74" s="115">
        <f>L74-M74</f>
        <v>0</v>
      </c>
      <c r="O74" s="115">
        <v>0</v>
      </c>
      <c r="P74" s="115">
        <v>0</v>
      </c>
      <c r="Q74" s="115">
        <f>SUM(N74:P74)</f>
        <v>0</v>
      </c>
      <c r="R74" s="115">
        <f>K74-M74-Q74</f>
        <v>0</v>
      </c>
      <c r="S74" s="118"/>
    </row>
    <row r="75" spans="1:19" ht="16.5" customHeight="1">
      <c r="A75" s="117" t="s">
        <v>1</v>
      </c>
      <c r="B75" s="117" t="s">
        <v>1183</v>
      </c>
      <c r="C75" s="117">
        <f t="shared" ref="C75:R76" si="77">SUM(C76)</f>
        <v>858000000</v>
      </c>
      <c r="D75" s="117">
        <f t="shared" si="77"/>
        <v>0</v>
      </c>
      <c r="E75" s="117">
        <f t="shared" si="77"/>
        <v>0</v>
      </c>
      <c r="F75" s="117">
        <f t="shared" si="77"/>
        <v>0</v>
      </c>
      <c r="G75" s="117">
        <f t="shared" si="77"/>
        <v>0</v>
      </c>
      <c r="H75" s="117">
        <f t="shared" si="77"/>
        <v>23754000</v>
      </c>
      <c r="I75" s="117">
        <f t="shared" si="77"/>
        <v>0</v>
      </c>
      <c r="J75" s="117">
        <f t="shared" si="77"/>
        <v>23754000</v>
      </c>
      <c r="K75" s="117">
        <f t="shared" si="77"/>
        <v>881754000</v>
      </c>
      <c r="L75" s="117">
        <f t="shared" si="77"/>
        <v>881136150</v>
      </c>
      <c r="M75" s="117">
        <f t="shared" si="77"/>
        <v>881136150</v>
      </c>
      <c r="N75" s="117">
        <f t="shared" si="77"/>
        <v>0</v>
      </c>
      <c r="O75" s="117">
        <f t="shared" si="77"/>
        <v>0</v>
      </c>
      <c r="P75" s="117">
        <f t="shared" si="77"/>
        <v>0</v>
      </c>
      <c r="Q75" s="117">
        <f t="shared" si="77"/>
        <v>0</v>
      </c>
      <c r="R75" s="117">
        <f t="shared" si="77"/>
        <v>617850</v>
      </c>
    </row>
    <row r="76" spans="1:19" ht="16.5" customHeight="1">
      <c r="A76" s="230" t="s">
        <v>1164</v>
      </c>
      <c r="B76" s="230" t="s">
        <v>1184</v>
      </c>
      <c r="C76" s="230">
        <f>SUM(C77)</f>
        <v>858000000</v>
      </c>
      <c r="D76" s="230">
        <f t="shared" si="77"/>
        <v>0</v>
      </c>
      <c r="E76" s="230">
        <f t="shared" si="77"/>
        <v>0</v>
      </c>
      <c r="F76" s="230">
        <f t="shared" si="77"/>
        <v>0</v>
      </c>
      <c r="G76" s="230">
        <f t="shared" si="77"/>
        <v>0</v>
      </c>
      <c r="H76" s="230">
        <f t="shared" si="77"/>
        <v>23754000</v>
      </c>
      <c r="I76" s="230">
        <f t="shared" si="77"/>
        <v>0</v>
      </c>
      <c r="J76" s="230">
        <f t="shared" si="77"/>
        <v>23754000</v>
      </c>
      <c r="K76" s="230">
        <f t="shared" si="77"/>
        <v>881754000</v>
      </c>
      <c r="L76" s="230">
        <f t="shared" si="77"/>
        <v>881136150</v>
      </c>
      <c r="M76" s="230">
        <f t="shared" si="77"/>
        <v>881136150</v>
      </c>
      <c r="N76" s="230">
        <f t="shared" si="77"/>
        <v>0</v>
      </c>
      <c r="O76" s="230">
        <f t="shared" si="77"/>
        <v>0</v>
      </c>
      <c r="P76" s="230">
        <f t="shared" si="77"/>
        <v>0</v>
      </c>
      <c r="Q76" s="230">
        <f t="shared" si="77"/>
        <v>0</v>
      </c>
      <c r="R76" s="230">
        <f>SUM(R77)</f>
        <v>617850</v>
      </c>
    </row>
    <row r="77" spans="1:19" ht="16.5" customHeight="1">
      <c r="A77" s="120" t="s">
        <v>3</v>
      </c>
      <c r="B77" s="231" t="s">
        <v>1185</v>
      </c>
      <c r="C77" s="231">
        <f t="shared" ref="C77:R77" si="78">SUM(C78,C81,C83,C85,C88,C90,C95,C100,C103,C105,C107,C109,C111,C118,C120,C114,C116)</f>
        <v>858000000</v>
      </c>
      <c r="D77" s="231">
        <f t="shared" si="78"/>
        <v>0</v>
      </c>
      <c r="E77" s="231">
        <f t="shared" si="78"/>
        <v>0</v>
      </c>
      <c r="F77" s="231">
        <f t="shared" si="78"/>
        <v>0</v>
      </c>
      <c r="G77" s="231">
        <f t="shared" si="78"/>
        <v>0</v>
      </c>
      <c r="H77" s="231">
        <f t="shared" si="78"/>
        <v>23754000</v>
      </c>
      <c r="I77" s="231">
        <f t="shared" si="78"/>
        <v>0</v>
      </c>
      <c r="J77" s="231">
        <f t="shared" si="78"/>
        <v>23754000</v>
      </c>
      <c r="K77" s="231">
        <f t="shared" si="78"/>
        <v>881754000</v>
      </c>
      <c r="L77" s="231">
        <f t="shared" si="78"/>
        <v>881136150</v>
      </c>
      <c r="M77" s="231">
        <f t="shared" si="78"/>
        <v>881136150</v>
      </c>
      <c r="N77" s="231">
        <f t="shared" si="78"/>
        <v>0</v>
      </c>
      <c r="O77" s="231">
        <f t="shared" si="78"/>
        <v>0</v>
      </c>
      <c r="P77" s="231">
        <f t="shared" si="78"/>
        <v>0</v>
      </c>
      <c r="Q77" s="231">
        <f t="shared" si="78"/>
        <v>0</v>
      </c>
      <c r="R77" s="231">
        <f t="shared" si="78"/>
        <v>617850</v>
      </c>
    </row>
    <row r="78" spans="1:19" ht="16.5" customHeight="1">
      <c r="A78" s="173" t="s">
        <v>16</v>
      </c>
      <c r="B78" s="173" t="s">
        <v>1179</v>
      </c>
      <c r="C78" s="173">
        <f>SUM(C79:C80)</f>
        <v>172127000</v>
      </c>
      <c r="D78" s="173">
        <f t="shared" ref="D78:J78" si="79">SUM(D79:D80)</f>
        <v>0</v>
      </c>
      <c r="E78" s="173">
        <f t="shared" si="79"/>
        <v>0</v>
      </c>
      <c r="F78" s="173">
        <f t="shared" si="79"/>
        <v>0</v>
      </c>
      <c r="G78" s="173">
        <f t="shared" si="79"/>
        <v>0</v>
      </c>
      <c r="H78" s="173">
        <f t="shared" si="79"/>
        <v>-1847000</v>
      </c>
      <c r="I78" s="173">
        <f t="shared" si="79"/>
        <v>0</v>
      </c>
      <c r="J78" s="173">
        <f t="shared" si="79"/>
        <v>-1847000</v>
      </c>
      <c r="K78" s="173">
        <f t="shared" ref="K78:N78" si="80">SUM(K79:K80)</f>
        <v>170280000</v>
      </c>
      <c r="L78" s="173">
        <f t="shared" si="80"/>
        <v>170271610</v>
      </c>
      <c r="M78" s="173">
        <f t="shared" si="80"/>
        <v>170271610</v>
      </c>
      <c r="N78" s="173">
        <f t="shared" si="80"/>
        <v>0</v>
      </c>
      <c r="O78" s="173">
        <f>SUM(O79:O80)</f>
        <v>0</v>
      </c>
      <c r="P78" s="173">
        <f>SUM(P79:P80)</f>
        <v>0</v>
      </c>
      <c r="Q78" s="173">
        <f>SUM(Q79:Q80)</f>
        <v>0</v>
      </c>
      <c r="R78" s="173">
        <f>SUM(R79:R80)</f>
        <v>8390</v>
      </c>
    </row>
    <row r="79" spans="1:19" ht="16.5" customHeight="1">
      <c r="A79" s="115" t="s">
        <v>1092</v>
      </c>
      <c r="B79" s="115" t="s">
        <v>1180</v>
      </c>
      <c r="C79" s="115">
        <v>123555000</v>
      </c>
      <c r="D79" s="115"/>
      <c r="E79" s="115"/>
      <c r="F79" s="115">
        <v>2000000</v>
      </c>
      <c r="G79" s="115"/>
      <c r="H79" s="115">
        <v>-280000</v>
      </c>
      <c r="I79" s="115"/>
      <c r="J79" s="115">
        <f t="shared" ref="J79:J80" si="81">SUM(F79:I79)</f>
        <v>1720000</v>
      </c>
      <c r="K79" s="115">
        <f t="shared" ref="K79:K80" si="82">C79+J79</f>
        <v>125275000</v>
      </c>
      <c r="L79" s="115">
        <v>125274470</v>
      </c>
      <c r="M79" s="115">
        <v>125274470</v>
      </c>
      <c r="N79" s="115">
        <f t="shared" ref="N79:N80" si="83">L79-M79</f>
        <v>0</v>
      </c>
      <c r="O79" s="115">
        <v>0</v>
      </c>
      <c r="P79" s="115">
        <v>0</v>
      </c>
      <c r="Q79" s="115">
        <f>SUM(N79:P79)</f>
        <v>0</v>
      </c>
      <c r="R79" s="115">
        <f t="shared" ref="R79:R80" si="84">K79-M79-Q79</f>
        <v>530</v>
      </c>
    </row>
    <row r="80" spans="1:19" ht="16.5" customHeight="1">
      <c r="A80" s="115" t="s">
        <v>1092</v>
      </c>
      <c r="B80" s="115" t="s">
        <v>1186</v>
      </c>
      <c r="C80" s="115">
        <v>48572000</v>
      </c>
      <c r="D80" s="115"/>
      <c r="E80" s="115"/>
      <c r="F80" s="115">
        <v>-2000000</v>
      </c>
      <c r="G80" s="115"/>
      <c r="H80" s="115">
        <v>-1567000</v>
      </c>
      <c r="I80" s="115"/>
      <c r="J80" s="115">
        <f t="shared" si="81"/>
        <v>-3567000</v>
      </c>
      <c r="K80" s="115">
        <f t="shared" si="82"/>
        <v>45005000</v>
      </c>
      <c r="L80" s="115">
        <v>44997140</v>
      </c>
      <c r="M80" s="115">
        <v>44997140</v>
      </c>
      <c r="N80" s="115">
        <f t="shared" si="83"/>
        <v>0</v>
      </c>
      <c r="O80" s="115">
        <v>0</v>
      </c>
      <c r="P80" s="115">
        <v>0</v>
      </c>
      <c r="Q80" s="115">
        <f>SUM(N80:P80)</f>
        <v>0</v>
      </c>
      <c r="R80" s="115">
        <f t="shared" si="84"/>
        <v>7860</v>
      </c>
    </row>
    <row r="81" spans="1:18" ht="16.5" customHeight="1">
      <c r="A81" s="173" t="s">
        <v>16</v>
      </c>
      <c r="B81" s="173" t="s">
        <v>1093</v>
      </c>
      <c r="C81" s="173">
        <v>14040000</v>
      </c>
      <c r="D81" s="173">
        <f t="shared" ref="D81:J81" si="85">SUM(D82)</f>
        <v>0</v>
      </c>
      <c r="E81" s="173">
        <f t="shared" si="85"/>
        <v>0</v>
      </c>
      <c r="F81" s="173">
        <f t="shared" si="85"/>
        <v>0</v>
      </c>
      <c r="G81" s="173">
        <f t="shared" si="85"/>
        <v>0</v>
      </c>
      <c r="H81" s="173">
        <f t="shared" si="85"/>
        <v>-1320000</v>
      </c>
      <c r="I81" s="173">
        <f t="shared" si="85"/>
        <v>0</v>
      </c>
      <c r="J81" s="173">
        <f t="shared" si="85"/>
        <v>-1320000</v>
      </c>
      <c r="K81" s="173">
        <v>12720000</v>
      </c>
      <c r="L81" s="173">
        <f t="shared" ref="L81:R81" si="86">SUM(L82:L82)</f>
        <v>12624000</v>
      </c>
      <c r="M81" s="173">
        <f t="shared" si="86"/>
        <v>12624000</v>
      </c>
      <c r="N81" s="173">
        <f t="shared" si="86"/>
        <v>0</v>
      </c>
      <c r="O81" s="173">
        <f>SUM(O82:O82)</f>
        <v>0</v>
      </c>
      <c r="P81" s="173">
        <f>SUM(P82:P82)</f>
        <v>0</v>
      </c>
      <c r="Q81" s="173">
        <f>SUM(Q82:Q82)</f>
        <v>0</v>
      </c>
      <c r="R81" s="173">
        <f t="shared" si="86"/>
        <v>96000</v>
      </c>
    </row>
    <row r="82" spans="1:18" ht="16.5" customHeight="1">
      <c r="A82" s="115" t="s">
        <v>64</v>
      </c>
      <c r="B82" s="115" t="s">
        <v>1093</v>
      </c>
      <c r="C82" s="115">
        <v>14040000</v>
      </c>
      <c r="D82" s="115"/>
      <c r="E82" s="115"/>
      <c r="F82" s="115"/>
      <c r="G82" s="115"/>
      <c r="H82" s="115">
        <v>-1320000</v>
      </c>
      <c r="I82" s="115"/>
      <c r="J82" s="115">
        <f>SUM(F82:I82)</f>
        <v>-1320000</v>
      </c>
      <c r="K82" s="115">
        <f>C82+J82</f>
        <v>12720000</v>
      </c>
      <c r="L82" s="115">
        <v>12624000</v>
      </c>
      <c r="M82" s="115">
        <v>12624000</v>
      </c>
      <c r="N82" s="115">
        <f>L82-M82</f>
        <v>0</v>
      </c>
      <c r="O82" s="115">
        <v>0</v>
      </c>
      <c r="P82" s="115">
        <v>0</v>
      </c>
      <c r="Q82" s="115">
        <f>SUM(N82:P82)</f>
        <v>0</v>
      </c>
      <c r="R82" s="115">
        <f>K82-M82-Q82</f>
        <v>96000</v>
      </c>
    </row>
    <row r="83" spans="1:18" ht="16.5" customHeight="1">
      <c r="A83" s="173" t="s">
        <v>16</v>
      </c>
      <c r="B83" s="173" t="s">
        <v>1187</v>
      </c>
      <c r="C83" s="173">
        <v>10674000</v>
      </c>
      <c r="D83" s="173">
        <f t="shared" ref="D83:J83" si="87">SUM(D84)</f>
        <v>0</v>
      </c>
      <c r="E83" s="173">
        <f t="shared" si="87"/>
        <v>0</v>
      </c>
      <c r="F83" s="173">
        <f t="shared" si="87"/>
        <v>0</v>
      </c>
      <c r="G83" s="173">
        <f t="shared" si="87"/>
        <v>0</v>
      </c>
      <c r="H83" s="173">
        <f t="shared" si="87"/>
        <v>14594000</v>
      </c>
      <c r="I83" s="173">
        <f t="shared" si="87"/>
        <v>0</v>
      </c>
      <c r="J83" s="173">
        <f t="shared" si="87"/>
        <v>14594000</v>
      </c>
      <c r="K83" s="173">
        <v>25268000</v>
      </c>
      <c r="L83" s="173">
        <f t="shared" ref="L83:R83" si="88">SUM(L84:L84)</f>
        <v>25267320</v>
      </c>
      <c r="M83" s="173">
        <f t="shared" si="88"/>
        <v>25267320</v>
      </c>
      <c r="N83" s="173">
        <f t="shared" si="88"/>
        <v>0</v>
      </c>
      <c r="O83" s="173">
        <f t="shared" si="88"/>
        <v>0</v>
      </c>
      <c r="P83" s="173">
        <f t="shared" si="88"/>
        <v>0</v>
      </c>
      <c r="Q83" s="173">
        <f t="shared" si="88"/>
        <v>0</v>
      </c>
      <c r="R83" s="173">
        <f t="shared" si="88"/>
        <v>680</v>
      </c>
    </row>
    <row r="84" spans="1:18" ht="16.5" customHeight="1">
      <c r="A84" s="115" t="s">
        <v>1092</v>
      </c>
      <c r="B84" s="115" t="s">
        <v>1187</v>
      </c>
      <c r="C84" s="115">
        <v>10674000</v>
      </c>
      <c r="D84" s="115"/>
      <c r="E84" s="115"/>
      <c r="F84" s="115"/>
      <c r="G84" s="115"/>
      <c r="H84" s="115">
        <v>14594000</v>
      </c>
      <c r="I84" s="115"/>
      <c r="J84" s="115">
        <f>SUM(F84:I84)</f>
        <v>14594000</v>
      </c>
      <c r="K84" s="115">
        <f>C84+J84</f>
        <v>25268000</v>
      </c>
      <c r="L84" s="115">
        <v>25267320</v>
      </c>
      <c r="M84" s="115">
        <v>25267320</v>
      </c>
      <c r="N84" s="115">
        <f>L84-M84</f>
        <v>0</v>
      </c>
      <c r="O84" s="115">
        <v>0</v>
      </c>
      <c r="P84" s="115">
        <v>0</v>
      </c>
      <c r="Q84" s="115">
        <f>SUM(N84:P84)</f>
        <v>0</v>
      </c>
      <c r="R84" s="115">
        <f>K84-M84-Q84</f>
        <v>680</v>
      </c>
    </row>
    <row r="85" spans="1:18" ht="16.5" customHeight="1">
      <c r="A85" s="173" t="s">
        <v>16</v>
      </c>
      <c r="B85" s="173" t="s">
        <v>1094</v>
      </c>
      <c r="C85" s="173">
        <v>3350000</v>
      </c>
      <c r="D85" s="173">
        <f t="shared" ref="D85:J85" si="89">SUM(D86:D87)</f>
        <v>0</v>
      </c>
      <c r="E85" s="173">
        <f t="shared" si="89"/>
        <v>0</v>
      </c>
      <c r="F85" s="173">
        <f t="shared" si="89"/>
        <v>0</v>
      </c>
      <c r="G85" s="173">
        <f t="shared" si="89"/>
        <v>0</v>
      </c>
      <c r="H85" s="173">
        <f t="shared" si="89"/>
        <v>-965000</v>
      </c>
      <c r="I85" s="173">
        <f t="shared" si="89"/>
        <v>0</v>
      </c>
      <c r="J85" s="173">
        <f t="shared" si="89"/>
        <v>-965000</v>
      </c>
      <c r="K85" s="173">
        <v>2385000</v>
      </c>
      <c r="L85" s="173">
        <f t="shared" ref="L85:Q85" si="90">SUM(L86:L87)</f>
        <v>2385000</v>
      </c>
      <c r="M85" s="173">
        <f t="shared" si="90"/>
        <v>2385000</v>
      </c>
      <c r="N85" s="173">
        <f t="shared" si="90"/>
        <v>0</v>
      </c>
      <c r="O85" s="173">
        <f t="shared" si="90"/>
        <v>0</v>
      </c>
      <c r="P85" s="173">
        <f t="shared" si="90"/>
        <v>0</v>
      </c>
      <c r="Q85" s="173">
        <f t="shared" si="90"/>
        <v>0</v>
      </c>
      <c r="R85" s="173">
        <f>SUM(R86:R87)</f>
        <v>0</v>
      </c>
    </row>
    <row r="86" spans="1:18" ht="16.5" customHeight="1">
      <c r="A86" s="115" t="s">
        <v>1092</v>
      </c>
      <c r="B86" s="115" t="s">
        <v>1096</v>
      </c>
      <c r="C86" s="115">
        <v>1350000</v>
      </c>
      <c r="D86" s="115"/>
      <c r="E86" s="115"/>
      <c r="F86" s="115"/>
      <c r="G86" s="115"/>
      <c r="H86" s="115">
        <v>-825000</v>
      </c>
      <c r="I86" s="115"/>
      <c r="J86" s="115">
        <f t="shared" ref="J86:J87" si="91">SUM(F86:I86)</f>
        <v>-825000</v>
      </c>
      <c r="K86" s="115">
        <f t="shared" ref="K86:K87" si="92">C86+J86</f>
        <v>525000</v>
      </c>
      <c r="L86" s="115">
        <v>525000</v>
      </c>
      <c r="M86" s="115">
        <v>525000</v>
      </c>
      <c r="N86" s="115">
        <f t="shared" ref="N86:N87" si="93">L86-M86</f>
        <v>0</v>
      </c>
      <c r="O86" s="115">
        <v>0</v>
      </c>
      <c r="P86" s="115">
        <v>0</v>
      </c>
      <c r="Q86" s="115">
        <f>SUM(N86:P86)</f>
        <v>0</v>
      </c>
      <c r="R86" s="115">
        <f t="shared" ref="R86:R87" si="94">K86-M86-Q86</f>
        <v>0</v>
      </c>
    </row>
    <row r="87" spans="1:18" ht="16.5" customHeight="1">
      <c r="A87" s="115" t="s">
        <v>1092</v>
      </c>
      <c r="B87" s="115" t="s">
        <v>1188</v>
      </c>
      <c r="C87" s="115">
        <v>2000000</v>
      </c>
      <c r="D87" s="115"/>
      <c r="E87" s="115"/>
      <c r="F87" s="115"/>
      <c r="G87" s="115"/>
      <c r="H87" s="115">
        <v>-140000</v>
      </c>
      <c r="I87" s="115"/>
      <c r="J87" s="115">
        <f t="shared" si="91"/>
        <v>-140000</v>
      </c>
      <c r="K87" s="115">
        <f t="shared" si="92"/>
        <v>1860000</v>
      </c>
      <c r="L87" s="115">
        <v>1860000</v>
      </c>
      <c r="M87" s="115">
        <v>1860000</v>
      </c>
      <c r="N87" s="115">
        <f t="shared" si="93"/>
        <v>0</v>
      </c>
      <c r="O87" s="115">
        <v>0</v>
      </c>
      <c r="P87" s="115">
        <v>0</v>
      </c>
      <c r="Q87" s="115">
        <f>SUM(N87:P87)</f>
        <v>0</v>
      </c>
      <c r="R87" s="115">
        <f t="shared" si="94"/>
        <v>0</v>
      </c>
    </row>
    <row r="88" spans="1:18" ht="16.5" customHeight="1">
      <c r="A88" s="173" t="s">
        <v>16</v>
      </c>
      <c r="B88" s="173" t="s">
        <v>1166</v>
      </c>
      <c r="C88" s="173">
        <v>526500000</v>
      </c>
      <c r="D88" s="173">
        <f t="shared" ref="D88:J88" si="95">SUM(D89)</f>
        <v>0</v>
      </c>
      <c r="E88" s="173">
        <f t="shared" si="95"/>
        <v>0</v>
      </c>
      <c r="F88" s="173">
        <f t="shared" si="95"/>
        <v>0</v>
      </c>
      <c r="G88" s="173">
        <f t="shared" si="95"/>
        <v>0</v>
      </c>
      <c r="H88" s="173">
        <f t="shared" si="95"/>
        <v>-1440000</v>
      </c>
      <c r="I88" s="173">
        <f t="shared" si="95"/>
        <v>0</v>
      </c>
      <c r="J88" s="173">
        <f t="shared" si="95"/>
        <v>-1440000</v>
      </c>
      <c r="K88" s="173">
        <v>525060000</v>
      </c>
      <c r="L88" s="173">
        <f t="shared" ref="L88:R88" si="96">SUM(L89:L89)</f>
        <v>525032880</v>
      </c>
      <c r="M88" s="173">
        <f t="shared" si="96"/>
        <v>525032880</v>
      </c>
      <c r="N88" s="173">
        <f t="shared" si="96"/>
        <v>0</v>
      </c>
      <c r="O88" s="173">
        <f t="shared" si="96"/>
        <v>0</v>
      </c>
      <c r="P88" s="173">
        <f t="shared" si="96"/>
        <v>0</v>
      </c>
      <c r="Q88" s="173">
        <f t="shared" si="96"/>
        <v>0</v>
      </c>
      <c r="R88" s="173">
        <f t="shared" si="96"/>
        <v>27120</v>
      </c>
    </row>
    <row r="89" spans="1:18" ht="16.5" customHeight="1">
      <c r="A89" s="115" t="s">
        <v>64</v>
      </c>
      <c r="B89" s="115" t="s">
        <v>1167</v>
      </c>
      <c r="C89" s="115">
        <v>526500000</v>
      </c>
      <c r="D89" s="115"/>
      <c r="E89" s="115"/>
      <c r="F89" s="115"/>
      <c r="G89" s="115"/>
      <c r="H89" s="115">
        <v>-1440000</v>
      </c>
      <c r="I89" s="115"/>
      <c r="J89" s="115">
        <f>SUM(F89:I89)</f>
        <v>-1440000</v>
      </c>
      <c r="K89" s="115">
        <f>C89+J89</f>
        <v>525060000</v>
      </c>
      <c r="L89" s="115">
        <v>525032880</v>
      </c>
      <c r="M89" s="115">
        <v>525032880</v>
      </c>
      <c r="N89" s="115">
        <f>L89-M89</f>
        <v>0</v>
      </c>
      <c r="O89" s="115">
        <v>0</v>
      </c>
      <c r="P89" s="115">
        <v>0</v>
      </c>
      <c r="Q89" s="115">
        <f>SUM(N89:P89)</f>
        <v>0</v>
      </c>
      <c r="R89" s="115">
        <f>K89-M89-Q89</f>
        <v>27120</v>
      </c>
    </row>
    <row r="90" spans="1:18" ht="16.5" customHeight="1">
      <c r="A90" s="173" t="s">
        <v>16</v>
      </c>
      <c r="B90" s="173" t="s">
        <v>298</v>
      </c>
      <c r="C90" s="173">
        <v>12780000</v>
      </c>
      <c r="D90" s="173">
        <f t="shared" ref="D90:J90" si="97">SUM(D91:D94)</f>
        <v>0</v>
      </c>
      <c r="E90" s="173">
        <f t="shared" si="97"/>
        <v>0</v>
      </c>
      <c r="F90" s="173">
        <f t="shared" si="97"/>
        <v>0</v>
      </c>
      <c r="G90" s="173">
        <f t="shared" si="97"/>
        <v>0</v>
      </c>
      <c r="H90" s="173">
        <f t="shared" si="97"/>
        <v>825000</v>
      </c>
      <c r="I90" s="173">
        <f t="shared" si="97"/>
        <v>0</v>
      </c>
      <c r="J90" s="173">
        <f t="shared" si="97"/>
        <v>825000</v>
      </c>
      <c r="K90" s="173">
        <v>13605000</v>
      </c>
      <c r="L90" s="173">
        <f t="shared" ref="L90:R90" si="98">SUM(L91:L94)</f>
        <v>13604560</v>
      </c>
      <c r="M90" s="173">
        <f t="shared" si="98"/>
        <v>13604560</v>
      </c>
      <c r="N90" s="173">
        <f t="shared" si="98"/>
        <v>0</v>
      </c>
      <c r="O90" s="173">
        <f t="shared" si="98"/>
        <v>0</v>
      </c>
      <c r="P90" s="173">
        <f t="shared" si="98"/>
        <v>0</v>
      </c>
      <c r="Q90" s="173">
        <f t="shared" si="98"/>
        <v>0</v>
      </c>
      <c r="R90" s="173">
        <f t="shared" si="98"/>
        <v>440</v>
      </c>
    </row>
    <row r="91" spans="1:18" ht="16.5" customHeight="1">
      <c r="A91" s="115" t="s">
        <v>64</v>
      </c>
      <c r="B91" s="115" t="s">
        <v>299</v>
      </c>
      <c r="C91" s="115">
        <v>5700000</v>
      </c>
      <c r="D91" s="115"/>
      <c r="E91" s="115"/>
      <c r="F91" s="115"/>
      <c r="G91" s="115"/>
      <c r="H91" s="115">
        <v>300000</v>
      </c>
      <c r="I91" s="115"/>
      <c r="J91" s="115">
        <f t="shared" ref="J91:J94" si="99">SUM(F91:I91)</f>
        <v>300000</v>
      </c>
      <c r="K91" s="115">
        <f t="shared" ref="K91:K94" si="100">C91+J91</f>
        <v>6000000</v>
      </c>
      <c r="L91" s="115">
        <v>6000000</v>
      </c>
      <c r="M91" s="115">
        <v>6000000</v>
      </c>
      <c r="N91" s="115">
        <f t="shared" ref="N91:N94" si="101">L91-M91</f>
        <v>0</v>
      </c>
      <c r="O91" s="115">
        <v>0</v>
      </c>
      <c r="P91" s="115">
        <v>0</v>
      </c>
      <c r="Q91" s="115">
        <f>SUM(N91:P91)</f>
        <v>0</v>
      </c>
      <c r="R91" s="115">
        <f t="shared" ref="R91:R94" si="102">K91-M91-Q91</f>
        <v>0</v>
      </c>
    </row>
    <row r="92" spans="1:18" ht="16.5" customHeight="1">
      <c r="A92" s="115" t="s">
        <v>64</v>
      </c>
      <c r="B92" s="115" t="s">
        <v>300</v>
      </c>
      <c r="C92" s="115">
        <v>4200000</v>
      </c>
      <c r="D92" s="115"/>
      <c r="E92" s="115"/>
      <c r="F92" s="115"/>
      <c r="G92" s="115"/>
      <c r="H92" s="115">
        <v>300000</v>
      </c>
      <c r="I92" s="115"/>
      <c r="J92" s="115">
        <f t="shared" si="99"/>
        <v>300000</v>
      </c>
      <c r="K92" s="115">
        <f t="shared" si="100"/>
        <v>4500000</v>
      </c>
      <c r="L92" s="115">
        <v>4500000</v>
      </c>
      <c r="M92" s="115">
        <v>4500000</v>
      </c>
      <c r="N92" s="115">
        <f t="shared" si="101"/>
        <v>0</v>
      </c>
      <c r="O92" s="115">
        <v>0</v>
      </c>
      <c r="P92" s="115">
        <v>0</v>
      </c>
      <c r="Q92" s="115">
        <f>SUM(N92:P92)</f>
        <v>0</v>
      </c>
      <c r="R92" s="115">
        <f t="shared" si="102"/>
        <v>0</v>
      </c>
    </row>
    <row r="93" spans="1:18" ht="16.5" customHeight="1">
      <c r="A93" s="115" t="s">
        <v>64</v>
      </c>
      <c r="B93" s="115" t="s">
        <v>301</v>
      </c>
      <c r="C93" s="115">
        <v>1800000</v>
      </c>
      <c r="D93" s="115"/>
      <c r="E93" s="115"/>
      <c r="F93" s="115"/>
      <c r="G93" s="115"/>
      <c r="H93" s="115">
        <v>210000</v>
      </c>
      <c r="I93" s="115"/>
      <c r="J93" s="115">
        <f t="shared" si="99"/>
        <v>210000</v>
      </c>
      <c r="K93" s="115">
        <f t="shared" si="100"/>
        <v>2010000</v>
      </c>
      <c r="L93" s="115">
        <v>2010000</v>
      </c>
      <c r="M93" s="115">
        <v>2010000</v>
      </c>
      <c r="N93" s="115">
        <f t="shared" si="101"/>
        <v>0</v>
      </c>
      <c r="O93" s="115">
        <v>0</v>
      </c>
      <c r="P93" s="115">
        <v>0</v>
      </c>
      <c r="Q93" s="115">
        <f>SUM(N93:P93)</f>
        <v>0</v>
      </c>
      <c r="R93" s="115">
        <f t="shared" si="102"/>
        <v>0</v>
      </c>
    </row>
    <row r="94" spans="1:18" ht="16.5" customHeight="1">
      <c r="A94" s="115" t="s">
        <v>64</v>
      </c>
      <c r="B94" s="115" t="s">
        <v>302</v>
      </c>
      <c r="C94" s="115">
        <v>1080000</v>
      </c>
      <c r="D94" s="115"/>
      <c r="E94" s="115"/>
      <c r="F94" s="115"/>
      <c r="G94" s="115"/>
      <c r="H94" s="115">
        <v>15000</v>
      </c>
      <c r="I94" s="115"/>
      <c r="J94" s="115">
        <f t="shared" si="99"/>
        <v>15000</v>
      </c>
      <c r="K94" s="115">
        <f t="shared" si="100"/>
        <v>1095000</v>
      </c>
      <c r="L94" s="115">
        <v>1094560</v>
      </c>
      <c r="M94" s="115">
        <v>1094560</v>
      </c>
      <c r="N94" s="115">
        <f t="shared" si="101"/>
        <v>0</v>
      </c>
      <c r="O94" s="115">
        <v>0</v>
      </c>
      <c r="P94" s="115">
        <v>0</v>
      </c>
      <c r="Q94" s="115">
        <f>SUM(N94:P94)</f>
        <v>0</v>
      </c>
      <c r="R94" s="115">
        <f t="shared" si="102"/>
        <v>440</v>
      </c>
    </row>
    <row r="95" spans="1:18" ht="16.5" customHeight="1">
      <c r="A95" s="173" t="s">
        <v>16</v>
      </c>
      <c r="B95" s="173" t="s">
        <v>1100</v>
      </c>
      <c r="C95" s="173">
        <v>53345000</v>
      </c>
      <c r="D95" s="173">
        <f t="shared" ref="D95:J95" si="103">SUM(D96:D99)</f>
        <v>0</v>
      </c>
      <c r="E95" s="173">
        <f t="shared" si="103"/>
        <v>0</v>
      </c>
      <c r="F95" s="173">
        <f t="shared" si="103"/>
        <v>5224000</v>
      </c>
      <c r="G95" s="173">
        <f t="shared" si="103"/>
        <v>0</v>
      </c>
      <c r="H95" s="173">
        <f t="shared" si="103"/>
        <v>10354000</v>
      </c>
      <c r="I95" s="173">
        <f t="shared" si="103"/>
        <v>0</v>
      </c>
      <c r="J95" s="173">
        <f t="shared" si="103"/>
        <v>15578000</v>
      </c>
      <c r="K95" s="173">
        <v>68923000</v>
      </c>
      <c r="L95" s="173">
        <f t="shared" ref="L95:Q95" si="104">SUM(L96:L99)</f>
        <v>68868950</v>
      </c>
      <c r="M95" s="173">
        <f t="shared" si="104"/>
        <v>68868950</v>
      </c>
      <c r="N95" s="173">
        <f t="shared" si="104"/>
        <v>0</v>
      </c>
      <c r="O95" s="173">
        <f t="shared" si="104"/>
        <v>0</v>
      </c>
      <c r="P95" s="173">
        <f t="shared" si="104"/>
        <v>0</v>
      </c>
      <c r="Q95" s="173">
        <f t="shared" si="104"/>
        <v>0</v>
      </c>
      <c r="R95" s="173">
        <f>SUM(R96:R99)</f>
        <v>54050</v>
      </c>
    </row>
    <row r="96" spans="1:18" ht="16.5" customHeight="1">
      <c r="A96" s="115" t="s">
        <v>1092</v>
      </c>
      <c r="B96" s="115" t="s">
        <v>1168</v>
      </c>
      <c r="C96" s="115">
        <v>12700000</v>
      </c>
      <c r="D96" s="115"/>
      <c r="E96" s="115"/>
      <c r="F96" s="115">
        <v>7744000</v>
      </c>
      <c r="G96" s="115"/>
      <c r="H96" s="115">
        <v>-4967000</v>
      </c>
      <c r="I96" s="115"/>
      <c r="J96" s="115">
        <f t="shared" ref="J96:J99" si="105">SUM(F96:I96)</f>
        <v>2777000</v>
      </c>
      <c r="K96" s="115">
        <f t="shared" ref="K96:K99" si="106">C96+J96</f>
        <v>15477000</v>
      </c>
      <c r="L96" s="115">
        <v>15471880</v>
      </c>
      <c r="M96" s="115">
        <v>15471880</v>
      </c>
      <c r="N96" s="115">
        <f t="shared" ref="N96:N99" si="107">L96-M96</f>
        <v>0</v>
      </c>
      <c r="O96" s="115">
        <v>0</v>
      </c>
      <c r="P96" s="115">
        <v>0</v>
      </c>
      <c r="Q96" s="115">
        <f>SUM(N96:P96)</f>
        <v>0</v>
      </c>
      <c r="R96" s="115">
        <f t="shared" ref="R96:R99" si="108">K96-M96-Q96</f>
        <v>5120</v>
      </c>
    </row>
    <row r="97" spans="1:18" ht="16.5" customHeight="1">
      <c r="A97" s="115" t="s">
        <v>1092</v>
      </c>
      <c r="B97" s="115" t="s">
        <v>1101</v>
      </c>
      <c r="C97" s="115">
        <v>3565000</v>
      </c>
      <c r="D97" s="115"/>
      <c r="E97" s="115"/>
      <c r="F97" s="115">
        <v>3280000</v>
      </c>
      <c r="G97" s="115"/>
      <c r="H97" s="115">
        <v>-521000</v>
      </c>
      <c r="I97" s="115"/>
      <c r="J97" s="115">
        <f t="shared" si="105"/>
        <v>2759000</v>
      </c>
      <c r="K97" s="115">
        <f t="shared" si="106"/>
        <v>6324000</v>
      </c>
      <c r="L97" s="115">
        <v>6324000</v>
      </c>
      <c r="M97" s="115">
        <v>6324000</v>
      </c>
      <c r="N97" s="115">
        <f t="shared" si="107"/>
        <v>0</v>
      </c>
      <c r="O97" s="115">
        <v>0</v>
      </c>
      <c r="P97" s="115">
        <v>0</v>
      </c>
      <c r="Q97" s="115">
        <f>SUM(N97:P97)</f>
        <v>0</v>
      </c>
      <c r="R97" s="115">
        <f t="shared" si="108"/>
        <v>0</v>
      </c>
    </row>
    <row r="98" spans="1:18" ht="16.5" customHeight="1">
      <c r="A98" s="115" t="s">
        <v>1092</v>
      </c>
      <c r="B98" s="115" t="s">
        <v>1102</v>
      </c>
      <c r="C98" s="115">
        <v>30000000</v>
      </c>
      <c r="D98" s="115"/>
      <c r="E98" s="115"/>
      <c r="F98" s="115"/>
      <c r="G98" s="115"/>
      <c r="H98" s="115">
        <v>16938000</v>
      </c>
      <c r="I98" s="115"/>
      <c r="J98" s="115">
        <f t="shared" si="105"/>
        <v>16938000</v>
      </c>
      <c r="K98" s="115">
        <f t="shared" si="106"/>
        <v>46938000</v>
      </c>
      <c r="L98" s="115">
        <v>46889070</v>
      </c>
      <c r="M98" s="115">
        <v>46889070</v>
      </c>
      <c r="N98" s="115">
        <f t="shared" si="107"/>
        <v>0</v>
      </c>
      <c r="O98" s="115">
        <v>0</v>
      </c>
      <c r="P98" s="115">
        <v>0</v>
      </c>
      <c r="Q98" s="115">
        <f>SUM(N98:P98)</f>
        <v>0</v>
      </c>
      <c r="R98" s="115">
        <f t="shared" si="108"/>
        <v>48930</v>
      </c>
    </row>
    <row r="99" spans="1:18" ht="16.5" customHeight="1">
      <c r="A99" s="115" t="s">
        <v>1092</v>
      </c>
      <c r="B99" s="115" t="s">
        <v>1103</v>
      </c>
      <c r="C99" s="115">
        <v>7080000</v>
      </c>
      <c r="D99" s="115"/>
      <c r="E99" s="115"/>
      <c r="F99" s="115">
        <v>-5800000</v>
      </c>
      <c r="G99" s="115"/>
      <c r="H99" s="115">
        <v>-1096000</v>
      </c>
      <c r="I99" s="115"/>
      <c r="J99" s="115">
        <f t="shared" si="105"/>
        <v>-6896000</v>
      </c>
      <c r="K99" s="115">
        <f t="shared" si="106"/>
        <v>184000</v>
      </c>
      <c r="L99" s="115">
        <v>184000</v>
      </c>
      <c r="M99" s="115">
        <v>184000</v>
      </c>
      <c r="N99" s="115">
        <f t="shared" si="107"/>
        <v>0</v>
      </c>
      <c r="O99" s="115">
        <v>0</v>
      </c>
      <c r="P99" s="115">
        <v>0</v>
      </c>
      <c r="Q99" s="115">
        <f>SUM(N99:P99)</f>
        <v>0</v>
      </c>
      <c r="R99" s="115">
        <f t="shared" si="108"/>
        <v>0</v>
      </c>
    </row>
    <row r="100" spans="1:18" ht="16.5" customHeight="1">
      <c r="A100" s="173" t="s">
        <v>16</v>
      </c>
      <c r="B100" s="173" t="s">
        <v>1104</v>
      </c>
      <c r="C100" s="173">
        <v>2840000</v>
      </c>
      <c r="D100" s="173">
        <f t="shared" ref="D100:J100" si="109">SUM(D101:D102)</f>
        <v>0</v>
      </c>
      <c r="E100" s="173">
        <f t="shared" si="109"/>
        <v>0</v>
      </c>
      <c r="F100" s="173">
        <f t="shared" si="109"/>
        <v>2200000</v>
      </c>
      <c r="G100" s="173">
        <f t="shared" si="109"/>
        <v>0</v>
      </c>
      <c r="H100" s="173">
        <f t="shared" si="109"/>
        <v>402000</v>
      </c>
      <c r="I100" s="173">
        <f t="shared" si="109"/>
        <v>0</v>
      </c>
      <c r="J100" s="173">
        <f t="shared" si="109"/>
        <v>2602000</v>
      </c>
      <c r="K100" s="173">
        <v>5442000</v>
      </c>
      <c r="L100" s="173">
        <f t="shared" ref="L100:R100" si="110">SUM(L101:L102)</f>
        <v>5074130</v>
      </c>
      <c r="M100" s="173">
        <f t="shared" si="110"/>
        <v>5074130</v>
      </c>
      <c r="N100" s="173">
        <f t="shared" si="110"/>
        <v>0</v>
      </c>
      <c r="O100" s="173">
        <f t="shared" si="110"/>
        <v>0</v>
      </c>
      <c r="P100" s="173">
        <f t="shared" si="110"/>
        <v>0</v>
      </c>
      <c r="Q100" s="173">
        <f t="shared" si="110"/>
        <v>0</v>
      </c>
      <c r="R100" s="173">
        <f t="shared" si="110"/>
        <v>367870</v>
      </c>
    </row>
    <row r="101" spans="1:18" ht="16.5" customHeight="1">
      <c r="A101" s="115" t="s">
        <v>1092</v>
      </c>
      <c r="B101" s="115" t="s">
        <v>1189</v>
      </c>
      <c r="C101" s="115">
        <v>1440000</v>
      </c>
      <c r="D101" s="115"/>
      <c r="E101" s="115"/>
      <c r="F101" s="115">
        <v>2200000</v>
      </c>
      <c r="G101" s="115"/>
      <c r="H101" s="115">
        <v>452000</v>
      </c>
      <c r="I101" s="115"/>
      <c r="J101" s="115">
        <f t="shared" ref="J101:J102" si="111">SUM(F101:I101)</f>
        <v>2652000</v>
      </c>
      <c r="K101" s="115">
        <f t="shared" ref="K101:K102" si="112">C101+J101</f>
        <v>4092000</v>
      </c>
      <c r="L101" s="115">
        <v>3724350</v>
      </c>
      <c r="M101" s="115">
        <v>3724350</v>
      </c>
      <c r="N101" s="115">
        <f t="shared" ref="N101:N102" si="113">L101-M101</f>
        <v>0</v>
      </c>
      <c r="O101" s="115">
        <v>0</v>
      </c>
      <c r="P101" s="115">
        <v>0</v>
      </c>
      <c r="Q101" s="115">
        <f>SUM(N101:P101)</f>
        <v>0</v>
      </c>
      <c r="R101" s="115">
        <f t="shared" ref="R101:R102" si="114">K101-M101-Q101</f>
        <v>367650</v>
      </c>
    </row>
    <row r="102" spans="1:18" ht="16.5" customHeight="1">
      <c r="A102" s="115" t="s">
        <v>1092</v>
      </c>
      <c r="B102" s="115" t="s">
        <v>1190</v>
      </c>
      <c r="C102" s="115">
        <v>1400000</v>
      </c>
      <c r="D102" s="115"/>
      <c r="E102" s="115"/>
      <c r="F102" s="115"/>
      <c r="G102" s="115"/>
      <c r="H102" s="115">
        <v>-50000</v>
      </c>
      <c r="I102" s="115"/>
      <c r="J102" s="115">
        <f t="shared" si="111"/>
        <v>-50000</v>
      </c>
      <c r="K102" s="115">
        <f t="shared" si="112"/>
        <v>1350000</v>
      </c>
      <c r="L102" s="115">
        <v>1349780</v>
      </c>
      <c r="M102" s="115">
        <v>1349780</v>
      </c>
      <c r="N102" s="115">
        <f t="shared" si="113"/>
        <v>0</v>
      </c>
      <c r="O102" s="115">
        <v>0</v>
      </c>
      <c r="P102" s="115">
        <v>0</v>
      </c>
      <c r="Q102" s="115">
        <f>SUM(N102:P102)</f>
        <v>0</v>
      </c>
      <c r="R102" s="115">
        <f t="shared" si="114"/>
        <v>220</v>
      </c>
    </row>
    <row r="103" spans="1:18" ht="16.5" customHeight="1">
      <c r="A103" s="173" t="s">
        <v>16</v>
      </c>
      <c r="B103" s="173" t="s">
        <v>1150</v>
      </c>
      <c r="C103" s="173">
        <v>6500000</v>
      </c>
      <c r="D103" s="173">
        <f t="shared" ref="D103:J103" si="115">SUM(D104)</f>
        <v>0</v>
      </c>
      <c r="E103" s="173">
        <f t="shared" si="115"/>
        <v>0</v>
      </c>
      <c r="F103" s="173">
        <f t="shared" si="115"/>
        <v>-3424000</v>
      </c>
      <c r="G103" s="173">
        <f t="shared" si="115"/>
        <v>0</v>
      </c>
      <c r="H103" s="173">
        <f t="shared" si="115"/>
        <v>0</v>
      </c>
      <c r="I103" s="173">
        <f t="shared" si="115"/>
        <v>0</v>
      </c>
      <c r="J103" s="173">
        <f t="shared" si="115"/>
        <v>-3424000</v>
      </c>
      <c r="K103" s="173">
        <v>3076000</v>
      </c>
      <c r="L103" s="173">
        <f t="shared" ref="L103:R103" si="116">SUM(L104:L104)</f>
        <v>3075300</v>
      </c>
      <c r="M103" s="173">
        <f t="shared" si="116"/>
        <v>3075300</v>
      </c>
      <c r="N103" s="173">
        <f t="shared" si="116"/>
        <v>0</v>
      </c>
      <c r="O103" s="173">
        <f t="shared" si="116"/>
        <v>0</v>
      </c>
      <c r="P103" s="173">
        <f t="shared" si="116"/>
        <v>0</v>
      </c>
      <c r="Q103" s="173">
        <f t="shared" si="116"/>
        <v>0</v>
      </c>
      <c r="R103" s="173">
        <f t="shared" si="116"/>
        <v>700</v>
      </c>
    </row>
    <row r="104" spans="1:18" ht="16.5" customHeight="1">
      <c r="A104" s="115" t="s">
        <v>1092</v>
      </c>
      <c r="B104" s="115" t="s">
        <v>1150</v>
      </c>
      <c r="C104" s="115">
        <v>6500000</v>
      </c>
      <c r="D104" s="115"/>
      <c r="E104" s="115"/>
      <c r="F104" s="115">
        <v>-3424000</v>
      </c>
      <c r="G104" s="115"/>
      <c r="H104" s="115"/>
      <c r="I104" s="115"/>
      <c r="J104" s="115">
        <f>SUM(F104:I104)</f>
        <v>-3424000</v>
      </c>
      <c r="K104" s="115">
        <f>C104+J104</f>
        <v>3076000</v>
      </c>
      <c r="L104" s="115">
        <v>3075300</v>
      </c>
      <c r="M104" s="115">
        <v>3075300</v>
      </c>
      <c r="N104" s="115">
        <f>L104-M104</f>
        <v>0</v>
      </c>
      <c r="O104" s="115">
        <v>0</v>
      </c>
      <c r="P104" s="115">
        <v>0</v>
      </c>
      <c r="Q104" s="115">
        <f>SUM(N104:P104)</f>
        <v>0</v>
      </c>
      <c r="R104" s="115">
        <f>K104-M104-Q104</f>
        <v>700</v>
      </c>
    </row>
    <row r="105" spans="1:18" ht="16.5" customHeight="1">
      <c r="A105" s="173" t="s">
        <v>16</v>
      </c>
      <c r="B105" s="173" t="s">
        <v>1191</v>
      </c>
      <c r="C105" s="173">
        <v>1584000</v>
      </c>
      <c r="D105" s="173">
        <f t="shared" ref="D105:J105" si="117">SUM(D106)</f>
        <v>0</v>
      </c>
      <c r="E105" s="173">
        <f t="shared" si="117"/>
        <v>0</v>
      </c>
      <c r="F105" s="173">
        <f t="shared" si="117"/>
        <v>0</v>
      </c>
      <c r="G105" s="173">
        <f t="shared" si="117"/>
        <v>0</v>
      </c>
      <c r="H105" s="173">
        <f t="shared" si="117"/>
        <v>-132000</v>
      </c>
      <c r="I105" s="173">
        <f t="shared" si="117"/>
        <v>0</v>
      </c>
      <c r="J105" s="173">
        <f t="shared" si="117"/>
        <v>-132000</v>
      </c>
      <c r="K105" s="173">
        <v>1452000</v>
      </c>
      <c r="L105" s="173">
        <f t="shared" ref="L105:R105" si="118">SUM(L106)</f>
        <v>1452000</v>
      </c>
      <c r="M105" s="173">
        <f t="shared" si="118"/>
        <v>1452000</v>
      </c>
      <c r="N105" s="173">
        <f t="shared" si="118"/>
        <v>0</v>
      </c>
      <c r="O105" s="173">
        <f t="shared" si="118"/>
        <v>0</v>
      </c>
      <c r="P105" s="173">
        <f t="shared" si="118"/>
        <v>0</v>
      </c>
      <c r="Q105" s="173">
        <f t="shared" si="118"/>
        <v>0</v>
      </c>
      <c r="R105" s="173">
        <f t="shared" si="118"/>
        <v>0</v>
      </c>
    </row>
    <row r="106" spans="1:18" ht="16.5" customHeight="1">
      <c r="A106" s="115" t="s">
        <v>1092</v>
      </c>
      <c r="B106" s="115" t="s">
        <v>1192</v>
      </c>
      <c r="C106" s="115">
        <v>1584000</v>
      </c>
      <c r="D106" s="115"/>
      <c r="E106" s="115"/>
      <c r="F106" s="115"/>
      <c r="G106" s="115"/>
      <c r="H106" s="115">
        <v>-132000</v>
      </c>
      <c r="I106" s="115"/>
      <c r="J106" s="115">
        <f>SUM(F106:I106)</f>
        <v>-132000</v>
      </c>
      <c r="K106" s="115">
        <f>C106+J106</f>
        <v>1452000</v>
      </c>
      <c r="L106" s="115">
        <v>1452000</v>
      </c>
      <c r="M106" s="115">
        <v>1452000</v>
      </c>
      <c r="N106" s="115">
        <f>L106-M106</f>
        <v>0</v>
      </c>
      <c r="O106" s="115">
        <v>0</v>
      </c>
      <c r="P106" s="115">
        <v>0</v>
      </c>
      <c r="Q106" s="115">
        <f>SUM(N106:P106)</f>
        <v>0</v>
      </c>
      <c r="R106" s="115">
        <f>K106-M106-Q106</f>
        <v>0</v>
      </c>
    </row>
    <row r="107" spans="1:18" ht="16.5" customHeight="1">
      <c r="A107" s="173" t="s">
        <v>16</v>
      </c>
      <c r="B107" s="173" t="s">
        <v>1106</v>
      </c>
      <c r="C107" s="173">
        <v>5000000</v>
      </c>
      <c r="D107" s="173">
        <f t="shared" ref="D107:J107" si="119">SUM(D108)</f>
        <v>0</v>
      </c>
      <c r="E107" s="173">
        <f t="shared" si="119"/>
        <v>0</v>
      </c>
      <c r="F107" s="173">
        <f t="shared" si="119"/>
        <v>-2000000</v>
      </c>
      <c r="G107" s="173">
        <f t="shared" si="119"/>
        <v>0</v>
      </c>
      <c r="H107" s="173">
        <f t="shared" si="119"/>
        <v>-1087000</v>
      </c>
      <c r="I107" s="173">
        <f t="shared" si="119"/>
        <v>0</v>
      </c>
      <c r="J107" s="173">
        <f t="shared" si="119"/>
        <v>-3087000</v>
      </c>
      <c r="K107" s="173">
        <v>1913000</v>
      </c>
      <c r="L107" s="173">
        <f t="shared" ref="L107:R107" si="120">SUM(L108)</f>
        <v>1912500</v>
      </c>
      <c r="M107" s="173">
        <f t="shared" si="120"/>
        <v>1912500</v>
      </c>
      <c r="N107" s="173">
        <f t="shared" si="120"/>
        <v>0</v>
      </c>
      <c r="O107" s="173">
        <f t="shared" si="120"/>
        <v>0</v>
      </c>
      <c r="P107" s="173">
        <f t="shared" si="120"/>
        <v>0</v>
      </c>
      <c r="Q107" s="173">
        <f t="shared" si="120"/>
        <v>0</v>
      </c>
      <c r="R107" s="173">
        <f t="shared" si="120"/>
        <v>500</v>
      </c>
    </row>
    <row r="108" spans="1:18" ht="16.5" customHeight="1">
      <c r="A108" s="115" t="s">
        <v>1092</v>
      </c>
      <c r="B108" s="115" t="s">
        <v>1107</v>
      </c>
      <c r="C108" s="115">
        <v>5000000</v>
      </c>
      <c r="D108" s="115"/>
      <c r="E108" s="115"/>
      <c r="F108" s="115">
        <v>-2000000</v>
      </c>
      <c r="G108" s="115"/>
      <c r="H108" s="115">
        <v>-1087000</v>
      </c>
      <c r="I108" s="115"/>
      <c r="J108" s="115">
        <f>SUM(F108:I108)</f>
        <v>-3087000</v>
      </c>
      <c r="K108" s="115">
        <f>C108+J108</f>
        <v>1913000</v>
      </c>
      <c r="L108" s="115">
        <v>1912500</v>
      </c>
      <c r="M108" s="115">
        <v>1912500</v>
      </c>
      <c r="N108" s="115">
        <f>L108-M108</f>
        <v>0</v>
      </c>
      <c r="O108" s="115">
        <v>0</v>
      </c>
      <c r="P108" s="115">
        <v>0</v>
      </c>
      <c r="Q108" s="115">
        <f>SUM(N108:P108)</f>
        <v>0</v>
      </c>
      <c r="R108" s="115">
        <f>K108-M108-Q108</f>
        <v>500</v>
      </c>
    </row>
    <row r="109" spans="1:18" ht="16.5" customHeight="1">
      <c r="A109" s="173" t="s">
        <v>16</v>
      </c>
      <c r="B109" s="173" t="s">
        <v>1112</v>
      </c>
      <c r="C109" s="173">
        <v>1000000</v>
      </c>
      <c r="D109" s="173">
        <f t="shared" ref="D109:J109" si="121">SUM(D110)</f>
        <v>0</v>
      </c>
      <c r="E109" s="173">
        <f t="shared" si="121"/>
        <v>0</v>
      </c>
      <c r="F109" s="173">
        <f t="shared" si="121"/>
        <v>3000000</v>
      </c>
      <c r="G109" s="173">
        <f t="shared" si="121"/>
        <v>0</v>
      </c>
      <c r="H109" s="173">
        <f t="shared" si="121"/>
        <v>-788000</v>
      </c>
      <c r="I109" s="173">
        <f t="shared" si="121"/>
        <v>0</v>
      </c>
      <c r="J109" s="173">
        <f t="shared" si="121"/>
        <v>2212000</v>
      </c>
      <c r="K109" s="173">
        <v>3212000</v>
      </c>
      <c r="L109" s="173">
        <f t="shared" ref="L109:R109" si="122">SUM(L110)</f>
        <v>3211130</v>
      </c>
      <c r="M109" s="173">
        <f t="shared" si="122"/>
        <v>3211130</v>
      </c>
      <c r="N109" s="173">
        <f t="shared" si="122"/>
        <v>0</v>
      </c>
      <c r="O109" s="173">
        <f t="shared" si="122"/>
        <v>0</v>
      </c>
      <c r="P109" s="173">
        <f t="shared" si="122"/>
        <v>0</v>
      </c>
      <c r="Q109" s="173">
        <f t="shared" si="122"/>
        <v>0</v>
      </c>
      <c r="R109" s="173">
        <f t="shared" si="122"/>
        <v>870</v>
      </c>
    </row>
    <row r="110" spans="1:18" ht="16.5" customHeight="1">
      <c r="A110" s="115" t="s">
        <v>1092</v>
      </c>
      <c r="B110" s="115" t="s">
        <v>1112</v>
      </c>
      <c r="C110" s="115">
        <v>1000000</v>
      </c>
      <c r="D110" s="115"/>
      <c r="E110" s="115"/>
      <c r="F110" s="115">
        <v>3000000</v>
      </c>
      <c r="G110" s="115"/>
      <c r="H110" s="115">
        <v>-788000</v>
      </c>
      <c r="I110" s="115"/>
      <c r="J110" s="115">
        <f>SUM(F110:I110)</f>
        <v>2212000</v>
      </c>
      <c r="K110" s="115">
        <f>C110+J110</f>
        <v>3212000</v>
      </c>
      <c r="L110" s="115">
        <v>3211130</v>
      </c>
      <c r="M110" s="115">
        <v>3211130</v>
      </c>
      <c r="N110" s="115">
        <f>L110-M110</f>
        <v>0</v>
      </c>
      <c r="O110" s="115">
        <v>0</v>
      </c>
      <c r="P110" s="115">
        <v>0</v>
      </c>
      <c r="Q110" s="115">
        <f>SUM(N110:P110)</f>
        <v>0</v>
      </c>
      <c r="R110" s="115">
        <f>K110-M110-Q110</f>
        <v>870</v>
      </c>
    </row>
    <row r="111" spans="1:18" ht="16.5" customHeight="1">
      <c r="A111" s="173" t="s">
        <v>16</v>
      </c>
      <c r="B111" s="173" t="s">
        <v>1116</v>
      </c>
      <c r="C111" s="173">
        <v>23760000</v>
      </c>
      <c r="D111" s="173">
        <f t="shared" ref="D111:J111" si="123">SUM(D112:D113)</f>
        <v>0</v>
      </c>
      <c r="E111" s="173">
        <f t="shared" si="123"/>
        <v>0</v>
      </c>
      <c r="F111" s="173">
        <f t="shared" si="123"/>
        <v>0</v>
      </c>
      <c r="G111" s="173">
        <f t="shared" si="123"/>
        <v>0</v>
      </c>
      <c r="H111" s="173">
        <f t="shared" si="123"/>
        <v>0</v>
      </c>
      <c r="I111" s="173">
        <f t="shared" si="123"/>
        <v>0</v>
      </c>
      <c r="J111" s="173">
        <f t="shared" si="123"/>
        <v>0</v>
      </c>
      <c r="K111" s="173">
        <v>23760000</v>
      </c>
      <c r="L111" s="173">
        <f t="shared" ref="L111:Q111" si="124">SUM(L112:L113)</f>
        <v>23760000</v>
      </c>
      <c r="M111" s="173">
        <f t="shared" si="124"/>
        <v>23760000</v>
      </c>
      <c r="N111" s="173">
        <f t="shared" si="124"/>
        <v>0</v>
      </c>
      <c r="O111" s="173">
        <f t="shared" si="124"/>
        <v>0</v>
      </c>
      <c r="P111" s="173">
        <f t="shared" si="124"/>
        <v>0</v>
      </c>
      <c r="Q111" s="173">
        <f t="shared" si="124"/>
        <v>0</v>
      </c>
      <c r="R111" s="173">
        <f>SUM(R112:R113)</f>
        <v>0</v>
      </c>
    </row>
    <row r="112" spans="1:18" ht="16.5" customHeight="1">
      <c r="A112" s="115" t="s">
        <v>1092</v>
      </c>
      <c r="B112" s="115" t="s">
        <v>1193</v>
      </c>
      <c r="C112" s="115">
        <v>9600000</v>
      </c>
      <c r="D112" s="115"/>
      <c r="E112" s="115"/>
      <c r="F112" s="115"/>
      <c r="G112" s="115"/>
      <c r="H112" s="115"/>
      <c r="I112" s="115"/>
      <c r="J112" s="115">
        <f t="shared" ref="J112:J113" si="125">SUM(F112:I112)</f>
        <v>0</v>
      </c>
      <c r="K112" s="115">
        <f t="shared" ref="K112:K113" si="126">C112+J112</f>
        <v>9600000</v>
      </c>
      <c r="L112" s="115">
        <v>9600000</v>
      </c>
      <c r="M112" s="115">
        <v>9600000</v>
      </c>
      <c r="N112" s="115">
        <f t="shared" ref="N112:N113" si="127">L112-M112</f>
        <v>0</v>
      </c>
      <c r="O112" s="115">
        <v>0</v>
      </c>
      <c r="P112" s="115">
        <v>0</v>
      </c>
      <c r="Q112" s="115">
        <f>SUM(N112:P112)</f>
        <v>0</v>
      </c>
      <c r="R112" s="115">
        <f t="shared" ref="R112:R113" si="128">K112-M112-Q112</f>
        <v>0</v>
      </c>
    </row>
    <row r="113" spans="1:19" ht="16.5" customHeight="1">
      <c r="A113" s="115" t="s">
        <v>1092</v>
      </c>
      <c r="B113" s="115" t="s">
        <v>1117</v>
      </c>
      <c r="C113" s="115">
        <v>14160000</v>
      </c>
      <c r="D113" s="115"/>
      <c r="E113" s="115"/>
      <c r="F113" s="115"/>
      <c r="G113" s="115"/>
      <c r="H113" s="115"/>
      <c r="I113" s="115"/>
      <c r="J113" s="115">
        <f t="shared" si="125"/>
        <v>0</v>
      </c>
      <c r="K113" s="115">
        <f t="shared" si="126"/>
        <v>14160000</v>
      </c>
      <c r="L113" s="115">
        <v>14160000</v>
      </c>
      <c r="M113" s="115">
        <v>14160000</v>
      </c>
      <c r="N113" s="115">
        <f t="shared" si="127"/>
        <v>0</v>
      </c>
      <c r="O113" s="115">
        <v>0</v>
      </c>
      <c r="P113" s="115">
        <v>0</v>
      </c>
      <c r="Q113" s="115">
        <f>SUM(N113:P113)</f>
        <v>0</v>
      </c>
      <c r="R113" s="115">
        <f t="shared" si="128"/>
        <v>0</v>
      </c>
    </row>
    <row r="114" spans="1:19" ht="16.5" customHeight="1">
      <c r="A114" s="173" t="s">
        <v>16</v>
      </c>
      <c r="B114" s="173" t="s">
        <v>1118</v>
      </c>
      <c r="C114" s="173">
        <v>4500000</v>
      </c>
      <c r="D114" s="173">
        <f t="shared" ref="D114:J114" si="129">SUM(D115)</f>
        <v>0</v>
      </c>
      <c r="E114" s="173">
        <f t="shared" si="129"/>
        <v>0</v>
      </c>
      <c r="F114" s="173">
        <f t="shared" si="129"/>
        <v>-2000000</v>
      </c>
      <c r="G114" s="173">
        <f t="shared" si="129"/>
        <v>0</v>
      </c>
      <c r="H114" s="173">
        <f t="shared" si="129"/>
        <v>-540000</v>
      </c>
      <c r="I114" s="173">
        <f t="shared" si="129"/>
        <v>0</v>
      </c>
      <c r="J114" s="173">
        <f t="shared" si="129"/>
        <v>-2540000</v>
      </c>
      <c r="K114" s="173">
        <v>1960000</v>
      </c>
      <c r="L114" s="173">
        <f t="shared" ref="L114:R114" si="130">SUM(L115:L115)</f>
        <v>1925540</v>
      </c>
      <c r="M114" s="173">
        <f t="shared" si="130"/>
        <v>1925540</v>
      </c>
      <c r="N114" s="173">
        <f t="shared" si="130"/>
        <v>0</v>
      </c>
      <c r="O114" s="173">
        <f t="shared" si="130"/>
        <v>0</v>
      </c>
      <c r="P114" s="173">
        <f t="shared" si="130"/>
        <v>0</v>
      </c>
      <c r="Q114" s="173">
        <f t="shared" si="130"/>
        <v>0</v>
      </c>
      <c r="R114" s="173">
        <f t="shared" si="130"/>
        <v>34460</v>
      </c>
    </row>
    <row r="115" spans="1:19" ht="16.5" customHeight="1">
      <c r="A115" s="115" t="s">
        <v>1092</v>
      </c>
      <c r="B115" s="115" t="s">
        <v>1119</v>
      </c>
      <c r="C115" s="115">
        <v>4500000</v>
      </c>
      <c r="D115" s="115"/>
      <c r="E115" s="115"/>
      <c r="F115" s="115">
        <v>-2000000</v>
      </c>
      <c r="G115" s="115"/>
      <c r="H115" s="115">
        <v>-540000</v>
      </c>
      <c r="I115" s="115"/>
      <c r="J115" s="115">
        <f>SUM(F115:I115)</f>
        <v>-2540000</v>
      </c>
      <c r="K115" s="115">
        <f>C115+J115</f>
        <v>1960000</v>
      </c>
      <c r="L115" s="115">
        <v>1925540</v>
      </c>
      <c r="M115" s="115">
        <v>1925540</v>
      </c>
      <c r="N115" s="115">
        <f>L115-M115</f>
        <v>0</v>
      </c>
      <c r="O115" s="115">
        <v>0</v>
      </c>
      <c r="P115" s="115">
        <v>0</v>
      </c>
      <c r="Q115" s="115">
        <f>SUM(N115:P115)</f>
        <v>0</v>
      </c>
      <c r="R115" s="115">
        <f>K115-M115-Q115</f>
        <v>34460</v>
      </c>
    </row>
    <row r="116" spans="1:19" ht="16.5" customHeight="1">
      <c r="A116" s="173" t="s">
        <v>16</v>
      </c>
      <c r="B116" s="173" t="s">
        <v>1121</v>
      </c>
      <c r="C116" s="173">
        <v>7200000</v>
      </c>
      <c r="D116" s="173">
        <f t="shared" ref="D116:J116" si="131">SUM(D117)</f>
        <v>0</v>
      </c>
      <c r="E116" s="173">
        <f t="shared" si="131"/>
        <v>0</v>
      </c>
      <c r="F116" s="173">
        <f t="shared" si="131"/>
        <v>0</v>
      </c>
      <c r="G116" s="173">
        <f t="shared" si="131"/>
        <v>0</v>
      </c>
      <c r="H116" s="173">
        <f t="shared" si="131"/>
        <v>578000</v>
      </c>
      <c r="I116" s="173">
        <f t="shared" si="131"/>
        <v>0</v>
      </c>
      <c r="J116" s="173">
        <f t="shared" si="131"/>
        <v>578000</v>
      </c>
      <c r="K116" s="173">
        <v>7778000</v>
      </c>
      <c r="L116" s="173">
        <f t="shared" ref="L116:R116" si="132">SUM(L117)</f>
        <v>7758200</v>
      </c>
      <c r="M116" s="173">
        <f t="shared" si="132"/>
        <v>7758200</v>
      </c>
      <c r="N116" s="173">
        <f t="shared" si="132"/>
        <v>0</v>
      </c>
      <c r="O116" s="173">
        <f t="shared" si="132"/>
        <v>0</v>
      </c>
      <c r="P116" s="173">
        <f t="shared" si="132"/>
        <v>0</v>
      </c>
      <c r="Q116" s="173">
        <f t="shared" si="132"/>
        <v>0</v>
      </c>
      <c r="R116" s="173">
        <f t="shared" si="132"/>
        <v>19800</v>
      </c>
    </row>
    <row r="117" spans="1:19" ht="16.5" customHeight="1">
      <c r="A117" s="115" t="s">
        <v>1092</v>
      </c>
      <c r="B117" s="115" t="s">
        <v>1172</v>
      </c>
      <c r="C117" s="115">
        <v>7200000</v>
      </c>
      <c r="D117" s="115"/>
      <c r="E117" s="115"/>
      <c r="F117" s="115"/>
      <c r="G117" s="115"/>
      <c r="H117" s="115">
        <v>578000</v>
      </c>
      <c r="I117" s="115"/>
      <c r="J117" s="115">
        <f>SUM(F117:I117)</f>
        <v>578000</v>
      </c>
      <c r="K117" s="115">
        <f>C117+J117</f>
        <v>7778000</v>
      </c>
      <c r="L117" s="115">
        <v>7758200</v>
      </c>
      <c r="M117" s="115">
        <v>7758200</v>
      </c>
      <c r="N117" s="115">
        <f>L117-M117</f>
        <v>0</v>
      </c>
      <c r="O117" s="115">
        <v>0</v>
      </c>
      <c r="P117" s="115">
        <v>0</v>
      </c>
      <c r="Q117" s="115">
        <f>SUM(N117:P117)</f>
        <v>0</v>
      </c>
      <c r="R117" s="115">
        <f>K117-M117-Q117</f>
        <v>19800</v>
      </c>
    </row>
    <row r="118" spans="1:19" ht="16.5" customHeight="1">
      <c r="A118" s="173" t="s">
        <v>16</v>
      </c>
      <c r="B118" s="173" t="s">
        <v>1123</v>
      </c>
      <c r="C118" s="173">
        <v>12000000</v>
      </c>
      <c r="D118" s="173">
        <f t="shared" ref="D118:J118" si="133">SUM(D119)</f>
        <v>0</v>
      </c>
      <c r="E118" s="173">
        <f t="shared" si="133"/>
        <v>0</v>
      </c>
      <c r="F118" s="173">
        <f t="shared" si="133"/>
        <v>-3000000</v>
      </c>
      <c r="G118" s="173">
        <f t="shared" si="133"/>
        <v>0</v>
      </c>
      <c r="H118" s="173">
        <f t="shared" si="133"/>
        <v>5920000</v>
      </c>
      <c r="I118" s="173">
        <f t="shared" si="133"/>
        <v>0</v>
      </c>
      <c r="J118" s="173">
        <f t="shared" si="133"/>
        <v>2920000</v>
      </c>
      <c r="K118" s="173">
        <v>14920000</v>
      </c>
      <c r="L118" s="173">
        <f t="shared" ref="L118:Q118" si="134">SUM(L119:L119)</f>
        <v>14913030</v>
      </c>
      <c r="M118" s="173">
        <f t="shared" si="134"/>
        <v>14913030</v>
      </c>
      <c r="N118" s="173">
        <f t="shared" si="134"/>
        <v>0</v>
      </c>
      <c r="O118" s="173">
        <f t="shared" si="134"/>
        <v>0</v>
      </c>
      <c r="P118" s="173">
        <f t="shared" si="134"/>
        <v>0</v>
      </c>
      <c r="Q118" s="173">
        <f t="shared" si="134"/>
        <v>0</v>
      </c>
      <c r="R118" s="173">
        <f>SUM(R119:R119)</f>
        <v>6970</v>
      </c>
    </row>
    <row r="119" spans="1:19" ht="16.5" customHeight="1">
      <c r="A119" s="115" t="s">
        <v>1092</v>
      </c>
      <c r="B119" s="123" t="s">
        <v>1126</v>
      </c>
      <c r="C119" s="115">
        <v>12000000</v>
      </c>
      <c r="D119" s="115"/>
      <c r="E119" s="115"/>
      <c r="F119" s="115">
        <v>-3000000</v>
      </c>
      <c r="G119" s="115"/>
      <c r="H119" s="115">
        <v>5920000</v>
      </c>
      <c r="I119" s="115"/>
      <c r="J119" s="115">
        <f>SUM(F119:I119)</f>
        <v>2920000</v>
      </c>
      <c r="K119" s="115">
        <f>C119+J119</f>
        <v>14920000</v>
      </c>
      <c r="L119" s="115">
        <v>14913030</v>
      </c>
      <c r="M119" s="115">
        <v>14913030</v>
      </c>
      <c r="N119" s="115">
        <f>L119-M119</f>
        <v>0</v>
      </c>
      <c r="O119" s="115">
        <v>0</v>
      </c>
      <c r="P119" s="115">
        <v>0</v>
      </c>
      <c r="Q119" s="115">
        <f>SUM(N119:P119)</f>
        <v>0</v>
      </c>
      <c r="R119" s="115">
        <f>K119-M119-Q119</f>
        <v>6970</v>
      </c>
    </row>
    <row r="120" spans="1:19" ht="16.5" customHeight="1">
      <c r="A120" s="173" t="s">
        <v>16</v>
      </c>
      <c r="B120" s="173" t="s">
        <v>1194</v>
      </c>
      <c r="C120" s="173">
        <v>800000</v>
      </c>
      <c r="D120" s="173">
        <f t="shared" ref="D120:J120" si="135">SUM(D121)</f>
        <v>0</v>
      </c>
      <c r="E120" s="173">
        <f t="shared" si="135"/>
        <v>0</v>
      </c>
      <c r="F120" s="173">
        <f t="shared" si="135"/>
        <v>0</v>
      </c>
      <c r="G120" s="173">
        <f t="shared" si="135"/>
        <v>0</v>
      </c>
      <c r="H120" s="173">
        <f t="shared" si="135"/>
        <v>-800000</v>
      </c>
      <c r="I120" s="173">
        <f t="shared" si="135"/>
        <v>0</v>
      </c>
      <c r="J120" s="173">
        <f t="shared" si="135"/>
        <v>-800000</v>
      </c>
      <c r="K120" s="173">
        <v>0</v>
      </c>
      <c r="L120" s="173">
        <f t="shared" ref="L120:R120" si="136">SUM(L121)</f>
        <v>0</v>
      </c>
      <c r="M120" s="173">
        <f t="shared" si="136"/>
        <v>0</v>
      </c>
      <c r="N120" s="173">
        <f t="shared" si="136"/>
        <v>0</v>
      </c>
      <c r="O120" s="173">
        <f t="shared" si="136"/>
        <v>0</v>
      </c>
      <c r="P120" s="173">
        <f t="shared" si="136"/>
        <v>0</v>
      </c>
      <c r="Q120" s="173">
        <f t="shared" si="136"/>
        <v>0</v>
      </c>
      <c r="R120" s="173">
        <f t="shared" si="136"/>
        <v>0</v>
      </c>
    </row>
    <row r="121" spans="1:19" ht="16.5" customHeight="1">
      <c r="A121" s="115" t="s">
        <v>1092</v>
      </c>
      <c r="B121" s="115" t="s">
        <v>1195</v>
      </c>
      <c r="C121" s="115">
        <v>800000</v>
      </c>
      <c r="D121" s="115"/>
      <c r="E121" s="115"/>
      <c r="F121" s="115"/>
      <c r="G121" s="115"/>
      <c r="H121" s="115">
        <v>-800000</v>
      </c>
      <c r="I121" s="115"/>
      <c r="J121" s="115">
        <f>SUM(F121:I121)</f>
        <v>-800000</v>
      </c>
      <c r="K121" s="115">
        <f>C121+J121</f>
        <v>0</v>
      </c>
      <c r="L121" s="115">
        <v>0</v>
      </c>
      <c r="M121" s="115">
        <v>0</v>
      </c>
      <c r="N121" s="115">
        <f>L121-M121</f>
        <v>0</v>
      </c>
      <c r="O121" s="115">
        <v>0</v>
      </c>
      <c r="P121" s="115">
        <v>0</v>
      </c>
      <c r="Q121" s="115">
        <f>SUM(N121:P121)</f>
        <v>0</v>
      </c>
      <c r="R121" s="115">
        <f>K121-M121-Q121</f>
        <v>0</v>
      </c>
    </row>
    <row r="122" spans="1:19" ht="16.5" customHeight="1">
      <c r="A122" s="117" t="s">
        <v>1</v>
      </c>
      <c r="B122" s="117" t="s">
        <v>1631</v>
      </c>
      <c r="C122" s="117">
        <f t="shared" ref="C122:R122" si="137">SUM(C123)</f>
        <v>19625000</v>
      </c>
      <c r="D122" s="117">
        <f t="shared" si="137"/>
        <v>0</v>
      </c>
      <c r="E122" s="117">
        <f t="shared" si="137"/>
        <v>0</v>
      </c>
      <c r="F122" s="117"/>
      <c r="G122" s="117"/>
      <c r="H122" s="117">
        <f t="shared" si="137"/>
        <v>0</v>
      </c>
      <c r="I122" s="117">
        <f t="shared" si="137"/>
        <v>0</v>
      </c>
      <c r="J122" s="117">
        <f t="shared" si="137"/>
        <v>0</v>
      </c>
      <c r="K122" s="117">
        <f t="shared" si="137"/>
        <v>19625000</v>
      </c>
      <c r="L122" s="117">
        <f t="shared" si="137"/>
        <v>12245710</v>
      </c>
      <c r="M122" s="117">
        <f t="shared" si="137"/>
        <v>12245710</v>
      </c>
      <c r="N122" s="117">
        <f t="shared" si="137"/>
        <v>0</v>
      </c>
      <c r="O122" s="117">
        <f t="shared" si="137"/>
        <v>0</v>
      </c>
      <c r="P122" s="117">
        <f t="shared" si="137"/>
        <v>0</v>
      </c>
      <c r="Q122" s="117">
        <f t="shared" si="137"/>
        <v>0</v>
      </c>
      <c r="R122" s="117">
        <f t="shared" si="137"/>
        <v>7379290</v>
      </c>
    </row>
    <row r="123" spans="1:19" ht="16.5" customHeight="1">
      <c r="A123" s="230" t="s">
        <v>1164</v>
      </c>
      <c r="B123" s="264" t="s">
        <v>1632</v>
      </c>
      <c r="C123" s="230">
        <f t="shared" ref="C123:R123" si="138">SUM(C124)</f>
        <v>19625000</v>
      </c>
      <c r="D123" s="230">
        <f t="shared" si="138"/>
        <v>0</v>
      </c>
      <c r="E123" s="230">
        <f t="shared" si="138"/>
        <v>0</v>
      </c>
      <c r="F123" s="230"/>
      <c r="G123" s="230"/>
      <c r="H123" s="230">
        <f t="shared" si="138"/>
        <v>0</v>
      </c>
      <c r="I123" s="230">
        <f t="shared" si="138"/>
        <v>0</v>
      </c>
      <c r="J123" s="230">
        <f t="shared" si="138"/>
        <v>0</v>
      </c>
      <c r="K123" s="230">
        <f t="shared" si="138"/>
        <v>19625000</v>
      </c>
      <c r="L123" s="230">
        <f t="shared" si="138"/>
        <v>12245710</v>
      </c>
      <c r="M123" s="230">
        <f t="shared" si="138"/>
        <v>12245710</v>
      </c>
      <c r="N123" s="230">
        <f t="shared" si="138"/>
        <v>0</v>
      </c>
      <c r="O123" s="230">
        <f t="shared" si="138"/>
        <v>0</v>
      </c>
      <c r="P123" s="230">
        <f t="shared" si="138"/>
        <v>0</v>
      </c>
      <c r="Q123" s="230">
        <f t="shared" si="138"/>
        <v>0</v>
      </c>
      <c r="R123" s="230">
        <f t="shared" si="138"/>
        <v>7379290</v>
      </c>
    </row>
    <row r="124" spans="1:19" ht="16.5" customHeight="1">
      <c r="A124" s="120" t="s">
        <v>3</v>
      </c>
      <c r="B124" s="231" t="s">
        <v>388</v>
      </c>
      <c r="C124" s="231">
        <f>SUM(C125,C129,C127,C133,C138,C140,C136,C131)</f>
        <v>19625000</v>
      </c>
      <c r="D124" s="231">
        <f t="shared" ref="D124:J124" si="139">SUM(D125,D129,D127,D133,D138,D140,D136,D131)</f>
        <v>0</v>
      </c>
      <c r="E124" s="231">
        <f t="shared" si="139"/>
        <v>0</v>
      </c>
      <c r="F124" s="231">
        <f t="shared" si="139"/>
        <v>0</v>
      </c>
      <c r="G124" s="231">
        <f t="shared" si="139"/>
        <v>0</v>
      </c>
      <c r="H124" s="231">
        <f t="shared" si="139"/>
        <v>0</v>
      </c>
      <c r="I124" s="231">
        <f t="shared" si="139"/>
        <v>0</v>
      </c>
      <c r="J124" s="231">
        <f t="shared" si="139"/>
        <v>0</v>
      </c>
      <c r="K124" s="231">
        <f t="shared" ref="K124:R124" si="140">SUM(K125,K129,K127,K133,K138,K140,K136,K131)</f>
        <v>19625000</v>
      </c>
      <c r="L124" s="231">
        <f t="shared" si="140"/>
        <v>12245710</v>
      </c>
      <c r="M124" s="231">
        <f t="shared" si="140"/>
        <v>12245710</v>
      </c>
      <c r="N124" s="231">
        <f t="shared" si="140"/>
        <v>0</v>
      </c>
      <c r="O124" s="231">
        <f t="shared" si="140"/>
        <v>0</v>
      </c>
      <c r="P124" s="231">
        <f t="shared" si="140"/>
        <v>0</v>
      </c>
      <c r="Q124" s="231">
        <f t="shared" si="140"/>
        <v>0</v>
      </c>
      <c r="R124" s="231">
        <f t="shared" si="140"/>
        <v>7379290</v>
      </c>
    </row>
    <row r="125" spans="1:19" ht="16.5" customHeight="1">
      <c r="A125" s="173" t="s">
        <v>16</v>
      </c>
      <c r="B125" s="173" t="s">
        <v>1093</v>
      </c>
      <c r="C125" s="173">
        <f>SUM(C126)</f>
        <v>320000</v>
      </c>
      <c r="D125" s="173">
        <f t="shared" ref="D125:J125" si="141">SUM(D126)</f>
        <v>0</v>
      </c>
      <c r="E125" s="173">
        <f t="shared" si="141"/>
        <v>0</v>
      </c>
      <c r="F125" s="173">
        <f t="shared" si="141"/>
        <v>0</v>
      </c>
      <c r="G125" s="173">
        <f t="shared" si="141"/>
        <v>0</v>
      </c>
      <c r="H125" s="173">
        <f t="shared" si="141"/>
        <v>0</v>
      </c>
      <c r="I125" s="173">
        <f t="shared" si="141"/>
        <v>0</v>
      </c>
      <c r="J125" s="173">
        <f t="shared" si="141"/>
        <v>0</v>
      </c>
      <c r="K125" s="173">
        <f t="shared" ref="K125:R125" si="142">SUM(K126)</f>
        <v>320000</v>
      </c>
      <c r="L125" s="173">
        <f t="shared" si="142"/>
        <v>320000</v>
      </c>
      <c r="M125" s="173">
        <f t="shared" si="142"/>
        <v>320000</v>
      </c>
      <c r="N125" s="173">
        <f t="shared" si="142"/>
        <v>0</v>
      </c>
      <c r="O125" s="173">
        <f>SUM(O126)</f>
        <v>0</v>
      </c>
      <c r="P125" s="173">
        <f t="shared" si="142"/>
        <v>0</v>
      </c>
      <c r="Q125" s="173">
        <f t="shared" si="142"/>
        <v>0</v>
      </c>
      <c r="R125" s="173">
        <f t="shared" si="142"/>
        <v>0</v>
      </c>
    </row>
    <row r="126" spans="1:19" ht="16.5" customHeight="1">
      <c r="A126" s="115" t="s">
        <v>1092</v>
      </c>
      <c r="B126" s="115" t="s">
        <v>1093</v>
      </c>
      <c r="C126" s="115">
        <v>320000</v>
      </c>
      <c r="D126" s="115"/>
      <c r="E126" s="115"/>
      <c r="F126" s="115"/>
      <c r="G126" s="115"/>
      <c r="H126" s="115"/>
      <c r="I126" s="115"/>
      <c r="J126" s="115">
        <f>SUM(F126:I126)</f>
        <v>0</v>
      </c>
      <c r="K126" s="115">
        <f>C126+J126</f>
        <v>320000</v>
      </c>
      <c r="L126" s="115">
        <v>320000</v>
      </c>
      <c r="M126" s="115">
        <v>320000</v>
      </c>
      <c r="N126" s="115">
        <f>L126-M126</f>
        <v>0</v>
      </c>
      <c r="O126" s="115">
        <v>0</v>
      </c>
      <c r="P126" s="115">
        <v>0</v>
      </c>
      <c r="Q126" s="115">
        <f>SUM(N126:P126)</f>
        <v>0</v>
      </c>
      <c r="R126" s="115">
        <f>K126-M126-Q126</f>
        <v>0</v>
      </c>
      <c r="S126" s="118"/>
    </row>
    <row r="127" spans="1:19" ht="16.5" customHeight="1">
      <c r="A127" s="173" t="s">
        <v>16</v>
      </c>
      <c r="B127" s="173" t="s">
        <v>1094</v>
      </c>
      <c r="C127" s="173">
        <v>132000</v>
      </c>
      <c r="D127" s="173">
        <f t="shared" ref="D127:J127" si="143">SUM(D128)</f>
        <v>0</v>
      </c>
      <c r="E127" s="173">
        <f t="shared" si="143"/>
        <v>0</v>
      </c>
      <c r="F127" s="173">
        <f t="shared" si="143"/>
        <v>0</v>
      </c>
      <c r="G127" s="173">
        <f t="shared" si="143"/>
        <v>0</v>
      </c>
      <c r="H127" s="173">
        <f t="shared" si="143"/>
        <v>0</v>
      </c>
      <c r="I127" s="173">
        <f t="shared" si="143"/>
        <v>0</v>
      </c>
      <c r="J127" s="173">
        <f t="shared" si="143"/>
        <v>0</v>
      </c>
      <c r="K127" s="173">
        <v>132000</v>
      </c>
      <c r="L127" s="173">
        <f t="shared" ref="L127:R127" si="144">SUM(L128:L128)</f>
        <v>84000</v>
      </c>
      <c r="M127" s="173">
        <f t="shared" si="144"/>
        <v>84000</v>
      </c>
      <c r="N127" s="173">
        <f t="shared" si="144"/>
        <v>0</v>
      </c>
      <c r="O127" s="173">
        <f t="shared" si="144"/>
        <v>0</v>
      </c>
      <c r="P127" s="173">
        <f t="shared" si="144"/>
        <v>0</v>
      </c>
      <c r="Q127" s="173">
        <f t="shared" si="144"/>
        <v>0</v>
      </c>
      <c r="R127" s="173">
        <f t="shared" si="144"/>
        <v>48000</v>
      </c>
      <c r="S127" s="118"/>
    </row>
    <row r="128" spans="1:19" ht="16.5" customHeight="1">
      <c r="A128" s="115" t="s">
        <v>64</v>
      </c>
      <c r="B128" s="115" t="s">
        <v>1096</v>
      </c>
      <c r="C128" s="115">
        <v>132000</v>
      </c>
      <c r="D128" s="115"/>
      <c r="E128" s="115"/>
      <c r="F128" s="115"/>
      <c r="G128" s="115"/>
      <c r="H128" s="115"/>
      <c r="I128" s="115"/>
      <c r="J128" s="115">
        <f>SUM(F128:I128)</f>
        <v>0</v>
      </c>
      <c r="K128" s="115">
        <f>C128+J128</f>
        <v>132000</v>
      </c>
      <c r="L128" s="115">
        <v>84000</v>
      </c>
      <c r="M128" s="115">
        <v>84000</v>
      </c>
      <c r="N128" s="115">
        <f>L128-M128</f>
        <v>0</v>
      </c>
      <c r="O128" s="115">
        <v>0</v>
      </c>
      <c r="P128" s="115">
        <v>0</v>
      </c>
      <c r="Q128" s="115">
        <f>SUM(N128:P128)</f>
        <v>0</v>
      </c>
      <c r="R128" s="115">
        <f>K128-M128-Q128</f>
        <v>48000</v>
      </c>
      <c r="S128" s="118"/>
    </row>
    <row r="129" spans="1:19" ht="16.5" customHeight="1">
      <c r="A129" s="173" t="s">
        <v>16</v>
      </c>
      <c r="B129" s="173" t="s">
        <v>1166</v>
      </c>
      <c r="C129" s="173">
        <v>6720000</v>
      </c>
      <c r="D129" s="173">
        <f t="shared" ref="D129:J129" si="145">SUM(D130)</f>
        <v>0</v>
      </c>
      <c r="E129" s="173">
        <f t="shared" si="145"/>
        <v>0</v>
      </c>
      <c r="F129" s="173">
        <f t="shared" si="145"/>
        <v>0</v>
      </c>
      <c r="G129" s="173">
        <f t="shared" si="145"/>
        <v>0</v>
      </c>
      <c r="H129" s="173">
        <f t="shared" si="145"/>
        <v>0</v>
      </c>
      <c r="I129" s="173">
        <f t="shared" si="145"/>
        <v>0</v>
      </c>
      <c r="J129" s="173">
        <f t="shared" si="145"/>
        <v>0</v>
      </c>
      <c r="K129" s="173">
        <v>6720000</v>
      </c>
      <c r="L129" s="173">
        <f t="shared" ref="L129:R131" si="146">SUM(L130:L130)</f>
        <v>6560000</v>
      </c>
      <c r="M129" s="173">
        <f t="shared" si="146"/>
        <v>6560000</v>
      </c>
      <c r="N129" s="173">
        <f t="shared" si="146"/>
        <v>0</v>
      </c>
      <c r="O129" s="173">
        <f t="shared" si="146"/>
        <v>0</v>
      </c>
      <c r="P129" s="173">
        <f t="shared" si="146"/>
        <v>0</v>
      </c>
      <c r="Q129" s="173">
        <f t="shared" si="146"/>
        <v>0</v>
      </c>
      <c r="R129" s="173">
        <f t="shared" si="146"/>
        <v>160000</v>
      </c>
      <c r="S129" s="118"/>
    </row>
    <row r="130" spans="1:19" ht="16.5" customHeight="1">
      <c r="A130" s="115" t="s">
        <v>1092</v>
      </c>
      <c r="B130" s="115" t="s">
        <v>1167</v>
      </c>
      <c r="C130" s="115">
        <v>6720000</v>
      </c>
      <c r="D130" s="115"/>
      <c r="E130" s="115"/>
      <c r="F130" s="115"/>
      <c r="G130" s="115"/>
      <c r="H130" s="115"/>
      <c r="I130" s="115"/>
      <c r="J130" s="115">
        <f>SUM(F130:I130)</f>
        <v>0</v>
      </c>
      <c r="K130" s="115">
        <f>C130+J130</f>
        <v>6720000</v>
      </c>
      <c r="L130" s="115">
        <v>6560000</v>
      </c>
      <c r="M130" s="115">
        <v>6560000</v>
      </c>
      <c r="N130" s="115">
        <f>L130-M130</f>
        <v>0</v>
      </c>
      <c r="O130" s="115">
        <v>0</v>
      </c>
      <c r="P130" s="115">
        <v>0</v>
      </c>
      <c r="Q130" s="115">
        <f>SUM(N130:P130)</f>
        <v>0</v>
      </c>
      <c r="R130" s="115">
        <f>K130-M130-Q130</f>
        <v>160000</v>
      </c>
      <c r="S130" s="118"/>
    </row>
    <row r="131" spans="1:19" ht="16.5" customHeight="1">
      <c r="A131" s="173" t="s">
        <v>16</v>
      </c>
      <c r="B131" s="174" t="s">
        <v>1099</v>
      </c>
      <c r="C131" s="173">
        <v>2113000</v>
      </c>
      <c r="D131" s="173">
        <f t="shared" ref="D131:J131" si="147">SUM(D132)</f>
        <v>0</v>
      </c>
      <c r="E131" s="173">
        <f t="shared" si="147"/>
        <v>0</v>
      </c>
      <c r="F131" s="173">
        <f t="shared" si="147"/>
        <v>0</v>
      </c>
      <c r="G131" s="173">
        <f t="shared" si="147"/>
        <v>0</v>
      </c>
      <c r="H131" s="173">
        <f t="shared" si="147"/>
        <v>0</v>
      </c>
      <c r="I131" s="173">
        <f t="shared" si="147"/>
        <v>0</v>
      </c>
      <c r="J131" s="173">
        <f t="shared" si="147"/>
        <v>0</v>
      </c>
      <c r="K131" s="173">
        <v>2113000</v>
      </c>
      <c r="L131" s="173">
        <f t="shared" si="146"/>
        <v>738010</v>
      </c>
      <c r="M131" s="173">
        <f t="shared" si="146"/>
        <v>738010</v>
      </c>
      <c r="N131" s="173">
        <f t="shared" si="146"/>
        <v>0</v>
      </c>
      <c r="O131" s="173">
        <f t="shared" si="146"/>
        <v>0</v>
      </c>
      <c r="P131" s="173">
        <f t="shared" si="146"/>
        <v>0</v>
      </c>
      <c r="Q131" s="173">
        <f t="shared" si="146"/>
        <v>0</v>
      </c>
      <c r="R131" s="173">
        <f>SUM(R132:R132)</f>
        <v>1374990</v>
      </c>
      <c r="S131" s="118"/>
    </row>
    <row r="132" spans="1:19" ht="16.5" customHeight="1">
      <c r="A132" s="115" t="s">
        <v>1092</v>
      </c>
      <c r="B132" s="123" t="s">
        <v>1099</v>
      </c>
      <c r="C132" s="115">
        <v>2113000</v>
      </c>
      <c r="D132" s="115"/>
      <c r="E132" s="115"/>
      <c r="F132" s="115"/>
      <c r="G132" s="115"/>
      <c r="H132" s="115"/>
      <c r="I132" s="115"/>
      <c r="J132" s="115">
        <f>SUM(F132:I132)</f>
        <v>0</v>
      </c>
      <c r="K132" s="115">
        <f>C132+J132</f>
        <v>2113000</v>
      </c>
      <c r="L132" s="115">
        <v>738010</v>
      </c>
      <c r="M132" s="115">
        <v>738010</v>
      </c>
      <c r="N132" s="115">
        <f>L132-M132</f>
        <v>0</v>
      </c>
      <c r="O132" s="115">
        <v>0</v>
      </c>
      <c r="P132" s="115">
        <v>0</v>
      </c>
      <c r="Q132" s="115">
        <f>SUM(N132:P132)</f>
        <v>0</v>
      </c>
      <c r="R132" s="115">
        <f>K132-M132-Q132</f>
        <v>1374990</v>
      </c>
      <c r="S132" s="118"/>
    </row>
    <row r="133" spans="1:19" ht="16.5" customHeight="1">
      <c r="A133" s="173" t="s">
        <v>16</v>
      </c>
      <c r="B133" s="173" t="s">
        <v>1100</v>
      </c>
      <c r="C133" s="173">
        <v>2478000</v>
      </c>
      <c r="D133" s="173">
        <f t="shared" ref="D133:J133" si="148">SUM(D134:D135)</f>
        <v>0</v>
      </c>
      <c r="E133" s="173">
        <f t="shared" si="148"/>
        <v>0</v>
      </c>
      <c r="F133" s="173">
        <f t="shared" si="148"/>
        <v>0</v>
      </c>
      <c r="G133" s="173">
        <f t="shared" si="148"/>
        <v>0</v>
      </c>
      <c r="H133" s="173">
        <f t="shared" si="148"/>
        <v>0</v>
      </c>
      <c r="I133" s="173">
        <f t="shared" si="148"/>
        <v>0</v>
      </c>
      <c r="J133" s="173">
        <f t="shared" si="148"/>
        <v>0</v>
      </c>
      <c r="K133" s="173">
        <v>2478000</v>
      </c>
      <c r="L133" s="173">
        <f t="shared" ref="L133:R133" si="149">SUM(L134:L135)</f>
        <v>2201100</v>
      </c>
      <c r="M133" s="173">
        <f t="shared" si="149"/>
        <v>2201100</v>
      </c>
      <c r="N133" s="173">
        <f t="shared" si="149"/>
        <v>0</v>
      </c>
      <c r="O133" s="173">
        <f t="shared" si="149"/>
        <v>0</v>
      </c>
      <c r="P133" s="173">
        <f t="shared" si="149"/>
        <v>0</v>
      </c>
      <c r="Q133" s="173">
        <f t="shared" si="149"/>
        <v>0</v>
      </c>
      <c r="R133" s="173">
        <f t="shared" si="149"/>
        <v>276900</v>
      </c>
      <c r="S133" s="118"/>
    </row>
    <row r="134" spans="1:19" ht="16.5" customHeight="1">
      <c r="A134" s="115" t="s">
        <v>1092</v>
      </c>
      <c r="B134" s="115" t="s">
        <v>1168</v>
      </c>
      <c r="C134" s="115">
        <v>1478000</v>
      </c>
      <c r="D134" s="115"/>
      <c r="E134" s="115"/>
      <c r="F134" s="115"/>
      <c r="G134" s="115"/>
      <c r="H134" s="115"/>
      <c r="I134" s="115"/>
      <c r="J134" s="115">
        <f t="shared" ref="J134:J135" si="150">SUM(F134:I134)</f>
        <v>0</v>
      </c>
      <c r="K134" s="115">
        <f t="shared" ref="K134:K135" si="151">C134+J134</f>
        <v>1478000</v>
      </c>
      <c r="L134" s="115">
        <v>1201100</v>
      </c>
      <c r="M134" s="115">
        <v>1201100</v>
      </c>
      <c r="N134" s="115">
        <f t="shared" ref="N134:N135" si="152">L134-M134</f>
        <v>0</v>
      </c>
      <c r="O134" s="115">
        <v>0</v>
      </c>
      <c r="P134" s="115">
        <v>0</v>
      </c>
      <c r="Q134" s="115">
        <f>SUM(N134:P134)</f>
        <v>0</v>
      </c>
      <c r="R134" s="115">
        <f t="shared" ref="R134:R135" si="153">K134-M134-Q134</f>
        <v>276900</v>
      </c>
      <c r="S134" s="118"/>
    </row>
    <row r="135" spans="1:19" ht="16.5" customHeight="1">
      <c r="A135" s="115" t="s">
        <v>1092</v>
      </c>
      <c r="B135" s="115" t="s">
        <v>1103</v>
      </c>
      <c r="C135" s="115">
        <v>1000000</v>
      </c>
      <c r="D135" s="115"/>
      <c r="E135" s="115"/>
      <c r="F135" s="115"/>
      <c r="G135" s="115"/>
      <c r="H135" s="115"/>
      <c r="I135" s="115"/>
      <c r="J135" s="115">
        <f t="shared" si="150"/>
        <v>0</v>
      </c>
      <c r="K135" s="115">
        <f t="shared" si="151"/>
        <v>1000000</v>
      </c>
      <c r="L135" s="115">
        <v>1000000</v>
      </c>
      <c r="M135" s="115">
        <v>1000000</v>
      </c>
      <c r="N135" s="115">
        <f t="shared" si="152"/>
        <v>0</v>
      </c>
      <c r="O135" s="115">
        <v>0</v>
      </c>
      <c r="P135" s="115">
        <v>0</v>
      </c>
      <c r="Q135" s="115">
        <f>SUM(N135:P135)</f>
        <v>0</v>
      </c>
      <c r="R135" s="115">
        <f t="shared" si="153"/>
        <v>0</v>
      </c>
      <c r="S135" s="118"/>
    </row>
    <row r="136" spans="1:19" ht="16.5" customHeight="1">
      <c r="A136" s="173" t="s">
        <v>16</v>
      </c>
      <c r="B136" s="173" t="s">
        <v>1113</v>
      </c>
      <c r="C136" s="173">
        <v>5071000</v>
      </c>
      <c r="D136" s="173">
        <f t="shared" ref="D136:J136" si="154">SUM(D137)</f>
        <v>0</v>
      </c>
      <c r="E136" s="173">
        <f t="shared" si="154"/>
        <v>0</v>
      </c>
      <c r="F136" s="173">
        <f t="shared" si="154"/>
        <v>0</v>
      </c>
      <c r="G136" s="173">
        <f t="shared" si="154"/>
        <v>0</v>
      </c>
      <c r="H136" s="173">
        <f t="shared" si="154"/>
        <v>0</v>
      </c>
      <c r="I136" s="173">
        <f t="shared" si="154"/>
        <v>0</v>
      </c>
      <c r="J136" s="173">
        <f t="shared" si="154"/>
        <v>0</v>
      </c>
      <c r="K136" s="173">
        <v>5071000</v>
      </c>
      <c r="L136" s="173">
        <f t="shared" ref="L136:R136" si="155">SUM(L137)</f>
        <v>810000</v>
      </c>
      <c r="M136" s="173">
        <f>SUM(M137)</f>
        <v>810000</v>
      </c>
      <c r="N136" s="173">
        <f t="shared" si="155"/>
        <v>0</v>
      </c>
      <c r="O136" s="173">
        <f>SUM(O137)</f>
        <v>0</v>
      </c>
      <c r="P136" s="173">
        <f t="shared" si="155"/>
        <v>0</v>
      </c>
      <c r="Q136" s="173">
        <f t="shared" si="155"/>
        <v>0</v>
      </c>
      <c r="R136" s="173">
        <f t="shared" si="155"/>
        <v>4261000</v>
      </c>
      <c r="S136" s="118"/>
    </row>
    <row r="137" spans="1:19" ht="16.5" customHeight="1">
      <c r="A137" s="115" t="s">
        <v>1092</v>
      </c>
      <c r="B137" s="115" t="s">
        <v>1114</v>
      </c>
      <c r="C137" s="115">
        <v>5071000</v>
      </c>
      <c r="D137" s="115"/>
      <c r="E137" s="115"/>
      <c r="F137" s="115"/>
      <c r="G137" s="115"/>
      <c r="H137" s="115"/>
      <c r="I137" s="115"/>
      <c r="J137" s="115">
        <f>SUM(F137:I137)</f>
        <v>0</v>
      </c>
      <c r="K137" s="115">
        <f>C137+J137</f>
        <v>5071000</v>
      </c>
      <c r="L137" s="115">
        <v>810000</v>
      </c>
      <c r="M137" s="115">
        <v>810000</v>
      </c>
      <c r="N137" s="115">
        <f>L137-M137</f>
        <v>0</v>
      </c>
      <c r="O137" s="115">
        <v>0</v>
      </c>
      <c r="P137" s="115">
        <v>0</v>
      </c>
      <c r="Q137" s="115">
        <f>SUM(N137:P137)</f>
        <v>0</v>
      </c>
      <c r="R137" s="115">
        <f>K137-M137-Q137</f>
        <v>4261000</v>
      </c>
      <c r="S137" s="118"/>
    </row>
    <row r="138" spans="1:19" ht="16.5" customHeight="1">
      <c r="A138" s="173" t="s">
        <v>16</v>
      </c>
      <c r="B138" s="173" t="s">
        <v>1118</v>
      </c>
      <c r="C138" s="173">
        <v>400000</v>
      </c>
      <c r="D138" s="173">
        <f t="shared" ref="D138:J138" si="156">SUM(D139)</f>
        <v>0</v>
      </c>
      <c r="E138" s="173">
        <f t="shared" si="156"/>
        <v>0</v>
      </c>
      <c r="F138" s="173">
        <f t="shared" si="156"/>
        <v>0</v>
      </c>
      <c r="G138" s="173">
        <f t="shared" si="156"/>
        <v>0</v>
      </c>
      <c r="H138" s="173">
        <f t="shared" si="156"/>
        <v>0</v>
      </c>
      <c r="I138" s="173">
        <f t="shared" si="156"/>
        <v>0</v>
      </c>
      <c r="J138" s="173">
        <f t="shared" si="156"/>
        <v>0</v>
      </c>
      <c r="K138" s="173">
        <v>400000</v>
      </c>
      <c r="L138" s="173">
        <f t="shared" ref="L138:R138" si="157">SUM(L139:L139)</f>
        <v>50600</v>
      </c>
      <c r="M138" s="173">
        <f t="shared" si="157"/>
        <v>50600</v>
      </c>
      <c r="N138" s="173">
        <f t="shared" si="157"/>
        <v>0</v>
      </c>
      <c r="O138" s="173">
        <f t="shared" si="157"/>
        <v>0</v>
      </c>
      <c r="P138" s="173">
        <f t="shared" si="157"/>
        <v>0</v>
      </c>
      <c r="Q138" s="173">
        <f t="shared" si="157"/>
        <v>0</v>
      </c>
      <c r="R138" s="173">
        <f t="shared" si="157"/>
        <v>349400</v>
      </c>
      <c r="S138" s="118"/>
    </row>
    <row r="139" spans="1:19" ht="16.5" customHeight="1">
      <c r="A139" s="115" t="s">
        <v>1092</v>
      </c>
      <c r="B139" s="115" t="s">
        <v>1119</v>
      </c>
      <c r="C139" s="115">
        <v>400000</v>
      </c>
      <c r="D139" s="115"/>
      <c r="E139" s="115"/>
      <c r="F139" s="115"/>
      <c r="G139" s="115"/>
      <c r="H139" s="115"/>
      <c r="I139" s="115"/>
      <c r="J139" s="115">
        <f>SUM(F139:I139)</f>
        <v>0</v>
      </c>
      <c r="K139" s="115">
        <f>C139+J139</f>
        <v>400000</v>
      </c>
      <c r="L139" s="115">
        <v>50600</v>
      </c>
      <c r="M139" s="115">
        <v>50600</v>
      </c>
      <c r="N139" s="115">
        <f>L139-M139</f>
        <v>0</v>
      </c>
      <c r="O139" s="115">
        <v>0</v>
      </c>
      <c r="P139" s="115">
        <v>0</v>
      </c>
      <c r="Q139" s="115">
        <f>SUM(N139:P139)</f>
        <v>0</v>
      </c>
      <c r="R139" s="115">
        <f>K139-M139-Q139</f>
        <v>349400</v>
      </c>
      <c r="S139" s="118"/>
    </row>
    <row r="140" spans="1:19" ht="16.5" customHeight="1">
      <c r="A140" s="173" t="s">
        <v>16</v>
      </c>
      <c r="B140" s="173" t="s">
        <v>1121</v>
      </c>
      <c r="C140" s="173">
        <v>2391000</v>
      </c>
      <c r="D140" s="173">
        <f t="shared" ref="D140:J140" si="158">SUM(D141)</f>
        <v>0</v>
      </c>
      <c r="E140" s="173">
        <f t="shared" si="158"/>
        <v>0</v>
      </c>
      <c r="F140" s="173">
        <f t="shared" si="158"/>
        <v>0</v>
      </c>
      <c r="G140" s="173">
        <f t="shared" si="158"/>
        <v>0</v>
      </c>
      <c r="H140" s="173">
        <f t="shared" si="158"/>
        <v>0</v>
      </c>
      <c r="I140" s="173">
        <f t="shared" si="158"/>
        <v>0</v>
      </c>
      <c r="J140" s="173">
        <f t="shared" si="158"/>
        <v>0</v>
      </c>
      <c r="K140" s="173">
        <v>2391000</v>
      </c>
      <c r="L140" s="173">
        <f t="shared" ref="L140:R140" si="159">SUM(L141)</f>
        <v>1482000</v>
      </c>
      <c r="M140" s="173">
        <f t="shared" si="159"/>
        <v>1482000</v>
      </c>
      <c r="N140" s="173">
        <f t="shared" si="159"/>
        <v>0</v>
      </c>
      <c r="O140" s="173">
        <f t="shared" si="159"/>
        <v>0</v>
      </c>
      <c r="P140" s="173">
        <f t="shared" si="159"/>
        <v>0</v>
      </c>
      <c r="Q140" s="173">
        <f t="shared" si="159"/>
        <v>0</v>
      </c>
      <c r="R140" s="173">
        <f t="shared" si="159"/>
        <v>909000</v>
      </c>
      <c r="S140" s="118"/>
    </row>
    <row r="141" spans="1:19" ht="16.5" customHeight="1">
      <c r="A141" s="115" t="s">
        <v>1092</v>
      </c>
      <c r="B141" s="115" t="s">
        <v>1172</v>
      </c>
      <c r="C141" s="115">
        <v>2391000</v>
      </c>
      <c r="D141" s="115"/>
      <c r="E141" s="115"/>
      <c r="F141" s="115"/>
      <c r="G141" s="115"/>
      <c r="H141" s="115"/>
      <c r="I141" s="115"/>
      <c r="J141" s="115">
        <f>SUM(F141:I141)</f>
        <v>0</v>
      </c>
      <c r="K141" s="115">
        <f>C141+J141</f>
        <v>2391000</v>
      </c>
      <c r="L141" s="115">
        <v>1482000</v>
      </c>
      <c r="M141" s="115">
        <v>1482000</v>
      </c>
      <c r="N141" s="115">
        <f>L141-M141</f>
        <v>0</v>
      </c>
      <c r="O141" s="115">
        <v>0</v>
      </c>
      <c r="P141" s="115">
        <v>0</v>
      </c>
      <c r="Q141" s="115">
        <f>SUM(N141:P141)</f>
        <v>0</v>
      </c>
      <c r="R141" s="115">
        <f>K141-M141-Q141</f>
        <v>909000</v>
      </c>
      <c r="S141" s="118"/>
    </row>
    <row r="142" spans="1:19">
      <c r="C142" s="263"/>
      <c r="D142" s="263"/>
      <c r="E142" s="263"/>
      <c r="F142" s="263"/>
      <c r="G142" s="263"/>
      <c r="H142" s="263"/>
      <c r="I142" s="263"/>
      <c r="J142" s="263"/>
      <c r="K142" s="263"/>
      <c r="L142" s="263"/>
      <c r="M142" s="263"/>
      <c r="N142" s="263"/>
      <c r="O142" s="263"/>
      <c r="P142" s="263"/>
      <c r="Q142" s="263"/>
      <c r="R142" s="263"/>
    </row>
  </sheetData>
  <autoFilter ref="A5:R141"/>
  <mergeCells count="10">
    <mergeCell ref="L4:L5"/>
    <mergeCell ref="M4:M5"/>
    <mergeCell ref="N4:Q4"/>
    <mergeCell ref="R4:R5"/>
    <mergeCell ref="A2:B2"/>
    <mergeCell ref="C2:H2"/>
    <mergeCell ref="A4:B4"/>
    <mergeCell ref="C4:C5"/>
    <mergeCell ref="D4:J4"/>
    <mergeCell ref="K4:K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49" firstPageNumber="134" fitToHeight="10" orientation="landscape" useFirstPageNumber="1" r:id="rId1"/>
  <headerFooter alignWithMargins="0">
    <oddFooter>&amp;C- &amp;P -</oddFooter>
  </headerFooter>
  <ignoredErrors>
    <ignoredError sqref="C78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9"/>
  <sheetViews>
    <sheetView showGridLines="0" zoomScale="85" zoomScaleNormal="85" workbookViewId="0">
      <selection activeCell="D1" sqref="D1"/>
    </sheetView>
  </sheetViews>
  <sheetFormatPr defaultColWidth="9.140625" defaultRowHeight="12.75"/>
  <cols>
    <col min="1" max="1" width="12.85546875" style="187" customWidth="1"/>
    <col min="2" max="2" width="36.7109375" style="187" customWidth="1"/>
    <col min="3" max="5" width="15.7109375" style="187" customWidth="1"/>
    <col min="6" max="9" width="15.7109375" style="226" customWidth="1"/>
    <col min="10" max="18" width="15.7109375" style="187" customWidth="1"/>
    <col min="19" max="16384" width="9.140625" style="180"/>
  </cols>
  <sheetData>
    <row r="1" spans="1:18" ht="40.700000000000003" customHeight="1">
      <c r="H1" s="699"/>
      <c r="I1" s="699"/>
      <c r="J1" s="699"/>
      <c r="K1" s="699"/>
      <c r="L1" s="699"/>
      <c r="M1" s="699"/>
      <c r="N1" s="700"/>
    </row>
    <row r="2" spans="1:18" ht="18" customHeight="1">
      <c r="A2" s="696" t="s">
        <v>422</v>
      </c>
      <c r="B2" s="696"/>
      <c r="C2" s="697" t="s">
        <v>1196</v>
      </c>
      <c r="D2" s="696"/>
      <c r="E2" s="696"/>
      <c r="F2" s="696"/>
      <c r="G2" s="696"/>
      <c r="H2" s="696"/>
      <c r="R2" s="188" t="s">
        <v>1080</v>
      </c>
    </row>
    <row r="3" spans="1:18" ht="14.25" customHeight="1">
      <c r="C3" s="232">
        <f>SUBTOTAL(9,C11:C39)</f>
        <v>400500000</v>
      </c>
      <c r="D3" s="232">
        <f t="shared" ref="D3:R3" si="0">SUBTOTAL(9,D11:D39)</f>
        <v>0</v>
      </c>
      <c r="E3" s="232">
        <f t="shared" si="0"/>
        <v>0</v>
      </c>
      <c r="F3" s="227"/>
      <c r="G3" s="227"/>
      <c r="H3" s="227">
        <f t="shared" si="0"/>
        <v>-5565000</v>
      </c>
      <c r="I3" s="227">
        <f t="shared" si="0"/>
        <v>0</v>
      </c>
      <c r="J3" s="232">
        <f t="shared" si="0"/>
        <v>-5565000</v>
      </c>
      <c r="K3" s="232">
        <f t="shared" si="0"/>
        <v>394935000</v>
      </c>
      <c r="L3" s="232">
        <f t="shared" si="0"/>
        <v>377921360</v>
      </c>
      <c r="M3" s="232">
        <f t="shared" si="0"/>
        <v>377921360</v>
      </c>
      <c r="N3" s="232">
        <f t="shared" si="0"/>
        <v>0</v>
      </c>
      <c r="O3" s="232">
        <f t="shared" si="0"/>
        <v>0</v>
      </c>
      <c r="P3" s="232">
        <f t="shared" si="0"/>
        <v>0</v>
      </c>
      <c r="Q3" s="232">
        <f t="shared" si="0"/>
        <v>0</v>
      </c>
      <c r="R3" s="232">
        <f t="shared" si="0"/>
        <v>17013640</v>
      </c>
    </row>
    <row r="4" spans="1:18" s="181" customFormat="1" ht="16.5" customHeight="1">
      <c r="A4" s="692" t="s">
        <v>424</v>
      </c>
      <c r="B4" s="692"/>
      <c r="C4" s="692" t="s">
        <v>1081</v>
      </c>
      <c r="D4" s="692" t="s">
        <v>425</v>
      </c>
      <c r="E4" s="692"/>
      <c r="F4" s="689"/>
      <c r="G4" s="689"/>
      <c r="H4" s="689"/>
      <c r="I4" s="689"/>
      <c r="J4" s="692"/>
      <c r="K4" s="687" t="s">
        <v>1082</v>
      </c>
      <c r="L4" s="687" t="s">
        <v>1083</v>
      </c>
      <c r="M4" s="687" t="s">
        <v>1084</v>
      </c>
      <c r="N4" s="692" t="s">
        <v>426</v>
      </c>
      <c r="O4" s="692"/>
      <c r="P4" s="692"/>
      <c r="Q4" s="692"/>
      <c r="R4" s="692" t="s">
        <v>1085</v>
      </c>
    </row>
    <row r="5" spans="1:18" s="181" customFormat="1" ht="16.5" customHeight="1">
      <c r="A5" s="202" t="s">
        <v>5</v>
      </c>
      <c r="B5" s="202" t="s">
        <v>6</v>
      </c>
      <c r="C5" s="692"/>
      <c r="D5" s="202" t="s">
        <v>7</v>
      </c>
      <c r="E5" s="202" t="s">
        <v>8</v>
      </c>
      <c r="F5" s="279"/>
      <c r="G5" s="279"/>
      <c r="H5" s="279" t="s">
        <v>9</v>
      </c>
      <c r="I5" s="279" t="s">
        <v>10</v>
      </c>
      <c r="J5" s="201" t="s">
        <v>1086</v>
      </c>
      <c r="K5" s="688"/>
      <c r="L5" s="688"/>
      <c r="M5" s="688"/>
      <c r="N5" s="202" t="s">
        <v>11</v>
      </c>
      <c r="O5" s="202" t="s">
        <v>12</v>
      </c>
      <c r="P5" s="202" t="s">
        <v>774</v>
      </c>
      <c r="Q5" s="202" t="s">
        <v>13</v>
      </c>
      <c r="R5" s="692"/>
    </row>
    <row r="6" spans="1:18" ht="16.5" customHeight="1">
      <c r="A6" s="189" t="s">
        <v>14</v>
      </c>
      <c r="B6" s="189" t="s">
        <v>1087</v>
      </c>
      <c r="C6" s="189">
        <f t="shared" ref="C6:R6" si="1">SUM(C7,C35)</f>
        <v>151400000</v>
      </c>
      <c r="D6" s="189">
        <f t="shared" si="1"/>
        <v>0</v>
      </c>
      <c r="E6" s="189">
        <f t="shared" si="1"/>
        <v>0</v>
      </c>
      <c r="F6" s="189">
        <f t="shared" si="1"/>
        <v>0</v>
      </c>
      <c r="G6" s="189">
        <f t="shared" si="1"/>
        <v>0</v>
      </c>
      <c r="H6" s="189">
        <f t="shared" si="1"/>
        <v>-1113000</v>
      </c>
      <c r="I6" s="189">
        <f t="shared" si="1"/>
        <v>0</v>
      </c>
      <c r="J6" s="189">
        <f t="shared" si="1"/>
        <v>-1113000</v>
      </c>
      <c r="K6" s="189">
        <f t="shared" si="1"/>
        <v>150287000</v>
      </c>
      <c r="L6" s="189">
        <f t="shared" si="1"/>
        <v>146805340</v>
      </c>
      <c r="M6" s="189">
        <f t="shared" si="1"/>
        <v>146805340</v>
      </c>
      <c r="N6" s="189">
        <f t="shared" si="1"/>
        <v>0</v>
      </c>
      <c r="O6" s="189">
        <f t="shared" si="1"/>
        <v>0</v>
      </c>
      <c r="P6" s="189">
        <f t="shared" si="1"/>
        <v>0</v>
      </c>
      <c r="Q6" s="189">
        <f t="shared" si="1"/>
        <v>0</v>
      </c>
      <c r="R6" s="189">
        <f t="shared" si="1"/>
        <v>3481660</v>
      </c>
    </row>
    <row r="7" spans="1:18" ht="16.5" customHeight="1">
      <c r="A7" s="117" t="s">
        <v>1</v>
      </c>
      <c r="B7" s="117" t="s">
        <v>54</v>
      </c>
      <c r="C7" s="117">
        <f>SUM(C8,C12)</f>
        <v>146500000</v>
      </c>
      <c r="D7" s="117">
        <f t="shared" ref="D7:R7" si="2">SUM(D8,D12)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146500000</v>
      </c>
      <c r="L7" s="117">
        <f t="shared" si="2"/>
        <v>146105340</v>
      </c>
      <c r="M7" s="117">
        <f t="shared" si="2"/>
        <v>146105340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394660</v>
      </c>
    </row>
    <row r="8" spans="1:18" ht="16.5" customHeight="1">
      <c r="A8" s="119" t="s">
        <v>2</v>
      </c>
      <c r="B8" s="119" t="s">
        <v>1197</v>
      </c>
      <c r="C8" s="119">
        <f>SUM(C9)</f>
        <v>70000000</v>
      </c>
      <c r="D8" s="119">
        <f t="shared" ref="D8:R10" si="3">SUM(D9)</f>
        <v>0</v>
      </c>
      <c r="E8" s="119">
        <f t="shared" si="3"/>
        <v>0</v>
      </c>
      <c r="F8" s="119">
        <f t="shared" si="3"/>
        <v>0</v>
      </c>
      <c r="G8" s="119">
        <f t="shared" si="3"/>
        <v>0</v>
      </c>
      <c r="H8" s="119">
        <f t="shared" si="3"/>
        <v>0</v>
      </c>
      <c r="I8" s="119">
        <f t="shared" si="3"/>
        <v>0</v>
      </c>
      <c r="J8" s="119">
        <f t="shared" si="3"/>
        <v>0</v>
      </c>
      <c r="K8" s="119">
        <f t="shared" si="3"/>
        <v>70000000</v>
      </c>
      <c r="L8" s="119">
        <f t="shared" si="3"/>
        <v>70000000</v>
      </c>
      <c r="M8" s="119">
        <f t="shared" si="3"/>
        <v>70000000</v>
      </c>
      <c r="N8" s="119">
        <f t="shared" si="3"/>
        <v>0</v>
      </c>
      <c r="O8" s="119">
        <f t="shared" si="3"/>
        <v>0</v>
      </c>
      <c r="P8" s="119">
        <f t="shared" si="3"/>
        <v>0</v>
      </c>
      <c r="Q8" s="119">
        <f t="shared" si="3"/>
        <v>0</v>
      </c>
      <c r="R8" s="119">
        <f t="shared" si="3"/>
        <v>0</v>
      </c>
    </row>
    <row r="9" spans="1:18" ht="16.5" customHeight="1">
      <c r="A9" s="120" t="s">
        <v>3</v>
      </c>
      <c r="B9" s="120" t="s">
        <v>1198</v>
      </c>
      <c r="C9" s="120">
        <f>SUM(C10)</f>
        <v>70000000</v>
      </c>
      <c r="D9" s="120">
        <f t="shared" si="3"/>
        <v>0</v>
      </c>
      <c r="E9" s="120">
        <f t="shared" si="3"/>
        <v>0</v>
      </c>
      <c r="F9" s="120">
        <f t="shared" si="3"/>
        <v>0</v>
      </c>
      <c r="G9" s="120">
        <f t="shared" si="3"/>
        <v>0</v>
      </c>
      <c r="H9" s="120">
        <f t="shared" si="3"/>
        <v>0</v>
      </c>
      <c r="I9" s="120">
        <f t="shared" si="3"/>
        <v>0</v>
      </c>
      <c r="J9" s="120">
        <f t="shared" si="3"/>
        <v>0</v>
      </c>
      <c r="K9" s="120">
        <f t="shared" si="3"/>
        <v>70000000</v>
      </c>
      <c r="L9" s="120">
        <f t="shared" si="3"/>
        <v>70000000</v>
      </c>
      <c r="M9" s="120">
        <f t="shared" si="3"/>
        <v>70000000</v>
      </c>
      <c r="N9" s="120">
        <f t="shared" si="3"/>
        <v>0</v>
      </c>
      <c r="O9" s="120">
        <f t="shared" si="3"/>
        <v>0</v>
      </c>
      <c r="P9" s="120">
        <f t="shared" si="3"/>
        <v>0</v>
      </c>
      <c r="Q9" s="120">
        <f t="shared" si="3"/>
        <v>0</v>
      </c>
      <c r="R9" s="120">
        <f t="shared" si="3"/>
        <v>0</v>
      </c>
    </row>
    <row r="10" spans="1:18" ht="16.5" customHeight="1">
      <c r="A10" s="173" t="s">
        <v>16</v>
      </c>
      <c r="B10" s="173" t="s">
        <v>1197</v>
      </c>
      <c r="C10" s="173">
        <f>SUM(C11)</f>
        <v>70000000</v>
      </c>
      <c r="D10" s="173">
        <f t="shared" si="3"/>
        <v>0</v>
      </c>
      <c r="E10" s="173">
        <f t="shared" si="3"/>
        <v>0</v>
      </c>
      <c r="F10" s="173">
        <f t="shared" si="3"/>
        <v>0</v>
      </c>
      <c r="G10" s="173">
        <f t="shared" si="3"/>
        <v>0</v>
      </c>
      <c r="H10" s="173">
        <f t="shared" si="3"/>
        <v>0</v>
      </c>
      <c r="I10" s="173">
        <f t="shared" si="3"/>
        <v>0</v>
      </c>
      <c r="J10" s="173">
        <f t="shared" si="3"/>
        <v>0</v>
      </c>
      <c r="K10" s="173">
        <f t="shared" si="3"/>
        <v>70000000</v>
      </c>
      <c r="L10" s="173">
        <f t="shared" si="3"/>
        <v>70000000</v>
      </c>
      <c r="M10" s="173">
        <f t="shared" si="3"/>
        <v>70000000</v>
      </c>
      <c r="N10" s="173">
        <f t="shared" si="3"/>
        <v>0</v>
      </c>
      <c r="O10" s="173">
        <f t="shared" si="3"/>
        <v>0</v>
      </c>
      <c r="P10" s="173">
        <f t="shared" si="3"/>
        <v>0</v>
      </c>
      <c r="Q10" s="173">
        <f t="shared" si="3"/>
        <v>0</v>
      </c>
      <c r="R10" s="173">
        <f t="shared" si="3"/>
        <v>0</v>
      </c>
    </row>
    <row r="11" spans="1:18" ht="16.5" customHeight="1">
      <c r="A11" s="189" t="s">
        <v>1147</v>
      </c>
      <c r="B11" s="189" t="s">
        <v>1199</v>
      </c>
      <c r="C11" s="189">
        <v>70000000</v>
      </c>
      <c r="D11" s="189"/>
      <c r="E11" s="189"/>
      <c r="F11" s="115"/>
      <c r="G11" s="115"/>
      <c r="H11" s="115"/>
      <c r="I11" s="115"/>
      <c r="J11" s="115">
        <f>SUM(F11:I11)</f>
        <v>0</v>
      </c>
      <c r="K11" s="115">
        <f>C11+J11</f>
        <v>70000000</v>
      </c>
      <c r="L11" s="189">
        <v>70000000</v>
      </c>
      <c r="M11" s="189">
        <v>70000000</v>
      </c>
      <c r="N11" s="283">
        <f>L11-M11</f>
        <v>0</v>
      </c>
      <c r="O11" s="189"/>
      <c r="P11" s="189"/>
      <c r="Q11" s="283">
        <f>SUM(N11:P11)</f>
        <v>0</v>
      </c>
      <c r="R11" s="115">
        <f>K11-M11-Q11</f>
        <v>0</v>
      </c>
    </row>
    <row r="12" spans="1:18" ht="16.5" customHeight="1">
      <c r="A12" s="119" t="s">
        <v>2</v>
      </c>
      <c r="B12" s="119" t="s">
        <v>189</v>
      </c>
      <c r="C12" s="119">
        <f>SUM(C13)</f>
        <v>76500000</v>
      </c>
      <c r="D12" s="119">
        <f t="shared" ref="D12:R12" si="4">SUM(D13)</f>
        <v>0</v>
      </c>
      <c r="E12" s="119">
        <f t="shared" si="4"/>
        <v>0</v>
      </c>
      <c r="F12" s="119">
        <f t="shared" si="4"/>
        <v>0</v>
      </c>
      <c r="G12" s="119">
        <f t="shared" si="4"/>
        <v>0</v>
      </c>
      <c r="H12" s="119">
        <f t="shared" si="4"/>
        <v>0</v>
      </c>
      <c r="I12" s="119">
        <f t="shared" si="4"/>
        <v>0</v>
      </c>
      <c r="J12" s="119">
        <f t="shared" si="4"/>
        <v>0</v>
      </c>
      <c r="K12" s="119">
        <f t="shared" si="4"/>
        <v>76500000</v>
      </c>
      <c r="L12" s="119">
        <f t="shared" si="4"/>
        <v>76105340</v>
      </c>
      <c r="M12" s="119">
        <f t="shared" si="4"/>
        <v>76105340</v>
      </c>
      <c r="N12" s="119">
        <f t="shared" si="4"/>
        <v>0</v>
      </c>
      <c r="O12" s="119">
        <f t="shared" si="4"/>
        <v>0</v>
      </c>
      <c r="P12" s="119">
        <f t="shared" si="4"/>
        <v>0</v>
      </c>
      <c r="Q12" s="119">
        <f t="shared" si="4"/>
        <v>0</v>
      </c>
      <c r="R12" s="119">
        <f t="shared" si="4"/>
        <v>394660</v>
      </c>
    </row>
    <row r="13" spans="1:18" ht="16.5" customHeight="1">
      <c r="A13" s="120" t="s">
        <v>3</v>
      </c>
      <c r="B13" s="120" t="s">
        <v>390</v>
      </c>
      <c r="C13" s="120">
        <f>SUM(C14,C16,C21,C24,C27,C29,C31,C33)</f>
        <v>76500000</v>
      </c>
      <c r="D13" s="120">
        <f t="shared" ref="D13:R13" si="5">SUM(D14,D16,D21,D24,D27,D29,D31,D33)</f>
        <v>0</v>
      </c>
      <c r="E13" s="120">
        <f t="shared" si="5"/>
        <v>0</v>
      </c>
      <c r="F13" s="120">
        <f t="shared" si="5"/>
        <v>0</v>
      </c>
      <c r="G13" s="120">
        <f t="shared" si="5"/>
        <v>0</v>
      </c>
      <c r="H13" s="120">
        <f t="shared" si="5"/>
        <v>0</v>
      </c>
      <c r="I13" s="120">
        <f t="shared" si="5"/>
        <v>0</v>
      </c>
      <c r="J13" s="120">
        <f t="shared" si="5"/>
        <v>0</v>
      </c>
      <c r="K13" s="120">
        <f t="shared" si="5"/>
        <v>76500000</v>
      </c>
      <c r="L13" s="120">
        <f t="shared" si="5"/>
        <v>76105340</v>
      </c>
      <c r="M13" s="120">
        <f t="shared" si="5"/>
        <v>76105340</v>
      </c>
      <c r="N13" s="120">
        <f t="shared" si="5"/>
        <v>0</v>
      </c>
      <c r="O13" s="120">
        <f t="shared" si="5"/>
        <v>0</v>
      </c>
      <c r="P13" s="120">
        <f t="shared" si="5"/>
        <v>0</v>
      </c>
      <c r="Q13" s="120">
        <f t="shared" si="5"/>
        <v>0</v>
      </c>
      <c r="R13" s="120">
        <f t="shared" si="5"/>
        <v>394660</v>
      </c>
    </row>
    <row r="14" spans="1:18" ht="16.5" customHeight="1">
      <c r="A14" s="173" t="s">
        <v>16</v>
      </c>
      <c r="B14" s="173" t="s">
        <v>1149</v>
      </c>
      <c r="C14" s="173">
        <f>SUM(C15)</f>
        <v>11150000</v>
      </c>
      <c r="D14" s="173">
        <f t="shared" ref="D14:R14" si="6">SUM(D15)</f>
        <v>0</v>
      </c>
      <c r="E14" s="173">
        <f t="shared" si="6"/>
        <v>0</v>
      </c>
      <c r="F14" s="173">
        <f t="shared" si="6"/>
        <v>0</v>
      </c>
      <c r="G14" s="173">
        <f t="shared" si="6"/>
        <v>0</v>
      </c>
      <c r="H14" s="173">
        <f t="shared" si="6"/>
        <v>0</v>
      </c>
      <c r="I14" s="173">
        <f t="shared" si="6"/>
        <v>0</v>
      </c>
      <c r="J14" s="173">
        <f t="shared" si="6"/>
        <v>0</v>
      </c>
      <c r="K14" s="173">
        <f t="shared" si="6"/>
        <v>11150000</v>
      </c>
      <c r="L14" s="173">
        <f t="shared" si="6"/>
        <v>11147570</v>
      </c>
      <c r="M14" s="173">
        <f t="shared" si="6"/>
        <v>11147570</v>
      </c>
      <c r="N14" s="173">
        <f t="shared" si="6"/>
        <v>0</v>
      </c>
      <c r="O14" s="173">
        <f t="shared" si="6"/>
        <v>0</v>
      </c>
      <c r="P14" s="173">
        <f t="shared" si="6"/>
        <v>0</v>
      </c>
      <c r="Q14" s="173">
        <f t="shared" si="6"/>
        <v>0</v>
      </c>
      <c r="R14" s="173">
        <f t="shared" si="6"/>
        <v>2430</v>
      </c>
    </row>
    <row r="15" spans="1:18" ht="16.5" customHeight="1">
      <c r="A15" s="189" t="s">
        <v>1147</v>
      </c>
      <c r="B15" s="189" t="s">
        <v>1149</v>
      </c>
      <c r="C15" s="189">
        <v>11150000</v>
      </c>
      <c r="D15" s="189"/>
      <c r="E15" s="189"/>
      <c r="F15" s="115"/>
      <c r="G15" s="115"/>
      <c r="H15" s="115"/>
      <c r="I15" s="115"/>
      <c r="J15" s="115">
        <f>SUM(F15:I15)</f>
        <v>0</v>
      </c>
      <c r="K15" s="115">
        <f>C15+J15</f>
        <v>11150000</v>
      </c>
      <c r="L15" s="189">
        <v>11147570</v>
      </c>
      <c r="M15" s="189">
        <v>11147570</v>
      </c>
      <c r="N15" s="283">
        <f>L15-M15</f>
        <v>0</v>
      </c>
      <c r="O15" s="189"/>
      <c r="P15" s="189"/>
      <c r="Q15" s="283">
        <f>SUM(N15:P15)</f>
        <v>0</v>
      </c>
      <c r="R15" s="115">
        <f>K15-M15-Q15</f>
        <v>2430</v>
      </c>
    </row>
    <row r="16" spans="1:18" ht="16.5" customHeight="1">
      <c r="A16" s="173" t="s">
        <v>16</v>
      </c>
      <c r="B16" s="173" t="s">
        <v>1200</v>
      </c>
      <c r="C16" s="173">
        <f>SUM(C17:C20)</f>
        <v>38301200</v>
      </c>
      <c r="D16" s="173">
        <f t="shared" ref="D16:R16" si="7">SUM(D17:D20)</f>
        <v>0</v>
      </c>
      <c r="E16" s="173">
        <f t="shared" si="7"/>
        <v>0</v>
      </c>
      <c r="F16" s="173">
        <f t="shared" si="7"/>
        <v>372000</v>
      </c>
      <c r="G16" s="173">
        <f t="shared" si="7"/>
        <v>0</v>
      </c>
      <c r="H16" s="173">
        <f t="shared" si="7"/>
        <v>0</v>
      </c>
      <c r="I16" s="173">
        <f t="shared" si="7"/>
        <v>0</v>
      </c>
      <c r="J16" s="173">
        <f t="shared" si="7"/>
        <v>372000</v>
      </c>
      <c r="K16" s="173">
        <f t="shared" si="7"/>
        <v>38673200</v>
      </c>
      <c r="L16" s="173">
        <f t="shared" si="7"/>
        <v>38673200</v>
      </c>
      <c r="M16" s="173">
        <f t="shared" si="7"/>
        <v>38673200</v>
      </c>
      <c r="N16" s="173">
        <f t="shared" si="7"/>
        <v>0</v>
      </c>
      <c r="O16" s="173">
        <f t="shared" si="7"/>
        <v>0</v>
      </c>
      <c r="P16" s="173">
        <f t="shared" si="7"/>
        <v>0</v>
      </c>
      <c r="Q16" s="173">
        <f t="shared" si="7"/>
        <v>0</v>
      </c>
      <c r="R16" s="173">
        <f t="shared" si="7"/>
        <v>0</v>
      </c>
    </row>
    <row r="17" spans="1:18" ht="16.5" customHeight="1">
      <c r="A17" s="189" t="s">
        <v>1147</v>
      </c>
      <c r="B17" s="189" t="s">
        <v>144</v>
      </c>
      <c r="C17" s="189">
        <v>433100</v>
      </c>
      <c r="D17" s="189"/>
      <c r="E17" s="189"/>
      <c r="F17" s="115">
        <v>1919600</v>
      </c>
      <c r="G17" s="115"/>
      <c r="H17" s="115"/>
      <c r="I17" s="115"/>
      <c r="J17" s="115">
        <f t="shared" ref="J17:J20" si="8">SUM(F17:I17)</f>
        <v>1919600</v>
      </c>
      <c r="K17" s="115">
        <f>C17+J17</f>
        <v>2352700</v>
      </c>
      <c r="L17" s="189">
        <v>2352700</v>
      </c>
      <c r="M17" s="189">
        <v>2352700</v>
      </c>
      <c r="N17" s="283">
        <f t="shared" ref="N17:N20" si="9">L17-M17</f>
        <v>0</v>
      </c>
      <c r="O17" s="189"/>
      <c r="P17" s="189"/>
      <c r="Q17" s="283">
        <f t="shared" ref="Q17:Q20" si="10">SUM(N17:P17)</f>
        <v>0</v>
      </c>
      <c r="R17" s="115">
        <f t="shared" ref="R17:R20" si="11">K17-M17-Q17</f>
        <v>0</v>
      </c>
    </row>
    <row r="18" spans="1:18" ht="16.5" customHeight="1">
      <c r="A18" s="189" t="s">
        <v>1147</v>
      </c>
      <c r="B18" s="189" t="s">
        <v>1201</v>
      </c>
      <c r="C18" s="189">
        <v>25598100</v>
      </c>
      <c r="D18" s="189"/>
      <c r="E18" s="189"/>
      <c r="F18" s="115">
        <v>0</v>
      </c>
      <c r="G18" s="115"/>
      <c r="H18" s="115"/>
      <c r="I18" s="115"/>
      <c r="J18" s="115">
        <f t="shared" si="8"/>
        <v>0</v>
      </c>
      <c r="K18" s="115">
        <f>C18+J18</f>
        <v>25598100</v>
      </c>
      <c r="L18" s="189">
        <v>25598100</v>
      </c>
      <c r="M18" s="189">
        <v>25598100</v>
      </c>
      <c r="N18" s="283">
        <f t="shared" si="9"/>
        <v>0</v>
      </c>
      <c r="O18" s="189"/>
      <c r="P18" s="189"/>
      <c r="Q18" s="283">
        <f t="shared" si="10"/>
        <v>0</v>
      </c>
      <c r="R18" s="115">
        <f t="shared" si="11"/>
        <v>0</v>
      </c>
    </row>
    <row r="19" spans="1:18" ht="16.5" customHeight="1">
      <c r="A19" s="189" t="s">
        <v>1147</v>
      </c>
      <c r="B19" s="189" t="s">
        <v>1202</v>
      </c>
      <c r="C19" s="189">
        <v>1050000</v>
      </c>
      <c r="D19" s="189"/>
      <c r="E19" s="189"/>
      <c r="F19" s="115">
        <v>-117600</v>
      </c>
      <c r="G19" s="115"/>
      <c r="H19" s="115"/>
      <c r="I19" s="115"/>
      <c r="J19" s="115">
        <f t="shared" si="8"/>
        <v>-117600</v>
      </c>
      <c r="K19" s="115">
        <f>C19+J19</f>
        <v>932400</v>
      </c>
      <c r="L19" s="189">
        <v>932400</v>
      </c>
      <c r="M19" s="189">
        <v>932400</v>
      </c>
      <c r="N19" s="283">
        <f t="shared" si="9"/>
        <v>0</v>
      </c>
      <c r="O19" s="189"/>
      <c r="P19" s="189"/>
      <c r="Q19" s="283">
        <f t="shared" si="10"/>
        <v>0</v>
      </c>
      <c r="R19" s="115">
        <f t="shared" si="11"/>
        <v>0</v>
      </c>
    </row>
    <row r="20" spans="1:18" ht="16.5" customHeight="1">
      <c r="A20" s="189" t="s">
        <v>1147</v>
      </c>
      <c r="B20" s="189" t="s">
        <v>1203</v>
      </c>
      <c r="C20" s="189">
        <v>11220000</v>
      </c>
      <c r="D20" s="189"/>
      <c r="E20" s="189"/>
      <c r="F20" s="115">
        <v>-1430000</v>
      </c>
      <c r="G20" s="115"/>
      <c r="H20" s="115"/>
      <c r="I20" s="115"/>
      <c r="J20" s="115">
        <f t="shared" si="8"/>
        <v>-1430000</v>
      </c>
      <c r="K20" s="115">
        <f>C20+J20</f>
        <v>9790000</v>
      </c>
      <c r="L20" s="189">
        <v>9790000</v>
      </c>
      <c r="M20" s="189">
        <v>9790000</v>
      </c>
      <c r="N20" s="283">
        <f t="shared" si="9"/>
        <v>0</v>
      </c>
      <c r="O20" s="189"/>
      <c r="P20" s="189"/>
      <c r="Q20" s="283">
        <f t="shared" si="10"/>
        <v>0</v>
      </c>
      <c r="R20" s="115">
        <f t="shared" si="11"/>
        <v>0</v>
      </c>
    </row>
    <row r="21" spans="1:18" ht="16.5" customHeight="1">
      <c r="A21" s="173" t="s">
        <v>16</v>
      </c>
      <c r="B21" s="173" t="s">
        <v>1204</v>
      </c>
      <c r="C21" s="173">
        <f>SUM(C22:C23)</f>
        <v>6038800</v>
      </c>
      <c r="D21" s="173">
        <f t="shared" ref="D21:R21" si="12">SUM(D22:D23)</f>
        <v>0</v>
      </c>
      <c r="E21" s="173">
        <f t="shared" si="12"/>
        <v>0</v>
      </c>
      <c r="F21" s="173">
        <f t="shared" si="12"/>
        <v>640000</v>
      </c>
      <c r="G21" s="173">
        <f t="shared" si="12"/>
        <v>0</v>
      </c>
      <c r="H21" s="173">
        <f t="shared" si="12"/>
        <v>0</v>
      </c>
      <c r="I21" s="173">
        <f t="shared" si="12"/>
        <v>0</v>
      </c>
      <c r="J21" s="173">
        <f t="shared" si="12"/>
        <v>640000</v>
      </c>
      <c r="K21" s="173">
        <f t="shared" si="12"/>
        <v>6678800</v>
      </c>
      <c r="L21" s="173">
        <f t="shared" si="12"/>
        <v>6571250</v>
      </c>
      <c r="M21" s="173">
        <f t="shared" si="12"/>
        <v>6571250</v>
      </c>
      <c r="N21" s="173">
        <f t="shared" si="12"/>
        <v>0</v>
      </c>
      <c r="O21" s="173">
        <f t="shared" si="12"/>
        <v>0</v>
      </c>
      <c r="P21" s="173">
        <f t="shared" si="12"/>
        <v>0</v>
      </c>
      <c r="Q21" s="173">
        <f t="shared" si="12"/>
        <v>0</v>
      </c>
      <c r="R21" s="173">
        <f t="shared" si="12"/>
        <v>107550</v>
      </c>
    </row>
    <row r="22" spans="1:18" ht="16.5" customHeight="1">
      <c r="A22" s="189" t="s">
        <v>1147</v>
      </c>
      <c r="B22" s="189" t="s">
        <v>1205</v>
      </c>
      <c r="C22" s="189">
        <v>4270800</v>
      </c>
      <c r="D22" s="189"/>
      <c r="E22" s="189"/>
      <c r="F22" s="115">
        <v>1289200</v>
      </c>
      <c r="G22" s="115"/>
      <c r="H22" s="115"/>
      <c r="I22" s="115"/>
      <c r="J22" s="115">
        <f t="shared" ref="J22:J23" si="13">SUM(F22:I22)</f>
        <v>1289200</v>
      </c>
      <c r="K22" s="115">
        <f>C22+J22</f>
        <v>5560000</v>
      </c>
      <c r="L22" s="189">
        <v>5452450</v>
      </c>
      <c r="M22" s="189">
        <v>5452450</v>
      </c>
      <c r="N22" s="283">
        <f t="shared" ref="N22:N23" si="14">L22-M22</f>
        <v>0</v>
      </c>
      <c r="O22" s="189"/>
      <c r="P22" s="189"/>
      <c r="Q22" s="283">
        <f t="shared" ref="Q22:Q23" si="15">SUM(N22:P22)</f>
        <v>0</v>
      </c>
      <c r="R22" s="115">
        <f t="shared" ref="R22:R23" si="16">K22-M22-Q22</f>
        <v>107550</v>
      </c>
    </row>
    <row r="23" spans="1:18" ht="16.5" customHeight="1">
      <c r="A23" s="189" t="s">
        <v>1147</v>
      </c>
      <c r="B23" s="189" t="s">
        <v>1206</v>
      </c>
      <c r="C23" s="189">
        <v>1768000</v>
      </c>
      <c r="D23" s="189"/>
      <c r="E23" s="189"/>
      <c r="F23" s="115">
        <v>-649200</v>
      </c>
      <c r="G23" s="115"/>
      <c r="H23" s="115"/>
      <c r="I23" s="115"/>
      <c r="J23" s="115">
        <f t="shared" si="13"/>
        <v>-649200</v>
      </c>
      <c r="K23" s="115">
        <f>C23+J23</f>
        <v>1118800</v>
      </c>
      <c r="L23" s="189">
        <v>1118800</v>
      </c>
      <c r="M23" s="189">
        <v>1118800</v>
      </c>
      <c r="N23" s="283">
        <f t="shared" si="14"/>
        <v>0</v>
      </c>
      <c r="O23" s="189"/>
      <c r="P23" s="189"/>
      <c r="Q23" s="283">
        <f t="shared" si="15"/>
        <v>0</v>
      </c>
      <c r="R23" s="115">
        <f t="shared" si="16"/>
        <v>0</v>
      </c>
    </row>
    <row r="24" spans="1:18" ht="16.5" customHeight="1">
      <c r="A24" s="173" t="s">
        <v>16</v>
      </c>
      <c r="B24" s="173" t="s">
        <v>1207</v>
      </c>
      <c r="C24" s="173">
        <f>SUM(C25:C26)</f>
        <v>7000000</v>
      </c>
      <c r="D24" s="173">
        <f t="shared" ref="D24:R24" si="17">SUM(D25:D26)</f>
        <v>0</v>
      </c>
      <c r="E24" s="173">
        <f t="shared" si="17"/>
        <v>0</v>
      </c>
      <c r="F24" s="173">
        <f t="shared" si="17"/>
        <v>0</v>
      </c>
      <c r="G24" s="173">
        <f t="shared" si="17"/>
        <v>0</v>
      </c>
      <c r="H24" s="173">
        <f t="shared" si="17"/>
        <v>0</v>
      </c>
      <c r="I24" s="173">
        <f t="shared" si="17"/>
        <v>0</v>
      </c>
      <c r="J24" s="173">
        <f t="shared" si="17"/>
        <v>0</v>
      </c>
      <c r="K24" s="173">
        <f t="shared" si="17"/>
        <v>7000000</v>
      </c>
      <c r="L24" s="173">
        <f t="shared" si="17"/>
        <v>6885500</v>
      </c>
      <c r="M24" s="173">
        <f t="shared" si="17"/>
        <v>6885500</v>
      </c>
      <c r="N24" s="173">
        <f t="shared" si="17"/>
        <v>0</v>
      </c>
      <c r="O24" s="173">
        <f t="shared" si="17"/>
        <v>0</v>
      </c>
      <c r="P24" s="173">
        <f t="shared" si="17"/>
        <v>0</v>
      </c>
      <c r="Q24" s="173">
        <f t="shared" si="17"/>
        <v>0</v>
      </c>
      <c r="R24" s="173">
        <f t="shared" si="17"/>
        <v>114500</v>
      </c>
    </row>
    <row r="25" spans="1:18" ht="16.5" customHeight="1">
      <c r="A25" s="189" t="s">
        <v>1147</v>
      </c>
      <c r="B25" s="190" t="s">
        <v>1208</v>
      </c>
      <c r="C25" s="189">
        <v>6000000</v>
      </c>
      <c r="D25" s="189"/>
      <c r="E25" s="189"/>
      <c r="F25" s="115">
        <v>0</v>
      </c>
      <c r="G25" s="115"/>
      <c r="H25" s="115"/>
      <c r="I25" s="115"/>
      <c r="J25" s="115">
        <f t="shared" ref="J25:J26" si="18">SUM(F25:I25)</f>
        <v>0</v>
      </c>
      <c r="K25" s="115">
        <f>C25+J25</f>
        <v>6000000</v>
      </c>
      <c r="L25" s="189">
        <v>6000000</v>
      </c>
      <c r="M25" s="189">
        <v>6000000</v>
      </c>
      <c r="N25" s="283">
        <f t="shared" ref="N25:N26" si="19">L25-M25</f>
        <v>0</v>
      </c>
      <c r="O25" s="189"/>
      <c r="P25" s="189"/>
      <c r="Q25" s="283">
        <f t="shared" ref="Q25:Q26" si="20">SUM(N25:P25)</f>
        <v>0</v>
      </c>
      <c r="R25" s="115">
        <f t="shared" ref="R25:R26" si="21">K25-M25-Q25</f>
        <v>0</v>
      </c>
    </row>
    <row r="26" spans="1:18" ht="16.5" customHeight="1">
      <c r="A26" s="189" t="s">
        <v>1147</v>
      </c>
      <c r="B26" s="189" t="s">
        <v>1209</v>
      </c>
      <c r="C26" s="189">
        <v>1000000</v>
      </c>
      <c r="D26" s="189"/>
      <c r="E26" s="189"/>
      <c r="F26" s="115">
        <v>0</v>
      </c>
      <c r="G26" s="115"/>
      <c r="H26" s="115"/>
      <c r="I26" s="115"/>
      <c r="J26" s="115">
        <f t="shared" si="18"/>
        <v>0</v>
      </c>
      <c r="K26" s="115">
        <f>C26+J26</f>
        <v>1000000</v>
      </c>
      <c r="L26" s="189">
        <v>885500</v>
      </c>
      <c r="M26" s="189">
        <v>885500</v>
      </c>
      <c r="N26" s="283">
        <f t="shared" si="19"/>
        <v>0</v>
      </c>
      <c r="O26" s="189"/>
      <c r="P26" s="189"/>
      <c r="Q26" s="283">
        <f t="shared" si="20"/>
        <v>0</v>
      </c>
      <c r="R26" s="115">
        <f t="shared" si="21"/>
        <v>114500</v>
      </c>
    </row>
    <row r="27" spans="1:18" ht="16.5" customHeight="1">
      <c r="A27" s="173" t="s">
        <v>16</v>
      </c>
      <c r="B27" s="173" t="s">
        <v>1134</v>
      </c>
      <c r="C27" s="173">
        <f>SUM(C28)</f>
        <v>5630000</v>
      </c>
      <c r="D27" s="173">
        <f t="shared" ref="D27:R27" si="22">SUM(D28)</f>
        <v>0</v>
      </c>
      <c r="E27" s="173">
        <f t="shared" si="22"/>
        <v>0</v>
      </c>
      <c r="F27" s="173">
        <f t="shared" si="22"/>
        <v>-1812000</v>
      </c>
      <c r="G27" s="173">
        <f t="shared" si="22"/>
        <v>0</v>
      </c>
      <c r="H27" s="173">
        <f t="shared" si="22"/>
        <v>0</v>
      </c>
      <c r="I27" s="173">
        <f t="shared" si="22"/>
        <v>0</v>
      </c>
      <c r="J27" s="173">
        <f t="shared" si="22"/>
        <v>-1812000</v>
      </c>
      <c r="K27" s="173">
        <f t="shared" si="22"/>
        <v>3818000</v>
      </c>
      <c r="L27" s="173">
        <f t="shared" si="22"/>
        <v>3818000</v>
      </c>
      <c r="M27" s="173">
        <f t="shared" si="22"/>
        <v>3818000</v>
      </c>
      <c r="N27" s="173">
        <f t="shared" si="22"/>
        <v>0</v>
      </c>
      <c r="O27" s="173">
        <f t="shared" si="22"/>
        <v>0</v>
      </c>
      <c r="P27" s="173">
        <f t="shared" si="22"/>
        <v>0</v>
      </c>
      <c r="Q27" s="173">
        <f t="shared" si="22"/>
        <v>0</v>
      </c>
      <c r="R27" s="173">
        <f t="shared" si="22"/>
        <v>0</v>
      </c>
    </row>
    <row r="28" spans="1:18" ht="16.5" customHeight="1">
      <c r="A28" s="189" t="s">
        <v>1147</v>
      </c>
      <c r="B28" s="189" t="s">
        <v>1134</v>
      </c>
      <c r="C28" s="189">
        <v>5630000</v>
      </c>
      <c r="D28" s="189"/>
      <c r="E28" s="189"/>
      <c r="F28" s="115">
        <v>-1812000</v>
      </c>
      <c r="G28" s="115"/>
      <c r="H28" s="115"/>
      <c r="I28" s="115"/>
      <c r="J28" s="115">
        <f>SUM(F28:I28)</f>
        <v>-1812000</v>
      </c>
      <c r="K28" s="115">
        <f>C28+J28</f>
        <v>3818000</v>
      </c>
      <c r="L28" s="189">
        <v>3818000</v>
      </c>
      <c r="M28" s="189">
        <v>3818000</v>
      </c>
      <c r="N28" s="283">
        <f>L28-M28</f>
        <v>0</v>
      </c>
      <c r="O28" s="189"/>
      <c r="P28" s="189"/>
      <c r="Q28" s="283">
        <f>SUM(N28:P28)</f>
        <v>0</v>
      </c>
      <c r="R28" s="115">
        <f>K28-M28-Q28</f>
        <v>0</v>
      </c>
    </row>
    <row r="29" spans="1:18" ht="16.5" customHeight="1">
      <c r="A29" s="173" t="s">
        <v>16</v>
      </c>
      <c r="B29" s="173" t="s">
        <v>1210</v>
      </c>
      <c r="C29" s="173">
        <f>SUM(C30)</f>
        <v>2780000</v>
      </c>
      <c r="D29" s="173">
        <f t="shared" ref="D29:R29" si="23">SUM(D30)</f>
        <v>0</v>
      </c>
      <c r="E29" s="173">
        <f t="shared" si="23"/>
        <v>0</v>
      </c>
      <c r="F29" s="173">
        <f t="shared" si="23"/>
        <v>800000</v>
      </c>
      <c r="G29" s="173">
        <f t="shared" si="23"/>
        <v>0</v>
      </c>
      <c r="H29" s="173">
        <f t="shared" si="23"/>
        <v>0</v>
      </c>
      <c r="I29" s="173">
        <f t="shared" si="23"/>
        <v>0</v>
      </c>
      <c r="J29" s="173">
        <f t="shared" si="23"/>
        <v>800000</v>
      </c>
      <c r="K29" s="173">
        <f t="shared" si="23"/>
        <v>3580000</v>
      </c>
      <c r="L29" s="173">
        <f t="shared" si="23"/>
        <v>3526920</v>
      </c>
      <c r="M29" s="173">
        <f t="shared" si="23"/>
        <v>3526920</v>
      </c>
      <c r="N29" s="173">
        <f t="shared" si="23"/>
        <v>0</v>
      </c>
      <c r="O29" s="173">
        <f t="shared" si="23"/>
        <v>0</v>
      </c>
      <c r="P29" s="173">
        <f t="shared" si="23"/>
        <v>0</v>
      </c>
      <c r="Q29" s="173">
        <f t="shared" si="23"/>
        <v>0</v>
      </c>
      <c r="R29" s="173">
        <f t="shared" si="23"/>
        <v>53080</v>
      </c>
    </row>
    <row r="30" spans="1:18" ht="16.5" customHeight="1">
      <c r="A30" s="189" t="s">
        <v>1147</v>
      </c>
      <c r="B30" s="189" t="s">
        <v>1211</v>
      </c>
      <c r="C30" s="189">
        <v>2780000</v>
      </c>
      <c r="D30" s="189"/>
      <c r="E30" s="189"/>
      <c r="F30" s="115">
        <v>800000</v>
      </c>
      <c r="G30" s="115"/>
      <c r="H30" s="115"/>
      <c r="I30" s="115"/>
      <c r="J30" s="115">
        <f>SUM(F30:I30)</f>
        <v>800000</v>
      </c>
      <c r="K30" s="115">
        <f>C30+J30</f>
        <v>3580000</v>
      </c>
      <c r="L30" s="189">
        <v>3526920</v>
      </c>
      <c r="M30" s="189">
        <v>3526920</v>
      </c>
      <c r="N30" s="283">
        <f>L30-M30</f>
        <v>0</v>
      </c>
      <c r="O30" s="189"/>
      <c r="P30" s="189"/>
      <c r="Q30" s="283">
        <f>SUM(N30:P30)</f>
        <v>0</v>
      </c>
      <c r="R30" s="115">
        <f>K30-M30-Q30</f>
        <v>53080</v>
      </c>
    </row>
    <row r="31" spans="1:18" ht="16.5" customHeight="1">
      <c r="A31" s="173" t="s">
        <v>16</v>
      </c>
      <c r="B31" s="173" t="s">
        <v>1212</v>
      </c>
      <c r="C31" s="173">
        <f>SUM(C32)</f>
        <v>3600000</v>
      </c>
      <c r="D31" s="173">
        <f t="shared" ref="D31:R31" si="24">SUM(D32)</f>
        <v>0</v>
      </c>
      <c r="E31" s="173">
        <f t="shared" si="24"/>
        <v>0</v>
      </c>
      <c r="F31" s="173">
        <f t="shared" si="24"/>
        <v>0</v>
      </c>
      <c r="G31" s="173">
        <f t="shared" si="24"/>
        <v>0</v>
      </c>
      <c r="H31" s="173">
        <f t="shared" si="24"/>
        <v>0</v>
      </c>
      <c r="I31" s="173">
        <f t="shared" si="24"/>
        <v>0</v>
      </c>
      <c r="J31" s="173">
        <f t="shared" si="24"/>
        <v>0</v>
      </c>
      <c r="K31" s="173">
        <f t="shared" si="24"/>
        <v>3600000</v>
      </c>
      <c r="L31" s="173">
        <f t="shared" si="24"/>
        <v>3599900</v>
      </c>
      <c r="M31" s="173">
        <f t="shared" si="24"/>
        <v>3599900</v>
      </c>
      <c r="N31" s="173">
        <f t="shared" si="24"/>
        <v>0</v>
      </c>
      <c r="O31" s="173">
        <f t="shared" si="24"/>
        <v>0</v>
      </c>
      <c r="P31" s="173">
        <f t="shared" si="24"/>
        <v>0</v>
      </c>
      <c r="Q31" s="173">
        <f t="shared" si="24"/>
        <v>0</v>
      </c>
      <c r="R31" s="173">
        <f t="shared" si="24"/>
        <v>100</v>
      </c>
    </row>
    <row r="32" spans="1:18" ht="16.5" customHeight="1">
      <c r="A32" s="189" t="s">
        <v>1147</v>
      </c>
      <c r="B32" s="189" t="s">
        <v>1213</v>
      </c>
      <c r="C32" s="189">
        <v>3600000</v>
      </c>
      <c r="D32" s="189"/>
      <c r="E32" s="189"/>
      <c r="F32" s="115"/>
      <c r="G32" s="115"/>
      <c r="H32" s="115"/>
      <c r="I32" s="115"/>
      <c r="J32" s="115">
        <f>SUM(F32:I32)</f>
        <v>0</v>
      </c>
      <c r="K32" s="115">
        <f>C32+J32</f>
        <v>3600000</v>
      </c>
      <c r="L32" s="189">
        <v>3599900</v>
      </c>
      <c r="M32" s="189">
        <v>3599900</v>
      </c>
      <c r="N32" s="283">
        <f>L32-M32</f>
        <v>0</v>
      </c>
      <c r="O32" s="189"/>
      <c r="P32" s="189"/>
      <c r="Q32" s="283">
        <f>SUM(N32:P32)</f>
        <v>0</v>
      </c>
      <c r="R32" s="115">
        <f>K32-M32-Q32</f>
        <v>100</v>
      </c>
    </row>
    <row r="33" spans="1:18" ht="16.5" customHeight="1">
      <c r="A33" s="173" t="s">
        <v>16</v>
      </c>
      <c r="B33" s="173" t="s">
        <v>1214</v>
      </c>
      <c r="C33" s="173">
        <f>SUM(C34)</f>
        <v>2000000</v>
      </c>
      <c r="D33" s="173">
        <f t="shared" ref="D33:R33" si="25">SUM(D34)</f>
        <v>0</v>
      </c>
      <c r="E33" s="173">
        <f t="shared" si="25"/>
        <v>0</v>
      </c>
      <c r="F33" s="173">
        <f t="shared" si="25"/>
        <v>0</v>
      </c>
      <c r="G33" s="173">
        <f t="shared" si="25"/>
        <v>0</v>
      </c>
      <c r="H33" s="173">
        <f t="shared" si="25"/>
        <v>0</v>
      </c>
      <c r="I33" s="173">
        <f t="shared" si="25"/>
        <v>0</v>
      </c>
      <c r="J33" s="173">
        <f t="shared" si="25"/>
        <v>0</v>
      </c>
      <c r="K33" s="173">
        <f t="shared" si="25"/>
        <v>2000000</v>
      </c>
      <c r="L33" s="173">
        <f t="shared" si="25"/>
        <v>1883000</v>
      </c>
      <c r="M33" s="173">
        <f t="shared" si="25"/>
        <v>1883000</v>
      </c>
      <c r="N33" s="173">
        <f t="shared" si="25"/>
        <v>0</v>
      </c>
      <c r="O33" s="173">
        <f t="shared" si="25"/>
        <v>0</v>
      </c>
      <c r="P33" s="173">
        <f t="shared" si="25"/>
        <v>0</v>
      </c>
      <c r="Q33" s="173">
        <f t="shared" si="25"/>
        <v>0</v>
      </c>
      <c r="R33" s="173">
        <f t="shared" si="25"/>
        <v>117000</v>
      </c>
    </row>
    <row r="34" spans="1:18" ht="16.5" customHeight="1">
      <c r="A34" s="189" t="s">
        <v>1147</v>
      </c>
      <c r="B34" s="189" t="s">
        <v>1215</v>
      </c>
      <c r="C34" s="189">
        <v>2000000</v>
      </c>
      <c r="D34" s="189"/>
      <c r="E34" s="189"/>
      <c r="F34" s="115"/>
      <c r="G34" s="115"/>
      <c r="H34" s="115"/>
      <c r="I34" s="115"/>
      <c r="J34" s="115">
        <f>SUM(F34:I34)</f>
        <v>0</v>
      </c>
      <c r="K34" s="115">
        <f>C34+J34</f>
        <v>2000000</v>
      </c>
      <c r="L34" s="189">
        <v>1883000</v>
      </c>
      <c r="M34" s="189">
        <v>1883000</v>
      </c>
      <c r="N34" s="283">
        <f>L34-M34</f>
        <v>0</v>
      </c>
      <c r="O34" s="189"/>
      <c r="P34" s="189"/>
      <c r="Q34" s="283">
        <f>SUM(N34:P34)</f>
        <v>0</v>
      </c>
      <c r="R34" s="115">
        <f>K34-M34-Q34</f>
        <v>117000</v>
      </c>
    </row>
    <row r="35" spans="1:18" ht="16.5" customHeight="1">
      <c r="A35" s="117" t="s">
        <v>1</v>
      </c>
      <c r="B35" s="117" t="s">
        <v>1216</v>
      </c>
      <c r="C35" s="117">
        <f>SUM(C36)</f>
        <v>4900000</v>
      </c>
      <c r="D35" s="117">
        <f t="shared" ref="D35:R38" si="26">SUM(D36)</f>
        <v>0</v>
      </c>
      <c r="E35" s="117">
        <f t="shared" si="26"/>
        <v>0</v>
      </c>
      <c r="F35" s="117">
        <f t="shared" si="26"/>
        <v>0</v>
      </c>
      <c r="G35" s="117">
        <f t="shared" si="26"/>
        <v>0</v>
      </c>
      <c r="H35" s="117">
        <f t="shared" si="26"/>
        <v>-1113000</v>
      </c>
      <c r="I35" s="117">
        <f t="shared" si="26"/>
        <v>0</v>
      </c>
      <c r="J35" s="117">
        <f t="shared" si="26"/>
        <v>-1113000</v>
      </c>
      <c r="K35" s="117">
        <f t="shared" si="26"/>
        <v>3787000</v>
      </c>
      <c r="L35" s="117">
        <f t="shared" si="26"/>
        <v>700000</v>
      </c>
      <c r="M35" s="117">
        <f t="shared" si="26"/>
        <v>700000</v>
      </c>
      <c r="N35" s="117">
        <f t="shared" si="26"/>
        <v>0</v>
      </c>
      <c r="O35" s="117">
        <f t="shared" si="26"/>
        <v>0</v>
      </c>
      <c r="P35" s="117">
        <f t="shared" si="26"/>
        <v>0</v>
      </c>
      <c r="Q35" s="117">
        <f t="shared" si="26"/>
        <v>0</v>
      </c>
      <c r="R35" s="117">
        <f t="shared" si="26"/>
        <v>3087000</v>
      </c>
    </row>
    <row r="36" spans="1:18" ht="16.5" customHeight="1">
      <c r="A36" s="119" t="s">
        <v>2</v>
      </c>
      <c r="B36" s="119" t="s">
        <v>1217</v>
      </c>
      <c r="C36" s="119">
        <f>SUM(C37)</f>
        <v>4900000</v>
      </c>
      <c r="D36" s="119">
        <f t="shared" si="26"/>
        <v>0</v>
      </c>
      <c r="E36" s="119">
        <f t="shared" si="26"/>
        <v>0</v>
      </c>
      <c r="F36" s="119">
        <f t="shared" si="26"/>
        <v>0</v>
      </c>
      <c r="G36" s="119">
        <f t="shared" si="26"/>
        <v>0</v>
      </c>
      <c r="H36" s="119">
        <f t="shared" si="26"/>
        <v>-1113000</v>
      </c>
      <c r="I36" s="119">
        <f t="shared" si="26"/>
        <v>0</v>
      </c>
      <c r="J36" s="119">
        <f t="shared" si="26"/>
        <v>-1113000</v>
      </c>
      <c r="K36" s="119">
        <f t="shared" si="26"/>
        <v>3787000</v>
      </c>
      <c r="L36" s="119">
        <f t="shared" si="26"/>
        <v>700000</v>
      </c>
      <c r="M36" s="119">
        <f t="shared" si="26"/>
        <v>700000</v>
      </c>
      <c r="N36" s="119">
        <f t="shared" si="26"/>
        <v>0</v>
      </c>
      <c r="O36" s="119">
        <f t="shared" si="26"/>
        <v>0</v>
      </c>
      <c r="P36" s="119">
        <f t="shared" si="26"/>
        <v>0</v>
      </c>
      <c r="Q36" s="119">
        <f t="shared" si="26"/>
        <v>0</v>
      </c>
      <c r="R36" s="119">
        <f t="shared" si="26"/>
        <v>3087000</v>
      </c>
    </row>
    <row r="37" spans="1:18" ht="16.5" customHeight="1">
      <c r="A37" s="120" t="s">
        <v>3</v>
      </c>
      <c r="B37" s="120" t="s">
        <v>1218</v>
      </c>
      <c r="C37" s="120">
        <f>SUM(C38)</f>
        <v>4900000</v>
      </c>
      <c r="D37" s="120">
        <f t="shared" si="26"/>
        <v>0</v>
      </c>
      <c r="E37" s="120">
        <f t="shared" si="26"/>
        <v>0</v>
      </c>
      <c r="F37" s="120">
        <f t="shared" si="26"/>
        <v>0</v>
      </c>
      <c r="G37" s="120">
        <f t="shared" si="26"/>
        <v>0</v>
      </c>
      <c r="H37" s="120">
        <f t="shared" si="26"/>
        <v>-1113000</v>
      </c>
      <c r="I37" s="120">
        <f t="shared" si="26"/>
        <v>0</v>
      </c>
      <c r="J37" s="120">
        <f t="shared" si="26"/>
        <v>-1113000</v>
      </c>
      <c r="K37" s="120">
        <f t="shared" si="26"/>
        <v>3787000</v>
      </c>
      <c r="L37" s="120">
        <f t="shared" si="26"/>
        <v>700000</v>
      </c>
      <c r="M37" s="120">
        <f t="shared" si="26"/>
        <v>700000</v>
      </c>
      <c r="N37" s="120">
        <f t="shared" si="26"/>
        <v>0</v>
      </c>
      <c r="O37" s="120">
        <f t="shared" si="26"/>
        <v>0</v>
      </c>
      <c r="P37" s="120">
        <f t="shared" si="26"/>
        <v>0</v>
      </c>
      <c r="Q37" s="120">
        <f t="shared" si="26"/>
        <v>0</v>
      </c>
      <c r="R37" s="120">
        <f t="shared" si="26"/>
        <v>3087000</v>
      </c>
    </row>
    <row r="38" spans="1:18" ht="16.5" customHeight="1">
      <c r="A38" s="173" t="s">
        <v>16</v>
      </c>
      <c r="B38" s="173" t="s">
        <v>1200</v>
      </c>
      <c r="C38" s="173">
        <f>SUM(C39)</f>
        <v>4900000</v>
      </c>
      <c r="D38" s="173">
        <f t="shared" si="26"/>
        <v>0</v>
      </c>
      <c r="E38" s="173">
        <f t="shared" si="26"/>
        <v>0</v>
      </c>
      <c r="F38" s="173">
        <f t="shared" si="26"/>
        <v>0</v>
      </c>
      <c r="G38" s="173">
        <f t="shared" si="26"/>
        <v>0</v>
      </c>
      <c r="H38" s="173">
        <f t="shared" si="26"/>
        <v>-1113000</v>
      </c>
      <c r="I38" s="173">
        <f t="shared" si="26"/>
        <v>0</v>
      </c>
      <c r="J38" s="173">
        <f t="shared" si="26"/>
        <v>-1113000</v>
      </c>
      <c r="K38" s="173">
        <f t="shared" si="26"/>
        <v>3787000</v>
      </c>
      <c r="L38" s="173">
        <f t="shared" si="26"/>
        <v>700000</v>
      </c>
      <c r="M38" s="173">
        <f t="shared" si="26"/>
        <v>700000</v>
      </c>
      <c r="N38" s="173">
        <f t="shared" si="26"/>
        <v>0</v>
      </c>
      <c r="O38" s="173">
        <f t="shared" si="26"/>
        <v>0</v>
      </c>
      <c r="P38" s="173">
        <f t="shared" si="26"/>
        <v>0</v>
      </c>
      <c r="Q38" s="173">
        <f t="shared" si="26"/>
        <v>0</v>
      </c>
      <c r="R38" s="173">
        <f t="shared" si="26"/>
        <v>3087000</v>
      </c>
    </row>
    <row r="39" spans="1:18" ht="16.5" customHeight="1">
      <c r="A39" s="189" t="s">
        <v>1147</v>
      </c>
      <c r="B39" s="189" t="s">
        <v>1219</v>
      </c>
      <c r="C39" s="189">
        <v>4900000</v>
      </c>
      <c r="D39" s="189"/>
      <c r="E39" s="189"/>
      <c r="F39" s="115"/>
      <c r="G39" s="115"/>
      <c r="H39" s="115">
        <v>-1113000</v>
      </c>
      <c r="I39" s="115"/>
      <c r="J39" s="115">
        <f>SUM(F39:I39)</f>
        <v>-1113000</v>
      </c>
      <c r="K39" s="115">
        <f>C39+J39</f>
        <v>3787000</v>
      </c>
      <c r="L39" s="189">
        <v>700000</v>
      </c>
      <c r="M39" s="189">
        <v>700000</v>
      </c>
      <c r="N39" s="283">
        <f>L39-M39</f>
        <v>0</v>
      </c>
      <c r="O39" s="189"/>
      <c r="P39" s="189"/>
      <c r="Q39" s="283">
        <f>SUM(N39:P39)</f>
        <v>0</v>
      </c>
      <c r="R39" s="115">
        <f>K39-M39-Q39</f>
        <v>3087000</v>
      </c>
    </row>
  </sheetData>
  <autoFilter ref="A5:R39"/>
  <mergeCells count="11">
    <mergeCell ref="R4:R5"/>
    <mergeCell ref="H1:N1"/>
    <mergeCell ref="A2:B2"/>
    <mergeCell ref="C2:H2"/>
    <mergeCell ref="A4:B4"/>
    <mergeCell ref="C4:C5"/>
    <mergeCell ref="D4:J4"/>
    <mergeCell ref="K4:K5"/>
    <mergeCell ref="L4:L5"/>
    <mergeCell ref="M4:M5"/>
    <mergeCell ref="N4:Q4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49" firstPageNumber="137" orientation="landscape" useFirstPageNumber="1" r:id="rId1"/>
  <headerFooter alignWithMargins="0">
    <oddFooter>&amp;C- &amp;P -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41"/>
  <sheetViews>
    <sheetView zoomScale="85" zoomScaleNormal="85" workbookViewId="0">
      <selection activeCell="F2" sqref="F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686</v>
      </c>
      <c r="D2" s="145"/>
      <c r="E2" s="145"/>
      <c r="F2" s="145"/>
      <c r="G2" s="145"/>
      <c r="H2" s="145"/>
    </row>
    <row r="3" spans="1:18">
      <c r="R3" s="150" t="s">
        <v>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35" t="s">
        <v>14</v>
      </c>
      <c r="B6" s="35" t="s">
        <v>598</v>
      </c>
      <c r="C6" s="189">
        <f>SUM(C7)</f>
        <v>245000000</v>
      </c>
      <c r="D6" s="189">
        <f t="shared" ref="D6:R6" si="0">SUM(D7)</f>
        <v>0</v>
      </c>
      <c r="E6" s="189">
        <f t="shared" si="0"/>
        <v>0</v>
      </c>
      <c r="F6" s="189">
        <f t="shared" si="0"/>
        <v>0</v>
      </c>
      <c r="G6" s="189">
        <f t="shared" si="0"/>
        <v>0</v>
      </c>
      <c r="H6" s="189">
        <f t="shared" si="0"/>
        <v>35000000</v>
      </c>
      <c r="I6" s="189">
        <f t="shared" si="0"/>
        <v>0</v>
      </c>
      <c r="J6" s="189">
        <f t="shared" si="0"/>
        <v>35000000</v>
      </c>
      <c r="K6" s="189">
        <f t="shared" si="0"/>
        <v>280000000</v>
      </c>
      <c r="L6" s="189">
        <f t="shared" si="0"/>
        <v>278987740</v>
      </c>
      <c r="M6" s="189">
        <f t="shared" si="0"/>
        <v>278987740</v>
      </c>
      <c r="N6" s="189">
        <f t="shared" si="0"/>
        <v>0</v>
      </c>
      <c r="O6" s="189">
        <f t="shared" si="0"/>
        <v>0</v>
      </c>
      <c r="P6" s="189">
        <f t="shared" si="0"/>
        <v>0</v>
      </c>
      <c r="Q6" s="189">
        <f t="shared" si="0"/>
        <v>0</v>
      </c>
      <c r="R6" s="189">
        <f t="shared" si="0"/>
        <v>1012260</v>
      </c>
    </row>
    <row r="7" spans="1:18">
      <c r="A7" s="11" t="s">
        <v>1</v>
      </c>
      <c r="B7" s="11" t="s">
        <v>111</v>
      </c>
      <c r="C7" s="117">
        <f t="shared" ref="C7:R8" si="1">SUM(C8)</f>
        <v>245000000</v>
      </c>
      <c r="D7" s="117">
        <f t="shared" si="1"/>
        <v>0</v>
      </c>
      <c r="E7" s="117">
        <f t="shared" si="1"/>
        <v>0</v>
      </c>
      <c r="F7" s="117">
        <f t="shared" si="1"/>
        <v>0</v>
      </c>
      <c r="G7" s="117">
        <f t="shared" si="1"/>
        <v>0</v>
      </c>
      <c r="H7" s="117">
        <f t="shared" si="1"/>
        <v>35000000</v>
      </c>
      <c r="I7" s="117">
        <f t="shared" si="1"/>
        <v>0</v>
      </c>
      <c r="J7" s="117">
        <f t="shared" si="1"/>
        <v>35000000</v>
      </c>
      <c r="K7" s="117">
        <f t="shared" si="1"/>
        <v>280000000</v>
      </c>
      <c r="L7" s="117">
        <f t="shared" si="1"/>
        <v>278987740</v>
      </c>
      <c r="M7" s="117">
        <f t="shared" si="1"/>
        <v>278987740</v>
      </c>
      <c r="N7" s="117">
        <f t="shared" si="1"/>
        <v>0</v>
      </c>
      <c r="O7" s="117">
        <f t="shared" si="1"/>
        <v>0</v>
      </c>
      <c r="P7" s="117">
        <f t="shared" si="1"/>
        <v>0</v>
      </c>
      <c r="Q7" s="117">
        <f t="shared" si="1"/>
        <v>0</v>
      </c>
      <c r="R7" s="117">
        <f t="shared" si="1"/>
        <v>1012260</v>
      </c>
    </row>
    <row r="8" spans="1:18">
      <c r="A8" s="12" t="s">
        <v>2</v>
      </c>
      <c r="B8" s="12" t="s">
        <v>391</v>
      </c>
      <c r="C8" s="119">
        <f>SUM(C9)</f>
        <v>245000000</v>
      </c>
      <c r="D8" s="119">
        <f t="shared" si="1"/>
        <v>0</v>
      </c>
      <c r="E8" s="119">
        <f t="shared" si="1"/>
        <v>0</v>
      </c>
      <c r="F8" s="119">
        <f t="shared" si="1"/>
        <v>0</v>
      </c>
      <c r="G8" s="119">
        <f t="shared" si="1"/>
        <v>0</v>
      </c>
      <c r="H8" s="119">
        <f t="shared" si="1"/>
        <v>35000000</v>
      </c>
      <c r="I8" s="119">
        <f t="shared" si="1"/>
        <v>0</v>
      </c>
      <c r="J8" s="119">
        <f t="shared" si="1"/>
        <v>35000000</v>
      </c>
      <c r="K8" s="119">
        <f t="shared" si="1"/>
        <v>280000000</v>
      </c>
      <c r="L8" s="119">
        <f t="shared" si="1"/>
        <v>278987740</v>
      </c>
      <c r="M8" s="119">
        <f t="shared" si="1"/>
        <v>278987740</v>
      </c>
      <c r="N8" s="119">
        <f t="shared" si="1"/>
        <v>0</v>
      </c>
      <c r="O8" s="119">
        <f t="shared" si="1"/>
        <v>0</v>
      </c>
      <c r="P8" s="119">
        <f t="shared" si="1"/>
        <v>0</v>
      </c>
      <c r="Q8" s="119">
        <f t="shared" si="1"/>
        <v>0</v>
      </c>
      <c r="R8" s="119">
        <f t="shared" si="1"/>
        <v>1012260</v>
      </c>
    </row>
    <row r="9" spans="1:18">
      <c r="A9" s="13" t="s">
        <v>3</v>
      </c>
      <c r="B9" s="13" t="s">
        <v>392</v>
      </c>
      <c r="C9" s="120">
        <f>SUM(C10,C13,C15,C18,C24,C26,C28,C30,C32,C34,C36,C38)</f>
        <v>245000000</v>
      </c>
      <c r="D9" s="120">
        <f t="shared" ref="D9:R9" si="2">SUM(D10,D13,D15,D18,D24,D26,D28,D30,D32,D34,D36,D38)</f>
        <v>0</v>
      </c>
      <c r="E9" s="120">
        <f t="shared" si="2"/>
        <v>0</v>
      </c>
      <c r="F9" s="120">
        <f t="shared" si="2"/>
        <v>0</v>
      </c>
      <c r="G9" s="120">
        <f t="shared" si="2"/>
        <v>0</v>
      </c>
      <c r="H9" s="120">
        <f t="shared" si="2"/>
        <v>35000000</v>
      </c>
      <c r="I9" s="120">
        <f t="shared" si="2"/>
        <v>0</v>
      </c>
      <c r="J9" s="120">
        <f t="shared" si="2"/>
        <v>35000000</v>
      </c>
      <c r="K9" s="120">
        <f t="shared" si="2"/>
        <v>280000000</v>
      </c>
      <c r="L9" s="120">
        <f t="shared" si="2"/>
        <v>278987740</v>
      </c>
      <c r="M9" s="120">
        <f t="shared" si="2"/>
        <v>278987740</v>
      </c>
      <c r="N9" s="120">
        <f t="shared" si="2"/>
        <v>0</v>
      </c>
      <c r="O9" s="120">
        <f t="shared" si="2"/>
        <v>0</v>
      </c>
      <c r="P9" s="120">
        <f t="shared" si="2"/>
        <v>0</v>
      </c>
      <c r="Q9" s="120">
        <f t="shared" si="2"/>
        <v>0</v>
      </c>
      <c r="R9" s="120">
        <f t="shared" si="2"/>
        <v>1012260</v>
      </c>
    </row>
    <row r="10" spans="1:18">
      <c r="A10" s="14" t="s">
        <v>16</v>
      </c>
      <c r="B10" s="14" t="s">
        <v>18</v>
      </c>
      <c r="C10" s="173">
        <f>SUM(C11:C12)</f>
        <v>136750000</v>
      </c>
      <c r="D10" s="173">
        <f t="shared" ref="D10:R10" si="3">SUM(D11:D12)</f>
        <v>0</v>
      </c>
      <c r="E10" s="173">
        <f t="shared" si="3"/>
        <v>0</v>
      </c>
      <c r="F10" s="173">
        <f t="shared" si="3"/>
        <v>0</v>
      </c>
      <c r="G10" s="173">
        <f t="shared" si="3"/>
        <v>0</v>
      </c>
      <c r="H10" s="173">
        <f t="shared" si="3"/>
        <v>0</v>
      </c>
      <c r="I10" s="173">
        <f t="shared" si="3"/>
        <v>0</v>
      </c>
      <c r="J10" s="173">
        <f t="shared" si="3"/>
        <v>0</v>
      </c>
      <c r="K10" s="173">
        <f t="shared" si="3"/>
        <v>136750000</v>
      </c>
      <c r="L10" s="173">
        <f t="shared" si="3"/>
        <v>136160200</v>
      </c>
      <c r="M10" s="173">
        <f t="shared" si="3"/>
        <v>136160200</v>
      </c>
      <c r="N10" s="173">
        <f t="shared" si="3"/>
        <v>0</v>
      </c>
      <c r="O10" s="173">
        <f t="shared" si="3"/>
        <v>0</v>
      </c>
      <c r="P10" s="173">
        <f t="shared" si="3"/>
        <v>0</v>
      </c>
      <c r="Q10" s="173">
        <f t="shared" si="3"/>
        <v>0</v>
      </c>
      <c r="R10" s="173">
        <f t="shared" si="3"/>
        <v>589800</v>
      </c>
    </row>
    <row r="11" spans="1:18">
      <c r="A11" s="35" t="s">
        <v>4</v>
      </c>
      <c r="B11" s="35" t="s">
        <v>687</v>
      </c>
      <c r="C11" s="189">
        <v>123000000</v>
      </c>
      <c r="D11" s="189"/>
      <c r="E11" s="189"/>
      <c r="F11" s="115"/>
      <c r="G11" s="115"/>
      <c r="H11" s="115"/>
      <c r="I11" s="115"/>
      <c r="J11" s="115">
        <f t="shared" ref="J11:J12" si="4">SUM(F11:I11)</f>
        <v>0</v>
      </c>
      <c r="K11" s="115">
        <f>C11+J11</f>
        <v>123000000</v>
      </c>
      <c r="L11" s="189">
        <v>122410200</v>
      </c>
      <c r="M11" s="189">
        <v>122410200</v>
      </c>
      <c r="N11" s="283">
        <f t="shared" ref="N11:N12" si="5">L11-M11</f>
        <v>0</v>
      </c>
      <c r="O11" s="189"/>
      <c r="P11" s="189"/>
      <c r="Q11" s="283">
        <f t="shared" ref="Q11:Q12" si="6">SUM(N11:P11)</f>
        <v>0</v>
      </c>
      <c r="R11" s="115">
        <f t="shared" ref="R11:R12" si="7">K11-M11-Q11</f>
        <v>589800</v>
      </c>
    </row>
    <row r="12" spans="1:18">
      <c r="A12" s="35" t="s">
        <v>4</v>
      </c>
      <c r="B12" s="35" t="s">
        <v>19</v>
      </c>
      <c r="C12" s="189">
        <v>13750000</v>
      </c>
      <c r="D12" s="189"/>
      <c r="E12" s="189"/>
      <c r="F12" s="115"/>
      <c r="G12" s="115"/>
      <c r="H12" s="115"/>
      <c r="I12" s="115"/>
      <c r="J12" s="115">
        <f t="shared" si="4"/>
        <v>0</v>
      </c>
      <c r="K12" s="115">
        <f>C12+J12</f>
        <v>13750000</v>
      </c>
      <c r="L12" s="189">
        <v>13750000</v>
      </c>
      <c r="M12" s="189">
        <v>13750000</v>
      </c>
      <c r="N12" s="283">
        <f t="shared" si="5"/>
        <v>0</v>
      </c>
      <c r="O12" s="189"/>
      <c r="P12" s="189"/>
      <c r="Q12" s="283">
        <f t="shared" si="6"/>
        <v>0</v>
      </c>
      <c r="R12" s="115">
        <f t="shared" si="7"/>
        <v>0</v>
      </c>
    </row>
    <row r="13" spans="1:18">
      <c r="A13" s="14" t="s">
        <v>16</v>
      </c>
      <c r="B13" s="17" t="s">
        <v>23</v>
      </c>
      <c r="C13" s="173">
        <f>SUM(C14)</f>
        <v>16550000</v>
      </c>
      <c r="D13" s="173">
        <f t="shared" ref="D13:R13" si="8">SUM(D14)</f>
        <v>0</v>
      </c>
      <c r="E13" s="173">
        <f t="shared" si="8"/>
        <v>0</v>
      </c>
      <c r="F13" s="173">
        <f t="shared" si="8"/>
        <v>0</v>
      </c>
      <c r="G13" s="173">
        <f t="shared" si="8"/>
        <v>0</v>
      </c>
      <c r="H13" s="173">
        <f t="shared" si="8"/>
        <v>0</v>
      </c>
      <c r="I13" s="173">
        <f t="shared" si="8"/>
        <v>0</v>
      </c>
      <c r="J13" s="173">
        <f t="shared" si="8"/>
        <v>0</v>
      </c>
      <c r="K13" s="173">
        <f t="shared" si="8"/>
        <v>16550000</v>
      </c>
      <c r="L13" s="173">
        <f t="shared" si="8"/>
        <v>16550000</v>
      </c>
      <c r="M13" s="173">
        <f t="shared" si="8"/>
        <v>16550000</v>
      </c>
      <c r="N13" s="173">
        <f t="shared" si="8"/>
        <v>0</v>
      </c>
      <c r="O13" s="173">
        <f t="shared" si="8"/>
        <v>0</v>
      </c>
      <c r="P13" s="173">
        <f t="shared" si="8"/>
        <v>0</v>
      </c>
      <c r="Q13" s="173">
        <f t="shared" si="8"/>
        <v>0</v>
      </c>
      <c r="R13" s="173">
        <f t="shared" si="8"/>
        <v>0</v>
      </c>
    </row>
    <row r="14" spans="1:18">
      <c r="A14" s="35" t="s">
        <v>4</v>
      </c>
      <c r="B14" s="36" t="s">
        <v>23</v>
      </c>
      <c r="C14" s="189">
        <v>16550000</v>
      </c>
      <c r="D14" s="189"/>
      <c r="E14" s="189"/>
      <c r="F14" s="115"/>
      <c r="G14" s="115"/>
      <c r="H14" s="115"/>
      <c r="I14" s="115"/>
      <c r="J14" s="115">
        <f>SUM(F14:I14)</f>
        <v>0</v>
      </c>
      <c r="K14" s="115">
        <f>C14+J14</f>
        <v>16550000</v>
      </c>
      <c r="L14" s="189">
        <v>16550000</v>
      </c>
      <c r="M14" s="189">
        <v>16550000</v>
      </c>
      <c r="N14" s="283">
        <f>L14-M14</f>
        <v>0</v>
      </c>
      <c r="O14" s="189"/>
      <c r="P14" s="189"/>
      <c r="Q14" s="283">
        <f>SUM(N14:P14)</f>
        <v>0</v>
      </c>
      <c r="R14" s="115">
        <f>K14-M14-Q14</f>
        <v>0</v>
      </c>
    </row>
    <row r="15" spans="1:18">
      <c r="A15" s="14" t="s">
        <v>16</v>
      </c>
      <c r="B15" s="17" t="s">
        <v>21</v>
      </c>
      <c r="C15" s="173">
        <f>SUM(C16:C17)</f>
        <v>2490000</v>
      </c>
      <c r="D15" s="173">
        <f t="shared" ref="D15:R15" si="9">SUM(D16:D17)</f>
        <v>0</v>
      </c>
      <c r="E15" s="173">
        <f t="shared" si="9"/>
        <v>0</v>
      </c>
      <c r="F15" s="173">
        <f t="shared" si="9"/>
        <v>0</v>
      </c>
      <c r="G15" s="173">
        <f t="shared" si="9"/>
        <v>0</v>
      </c>
      <c r="H15" s="173">
        <f t="shared" si="9"/>
        <v>0</v>
      </c>
      <c r="I15" s="173">
        <f t="shared" si="9"/>
        <v>0</v>
      </c>
      <c r="J15" s="173">
        <f t="shared" si="9"/>
        <v>0</v>
      </c>
      <c r="K15" s="173">
        <f t="shared" si="9"/>
        <v>2490000</v>
      </c>
      <c r="L15" s="173">
        <f t="shared" si="9"/>
        <v>2490000</v>
      </c>
      <c r="M15" s="173">
        <f t="shared" si="9"/>
        <v>2490000</v>
      </c>
      <c r="N15" s="173">
        <f t="shared" si="9"/>
        <v>0</v>
      </c>
      <c r="O15" s="173">
        <f t="shared" si="9"/>
        <v>0</v>
      </c>
      <c r="P15" s="173">
        <f t="shared" si="9"/>
        <v>0</v>
      </c>
      <c r="Q15" s="173">
        <f t="shared" si="9"/>
        <v>0</v>
      </c>
      <c r="R15" s="173">
        <f t="shared" si="9"/>
        <v>0</v>
      </c>
    </row>
    <row r="16" spans="1:18">
      <c r="A16" s="35" t="s">
        <v>4</v>
      </c>
      <c r="B16" s="36" t="s">
        <v>100</v>
      </c>
      <c r="C16" s="189">
        <v>490000</v>
      </c>
      <c r="D16" s="189"/>
      <c r="E16" s="189"/>
      <c r="F16" s="115"/>
      <c r="G16" s="115"/>
      <c r="H16" s="115"/>
      <c r="I16" s="115"/>
      <c r="J16" s="115">
        <f t="shared" ref="J16:J17" si="10">SUM(F16:I16)</f>
        <v>0</v>
      </c>
      <c r="K16" s="115">
        <f>C16+J16</f>
        <v>490000</v>
      </c>
      <c r="L16" s="189">
        <v>490000</v>
      </c>
      <c r="M16" s="189">
        <v>490000</v>
      </c>
      <c r="N16" s="283">
        <f t="shared" ref="N16:N17" si="11">L16-M16</f>
        <v>0</v>
      </c>
      <c r="O16" s="189"/>
      <c r="P16" s="189"/>
      <c r="Q16" s="283">
        <f t="shared" ref="Q16:Q17" si="12">SUM(N16:P16)</f>
        <v>0</v>
      </c>
      <c r="R16" s="115">
        <f t="shared" ref="R16:R17" si="13">K16-M16-Q16</f>
        <v>0</v>
      </c>
    </row>
    <row r="17" spans="1:18">
      <c r="A17" s="35" t="s">
        <v>603</v>
      </c>
      <c r="B17" s="36" t="s">
        <v>688</v>
      </c>
      <c r="C17" s="189">
        <v>2000000</v>
      </c>
      <c r="D17" s="189"/>
      <c r="E17" s="189"/>
      <c r="F17" s="115"/>
      <c r="G17" s="115"/>
      <c r="H17" s="115"/>
      <c r="I17" s="115"/>
      <c r="J17" s="115">
        <f t="shared" si="10"/>
        <v>0</v>
      </c>
      <c r="K17" s="115">
        <f>C17+J17</f>
        <v>2000000</v>
      </c>
      <c r="L17" s="189">
        <v>2000000</v>
      </c>
      <c r="M17" s="189">
        <v>2000000</v>
      </c>
      <c r="N17" s="283">
        <f t="shared" si="11"/>
        <v>0</v>
      </c>
      <c r="O17" s="189"/>
      <c r="P17" s="189"/>
      <c r="Q17" s="283">
        <f t="shared" si="12"/>
        <v>0</v>
      </c>
      <c r="R17" s="115">
        <f t="shared" si="13"/>
        <v>0</v>
      </c>
    </row>
    <row r="18" spans="1:18">
      <c r="A18" s="14" t="s">
        <v>16</v>
      </c>
      <c r="B18" s="14" t="s">
        <v>298</v>
      </c>
      <c r="C18" s="173">
        <f>SUM(C19:C23)</f>
        <v>12000000</v>
      </c>
      <c r="D18" s="173">
        <f t="shared" ref="D18:R18" si="14">SUM(D19:D23)</f>
        <v>0</v>
      </c>
      <c r="E18" s="173">
        <f t="shared" si="14"/>
        <v>0</v>
      </c>
      <c r="F18" s="173">
        <f t="shared" si="14"/>
        <v>0</v>
      </c>
      <c r="G18" s="173">
        <f t="shared" si="14"/>
        <v>0</v>
      </c>
      <c r="H18" s="173">
        <f t="shared" si="14"/>
        <v>855000</v>
      </c>
      <c r="I18" s="173">
        <f t="shared" si="14"/>
        <v>0</v>
      </c>
      <c r="J18" s="173">
        <f t="shared" si="14"/>
        <v>855000</v>
      </c>
      <c r="K18" s="173">
        <f t="shared" si="14"/>
        <v>12855000</v>
      </c>
      <c r="L18" s="173">
        <f t="shared" si="14"/>
        <v>12711840</v>
      </c>
      <c r="M18" s="173">
        <f t="shared" si="14"/>
        <v>12711840</v>
      </c>
      <c r="N18" s="173">
        <f t="shared" si="14"/>
        <v>0</v>
      </c>
      <c r="O18" s="173">
        <f t="shared" si="14"/>
        <v>0</v>
      </c>
      <c r="P18" s="173">
        <f t="shared" si="14"/>
        <v>0</v>
      </c>
      <c r="Q18" s="173">
        <f t="shared" si="14"/>
        <v>0</v>
      </c>
      <c r="R18" s="173">
        <f t="shared" si="14"/>
        <v>143160</v>
      </c>
    </row>
    <row r="19" spans="1:18">
      <c r="A19" s="35" t="s">
        <v>64</v>
      </c>
      <c r="B19" s="35" t="s">
        <v>299</v>
      </c>
      <c r="C19" s="189">
        <v>5580000</v>
      </c>
      <c r="D19" s="189"/>
      <c r="E19" s="189"/>
      <c r="F19" s="115"/>
      <c r="G19" s="115"/>
      <c r="H19" s="115"/>
      <c r="I19" s="115"/>
      <c r="J19" s="115">
        <f t="shared" ref="J19:J23" si="15">SUM(F19:I19)</f>
        <v>0</v>
      </c>
      <c r="K19" s="115">
        <f>C19+J19</f>
        <v>5580000</v>
      </c>
      <c r="L19" s="189">
        <v>5513000</v>
      </c>
      <c r="M19" s="189">
        <v>5513000</v>
      </c>
      <c r="N19" s="283">
        <f t="shared" ref="N19:N23" si="16">L19-M19</f>
        <v>0</v>
      </c>
      <c r="O19" s="189"/>
      <c r="P19" s="189"/>
      <c r="Q19" s="283">
        <f t="shared" ref="Q19:Q23" si="17">SUM(N19:P19)</f>
        <v>0</v>
      </c>
      <c r="R19" s="115">
        <f t="shared" ref="R19:R23" si="18">K19-M19-Q19</f>
        <v>67000</v>
      </c>
    </row>
    <row r="20" spans="1:18">
      <c r="A20" s="35" t="s">
        <v>64</v>
      </c>
      <c r="B20" s="35" t="s">
        <v>300</v>
      </c>
      <c r="C20" s="189">
        <v>3780000</v>
      </c>
      <c r="D20" s="189"/>
      <c r="E20" s="189"/>
      <c r="F20" s="115"/>
      <c r="G20" s="115"/>
      <c r="H20" s="115">
        <v>500000</v>
      </c>
      <c r="I20" s="115"/>
      <c r="J20" s="115">
        <f t="shared" si="15"/>
        <v>500000</v>
      </c>
      <c r="K20" s="115">
        <f>C20+J20</f>
        <v>4280000</v>
      </c>
      <c r="L20" s="189">
        <v>4237330</v>
      </c>
      <c r="M20" s="189">
        <v>4237330</v>
      </c>
      <c r="N20" s="283">
        <f t="shared" si="16"/>
        <v>0</v>
      </c>
      <c r="O20" s="189"/>
      <c r="P20" s="189"/>
      <c r="Q20" s="283">
        <f t="shared" si="17"/>
        <v>0</v>
      </c>
      <c r="R20" s="115">
        <f t="shared" si="18"/>
        <v>42670</v>
      </c>
    </row>
    <row r="21" spans="1:18">
      <c r="A21" s="35" t="s">
        <v>64</v>
      </c>
      <c r="B21" s="35" t="s">
        <v>301</v>
      </c>
      <c r="C21" s="189">
        <v>1860000</v>
      </c>
      <c r="D21" s="189"/>
      <c r="E21" s="189"/>
      <c r="F21" s="115"/>
      <c r="G21" s="115"/>
      <c r="H21" s="115">
        <v>250000</v>
      </c>
      <c r="I21" s="115"/>
      <c r="J21" s="115">
        <f t="shared" si="15"/>
        <v>250000</v>
      </c>
      <c r="K21" s="115">
        <f>C21+J21</f>
        <v>2110000</v>
      </c>
      <c r="L21" s="189">
        <v>2092780</v>
      </c>
      <c r="M21" s="189">
        <v>2092780</v>
      </c>
      <c r="N21" s="283">
        <f t="shared" si="16"/>
        <v>0</v>
      </c>
      <c r="O21" s="189"/>
      <c r="P21" s="189"/>
      <c r="Q21" s="283">
        <f t="shared" si="17"/>
        <v>0</v>
      </c>
      <c r="R21" s="115">
        <f t="shared" si="18"/>
        <v>17220</v>
      </c>
    </row>
    <row r="22" spans="1:18">
      <c r="A22" s="35" t="s">
        <v>64</v>
      </c>
      <c r="B22" s="35" t="s">
        <v>302</v>
      </c>
      <c r="C22" s="189">
        <v>522000</v>
      </c>
      <c r="D22" s="189"/>
      <c r="E22" s="189"/>
      <c r="F22" s="115"/>
      <c r="G22" s="115"/>
      <c r="H22" s="115">
        <v>80000</v>
      </c>
      <c r="I22" s="115"/>
      <c r="J22" s="115">
        <f t="shared" si="15"/>
        <v>80000</v>
      </c>
      <c r="K22" s="115">
        <f>C22+J22</f>
        <v>602000</v>
      </c>
      <c r="L22" s="189">
        <v>591520</v>
      </c>
      <c r="M22" s="189">
        <v>591520</v>
      </c>
      <c r="N22" s="283">
        <f t="shared" si="16"/>
        <v>0</v>
      </c>
      <c r="O22" s="189"/>
      <c r="P22" s="189"/>
      <c r="Q22" s="283">
        <f t="shared" si="17"/>
        <v>0</v>
      </c>
      <c r="R22" s="115">
        <f t="shared" si="18"/>
        <v>10480</v>
      </c>
    </row>
    <row r="23" spans="1:18">
      <c r="A23" s="35" t="s">
        <v>64</v>
      </c>
      <c r="B23" s="35" t="s">
        <v>115</v>
      </c>
      <c r="C23" s="189">
        <v>258000</v>
      </c>
      <c r="D23" s="189"/>
      <c r="E23" s="189"/>
      <c r="F23" s="115"/>
      <c r="G23" s="115"/>
      <c r="H23" s="115">
        <v>25000</v>
      </c>
      <c r="I23" s="115"/>
      <c r="J23" s="115">
        <f t="shared" si="15"/>
        <v>25000</v>
      </c>
      <c r="K23" s="115">
        <f>C23+J23</f>
        <v>283000</v>
      </c>
      <c r="L23" s="189">
        <v>277210</v>
      </c>
      <c r="M23" s="189">
        <v>277210</v>
      </c>
      <c r="N23" s="283">
        <f t="shared" si="16"/>
        <v>0</v>
      </c>
      <c r="O23" s="189"/>
      <c r="P23" s="189"/>
      <c r="Q23" s="283">
        <f t="shared" si="17"/>
        <v>0</v>
      </c>
      <c r="R23" s="115">
        <f t="shared" si="18"/>
        <v>5790</v>
      </c>
    </row>
    <row r="24" spans="1:18">
      <c r="A24" s="14" t="s">
        <v>16</v>
      </c>
      <c r="B24" s="17" t="s">
        <v>613</v>
      </c>
      <c r="C24" s="173">
        <f>SUM(C25)</f>
        <v>220000</v>
      </c>
      <c r="D24" s="173">
        <f t="shared" ref="D24:R24" si="19">SUM(D25)</f>
        <v>0</v>
      </c>
      <c r="E24" s="173">
        <f t="shared" si="19"/>
        <v>0</v>
      </c>
      <c r="F24" s="173">
        <f t="shared" si="19"/>
        <v>0</v>
      </c>
      <c r="G24" s="173">
        <f t="shared" si="19"/>
        <v>0</v>
      </c>
      <c r="H24" s="173">
        <f t="shared" si="19"/>
        <v>0</v>
      </c>
      <c r="I24" s="173">
        <f t="shared" si="19"/>
        <v>0</v>
      </c>
      <c r="J24" s="173">
        <f t="shared" si="19"/>
        <v>0</v>
      </c>
      <c r="K24" s="173">
        <f t="shared" si="19"/>
        <v>220000</v>
      </c>
      <c r="L24" s="173">
        <f t="shared" si="19"/>
        <v>143000</v>
      </c>
      <c r="M24" s="173">
        <f t="shared" si="19"/>
        <v>143000</v>
      </c>
      <c r="N24" s="173">
        <f t="shared" si="19"/>
        <v>0</v>
      </c>
      <c r="O24" s="173">
        <f t="shared" si="19"/>
        <v>0</v>
      </c>
      <c r="P24" s="173">
        <f t="shared" si="19"/>
        <v>0</v>
      </c>
      <c r="Q24" s="173">
        <f t="shared" si="19"/>
        <v>0</v>
      </c>
      <c r="R24" s="173">
        <f t="shared" si="19"/>
        <v>77000</v>
      </c>
    </row>
    <row r="25" spans="1:18">
      <c r="A25" s="35" t="s">
        <v>4</v>
      </c>
      <c r="B25" s="36" t="s">
        <v>140</v>
      </c>
      <c r="C25" s="189">
        <v>220000</v>
      </c>
      <c r="D25" s="189"/>
      <c r="E25" s="189"/>
      <c r="F25" s="115"/>
      <c r="G25" s="115"/>
      <c r="H25" s="115"/>
      <c r="I25" s="115"/>
      <c r="J25" s="115">
        <f>SUM(F25:I25)</f>
        <v>0</v>
      </c>
      <c r="K25" s="115">
        <f>C25+J25</f>
        <v>220000</v>
      </c>
      <c r="L25" s="189">
        <v>143000</v>
      </c>
      <c r="M25" s="189">
        <v>143000</v>
      </c>
      <c r="N25" s="283">
        <f>L25-M25</f>
        <v>0</v>
      </c>
      <c r="O25" s="189"/>
      <c r="P25" s="189"/>
      <c r="Q25" s="283">
        <f>SUM(N25:P25)</f>
        <v>0</v>
      </c>
      <c r="R25" s="115">
        <f>K25-M25-Q25</f>
        <v>77000</v>
      </c>
    </row>
    <row r="26" spans="1:18">
      <c r="A26" s="14" t="s">
        <v>16</v>
      </c>
      <c r="B26" s="17" t="s">
        <v>31</v>
      </c>
      <c r="C26" s="173">
        <f>SUM(C27)</f>
        <v>5000000</v>
      </c>
      <c r="D26" s="173">
        <f t="shared" ref="D26:R26" si="20">SUM(D27)</f>
        <v>0</v>
      </c>
      <c r="E26" s="173">
        <f t="shared" si="20"/>
        <v>0</v>
      </c>
      <c r="F26" s="173">
        <f t="shared" si="20"/>
        <v>0</v>
      </c>
      <c r="G26" s="173">
        <f t="shared" si="20"/>
        <v>0</v>
      </c>
      <c r="H26" s="173">
        <f t="shared" si="20"/>
        <v>0</v>
      </c>
      <c r="I26" s="173">
        <f t="shared" si="20"/>
        <v>0</v>
      </c>
      <c r="J26" s="173">
        <f t="shared" si="20"/>
        <v>0</v>
      </c>
      <c r="K26" s="173">
        <f t="shared" si="20"/>
        <v>5000000</v>
      </c>
      <c r="L26" s="173">
        <f t="shared" si="20"/>
        <v>5000000</v>
      </c>
      <c r="M26" s="173">
        <f t="shared" si="20"/>
        <v>5000000</v>
      </c>
      <c r="N26" s="173">
        <f t="shared" si="20"/>
        <v>0</v>
      </c>
      <c r="O26" s="173">
        <f t="shared" si="20"/>
        <v>0</v>
      </c>
      <c r="P26" s="173">
        <f t="shared" si="20"/>
        <v>0</v>
      </c>
      <c r="Q26" s="173">
        <f t="shared" si="20"/>
        <v>0</v>
      </c>
      <c r="R26" s="173">
        <f t="shared" si="20"/>
        <v>0</v>
      </c>
    </row>
    <row r="27" spans="1:18">
      <c r="A27" s="35" t="s">
        <v>4</v>
      </c>
      <c r="B27" s="36" t="s">
        <v>68</v>
      </c>
      <c r="C27" s="189">
        <v>5000000</v>
      </c>
      <c r="D27" s="189"/>
      <c r="E27" s="189"/>
      <c r="F27" s="115"/>
      <c r="G27" s="115"/>
      <c r="H27" s="115"/>
      <c r="I27" s="115"/>
      <c r="J27" s="115">
        <f>SUM(F27:I27)</f>
        <v>0</v>
      </c>
      <c r="K27" s="115">
        <f>C27+J27</f>
        <v>5000000</v>
      </c>
      <c r="L27" s="189">
        <v>5000000</v>
      </c>
      <c r="M27" s="189">
        <v>5000000</v>
      </c>
      <c r="N27" s="283">
        <f>L27-M27</f>
        <v>0</v>
      </c>
      <c r="O27" s="189"/>
      <c r="P27" s="189"/>
      <c r="Q27" s="283">
        <f>SUM(N27:P27)</f>
        <v>0</v>
      </c>
      <c r="R27" s="115">
        <f>K27-M27-Q27</f>
        <v>0</v>
      </c>
    </row>
    <row r="28" spans="1:18">
      <c r="A28" s="14" t="s">
        <v>16</v>
      </c>
      <c r="B28" s="17" t="s">
        <v>47</v>
      </c>
      <c r="C28" s="173">
        <f>SUM(C29)</f>
        <v>41900000</v>
      </c>
      <c r="D28" s="173">
        <f t="shared" ref="D28:R28" si="21">SUM(D29)</f>
        <v>0</v>
      </c>
      <c r="E28" s="173">
        <f t="shared" si="21"/>
        <v>0</v>
      </c>
      <c r="F28" s="173">
        <f t="shared" si="21"/>
        <v>0</v>
      </c>
      <c r="G28" s="173">
        <f t="shared" si="21"/>
        <v>0</v>
      </c>
      <c r="H28" s="173">
        <f t="shared" si="21"/>
        <v>19564000</v>
      </c>
      <c r="I28" s="173">
        <f t="shared" si="21"/>
        <v>0</v>
      </c>
      <c r="J28" s="173">
        <f t="shared" si="21"/>
        <v>19564000</v>
      </c>
      <c r="K28" s="173">
        <f t="shared" si="21"/>
        <v>61464000</v>
      </c>
      <c r="L28" s="173">
        <f t="shared" si="21"/>
        <v>61462950</v>
      </c>
      <c r="M28" s="173">
        <f t="shared" si="21"/>
        <v>61462950</v>
      </c>
      <c r="N28" s="173">
        <f t="shared" si="21"/>
        <v>0</v>
      </c>
      <c r="O28" s="173">
        <f t="shared" si="21"/>
        <v>0</v>
      </c>
      <c r="P28" s="173">
        <f t="shared" si="21"/>
        <v>0</v>
      </c>
      <c r="Q28" s="173">
        <f t="shared" si="21"/>
        <v>0</v>
      </c>
      <c r="R28" s="173">
        <f t="shared" si="21"/>
        <v>1050</v>
      </c>
    </row>
    <row r="29" spans="1:18">
      <c r="A29" s="35" t="s">
        <v>603</v>
      </c>
      <c r="B29" s="35" t="s">
        <v>1294</v>
      </c>
      <c r="C29" s="189">
        <v>41900000</v>
      </c>
      <c r="D29" s="189"/>
      <c r="E29" s="189"/>
      <c r="F29" s="115"/>
      <c r="G29" s="115"/>
      <c r="H29" s="115">
        <v>19564000</v>
      </c>
      <c r="I29" s="115"/>
      <c r="J29" s="115">
        <f>SUM(F29:I29)</f>
        <v>19564000</v>
      </c>
      <c r="K29" s="115">
        <f>C29+J29</f>
        <v>61464000</v>
      </c>
      <c r="L29" s="189">
        <v>61462950</v>
      </c>
      <c r="M29" s="189">
        <v>61462950</v>
      </c>
      <c r="N29" s="283">
        <f>L29-M29</f>
        <v>0</v>
      </c>
      <c r="O29" s="189"/>
      <c r="P29" s="189"/>
      <c r="Q29" s="283">
        <f>SUM(N29:P29)</f>
        <v>0</v>
      </c>
      <c r="R29" s="115">
        <f>K29-M29-Q29</f>
        <v>1050</v>
      </c>
    </row>
    <row r="30" spans="1:18">
      <c r="A30" s="14" t="s">
        <v>16</v>
      </c>
      <c r="B30" s="17" t="s">
        <v>624</v>
      </c>
      <c r="C30" s="173">
        <f>SUM(C31)</f>
        <v>6740000</v>
      </c>
      <c r="D30" s="173">
        <f t="shared" ref="D30:R30" si="22">SUM(D31)</f>
        <v>0</v>
      </c>
      <c r="E30" s="173">
        <f t="shared" si="22"/>
        <v>0</v>
      </c>
      <c r="F30" s="173">
        <f t="shared" si="22"/>
        <v>0</v>
      </c>
      <c r="G30" s="173">
        <f t="shared" si="22"/>
        <v>0</v>
      </c>
      <c r="H30" s="173">
        <f t="shared" si="22"/>
        <v>5121000</v>
      </c>
      <c r="I30" s="173">
        <f t="shared" si="22"/>
        <v>0</v>
      </c>
      <c r="J30" s="173">
        <f t="shared" si="22"/>
        <v>5121000</v>
      </c>
      <c r="K30" s="173">
        <f t="shared" si="22"/>
        <v>11861000</v>
      </c>
      <c r="L30" s="173">
        <f t="shared" si="22"/>
        <v>11860950</v>
      </c>
      <c r="M30" s="173">
        <f t="shared" si="22"/>
        <v>11860950</v>
      </c>
      <c r="N30" s="173">
        <f t="shared" si="22"/>
        <v>0</v>
      </c>
      <c r="O30" s="173">
        <f t="shared" si="22"/>
        <v>0</v>
      </c>
      <c r="P30" s="173">
        <f t="shared" si="22"/>
        <v>0</v>
      </c>
      <c r="Q30" s="173">
        <f t="shared" si="22"/>
        <v>0</v>
      </c>
      <c r="R30" s="173">
        <f t="shared" si="22"/>
        <v>50</v>
      </c>
    </row>
    <row r="31" spans="1:18">
      <c r="A31" s="35" t="s">
        <v>4</v>
      </c>
      <c r="B31" s="36" t="s">
        <v>171</v>
      </c>
      <c r="C31" s="189">
        <v>6740000</v>
      </c>
      <c r="D31" s="189"/>
      <c r="E31" s="189"/>
      <c r="F31" s="115"/>
      <c r="G31" s="115"/>
      <c r="H31" s="115">
        <v>5121000</v>
      </c>
      <c r="I31" s="115"/>
      <c r="J31" s="115">
        <f>SUM(F31:I31)</f>
        <v>5121000</v>
      </c>
      <c r="K31" s="115">
        <f>C31+J31</f>
        <v>11861000</v>
      </c>
      <c r="L31" s="189">
        <v>11860950</v>
      </c>
      <c r="M31" s="189">
        <v>11860950</v>
      </c>
      <c r="N31" s="283">
        <f>L31-M31</f>
        <v>0</v>
      </c>
      <c r="O31" s="189"/>
      <c r="P31" s="189"/>
      <c r="Q31" s="283">
        <f>SUM(N31:P31)</f>
        <v>0</v>
      </c>
      <c r="R31" s="115">
        <f>K31-M31-Q31</f>
        <v>50</v>
      </c>
    </row>
    <row r="32" spans="1:18">
      <c r="A32" s="14" t="s">
        <v>16</v>
      </c>
      <c r="B32" s="17" t="s">
        <v>81</v>
      </c>
      <c r="C32" s="173">
        <f>SUM(C33)</f>
        <v>22200000</v>
      </c>
      <c r="D32" s="173">
        <f t="shared" ref="D32:R32" si="23">SUM(D33)</f>
        <v>0</v>
      </c>
      <c r="E32" s="173">
        <f t="shared" si="23"/>
        <v>0</v>
      </c>
      <c r="F32" s="173">
        <f t="shared" si="23"/>
        <v>0</v>
      </c>
      <c r="G32" s="173">
        <f t="shared" si="23"/>
        <v>0</v>
      </c>
      <c r="H32" s="173">
        <f t="shared" si="23"/>
        <v>0</v>
      </c>
      <c r="I32" s="173">
        <f t="shared" si="23"/>
        <v>0</v>
      </c>
      <c r="J32" s="173">
        <f t="shared" si="23"/>
        <v>0</v>
      </c>
      <c r="K32" s="173">
        <f t="shared" si="23"/>
        <v>22200000</v>
      </c>
      <c r="L32" s="173">
        <f t="shared" si="23"/>
        <v>22200000</v>
      </c>
      <c r="M32" s="173">
        <f t="shared" si="23"/>
        <v>22200000</v>
      </c>
      <c r="N32" s="173">
        <f t="shared" si="23"/>
        <v>0</v>
      </c>
      <c r="O32" s="173">
        <f t="shared" si="23"/>
        <v>0</v>
      </c>
      <c r="P32" s="173">
        <f t="shared" si="23"/>
        <v>0</v>
      </c>
      <c r="Q32" s="173">
        <f t="shared" si="23"/>
        <v>0</v>
      </c>
      <c r="R32" s="173">
        <f t="shared" si="23"/>
        <v>0</v>
      </c>
    </row>
    <row r="33" spans="1:18">
      <c r="A33" s="35" t="s">
        <v>634</v>
      </c>
      <c r="B33" s="36" t="s">
        <v>658</v>
      </c>
      <c r="C33" s="189">
        <v>22200000</v>
      </c>
      <c r="D33" s="189"/>
      <c r="E33" s="189"/>
      <c r="F33" s="115"/>
      <c r="G33" s="115"/>
      <c r="H33" s="115"/>
      <c r="I33" s="115"/>
      <c r="J33" s="115">
        <f>SUM(F33:I33)</f>
        <v>0</v>
      </c>
      <c r="K33" s="115">
        <f>C33+J33</f>
        <v>22200000</v>
      </c>
      <c r="L33" s="189">
        <v>22200000</v>
      </c>
      <c r="M33" s="189">
        <v>22200000</v>
      </c>
      <c r="N33" s="283">
        <f>L33-M33</f>
        <v>0</v>
      </c>
      <c r="O33" s="189"/>
      <c r="P33" s="189"/>
      <c r="Q33" s="283">
        <f>SUM(N33:P33)</f>
        <v>0</v>
      </c>
      <c r="R33" s="115">
        <f>K33-M33-Q33</f>
        <v>0</v>
      </c>
    </row>
    <row r="34" spans="1:18">
      <c r="A34" s="14" t="s">
        <v>16</v>
      </c>
      <c r="B34" s="17" t="s">
        <v>643</v>
      </c>
      <c r="C34" s="173">
        <f>SUM(C35)</f>
        <v>800000</v>
      </c>
      <c r="D34" s="173">
        <f t="shared" ref="D34:R34" si="24">SUM(D35)</f>
        <v>0</v>
      </c>
      <c r="E34" s="173">
        <f t="shared" si="24"/>
        <v>0</v>
      </c>
      <c r="F34" s="173">
        <f t="shared" si="24"/>
        <v>0</v>
      </c>
      <c r="G34" s="173">
        <f t="shared" si="24"/>
        <v>0</v>
      </c>
      <c r="H34" s="173">
        <f t="shared" si="24"/>
        <v>0</v>
      </c>
      <c r="I34" s="173">
        <f t="shared" si="24"/>
        <v>0</v>
      </c>
      <c r="J34" s="173">
        <f t="shared" si="24"/>
        <v>0</v>
      </c>
      <c r="K34" s="173">
        <f t="shared" si="24"/>
        <v>800000</v>
      </c>
      <c r="L34" s="173">
        <f t="shared" si="24"/>
        <v>752800</v>
      </c>
      <c r="M34" s="173">
        <f t="shared" si="24"/>
        <v>752800</v>
      </c>
      <c r="N34" s="173">
        <f t="shared" si="24"/>
        <v>0</v>
      </c>
      <c r="O34" s="173">
        <f t="shared" si="24"/>
        <v>0</v>
      </c>
      <c r="P34" s="173">
        <f t="shared" si="24"/>
        <v>0</v>
      </c>
      <c r="Q34" s="173">
        <f t="shared" si="24"/>
        <v>0</v>
      </c>
      <c r="R34" s="173">
        <f t="shared" si="24"/>
        <v>47200</v>
      </c>
    </row>
    <row r="35" spans="1:18">
      <c r="A35" s="35" t="s">
        <v>634</v>
      </c>
      <c r="B35" s="36" t="s">
        <v>651</v>
      </c>
      <c r="C35" s="189">
        <v>800000</v>
      </c>
      <c r="D35" s="189"/>
      <c r="E35" s="189"/>
      <c r="F35" s="115"/>
      <c r="G35" s="115"/>
      <c r="H35" s="115"/>
      <c r="I35" s="115"/>
      <c r="J35" s="115">
        <f>SUM(F35:I35)</f>
        <v>0</v>
      </c>
      <c r="K35" s="115">
        <f>C35+J35</f>
        <v>800000</v>
      </c>
      <c r="L35" s="189">
        <v>752800</v>
      </c>
      <c r="M35" s="189">
        <v>752800</v>
      </c>
      <c r="N35" s="283">
        <f>L35-M35</f>
        <v>0</v>
      </c>
      <c r="O35" s="189"/>
      <c r="P35" s="189"/>
      <c r="Q35" s="283">
        <f>SUM(N35:P35)</f>
        <v>0</v>
      </c>
      <c r="R35" s="115">
        <f>K35-M35-Q35</f>
        <v>47200</v>
      </c>
    </row>
    <row r="36" spans="1:18">
      <c r="A36" s="14" t="s">
        <v>16</v>
      </c>
      <c r="B36" s="17" t="s">
        <v>646</v>
      </c>
      <c r="C36" s="173">
        <f>SUM(C37)</f>
        <v>350000</v>
      </c>
      <c r="D36" s="173">
        <f t="shared" ref="D36:R36" si="25">SUM(D37)</f>
        <v>0</v>
      </c>
      <c r="E36" s="173">
        <f t="shared" si="25"/>
        <v>0</v>
      </c>
      <c r="F36" s="173">
        <f t="shared" si="25"/>
        <v>0</v>
      </c>
      <c r="G36" s="173">
        <f t="shared" si="25"/>
        <v>0</v>
      </c>
      <c r="H36" s="173">
        <f t="shared" si="25"/>
        <v>0</v>
      </c>
      <c r="I36" s="173">
        <f t="shared" si="25"/>
        <v>0</v>
      </c>
      <c r="J36" s="173">
        <f t="shared" si="25"/>
        <v>0</v>
      </c>
      <c r="K36" s="173">
        <f t="shared" si="25"/>
        <v>350000</v>
      </c>
      <c r="L36" s="173">
        <f t="shared" si="25"/>
        <v>350000</v>
      </c>
      <c r="M36" s="173">
        <f t="shared" si="25"/>
        <v>350000</v>
      </c>
      <c r="N36" s="173">
        <f t="shared" si="25"/>
        <v>0</v>
      </c>
      <c r="O36" s="173">
        <f t="shared" si="25"/>
        <v>0</v>
      </c>
      <c r="P36" s="173">
        <f t="shared" si="25"/>
        <v>0</v>
      </c>
      <c r="Q36" s="173">
        <f t="shared" si="25"/>
        <v>0</v>
      </c>
      <c r="R36" s="173">
        <f t="shared" si="25"/>
        <v>0</v>
      </c>
    </row>
    <row r="37" spans="1:18">
      <c r="A37" s="35" t="s">
        <v>634</v>
      </c>
      <c r="B37" s="36" t="s">
        <v>689</v>
      </c>
      <c r="C37" s="189">
        <v>350000</v>
      </c>
      <c r="D37" s="189"/>
      <c r="E37" s="189"/>
      <c r="F37" s="115"/>
      <c r="G37" s="115"/>
      <c r="H37" s="115"/>
      <c r="I37" s="115"/>
      <c r="J37" s="115">
        <f>SUM(F37:I37)</f>
        <v>0</v>
      </c>
      <c r="K37" s="115">
        <f>C37+J37</f>
        <v>350000</v>
      </c>
      <c r="L37" s="189">
        <v>350000</v>
      </c>
      <c r="M37" s="189">
        <v>350000</v>
      </c>
      <c r="N37" s="283">
        <f>L37-M37</f>
        <v>0</v>
      </c>
      <c r="O37" s="189"/>
      <c r="P37" s="189"/>
      <c r="Q37" s="283">
        <f>SUM(N37:P37)</f>
        <v>0</v>
      </c>
      <c r="R37" s="115">
        <f>K37-M37-Q37</f>
        <v>0</v>
      </c>
    </row>
    <row r="38" spans="1:18">
      <c r="A38" s="14" t="s">
        <v>16</v>
      </c>
      <c r="B38" s="17" t="s">
        <v>644</v>
      </c>
      <c r="C38" s="173">
        <f>SUM(C39:C40)</f>
        <v>0</v>
      </c>
      <c r="D38" s="173">
        <f t="shared" ref="D38:R38" si="26">SUM(D39:D40)</f>
        <v>0</v>
      </c>
      <c r="E38" s="173">
        <f t="shared" si="26"/>
        <v>0</v>
      </c>
      <c r="F38" s="173">
        <f t="shared" si="26"/>
        <v>0</v>
      </c>
      <c r="G38" s="173">
        <f t="shared" si="26"/>
        <v>0</v>
      </c>
      <c r="H38" s="173">
        <f t="shared" si="26"/>
        <v>9460000</v>
      </c>
      <c r="I38" s="173">
        <f t="shared" si="26"/>
        <v>0</v>
      </c>
      <c r="J38" s="173">
        <f t="shared" si="26"/>
        <v>9460000</v>
      </c>
      <c r="K38" s="173">
        <f t="shared" si="26"/>
        <v>9460000</v>
      </c>
      <c r="L38" s="173">
        <f t="shared" si="26"/>
        <v>9306000</v>
      </c>
      <c r="M38" s="173">
        <f t="shared" si="26"/>
        <v>9306000</v>
      </c>
      <c r="N38" s="173">
        <f t="shared" si="26"/>
        <v>0</v>
      </c>
      <c r="O38" s="173">
        <f t="shared" si="26"/>
        <v>0</v>
      </c>
      <c r="P38" s="173">
        <f t="shared" si="26"/>
        <v>0</v>
      </c>
      <c r="Q38" s="173">
        <f t="shared" si="26"/>
        <v>0</v>
      </c>
      <c r="R38" s="173">
        <f t="shared" si="26"/>
        <v>154000</v>
      </c>
    </row>
    <row r="39" spans="1:18">
      <c r="A39" s="35" t="s">
        <v>634</v>
      </c>
      <c r="B39" s="36" t="s">
        <v>690</v>
      </c>
      <c r="C39" s="189">
        <v>0</v>
      </c>
      <c r="D39" s="189"/>
      <c r="E39" s="189"/>
      <c r="F39" s="115"/>
      <c r="G39" s="115"/>
      <c r="H39" s="115">
        <v>8910000</v>
      </c>
      <c r="I39" s="115"/>
      <c r="J39" s="115">
        <f t="shared" ref="J39:J40" si="27">SUM(F39:I39)</f>
        <v>8910000</v>
      </c>
      <c r="K39" s="115">
        <f>C39+J39</f>
        <v>8910000</v>
      </c>
      <c r="L39" s="189">
        <v>8910000</v>
      </c>
      <c r="M39" s="189">
        <v>8910000</v>
      </c>
      <c r="N39" s="283">
        <f t="shared" ref="N39:N40" si="28">L39-M39</f>
        <v>0</v>
      </c>
      <c r="O39" s="189"/>
      <c r="P39" s="189"/>
      <c r="Q39" s="283">
        <f t="shared" ref="Q39:Q40" si="29">SUM(N39:P39)</f>
        <v>0</v>
      </c>
      <c r="R39" s="115">
        <f t="shared" ref="R39:R40" si="30">K39-M39-Q39</f>
        <v>0</v>
      </c>
    </row>
    <row r="40" spans="1:18">
      <c r="A40" s="35" t="s">
        <v>634</v>
      </c>
      <c r="B40" s="36" t="s">
        <v>656</v>
      </c>
      <c r="C40" s="189">
        <v>0</v>
      </c>
      <c r="D40" s="189"/>
      <c r="E40" s="189"/>
      <c r="F40" s="115"/>
      <c r="G40" s="115"/>
      <c r="H40" s="115">
        <v>550000</v>
      </c>
      <c r="I40" s="115"/>
      <c r="J40" s="115">
        <f t="shared" si="27"/>
        <v>550000</v>
      </c>
      <c r="K40" s="115">
        <f>C40+J40</f>
        <v>550000</v>
      </c>
      <c r="L40" s="189">
        <v>396000</v>
      </c>
      <c r="M40" s="189">
        <v>396000</v>
      </c>
      <c r="N40" s="283">
        <f t="shared" si="28"/>
        <v>0</v>
      </c>
      <c r="O40" s="189"/>
      <c r="P40" s="189"/>
      <c r="Q40" s="283">
        <f t="shared" si="29"/>
        <v>0</v>
      </c>
      <c r="R40" s="115">
        <f t="shared" si="30"/>
        <v>154000</v>
      </c>
    </row>
    <row r="41" spans="1:18">
      <c r="C41" s="112"/>
      <c r="D41" s="112"/>
      <c r="E41" s="112"/>
      <c r="F41" s="108"/>
      <c r="G41" s="108"/>
      <c r="H41" s="108"/>
      <c r="I41" s="108"/>
      <c r="J41" s="112"/>
      <c r="K41" s="112"/>
      <c r="L41" s="112"/>
      <c r="M41" s="112"/>
      <c r="N41" s="112"/>
      <c r="O41" s="112"/>
      <c r="P41" s="112"/>
      <c r="Q41" s="112"/>
      <c r="R41" s="112"/>
    </row>
  </sheetData>
  <autoFilter ref="A5:R40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0"/>
  <sheetViews>
    <sheetView workbookViewId="0">
      <selection activeCell="E3" sqref="E3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393</v>
      </c>
      <c r="D2" s="145"/>
      <c r="E2" s="145"/>
      <c r="F2" s="145"/>
      <c r="G2" s="145"/>
      <c r="H2" s="145"/>
    </row>
    <row r="3" spans="1:18">
      <c r="C3" s="112">
        <f>SUBTOTAL(9,C11:C59)</f>
        <v>215250000</v>
      </c>
      <c r="D3" s="112">
        <f t="shared" ref="D3:R3" si="0">SUBTOTAL(9,D11:D59)</f>
        <v>0</v>
      </c>
      <c r="E3" s="112">
        <f t="shared" si="0"/>
        <v>0</v>
      </c>
      <c r="F3" s="108"/>
      <c r="G3" s="108"/>
      <c r="H3" s="108">
        <f t="shared" si="0"/>
        <v>-16800000</v>
      </c>
      <c r="I3" s="108">
        <f t="shared" si="0"/>
        <v>250000000</v>
      </c>
      <c r="J3" s="112">
        <f t="shared" si="0"/>
        <v>233200000</v>
      </c>
      <c r="K3" s="112">
        <f t="shared" si="0"/>
        <v>448450000</v>
      </c>
      <c r="L3" s="112">
        <f t="shared" si="0"/>
        <v>447326450</v>
      </c>
      <c r="M3" s="112">
        <f t="shared" si="0"/>
        <v>447326450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1123550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3" t="s">
        <v>14</v>
      </c>
      <c r="B6" s="94" t="s">
        <v>1271</v>
      </c>
      <c r="C6" s="302">
        <f t="shared" ref="C6:R6" si="1">SUM(C7,C22,C41,C48)</f>
        <v>45746000</v>
      </c>
      <c r="D6" s="302">
        <f t="shared" si="1"/>
        <v>0</v>
      </c>
      <c r="E6" s="302">
        <f t="shared" si="1"/>
        <v>0</v>
      </c>
      <c r="F6" s="302">
        <f t="shared" si="1"/>
        <v>0</v>
      </c>
      <c r="G6" s="302">
        <f t="shared" si="1"/>
        <v>0</v>
      </c>
      <c r="H6" s="302">
        <f t="shared" si="1"/>
        <v>-3360000</v>
      </c>
      <c r="I6" s="302">
        <f t="shared" si="1"/>
        <v>50000000</v>
      </c>
      <c r="J6" s="302">
        <f t="shared" si="1"/>
        <v>46640000</v>
      </c>
      <c r="K6" s="302">
        <f t="shared" si="1"/>
        <v>92386000</v>
      </c>
      <c r="L6" s="302">
        <f t="shared" si="1"/>
        <v>92110060</v>
      </c>
      <c r="M6" s="302">
        <f t="shared" si="1"/>
        <v>92110060</v>
      </c>
      <c r="N6" s="302">
        <f t="shared" si="1"/>
        <v>0</v>
      </c>
      <c r="O6" s="302">
        <f t="shared" si="1"/>
        <v>0</v>
      </c>
      <c r="P6" s="302">
        <f t="shared" si="1"/>
        <v>0</v>
      </c>
      <c r="Q6" s="302">
        <f t="shared" si="1"/>
        <v>0</v>
      </c>
      <c r="R6" s="302">
        <f t="shared" si="1"/>
        <v>275940</v>
      </c>
    </row>
    <row r="7" spans="1:18">
      <c r="A7" s="95" t="s">
        <v>1</v>
      </c>
      <c r="B7" s="96" t="s">
        <v>1272</v>
      </c>
      <c r="C7" s="303">
        <f t="shared" ref="C7:R8" si="2">SUM(C8)</f>
        <v>4105000</v>
      </c>
      <c r="D7" s="303">
        <f t="shared" si="2"/>
        <v>0</v>
      </c>
      <c r="E7" s="303">
        <f t="shared" si="2"/>
        <v>0</v>
      </c>
      <c r="F7" s="303">
        <f t="shared" si="2"/>
        <v>0</v>
      </c>
      <c r="G7" s="303">
        <f t="shared" si="2"/>
        <v>0</v>
      </c>
      <c r="H7" s="303">
        <f t="shared" si="2"/>
        <v>0</v>
      </c>
      <c r="I7" s="303">
        <f t="shared" si="2"/>
        <v>0</v>
      </c>
      <c r="J7" s="303">
        <f t="shared" si="2"/>
        <v>0</v>
      </c>
      <c r="K7" s="303">
        <f t="shared" si="2"/>
        <v>4105000</v>
      </c>
      <c r="L7" s="303">
        <f t="shared" si="2"/>
        <v>4022310</v>
      </c>
      <c r="M7" s="303">
        <f t="shared" si="2"/>
        <v>4022310</v>
      </c>
      <c r="N7" s="303">
        <f t="shared" si="2"/>
        <v>0</v>
      </c>
      <c r="O7" s="303">
        <f t="shared" si="2"/>
        <v>0</v>
      </c>
      <c r="P7" s="303">
        <f t="shared" si="2"/>
        <v>0</v>
      </c>
      <c r="Q7" s="303">
        <f t="shared" si="2"/>
        <v>0</v>
      </c>
      <c r="R7" s="303">
        <f t="shared" si="2"/>
        <v>82690</v>
      </c>
    </row>
    <row r="8" spans="1:18">
      <c r="A8" s="97" t="s">
        <v>2</v>
      </c>
      <c r="B8" s="98" t="s">
        <v>1295</v>
      </c>
      <c r="C8" s="304">
        <f t="shared" si="2"/>
        <v>4105000</v>
      </c>
      <c r="D8" s="304">
        <f t="shared" si="2"/>
        <v>0</v>
      </c>
      <c r="E8" s="304">
        <f t="shared" si="2"/>
        <v>0</v>
      </c>
      <c r="F8" s="304">
        <f t="shared" si="2"/>
        <v>0</v>
      </c>
      <c r="G8" s="304">
        <f t="shared" si="2"/>
        <v>0</v>
      </c>
      <c r="H8" s="304">
        <f t="shared" si="2"/>
        <v>0</v>
      </c>
      <c r="I8" s="304">
        <f t="shared" si="2"/>
        <v>0</v>
      </c>
      <c r="J8" s="304">
        <f t="shared" si="2"/>
        <v>0</v>
      </c>
      <c r="K8" s="304">
        <f t="shared" si="2"/>
        <v>4105000</v>
      </c>
      <c r="L8" s="304">
        <f t="shared" si="2"/>
        <v>4022310</v>
      </c>
      <c r="M8" s="304">
        <f t="shared" si="2"/>
        <v>4022310</v>
      </c>
      <c r="N8" s="304">
        <f t="shared" si="2"/>
        <v>0</v>
      </c>
      <c r="O8" s="304">
        <f t="shared" si="2"/>
        <v>0</v>
      </c>
      <c r="P8" s="304">
        <f t="shared" si="2"/>
        <v>0</v>
      </c>
      <c r="Q8" s="304">
        <f t="shared" si="2"/>
        <v>0</v>
      </c>
      <c r="R8" s="304">
        <f t="shared" si="2"/>
        <v>82690</v>
      </c>
    </row>
    <row r="9" spans="1:18">
      <c r="A9" s="99" t="s">
        <v>3</v>
      </c>
      <c r="B9" s="100" t="s">
        <v>1296</v>
      </c>
      <c r="C9" s="305">
        <f t="shared" ref="C9:R9" si="3">SUM(C10,C12,C14,C20,C16,C18)</f>
        <v>4105000</v>
      </c>
      <c r="D9" s="305">
        <f t="shared" si="3"/>
        <v>0</v>
      </c>
      <c r="E9" s="305">
        <f t="shared" si="3"/>
        <v>0</v>
      </c>
      <c r="F9" s="305">
        <f t="shared" si="3"/>
        <v>0</v>
      </c>
      <c r="G9" s="305">
        <f t="shared" si="3"/>
        <v>0</v>
      </c>
      <c r="H9" s="305">
        <f t="shared" si="3"/>
        <v>0</v>
      </c>
      <c r="I9" s="305">
        <f t="shared" si="3"/>
        <v>0</v>
      </c>
      <c r="J9" s="305">
        <f t="shared" si="3"/>
        <v>0</v>
      </c>
      <c r="K9" s="305">
        <f t="shared" si="3"/>
        <v>4105000</v>
      </c>
      <c r="L9" s="305">
        <f t="shared" si="3"/>
        <v>4022310</v>
      </c>
      <c r="M9" s="305">
        <f t="shared" si="3"/>
        <v>4022310</v>
      </c>
      <c r="N9" s="305">
        <f t="shared" si="3"/>
        <v>0</v>
      </c>
      <c r="O9" s="305">
        <f t="shared" si="3"/>
        <v>0</v>
      </c>
      <c r="P9" s="305">
        <f t="shared" si="3"/>
        <v>0</v>
      </c>
      <c r="Q9" s="305">
        <f t="shared" si="3"/>
        <v>0</v>
      </c>
      <c r="R9" s="305">
        <f t="shared" si="3"/>
        <v>82690</v>
      </c>
    </row>
    <row r="10" spans="1:18">
      <c r="A10" s="101" t="s">
        <v>16</v>
      </c>
      <c r="B10" s="102" t="s">
        <v>321</v>
      </c>
      <c r="C10" s="173">
        <f>SUM(C11)</f>
        <v>1165000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73">
        <f t="shared" si="4"/>
        <v>1165000</v>
      </c>
      <c r="L10" s="173">
        <f t="shared" si="4"/>
        <v>1156920</v>
      </c>
      <c r="M10" s="173">
        <f t="shared" si="4"/>
        <v>1156920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8080</v>
      </c>
    </row>
    <row r="11" spans="1:18">
      <c r="A11" s="93" t="s">
        <v>64</v>
      </c>
      <c r="B11" s="94" t="s">
        <v>144</v>
      </c>
      <c r="C11" s="302">
        <v>1165000</v>
      </c>
      <c r="D11" s="302"/>
      <c r="E11" s="302"/>
      <c r="F11" s="306"/>
      <c r="G11" s="306"/>
      <c r="H11" s="306"/>
      <c r="I11" s="306"/>
      <c r="J11" s="115">
        <f>SUM(F11:I11)</f>
        <v>0</v>
      </c>
      <c r="K11" s="115">
        <f>C11+J11</f>
        <v>1165000</v>
      </c>
      <c r="L11" s="302">
        <v>1156920</v>
      </c>
      <c r="M11" s="302">
        <v>1156920</v>
      </c>
      <c r="N11" s="283">
        <f>L11-M11</f>
        <v>0</v>
      </c>
      <c r="O11" s="302"/>
      <c r="P11" s="302"/>
      <c r="Q11" s="283">
        <f>SUM(N11:P11)</f>
        <v>0</v>
      </c>
      <c r="R11" s="115">
        <f>K11-M11-Q11</f>
        <v>8080</v>
      </c>
    </row>
    <row r="12" spans="1:18">
      <c r="A12" s="101" t="s">
        <v>16</v>
      </c>
      <c r="B12" s="102" t="s">
        <v>192</v>
      </c>
      <c r="C12" s="173">
        <f>SUM(C13)</f>
        <v>600000</v>
      </c>
      <c r="D12" s="173">
        <f t="shared" ref="D12:R12" si="5">SUM(D13)</f>
        <v>0</v>
      </c>
      <c r="E12" s="173">
        <f t="shared" si="5"/>
        <v>0</v>
      </c>
      <c r="F12" s="173">
        <f t="shared" si="5"/>
        <v>0</v>
      </c>
      <c r="G12" s="173">
        <f t="shared" si="5"/>
        <v>0</v>
      </c>
      <c r="H12" s="173">
        <f t="shared" si="5"/>
        <v>0</v>
      </c>
      <c r="I12" s="173">
        <f t="shared" si="5"/>
        <v>0</v>
      </c>
      <c r="J12" s="173">
        <f t="shared" si="5"/>
        <v>0</v>
      </c>
      <c r="K12" s="173">
        <f t="shared" si="5"/>
        <v>600000</v>
      </c>
      <c r="L12" s="173">
        <f t="shared" si="5"/>
        <v>546090</v>
      </c>
      <c r="M12" s="173">
        <f t="shared" si="5"/>
        <v>546090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53910</v>
      </c>
    </row>
    <row r="13" spans="1:18">
      <c r="A13" s="93" t="s">
        <v>64</v>
      </c>
      <c r="B13" s="94" t="s">
        <v>225</v>
      </c>
      <c r="C13" s="302">
        <v>600000</v>
      </c>
      <c r="D13" s="302"/>
      <c r="E13" s="302"/>
      <c r="F13" s="306"/>
      <c r="G13" s="306"/>
      <c r="H13" s="306"/>
      <c r="I13" s="306"/>
      <c r="J13" s="115">
        <f>SUM(F13:I13)</f>
        <v>0</v>
      </c>
      <c r="K13" s="115">
        <f>C13+J13</f>
        <v>600000</v>
      </c>
      <c r="L13" s="302">
        <v>546090</v>
      </c>
      <c r="M13" s="302">
        <v>546090</v>
      </c>
      <c r="N13" s="283">
        <f>L13-M13</f>
        <v>0</v>
      </c>
      <c r="O13" s="302"/>
      <c r="P13" s="302"/>
      <c r="Q13" s="283">
        <f>SUM(N13:P13)</f>
        <v>0</v>
      </c>
      <c r="R13" s="115">
        <f>K13-M13-Q13</f>
        <v>53910</v>
      </c>
    </row>
    <row r="14" spans="1:18">
      <c r="A14" s="101" t="s">
        <v>16</v>
      </c>
      <c r="B14" s="102" t="s">
        <v>278</v>
      </c>
      <c r="C14" s="173">
        <f>SUM(C15)</f>
        <v>300000</v>
      </c>
      <c r="D14" s="173">
        <f t="shared" ref="D14:R14" si="6">SUM(D15)</f>
        <v>0</v>
      </c>
      <c r="E14" s="173">
        <f t="shared" si="6"/>
        <v>0</v>
      </c>
      <c r="F14" s="173">
        <f t="shared" si="6"/>
        <v>0</v>
      </c>
      <c r="G14" s="173">
        <f t="shared" si="6"/>
        <v>0</v>
      </c>
      <c r="H14" s="173">
        <f t="shared" si="6"/>
        <v>0</v>
      </c>
      <c r="I14" s="173">
        <f t="shared" si="6"/>
        <v>0</v>
      </c>
      <c r="J14" s="173">
        <f t="shared" si="6"/>
        <v>0</v>
      </c>
      <c r="K14" s="173">
        <f t="shared" si="6"/>
        <v>300000</v>
      </c>
      <c r="L14" s="173">
        <f t="shared" si="6"/>
        <v>280000</v>
      </c>
      <c r="M14" s="173">
        <f t="shared" si="6"/>
        <v>280000</v>
      </c>
      <c r="N14" s="173">
        <f t="shared" si="6"/>
        <v>0</v>
      </c>
      <c r="O14" s="173">
        <f t="shared" si="6"/>
        <v>0</v>
      </c>
      <c r="P14" s="173">
        <f t="shared" si="6"/>
        <v>0</v>
      </c>
      <c r="Q14" s="173">
        <f t="shared" si="6"/>
        <v>0</v>
      </c>
      <c r="R14" s="173">
        <f t="shared" si="6"/>
        <v>20000</v>
      </c>
    </row>
    <row r="15" spans="1:18">
      <c r="A15" s="93" t="s">
        <v>64</v>
      </c>
      <c r="B15" s="94" t="s">
        <v>1267</v>
      </c>
      <c r="C15" s="302">
        <v>300000</v>
      </c>
      <c r="D15" s="302"/>
      <c r="E15" s="302"/>
      <c r="F15" s="306"/>
      <c r="G15" s="306"/>
      <c r="H15" s="306"/>
      <c r="I15" s="306"/>
      <c r="J15" s="115">
        <f>SUM(F15:I15)</f>
        <v>0</v>
      </c>
      <c r="K15" s="115">
        <f>C15+J15</f>
        <v>300000</v>
      </c>
      <c r="L15" s="302">
        <v>280000</v>
      </c>
      <c r="M15" s="302">
        <v>280000</v>
      </c>
      <c r="N15" s="283">
        <f>L15-M15</f>
        <v>0</v>
      </c>
      <c r="O15" s="302"/>
      <c r="P15" s="302"/>
      <c r="Q15" s="283">
        <f>SUM(N15:P15)</f>
        <v>0</v>
      </c>
      <c r="R15" s="115">
        <f>K15-M15-Q15</f>
        <v>20000</v>
      </c>
    </row>
    <row r="16" spans="1:18">
      <c r="A16" s="101" t="s">
        <v>16</v>
      </c>
      <c r="B16" s="102" t="s">
        <v>322</v>
      </c>
      <c r="C16" s="173">
        <f>SUM(C17)</f>
        <v>1200000</v>
      </c>
      <c r="D16" s="173">
        <f t="shared" ref="D16:R16" si="7">SUM(D17)</f>
        <v>0</v>
      </c>
      <c r="E16" s="173">
        <f t="shared" si="7"/>
        <v>0</v>
      </c>
      <c r="F16" s="173">
        <f t="shared" si="7"/>
        <v>0</v>
      </c>
      <c r="G16" s="173">
        <f t="shared" si="7"/>
        <v>0</v>
      </c>
      <c r="H16" s="173">
        <f t="shared" si="7"/>
        <v>0</v>
      </c>
      <c r="I16" s="173">
        <f t="shared" si="7"/>
        <v>0</v>
      </c>
      <c r="J16" s="173">
        <f t="shared" si="7"/>
        <v>0</v>
      </c>
      <c r="K16" s="173">
        <f t="shared" si="7"/>
        <v>1200000</v>
      </c>
      <c r="L16" s="173">
        <f t="shared" si="7"/>
        <v>1200000</v>
      </c>
      <c r="M16" s="173">
        <f t="shared" si="7"/>
        <v>1200000</v>
      </c>
      <c r="N16" s="173">
        <f t="shared" si="7"/>
        <v>0</v>
      </c>
      <c r="O16" s="173">
        <f t="shared" si="7"/>
        <v>0</v>
      </c>
      <c r="P16" s="173">
        <f t="shared" si="7"/>
        <v>0</v>
      </c>
      <c r="Q16" s="173">
        <f t="shared" si="7"/>
        <v>0</v>
      </c>
      <c r="R16" s="173">
        <f t="shared" si="7"/>
        <v>0</v>
      </c>
    </row>
    <row r="17" spans="1:18">
      <c r="A17" s="93" t="s">
        <v>64</v>
      </c>
      <c r="B17" s="94" t="s">
        <v>323</v>
      </c>
      <c r="C17" s="302">
        <v>1200000</v>
      </c>
      <c r="D17" s="302"/>
      <c r="E17" s="302"/>
      <c r="F17" s="306"/>
      <c r="G17" s="306"/>
      <c r="H17" s="306"/>
      <c r="I17" s="306"/>
      <c r="J17" s="115">
        <f>SUM(F17:I17)</f>
        <v>0</v>
      </c>
      <c r="K17" s="115">
        <f>C17+J17</f>
        <v>1200000</v>
      </c>
      <c r="L17" s="302">
        <v>1200000</v>
      </c>
      <c r="M17" s="302">
        <v>1200000</v>
      </c>
      <c r="N17" s="283">
        <f>L17-M17</f>
        <v>0</v>
      </c>
      <c r="O17" s="302"/>
      <c r="P17" s="302"/>
      <c r="Q17" s="283">
        <f>SUM(N17:P17)</f>
        <v>0</v>
      </c>
      <c r="R17" s="115">
        <f>K17-M17-Q17</f>
        <v>0</v>
      </c>
    </row>
    <row r="18" spans="1:18">
      <c r="A18" s="101" t="s">
        <v>16</v>
      </c>
      <c r="B18" s="102" t="s">
        <v>147</v>
      </c>
      <c r="C18" s="173">
        <f>SUM(C19)</f>
        <v>400000</v>
      </c>
      <c r="D18" s="173">
        <f t="shared" ref="D18:R18" si="8">SUM(D19)</f>
        <v>0</v>
      </c>
      <c r="E18" s="173">
        <f t="shared" si="8"/>
        <v>0</v>
      </c>
      <c r="F18" s="173">
        <f t="shared" si="8"/>
        <v>0</v>
      </c>
      <c r="G18" s="173">
        <f t="shared" si="8"/>
        <v>0</v>
      </c>
      <c r="H18" s="173">
        <f t="shared" si="8"/>
        <v>0</v>
      </c>
      <c r="I18" s="173">
        <f t="shared" si="8"/>
        <v>0</v>
      </c>
      <c r="J18" s="173">
        <f t="shared" si="8"/>
        <v>0</v>
      </c>
      <c r="K18" s="173">
        <f t="shared" si="8"/>
        <v>400000</v>
      </c>
      <c r="L18" s="173">
        <f t="shared" si="8"/>
        <v>399300</v>
      </c>
      <c r="M18" s="173">
        <f t="shared" si="8"/>
        <v>399300</v>
      </c>
      <c r="N18" s="173">
        <f t="shared" si="8"/>
        <v>0</v>
      </c>
      <c r="O18" s="173">
        <f t="shared" si="8"/>
        <v>0</v>
      </c>
      <c r="P18" s="173">
        <f t="shared" si="8"/>
        <v>0</v>
      </c>
      <c r="Q18" s="173">
        <f t="shared" si="8"/>
        <v>0</v>
      </c>
      <c r="R18" s="173">
        <f t="shared" si="8"/>
        <v>700</v>
      </c>
    </row>
    <row r="19" spans="1:18">
      <c r="A19" s="93" t="s">
        <v>64</v>
      </c>
      <c r="B19" s="94" t="s">
        <v>148</v>
      </c>
      <c r="C19" s="302">
        <v>400000</v>
      </c>
      <c r="D19" s="302"/>
      <c r="E19" s="302"/>
      <c r="F19" s="306"/>
      <c r="G19" s="306"/>
      <c r="H19" s="306"/>
      <c r="I19" s="306"/>
      <c r="J19" s="115">
        <f>SUM(F19:I19)</f>
        <v>0</v>
      </c>
      <c r="K19" s="115">
        <f>C19+J19</f>
        <v>400000</v>
      </c>
      <c r="L19" s="302">
        <v>399300</v>
      </c>
      <c r="M19" s="302">
        <v>399300</v>
      </c>
      <c r="N19" s="283">
        <f>L19-M19</f>
        <v>0</v>
      </c>
      <c r="O19" s="302"/>
      <c r="P19" s="302"/>
      <c r="Q19" s="283">
        <f>SUM(N19:P19)</f>
        <v>0</v>
      </c>
      <c r="R19" s="115">
        <f>K19-M19-Q19</f>
        <v>700</v>
      </c>
    </row>
    <row r="20" spans="1:18">
      <c r="A20" s="101" t="s">
        <v>16</v>
      </c>
      <c r="B20" s="103" t="s">
        <v>160</v>
      </c>
      <c r="C20" s="173">
        <f>SUM(C21)</f>
        <v>440000</v>
      </c>
      <c r="D20" s="173">
        <f t="shared" ref="D20:R20" si="9">SUM(D21)</f>
        <v>0</v>
      </c>
      <c r="E20" s="173">
        <f t="shared" si="9"/>
        <v>0</v>
      </c>
      <c r="F20" s="173">
        <f t="shared" si="9"/>
        <v>0</v>
      </c>
      <c r="G20" s="173">
        <f t="shared" si="9"/>
        <v>0</v>
      </c>
      <c r="H20" s="173">
        <f t="shared" si="9"/>
        <v>0</v>
      </c>
      <c r="I20" s="173">
        <f t="shared" si="9"/>
        <v>0</v>
      </c>
      <c r="J20" s="173">
        <f t="shared" si="9"/>
        <v>0</v>
      </c>
      <c r="K20" s="173">
        <f t="shared" si="9"/>
        <v>440000</v>
      </c>
      <c r="L20" s="173">
        <f t="shared" si="9"/>
        <v>440000</v>
      </c>
      <c r="M20" s="173">
        <f t="shared" si="9"/>
        <v>440000</v>
      </c>
      <c r="N20" s="173">
        <f t="shared" si="9"/>
        <v>0</v>
      </c>
      <c r="O20" s="173">
        <f t="shared" si="9"/>
        <v>0</v>
      </c>
      <c r="P20" s="173">
        <f t="shared" si="9"/>
        <v>0</v>
      </c>
      <c r="Q20" s="173">
        <f t="shared" si="9"/>
        <v>0</v>
      </c>
      <c r="R20" s="173">
        <f t="shared" si="9"/>
        <v>0</v>
      </c>
    </row>
    <row r="21" spans="1:18">
      <c r="A21" s="93" t="s">
        <v>64</v>
      </c>
      <c r="B21" s="104" t="s">
        <v>1273</v>
      </c>
      <c r="C21" s="302">
        <v>440000</v>
      </c>
      <c r="D21" s="302"/>
      <c r="E21" s="302"/>
      <c r="F21" s="306"/>
      <c r="G21" s="306"/>
      <c r="H21" s="306"/>
      <c r="I21" s="306"/>
      <c r="J21" s="115">
        <f>SUM(F21:I21)</f>
        <v>0</v>
      </c>
      <c r="K21" s="115">
        <f>C21+J21</f>
        <v>440000</v>
      </c>
      <c r="L21" s="302">
        <v>440000</v>
      </c>
      <c r="M21" s="302">
        <v>440000</v>
      </c>
      <c r="N21" s="283">
        <f>L21-M21</f>
        <v>0</v>
      </c>
      <c r="O21" s="302"/>
      <c r="P21" s="302"/>
      <c r="Q21" s="283">
        <f>SUM(N21:P21)</f>
        <v>0</v>
      </c>
      <c r="R21" s="115">
        <f>K21-M21-Q21</f>
        <v>0</v>
      </c>
    </row>
    <row r="22" spans="1:18">
      <c r="A22" s="95" t="s">
        <v>1</v>
      </c>
      <c r="B22" s="96" t="s">
        <v>54</v>
      </c>
      <c r="C22" s="303">
        <f t="shared" ref="C22:R22" si="10">SUM(C23,C37)</f>
        <v>25933000</v>
      </c>
      <c r="D22" s="303">
        <f t="shared" si="10"/>
        <v>0</v>
      </c>
      <c r="E22" s="303">
        <f t="shared" si="10"/>
        <v>0</v>
      </c>
      <c r="F22" s="303">
        <f t="shared" si="10"/>
        <v>0</v>
      </c>
      <c r="G22" s="303">
        <f t="shared" si="10"/>
        <v>0</v>
      </c>
      <c r="H22" s="303">
        <f t="shared" si="10"/>
        <v>0</v>
      </c>
      <c r="I22" s="303">
        <f t="shared" si="10"/>
        <v>0</v>
      </c>
      <c r="J22" s="303">
        <f t="shared" si="10"/>
        <v>0</v>
      </c>
      <c r="K22" s="303">
        <f t="shared" si="10"/>
        <v>25933000</v>
      </c>
      <c r="L22" s="303">
        <f t="shared" si="10"/>
        <v>25878050</v>
      </c>
      <c r="M22" s="303">
        <f t="shared" si="10"/>
        <v>25878050</v>
      </c>
      <c r="N22" s="303">
        <f t="shared" si="10"/>
        <v>0</v>
      </c>
      <c r="O22" s="303">
        <f t="shared" si="10"/>
        <v>0</v>
      </c>
      <c r="P22" s="303">
        <f t="shared" si="10"/>
        <v>0</v>
      </c>
      <c r="Q22" s="303">
        <f t="shared" si="10"/>
        <v>0</v>
      </c>
      <c r="R22" s="303">
        <f t="shared" si="10"/>
        <v>54950</v>
      </c>
    </row>
    <row r="23" spans="1:18">
      <c r="A23" s="97" t="s">
        <v>2</v>
      </c>
      <c r="B23" s="98" t="s">
        <v>55</v>
      </c>
      <c r="C23" s="304">
        <f t="shared" ref="C23:R23" si="11">C24</f>
        <v>13844000</v>
      </c>
      <c r="D23" s="304">
        <f t="shared" si="11"/>
        <v>0</v>
      </c>
      <c r="E23" s="304">
        <f t="shared" si="11"/>
        <v>0</v>
      </c>
      <c r="F23" s="304">
        <f t="shared" si="11"/>
        <v>0</v>
      </c>
      <c r="G23" s="304">
        <f t="shared" si="11"/>
        <v>0</v>
      </c>
      <c r="H23" s="304">
        <f t="shared" si="11"/>
        <v>0</v>
      </c>
      <c r="I23" s="304">
        <f t="shared" si="11"/>
        <v>0</v>
      </c>
      <c r="J23" s="304">
        <f t="shared" si="11"/>
        <v>0</v>
      </c>
      <c r="K23" s="304">
        <f t="shared" si="11"/>
        <v>13844000</v>
      </c>
      <c r="L23" s="304">
        <f t="shared" si="11"/>
        <v>13810050</v>
      </c>
      <c r="M23" s="304">
        <f t="shared" si="11"/>
        <v>13810050</v>
      </c>
      <c r="N23" s="304">
        <f t="shared" si="11"/>
        <v>0</v>
      </c>
      <c r="O23" s="304">
        <f t="shared" si="11"/>
        <v>0</v>
      </c>
      <c r="P23" s="304">
        <f t="shared" si="11"/>
        <v>0</v>
      </c>
      <c r="Q23" s="304">
        <f t="shared" si="11"/>
        <v>0</v>
      </c>
      <c r="R23" s="304">
        <f t="shared" si="11"/>
        <v>33950</v>
      </c>
    </row>
    <row r="24" spans="1:18" ht="25.5">
      <c r="A24" s="99" t="s">
        <v>3</v>
      </c>
      <c r="B24" s="100" t="s">
        <v>394</v>
      </c>
      <c r="C24" s="305">
        <f>SUM(C25,C33,C27,C35)</f>
        <v>13844000</v>
      </c>
      <c r="D24" s="305">
        <f t="shared" ref="D24:R24" si="12">SUM(D25,D33,D27,D35)</f>
        <v>0</v>
      </c>
      <c r="E24" s="305">
        <f t="shared" si="12"/>
        <v>0</v>
      </c>
      <c r="F24" s="305">
        <f t="shared" si="12"/>
        <v>0</v>
      </c>
      <c r="G24" s="305">
        <f t="shared" si="12"/>
        <v>0</v>
      </c>
      <c r="H24" s="305">
        <f t="shared" si="12"/>
        <v>0</v>
      </c>
      <c r="I24" s="305">
        <f t="shared" si="12"/>
        <v>0</v>
      </c>
      <c r="J24" s="305">
        <f t="shared" si="12"/>
        <v>0</v>
      </c>
      <c r="K24" s="305">
        <f t="shared" si="12"/>
        <v>13844000</v>
      </c>
      <c r="L24" s="305">
        <f t="shared" si="12"/>
        <v>13810050</v>
      </c>
      <c r="M24" s="305">
        <f t="shared" si="12"/>
        <v>13810050</v>
      </c>
      <c r="N24" s="305">
        <f t="shared" si="12"/>
        <v>0</v>
      </c>
      <c r="O24" s="305">
        <f t="shared" si="12"/>
        <v>0</v>
      </c>
      <c r="P24" s="305">
        <f t="shared" si="12"/>
        <v>0</v>
      </c>
      <c r="Q24" s="305">
        <f t="shared" si="12"/>
        <v>0</v>
      </c>
      <c r="R24" s="305">
        <f t="shared" si="12"/>
        <v>33950</v>
      </c>
    </row>
    <row r="25" spans="1:18">
      <c r="A25" s="101" t="s">
        <v>16</v>
      </c>
      <c r="B25" s="102" t="s">
        <v>313</v>
      </c>
      <c r="C25" s="173">
        <f>SUM(C26)</f>
        <v>5616000</v>
      </c>
      <c r="D25" s="173">
        <f t="shared" ref="D25:R25" si="13">SUM(D26)</f>
        <v>0</v>
      </c>
      <c r="E25" s="173">
        <f t="shared" si="13"/>
        <v>0</v>
      </c>
      <c r="F25" s="173">
        <f t="shared" si="13"/>
        <v>0</v>
      </c>
      <c r="G25" s="173">
        <f t="shared" si="13"/>
        <v>0</v>
      </c>
      <c r="H25" s="173">
        <f t="shared" si="13"/>
        <v>0</v>
      </c>
      <c r="I25" s="173">
        <f t="shared" si="13"/>
        <v>0</v>
      </c>
      <c r="J25" s="173">
        <f t="shared" si="13"/>
        <v>0</v>
      </c>
      <c r="K25" s="173">
        <f t="shared" si="13"/>
        <v>5616000</v>
      </c>
      <c r="L25" s="173">
        <f t="shared" si="13"/>
        <v>5616000</v>
      </c>
      <c r="M25" s="173">
        <f t="shared" si="13"/>
        <v>5616000</v>
      </c>
      <c r="N25" s="173">
        <f t="shared" si="13"/>
        <v>0</v>
      </c>
      <c r="O25" s="173">
        <f t="shared" si="13"/>
        <v>0</v>
      </c>
      <c r="P25" s="173">
        <f t="shared" si="13"/>
        <v>0</v>
      </c>
      <c r="Q25" s="173">
        <f t="shared" si="13"/>
        <v>0</v>
      </c>
      <c r="R25" s="173">
        <f t="shared" si="13"/>
        <v>0</v>
      </c>
    </row>
    <row r="26" spans="1:18">
      <c r="A26" s="93" t="s">
        <v>64</v>
      </c>
      <c r="B26" s="94" t="s">
        <v>314</v>
      </c>
      <c r="C26" s="302">
        <v>5616000</v>
      </c>
      <c r="D26" s="302"/>
      <c r="E26" s="302"/>
      <c r="F26" s="306"/>
      <c r="G26" s="306"/>
      <c r="H26" s="306"/>
      <c r="I26" s="306"/>
      <c r="J26" s="115">
        <f>SUM(F26:I26)</f>
        <v>0</v>
      </c>
      <c r="K26" s="115">
        <f>C26+J26</f>
        <v>5616000</v>
      </c>
      <c r="L26" s="302">
        <v>5616000</v>
      </c>
      <c r="M26" s="302">
        <v>5616000</v>
      </c>
      <c r="N26" s="283">
        <f>L26-M26</f>
        <v>0</v>
      </c>
      <c r="O26" s="302"/>
      <c r="P26" s="302"/>
      <c r="Q26" s="283">
        <f>SUM(N26:P26)</f>
        <v>0</v>
      </c>
      <c r="R26" s="115">
        <f>K26-M26-Q26</f>
        <v>0</v>
      </c>
    </row>
    <row r="27" spans="1:18">
      <c r="A27" s="101" t="s">
        <v>16</v>
      </c>
      <c r="B27" s="102" t="s">
        <v>298</v>
      </c>
      <c r="C27" s="173">
        <f>SUM(C28:C32)</f>
        <v>1512000</v>
      </c>
      <c r="D27" s="173">
        <f t="shared" ref="D27:R27" si="14">SUM(D28:D32)</f>
        <v>0</v>
      </c>
      <c r="E27" s="173">
        <f t="shared" si="14"/>
        <v>0</v>
      </c>
      <c r="F27" s="173">
        <f t="shared" si="14"/>
        <v>0</v>
      </c>
      <c r="G27" s="173">
        <f t="shared" si="14"/>
        <v>0</v>
      </c>
      <c r="H27" s="173">
        <f t="shared" si="14"/>
        <v>0</v>
      </c>
      <c r="I27" s="173">
        <f t="shared" si="14"/>
        <v>0</v>
      </c>
      <c r="J27" s="173">
        <f t="shared" si="14"/>
        <v>0</v>
      </c>
      <c r="K27" s="173">
        <f t="shared" si="14"/>
        <v>1512000</v>
      </c>
      <c r="L27" s="173">
        <f t="shared" si="14"/>
        <v>1510500</v>
      </c>
      <c r="M27" s="173">
        <f t="shared" si="14"/>
        <v>1510500</v>
      </c>
      <c r="N27" s="173">
        <f t="shared" si="14"/>
        <v>0</v>
      </c>
      <c r="O27" s="173">
        <f t="shared" si="14"/>
        <v>0</v>
      </c>
      <c r="P27" s="173">
        <f t="shared" si="14"/>
        <v>0</v>
      </c>
      <c r="Q27" s="173">
        <f t="shared" si="14"/>
        <v>0</v>
      </c>
      <c r="R27" s="173">
        <f t="shared" si="14"/>
        <v>1500</v>
      </c>
    </row>
    <row r="28" spans="1:18">
      <c r="A28" s="93" t="s">
        <v>64</v>
      </c>
      <c r="B28" s="94" t="s">
        <v>299</v>
      </c>
      <c r="C28" s="302">
        <v>702000</v>
      </c>
      <c r="D28" s="302"/>
      <c r="E28" s="302"/>
      <c r="F28" s="306"/>
      <c r="G28" s="306"/>
      <c r="H28" s="306"/>
      <c r="I28" s="306"/>
      <c r="J28" s="115">
        <f t="shared" ref="J28:J32" si="15">SUM(F28:I28)</f>
        <v>0</v>
      </c>
      <c r="K28" s="115">
        <f>C28+J28</f>
        <v>702000</v>
      </c>
      <c r="L28" s="302">
        <v>702000</v>
      </c>
      <c r="M28" s="302">
        <v>702000</v>
      </c>
      <c r="N28" s="283">
        <f t="shared" ref="N28:N32" si="16">L28-M28</f>
        <v>0</v>
      </c>
      <c r="O28" s="302"/>
      <c r="P28" s="302"/>
      <c r="Q28" s="283">
        <f t="shared" ref="Q28:Q32" si="17">SUM(N28:P28)</f>
        <v>0</v>
      </c>
      <c r="R28" s="115">
        <f t="shared" ref="R28:R32" si="18">K28-M28-Q28</f>
        <v>0</v>
      </c>
    </row>
    <row r="29" spans="1:18">
      <c r="A29" s="93" t="s">
        <v>64</v>
      </c>
      <c r="B29" s="94" t="s">
        <v>300</v>
      </c>
      <c r="C29" s="302">
        <v>478000</v>
      </c>
      <c r="D29" s="302"/>
      <c r="E29" s="302"/>
      <c r="F29" s="306"/>
      <c r="G29" s="306"/>
      <c r="H29" s="306"/>
      <c r="I29" s="306"/>
      <c r="J29" s="115">
        <f t="shared" si="15"/>
        <v>0</v>
      </c>
      <c r="K29" s="115">
        <f>C29+J29</f>
        <v>478000</v>
      </c>
      <c r="L29" s="302">
        <v>477300</v>
      </c>
      <c r="M29" s="302">
        <v>477300</v>
      </c>
      <c r="N29" s="283">
        <f t="shared" si="16"/>
        <v>0</v>
      </c>
      <c r="O29" s="302"/>
      <c r="P29" s="302"/>
      <c r="Q29" s="283">
        <f t="shared" si="17"/>
        <v>0</v>
      </c>
      <c r="R29" s="115">
        <f t="shared" si="18"/>
        <v>700</v>
      </c>
    </row>
    <row r="30" spans="1:18">
      <c r="A30" s="93" t="s">
        <v>64</v>
      </c>
      <c r="B30" s="94" t="s">
        <v>301</v>
      </c>
      <c r="C30" s="302">
        <v>234000</v>
      </c>
      <c r="D30" s="302"/>
      <c r="E30" s="302"/>
      <c r="F30" s="306"/>
      <c r="G30" s="306"/>
      <c r="H30" s="306"/>
      <c r="I30" s="306"/>
      <c r="J30" s="115">
        <f t="shared" si="15"/>
        <v>0</v>
      </c>
      <c r="K30" s="115">
        <f>C30+J30</f>
        <v>234000</v>
      </c>
      <c r="L30" s="302">
        <v>234000</v>
      </c>
      <c r="M30" s="302">
        <v>234000</v>
      </c>
      <c r="N30" s="283">
        <f t="shared" si="16"/>
        <v>0</v>
      </c>
      <c r="O30" s="302"/>
      <c r="P30" s="302"/>
      <c r="Q30" s="283">
        <f t="shared" si="17"/>
        <v>0</v>
      </c>
      <c r="R30" s="115">
        <f t="shared" si="18"/>
        <v>0</v>
      </c>
    </row>
    <row r="31" spans="1:18">
      <c r="A31" s="93" t="s">
        <v>64</v>
      </c>
      <c r="B31" s="94" t="s">
        <v>302</v>
      </c>
      <c r="C31" s="302">
        <v>66000</v>
      </c>
      <c r="D31" s="302"/>
      <c r="E31" s="302"/>
      <c r="F31" s="306"/>
      <c r="G31" s="306"/>
      <c r="H31" s="306"/>
      <c r="I31" s="306"/>
      <c r="J31" s="115">
        <f t="shared" si="15"/>
        <v>0</v>
      </c>
      <c r="K31" s="115">
        <f>C31+J31</f>
        <v>66000</v>
      </c>
      <c r="L31" s="302">
        <v>66000</v>
      </c>
      <c r="M31" s="302">
        <v>66000</v>
      </c>
      <c r="N31" s="283">
        <f t="shared" si="16"/>
        <v>0</v>
      </c>
      <c r="O31" s="302"/>
      <c r="P31" s="302"/>
      <c r="Q31" s="283">
        <f t="shared" si="17"/>
        <v>0</v>
      </c>
      <c r="R31" s="115">
        <f t="shared" si="18"/>
        <v>0</v>
      </c>
    </row>
    <row r="32" spans="1:18">
      <c r="A32" s="93" t="s">
        <v>64</v>
      </c>
      <c r="B32" s="94" t="s">
        <v>303</v>
      </c>
      <c r="C32" s="302">
        <v>32000</v>
      </c>
      <c r="D32" s="302"/>
      <c r="E32" s="302"/>
      <c r="F32" s="306"/>
      <c r="G32" s="306"/>
      <c r="H32" s="306"/>
      <c r="I32" s="306"/>
      <c r="J32" s="115">
        <f t="shared" si="15"/>
        <v>0</v>
      </c>
      <c r="K32" s="115">
        <f>C32+J32</f>
        <v>32000</v>
      </c>
      <c r="L32" s="302">
        <v>31200</v>
      </c>
      <c r="M32" s="302">
        <v>31200</v>
      </c>
      <c r="N32" s="283">
        <f t="shared" si="16"/>
        <v>0</v>
      </c>
      <c r="O32" s="302"/>
      <c r="P32" s="302"/>
      <c r="Q32" s="283">
        <f t="shared" si="17"/>
        <v>0</v>
      </c>
      <c r="R32" s="115">
        <f t="shared" si="18"/>
        <v>800</v>
      </c>
    </row>
    <row r="33" spans="1:18">
      <c r="A33" s="101" t="s">
        <v>16</v>
      </c>
      <c r="B33" s="102" t="s">
        <v>235</v>
      </c>
      <c r="C33" s="173">
        <f>SUM(C34)</f>
        <v>4816000</v>
      </c>
      <c r="D33" s="173">
        <f t="shared" ref="D33:R33" si="19">SUM(D34)</f>
        <v>0</v>
      </c>
      <c r="E33" s="173">
        <f t="shared" si="19"/>
        <v>0</v>
      </c>
      <c r="F33" s="173">
        <f t="shared" si="19"/>
        <v>0</v>
      </c>
      <c r="G33" s="173">
        <f t="shared" si="19"/>
        <v>0</v>
      </c>
      <c r="H33" s="173">
        <f t="shared" si="19"/>
        <v>0</v>
      </c>
      <c r="I33" s="173">
        <f t="shared" si="19"/>
        <v>0</v>
      </c>
      <c r="J33" s="173">
        <f t="shared" si="19"/>
        <v>0</v>
      </c>
      <c r="K33" s="173">
        <f t="shared" si="19"/>
        <v>4816000</v>
      </c>
      <c r="L33" s="173">
        <f t="shared" si="19"/>
        <v>4801550</v>
      </c>
      <c r="M33" s="173">
        <f t="shared" si="19"/>
        <v>4801550</v>
      </c>
      <c r="N33" s="173">
        <f t="shared" si="19"/>
        <v>0</v>
      </c>
      <c r="O33" s="173">
        <f t="shared" si="19"/>
        <v>0</v>
      </c>
      <c r="P33" s="173">
        <f t="shared" si="19"/>
        <v>0</v>
      </c>
      <c r="Q33" s="173">
        <f t="shared" si="19"/>
        <v>0</v>
      </c>
      <c r="R33" s="173">
        <f t="shared" si="19"/>
        <v>14450</v>
      </c>
    </row>
    <row r="34" spans="1:18">
      <c r="A34" s="93" t="s">
        <v>64</v>
      </c>
      <c r="B34" s="94" t="s">
        <v>235</v>
      </c>
      <c r="C34" s="302">
        <v>4816000</v>
      </c>
      <c r="D34" s="302"/>
      <c r="E34" s="302"/>
      <c r="F34" s="306"/>
      <c r="G34" s="306"/>
      <c r="H34" s="306"/>
      <c r="I34" s="306"/>
      <c r="J34" s="115">
        <f>SUM(F34:I34)</f>
        <v>0</v>
      </c>
      <c r="K34" s="115">
        <f>C34+J34</f>
        <v>4816000</v>
      </c>
      <c r="L34" s="302">
        <v>4801550</v>
      </c>
      <c r="M34" s="302">
        <v>4801550</v>
      </c>
      <c r="N34" s="283">
        <f>L34-M34</f>
        <v>0</v>
      </c>
      <c r="O34" s="302"/>
      <c r="P34" s="302"/>
      <c r="Q34" s="283">
        <f>SUM(N34:P34)</f>
        <v>0</v>
      </c>
      <c r="R34" s="115">
        <f>K34-M34-Q34</f>
        <v>14450</v>
      </c>
    </row>
    <row r="35" spans="1:18">
      <c r="A35" s="101" t="s">
        <v>16</v>
      </c>
      <c r="B35" s="103" t="s">
        <v>160</v>
      </c>
      <c r="C35" s="173">
        <f>SUM(C36)</f>
        <v>1900000</v>
      </c>
      <c r="D35" s="173">
        <f t="shared" ref="D35:R35" si="20">SUM(D36)</f>
        <v>0</v>
      </c>
      <c r="E35" s="173">
        <f t="shared" si="20"/>
        <v>0</v>
      </c>
      <c r="F35" s="173">
        <f t="shared" si="20"/>
        <v>0</v>
      </c>
      <c r="G35" s="173">
        <f t="shared" si="20"/>
        <v>0</v>
      </c>
      <c r="H35" s="173">
        <f t="shared" si="20"/>
        <v>0</v>
      </c>
      <c r="I35" s="173">
        <f t="shared" si="20"/>
        <v>0</v>
      </c>
      <c r="J35" s="173">
        <f t="shared" si="20"/>
        <v>0</v>
      </c>
      <c r="K35" s="173">
        <f t="shared" si="20"/>
        <v>1900000</v>
      </c>
      <c r="L35" s="173">
        <f t="shared" si="20"/>
        <v>1882000</v>
      </c>
      <c r="M35" s="173">
        <f t="shared" si="20"/>
        <v>1882000</v>
      </c>
      <c r="N35" s="173">
        <f t="shared" si="20"/>
        <v>0</v>
      </c>
      <c r="O35" s="173">
        <f t="shared" si="20"/>
        <v>0</v>
      </c>
      <c r="P35" s="173">
        <f t="shared" si="20"/>
        <v>0</v>
      </c>
      <c r="Q35" s="173">
        <f t="shared" si="20"/>
        <v>0</v>
      </c>
      <c r="R35" s="173">
        <f t="shared" si="20"/>
        <v>18000</v>
      </c>
    </row>
    <row r="36" spans="1:18">
      <c r="A36" s="93" t="s">
        <v>64</v>
      </c>
      <c r="B36" s="104" t="s">
        <v>1273</v>
      </c>
      <c r="C36" s="302">
        <v>1900000</v>
      </c>
      <c r="D36" s="302"/>
      <c r="E36" s="302"/>
      <c r="F36" s="306"/>
      <c r="G36" s="306"/>
      <c r="H36" s="306"/>
      <c r="I36" s="306"/>
      <c r="J36" s="115">
        <f>SUM(F36:I36)</f>
        <v>0</v>
      </c>
      <c r="K36" s="115">
        <f>C36+J36</f>
        <v>1900000</v>
      </c>
      <c r="L36" s="302">
        <v>1882000</v>
      </c>
      <c r="M36" s="302">
        <v>1882000</v>
      </c>
      <c r="N36" s="283">
        <f>L36-M36</f>
        <v>0</v>
      </c>
      <c r="O36" s="302"/>
      <c r="P36" s="302"/>
      <c r="Q36" s="283">
        <f>SUM(N36:P36)</f>
        <v>0</v>
      </c>
      <c r="R36" s="115">
        <f>K36-M36-Q36</f>
        <v>18000</v>
      </c>
    </row>
    <row r="37" spans="1:18">
      <c r="A37" s="97" t="s">
        <v>2</v>
      </c>
      <c r="B37" s="98" t="s">
        <v>252</v>
      </c>
      <c r="C37" s="304">
        <f t="shared" ref="C37:R37" si="21">C38</f>
        <v>12089000</v>
      </c>
      <c r="D37" s="304">
        <f t="shared" si="21"/>
        <v>0</v>
      </c>
      <c r="E37" s="304">
        <f t="shared" si="21"/>
        <v>0</v>
      </c>
      <c r="F37" s="304">
        <f t="shared" si="21"/>
        <v>0</v>
      </c>
      <c r="G37" s="304">
        <f t="shared" si="21"/>
        <v>0</v>
      </c>
      <c r="H37" s="304">
        <f t="shared" si="21"/>
        <v>0</v>
      </c>
      <c r="I37" s="304">
        <f t="shared" si="21"/>
        <v>0</v>
      </c>
      <c r="J37" s="304">
        <f t="shared" si="21"/>
        <v>0</v>
      </c>
      <c r="K37" s="304">
        <f t="shared" si="21"/>
        <v>12089000</v>
      </c>
      <c r="L37" s="304">
        <f t="shared" si="21"/>
        <v>12068000</v>
      </c>
      <c r="M37" s="304">
        <f t="shared" si="21"/>
        <v>12068000</v>
      </c>
      <c r="N37" s="304">
        <f t="shared" si="21"/>
        <v>0</v>
      </c>
      <c r="O37" s="304">
        <f t="shared" si="21"/>
        <v>0</v>
      </c>
      <c r="P37" s="304">
        <f t="shared" si="21"/>
        <v>0</v>
      </c>
      <c r="Q37" s="304">
        <f t="shared" si="21"/>
        <v>0</v>
      </c>
      <c r="R37" s="304">
        <f t="shared" si="21"/>
        <v>21000</v>
      </c>
    </row>
    <row r="38" spans="1:18">
      <c r="A38" s="99" t="s">
        <v>3</v>
      </c>
      <c r="B38" s="100" t="s">
        <v>395</v>
      </c>
      <c r="C38" s="305">
        <f t="shared" ref="C38:R39" si="22">SUM(C39)</f>
        <v>12089000</v>
      </c>
      <c r="D38" s="305">
        <f t="shared" si="22"/>
        <v>0</v>
      </c>
      <c r="E38" s="305">
        <f t="shared" si="22"/>
        <v>0</v>
      </c>
      <c r="F38" s="305">
        <f t="shared" si="22"/>
        <v>0</v>
      </c>
      <c r="G38" s="305">
        <f t="shared" si="22"/>
        <v>0</v>
      </c>
      <c r="H38" s="305">
        <f t="shared" si="22"/>
        <v>0</v>
      </c>
      <c r="I38" s="305">
        <f t="shared" si="22"/>
        <v>0</v>
      </c>
      <c r="J38" s="305">
        <f t="shared" si="22"/>
        <v>0</v>
      </c>
      <c r="K38" s="305">
        <f t="shared" si="22"/>
        <v>12089000</v>
      </c>
      <c r="L38" s="305">
        <f t="shared" si="22"/>
        <v>12068000</v>
      </c>
      <c r="M38" s="305">
        <f t="shared" si="22"/>
        <v>12068000</v>
      </c>
      <c r="N38" s="305">
        <f t="shared" si="22"/>
        <v>0</v>
      </c>
      <c r="O38" s="305">
        <f t="shared" si="22"/>
        <v>0</v>
      </c>
      <c r="P38" s="305">
        <f t="shared" si="22"/>
        <v>0</v>
      </c>
      <c r="Q38" s="305">
        <f t="shared" si="22"/>
        <v>0</v>
      </c>
      <c r="R38" s="305">
        <f t="shared" si="22"/>
        <v>21000</v>
      </c>
    </row>
    <row r="39" spans="1:18">
      <c r="A39" s="101" t="s">
        <v>16</v>
      </c>
      <c r="B39" s="102" t="s">
        <v>235</v>
      </c>
      <c r="C39" s="173">
        <f>SUM(C40)</f>
        <v>12089000</v>
      </c>
      <c r="D39" s="173">
        <f t="shared" si="22"/>
        <v>0</v>
      </c>
      <c r="E39" s="173">
        <f t="shared" si="22"/>
        <v>0</v>
      </c>
      <c r="F39" s="173">
        <f t="shared" si="22"/>
        <v>0</v>
      </c>
      <c r="G39" s="173">
        <f t="shared" si="22"/>
        <v>0</v>
      </c>
      <c r="H39" s="173">
        <f t="shared" si="22"/>
        <v>0</v>
      </c>
      <c r="I39" s="173">
        <f t="shared" si="22"/>
        <v>0</v>
      </c>
      <c r="J39" s="173">
        <f t="shared" si="22"/>
        <v>0</v>
      </c>
      <c r="K39" s="173">
        <f t="shared" si="22"/>
        <v>12089000</v>
      </c>
      <c r="L39" s="173">
        <f t="shared" si="22"/>
        <v>12068000</v>
      </c>
      <c r="M39" s="173">
        <f t="shared" si="22"/>
        <v>12068000</v>
      </c>
      <c r="N39" s="173">
        <f t="shared" si="22"/>
        <v>0</v>
      </c>
      <c r="O39" s="173">
        <f t="shared" si="22"/>
        <v>0</v>
      </c>
      <c r="P39" s="173">
        <f t="shared" si="22"/>
        <v>0</v>
      </c>
      <c r="Q39" s="173">
        <f t="shared" si="22"/>
        <v>0</v>
      </c>
      <c r="R39" s="173">
        <f t="shared" si="22"/>
        <v>21000</v>
      </c>
    </row>
    <row r="40" spans="1:18">
      <c r="A40" s="93" t="s">
        <v>64</v>
      </c>
      <c r="B40" s="94" t="s">
        <v>235</v>
      </c>
      <c r="C40" s="302">
        <v>12089000</v>
      </c>
      <c r="D40" s="302"/>
      <c r="E40" s="302"/>
      <c r="F40" s="306"/>
      <c r="G40" s="306"/>
      <c r="H40" s="306"/>
      <c r="I40" s="306"/>
      <c r="J40" s="115">
        <f>SUM(F40:I40)</f>
        <v>0</v>
      </c>
      <c r="K40" s="115">
        <f>C40+J40</f>
        <v>12089000</v>
      </c>
      <c r="L40" s="302">
        <v>12068000</v>
      </c>
      <c r="M40" s="302">
        <v>12068000</v>
      </c>
      <c r="N40" s="283">
        <f>L40-M40</f>
        <v>0</v>
      </c>
      <c r="O40" s="302"/>
      <c r="P40" s="302"/>
      <c r="Q40" s="283">
        <f>SUM(N40:P40)</f>
        <v>0</v>
      </c>
      <c r="R40" s="115">
        <f>K40-M40-Q40</f>
        <v>21000</v>
      </c>
    </row>
    <row r="41" spans="1:18">
      <c r="A41" s="95" t="s">
        <v>1</v>
      </c>
      <c r="B41" s="105" t="s">
        <v>1274</v>
      </c>
      <c r="C41" s="303">
        <f>SUM(C42)</f>
        <v>0</v>
      </c>
      <c r="D41" s="303">
        <f t="shared" ref="D41:R41" si="23">SUM(D42)</f>
        <v>0</v>
      </c>
      <c r="E41" s="303">
        <f t="shared" si="23"/>
        <v>0</v>
      </c>
      <c r="F41" s="303">
        <f t="shared" si="23"/>
        <v>0</v>
      </c>
      <c r="G41" s="303">
        <f t="shared" si="23"/>
        <v>0</v>
      </c>
      <c r="H41" s="303">
        <f t="shared" si="23"/>
        <v>0</v>
      </c>
      <c r="I41" s="303">
        <f t="shared" si="23"/>
        <v>50000000</v>
      </c>
      <c r="J41" s="303">
        <f t="shared" si="23"/>
        <v>50000000</v>
      </c>
      <c r="K41" s="303">
        <f t="shared" si="23"/>
        <v>50000000</v>
      </c>
      <c r="L41" s="303">
        <f t="shared" si="23"/>
        <v>49861700</v>
      </c>
      <c r="M41" s="303">
        <f t="shared" si="23"/>
        <v>49861700</v>
      </c>
      <c r="N41" s="303">
        <f t="shared" si="23"/>
        <v>0</v>
      </c>
      <c r="O41" s="303">
        <f t="shared" si="23"/>
        <v>0</v>
      </c>
      <c r="P41" s="303">
        <f t="shared" si="23"/>
        <v>0</v>
      </c>
      <c r="Q41" s="303">
        <f t="shared" si="23"/>
        <v>0</v>
      </c>
      <c r="R41" s="303">
        <f t="shared" si="23"/>
        <v>138300</v>
      </c>
    </row>
    <row r="42" spans="1:18">
      <c r="A42" s="97" t="s">
        <v>2</v>
      </c>
      <c r="B42" s="98" t="s">
        <v>1275</v>
      </c>
      <c r="C42" s="304">
        <f t="shared" ref="C42:R42" si="24">C43</f>
        <v>0</v>
      </c>
      <c r="D42" s="304">
        <f t="shared" si="24"/>
        <v>0</v>
      </c>
      <c r="E42" s="304">
        <f t="shared" si="24"/>
        <v>0</v>
      </c>
      <c r="F42" s="304">
        <f t="shared" si="24"/>
        <v>0</v>
      </c>
      <c r="G42" s="304">
        <f t="shared" si="24"/>
        <v>0</v>
      </c>
      <c r="H42" s="304">
        <f t="shared" si="24"/>
        <v>0</v>
      </c>
      <c r="I42" s="304">
        <f t="shared" si="24"/>
        <v>50000000</v>
      </c>
      <c r="J42" s="304">
        <f t="shared" si="24"/>
        <v>50000000</v>
      </c>
      <c r="K42" s="304">
        <f t="shared" si="24"/>
        <v>50000000</v>
      </c>
      <c r="L42" s="304">
        <f t="shared" si="24"/>
        <v>49861700</v>
      </c>
      <c r="M42" s="304">
        <f t="shared" si="24"/>
        <v>49861700</v>
      </c>
      <c r="N42" s="304">
        <f t="shared" si="24"/>
        <v>0</v>
      </c>
      <c r="O42" s="304">
        <f t="shared" si="24"/>
        <v>0</v>
      </c>
      <c r="P42" s="304">
        <f t="shared" si="24"/>
        <v>0</v>
      </c>
      <c r="Q42" s="304">
        <f t="shared" si="24"/>
        <v>0</v>
      </c>
      <c r="R42" s="304">
        <f t="shared" si="24"/>
        <v>138300</v>
      </c>
    </row>
    <row r="43" spans="1:18">
      <c r="A43" s="99" t="s">
        <v>3</v>
      </c>
      <c r="B43" s="100" t="s">
        <v>309</v>
      </c>
      <c r="C43" s="305">
        <f>SUM(C44,C46)</f>
        <v>0</v>
      </c>
      <c r="D43" s="305">
        <f t="shared" ref="D43:R43" si="25">SUM(D44,D46)</f>
        <v>0</v>
      </c>
      <c r="E43" s="305">
        <f t="shared" si="25"/>
        <v>0</v>
      </c>
      <c r="F43" s="305">
        <f t="shared" si="25"/>
        <v>0</v>
      </c>
      <c r="G43" s="305">
        <f t="shared" si="25"/>
        <v>0</v>
      </c>
      <c r="H43" s="305">
        <f t="shared" si="25"/>
        <v>0</v>
      </c>
      <c r="I43" s="305">
        <f t="shared" si="25"/>
        <v>50000000</v>
      </c>
      <c r="J43" s="305">
        <f t="shared" si="25"/>
        <v>50000000</v>
      </c>
      <c r="K43" s="305">
        <f t="shared" si="25"/>
        <v>50000000</v>
      </c>
      <c r="L43" s="305">
        <f t="shared" si="25"/>
        <v>49861700</v>
      </c>
      <c r="M43" s="305">
        <f t="shared" si="25"/>
        <v>49861700</v>
      </c>
      <c r="N43" s="305">
        <f t="shared" si="25"/>
        <v>0</v>
      </c>
      <c r="O43" s="305">
        <f t="shared" si="25"/>
        <v>0</v>
      </c>
      <c r="P43" s="305">
        <f t="shared" si="25"/>
        <v>0</v>
      </c>
      <c r="Q43" s="305">
        <f t="shared" si="25"/>
        <v>0</v>
      </c>
      <c r="R43" s="305">
        <f t="shared" si="25"/>
        <v>138300</v>
      </c>
    </row>
    <row r="44" spans="1:18">
      <c r="A44" s="101" t="s">
        <v>16</v>
      </c>
      <c r="B44" s="103" t="s">
        <v>278</v>
      </c>
      <c r="C44" s="173">
        <f>SUM(C45)</f>
        <v>0</v>
      </c>
      <c r="D44" s="173">
        <f t="shared" ref="D44:R44" si="26">SUM(D45)</f>
        <v>0</v>
      </c>
      <c r="E44" s="173">
        <f t="shared" si="26"/>
        <v>0</v>
      </c>
      <c r="F44" s="173">
        <f t="shared" si="26"/>
        <v>0</v>
      </c>
      <c r="G44" s="173">
        <f t="shared" si="26"/>
        <v>0</v>
      </c>
      <c r="H44" s="173">
        <f t="shared" si="26"/>
        <v>0</v>
      </c>
      <c r="I44" s="173">
        <f t="shared" si="26"/>
        <v>48000000</v>
      </c>
      <c r="J44" s="173">
        <f t="shared" si="26"/>
        <v>48000000</v>
      </c>
      <c r="K44" s="173">
        <f t="shared" si="26"/>
        <v>48000000</v>
      </c>
      <c r="L44" s="173">
        <f t="shared" si="26"/>
        <v>47861700</v>
      </c>
      <c r="M44" s="173">
        <f t="shared" si="26"/>
        <v>47861700</v>
      </c>
      <c r="N44" s="173">
        <f t="shared" si="26"/>
        <v>0</v>
      </c>
      <c r="O44" s="173">
        <f t="shared" si="26"/>
        <v>0</v>
      </c>
      <c r="P44" s="173">
        <f t="shared" si="26"/>
        <v>0</v>
      </c>
      <c r="Q44" s="173">
        <f t="shared" si="26"/>
        <v>0</v>
      </c>
      <c r="R44" s="173">
        <f t="shared" si="26"/>
        <v>138300</v>
      </c>
    </row>
    <row r="45" spans="1:18">
      <c r="A45" s="93" t="s">
        <v>64</v>
      </c>
      <c r="B45" s="104" t="s">
        <v>279</v>
      </c>
      <c r="C45" s="302">
        <v>0</v>
      </c>
      <c r="D45" s="302"/>
      <c r="E45" s="302"/>
      <c r="F45" s="306"/>
      <c r="G45" s="306"/>
      <c r="H45" s="306"/>
      <c r="I45" s="306">
        <v>48000000</v>
      </c>
      <c r="J45" s="115">
        <f>SUM(F45:I45)</f>
        <v>48000000</v>
      </c>
      <c r="K45" s="115">
        <f>C45+J45</f>
        <v>48000000</v>
      </c>
      <c r="L45" s="302">
        <v>47861700</v>
      </c>
      <c r="M45" s="302">
        <v>47861700</v>
      </c>
      <c r="N45" s="283">
        <f>L45-M45</f>
        <v>0</v>
      </c>
      <c r="O45" s="302"/>
      <c r="P45" s="302"/>
      <c r="Q45" s="283">
        <f>SUM(N45:P45)</f>
        <v>0</v>
      </c>
      <c r="R45" s="115">
        <f>K45-M45-Q45</f>
        <v>138300</v>
      </c>
    </row>
    <row r="46" spans="1:18">
      <c r="A46" s="101" t="s">
        <v>16</v>
      </c>
      <c r="B46" s="103" t="s">
        <v>160</v>
      </c>
      <c r="C46" s="173">
        <f>SUM(C47)</f>
        <v>0</v>
      </c>
      <c r="D46" s="173">
        <f t="shared" ref="D46:R46" si="27">SUM(D47)</f>
        <v>0</v>
      </c>
      <c r="E46" s="173">
        <f t="shared" si="27"/>
        <v>0</v>
      </c>
      <c r="F46" s="173">
        <f t="shared" si="27"/>
        <v>0</v>
      </c>
      <c r="G46" s="173">
        <f t="shared" si="27"/>
        <v>0</v>
      </c>
      <c r="H46" s="173">
        <f t="shared" si="27"/>
        <v>0</v>
      </c>
      <c r="I46" s="173">
        <f t="shared" si="27"/>
        <v>2000000</v>
      </c>
      <c r="J46" s="173">
        <f t="shared" si="27"/>
        <v>2000000</v>
      </c>
      <c r="K46" s="173">
        <f t="shared" si="27"/>
        <v>2000000</v>
      </c>
      <c r="L46" s="173">
        <f t="shared" si="27"/>
        <v>2000000</v>
      </c>
      <c r="M46" s="173">
        <f t="shared" si="27"/>
        <v>2000000</v>
      </c>
      <c r="N46" s="173">
        <f t="shared" si="27"/>
        <v>0</v>
      </c>
      <c r="O46" s="173">
        <f t="shared" si="27"/>
        <v>0</v>
      </c>
      <c r="P46" s="173">
        <f t="shared" si="27"/>
        <v>0</v>
      </c>
      <c r="Q46" s="173">
        <f t="shared" si="27"/>
        <v>0</v>
      </c>
      <c r="R46" s="173">
        <f t="shared" si="27"/>
        <v>0</v>
      </c>
    </row>
    <row r="47" spans="1:18">
      <c r="A47" s="93" t="s">
        <v>64</v>
      </c>
      <c r="B47" s="104" t="s">
        <v>161</v>
      </c>
      <c r="C47" s="302">
        <v>0</v>
      </c>
      <c r="D47" s="302"/>
      <c r="E47" s="302"/>
      <c r="F47" s="306"/>
      <c r="G47" s="306"/>
      <c r="H47" s="306"/>
      <c r="I47" s="306">
        <v>2000000</v>
      </c>
      <c r="J47" s="115">
        <f>SUM(F47:I47)</f>
        <v>2000000</v>
      </c>
      <c r="K47" s="115">
        <f>C47+J47</f>
        <v>2000000</v>
      </c>
      <c r="L47" s="302">
        <v>2000000</v>
      </c>
      <c r="M47" s="302">
        <v>2000000</v>
      </c>
      <c r="N47" s="283">
        <f>L47-M47</f>
        <v>0</v>
      </c>
      <c r="O47" s="302"/>
      <c r="P47" s="302"/>
      <c r="Q47" s="283">
        <f>SUM(N47:P47)</f>
        <v>0</v>
      </c>
      <c r="R47" s="115">
        <f>K47-M47-Q47</f>
        <v>0</v>
      </c>
    </row>
    <row r="48" spans="1:18">
      <c r="A48" s="95" t="s">
        <v>1</v>
      </c>
      <c r="B48" s="105" t="s">
        <v>310</v>
      </c>
      <c r="C48" s="303">
        <f t="shared" ref="C48:R48" si="28">SUM(C49)</f>
        <v>15708000</v>
      </c>
      <c r="D48" s="303">
        <f t="shared" si="28"/>
        <v>0</v>
      </c>
      <c r="E48" s="303">
        <f t="shared" si="28"/>
        <v>0</v>
      </c>
      <c r="F48" s="303">
        <f t="shared" si="28"/>
        <v>0</v>
      </c>
      <c r="G48" s="303">
        <f t="shared" si="28"/>
        <v>0</v>
      </c>
      <c r="H48" s="303">
        <f t="shared" si="28"/>
        <v>-3360000</v>
      </c>
      <c r="I48" s="303">
        <f t="shared" si="28"/>
        <v>0</v>
      </c>
      <c r="J48" s="303">
        <f t="shared" si="28"/>
        <v>-3360000</v>
      </c>
      <c r="K48" s="303">
        <f t="shared" si="28"/>
        <v>12348000</v>
      </c>
      <c r="L48" s="303">
        <f t="shared" si="28"/>
        <v>12348000</v>
      </c>
      <c r="M48" s="303">
        <f t="shared" si="28"/>
        <v>12348000</v>
      </c>
      <c r="N48" s="303">
        <f t="shared" si="28"/>
        <v>0</v>
      </c>
      <c r="O48" s="303">
        <f t="shared" si="28"/>
        <v>0</v>
      </c>
      <c r="P48" s="303">
        <f t="shared" si="28"/>
        <v>0</v>
      </c>
      <c r="Q48" s="303">
        <f t="shared" si="28"/>
        <v>0</v>
      </c>
      <c r="R48" s="303">
        <f t="shared" si="28"/>
        <v>0</v>
      </c>
    </row>
    <row r="49" spans="1:18">
      <c r="A49" s="97" t="s">
        <v>2</v>
      </c>
      <c r="B49" s="106" t="s">
        <v>311</v>
      </c>
      <c r="C49" s="304">
        <f>C50+C55</f>
        <v>15708000</v>
      </c>
      <c r="D49" s="304">
        <f t="shared" ref="D49:R49" si="29">D50+D55</f>
        <v>0</v>
      </c>
      <c r="E49" s="304">
        <f t="shared" si="29"/>
        <v>0</v>
      </c>
      <c r="F49" s="304">
        <f t="shared" si="29"/>
        <v>0</v>
      </c>
      <c r="G49" s="304">
        <f t="shared" si="29"/>
        <v>0</v>
      </c>
      <c r="H49" s="304">
        <f t="shared" si="29"/>
        <v>-3360000</v>
      </c>
      <c r="I49" s="304">
        <f t="shared" si="29"/>
        <v>0</v>
      </c>
      <c r="J49" s="304">
        <f t="shared" si="29"/>
        <v>-3360000</v>
      </c>
      <c r="K49" s="304">
        <f t="shared" si="29"/>
        <v>12348000</v>
      </c>
      <c r="L49" s="304">
        <f t="shared" si="29"/>
        <v>12348000</v>
      </c>
      <c r="M49" s="304">
        <f t="shared" si="29"/>
        <v>12348000</v>
      </c>
      <c r="N49" s="304">
        <f t="shared" si="29"/>
        <v>0</v>
      </c>
      <c r="O49" s="304">
        <f t="shared" si="29"/>
        <v>0</v>
      </c>
      <c r="P49" s="304">
        <f t="shared" si="29"/>
        <v>0</v>
      </c>
      <c r="Q49" s="304">
        <f t="shared" si="29"/>
        <v>0</v>
      </c>
      <c r="R49" s="304">
        <f t="shared" si="29"/>
        <v>0</v>
      </c>
    </row>
    <row r="50" spans="1:18">
      <c r="A50" s="99" t="s">
        <v>3</v>
      </c>
      <c r="B50" s="107" t="s">
        <v>1297</v>
      </c>
      <c r="C50" s="305">
        <f>SUM(C51,C53)</f>
        <v>14208000</v>
      </c>
      <c r="D50" s="305">
        <f t="shared" ref="D50:R50" si="30">SUM(D51,D53)</f>
        <v>0</v>
      </c>
      <c r="E50" s="305">
        <f t="shared" si="30"/>
        <v>0</v>
      </c>
      <c r="F50" s="305">
        <f t="shared" si="30"/>
        <v>0</v>
      </c>
      <c r="G50" s="305">
        <f t="shared" si="30"/>
        <v>0</v>
      </c>
      <c r="H50" s="305">
        <f t="shared" si="30"/>
        <v>-3360000</v>
      </c>
      <c r="I50" s="305">
        <f t="shared" si="30"/>
        <v>0</v>
      </c>
      <c r="J50" s="305">
        <f t="shared" si="30"/>
        <v>-3360000</v>
      </c>
      <c r="K50" s="305">
        <f t="shared" si="30"/>
        <v>10848000</v>
      </c>
      <c r="L50" s="305">
        <f t="shared" si="30"/>
        <v>10848000</v>
      </c>
      <c r="M50" s="305">
        <f t="shared" si="30"/>
        <v>10848000</v>
      </c>
      <c r="N50" s="305">
        <f t="shared" si="30"/>
        <v>0</v>
      </c>
      <c r="O50" s="305">
        <f t="shared" si="30"/>
        <v>0</v>
      </c>
      <c r="P50" s="305">
        <f t="shared" si="30"/>
        <v>0</v>
      </c>
      <c r="Q50" s="305">
        <f t="shared" si="30"/>
        <v>0</v>
      </c>
      <c r="R50" s="305">
        <f t="shared" si="30"/>
        <v>0</v>
      </c>
    </row>
    <row r="51" spans="1:18">
      <c r="A51" s="101" t="s">
        <v>16</v>
      </c>
      <c r="B51" s="102" t="s">
        <v>313</v>
      </c>
      <c r="C51" s="173">
        <f>SUM(C52)</f>
        <v>9984000</v>
      </c>
      <c r="D51" s="173">
        <f t="shared" ref="D51:R51" si="31">SUM(D52)</f>
        <v>0</v>
      </c>
      <c r="E51" s="173">
        <f t="shared" si="31"/>
        <v>0</v>
      </c>
      <c r="F51" s="173">
        <f t="shared" si="31"/>
        <v>0</v>
      </c>
      <c r="G51" s="173">
        <f t="shared" si="31"/>
        <v>0</v>
      </c>
      <c r="H51" s="173">
        <f t="shared" si="31"/>
        <v>0</v>
      </c>
      <c r="I51" s="173">
        <f t="shared" si="31"/>
        <v>0</v>
      </c>
      <c r="J51" s="173">
        <f t="shared" si="31"/>
        <v>0</v>
      </c>
      <c r="K51" s="173">
        <f t="shared" si="31"/>
        <v>9984000</v>
      </c>
      <c r="L51" s="173">
        <f t="shared" si="31"/>
        <v>9984000</v>
      </c>
      <c r="M51" s="173">
        <f t="shared" si="31"/>
        <v>9984000</v>
      </c>
      <c r="N51" s="173">
        <f t="shared" si="31"/>
        <v>0</v>
      </c>
      <c r="O51" s="173">
        <f t="shared" si="31"/>
        <v>0</v>
      </c>
      <c r="P51" s="173">
        <f t="shared" si="31"/>
        <v>0</v>
      </c>
      <c r="Q51" s="173">
        <f t="shared" si="31"/>
        <v>0</v>
      </c>
      <c r="R51" s="173">
        <f t="shared" si="31"/>
        <v>0</v>
      </c>
    </row>
    <row r="52" spans="1:18">
      <c r="A52" s="93" t="s">
        <v>64</v>
      </c>
      <c r="B52" s="94" t="s">
        <v>314</v>
      </c>
      <c r="C52" s="302">
        <v>9984000</v>
      </c>
      <c r="D52" s="302"/>
      <c r="E52" s="302"/>
      <c r="F52" s="306"/>
      <c r="G52" s="306"/>
      <c r="H52" s="306"/>
      <c r="I52" s="306"/>
      <c r="J52" s="115">
        <f>SUM(F52:I52)</f>
        <v>0</v>
      </c>
      <c r="K52" s="115">
        <f>C52+J52</f>
        <v>9984000</v>
      </c>
      <c r="L52" s="302">
        <v>9984000</v>
      </c>
      <c r="M52" s="302">
        <v>9984000</v>
      </c>
      <c r="N52" s="283">
        <f>L52-M52</f>
        <v>0</v>
      </c>
      <c r="O52" s="302"/>
      <c r="P52" s="302"/>
      <c r="Q52" s="283">
        <f>SUM(N52:P52)</f>
        <v>0</v>
      </c>
      <c r="R52" s="115">
        <f>K52-M52-Q52</f>
        <v>0</v>
      </c>
    </row>
    <row r="53" spans="1:18">
      <c r="A53" s="101" t="s">
        <v>16</v>
      </c>
      <c r="B53" s="103" t="s">
        <v>55</v>
      </c>
      <c r="C53" s="173">
        <f>SUM(C54)</f>
        <v>4224000</v>
      </c>
      <c r="D53" s="173">
        <f t="shared" ref="D53:R53" si="32">SUM(D54)</f>
        <v>0</v>
      </c>
      <c r="E53" s="173">
        <f t="shared" si="32"/>
        <v>0</v>
      </c>
      <c r="F53" s="173">
        <f t="shared" si="32"/>
        <v>0</v>
      </c>
      <c r="G53" s="173">
        <f t="shared" si="32"/>
        <v>0</v>
      </c>
      <c r="H53" s="173">
        <f t="shared" si="32"/>
        <v>-3360000</v>
      </c>
      <c r="I53" s="173">
        <f t="shared" si="32"/>
        <v>0</v>
      </c>
      <c r="J53" s="173">
        <f t="shared" si="32"/>
        <v>-3360000</v>
      </c>
      <c r="K53" s="173">
        <f t="shared" si="32"/>
        <v>864000</v>
      </c>
      <c r="L53" s="173">
        <f t="shared" si="32"/>
        <v>864000</v>
      </c>
      <c r="M53" s="173">
        <f t="shared" si="32"/>
        <v>864000</v>
      </c>
      <c r="N53" s="173">
        <f t="shared" si="32"/>
        <v>0</v>
      </c>
      <c r="O53" s="173">
        <f t="shared" si="32"/>
        <v>0</v>
      </c>
      <c r="P53" s="173">
        <f t="shared" si="32"/>
        <v>0</v>
      </c>
      <c r="Q53" s="173">
        <f t="shared" si="32"/>
        <v>0</v>
      </c>
      <c r="R53" s="173">
        <f t="shared" si="32"/>
        <v>0</v>
      </c>
    </row>
    <row r="54" spans="1:18">
      <c r="A54" s="93" t="s">
        <v>64</v>
      </c>
      <c r="B54" s="94" t="s">
        <v>268</v>
      </c>
      <c r="C54" s="302">
        <v>4224000</v>
      </c>
      <c r="D54" s="302"/>
      <c r="E54" s="302"/>
      <c r="F54" s="306"/>
      <c r="G54" s="306"/>
      <c r="H54" s="306">
        <v>-3360000</v>
      </c>
      <c r="I54" s="306"/>
      <c r="J54" s="115">
        <f>SUM(F54:I54)</f>
        <v>-3360000</v>
      </c>
      <c r="K54" s="115">
        <f>C54+J54</f>
        <v>864000</v>
      </c>
      <c r="L54" s="302">
        <v>864000</v>
      </c>
      <c r="M54" s="302">
        <v>864000</v>
      </c>
      <c r="N54" s="283">
        <f>L54-M54</f>
        <v>0</v>
      </c>
      <c r="O54" s="302"/>
      <c r="P54" s="302"/>
      <c r="Q54" s="283">
        <f>SUM(N54:P54)</f>
        <v>0</v>
      </c>
      <c r="R54" s="115">
        <f>K54-M54-Q54</f>
        <v>0</v>
      </c>
    </row>
    <row r="55" spans="1:18">
      <c r="A55" s="99" t="s">
        <v>3</v>
      </c>
      <c r="B55" s="100" t="s">
        <v>1298</v>
      </c>
      <c r="C55" s="305">
        <f>SUM(C56,C58)</f>
        <v>1500000</v>
      </c>
      <c r="D55" s="305">
        <f t="shared" ref="D55:R55" si="33">SUM(D56,D58)</f>
        <v>0</v>
      </c>
      <c r="E55" s="305">
        <f t="shared" si="33"/>
        <v>0</v>
      </c>
      <c r="F55" s="305">
        <f t="shared" si="33"/>
        <v>0</v>
      </c>
      <c r="G55" s="305">
        <f t="shared" si="33"/>
        <v>0</v>
      </c>
      <c r="H55" s="305">
        <f t="shared" si="33"/>
        <v>0</v>
      </c>
      <c r="I55" s="305">
        <f t="shared" si="33"/>
        <v>0</v>
      </c>
      <c r="J55" s="305">
        <f t="shared" si="33"/>
        <v>0</v>
      </c>
      <c r="K55" s="305">
        <f t="shared" si="33"/>
        <v>1500000</v>
      </c>
      <c r="L55" s="305">
        <f t="shared" si="33"/>
        <v>1500000</v>
      </c>
      <c r="M55" s="305">
        <f t="shared" si="33"/>
        <v>1500000</v>
      </c>
      <c r="N55" s="305">
        <f t="shared" si="33"/>
        <v>0</v>
      </c>
      <c r="O55" s="305">
        <f t="shared" si="33"/>
        <v>0</v>
      </c>
      <c r="P55" s="305">
        <f t="shared" si="33"/>
        <v>0</v>
      </c>
      <c r="Q55" s="305">
        <f t="shared" si="33"/>
        <v>0</v>
      </c>
      <c r="R55" s="305">
        <f t="shared" si="33"/>
        <v>0</v>
      </c>
    </row>
    <row r="56" spans="1:18">
      <c r="A56" s="101" t="s">
        <v>16</v>
      </c>
      <c r="B56" s="103" t="s">
        <v>235</v>
      </c>
      <c r="C56" s="173">
        <f>SUM(C57)</f>
        <v>780000</v>
      </c>
      <c r="D56" s="173">
        <f t="shared" ref="D56:R56" si="34">SUM(D57)</f>
        <v>0</v>
      </c>
      <c r="E56" s="173">
        <f t="shared" si="34"/>
        <v>0</v>
      </c>
      <c r="F56" s="173">
        <f t="shared" si="34"/>
        <v>0</v>
      </c>
      <c r="G56" s="173">
        <f t="shared" si="34"/>
        <v>0</v>
      </c>
      <c r="H56" s="173">
        <f t="shared" si="34"/>
        <v>0</v>
      </c>
      <c r="I56" s="173">
        <f t="shared" si="34"/>
        <v>0</v>
      </c>
      <c r="J56" s="173">
        <f t="shared" si="34"/>
        <v>0</v>
      </c>
      <c r="K56" s="173">
        <f t="shared" si="34"/>
        <v>780000</v>
      </c>
      <c r="L56" s="173">
        <f t="shared" si="34"/>
        <v>780000</v>
      </c>
      <c r="M56" s="173">
        <f t="shared" si="34"/>
        <v>780000</v>
      </c>
      <c r="N56" s="173">
        <f t="shared" si="34"/>
        <v>0</v>
      </c>
      <c r="O56" s="173">
        <f t="shared" si="34"/>
        <v>0</v>
      </c>
      <c r="P56" s="173">
        <f t="shared" si="34"/>
        <v>0</v>
      </c>
      <c r="Q56" s="173">
        <f t="shared" si="34"/>
        <v>0</v>
      </c>
      <c r="R56" s="173">
        <f t="shared" si="34"/>
        <v>0</v>
      </c>
    </row>
    <row r="57" spans="1:18">
      <c r="A57" s="93" t="s">
        <v>64</v>
      </c>
      <c r="B57" s="104" t="s">
        <v>235</v>
      </c>
      <c r="C57" s="302">
        <v>780000</v>
      </c>
      <c r="D57" s="302"/>
      <c r="E57" s="302"/>
      <c r="F57" s="306"/>
      <c r="G57" s="306"/>
      <c r="H57" s="306"/>
      <c r="I57" s="306"/>
      <c r="J57" s="115">
        <f>SUM(F57:I57)</f>
        <v>0</v>
      </c>
      <c r="K57" s="115">
        <f>C57+J57</f>
        <v>780000</v>
      </c>
      <c r="L57" s="302">
        <v>780000</v>
      </c>
      <c r="M57" s="302">
        <v>780000</v>
      </c>
      <c r="N57" s="283">
        <f>L57-M57</f>
        <v>0</v>
      </c>
      <c r="O57" s="302"/>
      <c r="P57" s="302"/>
      <c r="Q57" s="283">
        <f>SUM(N57:P57)</f>
        <v>0</v>
      </c>
      <c r="R57" s="115">
        <f>K57-M57-Q57</f>
        <v>0</v>
      </c>
    </row>
    <row r="58" spans="1:18">
      <c r="A58" s="101" t="s">
        <v>16</v>
      </c>
      <c r="B58" s="103" t="s">
        <v>160</v>
      </c>
      <c r="C58" s="173">
        <f>SUM(C59)</f>
        <v>720000</v>
      </c>
      <c r="D58" s="173">
        <f t="shared" ref="D58:R58" si="35">SUM(D59)</f>
        <v>0</v>
      </c>
      <c r="E58" s="173">
        <f t="shared" si="35"/>
        <v>0</v>
      </c>
      <c r="F58" s="173">
        <f t="shared" si="35"/>
        <v>0</v>
      </c>
      <c r="G58" s="173">
        <f t="shared" si="35"/>
        <v>0</v>
      </c>
      <c r="H58" s="173">
        <f t="shared" si="35"/>
        <v>0</v>
      </c>
      <c r="I58" s="173">
        <f t="shared" si="35"/>
        <v>0</v>
      </c>
      <c r="J58" s="173">
        <f t="shared" si="35"/>
        <v>0</v>
      </c>
      <c r="K58" s="173">
        <f t="shared" si="35"/>
        <v>720000</v>
      </c>
      <c r="L58" s="173">
        <f t="shared" si="35"/>
        <v>720000</v>
      </c>
      <c r="M58" s="173">
        <f t="shared" si="35"/>
        <v>720000</v>
      </c>
      <c r="N58" s="173">
        <f t="shared" si="35"/>
        <v>0</v>
      </c>
      <c r="O58" s="173">
        <f t="shared" si="35"/>
        <v>0</v>
      </c>
      <c r="P58" s="173">
        <f t="shared" si="35"/>
        <v>0</v>
      </c>
      <c r="Q58" s="173">
        <f t="shared" si="35"/>
        <v>0</v>
      </c>
      <c r="R58" s="173">
        <f t="shared" si="35"/>
        <v>0</v>
      </c>
    </row>
    <row r="59" spans="1:18">
      <c r="A59" s="93" t="s">
        <v>64</v>
      </c>
      <c r="B59" s="104" t="s">
        <v>364</v>
      </c>
      <c r="C59" s="302">
        <v>720000</v>
      </c>
      <c r="D59" s="302"/>
      <c r="E59" s="302"/>
      <c r="F59" s="306"/>
      <c r="G59" s="306"/>
      <c r="H59" s="306"/>
      <c r="I59" s="306"/>
      <c r="J59" s="115">
        <f>SUM(F59:I59)</f>
        <v>0</v>
      </c>
      <c r="K59" s="115">
        <f>C59+J59</f>
        <v>720000</v>
      </c>
      <c r="L59" s="302">
        <v>720000</v>
      </c>
      <c r="M59" s="302">
        <v>720000</v>
      </c>
      <c r="N59" s="283">
        <f>L59-M59</f>
        <v>0</v>
      </c>
      <c r="O59" s="302"/>
      <c r="P59" s="302"/>
      <c r="Q59" s="283">
        <f>SUM(N59:P59)</f>
        <v>0</v>
      </c>
      <c r="R59" s="115">
        <f>K59-M59-Q59</f>
        <v>0</v>
      </c>
    </row>
    <row r="60" spans="1:18"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</row>
  </sheetData>
  <autoFilter ref="A5:R60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1"/>
  <sheetViews>
    <sheetView showGridLines="0" zoomScale="85" zoomScaleNormal="85" workbookViewId="0">
      <selection activeCell="B1" sqref="B1"/>
    </sheetView>
  </sheetViews>
  <sheetFormatPr defaultColWidth="9.140625" defaultRowHeight="12.75"/>
  <cols>
    <col min="1" max="1" width="12.85546875" style="180" customWidth="1"/>
    <col min="2" max="2" width="36.7109375" style="180" customWidth="1"/>
    <col min="3" max="5" width="15.7109375" style="180" customWidth="1"/>
    <col min="6" max="9" width="15.7109375" style="179" customWidth="1"/>
    <col min="10" max="18" width="15.7109375" style="180" customWidth="1"/>
    <col min="19" max="16384" width="9.140625" style="180"/>
  </cols>
  <sheetData>
    <row r="1" spans="1:18" ht="40.700000000000003" customHeight="1"/>
    <row r="2" spans="1:18" ht="18" customHeight="1">
      <c r="A2" s="696" t="s">
        <v>422</v>
      </c>
      <c r="B2" s="696"/>
      <c r="C2" s="697" t="s">
        <v>1220</v>
      </c>
      <c r="D2" s="696"/>
      <c r="E2" s="696"/>
      <c r="F2" s="696"/>
      <c r="G2" s="696"/>
      <c r="H2" s="696"/>
      <c r="R2" s="188" t="s">
        <v>1080</v>
      </c>
    </row>
    <row r="3" spans="1:18" s="187" customFormat="1" ht="16.5" customHeight="1">
      <c r="C3" s="233">
        <f>SUBTOTAL(9,C11:C50)</f>
        <v>250144000</v>
      </c>
      <c r="D3" s="233">
        <f t="shared" ref="D3:R3" si="0">SUBTOTAL(9,D11:D50)</f>
        <v>0</v>
      </c>
      <c r="E3" s="233">
        <f t="shared" si="0"/>
        <v>0</v>
      </c>
      <c r="F3" s="263"/>
      <c r="G3" s="263"/>
      <c r="H3" s="263">
        <f t="shared" si="0"/>
        <v>-31045000</v>
      </c>
      <c r="I3" s="263">
        <f t="shared" si="0"/>
        <v>0</v>
      </c>
      <c r="J3" s="233">
        <f t="shared" si="0"/>
        <v>-31045000</v>
      </c>
      <c r="K3" s="233">
        <f t="shared" si="0"/>
        <v>219099000</v>
      </c>
      <c r="L3" s="233">
        <f t="shared" si="0"/>
        <v>218485800</v>
      </c>
      <c r="M3" s="233">
        <f t="shared" si="0"/>
        <v>218485800</v>
      </c>
      <c r="N3" s="233">
        <f t="shared" si="0"/>
        <v>0</v>
      </c>
      <c r="O3" s="233">
        <f t="shared" si="0"/>
        <v>0</v>
      </c>
      <c r="P3" s="233">
        <f t="shared" si="0"/>
        <v>0</v>
      </c>
      <c r="Q3" s="233">
        <f t="shared" si="0"/>
        <v>0</v>
      </c>
      <c r="R3" s="233">
        <f t="shared" si="0"/>
        <v>613200</v>
      </c>
    </row>
    <row r="4" spans="1:18" s="181" customFormat="1" ht="16.5" customHeight="1">
      <c r="A4" s="692" t="s">
        <v>424</v>
      </c>
      <c r="B4" s="692"/>
      <c r="C4" s="692" t="s">
        <v>1081</v>
      </c>
      <c r="D4" s="692" t="s">
        <v>425</v>
      </c>
      <c r="E4" s="692"/>
      <c r="F4" s="689"/>
      <c r="G4" s="689"/>
      <c r="H4" s="689"/>
      <c r="I4" s="689"/>
      <c r="J4" s="692"/>
      <c r="K4" s="687" t="s">
        <v>1082</v>
      </c>
      <c r="L4" s="687" t="s">
        <v>1083</v>
      </c>
      <c r="M4" s="687" t="s">
        <v>1084</v>
      </c>
      <c r="N4" s="692" t="s">
        <v>426</v>
      </c>
      <c r="O4" s="692"/>
      <c r="P4" s="692"/>
      <c r="Q4" s="692"/>
      <c r="R4" s="692" t="s">
        <v>1085</v>
      </c>
    </row>
    <row r="5" spans="1:18" s="181" customFormat="1" ht="16.5" customHeight="1">
      <c r="A5" s="202" t="s">
        <v>5</v>
      </c>
      <c r="B5" s="202" t="s">
        <v>6</v>
      </c>
      <c r="C5" s="692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8"/>
      <c r="L5" s="688"/>
      <c r="M5" s="688"/>
      <c r="N5" s="202" t="s">
        <v>11</v>
      </c>
      <c r="O5" s="202" t="s">
        <v>12</v>
      </c>
      <c r="P5" s="202" t="s">
        <v>774</v>
      </c>
      <c r="Q5" s="202" t="s">
        <v>13</v>
      </c>
      <c r="R5" s="692"/>
    </row>
    <row r="6" spans="1:18" s="187" customFormat="1" ht="16.5" customHeight="1">
      <c r="A6" s="189" t="s">
        <v>14</v>
      </c>
      <c r="B6" s="189" t="s">
        <v>1087</v>
      </c>
      <c r="C6" s="189">
        <f t="shared" ref="C6:R6" si="1">SUM(C7,C26,C31)</f>
        <v>56030000</v>
      </c>
      <c r="D6" s="189">
        <f t="shared" si="1"/>
        <v>0</v>
      </c>
      <c r="E6" s="189">
        <f t="shared" si="1"/>
        <v>0</v>
      </c>
      <c r="F6" s="189">
        <f t="shared" si="1"/>
        <v>0</v>
      </c>
      <c r="G6" s="189">
        <f t="shared" si="1"/>
        <v>0</v>
      </c>
      <c r="H6" s="189">
        <f t="shared" si="1"/>
        <v>-6209000</v>
      </c>
      <c r="I6" s="189">
        <f t="shared" si="1"/>
        <v>0</v>
      </c>
      <c r="J6" s="189">
        <f t="shared" si="1"/>
        <v>-6209000</v>
      </c>
      <c r="K6" s="189">
        <f t="shared" si="1"/>
        <v>49821000</v>
      </c>
      <c r="L6" s="189">
        <f t="shared" si="1"/>
        <v>49698360</v>
      </c>
      <c r="M6" s="189">
        <f t="shared" si="1"/>
        <v>49698360</v>
      </c>
      <c r="N6" s="189">
        <f t="shared" si="1"/>
        <v>0</v>
      </c>
      <c r="O6" s="189">
        <f t="shared" si="1"/>
        <v>0</v>
      </c>
      <c r="P6" s="189">
        <f t="shared" si="1"/>
        <v>0</v>
      </c>
      <c r="Q6" s="189">
        <f t="shared" si="1"/>
        <v>0</v>
      </c>
      <c r="R6" s="189">
        <f t="shared" si="1"/>
        <v>122640</v>
      </c>
    </row>
    <row r="7" spans="1:18" s="187" customFormat="1" ht="16.5" customHeight="1">
      <c r="A7" s="117" t="s">
        <v>1</v>
      </c>
      <c r="B7" s="117" t="s">
        <v>1088</v>
      </c>
      <c r="C7" s="117">
        <f>SUM(C8)</f>
        <v>9852000</v>
      </c>
      <c r="D7" s="117">
        <f t="shared" ref="D7:R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9852000</v>
      </c>
      <c r="L7" s="117">
        <f t="shared" si="2"/>
        <v>9852000</v>
      </c>
      <c r="M7" s="117">
        <f t="shared" si="2"/>
        <v>9852000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0</v>
      </c>
    </row>
    <row r="8" spans="1:18" s="187" customFormat="1" ht="16.5" customHeight="1">
      <c r="A8" s="119" t="s">
        <v>2</v>
      </c>
      <c r="B8" s="119" t="s">
        <v>1221</v>
      </c>
      <c r="C8" s="119">
        <f>SUM(C9)</f>
        <v>9852000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19">
        <f t="shared" si="2"/>
        <v>9852000</v>
      </c>
      <c r="L8" s="119">
        <f t="shared" si="2"/>
        <v>9852000</v>
      </c>
      <c r="M8" s="119">
        <f t="shared" si="2"/>
        <v>9852000</v>
      </c>
      <c r="N8" s="119">
        <f t="shared" si="2"/>
        <v>0</v>
      </c>
      <c r="O8" s="119">
        <f t="shared" si="2"/>
        <v>0</v>
      </c>
      <c r="P8" s="119">
        <f t="shared" si="2"/>
        <v>0</v>
      </c>
      <c r="Q8" s="119">
        <f t="shared" si="2"/>
        <v>0</v>
      </c>
      <c r="R8" s="119">
        <f t="shared" si="2"/>
        <v>0</v>
      </c>
    </row>
    <row r="9" spans="1:18" s="187" customFormat="1" ht="16.5" customHeight="1">
      <c r="A9" s="120" t="s">
        <v>3</v>
      </c>
      <c r="B9" s="120" t="s">
        <v>1222</v>
      </c>
      <c r="C9" s="120">
        <f>SUM(C12,C15,C18,C20,C22,C24,C10)</f>
        <v>9852000</v>
      </c>
      <c r="D9" s="120">
        <f t="shared" ref="D9:R9" si="3">SUM(D12,D15,D18,D20,D22,D24,D10)</f>
        <v>0</v>
      </c>
      <c r="E9" s="120">
        <f t="shared" si="3"/>
        <v>0</v>
      </c>
      <c r="F9" s="120">
        <f t="shared" si="3"/>
        <v>0</v>
      </c>
      <c r="G9" s="120">
        <f t="shared" si="3"/>
        <v>0</v>
      </c>
      <c r="H9" s="120">
        <f t="shared" si="3"/>
        <v>0</v>
      </c>
      <c r="I9" s="120">
        <f t="shared" si="3"/>
        <v>0</v>
      </c>
      <c r="J9" s="120">
        <f t="shared" si="3"/>
        <v>0</v>
      </c>
      <c r="K9" s="120">
        <f t="shared" si="3"/>
        <v>9852000</v>
      </c>
      <c r="L9" s="120">
        <f t="shared" si="3"/>
        <v>9852000</v>
      </c>
      <c r="M9" s="120">
        <f t="shared" si="3"/>
        <v>9852000</v>
      </c>
      <c r="N9" s="120">
        <f t="shared" si="3"/>
        <v>0</v>
      </c>
      <c r="O9" s="120">
        <f t="shared" si="3"/>
        <v>0</v>
      </c>
      <c r="P9" s="120">
        <f t="shared" si="3"/>
        <v>0</v>
      </c>
      <c r="Q9" s="120">
        <f t="shared" si="3"/>
        <v>0</v>
      </c>
      <c r="R9" s="120">
        <f t="shared" si="3"/>
        <v>0</v>
      </c>
    </row>
    <row r="10" spans="1:18" s="187" customFormat="1" ht="16.5" customHeight="1">
      <c r="A10" s="173" t="s">
        <v>16</v>
      </c>
      <c r="B10" s="173" t="s">
        <v>1223</v>
      </c>
      <c r="C10" s="173">
        <f>SUM(C11)</f>
        <v>450000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73">
        <f t="shared" si="4"/>
        <v>450000</v>
      </c>
      <c r="L10" s="173">
        <f t="shared" si="4"/>
        <v>450000</v>
      </c>
      <c r="M10" s="173">
        <f t="shared" si="4"/>
        <v>450000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0</v>
      </c>
    </row>
    <row r="11" spans="1:18" s="187" customFormat="1" ht="16.5" customHeight="1">
      <c r="A11" s="189" t="s">
        <v>1147</v>
      </c>
      <c r="B11" s="189" t="s">
        <v>1224</v>
      </c>
      <c r="C11" s="189">
        <v>450000</v>
      </c>
      <c r="D11" s="189"/>
      <c r="E11" s="189"/>
      <c r="F11" s="115"/>
      <c r="G11" s="115"/>
      <c r="H11" s="115">
        <v>0</v>
      </c>
      <c r="I11" s="115"/>
      <c r="J11" s="115">
        <f>SUM(F11:I11)</f>
        <v>0</v>
      </c>
      <c r="K11" s="115">
        <f>C11+J11</f>
        <v>450000</v>
      </c>
      <c r="L11" s="189">
        <v>450000</v>
      </c>
      <c r="M11" s="189">
        <v>450000</v>
      </c>
      <c r="N11" s="283">
        <f>L11-M11</f>
        <v>0</v>
      </c>
      <c r="O11" s="189"/>
      <c r="P11" s="189"/>
      <c r="Q11" s="283">
        <f>SUM(N11:P11)</f>
        <v>0</v>
      </c>
      <c r="R11" s="115">
        <f>K11-M11-Q11</f>
        <v>0</v>
      </c>
    </row>
    <row r="12" spans="1:18" s="187" customFormat="1" ht="16.5" customHeight="1">
      <c r="A12" s="173" t="s">
        <v>16</v>
      </c>
      <c r="B12" s="173" t="s">
        <v>1200</v>
      </c>
      <c r="C12" s="173">
        <f>SUM(C13:C14)</f>
        <v>3952000</v>
      </c>
      <c r="D12" s="173">
        <f t="shared" ref="D12:R12" si="5">SUM(D13:D14)</f>
        <v>0</v>
      </c>
      <c r="E12" s="173">
        <f t="shared" si="5"/>
        <v>0</v>
      </c>
      <c r="F12" s="173">
        <f t="shared" si="5"/>
        <v>0</v>
      </c>
      <c r="G12" s="173">
        <f t="shared" si="5"/>
        <v>0</v>
      </c>
      <c r="H12" s="173">
        <f t="shared" si="5"/>
        <v>0</v>
      </c>
      <c r="I12" s="173">
        <f t="shared" si="5"/>
        <v>0</v>
      </c>
      <c r="J12" s="173">
        <f t="shared" si="5"/>
        <v>0</v>
      </c>
      <c r="K12" s="173">
        <f t="shared" si="5"/>
        <v>3952000</v>
      </c>
      <c r="L12" s="173">
        <f t="shared" si="5"/>
        <v>3952000</v>
      </c>
      <c r="M12" s="173">
        <f t="shared" si="5"/>
        <v>3952000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0</v>
      </c>
    </row>
    <row r="13" spans="1:18" s="187" customFormat="1" ht="16.5" customHeight="1">
      <c r="A13" s="189" t="s">
        <v>1147</v>
      </c>
      <c r="B13" s="189" t="s">
        <v>144</v>
      </c>
      <c r="C13" s="189">
        <v>952000</v>
      </c>
      <c r="D13" s="189"/>
      <c r="E13" s="189"/>
      <c r="F13" s="115"/>
      <c r="G13" s="115"/>
      <c r="H13" s="115">
        <v>0</v>
      </c>
      <c r="I13" s="115"/>
      <c r="J13" s="115">
        <f t="shared" ref="J13:J14" si="6">SUM(F13:I13)</f>
        <v>0</v>
      </c>
      <c r="K13" s="115">
        <f>C13+J13</f>
        <v>952000</v>
      </c>
      <c r="L13" s="189">
        <v>952000</v>
      </c>
      <c r="M13" s="189">
        <v>952000</v>
      </c>
      <c r="N13" s="283">
        <f t="shared" ref="N13:N14" si="7">L13-M13</f>
        <v>0</v>
      </c>
      <c r="O13" s="189"/>
      <c r="P13" s="189"/>
      <c r="Q13" s="283">
        <f t="shared" ref="Q13:Q14" si="8">SUM(N13:P13)</f>
        <v>0</v>
      </c>
      <c r="R13" s="115">
        <f t="shared" ref="R13:R14" si="9">K13-M13-Q13</f>
        <v>0</v>
      </c>
    </row>
    <row r="14" spans="1:18" s="187" customFormat="1" ht="16.5" customHeight="1">
      <c r="A14" s="189" t="s">
        <v>1147</v>
      </c>
      <c r="B14" s="189" t="s">
        <v>1225</v>
      </c>
      <c r="C14" s="189">
        <v>3000000</v>
      </c>
      <c r="D14" s="189"/>
      <c r="E14" s="189"/>
      <c r="F14" s="115"/>
      <c r="G14" s="115"/>
      <c r="H14" s="115">
        <v>0</v>
      </c>
      <c r="I14" s="115"/>
      <c r="J14" s="115">
        <f t="shared" si="6"/>
        <v>0</v>
      </c>
      <c r="K14" s="115">
        <f>C14+J14</f>
        <v>3000000</v>
      </c>
      <c r="L14" s="189">
        <v>3000000</v>
      </c>
      <c r="M14" s="189">
        <v>3000000</v>
      </c>
      <c r="N14" s="283">
        <f t="shared" si="7"/>
        <v>0</v>
      </c>
      <c r="O14" s="189"/>
      <c r="P14" s="189"/>
      <c r="Q14" s="283">
        <f t="shared" si="8"/>
        <v>0</v>
      </c>
      <c r="R14" s="115">
        <f t="shared" si="9"/>
        <v>0</v>
      </c>
    </row>
    <row r="15" spans="1:18" s="187" customFormat="1" ht="16.5" customHeight="1">
      <c r="A15" s="173" t="s">
        <v>16</v>
      </c>
      <c r="B15" s="173" t="s">
        <v>1204</v>
      </c>
      <c r="C15" s="173">
        <f>SUM(C16:C17)</f>
        <v>900000</v>
      </c>
      <c r="D15" s="173">
        <f t="shared" ref="D15:R15" si="10">SUM(D16:D17)</f>
        <v>0</v>
      </c>
      <c r="E15" s="173">
        <f t="shared" si="10"/>
        <v>0</v>
      </c>
      <c r="F15" s="173">
        <f t="shared" si="10"/>
        <v>0</v>
      </c>
      <c r="G15" s="173">
        <f t="shared" si="10"/>
        <v>0</v>
      </c>
      <c r="H15" s="173">
        <f t="shared" si="10"/>
        <v>0</v>
      </c>
      <c r="I15" s="173">
        <f t="shared" si="10"/>
        <v>0</v>
      </c>
      <c r="J15" s="173">
        <f t="shared" si="10"/>
        <v>0</v>
      </c>
      <c r="K15" s="173">
        <f t="shared" si="10"/>
        <v>900000</v>
      </c>
      <c r="L15" s="173">
        <f t="shared" si="10"/>
        <v>900000</v>
      </c>
      <c r="M15" s="173">
        <f t="shared" si="10"/>
        <v>900000</v>
      </c>
      <c r="N15" s="173">
        <f t="shared" si="10"/>
        <v>0</v>
      </c>
      <c r="O15" s="173">
        <f t="shared" si="10"/>
        <v>0</v>
      </c>
      <c r="P15" s="173">
        <f t="shared" si="10"/>
        <v>0</v>
      </c>
      <c r="Q15" s="173">
        <f t="shared" si="10"/>
        <v>0</v>
      </c>
      <c r="R15" s="173">
        <f t="shared" si="10"/>
        <v>0</v>
      </c>
    </row>
    <row r="16" spans="1:18" s="187" customFormat="1" ht="16.5" customHeight="1">
      <c r="A16" s="189" t="s">
        <v>1147</v>
      </c>
      <c r="B16" s="189" t="s">
        <v>1205</v>
      </c>
      <c r="C16" s="189">
        <v>200000</v>
      </c>
      <c r="D16" s="189"/>
      <c r="E16" s="189"/>
      <c r="F16" s="115"/>
      <c r="G16" s="115"/>
      <c r="H16" s="115">
        <v>0</v>
      </c>
      <c r="I16" s="115"/>
      <c r="J16" s="115">
        <f t="shared" ref="J16:J17" si="11">SUM(F16:I16)</f>
        <v>0</v>
      </c>
      <c r="K16" s="115">
        <f>C16+J16</f>
        <v>200000</v>
      </c>
      <c r="L16" s="189">
        <v>200000</v>
      </c>
      <c r="M16" s="189">
        <v>200000</v>
      </c>
      <c r="N16" s="283">
        <f t="shared" ref="N16:N17" si="12">L16-M16</f>
        <v>0</v>
      </c>
      <c r="O16" s="189"/>
      <c r="P16" s="189"/>
      <c r="Q16" s="283">
        <f t="shared" ref="Q16:Q17" si="13">SUM(N16:P16)</f>
        <v>0</v>
      </c>
      <c r="R16" s="115">
        <f t="shared" ref="R16:R17" si="14">K16-M16-Q16</f>
        <v>0</v>
      </c>
    </row>
    <row r="17" spans="1:18" s="187" customFormat="1" ht="16.5" customHeight="1">
      <c r="A17" s="189" t="s">
        <v>1147</v>
      </c>
      <c r="B17" s="189" t="s">
        <v>1206</v>
      </c>
      <c r="C17" s="189">
        <v>700000</v>
      </c>
      <c r="D17" s="189"/>
      <c r="E17" s="189"/>
      <c r="F17" s="115"/>
      <c r="G17" s="115"/>
      <c r="H17" s="115">
        <v>0</v>
      </c>
      <c r="I17" s="115"/>
      <c r="J17" s="115">
        <f t="shared" si="11"/>
        <v>0</v>
      </c>
      <c r="K17" s="115">
        <f>C17+J17</f>
        <v>700000</v>
      </c>
      <c r="L17" s="189">
        <v>700000</v>
      </c>
      <c r="M17" s="189">
        <v>700000</v>
      </c>
      <c r="N17" s="283">
        <f t="shared" si="12"/>
        <v>0</v>
      </c>
      <c r="O17" s="189"/>
      <c r="P17" s="189"/>
      <c r="Q17" s="283">
        <f t="shared" si="13"/>
        <v>0</v>
      </c>
      <c r="R17" s="115">
        <f t="shared" si="14"/>
        <v>0</v>
      </c>
    </row>
    <row r="18" spans="1:18" s="187" customFormat="1" ht="16.5" customHeight="1">
      <c r="A18" s="173" t="s">
        <v>16</v>
      </c>
      <c r="B18" s="173" t="s">
        <v>1226</v>
      </c>
      <c r="C18" s="173">
        <f>SUM(C19)</f>
        <v>450000</v>
      </c>
      <c r="D18" s="173">
        <f t="shared" ref="D18:R18" si="15">SUM(D19)</f>
        <v>0</v>
      </c>
      <c r="E18" s="173">
        <f t="shared" si="15"/>
        <v>0</v>
      </c>
      <c r="F18" s="173">
        <f t="shared" si="15"/>
        <v>0</v>
      </c>
      <c r="G18" s="173">
        <f t="shared" si="15"/>
        <v>0</v>
      </c>
      <c r="H18" s="173">
        <f t="shared" si="15"/>
        <v>0</v>
      </c>
      <c r="I18" s="173">
        <f t="shared" si="15"/>
        <v>0</v>
      </c>
      <c r="J18" s="173">
        <f t="shared" si="15"/>
        <v>0</v>
      </c>
      <c r="K18" s="173">
        <f t="shared" si="15"/>
        <v>450000</v>
      </c>
      <c r="L18" s="173">
        <f t="shared" si="15"/>
        <v>450000</v>
      </c>
      <c r="M18" s="173">
        <f t="shared" si="15"/>
        <v>450000</v>
      </c>
      <c r="N18" s="173">
        <f t="shared" si="15"/>
        <v>0</v>
      </c>
      <c r="O18" s="173">
        <f t="shared" si="15"/>
        <v>0</v>
      </c>
      <c r="P18" s="173">
        <f t="shared" si="15"/>
        <v>0</v>
      </c>
      <c r="Q18" s="173">
        <f t="shared" si="15"/>
        <v>0</v>
      </c>
      <c r="R18" s="173">
        <f t="shared" si="15"/>
        <v>0</v>
      </c>
    </row>
    <row r="19" spans="1:18" s="187" customFormat="1" ht="16.5" customHeight="1">
      <c r="A19" s="189" t="s">
        <v>1147</v>
      </c>
      <c r="B19" s="189" t="s">
        <v>1226</v>
      </c>
      <c r="C19" s="189">
        <v>450000</v>
      </c>
      <c r="D19" s="189"/>
      <c r="E19" s="189"/>
      <c r="F19" s="115"/>
      <c r="G19" s="115"/>
      <c r="H19" s="115">
        <v>0</v>
      </c>
      <c r="I19" s="115"/>
      <c r="J19" s="115">
        <f>SUM(F19:I19)</f>
        <v>0</v>
      </c>
      <c r="K19" s="115">
        <f>C19+J19</f>
        <v>450000</v>
      </c>
      <c r="L19" s="189">
        <v>450000</v>
      </c>
      <c r="M19" s="189">
        <v>450000</v>
      </c>
      <c r="N19" s="283">
        <f>L19-M19</f>
        <v>0</v>
      </c>
      <c r="O19" s="189"/>
      <c r="P19" s="189"/>
      <c r="Q19" s="283">
        <f>SUM(N19:P19)</f>
        <v>0</v>
      </c>
      <c r="R19" s="115">
        <f>K19-M19-Q19</f>
        <v>0</v>
      </c>
    </row>
    <row r="20" spans="1:18" s="187" customFormat="1" ht="16.5" customHeight="1">
      <c r="A20" s="173" t="s">
        <v>16</v>
      </c>
      <c r="B20" s="173" t="s">
        <v>1210</v>
      </c>
      <c r="C20" s="173">
        <f>SUM(C21)</f>
        <v>900000</v>
      </c>
      <c r="D20" s="173">
        <f t="shared" ref="D20:R20" si="16">SUM(D21)</f>
        <v>0</v>
      </c>
      <c r="E20" s="173">
        <f t="shared" si="16"/>
        <v>0</v>
      </c>
      <c r="F20" s="173">
        <f t="shared" si="16"/>
        <v>0</v>
      </c>
      <c r="G20" s="173">
        <f t="shared" si="16"/>
        <v>0</v>
      </c>
      <c r="H20" s="173">
        <f t="shared" si="16"/>
        <v>0</v>
      </c>
      <c r="I20" s="173">
        <f t="shared" si="16"/>
        <v>0</v>
      </c>
      <c r="J20" s="173">
        <f t="shared" si="16"/>
        <v>0</v>
      </c>
      <c r="K20" s="173">
        <f t="shared" si="16"/>
        <v>900000</v>
      </c>
      <c r="L20" s="173">
        <f t="shared" si="16"/>
        <v>900000</v>
      </c>
      <c r="M20" s="173">
        <f t="shared" si="16"/>
        <v>900000</v>
      </c>
      <c r="N20" s="173">
        <f t="shared" si="16"/>
        <v>0</v>
      </c>
      <c r="O20" s="173">
        <f t="shared" si="16"/>
        <v>0</v>
      </c>
      <c r="P20" s="173">
        <f t="shared" si="16"/>
        <v>0</v>
      </c>
      <c r="Q20" s="173">
        <f t="shared" si="16"/>
        <v>0</v>
      </c>
      <c r="R20" s="173">
        <f t="shared" si="16"/>
        <v>0</v>
      </c>
    </row>
    <row r="21" spans="1:18" s="187" customFormat="1" ht="16.5" customHeight="1">
      <c r="A21" s="189" t="s">
        <v>1147</v>
      </c>
      <c r="B21" s="189" t="s">
        <v>1211</v>
      </c>
      <c r="C21" s="189">
        <v>900000</v>
      </c>
      <c r="D21" s="189"/>
      <c r="E21" s="189"/>
      <c r="F21" s="115"/>
      <c r="G21" s="115"/>
      <c r="H21" s="115">
        <v>0</v>
      </c>
      <c r="I21" s="115"/>
      <c r="J21" s="115">
        <f>SUM(F21:I21)</f>
        <v>0</v>
      </c>
      <c r="K21" s="115">
        <f>C21+J21</f>
        <v>900000</v>
      </c>
      <c r="L21" s="189">
        <v>900000</v>
      </c>
      <c r="M21" s="189">
        <v>900000</v>
      </c>
      <c r="N21" s="283">
        <f>L21-M21</f>
        <v>0</v>
      </c>
      <c r="O21" s="189"/>
      <c r="P21" s="189"/>
      <c r="Q21" s="283">
        <f>SUM(N21:P21)</f>
        <v>0</v>
      </c>
      <c r="R21" s="115">
        <f>K21-M21-Q21</f>
        <v>0</v>
      </c>
    </row>
    <row r="22" spans="1:18" s="187" customFormat="1" ht="16.5" customHeight="1">
      <c r="A22" s="173" t="s">
        <v>16</v>
      </c>
      <c r="B22" s="173" t="s">
        <v>1212</v>
      </c>
      <c r="C22" s="173">
        <f>SUM(C23)</f>
        <v>700000</v>
      </c>
      <c r="D22" s="173">
        <f t="shared" ref="D22:R22" si="17">SUM(D23)</f>
        <v>0</v>
      </c>
      <c r="E22" s="173">
        <f t="shared" si="17"/>
        <v>0</v>
      </c>
      <c r="F22" s="173">
        <f t="shared" si="17"/>
        <v>0</v>
      </c>
      <c r="G22" s="173">
        <f t="shared" si="17"/>
        <v>0</v>
      </c>
      <c r="H22" s="173">
        <f t="shared" si="17"/>
        <v>0</v>
      </c>
      <c r="I22" s="173">
        <f t="shared" si="17"/>
        <v>0</v>
      </c>
      <c r="J22" s="173">
        <f t="shared" si="17"/>
        <v>0</v>
      </c>
      <c r="K22" s="173">
        <f t="shared" si="17"/>
        <v>700000</v>
      </c>
      <c r="L22" s="173">
        <f t="shared" si="17"/>
        <v>700000</v>
      </c>
      <c r="M22" s="173">
        <f t="shared" si="17"/>
        <v>700000</v>
      </c>
      <c r="N22" s="173">
        <f t="shared" si="17"/>
        <v>0</v>
      </c>
      <c r="O22" s="173">
        <f t="shared" si="17"/>
        <v>0</v>
      </c>
      <c r="P22" s="173">
        <f t="shared" si="17"/>
        <v>0</v>
      </c>
      <c r="Q22" s="173">
        <f t="shared" si="17"/>
        <v>0</v>
      </c>
      <c r="R22" s="173">
        <f t="shared" si="17"/>
        <v>0</v>
      </c>
    </row>
    <row r="23" spans="1:18" s="187" customFormat="1" ht="16.5" customHeight="1">
      <c r="A23" s="189" t="s">
        <v>1147</v>
      </c>
      <c r="B23" s="189" t="s">
        <v>1213</v>
      </c>
      <c r="C23" s="189">
        <v>700000</v>
      </c>
      <c r="D23" s="189"/>
      <c r="E23" s="189"/>
      <c r="F23" s="115"/>
      <c r="G23" s="115"/>
      <c r="H23" s="115">
        <v>0</v>
      </c>
      <c r="I23" s="115"/>
      <c r="J23" s="115">
        <f>SUM(F23:I23)</f>
        <v>0</v>
      </c>
      <c r="K23" s="115">
        <f>C23+J23</f>
        <v>700000</v>
      </c>
      <c r="L23" s="189">
        <v>700000</v>
      </c>
      <c r="M23" s="189">
        <v>700000</v>
      </c>
      <c r="N23" s="283">
        <f>L23-M23</f>
        <v>0</v>
      </c>
      <c r="O23" s="189"/>
      <c r="P23" s="189"/>
      <c r="Q23" s="283">
        <f>SUM(N23:P23)</f>
        <v>0</v>
      </c>
      <c r="R23" s="115">
        <f>K23-M23-Q23</f>
        <v>0</v>
      </c>
    </row>
    <row r="24" spans="1:18" s="187" customFormat="1" ht="16.5" customHeight="1">
      <c r="A24" s="173" t="s">
        <v>16</v>
      </c>
      <c r="B24" s="173" t="s">
        <v>1214</v>
      </c>
      <c r="C24" s="173">
        <f>SUM(C25)</f>
        <v>2500000</v>
      </c>
      <c r="D24" s="173">
        <f t="shared" ref="D24:R24" si="18">SUM(D25)</f>
        <v>0</v>
      </c>
      <c r="E24" s="173">
        <f t="shared" si="18"/>
        <v>0</v>
      </c>
      <c r="F24" s="173">
        <f t="shared" si="18"/>
        <v>0</v>
      </c>
      <c r="G24" s="173">
        <f t="shared" si="18"/>
        <v>0</v>
      </c>
      <c r="H24" s="173">
        <f t="shared" si="18"/>
        <v>0</v>
      </c>
      <c r="I24" s="173">
        <f t="shared" si="18"/>
        <v>0</v>
      </c>
      <c r="J24" s="173">
        <f t="shared" si="18"/>
        <v>0</v>
      </c>
      <c r="K24" s="173">
        <f t="shared" si="18"/>
        <v>2500000</v>
      </c>
      <c r="L24" s="173">
        <f t="shared" si="18"/>
        <v>2500000</v>
      </c>
      <c r="M24" s="173">
        <f t="shared" si="18"/>
        <v>2500000</v>
      </c>
      <c r="N24" s="173">
        <f t="shared" si="18"/>
        <v>0</v>
      </c>
      <c r="O24" s="173">
        <f t="shared" si="18"/>
        <v>0</v>
      </c>
      <c r="P24" s="173">
        <f t="shared" si="18"/>
        <v>0</v>
      </c>
      <c r="Q24" s="173">
        <f t="shared" si="18"/>
        <v>0</v>
      </c>
      <c r="R24" s="173">
        <f t="shared" si="18"/>
        <v>0</v>
      </c>
    </row>
    <row r="25" spans="1:18" s="187" customFormat="1" ht="16.5" customHeight="1">
      <c r="A25" s="189" t="s">
        <v>1147</v>
      </c>
      <c r="B25" s="189" t="s">
        <v>1227</v>
      </c>
      <c r="C25" s="189">
        <v>2500000</v>
      </c>
      <c r="D25" s="189"/>
      <c r="E25" s="189"/>
      <c r="F25" s="115"/>
      <c r="G25" s="115"/>
      <c r="H25" s="115">
        <v>0</v>
      </c>
      <c r="I25" s="115"/>
      <c r="J25" s="115">
        <f>SUM(F25:I25)</f>
        <v>0</v>
      </c>
      <c r="K25" s="115">
        <f>C25+J25</f>
        <v>2500000</v>
      </c>
      <c r="L25" s="189">
        <v>2500000</v>
      </c>
      <c r="M25" s="189">
        <v>2500000</v>
      </c>
      <c r="N25" s="283">
        <f>L25-M25</f>
        <v>0</v>
      </c>
      <c r="O25" s="189"/>
      <c r="P25" s="189"/>
      <c r="Q25" s="283">
        <f>SUM(N25:P25)</f>
        <v>0</v>
      </c>
      <c r="R25" s="115">
        <f>K25-M25-Q25</f>
        <v>0</v>
      </c>
    </row>
    <row r="26" spans="1:18" s="187" customFormat="1" ht="16.5" customHeight="1">
      <c r="A26" s="117" t="s">
        <v>1</v>
      </c>
      <c r="B26" s="117" t="s">
        <v>232</v>
      </c>
      <c r="C26" s="117">
        <f>SUM(C27)</f>
        <v>11178000</v>
      </c>
      <c r="D26" s="117">
        <f t="shared" ref="D26:R26" si="19">SUM(D27)</f>
        <v>0</v>
      </c>
      <c r="E26" s="117">
        <f t="shared" si="19"/>
        <v>0</v>
      </c>
      <c r="F26" s="117">
        <f t="shared" si="19"/>
        <v>0</v>
      </c>
      <c r="G26" s="117">
        <f t="shared" si="19"/>
        <v>0</v>
      </c>
      <c r="H26" s="117">
        <f t="shared" si="19"/>
        <v>0</v>
      </c>
      <c r="I26" s="117">
        <f t="shared" si="19"/>
        <v>0</v>
      </c>
      <c r="J26" s="117">
        <f t="shared" si="19"/>
        <v>0</v>
      </c>
      <c r="K26" s="117">
        <f t="shared" si="19"/>
        <v>11178000</v>
      </c>
      <c r="L26" s="117">
        <f t="shared" si="19"/>
        <v>11178000</v>
      </c>
      <c r="M26" s="117">
        <f t="shared" si="19"/>
        <v>11178000</v>
      </c>
      <c r="N26" s="117">
        <f t="shared" si="19"/>
        <v>0</v>
      </c>
      <c r="O26" s="117">
        <f t="shared" si="19"/>
        <v>0</v>
      </c>
      <c r="P26" s="117">
        <f t="shared" si="19"/>
        <v>0</v>
      </c>
      <c r="Q26" s="117">
        <f t="shared" si="19"/>
        <v>0</v>
      </c>
      <c r="R26" s="117">
        <f t="shared" si="19"/>
        <v>0</v>
      </c>
    </row>
    <row r="27" spans="1:18" s="187" customFormat="1" ht="16.5" customHeight="1">
      <c r="A27" s="119" t="s">
        <v>2</v>
      </c>
      <c r="B27" s="119" t="s">
        <v>253</v>
      </c>
      <c r="C27" s="119">
        <f>C28</f>
        <v>11178000</v>
      </c>
      <c r="D27" s="119">
        <f t="shared" ref="D27:R27" si="20">D28</f>
        <v>0</v>
      </c>
      <c r="E27" s="119">
        <f t="shared" si="20"/>
        <v>0</v>
      </c>
      <c r="F27" s="119">
        <f t="shared" si="20"/>
        <v>0</v>
      </c>
      <c r="G27" s="119">
        <f t="shared" si="20"/>
        <v>0</v>
      </c>
      <c r="H27" s="119">
        <f t="shared" si="20"/>
        <v>0</v>
      </c>
      <c r="I27" s="119">
        <f t="shared" si="20"/>
        <v>0</v>
      </c>
      <c r="J27" s="119">
        <f t="shared" si="20"/>
        <v>0</v>
      </c>
      <c r="K27" s="119">
        <f t="shared" si="20"/>
        <v>11178000</v>
      </c>
      <c r="L27" s="119">
        <f t="shared" si="20"/>
        <v>11178000</v>
      </c>
      <c r="M27" s="119">
        <f t="shared" si="20"/>
        <v>11178000</v>
      </c>
      <c r="N27" s="119">
        <f t="shared" si="20"/>
        <v>0</v>
      </c>
      <c r="O27" s="119">
        <f t="shared" si="20"/>
        <v>0</v>
      </c>
      <c r="P27" s="119">
        <f t="shared" si="20"/>
        <v>0</v>
      </c>
      <c r="Q27" s="119">
        <f t="shared" si="20"/>
        <v>0</v>
      </c>
      <c r="R27" s="119">
        <f t="shared" si="20"/>
        <v>0</v>
      </c>
    </row>
    <row r="28" spans="1:18" s="187" customFormat="1" ht="16.5" customHeight="1">
      <c r="A28" s="120" t="s">
        <v>3</v>
      </c>
      <c r="B28" s="120" t="s">
        <v>396</v>
      </c>
      <c r="C28" s="120">
        <f>SUM(C29)</f>
        <v>11178000</v>
      </c>
      <c r="D28" s="120">
        <f t="shared" ref="D28:R29" si="21">SUM(D29)</f>
        <v>0</v>
      </c>
      <c r="E28" s="120">
        <f t="shared" si="21"/>
        <v>0</v>
      </c>
      <c r="F28" s="120">
        <f t="shared" si="21"/>
        <v>0</v>
      </c>
      <c r="G28" s="120">
        <f t="shared" si="21"/>
        <v>0</v>
      </c>
      <c r="H28" s="120">
        <f t="shared" si="21"/>
        <v>0</v>
      </c>
      <c r="I28" s="120">
        <f t="shared" si="21"/>
        <v>0</v>
      </c>
      <c r="J28" s="120">
        <f t="shared" si="21"/>
        <v>0</v>
      </c>
      <c r="K28" s="120">
        <f t="shared" si="21"/>
        <v>11178000</v>
      </c>
      <c r="L28" s="120">
        <f t="shared" si="21"/>
        <v>11178000</v>
      </c>
      <c r="M28" s="120">
        <f t="shared" si="21"/>
        <v>11178000</v>
      </c>
      <c r="N28" s="120">
        <f t="shared" si="21"/>
        <v>0</v>
      </c>
      <c r="O28" s="120">
        <f t="shared" si="21"/>
        <v>0</v>
      </c>
      <c r="P28" s="120">
        <f t="shared" si="21"/>
        <v>0</v>
      </c>
      <c r="Q28" s="120">
        <f t="shared" si="21"/>
        <v>0</v>
      </c>
      <c r="R28" s="120">
        <f t="shared" si="21"/>
        <v>0</v>
      </c>
    </row>
    <row r="29" spans="1:18" s="187" customFormat="1" ht="16.5" customHeight="1">
      <c r="A29" s="173" t="s">
        <v>16</v>
      </c>
      <c r="B29" s="173" t="s">
        <v>1112</v>
      </c>
      <c r="C29" s="173">
        <f>SUM(C30)</f>
        <v>11178000</v>
      </c>
      <c r="D29" s="173">
        <f t="shared" si="21"/>
        <v>0</v>
      </c>
      <c r="E29" s="173">
        <f t="shared" si="21"/>
        <v>0</v>
      </c>
      <c r="F29" s="173">
        <f t="shared" si="21"/>
        <v>0</v>
      </c>
      <c r="G29" s="173">
        <f t="shared" si="21"/>
        <v>0</v>
      </c>
      <c r="H29" s="173">
        <f t="shared" si="21"/>
        <v>0</v>
      </c>
      <c r="I29" s="173">
        <f t="shared" si="21"/>
        <v>0</v>
      </c>
      <c r="J29" s="173">
        <f t="shared" si="21"/>
        <v>0</v>
      </c>
      <c r="K29" s="173">
        <f t="shared" si="21"/>
        <v>11178000</v>
      </c>
      <c r="L29" s="173">
        <f t="shared" si="21"/>
        <v>11178000</v>
      </c>
      <c r="M29" s="173">
        <f t="shared" si="21"/>
        <v>11178000</v>
      </c>
      <c r="N29" s="173">
        <f t="shared" si="21"/>
        <v>0</v>
      </c>
      <c r="O29" s="173">
        <f t="shared" si="21"/>
        <v>0</v>
      </c>
      <c r="P29" s="173">
        <f t="shared" si="21"/>
        <v>0</v>
      </c>
      <c r="Q29" s="173">
        <f t="shared" si="21"/>
        <v>0</v>
      </c>
      <c r="R29" s="173">
        <f t="shared" si="21"/>
        <v>0</v>
      </c>
    </row>
    <row r="30" spans="1:18" s="187" customFormat="1" ht="16.5" customHeight="1">
      <c r="A30" s="189" t="s">
        <v>64</v>
      </c>
      <c r="B30" s="189" t="s">
        <v>1112</v>
      </c>
      <c r="C30" s="189">
        <v>11178000</v>
      </c>
      <c r="D30" s="189"/>
      <c r="E30" s="189"/>
      <c r="F30" s="115"/>
      <c r="G30" s="115"/>
      <c r="H30" s="115">
        <v>0</v>
      </c>
      <c r="I30" s="115"/>
      <c r="J30" s="115">
        <f>SUM(F30:I30)</f>
        <v>0</v>
      </c>
      <c r="K30" s="115">
        <f>C30+J30</f>
        <v>11178000</v>
      </c>
      <c r="L30" s="189">
        <v>11178000</v>
      </c>
      <c r="M30" s="189">
        <v>11178000</v>
      </c>
      <c r="N30" s="283">
        <f>L30-M30</f>
        <v>0</v>
      </c>
      <c r="O30" s="189"/>
      <c r="P30" s="189"/>
      <c r="Q30" s="283">
        <f>SUM(N30:P30)</f>
        <v>0</v>
      </c>
      <c r="R30" s="115">
        <f>K30-M30-Q30</f>
        <v>0</v>
      </c>
    </row>
    <row r="31" spans="1:18" s="187" customFormat="1" ht="16.5" customHeight="1">
      <c r="A31" s="117" t="s">
        <v>1</v>
      </c>
      <c r="B31" s="117" t="s">
        <v>397</v>
      </c>
      <c r="C31" s="117">
        <f>SUM(C32)</f>
        <v>35000000</v>
      </c>
      <c r="D31" s="117">
        <f t="shared" ref="D31:R32" si="22">SUM(D32)</f>
        <v>0</v>
      </c>
      <c r="E31" s="117">
        <f t="shared" si="22"/>
        <v>0</v>
      </c>
      <c r="F31" s="117">
        <f t="shared" si="22"/>
        <v>0</v>
      </c>
      <c r="G31" s="117">
        <f t="shared" si="22"/>
        <v>0</v>
      </c>
      <c r="H31" s="117">
        <f t="shared" si="22"/>
        <v>-6209000</v>
      </c>
      <c r="I31" s="117">
        <f t="shared" si="22"/>
        <v>0</v>
      </c>
      <c r="J31" s="117">
        <f t="shared" si="22"/>
        <v>-6209000</v>
      </c>
      <c r="K31" s="117">
        <f t="shared" si="22"/>
        <v>28791000</v>
      </c>
      <c r="L31" s="117">
        <f t="shared" si="22"/>
        <v>28668360</v>
      </c>
      <c r="M31" s="117">
        <f t="shared" si="22"/>
        <v>28668360</v>
      </c>
      <c r="N31" s="117">
        <f t="shared" si="22"/>
        <v>0</v>
      </c>
      <c r="O31" s="117">
        <f t="shared" si="22"/>
        <v>0</v>
      </c>
      <c r="P31" s="117">
        <f t="shared" si="22"/>
        <v>0</v>
      </c>
      <c r="Q31" s="117">
        <f t="shared" si="22"/>
        <v>0</v>
      </c>
      <c r="R31" s="117">
        <f t="shared" si="22"/>
        <v>122640</v>
      </c>
    </row>
    <row r="32" spans="1:18" s="187" customFormat="1" ht="16.5" customHeight="1">
      <c r="A32" s="119" t="s">
        <v>2</v>
      </c>
      <c r="B32" s="119" t="s">
        <v>324</v>
      </c>
      <c r="C32" s="119">
        <f>SUM(C33)</f>
        <v>35000000</v>
      </c>
      <c r="D32" s="119">
        <f t="shared" si="22"/>
        <v>0</v>
      </c>
      <c r="E32" s="119">
        <f t="shared" si="22"/>
        <v>0</v>
      </c>
      <c r="F32" s="119">
        <f t="shared" si="22"/>
        <v>0</v>
      </c>
      <c r="G32" s="119">
        <f t="shared" si="22"/>
        <v>0</v>
      </c>
      <c r="H32" s="119">
        <f t="shared" si="22"/>
        <v>-6209000</v>
      </c>
      <c r="I32" s="119">
        <f t="shared" si="22"/>
        <v>0</v>
      </c>
      <c r="J32" s="119">
        <f t="shared" si="22"/>
        <v>-6209000</v>
      </c>
      <c r="K32" s="119">
        <f t="shared" si="22"/>
        <v>28791000</v>
      </c>
      <c r="L32" s="119">
        <f t="shared" si="22"/>
        <v>28668360</v>
      </c>
      <c r="M32" s="119">
        <f t="shared" si="22"/>
        <v>28668360</v>
      </c>
      <c r="N32" s="119">
        <f t="shared" si="22"/>
        <v>0</v>
      </c>
      <c r="O32" s="119">
        <f t="shared" si="22"/>
        <v>0</v>
      </c>
      <c r="P32" s="119">
        <f t="shared" si="22"/>
        <v>0</v>
      </c>
      <c r="Q32" s="119">
        <f t="shared" si="22"/>
        <v>0</v>
      </c>
      <c r="R32" s="119">
        <f t="shared" si="22"/>
        <v>122640</v>
      </c>
    </row>
    <row r="33" spans="1:18" s="187" customFormat="1" ht="16.5" customHeight="1">
      <c r="A33" s="120" t="s">
        <v>3</v>
      </c>
      <c r="B33" s="120" t="s">
        <v>398</v>
      </c>
      <c r="C33" s="120">
        <f t="shared" ref="C33:R33" si="23">SUM(C34,C36,C40,C42,C45,C47,C49)</f>
        <v>35000000</v>
      </c>
      <c r="D33" s="120">
        <f t="shared" si="23"/>
        <v>0</v>
      </c>
      <c r="E33" s="120">
        <f t="shared" si="23"/>
        <v>0</v>
      </c>
      <c r="F33" s="120">
        <f t="shared" si="23"/>
        <v>0</v>
      </c>
      <c r="G33" s="120">
        <f t="shared" si="23"/>
        <v>0</v>
      </c>
      <c r="H33" s="120">
        <f t="shared" si="23"/>
        <v>-6209000</v>
      </c>
      <c r="I33" s="120">
        <f t="shared" si="23"/>
        <v>0</v>
      </c>
      <c r="J33" s="120">
        <f t="shared" si="23"/>
        <v>-6209000</v>
      </c>
      <c r="K33" s="120">
        <f t="shared" si="23"/>
        <v>28791000</v>
      </c>
      <c r="L33" s="120">
        <f t="shared" si="23"/>
        <v>28668360</v>
      </c>
      <c r="M33" s="120">
        <f t="shared" si="23"/>
        <v>28668360</v>
      </c>
      <c r="N33" s="120">
        <f t="shared" si="23"/>
        <v>0</v>
      </c>
      <c r="O33" s="120">
        <f t="shared" si="23"/>
        <v>0</v>
      </c>
      <c r="P33" s="120">
        <f t="shared" si="23"/>
        <v>0</v>
      </c>
      <c r="Q33" s="120">
        <f t="shared" si="23"/>
        <v>0</v>
      </c>
      <c r="R33" s="120">
        <f t="shared" si="23"/>
        <v>122640</v>
      </c>
    </row>
    <row r="34" spans="1:18" s="187" customFormat="1" ht="16.5" customHeight="1">
      <c r="A34" s="173" t="s">
        <v>16</v>
      </c>
      <c r="B34" s="173" t="s">
        <v>1166</v>
      </c>
      <c r="C34" s="173">
        <f>SUM(C35)</f>
        <v>20400000</v>
      </c>
      <c r="D34" s="173">
        <f t="shared" ref="D34:R34" si="24">SUM(D35)</f>
        <v>0</v>
      </c>
      <c r="E34" s="173">
        <f t="shared" si="24"/>
        <v>0</v>
      </c>
      <c r="F34" s="173">
        <f t="shared" si="24"/>
        <v>0</v>
      </c>
      <c r="G34" s="173">
        <f t="shared" si="24"/>
        <v>0</v>
      </c>
      <c r="H34" s="173">
        <f t="shared" si="24"/>
        <v>-350000</v>
      </c>
      <c r="I34" s="173">
        <f t="shared" si="24"/>
        <v>0</v>
      </c>
      <c r="J34" s="173">
        <f t="shared" si="24"/>
        <v>-350000</v>
      </c>
      <c r="K34" s="173">
        <f t="shared" si="24"/>
        <v>20050000</v>
      </c>
      <c r="L34" s="173">
        <f t="shared" si="24"/>
        <v>20050000</v>
      </c>
      <c r="M34" s="173">
        <f t="shared" si="24"/>
        <v>20050000</v>
      </c>
      <c r="N34" s="173">
        <f t="shared" si="24"/>
        <v>0</v>
      </c>
      <c r="O34" s="173">
        <f t="shared" si="24"/>
        <v>0</v>
      </c>
      <c r="P34" s="173">
        <f t="shared" si="24"/>
        <v>0</v>
      </c>
      <c r="Q34" s="173">
        <f t="shared" si="24"/>
        <v>0</v>
      </c>
      <c r="R34" s="173">
        <f t="shared" si="24"/>
        <v>0</v>
      </c>
    </row>
    <row r="35" spans="1:18" s="187" customFormat="1" ht="16.5" customHeight="1">
      <c r="A35" s="189" t="s">
        <v>1092</v>
      </c>
      <c r="B35" s="189" t="s">
        <v>1167</v>
      </c>
      <c r="C35" s="189">
        <v>20400000</v>
      </c>
      <c r="D35" s="189"/>
      <c r="E35" s="189"/>
      <c r="F35" s="115"/>
      <c r="G35" s="115"/>
      <c r="H35" s="115">
        <v>-350000</v>
      </c>
      <c r="I35" s="115"/>
      <c r="J35" s="115">
        <f>SUM(F35:I35)</f>
        <v>-350000</v>
      </c>
      <c r="K35" s="115">
        <f>C35+J35</f>
        <v>20050000</v>
      </c>
      <c r="L35" s="189">
        <v>20050000</v>
      </c>
      <c r="M35" s="189">
        <v>20050000</v>
      </c>
      <c r="N35" s="283">
        <f>L35-M35</f>
        <v>0</v>
      </c>
      <c r="O35" s="189"/>
      <c r="P35" s="189"/>
      <c r="Q35" s="283">
        <f>SUM(N35:P35)</f>
        <v>0</v>
      </c>
      <c r="R35" s="115">
        <f>K35-M35-Q35</f>
        <v>0</v>
      </c>
    </row>
    <row r="36" spans="1:18" s="187" customFormat="1" ht="16.5" customHeight="1">
      <c r="A36" s="173" t="s">
        <v>16</v>
      </c>
      <c r="B36" s="173" t="s">
        <v>1100</v>
      </c>
      <c r="C36" s="173">
        <f>SUM(C37:C39)</f>
        <v>5860000</v>
      </c>
      <c r="D36" s="173">
        <f t="shared" ref="D36:R36" si="25">SUM(D37:D39)</f>
        <v>0</v>
      </c>
      <c r="E36" s="173">
        <f t="shared" si="25"/>
        <v>0</v>
      </c>
      <c r="F36" s="173">
        <f t="shared" si="25"/>
        <v>0</v>
      </c>
      <c r="G36" s="173">
        <f t="shared" si="25"/>
        <v>0</v>
      </c>
      <c r="H36" s="173">
        <f t="shared" si="25"/>
        <v>-1634000</v>
      </c>
      <c r="I36" s="173">
        <f t="shared" si="25"/>
        <v>0</v>
      </c>
      <c r="J36" s="173">
        <f t="shared" si="25"/>
        <v>-1634000</v>
      </c>
      <c r="K36" s="173">
        <f t="shared" si="25"/>
        <v>4226000</v>
      </c>
      <c r="L36" s="173">
        <f t="shared" si="25"/>
        <v>4226200</v>
      </c>
      <c r="M36" s="173">
        <f t="shared" si="25"/>
        <v>4226200</v>
      </c>
      <c r="N36" s="173">
        <f t="shared" si="25"/>
        <v>0</v>
      </c>
      <c r="O36" s="173">
        <f t="shared" si="25"/>
        <v>0</v>
      </c>
      <c r="P36" s="173">
        <f t="shared" si="25"/>
        <v>0</v>
      </c>
      <c r="Q36" s="173">
        <f t="shared" si="25"/>
        <v>0</v>
      </c>
      <c r="R36" s="173">
        <f t="shared" si="25"/>
        <v>-200</v>
      </c>
    </row>
    <row r="37" spans="1:18" s="187" customFormat="1" ht="16.5" customHeight="1">
      <c r="A37" s="189" t="s">
        <v>1092</v>
      </c>
      <c r="B37" s="189" t="s">
        <v>144</v>
      </c>
      <c r="C37" s="189">
        <v>300000</v>
      </c>
      <c r="D37" s="189"/>
      <c r="E37" s="189"/>
      <c r="F37" s="115"/>
      <c r="G37" s="115"/>
      <c r="H37" s="115">
        <v>-300000</v>
      </c>
      <c r="I37" s="115"/>
      <c r="J37" s="115">
        <f t="shared" ref="J37:J39" si="26">SUM(F37:I37)</f>
        <v>-300000</v>
      </c>
      <c r="K37" s="115">
        <f>C37+J37</f>
        <v>0</v>
      </c>
      <c r="L37" s="189"/>
      <c r="M37" s="189"/>
      <c r="N37" s="283">
        <f t="shared" ref="N37:N39" si="27">L37-M37</f>
        <v>0</v>
      </c>
      <c r="O37" s="189"/>
      <c r="P37" s="189"/>
      <c r="Q37" s="283">
        <f t="shared" ref="Q37:Q39" si="28">SUM(N37:P37)</f>
        <v>0</v>
      </c>
      <c r="R37" s="115">
        <f t="shared" ref="R37:R39" si="29">K37-M37-Q37</f>
        <v>0</v>
      </c>
    </row>
    <row r="38" spans="1:18" s="187" customFormat="1" ht="16.5" customHeight="1">
      <c r="A38" s="189" t="s">
        <v>1092</v>
      </c>
      <c r="B38" s="189" t="s">
        <v>1228</v>
      </c>
      <c r="C38" s="189">
        <v>4660000</v>
      </c>
      <c r="D38" s="189"/>
      <c r="E38" s="189"/>
      <c r="F38" s="115"/>
      <c r="G38" s="115"/>
      <c r="H38" s="115">
        <f>-433800-200</f>
        <v>-434000</v>
      </c>
      <c r="I38" s="115"/>
      <c r="J38" s="115">
        <f t="shared" si="26"/>
        <v>-434000</v>
      </c>
      <c r="K38" s="115">
        <f>C38+J38</f>
        <v>4226000</v>
      </c>
      <c r="L38" s="189">
        <v>4226200</v>
      </c>
      <c r="M38" s="189">
        <v>4226200</v>
      </c>
      <c r="N38" s="283">
        <f t="shared" si="27"/>
        <v>0</v>
      </c>
      <c r="O38" s="189"/>
      <c r="P38" s="189"/>
      <c r="Q38" s="283">
        <f t="shared" si="28"/>
        <v>0</v>
      </c>
      <c r="R38" s="115">
        <f t="shared" si="29"/>
        <v>-200</v>
      </c>
    </row>
    <row r="39" spans="1:18" s="187" customFormat="1" ht="16.5" customHeight="1">
      <c r="A39" s="189" t="s">
        <v>1092</v>
      </c>
      <c r="B39" s="189" t="s">
        <v>1102</v>
      </c>
      <c r="C39" s="189">
        <v>900000</v>
      </c>
      <c r="D39" s="189"/>
      <c r="E39" s="189"/>
      <c r="F39" s="115"/>
      <c r="G39" s="115"/>
      <c r="H39" s="115">
        <v>-900000</v>
      </c>
      <c r="I39" s="115"/>
      <c r="J39" s="115">
        <f t="shared" si="26"/>
        <v>-900000</v>
      </c>
      <c r="K39" s="115">
        <f>C39+J39</f>
        <v>0</v>
      </c>
      <c r="L39" s="189"/>
      <c r="M39" s="189"/>
      <c r="N39" s="283">
        <f t="shared" si="27"/>
        <v>0</v>
      </c>
      <c r="O39" s="189"/>
      <c r="P39" s="189"/>
      <c r="Q39" s="283">
        <f t="shared" si="28"/>
        <v>0</v>
      </c>
      <c r="R39" s="115">
        <f t="shared" si="29"/>
        <v>0</v>
      </c>
    </row>
    <row r="40" spans="1:18" s="187" customFormat="1" ht="16.5" customHeight="1">
      <c r="A40" s="173" t="s">
        <v>16</v>
      </c>
      <c r="B40" s="173" t="s">
        <v>1104</v>
      </c>
      <c r="C40" s="173">
        <f>SUM(C41)</f>
        <v>840000</v>
      </c>
      <c r="D40" s="173">
        <f t="shared" ref="D40:R40" si="30">SUM(D41)</f>
        <v>0</v>
      </c>
      <c r="E40" s="173">
        <f t="shared" si="30"/>
        <v>0</v>
      </c>
      <c r="F40" s="173">
        <f t="shared" si="30"/>
        <v>0</v>
      </c>
      <c r="G40" s="173">
        <f t="shared" si="30"/>
        <v>0</v>
      </c>
      <c r="H40" s="173">
        <f t="shared" si="30"/>
        <v>-246000</v>
      </c>
      <c r="I40" s="173">
        <f t="shared" si="30"/>
        <v>0</v>
      </c>
      <c r="J40" s="173">
        <f t="shared" si="30"/>
        <v>-246000</v>
      </c>
      <c r="K40" s="173">
        <f t="shared" si="30"/>
        <v>594000</v>
      </c>
      <c r="L40" s="173">
        <f t="shared" si="30"/>
        <v>471160</v>
      </c>
      <c r="M40" s="173">
        <f t="shared" si="30"/>
        <v>471160</v>
      </c>
      <c r="N40" s="173">
        <f t="shared" si="30"/>
        <v>0</v>
      </c>
      <c r="O40" s="173">
        <f t="shared" si="30"/>
        <v>0</v>
      </c>
      <c r="P40" s="173">
        <f t="shared" si="30"/>
        <v>0</v>
      </c>
      <c r="Q40" s="173">
        <f t="shared" si="30"/>
        <v>0</v>
      </c>
      <c r="R40" s="173">
        <f t="shared" si="30"/>
        <v>122840</v>
      </c>
    </row>
    <row r="41" spans="1:18" s="187" customFormat="1" ht="16.5" customHeight="1">
      <c r="A41" s="189" t="s">
        <v>1092</v>
      </c>
      <c r="B41" s="189" t="s">
        <v>1189</v>
      </c>
      <c r="C41" s="189">
        <v>840000</v>
      </c>
      <c r="D41" s="189"/>
      <c r="E41" s="189"/>
      <c r="F41" s="115"/>
      <c r="G41" s="115"/>
      <c r="H41" s="115">
        <v>-246000</v>
      </c>
      <c r="I41" s="115"/>
      <c r="J41" s="115">
        <f>SUM(F41:I41)</f>
        <v>-246000</v>
      </c>
      <c r="K41" s="115">
        <f>C41+J41</f>
        <v>594000</v>
      </c>
      <c r="L41" s="189">
        <v>471160</v>
      </c>
      <c r="M41" s="189">
        <v>471160</v>
      </c>
      <c r="N41" s="283">
        <f>L41-M41</f>
        <v>0</v>
      </c>
      <c r="O41" s="189"/>
      <c r="P41" s="189"/>
      <c r="Q41" s="283">
        <f>SUM(N41:P41)</f>
        <v>0</v>
      </c>
      <c r="R41" s="115">
        <f>K41-M41-Q41</f>
        <v>122840</v>
      </c>
    </row>
    <row r="42" spans="1:18" s="187" customFormat="1" ht="16.5" customHeight="1">
      <c r="A42" s="173" t="s">
        <v>16</v>
      </c>
      <c r="B42" s="173" t="s">
        <v>1191</v>
      </c>
      <c r="C42" s="173">
        <f>SUM(C43:C44)</f>
        <v>5280000</v>
      </c>
      <c r="D42" s="173">
        <f t="shared" ref="D42:R42" si="31">SUM(D43:D44)</f>
        <v>0</v>
      </c>
      <c r="E42" s="173">
        <f t="shared" si="31"/>
        <v>0</v>
      </c>
      <c r="F42" s="173">
        <f t="shared" si="31"/>
        <v>0</v>
      </c>
      <c r="G42" s="173">
        <f t="shared" si="31"/>
        <v>0</v>
      </c>
      <c r="H42" s="173">
        <f t="shared" si="31"/>
        <v>-2820000</v>
      </c>
      <c r="I42" s="173">
        <f t="shared" si="31"/>
        <v>0</v>
      </c>
      <c r="J42" s="173">
        <f t="shared" si="31"/>
        <v>-2820000</v>
      </c>
      <c r="K42" s="173">
        <f t="shared" si="31"/>
        <v>2460000</v>
      </c>
      <c r="L42" s="173">
        <f t="shared" si="31"/>
        <v>2460000</v>
      </c>
      <c r="M42" s="173">
        <f t="shared" si="31"/>
        <v>2460000</v>
      </c>
      <c r="N42" s="173">
        <f t="shared" si="31"/>
        <v>0</v>
      </c>
      <c r="O42" s="173">
        <f t="shared" si="31"/>
        <v>0</v>
      </c>
      <c r="P42" s="173">
        <f t="shared" si="31"/>
        <v>0</v>
      </c>
      <c r="Q42" s="173">
        <f t="shared" si="31"/>
        <v>0</v>
      </c>
      <c r="R42" s="173">
        <f t="shared" si="31"/>
        <v>0</v>
      </c>
    </row>
    <row r="43" spans="1:18" s="187" customFormat="1" ht="16.5" customHeight="1">
      <c r="A43" s="189" t="s">
        <v>1092</v>
      </c>
      <c r="B43" s="190" t="s">
        <v>1229</v>
      </c>
      <c r="C43" s="189">
        <v>2640000</v>
      </c>
      <c r="D43" s="189"/>
      <c r="E43" s="189"/>
      <c r="F43" s="115"/>
      <c r="G43" s="115"/>
      <c r="H43" s="115">
        <v>-2640000</v>
      </c>
      <c r="I43" s="115"/>
      <c r="J43" s="115">
        <f t="shared" ref="J43:J44" si="32">SUM(F43:I43)</f>
        <v>-2640000</v>
      </c>
      <c r="K43" s="115">
        <f>C43+J43</f>
        <v>0</v>
      </c>
      <c r="L43" s="189"/>
      <c r="M43" s="189"/>
      <c r="N43" s="283">
        <f t="shared" ref="N43:N44" si="33">L43-M43</f>
        <v>0</v>
      </c>
      <c r="O43" s="189"/>
      <c r="P43" s="189"/>
      <c r="Q43" s="283">
        <f t="shared" ref="Q43:Q44" si="34">SUM(N43:P43)</f>
        <v>0</v>
      </c>
      <c r="R43" s="115">
        <f t="shared" ref="R43:R44" si="35">K43-M43-Q43</f>
        <v>0</v>
      </c>
    </row>
    <row r="44" spans="1:18" s="187" customFormat="1" ht="16.5" customHeight="1">
      <c r="A44" s="189" t="s">
        <v>1092</v>
      </c>
      <c r="B44" s="189" t="s">
        <v>1230</v>
      </c>
      <c r="C44" s="189">
        <v>2640000</v>
      </c>
      <c r="D44" s="189"/>
      <c r="E44" s="189"/>
      <c r="F44" s="115"/>
      <c r="G44" s="115"/>
      <c r="H44" s="115">
        <v>-180000</v>
      </c>
      <c r="I44" s="115"/>
      <c r="J44" s="115">
        <f t="shared" si="32"/>
        <v>-180000</v>
      </c>
      <c r="K44" s="115">
        <f>C44+J44</f>
        <v>2460000</v>
      </c>
      <c r="L44" s="189">
        <v>2460000</v>
      </c>
      <c r="M44" s="189">
        <v>2460000</v>
      </c>
      <c r="N44" s="283">
        <f t="shared" si="33"/>
        <v>0</v>
      </c>
      <c r="O44" s="189"/>
      <c r="P44" s="189"/>
      <c r="Q44" s="283">
        <f t="shared" si="34"/>
        <v>0</v>
      </c>
      <c r="R44" s="115">
        <f t="shared" si="35"/>
        <v>0</v>
      </c>
    </row>
    <row r="45" spans="1:18" s="187" customFormat="1" ht="16.5" customHeight="1">
      <c r="A45" s="173" t="s">
        <v>16</v>
      </c>
      <c r="B45" s="173" t="s">
        <v>1118</v>
      </c>
      <c r="C45" s="173">
        <f>SUM(C46)</f>
        <v>1440000</v>
      </c>
      <c r="D45" s="173">
        <f t="shared" ref="D45:R45" si="36">SUM(D46)</f>
        <v>0</v>
      </c>
      <c r="E45" s="173">
        <f t="shared" si="36"/>
        <v>0</v>
      </c>
      <c r="F45" s="173">
        <f t="shared" si="36"/>
        <v>0</v>
      </c>
      <c r="G45" s="173">
        <f t="shared" si="36"/>
        <v>0</v>
      </c>
      <c r="H45" s="173">
        <f t="shared" si="36"/>
        <v>-540000</v>
      </c>
      <c r="I45" s="173">
        <f t="shared" si="36"/>
        <v>0</v>
      </c>
      <c r="J45" s="173">
        <f t="shared" si="36"/>
        <v>-540000</v>
      </c>
      <c r="K45" s="173">
        <f t="shared" si="36"/>
        <v>900000</v>
      </c>
      <c r="L45" s="173">
        <f t="shared" si="36"/>
        <v>900000</v>
      </c>
      <c r="M45" s="173">
        <f t="shared" si="36"/>
        <v>900000</v>
      </c>
      <c r="N45" s="173">
        <f t="shared" si="36"/>
        <v>0</v>
      </c>
      <c r="O45" s="173">
        <f t="shared" si="36"/>
        <v>0</v>
      </c>
      <c r="P45" s="173">
        <f t="shared" si="36"/>
        <v>0</v>
      </c>
      <c r="Q45" s="173">
        <f t="shared" si="36"/>
        <v>0</v>
      </c>
      <c r="R45" s="173">
        <f t="shared" si="36"/>
        <v>0</v>
      </c>
    </row>
    <row r="46" spans="1:18" s="187" customFormat="1" ht="16.5" customHeight="1">
      <c r="A46" s="189" t="s">
        <v>1092</v>
      </c>
      <c r="B46" s="189" t="s">
        <v>1119</v>
      </c>
      <c r="C46" s="189">
        <v>1440000</v>
      </c>
      <c r="D46" s="189"/>
      <c r="E46" s="189"/>
      <c r="F46" s="115"/>
      <c r="G46" s="115"/>
      <c r="H46" s="115">
        <v>-540000</v>
      </c>
      <c r="I46" s="115"/>
      <c r="J46" s="115">
        <f>SUM(F46:I46)</f>
        <v>-540000</v>
      </c>
      <c r="K46" s="115">
        <f>C46+J46</f>
        <v>900000</v>
      </c>
      <c r="L46" s="189">
        <v>900000</v>
      </c>
      <c r="M46" s="189">
        <v>900000</v>
      </c>
      <c r="N46" s="283">
        <f>L46-M46</f>
        <v>0</v>
      </c>
      <c r="O46" s="189"/>
      <c r="P46" s="189"/>
      <c r="Q46" s="283">
        <f>SUM(N46:P46)</f>
        <v>0</v>
      </c>
      <c r="R46" s="115">
        <f>K46-M46-Q46</f>
        <v>0</v>
      </c>
    </row>
    <row r="47" spans="1:18" s="187" customFormat="1" ht="16.5" customHeight="1">
      <c r="A47" s="173" t="s">
        <v>16</v>
      </c>
      <c r="B47" s="173" t="s">
        <v>1121</v>
      </c>
      <c r="C47" s="173">
        <f>SUM(C48)</f>
        <v>1000000</v>
      </c>
      <c r="D47" s="173">
        <f t="shared" ref="D47:R47" si="37">SUM(D48)</f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-504000</v>
      </c>
      <c r="I47" s="173">
        <f t="shared" si="37"/>
        <v>0</v>
      </c>
      <c r="J47" s="173">
        <f t="shared" si="37"/>
        <v>-504000</v>
      </c>
      <c r="K47" s="173">
        <f t="shared" si="37"/>
        <v>496000</v>
      </c>
      <c r="L47" s="173">
        <f t="shared" si="37"/>
        <v>496000</v>
      </c>
      <c r="M47" s="173">
        <f t="shared" si="37"/>
        <v>496000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</row>
    <row r="48" spans="1:18" s="187" customFormat="1" ht="16.5" customHeight="1">
      <c r="A48" s="189" t="s">
        <v>1092</v>
      </c>
      <c r="B48" s="189" t="s">
        <v>1172</v>
      </c>
      <c r="C48" s="189">
        <v>1000000</v>
      </c>
      <c r="D48" s="189"/>
      <c r="E48" s="189"/>
      <c r="F48" s="115"/>
      <c r="G48" s="115"/>
      <c r="H48" s="115">
        <v>-504000</v>
      </c>
      <c r="I48" s="115"/>
      <c r="J48" s="115">
        <f>SUM(F48:I48)</f>
        <v>-504000</v>
      </c>
      <c r="K48" s="115">
        <f>C48+J48</f>
        <v>496000</v>
      </c>
      <c r="L48" s="189">
        <v>496000</v>
      </c>
      <c r="M48" s="189">
        <v>496000</v>
      </c>
      <c r="N48" s="283">
        <f>L48-M48</f>
        <v>0</v>
      </c>
      <c r="O48" s="189"/>
      <c r="P48" s="189"/>
      <c r="Q48" s="283">
        <f>SUM(N48:P48)</f>
        <v>0</v>
      </c>
      <c r="R48" s="115">
        <f>K48-M48-Q48</f>
        <v>0</v>
      </c>
    </row>
    <row r="49" spans="1:18" s="187" customFormat="1" ht="16.5" customHeight="1">
      <c r="A49" s="173" t="s">
        <v>16</v>
      </c>
      <c r="B49" s="173" t="s">
        <v>1194</v>
      </c>
      <c r="C49" s="173">
        <f>SUM(C50)</f>
        <v>180000</v>
      </c>
      <c r="D49" s="173">
        <f t="shared" ref="D49:R49" si="38">SUM(D50)</f>
        <v>0</v>
      </c>
      <c r="E49" s="173">
        <f t="shared" si="38"/>
        <v>0</v>
      </c>
      <c r="F49" s="173">
        <f t="shared" si="38"/>
        <v>0</v>
      </c>
      <c r="G49" s="173">
        <f t="shared" si="38"/>
        <v>0</v>
      </c>
      <c r="H49" s="173">
        <f t="shared" si="38"/>
        <v>-115000</v>
      </c>
      <c r="I49" s="173">
        <f t="shared" si="38"/>
        <v>0</v>
      </c>
      <c r="J49" s="173">
        <f t="shared" si="38"/>
        <v>-115000</v>
      </c>
      <c r="K49" s="173">
        <f t="shared" si="38"/>
        <v>65000</v>
      </c>
      <c r="L49" s="173">
        <f t="shared" si="38"/>
        <v>65000</v>
      </c>
      <c r="M49" s="173">
        <f t="shared" si="38"/>
        <v>65000</v>
      </c>
      <c r="N49" s="173">
        <f t="shared" si="38"/>
        <v>0</v>
      </c>
      <c r="O49" s="173">
        <f t="shared" si="38"/>
        <v>0</v>
      </c>
      <c r="P49" s="173">
        <f t="shared" si="38"/>
        <v>0</v>
      </c>
      <c r="Q49" s="173">
        <f t="shared" si="38"/>
        <v>0</v>
      </c>
      <c r="R49" s="173">
        <f t="shared" si="38"/>
        <v>0</v>
      </c>
    </row>
    <row r="50" spans="1:18" s="187" customFormat="1" ht="16.5" customHeight="1">
      <c r="A50" s="189" t="s">
        <v>1092</v>
      </c>
      <c r="B50" s="189" t="s">
        <v>1231</v>
      </c>
      <c r="C50" s="189">
        <v>180000</v>
      </c>
      <c r="D50" s="189"/>
      <c r="E50" s="189"/>
      <c r="F50" s="115"/>
      <c r="G50" s="115"/>
      <c r="H50" s="115">
        <v>-115000</v>
      </c>
      <c r="I50" s="115"/>
      <c r="J50" s="115">
        <f>SUM(F50:I50)</f>
        <v>-115000</v>
      </c>
      <c r="K50" s="115">
        <f>C50+J50</f>
        <v>65000</v>
      </c>
      <c r="L50" s="189">
        <v>65000</v>
      </c>
      <c r="M50" s="189">
        <v>65000</v>
      </c>
      <c r="N50" s="283">
        <f>L50-M50</f>
        <v>0</v>
      </c>
      <c r="O50" s="189"/>
      <c r="P50" s="189"/>
      <c r="Q50" s="283">
        <f>SUM(N50:P50)</f>
        <v>0</v>
      </c>
      <c r="R50" s="115">
        <f>K50-M50-Q50</f>
        <v>0</v>
      </c>
    </row>
    <row r="51" spans="1:18"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</row>
  </sheetData>
  <autoFilter ref="A5:R51"/>
  <mergeCells count="10">
    <mergeCell ref="L4:L5"/>
    <mergeCell ref="M4:M5"/>
    <mergeCell ref="N4:Q4"/>
    <mergeCell ref="R4:R5"/>
    <mergeCell ref="A2:B2"/>
    <mergeCell ref="C2:H2"/>
    <mergeCell ref="A4:B4"/>
    <mergeCell ref="C4:C5"/>
    <mergeCell ref="D4:J4"/>
    <mergeCell ref="K4:K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49" firstPageNumber="140" fitToHeight="2" orientation="landscape" useFirstPageNumber="1" r:id="rId1"/>
  <headerFooter alignWithMargins="0">
    <oddFooter>&amp;C-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5"/>
  <sheetViews>
    <sheetView workbookViewId="0">
      <selection sqref="A1:J155"/>
    </sheetView>
  </sheetViews>
  <sheetFormatPr defaultRowHeight="12.75"/>
  <cols>
    <col min="1" max="1" width="15.28515625" style="151" customWidth="1"/>
    <col min="2" max="2" width="37.42578125" style="367" customWidth="1"/>
    <col min="3" max="5" width="17.85546875" style="368" customWidth="1"/>
    <col min="6" max="9" width="17.85546875" style="369" customWidth="1"/>
    <col min="253" max="253" width="15.28515625" customWidth="1"/>
    <col min="254" max="254" width="39.42578125" customWidth="1"/>
    <col min="255" max="261" width="17.85546875" customWidth="1"/>
    <col min="262" max="262" width="9.140625" customWidth="1"/>
    <col min="509" max="509" width="15.28515625" customWidth="1"/>
    <col min="510" max="510" width="39.42578125" customWidth="1"/>
    <col min="511" max="517" width="17.85546875" customWidth="1"/>
    <col min="518" max="518" width="9.140625" customWidth="1"/>
    <col min="765" max="765" width="15.28515625" customWidth="1"/>
    <col min="766" max="766" width="39.42578125" customWidth="1"/>
    <col min="767" max="773" width="17.85546875" customWidth="1"/>
    <col min="774" max="774" width="9.140625" customWidth="1"/>
    <col min="1021" max="1021" width="15.28515625" customWidth="1"/>
    <col min="1022" max="1022" width="39.42578125" customWidth="1"/>
    <col min="1023" max="1029" width="17.85546875" customWidth="1"/>
    <col min="1030" max="1030" width="9.140625" customWidth="1"/>
    <col min="1277" max="1277" width="15.28515625" customWidth="1"/>
    <col min="1278" max="1278" width="39.42578125" customWidth="1"/>
    <col min="1279" max="1285" width="17.85546875" customWidth="1"/>
    <col min="1286" max="1286" width="9.140625" customWidth="1"/>
    <col min="1533" max="1533" width="15.28515625" customWidth="1"/>
    <col min="1534" max="1534" width="39.42578125" customWidth="1"/>
    <col min="1535" max="1541" width="17.85546875" customWidth="1"/>
    <col min="1542" max="1542" width="9.140625" customWidth="1"/>
    <col min="1789" max="1789" width="15.28515625" customWidth="1"/>
    <col min="1790" max="1790" width="39.42578125" customWidth="1"/>
    <col min="1791" max="1797" width="17.85546875" customWidth="1"/>
    <col min="1798" max="1798" width="9.140625" customWidth="1"/>
    <col min="2045" max="2045" width="15.28515625" customWidth="1"/>
    <col min="2046" max="2046" width="39.42578125" customWidth="1"/>
    <col min="2047" max="2053" width="17.85546875" customWidth="1"/>
    <col min="2054" max="2054" width="9.140625" customWidth="1"/>
    <col min="2301" max="2301" width="15.28515625" customWidth="1"/>
    <col min="2302" max="2302" width="39.42578125" customWidth="1"/>
    <col min="2303" max="2309" width="17.85546875" customWidth="1"/>
    <col min="2310" max="2310" width="9.140625" customWidth="1"/>
    <col min="2557" max="2557" width="15.28515625" customWidth="1"/>
    <col min="2558" max="2558" width="39.42578125" customWidth="1"/>
    <col min="2559" max="2565" width="17.85546875" customWidth="1"/>
    <col min="2566" max="2566" width="9.140625" customWidth="1"/>
    <col min="2813" max="2813" width="15.28515625" customWidth="1"/>
    <col min="2814" max="2814" width="39.42578125" customWidth="1"/>
    <col min="2815" max="2821" width="17.85546875" customWidth="1"/>
    <col min="2822" max="2822" width="9.140625" customWidth="1"/>
    <col min="3069" max="3069" width="15.28515625" customWidth="1"/>
    <col min="3070" max="3070" width="39.42578125" customWidth="1"/>
    <col min="3071" max="3077" width="17.85546875" customWidth="1"/>
    <col min="3078" max="3078" width="9.140625" customWidth="1"/>
    <col min="3325" max="3325" width="15.28515625" customWidth="1"/>
    <col min="3326" max="3326" width="39.42578125" customWidth="1"/>
    <col min="3327" max="3333" width="17.85546875" customWidth="1"/>
    <col min="3334" max="3334" width="9.140625" customWidth="1"/>
    <col min="3581" max="3581" width="15.28515625" customWidth="1"/>
    <col min="3582" max="3582" width="39.42578125" customWidth="1"/>
    <col min="3583" max="3589" width="17.85546875" customWidth="1"/>
    <col min="3590" max="3590" width="9.140625" customWidth="1"/>
    <col min="3837" max="3837" width="15.28515625" customWidth="1"/>
    <col min="3838" max="3838" width="39.42578125" customWidth="1"/>
    <col min="3839" max="3845" width="17.85546875" customWidth="1"/>
    <col min="3846" max="3846" width="9.140625" customWidth="1"/>
    <col min="4093" max="4093" width="15.28515625" customWidth="1"/>
    <col min="4094" max="4094" width="39.42578125" customWidth="1"/>
    <col min="4095" max="4101" width="17.85546875" customWidth="1"/>
    <col min="4102" max="4102" width="9.140625" customWidth="1"/>
    <col min="4349" max="4349" width="15.28515625" customWidth="1"/>
    <col min="4350" max="4350" width="39.42578125" customWidth="1"/>
    <col min="4351" max="4357" width="17.85546875" customWidth="1"/>
    <col min="4358" max="4358" width="9.140625" customWidth="1"/>
    <col min="4605" max="4605" width="15.28515625" customWidth="1"/>
    <col min="4606" max="4606" width="39.42578125" customWidth="1"/>
    <col min="4607" max="4613" width="17.85546875" customWidth="1"/>
    <col min="4614" max="4614" width="9.140625" customWidth="1"/>
    <col min="4861" max="4861" width="15.28515625" customWidth="1"/>
    <col min="4862" max="4862" width="39.42578125" customWidth="1"/>
    <col min="4863" max="4869" width="17.85546875" customWidth="1"/>
    <col min="4870" max="4870" width="9.140625" customWidth="1"/>
    <col min="5117" max="5117" width="15.28515625" customWidth="1"/>
    <col min="5118" max="5118" width="39.42578125" customWidth="1"/>
    <col min="5119" max="5125" width="17.85546875" customWidth="1"/>
    <col min="5126" max="5126" width="9.140625" customWidth="1"/>
    <col min="5373" max="5373" width="15.28515625" customWidth="1"/>
    <col min="5374" max="5374" width="39.42578125" customWidth="1"/>
    <col min="5375" max="5381" width="17.85546875" customWidth="1"/>
    <col min="5382" max="5382" width="9.140625" customWidth="1"/>
    <col min="5629" max="5629" width="15.28515625" customWidth="1"/>
    <col min="5630" max="5630" width="39.42578125" customWidth="1"/>
    <col min="5631" max="5637" width="17.85546875" customWidth="1"/>
    <col min="5638" max="5638" width="9.140625" customWidth="1"/>
    <col min="5885" max="5885" width="15.28515625" customWidth="1"/>
    <col min="5886" max="5886" width="39.42578125" customWidth="1"/>
    <col min="5887" max="5893" width="17.85546875" customWidth="1"/>
    <col min="5894" max="5894" width="9.140625" customWidth="1"/>
    <col min="6141" max="6141" width="15.28515625" customWidth="1"/>
    <col min="6142" max="6142" width="39.42578125" customWidth="1"/>
    <col min="6143" max="6149" width="17.85546875" customWidth="1"/>
    <col min="6150" max="6150" width="9.140625" customWidth="1"/>
    <col min="6397" max="6397" width="15.28515625" customWidth="1"/>
    <col min="6398" max="6398" width="39.42578125" customWidth="1"/>
    <col min="6399" max="6405" width="17.85546875" customWidth="1"/>
    <col min="6406" max="6406" width="9.140625" customWidth="1"/>
    <col min="6653" max="6653" width="15.28515625" customWidth="1"/>
    <col min="6654" max="6654" width="39.42578125" customWidth="1"/>
    <col min="6655" max="6661" width="17.85546875" customWidth="1"/>
    <col min="6662" max="6662" width="9.140625" customWidth="1"/>
    <col min="6909" max="6909" width="15.28515625" customWidth="1"/>
    <col min="6910" max="6910" width="39.42578125" customWidth="1"/>
    <col min="6911" max="6917" width="17.85546875" customWidth="1"/>
    <col min="6918" max="6918" width="9.140625" customWidth="1"/>
    <col min="7165" max="7165" width="15.28515625" customWidth="1"/>
    <col min="7166" max="7166" width="39.42578125" customWidth="1"/>
    <col min="7167" max="7173" width="17.85546875" customWidth="1"/>
    <col min="7174" max="7174" width="9.140625" customWidth="1"/>
    <col min="7421" max="7421" width="15.28515625" customWidth="1"/>
    <col min="7422" max="7422" width="39.42578125" customWidth="1"/>
    <col min="7423" max="7429" width="17.85546875" customWidth="1"/>
    <col min="7430" max="7430" width="9.140625" customWidth="1"/>
    <col min="7677" max="7677" width="15.28515625" customWidth="1"/>
    <col min="7678" max="7678" width="39.42578125" customWidth="1"/>
    <col min="7679" max="7685" width="17.85546875" customWidth="1"/>
    <col min="7686" max="7686" width="9.140625" customWidth="1"/>
    <col min="7933" max="7933" width="15.28515625" customWidth="1"/>
    <col min="7934" max="7934" width="39.42578125" customWidth="1"/>
    <col min="7935" max="7941" width="17.85546875" customWidth="1"/>
    <col min="7942" max="7942" width="9.140625" customWidth="1"/>
    <col min="8189" max="8189" width="15.28515625" customWidth="1"/>
    <col min="8190" max="8190" width="39.42578125" customWidth="1"/>
    <col min="8191" max="8197" width="17.85546875" customWidth="1"/>
    <col min="8198" max="8198" width="9.140625" customWidth="1"/>
    <col min="8445" max="8445" width="15.28515625" customWidth="1"/>
    <col min="8446" max="8446" width="39.42578125" customWidth="1"/>
    <col min="8447" max="8453" width="17.85546875" customWidth="1"/>
    <col min="8454" max="8454" width="9.140625" customWidth="1"/>
    <col min="8701" max="8701" width="15.28515625" customWidth="1"/>
    <col min="8702" max="8702" width="39.42578125" customWidth="1"/>
    <col min="8703" max="8709" width="17.85546875" customWidth="1"/>
    <col min="8710" max="8710" width="9.140625" customWidth="1"/>
    <col min="8957" max="8957" width="15.28515625" customWidth="1"/>
    <col min="8958" max="8958" width="39.42578125" customWidth="1"/>
    <col min="8959" max="8965" width="17.85546875" customWidth="1"/>
    <col min="8966" max="8966" width="9.140625" customWidth="1"/>
    <col min="9213" max="9213" width="15.28515625" customWidth="1"/>
    <col min="9214" max="9214" width="39.42578125" customWidth="1"/>
    <col min="9215" max="9221" width="17.85546875" customWidth="1"/>
    <col min="9222" max="9222" width="9.140625" customWidth="1"/>
    <col min="9469" max="9469" width="15.28515625" customWidth="1"/>
    <col min="9470" max="9470" width="39.42578125" customWidth="1"/>
    <col min="9471" max="9477" width="17.85546875" customWidth="1"/>
    <col min="9478" max="9478" width="9.140625" customWidth="1"/>
    <col min="9725" max="9725" width="15.28515625" customWidth="1"/>
    <col min="9726" max="9726" width="39.42578125" customWidth="1"/>
    <col min="9727" max="9733" width="17.85546875" customWidth="1"/>
    <col min="9734" max="9734" width="9.140625" customWidth="1"/>
    <col min="9981" max="9981" width="15.28515625" customWidth="1"/>
    <col min="9982" max="9982" width="39.42578125" customWidth="1"/>
    <col min="9983" max="9989" width="17.85546875" customWidth="1"/>
    <col min="9990" max="9990" width="9.140625" customWidth="1"/>
    <col min="10237" max="10237" width="15.28515625" customWidth="1"/>
    <col min="10238" max="10238" width="39.42578125" customWidth="1"/>
    <col min="10239" max="10245" width="17.85546875" customWidth="1"/>
    <col min="10246" max="10246" width="9.140625" customWidth="1"/>
    <col min="10493" max="10493" width="15.28515625" customWidth="1"/>
    <col min="10494" max="10494" width="39.42578125" customWidth="1"/>
    <col min="10495" max="10501" width="17.85546875" customWidth="1"/>
    <col min="10502" max="10502" width="9.140625" customWidth="1"/>
    <col min="10749" max="10749" width="15.28515625" customWidth="1"/>
    <col min="10750" max="10750" width="39.42578125" customWidth="1"/>
    <col min="10751" max="10757" width="17.85546875" customWidth="1"/>
    <col min="10758" max="10758" width="9.140625" customWidth="1"/>
    <col min="11005" max="11005" width="15.28515625" customWidth="1"/>
    <col min="11006" max="11006" width="39.42578125" customWidth="1"/>
    <col min="11007" max="11013" width="17.85546875" customWidth="1"/>
    <col min="11014" max="11014" width="9.140625" customWidth="1"/>
    <col min="11261" max="11261" width="15.28515625" customWidth="1"/>
    <col min="11262" max="11262" width="39.42578125" customWidth="1"/>
    <col min="11263" max="11269" width="17.85546875" customWidth="1"/>
    <col min="11270" max="11270" width="9.140625" customWidth="1"/>
    <col min="11517" max="11517" width="15.28515625" customWidth="1"/>
    <col min="11518" max="11518" width="39.42578125" customWidth="1"/>
    <col min="11519" max="11525" width="17.85546875" customWidth="1"/>
    <col min="11526" max="11526" width="9.140625" customWidth="1"/>
    <col min="11773" max="11773" width="15.28515625" customWidth="1"/>
    <col min="11774" max="11774" width="39.42578125" customWidth="1"/>
    <col min="11775" max="11781" width="17.85546875" customWidth="1"/>
    <col min="11782" max="11782" width="9.140625" customWidth="1"/>
    <col min="12029" max="12029" width="15.28515625" customWidth="1"/>
    <col min="12030" max="12030" width="39.42578125" customWidth="1"/>
    <col min="12031" max="12037" width="17.85546875" customWidth="1"/>
    <col min="12038" max="12038" width="9.140625" customWidth="1"/>
    <col min="12285" max="12285" width="15.28515625" customWidth="1"/>
    <col min="12286" max="12286" width="39.42578125" customWidth="1"/>
    <col min="12287" max="12293" width="17.85546875" customWidth="1"/>
    <col min="12294" max="12294" width="9.140625" customWidth="1"/>
    <col min="12541" max="12541" width="15.28515625" customWidth="1"/>
    <col min="12542" max="12542" width="39.42578125" customWidth="1"/>
    <col min="12543" max="12549" width="17.85546875" customWidth="1"/>
    <col min="12550" max="12550" width="9.140625" customWidth="1"/>
    <col min="12797" max="12797" width="15.28515625" customWidth="1"/>
    <col min="12798" max="12798" width="39.42578125" customWidth="1"/>
    <col min="12799" max="12805" width="17.85546875" customWidth="1"/>
    <col min="12806" max="12806" width="9.140625" customWidth="1"/>
    <col min="13053" max="13053" width="15.28515625" customWidth="1"/>
    <col min="13054" max="13054" width="39.42578125" customWidth="1"/>
    <col min="13055" max="13061" width="17.85546875" customWidth="1"/>
    <col min="13062" max="13062" width="9.140625" customWidth="1"/>
    <col min="13309" max="13309" width="15.28515625" customWidth="1"/>
    <col min="13310" max="13310" width="39.42578125" customWidth="1"/>
    <col min="13311" max="13317" width="17.85546875" customWidth="1"/>
    <col min="13318" max="13318" width="9.140625" customWidth="1"/>
    <col min="13565" max="13565" width="15.28515625" customWidth="1"/>
    <col min="13566" max="13566" width="39.42578125" customWidth="1"/>
    <col min="13567" max="13573" width="17.85546875" customWidth="1"/>
    <col min="13574" max="13574" width="9.140625" customWidth="1"/>
    <col min="13821" max="13821" width="15.28515625" customWidth="1"/>
    <col min="13822" max="13822" width="39.42578125" customWidth="1"/>
    <col min="13823" max="13829" width="17.85546875" customWidth="1"/>
    <col min="13830" max="13830" width="9.140625" customWidth="1"/>
    <col min="14077" max="14077" width="15.28515625" customWidth="1"/>
    <col min="14078" max="14078" width="39.42578125" customWidth="1"/>
    <col min="14079" max="14085" width="17.85546875" customWidth="1"/>
    <col min="14086" max="14086" width="9.140625" customWidth="1"/>
    <col min="14333" max="14333" width="15.28515625" customWidth="1"/>
    <col min="14334" max="14334" width="39.42578125" customWidth="1"/>
    <col min="14335" max="14341" width="17.85546875" customWidth="1"/>
    <col min="14342" max="14342" width="9.140625" customWidth="1"/>
    <col min="14589" max="14589" width="15.28515625" customWidth="1"/>
    <col min="14590" max="14590" width="39.42578125" customWidth="1"/>
    <col min="14591" max="14597" width="17.85546875" customWidth="1"/>
    <col min="14598" max="14598" width="9.140625" customWidth="1"/>
    <col min="14845" max="14845" width="15.28515625" customWidth="1"/>
    <col min="14846" max="14846" width="39.42578125" customWidth="1"/>
    <col min="14847" max="14853" width="17.85546875" customWidth="1"/>
    <col min="14854" max="14854" width="9.140625" customWidth="1"/>
    <col min="15101" max="15101" width="15.28515625" customWidth="1"/>
    <col min="15102" max="15102" width="39.42578125" customWidth="1"/>
    <col min="15103" max="15109" width="17.85546875" customWidth="1"/>
    <col min="15110" max="15110" width="9.140625" customWidth="1"/>
    <col min="15357" max="15357" width="15.28515625" customWidth="1"/>
    <col min="15358" max="15358" width="39.42578125" customWidth="1"/>
    <col min="15359" max="15365" width="17.85546875" customWidth="1"/>
    <col min="15366" max="15366" width="9.140625" customWidth="1"/>
    <col min="15613" max="15613" width="15.28515625" customWidth="1"/>
    <col min="15614" max="15614" width="39.42578125" customWidth="1"/>
    <col min="15615" max="15621" width="17.85546875" customWidth="1"/>
    <col min="15622" max="15622" width="9.140625" customWidth="1"/>
    <col min="15869" max="15869" width="15.28515625" customWidth="1"/>
    <col min="15870" max="15870" width="39.42578125" customWidth="1"/>
    <col min="15871" max="15877" width="17.85546875" customWidth="1"/>
    <col min="15878" max="15878" width="9.140625" customWidth="1"/>
    <col min="16125" max="16125" width="15.28515625" customWidth="1"/>
    <col min="16126" max="16126" width="39.42578125" customWidth="1"/>
    <col min="16127" max="16133" width="17.85546875" customWidth="1"/>
    <col min="16134" max="16134" width="9.140625" customWidth="1"/>
  </cols>
  <sheetData>
    <row r="1" spans="1:12" ht="31.5">
      <c r="A1" s="1" t="s">
        <v>1674</v>
      </c>
      <c r="B1" s="323"/>
      <c r="C1" s="324"/>
      <c r="D1" s="324"/>
      <c r="E1" s="325"/>
      <c r="F1" s="325"/>
      <c r="G1" s="325"/>
      <c r="H1" s="324"/>
      <c r="I1" s="324"/>
    </row>
    <row r="2" spans="1:12" ht="23.25">
      <c r="A2" s="326"/>
      <c r="B2" s="323"/>
      <c r="C2" s="324"/>
      <c r="D2" s="324"/>
      <c r="E2" s="327"/>
      <c r="F2" s="328"/>
      <c r="G2" s="328"/>
      <c r="H2" s="324"/>
      <c r="I2" s="324"/>
    </row>
    <row r="3" spans="1:12" ht="16.5" thickBot="1">
      <c r="A3" s="329" t="s">
        <v>1675</v>
      </c>
      <c r="B3" s="323"/>
      <c r="C3" s="324"/>
      <c r="D3" s="324"/>
      <c r="E3" s="324"/>
      <c r="F3" s="330"/>
      <c r="G3" s="324"/>
      <c r="H3" s="324"/>
      <c r="I3" s="331" t="s">
        <v>1676</v>
      </c>
    </row>
    <row r="4" spans="1:12" ht="18.75" customHeight="1">
      <c r="A4" s="638" t="s">
        <v>1677</v>
      </c>
      <c r="B4" s="639"/>
      <c r="C4" s="640" t="s">
        <v>1678</v>
      </c>
      <c r="D4" s="640" t="s">
        <v>1679</v>
      </c>
      <c r="E4" s="640" t="s">
        <v>1680</v>
      </c>
      <c r="F4" s="634" t="s">
        <v>1681</v>
      </c>
      <c r="G4" s="642" t="s">
        <v>1682</v>
      </c>
      <c r="H4" s="634" t="s">
        <v>1683</v>
      </c>
      <c r="I4" s="636" t="s">
        <v>1684</v>
      </c>
    </row>
    <row r="5" spans="1:12" ht="18.75" customHeight="1" thickBot="1">
      <c r="A5" s="332" t="s">
        <v>1685</v>
      </c>
      <c r="B5" s="333" t="s">
        <v>1686</v>
      </c>
      <c r="C5" s="641"/>
      <c r="D5" s="641"/>
      <c r="E5" s="641"/>
      <c r="F5" s="635"/>
      <c r="G5" s="643"/>
      <c r="H5" s="635"/>
      <c r="I5" s="637"/>
    </row>
    <row r="6" spans="1:12" ht="18.75" customHeight="1">
      <c r="A6" s="334" t="s">
        <v>1687</v>
      </c>
      <c r="B6" s="335" t="s">
        <v>2300</v>
      </c>
      <c r="C6" s="336">
        <f t="shared" ref="C6:H6" si="0">SUM(C7,C36,C42,C96)</f>
        <v>172598311000</v>
      </c>
      <c r="D6" s="336">
        <f t="shared" si="0"/>
        <v>45622040000</v>
      </c>
      <c r="E6" s="336">
        <f t="shared" si="0"/>
        <v>219118811000</v>
      </c>
      <c r="F6" s="336">
        <f t="shared" si="0"/>
        <v>206030715233</v>
      </c>
      <c r="G6" s="336">
        <f t="shared" si="0"/>
        <v>206030715233</v>
      </c>
      <c r="H6" s="336">
        <f t="shared" si="0"/>
        <v>-11909063973</v>
      </c>
      <c r="I6" s="337"/>
    </row>
    <row r="7" spans="1:12" ht="18.75" customHeight="1">
      <c r="A7" s="338" t="s">
        <v>1688</v>
      </c>
      <c r="B7" s="339" t="s">
        <v>2301</v>
      </c>
      <c r="C7" s="342">
        <f t="shared" ref="C7:H7" si="1">SUM(C8,C12,C15,C20,C27)</f>
        <v>80705244000</v>
      </c>
      <c r="D7" s="342">
        <f t="shared" si="1"/>
        <v>-1132392000</v>
      </c>
      <c r="E7" s="342">
        <f t="shared" si="1"/>
        <v>80377312000</v>
      </c>
      <c r="F7" s="342">
        <f t="shared" si="1"/>
        <v>81985204921</v>
      </c>
      <c r="G7" s="342">
        <f t="shared" si="1"/>
        <v>81985204921</v>
      </c>
      <c r="H7" s="342">
        <f t="shared" si="1"/>
        <v>2775405522</v>
      </c>
      <c r="I7" s="344"/>
    </row>
    <row r="8" spans="1:12" ht="18.75" customHeight="1">
      <c r="A8" s="338" t="s">
        <v>1689</v>
      </c>
      <c r="B8" s="339" t="s">
        <v>2302</v>
      </c>
      <c r="C8" s="342">
        <f>SUM(C9)</f>
        <v>73175575000</v>
      </c>
      <c r="D8" s="342">
        <f t="shared" ref="D8:E8" si="2">D9</f>
        <v>729820000</v>
      </c>
      <c r="E8" s="342">
        <f t="shared" si="2"/>
        <v>73905395000</v>
      </c>
      <c r="F8" s="342">
        <f>F9</f>
        <v>74139607390</v>
      </c>
      <c r="G8" s="342">
        <f>G9</f>
        <v>74139607390</v>
      </c>
      <c r="H8" s="342">
        <f>H10+H11</f>
        <v>234212390</v>
      </c>
      <c r="I8" s="344"/>
    </row>
    <row r="9" spans="1:12" ht="18.75" customHeight="1">
      <c r="A9" s="338" t="s">
        <v>1690</v>
      </c>
      <c r="B9" s="339" t="s">
        <v>2303</v>
      </c>
      <c r="C9" s="342">
        <f>SUM(C10:C11)</f>
        <v>73175575000</v>
      </c>
      <c r="D9" s="342">
        <f>SUM(D10:D11)</f>
        <v>729820000</v>
      </c>
      <c r="E9" s="342">
        <f t="shared" ref="E9" si="3">SUM(E10:E11)</f>
        <v>73905395000</v>
      </c>
      <c r="F9" s="342">
        <f>SUM(F10:F11)</f>
        <v>74139607390</v>
      </c>
      <c r="G9" s="342">
        <f>SUM(G10:G11)</f>
        <v>74139607390</v>
      </c>
      <c r="H9" s="342">
        <f>SUM(H10:H11)</f>
        <v>234212390</v>
      </c>
      <c r="I9" s="344"/>
    </row>
    <row r="10" spans="1:12" ht="18.75" customHeight="1">
      <c r="A10" s="338" t="s">
        <v>1691</v>
      </c>
      <c r="B10" s="339" t="s">
        <v>2304</v>
      </c>
      <c r="C10" s="340">
        <v>744461000</v>
      </c>
      <c r="D10" s="341"/>
      <c r="E10" s="341">
        <f>SUM(C10:D10)</f>
        <v>744461000</v>
      </c>
      <c r="F10" s="342">
        <v>853584000</v>
      </c>
      <c r="G10" s="342">
        <v>853584000</v>
      </c>
      <c r="H10" s="343">
        <f>G10-E10</f>
        <v>109123000</v>
      </c>
      <c r="I10" s="344"/>
    </row>
    <row r="11" spans="1:12" ht="18.75" customHeight="1">
      <c r="A11" s="338" t="s">
        <v>1691</v>
      </c>
      <c r="B11" s="339" t="s">
        <v>2305</v>
      </c>
      <c r="C11" s="340">
        <v>72431114000</v>
      </c>
      <c r="D11" s="370">
        <f>909891000-180071000</f>
        <v>729820000</v>
      </c>
      <c r="E11" s="341">
        <f>SUM(C11:D11)</f>
        <v>73160934000</v>
      </c>
      <c r="F11" s="342">
        <v>73286023390</v>
      </c>
      <c r="G11" s="342">
        <v>73286023390</v>
      </c>
      <c r="H11" s="343">
        <f>G11-E11</f>
        <v>125089390</v>
      </c>
      <c r="I11" s="344"/>
    </row>
    <row r="12" spans="1:12" ht="18.75" customHeight="1">
      <c r="A12" s="338" t="s">
        <v>1689</v>
      </c>
      <c r="B12" s="339" t="s">
        <v>2306</v>
      </c>
      <c r="C12" s="342">
        <f t="shared" ref="C12:H13" si="4">C13</f>
        <v>650000000</v>
      </c>
      <c r="D12" s="342">
        <f t="shared" si="4"/>
        <v>-530000000</v>
      </c>
      <c r="E12" s="342">
        <f t="shared" si="4"/>
        <v>120000000</v>
      </c>
      <c r="F12" s="342">
        <f>F13</f>
        <v>172568017</v>
      </c>
      <c r="G12" s="342">
        <f>G13</f>
        <v>172568017</v>
      </c>
      <c r="H12" s="342">
        <f>H13</f>
        <v>52568017</v>
      </c>
      <c r="I12" s="351"/>
      <c r="L12" s="10"/>
    </row>
    <row r="13" spans="1:12" ht="18.75" customHeight="1">
      <c r="A13" s="338" t="s">
        <v>1690</v>
      </c>
      <c r="B13" s="339" t="s">
        <v>2307</v>
      </c>
      <c r="C13" s="342">
        <f t="shared" si="4"/>
        <v>650000000</v>
      </c>
      <c r="D13" s="342">
        <f t="shared" si="4"/>
        <v>-530000000</v>
      </c>
      <c r="E13" s="342">
        <f t="shared" si="4"/>
        <v>120000000</v>
      </c>
      <c r="F13" s="342">
        <f t="shared" si="4"/>
        <v>172568017</v>
      </c>
      <c r="G13" s="342">
        <f t="shared" si="4"/>
        <v>172568017</v>
      </c>
      <c r="H13" s="342">
        <f t="shared" si="4"/>
        <v>52568017</v>
      </c>
      <c r="I13" s="344"/>
    </row>
    <row r="14" spans="1:12" ht="18.75" customHeight="1">
      <c r="A14" s="338" t="s">
        <v>1691</v>
      </c>
      <c r="B14" s="339" t="s">
        <v>2306</v>
      </c>
      <c r="C14" s="342">
        <v>650000000</v>
      </c>
      <c r="D14" s="342">
        <v>-530000000</v>
      </c>
      <c r="E14" s="341">
        <f>SUM(C14:D14)</f>
        <v>120000000</v>
      </c>
      <c r="F14" s="342">
        <f>172548369+19648</f>
        <v>172568017</v>
      </c>
      <c r="G14" s="342">
        <f>172548369+19648</f>
        <v>172568017</v>
      </c>
      <c r="H14" s="343">
        <f>G14-E14</f>
        <v>52568017</v>
      </c>
      <c r="I14" s="344"/>
    </row>
    <row r="15" spans="1:12" ht="18.75" customHeight="1">
      <c r="A15" s="338" t="s">
        <v>1689</v>
      </c>
      <c r="B15" s="339" t="s">
        <v>2308</v>
      </c>
      <c r="C15" s="342">
        <f>SUM(C16,C18)</f>
        <v>1500000000</v>
      </c>
      <c r="D15" s="342">
        <f>SUM(D16,D18,D21)</f>
        <v>-424460000</v>
      </c>
      <c r="E15" s="342">
        <f>SUM(E16,E18)</f>
        <v>1880000000</v>
      </c>
      <c r="F15" s="342">
        <f>SUM(F16,F18)</f>
        <v>2005360913</v>
      </c>
      <c r="G15" s="342">
        <f>SUM(G16,G18)</f>
        <v>2005360913</v>
      </c>
      <c r="H15" s="342">
        <f>SUM(H16,H18,H21)</f>
        <v>1292873514</v>
      </c>
      <c r="I15" s="344"/>
    </row>
    <row r="16" spans="1:12" ht="18.75" customHeight="1">
      <c r="A16" s="338" t="s">
        <v>1690</v>
      </c>
      <c r="B16" s="339" t="s">
        <v>2309</v>
      </c>
      <c r="C16" s="342">
        <f>C17</f>
        <v>1500000000</v>
      </c>
      <c r="D16" s="342">
        <f t="shared" ref="D16:H16" si="5">D17</f>
        <v>0</v>
      </c>
      <c r="E16" s="342">
        <f t="shared" si="5"/>
        <v>1500000000</v>
      </c>
      <c r="F16" s="342">
        <f t="shared" si="5"/>
        <v>1648785600</v>
      </c>
      <c r="G16" s="342">
        <f t="shared" si="5"/>
        <v>1648785600</v>
      </c>
      <c r="H16" s="342">
        <f t="shared" si="5"/>
        <v>148785600</v>
      </c>
      <c r="I16" s="344"/>
    </row>
    <row r="17" spans="1:9" ht="18.75" customHeight="1">
      <c r="A17" s="338" t="s">
        <v>1691</v>
      </c>
      <c r="B17" s="339" t="s">
        <v>2309</v>
      </c>
      <c r="C17" s="342">
        <v>1500000000</v>
      </c>
      <c r="D17" s="342"/>
      <c r="E17" s="341">
        <f>SUM(C17:D17)</f>
        <v>1500000000</v>
      </c>
      <c r="F17" s="342">
        <v>1648785600</v>
      </c>
      <c r="G17" s="342">
        <v>1648785600</v>
      </c>
      <c r="H17" s="343">
        <f>G17-E17</f>
        <v>148785600</v>
      </c>
      <c r="I17" s="344"/>
    </row>
    <row r="18" spans="1:9" ht="18.75" customHeight="1">
      <c r="A18" s="338" t="s">
        <v>1690</v>
      </c>
      <c r="B18" s="371" t="s">
        <v>2310</v>
      </c>
      <c r="C18" s="342">
        <f>C19</f>
        <v>0</v>
      </c>
      <c r="D18" s="342">
        <f t="shared" ref="D18:H18" si="6">D19</f>
        <v>380000000</v>
      </c>
      <c r="E18" s="342">
        <f t="shared" si="6"/>
        <v>380000000</v>
      </c>
      <c r="F18" s="342">
        <f t="shared" si="6"/>
        <v>356575313</v>
      </c>
      <c r="G18" s="342">
        <f t="shared" si="6"/>
        <v>356575313</v>
      </c>
      <c r="H18" s="342">
        <f t="shared" si="6"/>
        <v>-23424687</v>
      </c>
      <c r="I18" s="344"/>
    </row>
    <row r="19" spans="1:9" ht="18.75" customHeight="1">
      <c r="A19" s="338" t="s">
        <v>1691</v>
      </c>
      <c r="B19" s="339" t="s">
        <v>2311</v>
      </c>
      <c r="C19" s="342"/>
      <c r="D19" s="372">
        <v>380000000</v>
      </c>
      <c r="E19" s="341">
        <f>SUM(C19:D19)</f>
        <v>380000000</v>
      </c>
      <c r="F19" s="342">
        <v>356575313</v>
      </c>
      <c r="G19" s="342">
        <v>356575313</v>
      </c>
      <c r="H19" s="343">
        <f>G19-E19</f>
        <v>-23424687</v>
      </c>
      <c r="I19" s="344"/>
    </row>
    <row r="20" spans="1:9" ht="18.75" customHeight="1">
      <c r="A20" s="346" t="s">
        <v>2312</v>
      </c>
      <c r="B20" s="348" t="s">
        <v>2313</v>
      </c>
      <c r="C20" s="342">
        <f>SUM(C21,C23,C25)</f>
        <v>4709669000</v>
      </c>
      <c r="D20" s="342">
        <f t="shared" ref="D20:E20" si="7">SUM(D21,D23,D25)</f>
        <v>-1122392000</v>
      </c>
      <c r="E20" s="342">
        <f t="shared" si="7"/>
        <v>3587277000</v>
      </c>
      <c r="F20" s="342">
        <f>SUM(F21,F23,F25)</f>
        <v>4754788496</v>
      </c>
      <c r="G20" s="342">
        <f t="shared" ref="G20:H20" si="8">SUM(G21,G23,G25)</f>
        <v>4754788496</v>
      </c>
      <c r="H20" s="342">
        <f t="shared" si="8"/>
        <v>1167511496</v>
      </c>
      <c r="I20" s="344"/>
    </row>
    <row r="21" spans="1:9" ht="18.75" customHeight="1">
      <c r="A21" s="338" t="s">
        <v>1690</v>
      </c>
      <c r="B21" s="373" t="s">
        <v>2314</v>
      </c>
      <c r="C21" s="342">
        <f>C22</f>
        <v>1450069000</v>
      </c>
      <c r="D21" s="342">
        <f t="shared" ref="D21:H21" si="9">D22</f>
        <v>-804460000</v>
      </c>
      <c r="E21" s="342">
        <f t="shared" si="9"/>
        <v>645609000</v>
      </c>
      <c r="F21" s="342">
        <f t="shared" si="9"/>
        <v>1813121601</v>
      </c>
      <c r="G21" s="342">
        <f t="shared" si="9"/>
        <v>1813121601</v>
      </c>
      <c r="H21" s="342">
        <f t="shared" si="9"/>
        <v>1167512601</v>
      </c>
      <c r="I21" s="344"/>
    </row>
    <row r="22" spans="1:9" ht="18.75" customHeight="1">
      <c r="A22" s="338" t="s">
        <v>1691</v>
      </c>
      <c r="B22" s="345" t="s">
        <v>2315</v>
      </c>
      <c r="C22" s="342">
        <v>1450069000</v>
      </c>
      <c r="D22" s="342">
        <v>-804460000</v>
      </c>
      <c r="E22" s="341">
        <f>SUM(C22:D22)</f>
        <v>645609000</v>
      </c>
      <c r="F22" s="342">
        <v>1813121601</v>
      </c>
      <c r="G22" s="342">
        <v>1813121601</v>
      </c>
      <c r="H22" s="343">
        <f>G22-E22</f>
        <v>1167512601</v>
      </c>
      <c r="I22" s="344"/>
    </row>
    <row r="23" spans="1:9" ht="18.75" customHeight="1">
      <c r="A23" s="346" t="s">
        <v>2316</v>
      </c>
      <c r="B23" s="345" t="s">
        <v>2317</v>
      </c>
      <c r="C23" s="342">
        <f>C24</f>
        <v>1685700000</v>
      </c>
      <c r="D23" s="342">
        <f t="shared" ref="D23:G23" si="10">D24</f>
        <v>-297232000</v>
      </c>
      <c r="E23" s="342">
        <f t="shared" si="10"/>
        <v>1388468000</v>
      </c>
      <c r="F23" s="342">
        <f t="shared" si="10"/>
        <v>1388467105</v>
      </c>
      <c r="G23" s="342">
        <f t="shared" si="10"/>
        <v>1388467105</v>
      </c>
      <c r="H23" s="343">
        <f t="shared" ref="H23:H26" si="11">G23-E23</f>
        <v>-895</v>
      </c>
      <c r="I23" s="344"/>
    </row>
    <row r="24" spans="1:9" ht="18.75" customHeight="1">
      <c r="A24" s="346" t="s">
        <v>2318</v>
      </c>
      <c r="B24" s="345" t="s">
        <v>2319</v>
      </c>
      <c r="C24" s="342">
        <v>1685700000</v>
      </c>
      <c r="D24" s="342">
        <f>-611670000+314438000</f>
        <v>-297232000</v>
      </c>
      <c r="E24" s="341">
        <f>SUM(C24:D24)</f>
        <v>1388468000</v>
      </c>
      <c r="F24" s="342">
        <v>1388467105</v>
      </c>
      <c r="G24" s="342">
        <v>1388467105</v>
      </c>
      <c r="H24" s="343">
        <f t="shared" si="11"/>
        <v>-895</v>
      </c>
      <c r="I24" s="347" t="s">
        <v>2320</v>
      </c>
    </row>
    <row r="25" spans="1:9" ht="18.75" customHeight="1">
      <c r="A25" s="346" t="s">
        <v>2321</v>
      </c>
      <c r="B25" s="348" t="s">
        <v>2322</v>
      </c>
      <c r="C25" s="342">
        <f>C26</f>
        <v>1573900000</v>
      </c>
      <c r="D25" s="342">
        <f t="shared" ref="D25:G25" si="12">D26</f>
        <v>-20700000</v>
      </c>
      <c r="E25" s="342">
        <f t="shared" si="12"/>
        <v>1553200000</v>
      </c>
      <c r="F25" s="342">
        <f t="shared" si="12"/>
        <v>1553199790</v>
      </c>
      <c r="G25" s="342">
        <f t="shared" si="12"/>
        <v>1553199790</v>
      </c>
      <c r="H25" s="343">
        <f t="shared" si="11"/>
        <v>-210</v>
      </c>
      <c r="I25" s="344"/>
    </row>
    <row r="26" spans="1:9" ht="18.75" customHeight="1">
      <c r="A26" s="346" t="s">
        <v>2318</v>
      </c>
      <c r="B26" s="348" t="s">
        <v>2319</v>
      </c>
      <c r="C26" s="342">
        <v>1573900000</v>
      </c>
      <c r="D26" s="342">
        <v>-20700000</v>
      </c>
      <c r="E26" s="341">
        <f>SUM(C26:D26)</f>
        <v>1553200000</v>
      </c>
      <c r="F26" s="342">
        <v>1553199790</v>
      </c>
      <c r="G26" s="342">
        <v>1553199790</v>
      </c>
      <c r="H26" s="343">
        <f t="shared" si="11"/>
        <v>-210</v>
      </c>
      <c r="I26" s="347" t="s">
        <v>2323</v>
      </c>
    </row>
    <row r="27" spans="1:9" ht="18.75" customHeight="1">
      <c r="A27" s="338" t="s">
        <v>1689</v>
      </c>
      <c r="B27" s="339" t="s">
        <v>2324</v>
      </c>
      <c r="C27" s="342">
        <f>SUM(C28,C30,C32,C34)</f>
        <v>670000000</v>
      </c>
      <c r="D27" s="342">
        <f t="shared" ref="D27:H27" si="13">SUM(D28,D30,D32,D34)</f>
        <v>214640000</v>
      </c>
      <c r="E27" s="342">
        <f t="shared" si="13"/>
        <v>884640000</v>
      </c>
      <c r="F27" s="342">
        <f t="shared" si="13"/>
        <v>912880105</v>
      </c>
      <c r="G27" s="342">
        <f t="shared" si="13"/>
        <v>912880105</v>
      </c>
      <c r="H27" s="342">
        <f t="shared" si="13"/>
        <v>28240105</v>
      </c>
      <c r="I27" s="344"/>
    </row>
    <row r="28" spans="1:9" ht="18.75" customHeight="1">
      <c r="A28" s="338" t="s">
        <v>1690</v>
      </c>
      <c r="B28" s="371" t="s">
        <v>2325</v>
      </c>
      <c r="C28" s="342">
        <f>C29</f>
        <v>200000000</v>
      </c>
      <c r="D28" s="342">
        <f t="shared" ref="D28" si="14">D29</f>
        <v>209640000</v>
      </c>
      <c r="E28" s="342">
        <f>E29</f>
        <v>409640000</v>
      </c>
      <c r="F28" s="342">
        <f t="shared" ref="F28:H28" si="15">F29</f>
        <v>329380596</v>
      </c>
      <c r="G28" s="342">
        <f t="shared" si="15"/>
        <v>329380596</v>
      </c>
      <c r="H28" s="342">
        <f t="shared" si="15"/>
        <v>-80259404</v>
      </c>
      <c r="I28" s="344"/>
    </row>
    <row r="29" spans="1:9" ht="18.75" customHeight="1">
      <c r="A29" s="338" t="s">
        <v>1691</v>
      </c>
      <c r="B29" s="339" t="s">
        <v>2326</v>
      </c>
      <c r="C29" s="349">
        <v>200000000</v>
      </c>
      <c r="D29" s="342">
        <v>209640000</v>
      </c>
      <c r="E29" s="341">
        <f>SUM(C29:D29)</f>
        <v>409640000</v>
      </c>
      <c r="F29" s="341">
        <v>329380596</v>
      </c>
      <c r="G29" s="341">
        <v>329380596</v>
      </c>
      <c r="H29" s="343">
        <f>G29-E29</f>
        <v>-80259404</v>
      </c>
      <c r="I29" s="344"/>
    </row>
    <row r="30" spans="1:9" ht="18.75" customHeight="1">
      <c r="A30" s="374" t="s">
        <v>2327</v>
      </c>
      <c r="B30" s="348" t="s">
        <v>2328</v>
      </c>
      <c r="C30" s="375">
        <f>SUM(C31)</f>
        <v>50000000</v>
      </c>
      <c r="D30" s="342">
        <f>D31</f>
        <v>-45000000</v>
      </c>
      <c r="E30" s="341">
        <f>E31</f>
        <v>5000000</v>
      </c>
      <c r="F30" s="341">
        <f t="shared" ref="F30:H30" si="16">F31</f>
        <v>8276100</v>
      </c>
      <c r="G30" s="341">
        <f t="shared" si="16"/>
        <v>8276100</v>
      </c>
      <c r="H30" s="341">
        <f t="shared" si="16"/>
        <v>3276100</v>
      </c>
      <c r="I30" s="344"/>
    </row>
    <row r="31" spans="1:9" ht="18.75" customHeight="1">
      <c r="A31" s="346" t="s">
        <v>2318</v>
      </c>
      <c r="B31" s="348" t="s">
        <v>2329</v>
      </c>
      <c r="C31" s="349">
        <v>50000000</v>
      </c>
      <c r="D31" s="342">
        <v>-45000000</v>
      </c>
      <c r="E31" s="341">
        <f>SUM(C31:D31)</f>
        <v>5000000</v>
      </c>
      <c r="F31" s="341">
        <v>8276100</v>
      </c>
      <c r="G31" s="341">
        <v>8276100</v>
      </c>
      <c r="H31" s="343">
        <f>G31-E31</f>
        <v>3276100</v>
      </c>
      <c r="I31" s="344"/>
    </row>
    <row r="32" spans="1:9" ht="18.75" customHeight="1">
      <c r="A32" s="338" t="s">
        <v>1690</v>
      </c>
      <c r="B32" s="371" t="s">
        <v>2330</v>
      </c>
      <c r="C32" s="342">
        <f>C33</f>
        <v>280000000</v>
      </c>
      <c r="D32" s="342">
        <f t="shared" ref="D32:H32" si="17">D33</f>
        <v>-150000000</v>
      </c>
      <c r="E32" s="342">
        <f t="shared" si="17"/>
        <v>130000000</v>
      </c>
      <c r="F32" s="342">
        <f t="shared" si="17"/>
        <v>102101641</v>
      </c>
      <c r="G32" s="342">
        <f t="shared" si="17"/>
        <v>102101641</v>
      </c>
      <c r="H32" s="342">
        <f t="shared" si="17"/>
        <v>-27898359</v>
      </c>
      <c r="I32" s="344"/>
    </row>
    <row r="33" spans="1:9" ht="18.75" customHeight="1">
      <c r="A33" s="338" t="s">
        <v>1691</v>
      </c>
      <c r="B33" s="339" t="s">
        <v>2331</v>
      </c>
      <c r="C33" s="342">
        <v>280000000</v>
      </c>
      <c r="D33" s="342">
        <v>-150000000</v>
      </c>
      <c r="E33" s="341">
        <f>SUM(C33:D33)</f>
        <v>130000000</v>
      </c>
      <c r="F33" s="341">
        <v>102101641</v>
      </c>
      <c r="G33" s="341">
        <v>102101641</v>
      </c>
      <c r="H33" s="343">
        <f>G33-E33</f>
        <v>-27898359</v>
      </c>
      <c r="I33" s="344"/>
    </row>
    <row r="34" spans="1:9" ht="18.75" customHeight="1">
      <c r="A34" s="338" t="s">
        <v>1690</v>
      </c>
      <c r="B34" s="371" t="s">
        <v>2332</v>
      </c>
      <c r="C34" s="342">
        <f>C35</f>
        <v>140000000</v>
      </c>
      <c r="D34" s="342">
        <f t="shared" ref="D34:H34" si="18">D35</f>
        <v>200000000</v>
      </c>
      <c r="E34" s="342">
        <f t="shared" si="18"/>
        <v>340000000</v>
      </c>
      <c r="F34" s="342">
        <f t="shared" si="18"/>
        <v>473121768</v>
      </c>
      <c r="G34" s="342">
        <f t="shared" si="18"/>
        <v>473121768</v>
      </c>
      <c r="H34" s="342">
        <f t="shared" si="18"/>
        <v>133121768</v>
      </c>
      <c r="I34" s="344"/>
    </row>
    <row r="35" spans="1:9" ht="18.75" customHeight="1">
      <c r="A35" s="338" t="s">
        <v>1691</v>
      </c>
      <c r="B35" s="339" t="s">
        <v>2331</v>
      </c>
      <c r="C35" s="342">
        <v>140000000</v>
      </c>
      <c r="D35" s="342">
        <v>200000000</v>
      </c>
      <c r="E35" s="341">
        <f>SUM(C35:D35)</f>
        <v>340000000</v>
      </c>
      <c r="F35" s="341">
        <f>627370738-154248970</f>
        <v>473121768</v>
      </c>
      <c r="G35" s="341">
        <f>627370738-154248970</f>
        <v>473121768</v>
      </c>
      <c r="H35" s="343">
        <f>G35-E35</f>
        <v>133121768</v>
      </c>
      <c r="I35" s="344"/>
    </row>
    <row r="36" spans="1:9" ht="18.75" customHeight="1">
      <c r="A36" s="338" t="s">
        <v>1688</v>
      </c>
      <c r="B36" s="339" t="s">
        <v>2333</v>
      </c>
      <c r="C36" s="342">
        <f>C37</f>
        <v>80140323000</v>
      </c>
      <c r="D36" s="342">
        <f t="shared" ref="D36:E36" si="19">D37</f>
        <v>32468257000</v>
      </c>
      <c r="E36" s="342">
        <f t="shared" si="19"/>
        <v>112608580000</v>
      </c>
      <c r="F36" s="342">
        <f>F37</f>
        <v>98004981450</v>
      </c>
      <c r="G36" s="342">
        <f>G37</f>
        <v>98004981450</v>
      </c>
      <c r="H36" s="342">
        <f>H37</f>
        <v>-14603598550</v>
      </c>
      <c r="I36" s="351"/>
    </row>
    <row r="37" spans="1:9" ht="18.75" customHeight="1">
      <c r="A37" s="338" t="s">
        <v>1689</v>
      </c>
      <c r="B37" s="339" t="s">
        <v>2333</v>
      </c>
      <c r="C37" s="342">
        <f>SUM(C38,C40)</f>
        <v>80140323000</v>
      </c>
      <c r="D37" s="342">
        <f>SUM(D38,D40)</f>
        <v>32468257000</v>
      </c>
      <c r="E37" s="342">
        <f>SUM(E38,E40)</f>
        <v>112608580000</v>
      </c>
      <c r="F37" s="342">
        <f>SUM(F40,F38)</f>
        <v>98004981450</v>
      </c>
      <c r="G37" s="342">
        <f>SUM(,G40,G38)</f>
        <v>98004981450</v>
      </c>
      <c r="H37" s="342">
        <f>SUM(H40,H38)</f>
        <v>-14603598550</v>
      </c>
      <c r="I37" s="351"/>
    </row>
    <row r="38" spans="1:9" ht="18.75" customHeight="1">
      <c r="A38" s="338" t="s">
        <v>1690</v>
      </c>
      <c r="B38" s="339" t="s">
        <v>2334</v>
      </c>
      <c r="C38" s="342">
        <f>C39</f>
        <v>79488436000</v>
      </c>
      <c r="D38" s="342">
        <f t="shared" ref="D38:H38" si="20">D39</f>
        <v>32651257000</v>
      </c>
      <c r="E38" s="342">
        <f t="shared" si="20"/>
        <v>112139693000</v>
      </c>
      <c r="F38" s="342">
        <f>F39</f>
        <v>97536093680</v>
      </c>
      <c r="G38" s="342">
        <f t="shared" si="20"/>
        <v>97536093680</v>
      </c>
      <c r="H38" s="342">
        <f t="shared" si="20"/>
        <v>-14603599320</v>
      </c>
      <c r="I38" s="344"/>
    </row>
    <row r="39" spans="1:9" ht="18.75" customHeight="1">
      <c r="A39" s="338" t="s">
        <v>1691</v>
      </c>
      <c r="B39" s="339" t="s">
        <v>2334</v>
      </c>
      <c r="C39" s="342">
        <v>79488436000</v>
      </c>
      <c r="D39" s="342">
        <v>32651257000</v>
      </c>
      <c r="E39" s="341">
        <v>112139693000</v>
      </c>
      <c r="F39" s="342">
        <v>97536093680</v>
      </c>
      <c r="G39" s="342">
        <v>97536093680</v>
      </c>
      <c r="H39" s="343">
        <f>G39-E39</f>
        <v>-14603599320</v>
      </c>
      <c r="I39" s="350" t="s">
        <v>2335</v>
      </c>
    </row>
    <row r="40" spans="1:9" ht="18.75" customHeight="1">
      <c r="A40" s="338" t="s">
        <v>1690</v>
      </c>
      <c r="B40" s="339" t="s">
        <v>2336</v>
      </c>
      <c r="C40" s="342">
        <f>C41</f>
        <v>651887000</v>
      </c>
      <c r="D40" s="342">
        <f t="shared" ref="D40:H40" si="21">D41</f>
        <v>-183000000</v>
      </c>
      <c r="E40" s="342">
        <f t="shared" si="21"/>
        <v>468887000</v>
      </c>
      <c r="F40" s="342">
        <f t="shared" si="21"/>
        <v>468887770</v>
      </c>
      <c r="G40" s="342">
        <f t="shared" si="21"/>
        <v>468887770</v>
      </c>
      <c r="H40" s="342">
        <f t="shared" si="21"/>
        <v>770</v>
      </c>
      <c r="I40" s="344"/>
    </row>
    <row r="41" spans="1:9" ht="18.75" customHeight="1">
      <c r="A41" s="338" t="s">
        <v>1691</v>
      </c>
      <c r="B41" s="339" t="s">
        <v>2337</v>
      </c>
      <c r="C41" s="342">
        <v>651887000</v>
      </c>
      <c r="D41" s="342">
        <v>-183000000</v>
      </c>
      <c r="E41" s="341">
        <f>SUM(C41:D41)</f>
        <v>468887000</v>
      </c>
      <c r="F41" s="342">
        <v>468887770</v>
      </c>
      <c r="G41" s="342">
        <v>468887770</v>
      </c>
      <c r="H41" s="343">
        <f>G41-E41</f>
        <v>770</v>
      </c>
      <c r="I41" s="350" t="s">
        <v>2335</v>
      </c>
    </row>
    <row r="42" spans="1:9" ht="18.75" customHeight="1">
      <c r="A42" s="338" t="s">
        <v>1688</v>
      </c>
      <c r="B42" s="339" t="s">
        <v>2338</v>
      </c>
      <c r="C42" s="342">
        <f>C43</f>
        <v>714967000</v>
      </c>
      <c r="D42" s="342">
        <f t="shared" ref="D42:I42" si="22">D43</f>
        <v>15153839000</v>
      </c>
      <c r="E42" s="342">
        <f t="shared" si="22"/>
        <v>15962806000</v>
      </c>
      <c r="F42" s="342">
        <f t="shared" si="22"/>
        <v>15952047575</v>
      </c>
      <c r="G42" s="342">
        <f t="shared" si="22"/>
        <v>15952047575</v>
      </c>
      <c r="H42" s="342">
        <f t="shared" si="22"/>
        <v>760768</v>
      </c>
      <c r="I42" s="351">
        <f t="shared" si="22"/>
        <v>0</v>
      </c>
    </row>
    <row r="43" spans="1:9" ht="18.75" customHeight="1">
      <c r="A43" s="338" t="s">
        <v>1689</v>
      </c>
      <c r="B43" s="339" t="s">
        <v>2338</v>
      </c>
      <c r="C43" s="342">
        <f t="shared" ref="C43:H43" si="23">SUM(C44,C61,C75)</f>
        <v>714967000</v>
      </c>
      <c r="D43" s="342">
        <f t="shared" si="23"/>
        <v>15153839000</v>
      </c>
      <c r="E43" s="342">
        <f t="shared" si="23"/>
        <v>15962806000</v>
      </c>
      <c r="F43" s="342">
        <f t="shared" si="23"/>
        <v>15952047575</v>
      </c>
      <c r="G43" s="342">
        <f t="shared" si="23"/>
        <v>15952047575</v>
      </c>
      <c r="H43" s="342">
        <f t="shared" si="23"/>
        <v>760768</v>
      </c>
      <c r="I43" s="344"/>
    </row>
    <row r="44" spans="1:9" ht="18.75" customHeight="1">
      <c r="A44" s="338" t="s">
        <v>1690</v>
      </c>
      <c r="B44" s="339" t="s">
        <v>2339</v>
      </c>
      <c r="C44" s="342">
        <f>SUM(C45:C50)</f>
        <v>439208000</v>
      </c>
      <c r="D44" s="342">
        <f>SUM(D45:D59)</f>
        <v>13620799000</v>
      </c>
      <c r="E44" s="342">
        <f>SUM(E45:E60)</f>
        <v>14154007000</v>
      </c>
      <c r="F44" s="342">
        <f>SUM(F45:F60)</f>
        <v>14155911957</v>
      </c>
      <c r="G44" s="342">
        <f>SUM(G45:G60)</f>
        <v>14155911957</v>
      </c>
      <c r="H44" s="342">
        <f>SUM(H45:H50)</f>
        <v>1662516</v>
      </c>
      <c r="I44" s="344"/>
    </row>
    <row r="45" spans="1:9" ht="18.75" customHeight="1">
      <c r="A45" s="338" t="s">
        <v>1691</v>
      </c>
      <c r="B45" s="339" t="s">
        <v>1692</v>
      </c>
      <c r="C45" s="342">
        <v>375000000</v>
      </c>
      <c r="D45" s="342">
        <v>-125000000</v>
      </c>
      <c r="E45" s="341">
        <f t="shared" ref="E45:E60" si="24">SUM(C45:D45)</f>
        <v>250000000</v>
      </c>
      <c r="F45" s="342">
        <v>250060140</v>
      </c>
      <c r="G45" s="342">
        <v>250060140</v>
      </c>
      <c r="H45" s="343">
        <f t="shared" ref="H45:H60" si="25">G45-E45</f>
        <v>60140</v>
      </c>
      <c r="I45" s="351"/>
    </row>
    <row r="46" spans="1:9" s="151" customFormat="1" ht="18.75" customHeight="1">
      <c r="A46" s="338" t="s">
        <v>1691</v>
      </c>
      <c r="B46" s="339" t="s">
        <v>1693</v>
      </c>
      <c r="C46" s="342">
        <v>50000000</v>
      </c>
      <c r="D46" s="342">
        <v>0</v>
      </c>
      <c r="E46" s="341">
        <f t="shared" si="24"/>
        <v>50000000</v>
      </c>
      <c r="F46" s="342">
        <v>50005859</v>
      </c>
      <c r="G46" s="342">
        <v>50005859</v>
      </c>
      <c r="H46" s="343">
        <f t="shared" si="25"/>
        <v>5859</v>
      </c>
      <c r="I46" s="352" t="s">
        <v>2340</v>
      </c>
    </row>
    <row r="47" spans="1:9" ht="18.75" customHeight="1">
      <c r="A47" s="338" t="s">
        <v>1691</v>
      </c>
      <c r="B47" s="339" t="s">
        <v>1694</v>
      </c>
      <c r="C47" s="342">
        <v>14208000</v>
      </c>
      <c r="D47" s="342">
        <v>-3360000</v>
      </c>
      <c r="E47" s="341">
        <f t="shared" si="24"/>
        <v>10848000</v>
      </c>
      <c r="F47" s="342">
        <v>10848000</v>
      </c>
      <c r="G47" s="342">
        <v>10848000</v>
      </c>
      <c r="H47" s="343">
        <f t="shared" si="25"/>
        <v>0</v>
      </c>
      <c r="I47" s="351"/>
    </row>
    <row r="48" spans="1:9" s="151" customFormat="1" ht="18.75" customHeight="1">
      <c r="A48" s="338" t="s">
        <v>1691</v>
      </c>
      <c r="B48" s="339" t="s">
        <v>1695</v>
      </c>
      <c r="C48" s="9"/>
      <c r="D48" s="342">
        <v>1209452000</v>
      </c>
      <c r="E48" s="341">
        <f t="shared" si="24"/>
        <v>1209452000</v>
      </c>
      <c r="F48" s="342">
        <v>1209729080</v>
      </c>
      <c r="G48" s="342">
        <v>1209729080</v>
      </c>
      <c r="H48" s="343">
        <f>G48-E48</f>
        <v>277080</v>
      </c>
      <c r="I48" s="352" t="s">
        <v>2341</v>
      </c>
    </row>
    <row r="49" spans="1:9" ht="18.75" customHeight="1">
      <c r="A49" s="338" t="s">
        <v>1691</v>
      </c>
      <c r="B49" s="339" t="s">
        <v>1696</v>
      </c>
      <c r="C49" s="342">
        <v>0</v>
      </c>
      <c r="D49" s="342">
        <v>124290000</v>
      </c>
      <c r="E49" s="341">
        <f t="shared" si="24"/>
        <v>124290000</v>
      </c>
      <c r="F49" s="342">
        <v>124290008</v>
      </c>
      <c r="G49" s="342">
        <v>124290008</v>
      </c>
      <c r="H49" s="343">
        <f t="shared" si="25"/>
        <v>8</v>
      </c>
      <c r="I49" s="351"/>
    </row>
    <row r="50" spans="1:9" ht="18.75" customHeight="1">
      <c r="A50" s="338" t="s">
        <v>1691</v>
      </c>
      <c r="B50" s="339" t="s">
        <v>1697</v>
      </c>
      <c r="C50" s="342">
        <v>0</v>
      </c>
      <c r="D50" s="342">
        <v>6803960000</v>
      </c>
      <c r="E50" s="341">
        <f t="shared" si="24"/>
        <v>6803960000</v>
      </c>
      <c r="F50" s="342">
        <v>6805279429</v>
      </c>
      <c r="G50" s="342">
        <v>6805279429</v>
      </c>
      <c r="H50" s="343">
        <f t="shared" si="25"/>
        <v>1319429</v>
      </c>
      <c r="I50" s="351"/>
    </row>
    <row r="51" spans="1:9" ht="18.75" customHeight="1">
      <c r="A51" s="338" t="s">
        <v>1698</v>
      </c>
      <c r="B51" s="339" t="s">
        <v>1699</v>
      </c>
      <c r="C51" s="342">
        <v>0</v>
      </c>
      <c r="D51" s="342">
        <v>102600000</v>
      </c>
      <c r="E51" s="341">
        <f t="shared" si="24"/>
        <v>102600000</v>
      </c>
      <c r="F51" s="342">
        <v>101538000</v>
      </c>
      <c r="G51" s="342">
        <v>101538000</v>
      </c>
      <c r="H51" s="343">
        <f t="shared" si="25"/>
        <v>-1062000</v>
      </c>
      <c r="I51" s="351"/>
    </row>
    <row r="52" spans="1:9" s="151" customFormat="1" ht="18.75" customHeight="1">
      <c r="A52" s="338" t="s">
        <v>1698</v>
      </c>
      <c r="B52" s="339" t="s">
        <v>1700</v>
      </c>
      <c r="C52" s="342">
        <v>0</v>
      </c>
      <c r="D52" s="342">
        <v>853950000</v>
      </c>
      <c r="E52" s="341">
        <f t="shared" si="24"/>
        <v>853950000</v>
      </c>
      <c r="F52" s="342">
        <v>832022200</v>
      </c>
      <c r="G52" s="342">
        <v>832022200</v>
      </c>
      <c r="H52" s="343">
        <f t="shared" si="25"/>
        <v>-21927800</v>
      </c>
      <c r="I52" s="352" t="s">
        <v>2340</v>
      </c>
    </row>
    <row r="53" spans="1:9" ht="18.75" customHeight="1">
      <c r="A53" s="338" t="s">
        <v>1698</v>
      </c>
      <c r="B53" s="339" t="s">
        <v>1701</v>
      </c>
      <c r="C53" s="342">
        <v>0</v>
      </c>
      <c r="D53" s="342">
        <v>360000000</v>
      </c>
      <c r="E53" s="341">
        <f t="shared" si="24"/>
        <v>360000000</v>
      </c>
      <c r="F53" s="342">
        <v>360216300</v>
      </c>
      <c r="G53" s="342">
        <v>360216300</v>
      </c>
      <c r="H53" s="343">
        <f t="shared" si="25"/>
        <v>216300</v>
      </c>
      <c r="I53" s="351"/>
    </row>
    <row r="54" spans="1:9" ht="18" customHeight="1">
      <c r="A54" s="338" t="s">
        <v>1698</v>
      </c>
      <c r="B54" s="339" t="s">
        <v>2342</v>
      </c>
      <c r="C54" s="342">
        <v>0</v>
      </c>
      <c r="D54" s="342">
        <v>520000000</v>
      </c>
      <c r="E54" s="341">
        <f t="shared" si="24"/>
        <v>520000000</v>
      </c>
      <c r="F54" s="342">
        <v>520000000</v>
      </c>
      <c r="G54" s="342">
        <v>520000000</v>
      </c>
      <c r="H54" s="343">
        <f t="shared" si="25"/>
        <v>0</v>
      </c>
      <c r="I54" s="351"/>
    </row>
    <row r="55" spans="1:9" ht="18.75" customHeight="1">
      <c r="A55" s="338" t="s">
        <v>1698</v>
      </c>
      <c r="B55" s="339" t="s">
        <v>2343</v>
      </c>
      <c r="C55" s="342">
        <v>0</v>
      </c>
      <c r="D55" s="342">
        <v>2080000000</v>
      </c>
      <c r="E55" s="341">
        <f t="shared" si="24"/>
        <v>2080000000</v>
      </c>
      <c r="F55" s="342">
        <v>2080978640</v>
      </c>
      <c r="G55" s="342">
        <v>2080978640</v>
      </c>
      <c r="H55" s="343">
        <f t="shared" si="25"/>
        <v>978640</v>
      </c>
      <c r="I55" s="351"/>
    </row>
    <row r="56" spans="1:9" ht="18.75" customHeight="1">
      <c r="A56" s="338" t="s">
        <v>1698</v>
      </c>
      <c r="B56" s="339" t="s">
        <v>1702</v>
      </c>
      <c r="C56" s="342">
        <v>0</v>
      </c>
      <c r="D56" s="342">
        <v>31500000</v>
      </c>
      <c r="E56" s="341">
        <f t="shared" si="24"/>
        <v>31500000</v>
      </c>
      <c r="F56" s="342">
        <v>31507220</v>
      </c>
      <c r="G56" s="342">
        <v>31507220</v>
      </c>
      <c r="H56" s="343">
        <f t="shared" si="25"/>
        <v>7220</v>
      </c>
      <c r="I56" s="351"/>
    </row>
    <row r="57" spans="1:9" s="151" customFormat="1" ht="18.75" customHeight="1">
      <c r="A57" s="338" t="s">
        <v>1698</v>
      </c>
      <c r="B57" s="339" t="s">
        <v>1703</v>
      </c>
      <c r="C57" s="342">
        <v>0</v>
      </c>
      <c r="D57" s="342">
        <v>100000000</v>
      </c>
      <c r="E57" s="341">
        <f t="shared" si="24"/>
        <v>100000000</v>
      </c>
      <c r="F57" s="342">
        <v>100031280</v>
      </c>
      <c r="G57" s="342">
        <v>100031280</v>
      </c>
      <c r="H57" s="343">
        <f t="shared" si="25"/>
        <v>31280</v>
      </c>
      <c r="I57" s="352" t="s">
        <v>2340</v>
      </c>
    </row>
    <row r="58" spans="1:9" s="151" customFormat="1" ht="20.25" customHeight="1">
      <c r="A58" s="338" t="s">
        <v>1698</v>
      </c>
      <c r="B58" s="353" t="s">
        <v>2344</v>
      </c>
      <c r="C58" s="342">
        <v>0</v>
      </c>
      <c r="D58" s="342">
        <v>1835000</v>
      </c>
      <c r="E58" s="341">
        <f t="shared" si="24"/>
        <v>1835000</v>
      </c>
      <c r="F58" s="342">
        <v>23954930</v>
      </c>
      <c r="G58" s="342">
        <v>23954930</v>
      </c>
      <c r="H58" s="343">
        <f t="shared" si="25"/>
        <v>22119930</v>
      </c>
      <c r="I58" s="352" t="s">
        <v>2340</v>
      </c>
    </row>
    <row r="59" spans="1:9" s="197" customFormat="1" ht="18.75" customHeight="1">
      <c r="A59" s="338" t="s">
        <v>1698</v>
      </c>
      <c r="B59" s="339" t="s">
        <v>2345</v>
      </c>
      <c r="C59" s="342">
        <v>0</v>
      </c>
      <c r="D59" s="342">
        <v>1561572000</v>
      </c>
      <c r="E59" s="341">
        <f t="shared" si="24"/>
        <v>1561572000</v>
      </c>
      <c r="F59" s="342">
        <v>1562121071</v>
      </c>
      <c r="G59" s="342">
        <v>1562121071</v>
      </c>
      <c r="H59" s="343">
        <f t="shared" si="25"/>
        <v>549071</v>
      </c>
      <c r="I59" s="351"/>
    </row>
    <row r="60" spans="1:9" s="197" customFormat="1" ht="18.75" customHeight="1">
      <c r="A60" s="346" t="s">
        <v>2318</v>
      </c>
      <c r="B60" s="339" t="s">
        <v>2346</v>
      </c>
      <c r="C60" s="342">
        <v>0</v>
      </c>
      <c r="D60" s="342">
        <v>94000000</v>
      </c>
      <c r="E60" s="341">
        <f t="shared" si="24"/>
        <v>94000000</v>
      </c>
      <c r="F60" s="342">
        <v>93329800</v>
      </c>
      <c r="G60" s="342">
        <v>93329800</v>
      </c>
      <c r="H60" s="343">
        <f t="shared" si="25"/>
        <v>-670200</v>
      </c>
      <c r="I60" s="351"/>
    </row>
    <row r="61" spans="1:9" ht="18.75" customHeight="1">
      <c r="A61" s="338" t="s">
        <v>1690</v>
      </c>
      <c r="B61" s="339" t="s">
        <v>2347</v>
      </c>
      <c r="C61" s="342">
        <f>SUM(C62:C74)</f>
        <v>275759000</v>
      </c>
      <c r="D61" s="342">
        <f t="shared" ref="D61:E61" si="26">SUM(D62:D74)</f>
        <v>87625000</v>
      </c>
      <c r="E61" s="342">
        <f t="shared" si="26"/>
        <v>363384000</v>
      </c>
      <c r="F61" s="342">
        <f>SUM(,F62:F74)</f>
        <v>357033348</v>
      </c>
      <c r="G61" s="342">
        <f>SUM(,G62:G74)</f>
        <v>357033348</v>
      </c>
      <c r="H61" s="342">
        <f>SUM(H62:H69)</f>
        <v>73702</v>
      </c>
      <c r="I61" s="351"/>
    </row>
    <row r="62" spans="1:9" ht="18.75" customHeight="1">
      <c r="A62" s="338" t="s">
        <v>1691</v>
      </c>
      <c r="B62" s="339" t="s">
        <v>1704</v>
      </c>
      <c r="C62" s="342">
        <v>171759000</v>
      </c>
      <c r="D62" s="342">
        <v>-94759000</v>
      </c>
      <c r="E62" s="341">
        <f t="shared" ref="E62:E74" si="27">SUM(C62:D62)</f>
        <v>77000000</v>
      </c>
      <c r="F62" s="342">
        <v>77015070</v>
      </c>
      <c r="G62" s="342">
        <v>77015070</v>
      </c>
      <c r="H62" s="343">
        <f t="shared" ref="H62:H74" si="28">G62-E62</f>
        <v>15070</v>
      </c>
      <c r="I62" s="351"/>
    </row>
    <row r="63" spans="1:9" s="197" customFormat="1" ht="18.75" customHeight="1">
      <c r="A63" s="346" t="s">
        <v>2318</v>
      </c>
      <c r="B63" s="339" t="s">
        <v>2348</v>
      </c>
      <c r="C63" s="342"/>
      <c r="D63" s="342">
        <v>125000000</v>
      </c>
      <c r="E63" s="341">
        <f t="shared" si="27"/>
        <v>125000000</v>
      </c>
      <c r="F63" s="342">
        <v>125054360</v>
      </c>
      <c r="G63" s="342">
        <v>125054360</v>
      </c>
      <c r="H63" s="343"/>
      <c r="I63" s="351"/>
    </row>
    <row r="64" spans="1:9" ht="18.75" customHeight="1">
      <c r="A64" s="338" t="s">
        <v>1691</v>
      </c>
      <c r="B64" s="339" t="s">
        <v>1705</v>
      </c>
      <c r="C64" s="342">
        <v>104000000</v>
      </c>
      <c r="D64" s="342">
        <v>0</v>
      </c>
      <c r="E64" s="341">
        <f t="shared" si="27"/>
        <v>104000000</v>
      </c>
      <c r="F64" s="342">
        <v>104050880</v>
      </c>
      <c r="G64" s="342">
        <v>104050880</v>
      </c>
      <c r="H64" s="343">
        <f t="shared" si="28"/>
        <v>50880</v>
      </c>
      <c r="I64" s="351"/>
    </row>
    <row r="65" spans="1:9" ht="18.75" customHeight="1">
      <c r="A65" s="338" t="s">
        <v>1691</v>
      </c>
      <c r="B65" s="339" t="s">
        <v>1706</v>
      </c>
      <c r="C65" s="342">
        <v>0</v>
      </c>
      <c r="D65" s="342">
        <v>10000000</v>
      </c>
      <c r="E65" s="341">
        <f t="shared" si="27"/>
        <v>10000000</v>
      </c>
      <c r="F65" s="342">
        <v>10003965</v>
      </c>
      <c r="G65" s="342">
        <v>10003965</v>
      </c>
      <c r="H65" s="343">
        <f t="shared" si="28"/>
        <v>3965</v>
      </c>
      <c r="I65" s="351"/>
    </row>
    <row r="66" spans="1:9" ht="18.75" customHeight="1">
      <c r="A66" s="338" t="s">
        <v>1691</v>
      </c>
      <c r="B66" s="339" t="s">
        <v>1707</v>
      </c>
      <c r="C66" s="342">
        <v>0</v>
      </c>
      <c r="D66" s="342">
        <v>1500000</v>
      </c>
      <c r="E66" s="341">
        <f t="shared" si="27"/>
        <v>1500000</v>
      </c>
      <c r="F66" s="342">
        <v>1500300</v>
      </c>
      <c r="G66" s="342">
        <v>1500300</v>
      </c>
      <c r="H66" s="343">
        <f t="shared" si="28"/>
        <v>300</v>
      </c>
      <c r="I66" s="351"/>
    </row>
    <row r="67" spans="1:9" ht="18.75" customHeight="1">
      <c r="A67" s="338" t="s">
        <v>1691</v>
      </c>
      <c r="B67" s="339" t="s">
        <v>1708</v>
      </c>
      <c r="C67" s="342">
        <v>0</v>
      </c>
      <c r="D67" s="342">
        <v>14000000</v>
      </c>
      <c r="E67" s="341">
        <f t="shared" si="27"/>
        <v>14000000</v>
      </c>
      <c r="F67" s="342">
        <v>14000664</v>
      </c>
      <c r="G67" s="342">
        <v>14000664</v>
      </c>
      <c r="H67" s="343">
        <f t="shared" si="28"/>
        <v>664</v>
      </c>
      <c r="I67" s="351"/>
    </row>
    <row r="68" spans="1:9" ht="18.75" customHeight="1">
      <c r="A68" s="338" t="s">
        <v>1691</v>
      </c>
      <c r="B68" s="353" t="s">
        <v>1709</v>
      </c>
      <c r="C68" s="342">
        <v>0</v>
      </c>
      <c r="D68" s="342">
        <v>10000000</v>
      </c>
      <c r="E68" s="341">
        <f t="shared" si="27"/>
        <v>10000000</v>
      </c>
      <c r="F68" s="342">
        <v>10002090</v>
      </c>
      <c r="G68" s="342">
        <v>10002090</v>
      </c>
      <c r="H68" s="343">
        <f t="shared" si="28"/>
        <v>2090</v>
      </c>
      <c r="I68" s="351"/>
    </row>
    <row r="69" spans="1:9" ht="18.75" customHeight="1">
      <c r="A69" s="338" t="s">
        <v>1691</v>
      </c>
      <c r="B69" s="339" t="s">
        <v>1710</v>
      </c>
      <c r="C69" s="342">
        <v>0</v>
      </c>
      <c r="D69" s="342">
        <v>2259000</v>
      </c>
      <c r="E69" s="341">
        <f t="shared" si="27"/>
        <v>2259000</v>
      </c>
      <c r="F69" s="342">
        <v>2259733</v>
      </c>
      <c r="G69" s="342">
        <v>2259733</v>
      </c>
      <c r="H69" s="343">
        <f t="shared" si="28"/>
        <v>733</v>
      </c>
      <c r="I69" s="344"/>
    </row>
    <row r="70" spans="1:9" s="151" customFormat="1" ht="18.75" customHeight="1">
      <c r="A70" s="346" t="s">
        <v>2318</v>
      </c>
      <c r="B70" s="348" t="s">
        <v>2349</v>
      </c>
      <c r="C70" s="342"/>
      <c r="D70" s="342">
        <v>19625000</v>
      </c>
      <c r="E70" s="341">
        <f t="shared" si="27"/>
        <v>19625000</v>
      </c>
      <c r="F70" s="342">
        <v>12256741</v>
      </c>
      <c r="G70" s="342">
        <v>12256741</v>
      </c>
      <c r="H70" s="343">
        <f t="shared" si="28"/>
        <v>-7368259</v>
      </c>
      <c r="I70" s="350" t="s">
        <v>2350</v>
      </c>
    </row>
    <row r="71" spans="1:9" s="151" customFormat="1" ht="18.75" customHeight="1">
      <c r="A71" s="346" t="s">
        <v>2318</v>
      </c>
      <c r="B71" s="348" t="s">
        <v>2351</v>
      </c>
      <c r="C71" s="342">
        <v>0</v>
      </c>
      <c r="D71" s="342">
        <v>0</v>
      </c>
      <c r="E71" s="341">
        <f t="shared" si="27"/>
        <v>0</v>
      </c>
      <c r="F71" s="342">
        <v>852915</v>
      </c>
      <c r="G71" s="342">
        <v>852915</v>
      </c>
      <c r="H71" s="343">
        <f t="shared" si="28"/>
        <v>852915</v>
      </c>
      <c r="I71" s="350" t="s">
        <v>2340</v>
      </c>
    </row>
    <row r="72" spans="1:9" s="151" customFormat="1" ht="18.75" customHeight="1">
      <c r="A72" s="346" t="s">
        <v>2318</v>
      </c>
      <c r="B72" s="348" t="s">
        <v>2352</v>
      </c>
      <c r="C72" s="342">
        <v>0</v>
      </c>
      <c r="D72" s="342">
        <v>0</v>
      </c>
      <c r="E72" s="341">
        <f t="shared" si="27"/>
        <v>0</v>
      </c>
      <c r="F72" s="155">
        <v>18170</v>
      </c>
      <c r="G72" s="342">
        <v>18170</v>
      </c>
      <c r="H72" s="343">
        <f t="shared" si="28"/>
        <v>18170</v>
      </c>
      <c r="I72" s="350" t="s">
        <v>2340</v>
      </c>
    </row>
    <row r="73" spans="1:9" s="151" customFormat="1" ht="18.75" customHeight="1">
      <c r="A73" s="346" t="s">
        <v>2318</v>
      </c>
      <c r="B73" s="348" t="s">
        <v>2353</v>
      </c>
      <c r="C73" s="342">
        <v>0</v>
      </c>
      <c r="D73" s="342">
        <v>0</v>
      </c>
      <c r="E73" s="341">
        <f t="shared" si="27"/>
        <v>0</v>
      </c>
      <c r="F73" s="90">
        <v>1500</v>
      </c>
      <c r="G73" s="90">
        <v>1500</v>
      </c>
      <c r="H73" s="343">
        <f t="shared" si="28"/>
        <v>1500</v>
      </c>
      <c r="I73" s="350" t="s">
        <v>2340</v>
      </c>
    </row>
    <row r="74" spans="1:9" ht="18.75" customHeight="1">
      <c r="A74" s="346" t="s">
        <v>2318</v>
      </c>
      <c r="B74" s="348" t="s">
        <v>2354</v>
      </c>
      <c r="C74" s="342">
        <v>0</v>
      </c>
      <c r="D74" s="342">
        <v>0</v>
      </c>
      <c r="E74" s="341">
        <f t="shared" si="27"/>
        <v>0</v>
      </c>
      <c r="F74" s="342">
        <v>16960</v>
      </c>
      <c r="G74" s="342">
        <v>16960</v>
      </c>
      <c r="H74" s="343">
        <f t="shared" si="28"/>
        <v>16960</v>
      </c>
      <c r="I74" s="344"/>
    </row>
    <row r="75" spans="1:9" ht="18.75" customHeight="1">
      <c r="A75" s="338" t="s">
        <v>1690</v>
      </c>
      <c r="B75" s="345" t="s">
        <v>2355</v>
      </c>
      <c r="C75" s="342">
        <f>SUM(C76:C93)</f>
        <v>0</v>
      </c>
      <c r="D75" s="342">
        <f>SUM(D76:D95)</f>
        <v>1445415000</v>
      </c>
      <c r="E75" s="342">
        <f>SUM(E76:E95)</f>
        <v>1445415000</v>
      </c>
      <c r="F75" s="342">
        <f>SUM(F76:F95)</f>
        <v>1439102270</v>
      </c>
      <c r="G75" s="342">
        <f>SUM(G76:G95)</f>
        <v>1439102270</v>
      </c>
      <c r="H75" s="342">
        <f>SUM(H76:H79)</f>
        <v>-975450</v>
      </c>
      <c r="I75" s="344"/>
    </row>
    <row r="76" spans="1:9" ht="18.75" customHeight="1">
      <c r="A76" s="338" t="s">
        <v>1691</v>
      </c>
      <c r="B76" s="339" t="s">
        <v>1711</v>
      </c>
      <c r="C76" s="354">
        <v>0</v>
      </c>
      <c r="D76" s="342">
        <v>78500000</v>
      </c>
      <c r="E76" s="341">
        <f t="shared" ref="E76:E89" si="29">SUM(D76:D76)</f>
        <v>78500000</v>
      </c>
      <c r="F76" s="342">
        <v>78510381</v>
      </c>
      <c r="G76" s="342">
        <v>78510381</v>
      </c>
      <c r="H76" s="343">
        <f t="shared" ref="H76:H89" si="30">G76-E76</f>
        <v>10381</v>
      </c>
      <c r="I76" s="351"/>
    </row>
    <row r="77" spans="1:9" s="151" customFormat="1" ht="18.75" customHeight="1">
      <c r="A77" s="338" t="s">
        <v>1691</v>
      </c>
      <c r="B77" s="339" t="s">
        <v>1712</v>
      </c>
      <c r="C77" s="354">
        <v>0</v>
      </c>
      <c r="D77" s="342">
        <v>3960000</v>
      </c>
      <c r="E77" s="341">
        <f t="shared" si="29"/>
        <v>3960000</v>
      </c>
      <c r="F77" s="342">
        <v>2942986</v>
      </c>
      <c r="G77" s="342">
        <v>2942986</v>
      </c>
      <c r="H77" s="343">
        <f t="shared" si="30"/>
        <v>-1017014</v>
      </c>
      <c r="I77" s="352" t="s">
        <v>2340</v>
      </c>
    </row>
    <row r="78" spans="1:9" s="151" customFormat="1" ht="18.75" customHeight="1">
      <c r="A78" s="338" t="s">
        <v>1691</v>
      </c>
      <c r="B78" s="339" t="s">
        <v>1713</v>
      </c>
      <c r="C78" s="354">
        <v>0</v>
      </c>
      <c r="D78" s="342">
        <v>41855000</v>
      </c>
      <c r="E78" s="341">
        <f t="shared" si="29"/>
        <v>41855000</v>
      </c>
      <c r="F78" s="342">
        <v>41865153</v>
      </c>
      <c r="G78" s="342">
        <v>41865153</v>
      </c>
      <c r="H78" s="343">
        <f t="shared" si="30"/>
        <v>10153</v>
      </c>
      <c r="I78" s="352" t="s">
        <v>2340</v>
      </c>
    </row>
    <row r="79" spans="1:9" s="151" customFormat="1" ht="18.75" customHeight="1">
      <c r="A79" s="338" t="s">
        <v>1691</v>
      </c>
      <c r="B79" s="339" t="s">
        <v>1714</v>
      </c>
      <c r="C79" s="354">
        <v>0</v>
      </c>
      <c r="D79" s="342">
        <v>54400000</v>
      </c>
      <c r="E79" s="341">
        <f t="shared" si="29"/>
        <v>54400000</v>
      </c>
      <c r="F79" s="342">
        <v>54421030</v>
      </c>
      <c r="G79" s="342">
        <v>54421030</v>
      </c>
      <c r="H79" s="343">
        <f t="shared" si="30"/>
        <v>21030</v>
      </c>
      <c r="I79" s="352" t="s">
        <v>2340</v>
      </c>
    </row>
    <row r="80" spans="1:9" s="151" customFormat="1" ht="18.75" customHeight="1">
      <c r="A80" s="338" t="s">
        <v>1691</v>
      </c>
      <c r="B80" s="339" t="s">
        <v>1715</v>
      </c>
      <c r="C80" s="354">
        <v>0</v>
      </c>
      <c r="D80" s="342">
        <v>80000000</v>
      </c>
      <c r="E80" s="341">
        <f t="shared" si="29"/>
        <v>80000000</v>
      </c>
      <c r="F80" s="342">
        <v>80000000</v>
      </c>
      <c r="G80" s="342">
        <v>80000000</v>
      </c>
      <c r="H80" s="343">
        <f t="shared" si="30"/>
        <v>0</v>
      </c>
      <c r="I80" s="352" t="s">
        <v>2356</v>
      </c>
    </row>
    <row r="81" spans="1:9" s="151" customFormat="1" ht="18.75" customHeight="1">
      <c r="A81" s="338" t="s">
        <v>1691</v>
      </c>
      <c r="B81" s="339" t="s">
        <v>1716</v>
      </c>
      <c r="C81" s="354">
        <v>0</v>
      </c>
      <c r="D81" s="342">
        <v>355400000</v>
      </c>
      <c r="E81" s="341">
        <f t="shared" si="29"/>
        <v>355400000</v>
      </c>
      <c r="F81" s="342">
        <v>350000000</v>
      </c>
      <c r="G81" s="342">
        <v>350000000</v>
      </c>
      <c r="H81" s="343">
        <f t="shared" si="30"/>
        <v>-5400000</v>
      </c>
      <c r="I81" s="352" t="s">
        <v>2356</v>
      </c>
    </row>
    <row r="82" spans="1:9" s="151" customFormat="1" ht="18.75" customHeight="1">
      <c r="A82" s="338" t="s">
        <v>1691</v>
      </c>
      <c r="B82" s="339" t="s">
        <v>1717</v>
      </c>
      <c r="C82" s="354">
        <v>0</v>
      </c>
      <c r="D82" s="342">
        <v>27000000</v>
      </c>
      <c r="E82" s="341">
        <f t="shared" si="29"/>
        <v>27000000</v>
      </c>
      <c r="F82" s="342">
        <v>27000000</v>
      </c>
      <c r="G82" s="342">
        <v>27000000</v>
      </c>
      <c r="H82" s="343">
        <f t="shared" si="30"/>
        <v>0</v>
      </c>
      <c r="I82" s="352" t="s">
        <v>2356</v>
      </c>
    </row>
    <row r="83" spans="1:9" s="151" customFormat="1" ht="18.75" customHeight="1">
      <c r="A83" s="338" t="s">
        <v>1691</v>
      </c>
      <c r="B83" s="339" t="s">
        <v>1718</v>
      </c>
      <c r="C83" s="354">
        <v>0</v>
      </c>
      <c r="D83" s="342">
        <v>70000000</v>
      </c>
      <c r="E83" s="341">
        <f t="shared" si="29"/>
        <v>70000000</v>
      </c>
      <c r="F83" s="342">
        <v>70000000</v>
      </c>
      <c r="G83" s="342">
        <v>70000000</v>
      </c>
      <c r="H83" s="343">
        <f t="shared" si="30"/>
        <v>0</v>
      </c>
      <c r="I83" s="352" t="s">
        <v>2356</v>
      </c>
    </row>
    <row r="84" spans="1:9" s="151" customFormat="1" ht="18.75" customHeight="1">
      <c r="A84" s="338" t="s">
        <v>1691</v>
      </c>
      <c r="B84" s="339" t="s">
        <v>1719</v>
      </c>
      <c r="C84" s="354">
        <v>0</v>
      </c>
      <c r="D84" s="342">
        <v>27000000</v>
      </c>
      <c r="E84" s="341">
        <f t="shared" si="29"/>
        <v>27000000</v>
      </c>
      <c r="F84" s="342">
        <v>27000000</v>
      </c>
      <c r="G84" s="342">
        <v>27000000</v>
      </c>
      <c r="H84" s="343">
        <f t="shared" si="30"/>
        <v>0</v>
      </c>
      <c r="I84" s="352" t="s">
        <v>2356</v>
      </c>
    </row>
    <row r="85" spans="1:9" s="151" customFormat="1" ht="18.75" customHeight="1">
      <c r="A85" s="338" t="s">
        <v>1691</v>
      </c>
      <c r="B85" s="339" t="s">
        <v>1720</v>
      </c>
      <c r="C85" s="354">
        <v>0</v>
      </c>
      <c r="D85" s="342">
        <v>22600000</v>
      </c>
      <c r="E85" s="341">
        <f t="shared" si="29"/>
        <v>22600000</v>
      </c>
      <c r="F85" s="342">
        <v>22600000</v>
      </c>
      <c r="G85" s="342">
        <v>22600000</v>
      </c>
      <c r="H85" s="343">
        <f t="shared" si="30"/>
        <v>0</v>
      </c>
      <c r="I85" s="352" t="s">
        <v>2356</v>
      </c>
    </row>
    <row r="86" spans="1:9" s="151" customFormat="1" ht="18.75" customHeight="1">
      <c r="A86" s="338" t="s">
        <v>1691</v>
      </c>
      <c r="B86" s="339" t="s">
        <v>1721</v>
      </c>
      <c r="C86" s="354">
        <v>0</v>
      </c>
      <c r="D86" s="342">
        <v>6000000</v>
      </c>
      <c r="E86" s="341">
        <f t="shared" si="29"/>
        <v>6000000</v>
      </c>
      <c r="F86" s="342">
        <v>6000000</v>
      </c>
      <c r="G86" s="342">
        <v>6000000</v>
      </c>
      <c r="H86" s="343">
        <f t="shared" si="30"/>
        <v>0</v>
      </c>
      <c r="I86" s="352" t="s">
        <v>2356</v>
      </c>
    </row>
    <row r="87" spans="1:9" s="151" customFormat="1" ht="18.75" customHeight="1">
      <c r="A87" s="338" t="s">
        <v>1691</v>
      </c>
      <c r="B87" s="339" t="s">
        <v>1722</v>
      </c>
      <c r="C87" s="354">
        <v>0</v>
      </c>
      <c r="D87" s="342">
        <v>2000000</v>
      </c>
      <c r="E87" s="341">
        <f t="shared" si="29"/>
        <v>2000000</v>
      </c>
      <c r="F87" s="342">
        <v>2000000</v>
      </c>
      <c r="G87" s="342">
        <v>2000000</v>
      </c>
      <c r="H87" s="343">
        <f t="shared" si="30"/>
        <v>0</v>
      </c>
      <c r="I87" s="352" t="s">
        <v>2356</v>
      </c>
    </row>
    <row r="88" spans="1:9" s="151" customFormat="1" ht="18.75" customHeight="1">
      <c r="A88" s="338" t="s">
        <v>1691</v>
      </c>
      <c r="B88" s="339" t="s">
        <v>1723</v>
      </c>
      <c r="C88" s="354">
        <v>0</v>
      </c>
      <c r="D88" s="342">
        <v>105000000</v>
      </c>
      <c r="E88" s="341">
        <f t="shared" si="29"/>
        <v>105000000</v>
      </c>
      <c r="F88" s="342">
        <v>105041810</v>
      </c>
      <c r="G88" s="342">
        <v>105041810</v>
      </c>
      <c r="H88" s="343">
        <f t="shared" si="30"/>
        <v>41810</v>
      </c>
      <c r="I88" s="351"/>
    </row>
    <row r="89" spans="1:9" s="151" customFormat="1" ht="18.75" customHeight="1">
      <c r="A89" s="338" t="s">
        <v>1691</v>
      </c>
      <c r="B89" s="339" t="s">
        <v>1724</v>
      </c>
      <c r="C89" s="354">
        <v>0</v>
      </c>
      <c r="D89" s="342">
        <v>93700000</v>
      </c>
      <c r="E89" s="341">
        <f t="shared" si="29"/>
        <v>93700000</v>
      </c>
      <c r="F89" s="342">
        <v>93705710</v>
      </c>
      <c r="G89" s="342">
        <v>93705710</v>
      </c>
      <c r="H89" s="343">
        <f t="shared" si="30"/>
        <v>5710</v>
      </c>
      <c r="I89" s="351"/>
    </row>
    <row r="90" spans="1:9" s="151" customFormat="1" ht="18.75" customHeight="1">
      <c r="A90" s="338" t="s">
        <v>1691</v>
      </c>
      <c r="B90" s="339" t="s">
        <v>1725</v>
      </c>
      <c r="C90" s="354">
        <v>0</v>
      </c>
      <c r="D90" s="342">
        <v>380000000</v>
      </c>
      <c r="E90" s="341">
        <f>SUM(D90:D90)</f>
        <v>380000000</v>
      </c>
      <c r="F90" s="342">
        <v>380000000</v>
      </c>
      <c r="G90" s="342">
        <v>380000000</v>
      </c>
      <c r="H90" s="343">
        <f>G90-E90</f>
        <v>0</v>
      </c>
      <c r="I90" s="352" t="s">
        <v>2357</v>
      </c>
    </row>
    <row r="91" spans="1:9" s="151" customFormat="1" ht="18.75" customHeight="1">
      <c r="A91" s="338" t="s">
        <v>1698</v>
      </c>
      <c r="B91" s="339" t="s">
        <v>1726</v>
      </c>
      <c r="C91" s="354">
        <v>0</v>
      </c>
      <c r="D91" s="342">
        <v>60000000</v>
      </c>
      <c r="E91" s="341">
        <f t="shared" ref="E91:E95" si="31">SUM(D91:D91)</f>
        <v>60000000</v>
      </c>
      <c r="F91" s="342">
        <v>60000000</v>
      </c>
      <c r="G91" s="342">
        <v>60000000</v>
      </c>
      <c r="H91" s="343">
        <f t="shared" ref="H91:H95" si="32">G91-E91</f>
        <v>0</v>
      </c>
      <c r="I91" s="352" t="s">
        <v>2357</v>
      </c>
    </row>
    <row r="92" spans="1:9" s="151" customFormat="1" ht="18.75" customHeight="1">
      <c r="A92" s="338" t="s">
        <v>1698</v>
      </c>
      <c r="B92" s="339" t="s">
        <v>1727</v>
      </c>
      <c r="C92" s="354">
        <v>0</v>
      </c>
      <c r="D92" s="342">
        <v>3000000</v>
      </c>
      <c r="E92" s="341">
        <f t="shared" si="31"/>
        <v>3000000</v>
      </c>
      <c r="F92" s="342">
        <v>3000000</v>
      </c>
      <c r="G92" s="342">
        <v>3000000</v>
      </c>
      <c r="H92" s="343">
        <f t="shared" si="32"/>
        <v>0</v>
      </c>
      <c r="I92" s="352" t="s">
        <v>2357</v>
      </c>
    </row>
    <row r="93" spans="1:9" s="151" customFormat="1" ht="18.75" customHeight="1">
      <c r="A93" s="338" t="s">
        <v>1698</v>
      </c>
      <c r="B93" s="339" t="s">
        <v>1728</v>
      </c>
      <c r="C93" s="354">
        <v>0</v>
      </c>
      <c r="D93" s="342">
        <v>35000000</v>
      </c>
      <c r="E93" s="341">
        <f t="shared" si="31"/>
        <v>35000000</v>
      </c>
      <c r="F93" s="342">
        <v>35000000</v>
      </c>
      <c r="G93" s="342">
        <v>35000000</v>
      </c>
      <c r="H93" s="343">
        <f t="shared" si="32"/>
        <v>0</v>
      </c>
      <c r="I93" s="352" t="s">
        <v>2357</v>
      </c>
    </row>
    <row r="94" spans="1:9" s="151" customFormat="1" ht="18.75" customHeight="1">
      <c r="A94" s="346" t="s">
        <v>2318</v>
      </c>
      <c r="B94" s="348" t="s">
        <v>2358</v>
      </c>
      <c r="C94" s="90">
        <v>0</v>
      </c>
      <c r="D94" s="342">
        <v>0</v>
      </c>
      <c r="E94" s="341">
        <f t="shared" si="31"/>
        <v>0</v>
      </c>
      <c r="F94" s="342">
        <v>13480</v>
      </c>
      <c r="G94" s="342">
        <v>13480</v>
      </c>
      <c r="H94" s="343">
        <f t="shared" si="32"/>
        <v>13480</v>
      </c>
      <c r="I94" s="352" t="s">
        <v>2340</v>
      </c>
    </row>
    <row r="95" spans="1:9" s="151" customFormat="1" ht="18.75" customHeight="1">
      <c r="A95" s="346" t="s">
        <v>2318</v>
      </c>
      <c r="B95" s="348" t="s">
        <v>2359</v>
      </c>
      <c r="C95" s="90">
        <v>0</v>
      </c>
      <c r="D95" s="342">
        <v>0</v>
      </c>
      <c r="E95" s="341">
        <f t="shared" si="31"/>
        <v>0</v>
      </c>
      <c r="F95" s="342">
        <v>1720</v>
      </c>
      <c r="G95" s="342">
        <v>1720</v>
      </c>
      <c r="H95" s="343">
        <f t="shared" si="32"/>
        <v>1720</v>
      </c>
      <c r="I95" s="352" t="s">
        <v>2340</v>
      </c>
    </row>
    <row r="96" spans="1:9" ht="18.75" customHeight="1">
      <c r="A96" s="338" t="s">
        <v>1688</v>
      </c>
      <c r="B96" s="339" t="s">
        <v>1729</v>
      </c>
      <c r="C96" s="356">
        <f t="shared" ref="C96:E96" si="33">SUM(C97,C114,C129)</f>
        <v>11037777000</v>
      </c>
      <c r="D96" s="356">
        <f t="shared" si="33"/>
        <v>-867664000</v>
      </c>
      <c r="E96" s="356">
        <f t="shared" si="33"/>
        <v>10170113000</v>
      </c>
      <c r="F96" s="356">
        <f>SUM(F97,F114,F129)</f>
        <v>10088481287</v>
      </c>
      <c r="G96" s="356">
        <f>SUM(G97,G114,G129)</f>
        <v>10088481287</v>
      </c>
      <c r="H96" s="356">
        <f>SUM(H97,H114,H129)</f>
        <v>-81631713</v>
      </c>
      <c r="I96" s="344"/>
    </row>
    <row r="97" spans="1:9" ht="18.75" customHeight="1">
      <c r="A97" s="338" t="s">
        <v>1689</v>
      </c>
      <c r="B97" s="339" t="s">
        <v>1730</v>
      </c>
      <c r="C97" s="356">
        <f t="shared" ref="C97:E97" si="34">SUM(,C98,C100,C102,C104,C106,C108,C110,C112)</f>
        <v>3998600000</v>
      </c>
      <c r="D97" s="356">
        <f t="shared" si="34"/>
        <v>-605236000</v>
      </c>
      <c r="E97" s="356">
        <f t="shared" si="34"/>
        <v>3393364000</v>
      </c>
      <c r="F97" s="356">
        <f>SUM(,F98,F100,F102,F104,F106,F108,F110,F112)</f>
        <v>3343710617</v>
      </c>
      <c r="G97" s="356">
        <f>SUM(,G98,G100,G102,G104,G106,G108,G110,G112)</f>
        <v>3343710617</v>
      </c>
      <c r="H97" s="356">
        <f>SUM(,H98,H100,H102,H104,H106,H108,H110,H112)</f>
        <v>-49653383</v>
      </c>
      <c r="I97" s="344"/>
    </row>
    <row r="98" spans="1:9" ht="18.75" customHeight="1">
      <c r="A98" s="338" t="s">
        <v>1690</v>
      </c>
      <c r="B98" s="355" t="s">
        <v>2360</v>
      </c>
      <c r="C98" s="342">
        <f t="shared" ref="C98:H98" si="35">C99</f>
        <v>547500000</v>
      </c>
      <c r="D98" s="342">
        <f t="shared" si="35"/>
        <v>-104141000</v>
      </c>
      <c r="E98" s="342">
        <f t="shared" si="35"/>
        <v>443359000</v>
      </c>
      <c r="F98" s="342">
        <f t="shared" si="35"/>
        <v>443359170</v>
      </c>
      <c r="G98" s="342">
        <f t="shared" si="35"/>
        <v>443359170</v>
      </c>
      <c r="H98" s="342">
        <f t="shared" si="35"/>
        <v>170</v>
      </c>
      <c r="I98" s="351"/>
    </row>
    <row r="99" spans="1:9" ht="18.75" customHeight="1">
      <c r="A99" s="338" t="s">
        <v>1691</v>
      </c>
      <c r="B99" s="355" t="s">
        <v>2361</v>
      </c>
      <c r="C99" s="356">
        <v>547500000</v>
      </c>
      <c r="D99" s="356">
        <v>-104141000</v>
      </c>
      <c r="E99" s="341">
        <f>SUM(C99:D99)</f>
        <v>443359000</v>
      </c>
      <c r="F99" s="356">
        <v>443359170</v>
      </c>
      <c r="G99" s="356">
        <v>443359170</v>
      </c>
      <c r="H99" s="343">
        <f>G99-E99</f>
        <v>170</v>
      </c>
      <c r="I99" s="351"/>
    </row>
    <row r="100" spans="1:9" ht="18.75" customHeight="1">
      <c r="A100" s="338" t="s">
        <v>1690</v>
      </c>
      <c r="B100" s="355" t="s">
        <v>2362</v>
      </c>
      <c r="C100" s="342">
        <f t="shared" ref="C100:H112" si="36">C101</f>
        <v>0</v>
      </c>
      <c r="D100" s="342">
        <f t="shared" si="36"/>
        <v>0</v>
      </c>
      <c r="E100" s="342">
        <f t="shared" si="36"/>
        <v>0</v>
      </c>
      <c r="F100" s="342">
        <f t="shared" si="36"/>
        <v>0</v>
      </c>
      <c r="G100" s="342">
        <f t="shared" si="36"/>
        <v>0</v>
      </c>
      <c r="H100" s="342">
        <f t="shared" si="36"/>
        <v>0</v>
      </c>
      <c r="I100" s="344"/>
    </row>
    <row r="101" spans="1:9" ht="18.75" customHeight="1">
      <c r="A101" s="338" t="s">
        <v>2363</v>
      </c>
      <c r="B101" s="355" t="s">
        <v>2361</v>
      </c>
      <c r="C101" s="356">
        <v>0</v>
      </c>
      <c r="D101" s="356">
        <v>0</v>
      </c>
      <c r="E101" s="341">
        <f>SUM(C101:D101)</f>
        <v>0</v>
      </c>
      <c r="F101" s="342">
        <v>0</v>
      </c>
      <c r="G101" s="342">
        <v>0</v>
      </c>
      <c r="H101" s="343">
        <f>G101-E101</f>
        <v>0</v>
      </c>
      <c r="I101" s="344"/>
    </row>
    <row r="102" spans="1:9" ht="18.75" customHeight="1">
      <c r="A102" s="338" t="s">
        <v>2364</v>
      </c>
      <c r="B102" s="357" t="s">
        <v>1731</v>
      </c>
      <c r="C102" s="342">
        <f t="shared" ref="C102:G102" si="37">C103</f>
        <v>148600000</v>
      </c>
      <c r="D102" s="342">
        <f t="shared" si="37"/>
        <v>-29700000</v>
      </c>
      <c r="E102" s="342">
        <f t="shared" si="37"/>
        <v>118900000</v>
      </c>
      <c r="F102" s="342">
        <f t="shared" si="37"/>
        <v>118900010</v>
      </c>
      <c r="G102" s="342">
        <f t="shared" si="37"/>
        <v>118900010</v>
      </c>
      <c r="H102" s="342">
        <f t="shared" si="36"/>
        <v>10</v>
      </c>
      <c r="I102" s="344"/>
    </row>
    <row r="103" spans="1:9" ht="18.75" customHeight="1">
      <c r="A103" s="338" t="s">
        <v>2363</v>
      </c>
      <c r="B103" s="357" t="s">
        <v>1732</v>
      </c>
      <c r="C103" s="356">
        <v>148600000</v>
      </c>
      <c r="D103" s="356">
        <v>-29700000</v>
      </c>
      <c r="E103" s="341">
        <f>SUM(C103:D103)</f>
        <v>118900000</v>
      </c>
      <c r="F103" s="356">
        <v>118900010</v>
      </c>
      <c r="G103" s="356">
        <v>118900010</v>
      </c>
      <c r="H103" s="343">
        <f>G103-E103</f>
        <v>10</v>
      </c>
      <c r="I103" s="344"/>
    </row>
    <row r="104" spans="1:9" ht="18.75" customHeight="1">
      <c r="A104" s="338" t="s">
        <v>2364</v>
      </c>
      <c r="B104" s="357" t="s">
        <v>1733</v>
      </c>
      <c r="C104" s="342">
        <f t="shared" ref="C104:G104" si="38">C105</f>
        <v>26000000</v>
      </c>
      <c r="D104" s="342">
        <f t="shared" si="38"/>
        <v>500000</v>
      </c>
      <c r="E104" s="342">
        <f t="shared" si="38"/>
        <v>26500000</v>
      </c>
      <c r="F104" s="342">
        <f t="shared" si="38"/>
        <v>26500000</v>
      </c>
      <c r="G104" s="342">
        <f t="shared" si="38"/>
        <v>26500000</v>
      </c>
      <c r="H104" s="342">
        <f t="shared" si="36"/>
        <v>0</v>
      </c>
      <c r="I104" s="344"/>
    </row>
    <row r="105" spans="1:9" ht="18.75" customHeight="1">
      <c r="A105" s="338" t="s">
        <v>2363</v>
      </c>
      <c r="B105" s="357" t="s">
        <v>1732</v>
      </c>
      <c r="C105" s="356">
        <v>26000000</v>
      </c>
      <c r="D105" s="356">
        <v>500000</v>
      </c>
      <c r="E105" s="341">
        <f>SUM(C105:D105)</f>
        <v>26500000</v>
      </c>
      <c r="F105" s="342">
        <v>26500000</v>
      </c>
      <c r="G105" s="342">
        <v>26500000</v>
      </c>
      <c r="H105" s="343">
        <f>G105-E105</f>
        <v>0</v>
      </c>
      <c r="I105" s="344"/>
    </row>
    <row r="106" spans="1:9" ht="18.75" customHeight="1">
      <c r="A106" s="338" t="s">
        <v>2364</v>
      </c>
      <c r="B106" s="355" t="s">
        <v>2365</v>
      </c>
      <c r="C106" s="342">
        <f t="shared" ref="C106:G106" si="39">C107</f>
        <v>1100000000</v>
      </c>
      <c r="D106" s="342">
        <f t="shared" si="39"/>
        <v>-68246000</v>
      </c>
      <c r="E106" s="342">
        <f t="shared" si="39"/>
        <v>1031754000</v>
      </c>
      <c r="F106" s="342">
        <f t="shared" si="39"/>
        <v>1031754956</v>
      </c>
      <c r="G106" s="342">
        <f t="shared" si="39"/>
        <v>1031754956</v>
      </c>
      <c r="H106" s="342">
        <f t="shared" si="36"/>
        <v>956</v>
      </c>
      <c r="I106" s="344"/>
    </row>
    <row r="107" spans="1:9" ht="18.75" customHeight="1">
      <c r="A107" s="338" t="s">
        <v>2363</v>
      </c>
      <c r="B107" s="355" t="s">
        <v>2366</v>
      </c>
      <c r="C107" s="356">
        <v>1100000000</v>
      </c>
      <c r="D107" s="356">
        <v>-68246000</v>
      </c>
      <c r="E107" s="341">
        <f>SUM(C107:D107)</f>
        <v>1031754000</v>
      </c>
      <c r="F107" s="356">
        <v>1031754956</v>
      </c>
      <c r="G107" s="356">
        <v>1031754956</v>
      </c>
      <c r="H107" s="343">
        <f>G107-E107</f>
        <v>956</v>
      </c>
      <c r="I107" s="344"/>
    </row>
    <row r="108" spans="1:9" ht="18.75" customHeight="1">
      <c r="A108" s="338" t="s">
        <v>2364</v>
      </c>
      <c r="B108" s="355" t="s">
        <v>2367</v>
      </c>
      <c r="C108" s="342">
        <f t="shared" ref="C108:G108" si="40">C109</f>
        <v>2121000000</v>
      </c>
      <c r="D108" s="342">
        <f t="shared" si="40"/>
        <v>-395219000</v>
      </c>
      <c r="E108" s="342">
        <f t="shared" si="40"/>
        <v>1725781000</v>
      </c>
      <c r="F108" s="342">
        <f t="shared" si="40"/>
        <v>1676126481</v>
      </c>
      <c r="G108" s="342">
        <f t="shared" si="40"/>
        <v>1676126481</v>
      </c>
      <c r="H108" s="342">
        <f t="shared" si="36"/>
        <v>-49654519</v>
      </c>
      <c r="I108" s="344"/>
    </row>
    <row r="109" spans="1:9" ht="18.75" customHeight="1">
      <c r="A109" s="338" t="s">
        <v>2363</v>
      </c>
      <c r="B109" s="355" t="s">
        <v>2366</v>
      </c>
      <c r="C109" s="356">
        <v>2121000000</v>
      </c>
      <c r="D109" s="356">
        <v>-395219000</v>
      </c>
      <c r="E109" s="341">
        <f>SUM(C109:D109)</f>
        <v>1725781000</v>
      </c>
      <c r="F109" s="342">
        <v>1676126481</v>
      </c>
      <c r="G109" s="342">
        <v>1676126481</v>
      </c>
      <c r="H109" s="343">
        <f>G109-E109</f>
        <v>-49654519</v>
      </c>
      <c r="I109" s="344"/>
    </row>
    <row r="110" spans="1:9" ht="18.75" customHeight="1">
      <c r="A110" s="338" t="s">
        <v>2364</v>
      </c>
      <c r="B110" s="355" t="s">
        <v>2368</v>
      </c>
      <c r="C110" s="342">
        <f t="shared" ref="C110:G110" si="41">C111</f>
        <v>50000000</v>
      </c>
      <c r="D110" s="342">
        <f t="shared" si="41"/>
        <v>-8870000</v>
      </c>
      <c r="E110" s="342">
        <f t="shared" si="41"/>
        <v>41130000</v>
      </c>
      <c r="F110" s="342">
        <f t="shared" si="41"/>
        <v>41130000</v>
      </c>
      <c r="G110" s="342">
        <f t="shared" si="41"/>
        <v>41130000</v>
      </c>
      <c r="H110" s="342">
        <f t="shared" si="36"/>
        <v>0</v>
      </c>
      <c r="I110" s="344"/>
    </row>
    <row r="111" spans="1:9" ht="18.75" customHeight="1">
      <c r="A111" s="338" t="s">
        <v>2363</v>
      </c>
      <c r="B111" s="355" t="s">
        <v>2366</v>
      </c>
      <c r="C111" s="356">
        <v>50000000</v>
      </c>
      <c r="D111" s="356">
        <v>-8870000</v>
      </c>
      <c r="E111" s="341">
        <f>SUM(C111:D111)</f>
        <v>41130000</v>
      </c>
      <c r="F111" s="356">
        <v>41130000</v>
      </c>
      <c r="G111" s="356">
        <v>41130000</v>
      </c>
      <c r="H111" s="343">
        <f>G111-E111</f>
        <v>0</v>
      </c>
      <c r="I111" s="344"/>
    </row>
    <row r="112" spans="1:9" ht="18.75" customHeight="1">
      <c r="A112" s="338" t="s">
        <v>2364</v>
      </c>
      <c r="B112" s="357" t="s">
        <v>2369</v>
      </c>
      <c r="C112" s="342">
        <f t="shared" ref="C112:G112" si="42">C113</f>
        <v>5500000</v>
      </c>
      <c r="D112" s="342">
        <f t="shared" si="42"/>
        <v>440000</v>
      </c>
      <c r="E112" s="342">
        <f t="shared" si="42"/>
        <v>5940000</v>
      </c>
      <c r="F112" s="342">
        <f t="shared" si="42"/>
        <v>5940000</v>
      </c>
      <c r="G112" s="342">
        <f t="shared" si="42"/>
        <v>5940000</v>
      </c>
      <c r="H112" s="342">
        <f t="shared" si="36"/>
        <v>0</v>
      </c>
      <c r="I112" s="344"/>
    </row>
    <row r="113" spans="1:9" ht="18.75" customHeight="1">
      <c r="A113" s="338" t="s">
        <v>2363</v>
      </c>
      <c r="B113" s="339" t="s">
        <v>2366</v>
      </c>
      <c r="C113" s="356">
        <v>5500000</v>
      </c>
      <c r="D113" s="356">
        <v>440000</v>
      </c>
      <c r="E113" s="341">
        <f>SUM(C113:D113)</f>
        <v>5940000</v>
      </c>
      <c r="F113" s="356">
        <v>5940000</v>
      </c>
      <c r="G113" s="356">
        <v>5940000</v>
      </c>
      <c r="H113" s="343">
        <f>G113-E113</f>
        <v>0</v>
      </c>
      <c r="I113" s="344"/>
    </row>
    <row r="114" spans="1:9" ht="18.75" customHeight="1">
      <c r="A114" s="338" t="s">
        <v>1689</v>
      </c>
      <c r="B114" s="339" t="s">
        <v>2370</v>
      </c>
      <c r="C114" s="356">
        <f t="shared" ref="C114:D114" si="43">SUM(,C127,C125,C123,C121,C119,C117,C115)</f>
        <v>1085870000</v>
      </c>
      <c r="D114" s="356">
        <f t="shared" si="43"/>
        <v>27490000</v>
      </c>
      <c r="E114" s="356">
        <f>SUM(E127,E125,E123,E121,E119,E117,E115)</f>
        <v>1113360000</v>
      </c>
      <c r="F114" s="356">
        <f>SUM(,F127,F125,F123,F121,F119,F117,F115)</f>
        <v>1088289034</v>
      </c>
      <c r="G114" s="356">
        <f>SUM(,G127,G125,G123,G121,G119,G117,G115)</f>
        <v>1088289034</v>
      </c>
      <c r="H114" s="356">
        <f>SUM(,H127,H125,H123,H121,H119,H117,H115)</f>
        <v>-25070966</v>
      </c>
      <c r="I114" s="344"/>
    </row>
    <row r="115" spans="1:9" ht="25.5">
      <c r="A115" s="338" t="s">
        <v>1690</v>
      </c>
      <c r="B115" s="339" t="s">
        <v>2371</v>
      </c>
      <c r="C115" s="342">
        <v>1660000</v>
      </c>
      <c r="D115" s="342">
        <v>100000</v>
      </c>
      <c r="E115" s="342">
        <f t="shared" ref="E115:H115" si="44">E116</f>
        <v>1760000</v>
      </c>
      <c r="F115" s="342">
        <f t="shared" si="44"/>
        <v>1760000</v>
      </c>
      <c r="G115" s="342">
        <f t="shared" si="44"/>
        <v>1760000</v>
      </c>
      <c r="H115" s="342">
        <f t="shared" si="44"/>
        <v>0</v>
      </c>
      <c r="I115" s="344"/>
    </row>
    <row r="116" spans="1:9" ht="18.75" customHeight="1">
      <c r="A116" s="338" t="s">
        <v>1691</v>
      </c>
      <c r="B116" s="339" t="s">
        <v>2372</v>
      </c>
      <c r="C116" s="356">
        <v>1660000</v>
      </c>
      <c r="D116" s="356">
        <v>100000</v>
      </c>
      <c r="E116" s="341">
        <f>SUM(C116:D116)</f>
        <v>1760000</v>
      </c>
      <c r="F116" s="356">
        <v>1760000</v>
      </c>
      <c r="G116" s="356">
        <v>1760000</v>
      </c>
      <c r="H116" s="343">
        <f>G116-E116</f>
        <v>0</v>
      </c>
      <c r="I116" s="344"/>
    </row>
    <row r="117" spans="1:9" ht="18.75" customHeight="1">
      <c r="A117" s="338" t="s">
        <v>1690</v>
      </c>
      <c r="B117" s="339" t="s">
        <v>1734</v>
      </c>
      <c r="C117" s="342">
        <v>8000000</v>
      </c>
      <c r="D117" s="342">
        <v>-2660000</v>
      </c>
      <c r="E117" s="342">
        <f t="shared" ref="E117:H127" si="45">E118</f>
        <v>5340000</v>
      </c>
      <c r="F117" s="342">
        <f t="shared" si="45"/>
        <v>5340000</v>
      </c>
      <c r="G117" s="342">
        <f t="shared" si="45"/>
        <v>5340000</v>
      </c>
      <c r="H117" s="342">
        <f t="shared" si="45"/>
        <v>0</v>
      </c>
      <c r="I117" s="344"/>
    </row>
    <row r="118" spans="1:9" ht="18.75" customHeight="1">
      <c r="A118" s="338" t="s">
        <v>1691</v>
      </c>
      <c r="B118" s="339" t="s">
        <v>2372</v>
      </c>
      <c r="C118" s="356">
        <v>8000000</v>
      </c>
      <c r="D118" s="356">
        <v>-2660000</v>
      </c>
      <c r="E118" s="341">
        <f>SUM(C118:D118)</f>
        <v>5340000</v>
      </c>
      <c r="F118" s="342">
        <v>5340000</v>
      </c>
      <c r="G118" s="342">
        <v>5340000</v>
      </c>
      <c r="H118" s="343">
        <f>G118-E118</f>
        <v>0</v>
      </c>
      <c r="I118" s="344"/>
    </row>
    <row r="119" spans="1:9" ht="18.75" customHeight="1">
      <c r="A119" s="338" t="s">
        <v>1690</v>
      </c>
      <c r="B119" s="339" t="s">
        <v>1735</v>
      </c>
      <c r="C119" s="342">
        <v>4200000</v>
      </c>
      <c r="D119" s="342">
        <v>-4200000</v>
      </c>
      <c r="E119" s="342">
        <f t="shared" ref="E119:G119" si="46">E120</f>
        <v>0</v>
      </c>
      <c r="F119" s="342">
        <f t="shared" si="46"/>
        <v>0</v>
      </c>
      <c r="G119" s="342">
        <f t="shared" si="46"/>
        <v>0</v>
      </c>
      <c r="H119" s="342">
        <f t="shared" si="45"/>
        <v>0</v>
      </c>
      <c r="I119" s="344"/>
    </row>
    <row r="120" spans="1:9" ht="18.75" customHeight="1">
      <c r="A120" s="338" t="s">
        <v>1691</v>
      </c>
      <c r="B120" s="339" t="s">
        <v>2372</v>
      </c>
      <c r="C120" s="356">
        <v>4200000</v>
      </c>
      <c r="D120" s="356">
        <v>-4200000</v>
      </c>
      <c r="E120" s="341">
        <f>SUM(C120:D120)</f>
        <v>0</v>
      </c>
      <c r="F120" s="342">
        <v>0</v>
      </c>
      <c r="G120" s="342">
        <v>0</v>
      </c>
      <c r="H120" s="343">
        <f>G120-E120</f>
        <v>0</v>
      </c>
      <c r="I120" s="344"/>
    </row>
    <row r="121" spans="1:9" ht="18.75" customHeight="1">
      <c r="A121" s="338" t="s">
        <v>1690</v>
      </c>
      <c r="B121" s="339" t="s">
        <v>1736</v>
      </c>
      <c r="C121" s="342">
        <v>16000000</v>
      </c>
      <c r="D121" s="342">
        <v>2150000</v>
      </c>
      <c r="E121" s="342">
        <f t="shared" ref="E121:G121" si="47">E122</f>
        <v>18150000</v>
      </c>
      <c r="F121" s="342">
        <f t="shared" si="47"/>
        <v>18150000</v>
      </c>
      <c r="G121" s="342">
        <f t="shared" si="47"/>
        <v>18150000</v>
      </c>
      <c r="H121" s="342">
        <f t="shared" si="45"/>
        <v>0</v>
      </c>
      <c r="I121" s="344"/>
    </row>
    <row r="122" spans="1:9" ht="18.75" customHeight="1">
      <c r="A122" s="338" t="s">
        <v>1691</v>
      </c>
      <c r="B122" s="339" t="s">
        <v>2372</v>
      </c>
      <c r="C122" s="356">
        <v>16000000</v>
      </c>
      <c r="D122" s="356">
        <v>2150000</v>
      </c>
      <c r="E122" s="341">
        <f>SUM(C122:D122)</f>
        <v>18150000</v>
      </c>
      <c r="F122" s="342">
        <v>18150000</v>
      </c>
      <c r="G122" s="342">
        <v>18150000</v>
      </c>
      <c r="H122" s="343">
        <f>G122-E122</f>
        <v>0</v>
      </c>
      <c r="I122" s="344"/>
    </row>
    <row r="123" spans="1:9" ht="25.5">
      <c r="A123" s="338" t="s">
        <v>1690</v>
      </c>
      <c r="B123" s="339" t="s">
        <v>1737</v>
      </c>
      <c r="C123" s="342">
        <v>4000000</v>
      </c>
      <c r="D123" s="342">
        <f t="shared" ref="D123:G123" si="48">D124</f>
        <v>0</v>
      </c>
      <c r="E123" s="342">
        <f t="shared" si="48"/>
        <v>4000000</v>
      </c>
      <c r="F123" s="342">
        <f t="shared" si="48"/>
        <v>360000</v>
      </c>
      <c r="G123" s="342">
        <f t="shared" si="48"/>
        <v>360000</v>
      </c>
      <c r="H123" s="342">
        <f t="shared" si="45"/>
        <v>-3640000</v>
      </c>
      <c r="I123" s="344"/>
    </row>
    <row r="124" spans="1:9" ht="18.75" customHeight="1">
      <c r="A124" s="338" t="s">
        <v>1691</v>
      </c>
      <c r="B124" s="339" t="s">
        <v>2372</v>
      </c>
      <c r="C124" s="356">
        <v>4000000</v>
      </c>
      <c r="D124" s="356">
        <v>0</v>
      </c>
      <c r="E124" s="341">
        <f>SUM(C124:D124)</f>
        <v>4000000</v>
      </c>
      <c r="F124" s="342">
        <v>360000</v>
      </c>
      <c r="G124" s="342">
        <v>360000</v>
      </c>
      <c r="H124" s="343">
        <f>G124-E124</f>
        <v>-3640000</v>
      </c>
      <c r="I124" s="344"/>
    </row>
    <row r="125" spans="1:9" ht="18.75" customHeight="1">
      <c r="A125" s="338" t="s">
        <v>1690</v>
      </c>
      <c r="B125" s="339" t="s">
        <v>2373</v>
      </c>
      <c r="C125" s="342">
        <f t="shared" ref="C125:G125" si="49">C126</f>
        <v>900010000</v>
      </c>
      <c r="D125" s="342">
        <f t="shared" si="49"/>
        <v>50000000</v>
      </c>
      <c r="E125" s="342">
        <f t="shared" si="49"/>
        <v>950010000</v>
      </c>
      <c r="F125" s="342">
        <f t="shared" si="49"/>
        <v>928579034</v>
      </c>
      <c r="G125" s="342">
        <f t="shared" si="49"/>
        <v>928579034</v>
      </c>
      <c r="H125" s="342">
        <f t="shared" si="45"/>
        <v>-21430966</v>
      </c>
      <c r="I125" s="344"/>
    </row>
    <row r="126" spans="1:9" ht="18.75" customHeight="1">
      <c r="A126" s="338" t="s">
        <v>1691</v>
      </c>
      <c r="B126" s="339" t="s">
        <v>2372</v>
      </c>
      <c r="C126" s="356">
        <v>900010000</v>
      </c>
      <c r="D126" s="356">
        <v>50000000</v>
      </c>
      <c r="E126" s="341">
        <f>SUM(C126:D126)</f>
        <v>950010000</v>
      </c>
      <c r="F126" s="342">
        <v>928579034</v>
      </c>
      <c r="G126" s="342">
        <v>928579034</v>
      </c>
      <c r="H126" s="343">
        <f>G126-E126</f>
        <v>-21430966</v>
      </c>
      <c r="I126" s="344"/>
    </row>
    <row r="127" spans="1:9" ht="18.75" customHeight="1">
      <c r="A127" s="338" t="s">
        <v>1690</v>
      </c>
      <c r="B127" s="339" t="s">
        <v>2374</v>
      </c>
      <c r="C127" s="342">
        <f t="shared" ref="C127:G127" si="50">C128</f>
        <v>152000000</v>
      </c>
      <c r="D127" s="342">
        <f t="shared" si="50"/>
        <v>-17900000</v>
      </c>
      <c r="E127" s="342">
        <f t="shared" si="50"/>
        <v>134100000</v>
      </c>
      <c r="F127" s="342">
        <f t="shared" si="50"/>
        <v>134100000</v>
      </c>
      <c r="G127" s="342">
        <f t="shared" si="50"/>
        <v>134100000</v>
      </c>
      <c r="H127" s="342">
        <f t="shared" si="45"/>
        <v>0</v>
      </c>
      <c r="I127" s="344"/>
    </row>
    <row r="128" spans="1:9" ht="18.75" customHeight="1">
      <c r="A128" s="338" t="s">
        <v>1691</v>
      </c>
      <c r="B128" s="339" t="s">
        <v>2375</v>
      </c>
      <c r="C128" s="356">
        <v>152000000</v>
      </c>
      <c r="D128" s="356">
        <v>-17900000</v>
      </c>
      <c r="E128" s="341">
        <f>SUM(C128:D128)</f>
        <v>134100000</v>
      </c>
      <c r="F128" s="342">
        <v>134100000</v>
      </c>
      <c r="G128" s="342">
        <v>134100000</v>
      </c>
      <c r="H128" s="343">
        <f>G128-E128</f>
        <v>0</v>
      </c>
      <c r="I128" s="344"/>
    </row>
    <row r="129" spans="1:9" ht="18.75" customHeight="1">
      <c r="A129" s="338" t="s">
        <v>1689</v>
      </c>
      <c r="B129" s="339" t="s">
        <v>2376</v>
      </c>
      <c r="C129" s="356">
        <f>SUM(,C130,C132,C134,C136,C138,C140,C142,C144,C146,C148,C150,C152,C154)</f>
        <v>5953307000</v>
      </c>
      <c r="D129" s="356">
        <f t="shared" ref="D129:H129" si="51">SUM(,D130,D132,D134,D136,D138,D140,D142,D144,D146,D148,D150,D152,D154)</f>
        <v>-289918000</v>
      </c>
      <c r="E129" s="356">
        <f t="shared" si="51"/>
        <v>5663389000</v>
      </c>
      <c r="F129" s="356">
        <f t="shared" si="51"/>
        <v>5656481636</v>
      </c>
      <c r="G129" s="356">
        <f t="shared" si="51"/>
        <v>5656481636</v>
      </c>
      <c r="H129" s="356">
        <f t="shared" si="51"/>
        <v>-6907364</v>
      </c>
      <c r="I129" s="344"/>
    </row>
    <row r="130" spans="1:9" ht="18.75" customHeight="1">
      <c r="A130" s="338" t="s">
        <v>1690</v>
      </c>
      <c r="B130" s="355" t="s">
        <v>2377</v>
      </c>
      <c r="C130" s="342">
        <f t="shared" ref="C130:H130" si="52">C131</f>
        <v>2735852000</v>
      </c>
      <c r="D130" s="342">
        <f t="shared" si="52"/>
        <v>-198372000</v>
      </c>
      <c r="E130" s="342">
        <f t="shared" si="52"/>
        <v>2537480000</v>
      </c>
      <c r="F130" s="342">
        <f t="shared" si="52"/>
        <v>2514924840</v>
      </c>
      <c r="G130" s="342">
        <f t="shared" si="52"/>
        <v>2514924840</v>
      </c>
      <c r="H130" s="342">
        <f t="shared" si="52"/>
        <v>-22555160</v>
      </c>
      <c r="I130" s="344"/>
    </row>
    <row r="131" spans="1:9" ht="18.75" customHeight="1">
      <c r="A131" s="338" t="s">
        <v>1691</v>
      </c>
      <c r="B131" s="355" t="s">
        <v>2378</v>
      </c>
      <c r="C131" s="356">
        <v>2735852000</v>
      </c>
      <c r="D131" s="356">
        <f>41628000-240000000</f>
        <v>-198372000</v>
      </c>
      <c r="E131" s="341">
        <f>SUM(C131:D131)</f>
        <v>2537480000</v>
      </c>
      <c r="F131" s="356">
        <v>2514924840</v>
      </c>
      <c r="G131" s="356">
        <v>2514924840</v>
      </c>
      <c r="H131" s="343">
        <f>G131-E131</f>
        <v>-22555160</v>
      </c>
      <c r="I131" s="344"/>
    </row>
    <row r="132" spans="1:9" ht="18.75" customHeight="1">
      <c r="A132" s="338" t="s">
        <v>1690</v>
      </c>
      <c r="B132" s="355" t="s">
        <v>2379</v>
      </c>
      <c r="C132" s="342">
        <f t="shared" ref="C132:H144" si="53">C133</f>
        <v>575969000</v>
      </c>
      <c r="D132" s="342">
        <f t="shared" si="53"/>
        <v>-76884000</v>
      </c>
      <c r="E132" s="342">
        <f t="shared" si="53"/>
        <v>499085000</v>
      </c>
      <c r="F132" s="342">
        <f t="shared" si="53"/>
        <v>521796430</v>
      </c>
      <c r="G132" s="342">
        <f t="shared" si="53"/>
        <v>521796430</v>
      </c>
      <c r="H132" s="342">
        <f t="shared" si="53"/>
        <v>22711430</v>
      </c>
      <c r="I132" s="344"/>
    </row>
    <row r="133" spans="1:9" ht="18.75" customHeight="1">
      <c r="A133" s="338" t="s">
        <v>1691</v>
      </c>
      <c r="B133" s="355" t="s">
        <v>2378</v>
      </c>
      <c r="C133" s="356">
        <v>575969000</v>
      </c>
      <c r="D133" s="356">
        <f>-2446000-74438000</f>
        <v>-76884000</v>
      </c>
      <c r="E133" s="341">
        <f>SUM(C133:D133)</f>
        <v>499085000</v>
      </c>
      <c r="F133" s="342">
        <v>521796430</v>
      </c>
      <c r="G133" s="342">
        <v>521796430</v>
      </c>
      <c r="H133" s="343">
        <f>G133-E133</f>
        <v>22711430</v>
      </c>
      <c r="I133" s="344"/>
    </row>
    <row r="134" spans="1:9" ht="18.75" customHeight="1">
      <c r="A134" s="338" t="s">
        <v>1690</v>
      </c>
      <c r="B134" s="355" t="s">
        <v>2380</v>
      </c>
      <c r="C134" s="342">
        <f t="shared" ref="C134:G134" si="54">C135</f>
        <v>98100000</v>
      </c>
      <c r="D134" s="342">
        <f t="shared" si="54"/>
        <v>-85659000</v>
      </c>
      <c r="E134" s="342">
        <f t="shared" si="54"/>
        <v>12441000</v>
      </c>
      <c r="F134" s="342">
        <f t="shared" si="54"/>
        <v>11477317</v>
      </c>
      <c r="G134" s="342">
        <f t="shared" si="54"/>
        <v>11477317</v>
      </c>
      <c r="H134" s="342">
        <f t="shared" si="53"/>
        <v>-963683</v>
      </c>
      <c r="I134" s="344"/>
    </row>
    <row r="135" spans="1:9" ht="18.75" customHeight="1">
      <c r="A135" s="338" t="s">
        <v>1691</v>
      </c>
      <c r="B135" s="358" t="s">
        <v>2381</v>
      </c>
      <c r="C135" s="356">
        <v>98100000</v>
      </c>
      <c r="D135" s="356">
        <v>-85659000</v>
      </c>
      <c r="E135" s="341">
        <f>SUM(C135:D135)</f>
        <v>12441000</v>
      </c>
      <c r="F135" s="342">
        <v>11477317</v>
      </c>
      <c r="G135" s="342">
        <v>11477317</v>
      </c>
      <c r="H135" s="343">
        <f>G135-E135</f>
        <v>-963683</v>
      </c>
      <c r="I135" s="344"/>
    </row>
    <row r="136" spans="1:9" ht="18.75" customHeight="1">
      <c r="A136" s="338" t="s">
        <v>1690</v>
      </c>
      <c r="B136" s="376" t="s">
        <v>2382</v>
      </c>
      <c r="C136" s="342">
        <f t="shared" ref="C136:G136" si="55">C137</f>
        <v>453000000</v>
      </c>
      <c r="D136" s="342">
        <f t="shared" si="55"/>
        <v>77000000</v>
      </c>
      <c r="E136" s="342">
        <f t="shared" si="55"/>
        <v>530000000</v>
      </c>
      <c r="F136" s="342">
        <f t="shared" si="55"/>
        <v>532455320</v>
      </c>
      <c r="G136" s="342">
        <f t="shared" si="55"/>
        <v>532455320</v>
      </c>
      <c r="H136" s="342">
        <f t="shared" si="53"/>
        <v>2455320</v>
      </c>
      <c r="I136" s="351"/>
    </row>
    <row r="137" spans="1:9" ht="18.75" customHeight="1">
      <c r="A137" s="338" t="s">
        <v>1691</v>
      </c>
      <c r="B137" s="358" t="s">
        <v>2381</v>
      </c>
      <c r="C137" s="356">
        <v>453000000</v>
      </c>
      <c r="D137" s="356">
        <v>77000000</v>
      </c>
      <c r="E137" s="341">
        <f>SUM(C137:D137)</f>
        <v>530000000</v>
      </c>
      <c r="F137" s="356">
        <v>532455320</v>
      </c>
      <c r="G137" s="356">
        <v>532455320</v>
      </c>
      <c r="H137" s="343">
        <f>G137-E137</f>
        <v>2455320</v>
      </c>
      <c r="I137" s="351"/>
    </row>
    <row r="138" spans="1:9" ht="18.75" customHeight="1">
      <c r="A138" s="338" t="s">
        <v>1690</v>
      </c>
      <c r="B138" s="355" t="s">
        <v>2383</v>
      </c>
      <c r="C138" s="342">
        <f t="shared" ref="C138:G138" si="56">C139</f>
        <v>671297000</v>
      </c>
      <c r="D138" s="342">
        <f t="shared" si="56"/>
        <v>0</v>
      </c>
      <c r="E138" s="342">
        <f t="shared" si="56"/>
        <v>671297000</v>
      </c>
      <c r="F138" s="342">
        <f t="shared" si="56"/>
        <v>687486750</v>
      </c>
      <c r="G138" s="342">
        <f t="shared" si="56"/>
        <v>687486750</v>
      </c>
      <c r="H138" s="342">
        <f t="shared" si="53"/>
        <v>16189750</v>
      </c>
      <c r="I138" s="351"/>
    </row>
    <row r="139" spans="1:9" ht="18.75" customHeight="1">
      <c r="A139" s="338" t="s">
        <v>1691</v>
      </c>
      <c r="B139" s="358" t="s">
        <v>2381</v>
      </c>
      <c r="C139" s="356">
        <v>671297000</v>
      </c>
      <c r="D139" s="356"/>
      <c r="E139" s="341">
        <f>SUM(C139:D139)</f>
        <v>671297000</v>
      </c>
      <c r="F139" s="356">
        <v>687486750</v>
      </c>
      <c r="G139" s="356">
        <v>687486750</v>
      </c>
      <c r="H139" s="343">
        <f>G139-E139</f>
        <v>16189750</v>
      </c>
      <c r="I139" s="351"/>
    </row>
    <row r="140" spans="1:9" ht="18.75" customHeight="1">
      <c r="A140" s="338" t="s">
        <v>1690</v>
      </c>
      <c r="B140" s="355" t="s">
        <v>2384</v>
      </c>
      <c r="C140" s="342">
        <f t="shared" ref="C140:G140" si="57">C141</f>
        <v>5000000</v>
      </c>
      <c r="D140" s="342">
        <f t="shared" si="57"/>
        <v>-2100000</v>
      </c>
      <c r="E140" s="342">
        <f t="shared" si="57"/>
        <v>2900000</v>
      </c>
      <c r="F140" s="342">
        <f t="shared" si="57"/>
        <v>2979620</v>
      </c>
      <c r="G140" s="342">
        <f t="shared" si="57"/>
        <v>2979620</v>
      </c>
      <c r="H140" s="342">
        <f t="shared" si="53"/>
        <v>79620</v>
      </c>
      <c r="I140" s="344"/>
    </row>
    <row r="141" spans="1:9" ht="18.75" customHeight="1">
      <c r="A141" s="338" t="s">
        <v>1691</v>
      </c>
      <c r="B141" s="358" t="s">
        <v>2381</v>
      </c>
      <c r="C141" s="356">
        <v>5000000</v>
      </c>
      <c r="D141" s="356">
        <v>-2100000</v>
      </c>
      <c r="E141" s="341">
        <f>SUM(C141:D141)</f>
        <v>2900000</v>
      </c>
      <c r="F141" s="342">
        <v>2979620</v>
      </c>
      <c r="G141" s="342">
        <v>2979620</v>
      </c>
      <c r="H141" s="343">
        <f>G141-E141</f>
        <v>79620</v>
      </c>
      <c r="I141" s="344"/>
    </row>
    <row r="142" spans="1:9" ht="18.75" customHeight="1">
      <c r="A142" s="338" t="s">
        <v>1690</v>
      </c>
      <c r="B142" s="355" t="s">
        <v>2385</v>
      </c>
      <c r="C142" s="342">
        <v>7000000</v>
      </c>
      <c r="D142" s="342">
        <v>-1590000</v>
      </c>
      <c r="E142" s="342">
        <f t="shared" ref="E142:G142" si="58">E143</f>
        <v>5410000</v>
      </c>
      <c r="F142" s="342">
        <f t="shared" si="58"/>
        <v>5410000</v>
      </c>
      <c r="G142" s="342">
        <f t="shared" si="58"/>
        <v>5410000</v>
      </c>
      <c r="H142" s="342">
        <f t="shared" si="53"/>
        <v>0</v>
      </c>
      <c r="I142" s="351"/>
    </row>
    <row r="143" spans="1:9" ht="18.75" customHeight="1">
      <c r="A143" s="338" t="s">
        <v>1691</v>
      </c>
      <c r="B143" s="358" t="s">
        <v>2381</v>
      </c>
      <c r="C143" s="356">
        <v>7000000</v>
      </c>
      <c r="D143" s="356">
        <v>-1590000</v>
      </c>
      <c r="E143" s="341">
        <f>SUM(C143:D143)</f>
        <v>5410000</v>
      </c>
      <c r="F143" s="356">
        <v>5410000</v>
      </c>
      <c r="G143" s="356">
        <v>5410000</v>
      </c>
      <c r="H143" s="343">
        <f>G143-E143</f>
        <v>0</v>
      </c>
      <c r="I143" s="351"/>
    </row>
    <row r="144" spans="1:9" ht="18.75" customHeight="1">
      <c r="A144" s="338" t="s">
        <v>1690</v>
      </c>
      <c r="B144" s="355" t="s">
        <v>2386</v>
      </c>
      <c r="C144" s="342">
        <f t="shared" ref="C144:G144" si="59">C145</f>
        <v>350000000</v>
      </c>
      <c r="D144" s="342">
        <f t="shared" si="59"/>
        <v>50000000</v>
      </c>
      <c r="E144" s="342">
        <f t="shared" si="59"/>
        <v>400000000</v>
      </c>
      <c r="F144" s="342">
        <f t="shared" si="59"/>
        <v>400708000</v>
      </c>
      <c r="G144" s="342">
        <f t="shared" si="59"/>
        <v>400708000</v>
      </c>
      <c r="H144" s="342">
        <f t="shared" si="53"/>
        <v>708000</v>
      </c>
      <c r="I144" s="351"/>
    </row>
    <row r="145" spans="1:9" ht="18.75" customHeight="1">
      <c r="A145" s="338" t="s">
        <v>1691</v>
      </c>
      <c r="B145" s="358" t="s">
        <v>2381</v>
      </c>
      <c r="C145" s="356">
        <v>350000000</v>
      </c>
      <c r="D145" s="356">
        <v>50000000</v>
      </c>
      <c r="E145" s="341">
        <f>SUM(C145:D145)</f>
        <v>400000000</v>
      </c>
      <c r="F145" s="356">
        <v>400708000</v>
      </c>
      <c r="G145" s="356">
        <v>400708000</v>
      </c>
      <c r="H145" s="343">
        <f>G145-E145</f>
        <v>708000</v>
      </c>
      <c r="I145" s="351"/>
    </row>
    <row r="146" spans="1:9" ht="18.75" customHeight="1">
      <c r="A146" s="338" t="s">
        <v>1690</v>
      </c>
      <c r="B146" s="355" t="s">
        <v>2387</v>
      </c>
      <c r="C146" s="342">
        <f t="shared" ref="C146:H154" si="60">C147</f>
        <v>141665000</v>
      </c>
      <c r="D146" s="342">
        <f t="shared" si="60"/>
        <v>0</v>
      </c>
      <c r="E146" s="342">
        <f t="shared" si="60"/>
        <v>141665000</v>
      </c>
      <c r="F146" s="342">
        <f t="shared" si="60"/>
        <v>141665000</v>
      </c>
      <c r="G146" s="342">
        <f t="shared" si="60"/>
        <v>141665000</v>
      </c>
      <c r="H146" s="342">
        <f t="shared" si="60"/>
        <v>0</v>
      </c>
      <c r="I146" s="351"/>
    </row>
    <row r="147" spans="1:9" ht="18.75" customHeight="1">
      <c r="A147" s="338" t="s">
        <v>1691</v>
      </c>
      <c r="B147" s="358" t="s">
        <v>2381</v>
      </c>
      <c r="C147" s="356">
        <v>141665000</v>
      </c>
      <c r="D147" s="356"/>
      <c r="E147" s="341">
        <f>SUM(C147:D147)</f>
        <v>141665000</v>
      </c>
      <c r="F147" s="356">
        <v>141665000</v>
      </c>
      <c r="G147" s="356">
        <v>141665000</v>
      </c>
      <c r="H147" s="343">
        <f>G147-E147</f>
        <v>0</v>
      </c>
      <c r="I147" s="351"/>
    </row>
    <row r="148" spans="1:9" ht="18.75" customHeight="1">
      <c r="A148" s="338" t="s">
        <v>1690</v>
      </c>
      <c r="B148" s="355" t="s">
        <v>2388</v>
      </c>
      <c r="C148" s="342">
        <f t="shared" ref="C148:G148" si="61">C149</f>
        <v>758940000</v>
      </c>
      <c r="D148" s="342">
        <f t="shared" si="61"/>
        <v>0</v>
      </c>
      <c r="E148" s="342">
        <f t="shared" si="61"/>
        <v>758940000</v>
      </c>
      <c r="F148" s="342">
        <f t="shared" si="61"/>
        <v>729741820</v>
      </c>
      <c r="G148" s="342">
        <f t="shared" si="61"/>
        <v>729741820</v>
      </c>
      <c r="H148" s="342">
        <f t="shared" si="60"/>
        <v>-29198180</v>
      </c>
      <c r="I148" s="351"/>
    </row>
    <row r="149" spans="1:9" ht="18.75" customHeight="1">
      <c r="A149" s="338" t="s">
        <v>1691</v>
      </c>
      <c r="B149" s="358" t="s">
        <v>2381</v>
      </c>
      <c r="C149" s="356">
        <v>758940000</v>
      </c>
      <c r="D149" s="356"/>
      <c r="E149" s="341">
        <f>SUM(C149:D149)</f>
        <v>758940000</v>
      </c>
      <c r="F149" s="356">
        <v>729741820</v>
      </c>
      <c r="G149" s="356">
        <v>729741820</v>
      </c>
      <c r="H149" s="343">
        <f>G149-E149</f>
        <v>-29198180</v>
      </c>
      <c r="I149" s="351"/>
    </row>
    <row r="150" spans="1:9" ht="18.75" customHeight="1">
      <c r="A150" s="338" t="s">
        <v>1690</v>
      </c>
      <c r="B150" s="355" t="s">
        <v>2389</v>
      </c>
      <c r="C150" s="342">
        <f t="shared" ref="C150:G150" si="62">C151</f>
        <v>140000000</v>
      </c>
      <c r="D150" s="342">
        <f t="shared" si="62"/>
        <v>-50449000</v>
      </c>
      <c r="E150" s="342">
        <f t="shared" si="62"/>
        <v>89551000</v>
      </c>
      <c r="F150" s="342">
        <f t="shared" si="62"/>
        <v>93333690</v>
      </c>
      <c r="G150" s="342">
        <f t="shared" si="62"/>
        <v>93333690</v>
      </c>
      <c r="H150" s="342">
        <f t="shared" si="60"/>
        <v>3782690</v>
      </c>
      <c r="I150" s="344"/>
    </row>
    <row r="151" spans="1:9" ht="18.75" customHeight="1">
      <c r="A151" s="338" t="s">
        <v>1691</v>
      </c>
      <c r="B151" s="358" t="s">
        <v>2381</v>
      </c>
      <c r="C151" s="356">
        <v>140000000</v>
      </c>
      <c r="D151" s="356">
        <v>-50449000</v>
      </c>
      <c r="E151" s="341">
        <f>SUM(C151:D151)</f>
        <v>89551000</v>
      </c>
      <c r="F151" s="342">
        <v>93333690</v>
      </c>
      <c r="G151" s="342">
        <v>93333690</v>
      </c>
      <c r="H151" s="343">
        <f>G151-E151</f>
        <v>3782690</v>
      </c>
      <c r="I151" s="344"/>
    </row>
    <row r="152" spans="1:9" ht="18.75" customHeight="1">
      <c r="A152" s="338" t="s">
        <v>1690</v>
      </c>
      <c r="B152" s="359" t="s">
        <v>2390</v>
      </c>
      <c r="C152" s="356">
        <f>SUM(C153)</f>
        <v>5242000</v>
      </c>
      <c r="D152" s="356">
        <f t="shared" ref="D152:G152" si="63">SUM(D153)</f>
        <v>-1864000</v>
      </c>
      <c r="E152" s="356">
        <f t="shared" si="63"/>
        <v>3378000</v>
      </c>
      <c r="F152" s="356">
        <f t="shared" si="63"/>
        <v>8477849</v>
      </c>
      <c r="G152" s="356">
        <f t="shared" si="63"/>
        <v>8477849</v>
      </c>
      <c r="H152" s="343">
        <f t="shared" ref="H152:H153" si="64">G152-E152</f>
        <v>5099849</v>
      </c>
      <c r="I152" s="344"/>
    </row>
    <row r="153" spans="1:9" ht="18.75" customHeight="1">
      <c r="A153" s="346" t="s">
        <v>2318</v>
      </c>
      <c r="B153" s="359" t="s">
        <v>2391</v>
      </c>
      <c r="C153" s="356">
        <v>5242000</v>
      </c>
      <c r="D153" s="356">
        <v>-1864000</v>
      </c>
      <c r="E153" s="356">
        <f>SUM(C153:D153)</f>
        <v>3378000</v>
      </c>
      <c r="F153" s="356">
        <v>8477849</v>
      </c>
      <c r="G153" s="356">
        <v>8477849</v>
      </c>
      <c r="H153" s="343">
        <f t="shared" si="64"/>
        <v>5099849</v>
      </c>
      <c r="I153" s="344"/>
    </row>
    <row r="154" spans="1:9" ht="18.75" customHeight="1">
      <c r="A154" s="338" t="s">
        <v>1690</v>
      </c>
      <c r="B154" s="355" t="s">
        <v>2392</v>
      </c>
      <c r="C154" s="342">
        <f t="shared" ref="C154:G154" si="65">C155</f>
        <v>11242000</v>
      </c>
      <c r="D154" s="342">
        <f t="shared" si="65"/>
        <v>0</v>
      </c>
      <c r="E154" s="342">
        <f t="shared" si="65"/>
        <v>11242000</v>
      </c>
      <c r="F154" s="342">
        <f t="shared" si="65"/>
        <v>6025000</v>
      </c>
      <c r="G154" s="342">
        <f t="shared" si="65"/>
        <v>6025000</v>
      </c>
      <c r="H154" s="342">
        <f t="shared" si="60"/>
        <v>-5217000</v>
      </c>
      <c r="I154" s="377"/>
    </row>
    <row r="155" spans="1:9" ht="18.75" customHeight="1" thickBot="1">
      <c r="A155" s="360" t="s">
        <v>1691</v>
      </c>
      <c r="B155" s="361" t="s">
        <v>2381</v>
      </c>
      <c r="C155" s="362">
        <v>11242000</v>
      </c>
      <c r="D155" s="362"/>
      <c r="E155" s="363">
        <f>SUM(C155:D155)</f>
        <v>11242000</v>
      </c>
      <c r="F155" s="364">
        <v>6025000</v>
      </c>
      <c r="G155" s="364">
        <v>6025000</v>
      </c>
      <c r="H155" s="365">
        <f>G155-E155</f>
        <v>-5217000</v>
      </c>
      <c r="I155" s="366"/>
    </row>
  </sheetData>
  <autoFilter ref="A5:I155"/>
  <mergeCells count="8">
    <mergeCell ref="H4:H5"/>
    <mergeCell ref="I4:I5"/>
    <mergeCell ref="A4:B4"/>
    <mergeCell ref="C4:C5"/>
    <mergeCell ref="D4:D5"/>
    <mergeCell ref="E4:E5"/>
    <mergeCell ref="F4:F5"/>
    <mergeCell ref="G4:G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75" firstPageNumber="3" fitToHeight="8" orientation="landscape" useFirstPageNumber="1" r:id="rId1"/>
  <headerFooter>
    <oddFooter>&amp;C- &amp;P -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0"/>
  <sheetViews>
    <sheetView workbookViewId="0">
      <selection activeCell="I40" sqref="I40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400</v>
      </c>
      <c r="D2" s="145"/>
      <c r="E2" s="145"/>
      <c r="F2" s="145"/>
      <c r="G2" s="145"/>
      <c r="H2" s="145"/>
    </row>
    <row r="3" spans="1:18">
      <c r="C3" s="112">
        <f>SUBTOTAL(9,C11:C48)</f>
        <v>306640000</v>
      </c>
      <c r="D3" s="112">
        <f t="shared" ref="D3:R3" si="0">SUBTOTAL(9,D11:D48)</f>
        <v>0</v>
      </c>
      <c r="E3" s="112">
        <f t="shared" si="0"/>
        <v>0</v>
      </c>
      <c r="F3" s="108"/>
      <c r="G3" s="108"/>
      <c r="H3" s="108">
        <f t="shared" si="0"/>
        <v>0</v>
      </c>
      <c r="I3" s="108">
        <f t="shared" si="0"/>
        <v>12325000</v>
      </c>
      <c r="J3" s="112">
        <f t="shared" si="0"/>
        <v>12325000</v>
      </c>
      <c r="K3" s="112">
        <f t="shared" si="0"/>
        <v>318965000</v>
      </c>
      <c r="L3" s="112">
        <f t="shared" si="0"/>
        <v>318933000</v>
      </c>
      <c r="M3" s="112">
        <f t="shared" si="0"/>
        <v>318933000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32000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41" t="s">
        <v>14</v>
      </c>
      <c r="B6" s="41" t="s">
        <v>123</v>
      </c>
      <c r="C6" s="41">
        <f t="shared" ref="C6:R6" si="1">SUM(C7,C42)</f>
        <v>180000000</v>
      </c>
      <c r="D6" s="41">
        <f t="shared" si="1"/>
        <v>0</v>
      </c>
      <c r="E6" s="41">
        <f t="shared" si="1"/>
        <v>0</v>
      </c>
      <c r="F6" s="41">
        <f t="shared" si="1"/>
        <v>0</v>
      </c>
      <c r="G6" s="41">
        <f t="shared" si="1"/>
        <v>0</v>
      </c>
      <c r="H6" s="41">
        <f t="shared" si="1"/>
        <v>0</v>
      </c>
      <c r="I6" s="41">
        <f t="shared" si="1"/>
        <v>2465000</v>
      </c>
      <c r="J6" s="41">
        <f t="shared" si="1"/>
        <v>2465000</v>
      </c>
      <c r="K6" s="41">
        <f t="shared" si="1"/>
        <v>182465000</v>
      </c>
      <c r="L6" s="41">
        <f t="shared" si="1"/>
        <v>182448700</v>
      </c>
      <c r="M6" s="41">
        <f t="shared" si="1"/>
        <v>182448700</v>
      </c>
      <c r="N6" s="41">
        <f t="shared" si="1"/>
        <v>0</v>
      </c>
      <c r="O6" s="41">
        <f t="shared" si="1"/>
        <v>0</v>
      </c>
      <c r="P6" s="41">
        <f t="shared" si="1"/>
        <v>0</v>
      </c>
      <c r="Q6" s="41">
        <f t="shared" si="1"/>
        <v>0</v>
      </c>
      <c r="R6" s="41">
        <f t="shared" si="1"/>
        <v>16300</v>
      </c>
    </row>
    <row r="7" spans="1:18">
      <c r="A7" s="37" t="s">
        <v>1</v>
      </c>
      <c r="B7" s="37" t="s">
        <v>33</v>
      </c>
      <c r="C7" s="37">
        <f>SUM(C8)</f>
        <v>180000000</v>
      </c>
      <c r="D7" s="37">
        <f t="shared" ref="D7:R8" si="2">SUM(D8)</f>
        <v>0</v>
      </c>
      <c r="E7" s="37">
        <f t="shared" si="2"/>
        <v>0</v>
      </c>
      <c r="F7" s="37">
        <f t="shared" si="2"/>
        <v>0</v>
      </c>
      <c r="G7" s="37">
        <f t="shared" si="2"/>
        <v>0</v>
      </c>
      <c r="H7" s="37">
        <f t="shared" si="2"/>
        <v>0</v>
      </c>
      <c r="I7" s="37">
        <f t="shared" si="2"/>
        <v>0</v>
      </c>
      <c r="J7" s="37">
        <f t="shared" si="2"/>
        <v>0</v>
      </c>
      <c r="K7" s="37">
        <f t="shared" si="2"/>
        <v>180000000</v>
      </c>
      <c r="L7" s="37">
        <f t="shared" si="2"/>
        <v>179983700</v>
      </c>
      <c r="M7" s="37">
        <f t="shared" si="2"/>
        <v>179983700</v>
      </c>
      <c r="N7" s="37">
        <f t="shared" si="2"/>
        <v>0</v>
      </c>
      <c r="O7" s="37">
        <f t="shared" si="2"/>
        <v>0</v>
      </c>
      <c r="P7" s="37">
        <f t="shared" si="2"/>
        <v>0</v>
      </c>
      <c r="Q7" s="37">
        <f t="shared" si="2"/>
        <v>0</v>
      </c>
      <c r="R7" s="37">
        <f t="shared" si="2"/>
        <v>16300</v>
      </c>
    </row>
    <row r="8" spans="1:18">
      <c r="A8" s="38" t="s">
        <v>2</v>
      </c>
      <c r="B8" s="38" t="s">
        <v>536</v>
      </c>
      <c r="C8" s="38">
        <f>SUM(C9)</f>
        <v>180000000</v>
      </c>
      <c r="D8" s="38">
        <f t="shared" si="2"/>
        <v>0</v>
      </c>
      <c r="E8" s="38">
        <f t="shared" si="2"/>
        <v>0</v>
      </c>
      <c r="F8" s="38">
        <f t="shared" si="2"/>
        <v>0</v>
      </c>
      <c r="G8" s="38">
        <f t="shared" si="2"/>
        <v>0</v>
      </c>
      <c r="H8" s="38">
        <f t="shared" si="2"/>
        <v>0</v>
      </c>
      <c r="I8" s="38">
        <f t="shared" si="2"/>
        <v>0</v>
      </c>
      <c r="J8" s="38">
        <f t="shared" si="2"/>
        <v>0</v>
      </c>
      <c r="K8" s="38">
        <f t="shared" si="2"/>
        <v>180000000</v>
      </c>
      <c r="L8" s="38">
        <f t="shared" si="2"/>
        <v>179983700</v>
      </c>
      <c r="M8" s="38">
        <f t="shared" si="2"/>
        <v>179983700</v>
      </c>
      <c r="N8" s="38">
        <f t="shared" si="2"/>
        <v>0</v>
      </c>
      <c r="O8" s="38">
        <f t="shared" si="2"/>
        <v>0</v>
      </c>
      <c r="P8" s="38">
        <f t="shared" si="2"/>
        <v>0</v>
      </c>
      <c r="Q8" s="38">
        <f t="shared" si="2"/>
        <v>0</v>
      </c>
      <c r="R8" s="38">
        <f t="shared" si="2"/>
        <v>16300</v>
      </c>
    </row>
    <row r="9" spans="1:18">
      <c r="A9" s="39" t="s">
        <v>3</v>
      </c>
      <c r="B9" s="39" t="s">
        <v>1642</v>
      </c>
      <c r="C9" s="39">
        <f>SUM(C10,C13,C15,C21,C23,C28,C32,C35,C37,C40)</f>
        <v>180000000</v>
      </c>
      <c r="D9" s="39">
        <f t="shared" ref="D9:R9" si="3">SUM(D10,D13,D15,D21,D23,D28,D32,D35,D37,D40)</f>
        <v>0</v>
      </c>
      <c r="E9" s="39">
        <f t="shared" si="3"/>
        <v>0</v>
      </c>
      <c r="F9" s="39">
        <f t="shared" si="3"/>
        <v>0</v>
      </c>
      <c r="G9" s="39">
        <f t="shared" si="3"/>
        <v>0</v>
      </c>
      <c r="H9" s="39">
        <f t="shared" si="3"/>
        <v>0</v>
      </c>
      <c r="I9" s="39">
        <f t="shared" si="3"/>
        <v>0</v>
      </c>
      <c r="J9" s="39">
        <f t="shared" si="3"/>
        <v>0</v>
      </c>
      <c r="K9" s="39">
        <f t="shared" si="3"/>
        <v>180000000</v>
      </c>
      <c r="L9" s="39">
        <f t="shared" si="3"/>
        <v>179983700</v>
      </c>
      <c r="M9" s="39">
        <f t="shared" si="3"/>
        <v>179983700</v>
      </c>
      <c r="N9" s="39">
        <f t="shared" si="3"/>
        <v>0</v>
      </c>
      <c r="O9" s="39">
        <f t="shared" si="3"/>
        <v>0</v>
      </c>
      <c r="P9" s="39">
        <f t="shared" si="3"/>
        <v>0</v>
      </c>
      <c r="Q9" s="39">
        <f t="shared" si="3"/>
        <v>0</v>
      </c>
      <c r="R9" s="39">
        <f t="shared" si="3"/>
        <v>16300</v>
      </c>
    </row>
    <row r="10" spans="1:18">
      <c r="A10" s="40" t="s">
        <v>16</v>
      </c>
      <c r="B10" s="40" t="s">
        <v>18</v>
      </c>
      <c r="C10" s="40">
        <f>SUM(C11:C12)</f>
        <v>53360000</v>
      </c>
      <c r="D10" s="40">
        <f t="shared" ref="D10:R10" si="4">SUM(D11:D12)</f>
        <v>0</v>
      </c>
      <c r="E10" s="40">
        <f t="shared" si="4"/>
        <v>0</v>
      </c>
      <c r="F10" s="40">
        <f t="shared" si="4"/>
        <v>0</v>
      </c>
      <c r="G10" s="40">
        <f t="shared" si="4"/>
        <v>0</v>
      </c>
      <c r="H10" s="40">
        <f t="shared" si="4"/>
        <v>0</v>
      </c>
      <c r="I10" s="40">
        <f t="shared" si="4"/>
        <v>0</v>
      </c>
      <c r="J10" s="40">
        <f t="shared" si="4"/>
        <v>0</v>
      </c>
      <c r="K10" s="40">
        <f t="shared" si="4"/>
        <v>53360000</v>
      </c>
      <c r="L10" s="40">
        <f t="shared" si="4"/>
        <v>53359400</v>
      </c>
      <c r="M10" s="40">
        <f t="shared" si="4"/>
        <v>53359400</v>
      </c>
      <c r="N10" s="40">
        <f t="shared" si="4"/>
        <v>0</v>
      </c>
      <c r="O10" s="40">
        <f t="shared" si="4"/>
        <v>0</v>
      </c>
      <c r="P10" s="40">
        <f t="shared" si="4"/>
        <v>0</v>
      </c>
      <c r="Q10" s="40">
        <f t="shared" si="4"/>
        <v>0</v>
      </c>
      <c r="R10" s="40">
        <f t="shared" si="4"/>
        <v>600</v>
      </c>
    </row>
    <row r="11" spans="1:18">
      <c r="A11" s="41" t="s">
        <v>4</v>
      </c>
      <c r="B11" s="41" t="s">
        <v>562</v>
      </c>
      <c r="C11" s="41">
        <v>42960000</v>
      </c>
      <c r="D11" s="41">
        <v>0</v>
      </c>
      <c r="E11" s="41">
        <v>0</v>
      </c>
      <c r="F11" s="92">
        <v>0</v>
      </c>
      <c r="G11" s="92"/>
      <c r="H11" s="92">
        <v>0</v>
      </c>
      <c r="I11" s="92"/>
      <c r="J11" s="92">
        <f t="shared" ref="J11:J12" si="5">SUM(F11:I11)</f>
        <v>0</v>
      </c>
      <c r="K11" s="92">
        <f>C11+J11</f>
        <v>42960000</v>
      </c>
      <c r="L11" s="41">
        <v>42960000</v>
      </c>
      <c r="M11" s="41">
        <v>42960000</v>
      </c>
      <c r="N11" s="307">
        <f t="shared" ref="N11:N12" si="6">L11-M11</f>
        <v>0</v>
      </c>
      <c r="O11" s="41">
        <v>0</v>
      </c>
      <c r="P11" s="41">
        <v>0</v>
      </c>
      <c r="Q11" s="307">
        <f t="shared" ref="Q11:Q12" si="7">SUM(N11:P11)</f>
        <v>0</v>
      </c>
      <c r="R11" s="92">
        <f t="shared" ref="R11:R12" si="8">K11-M11-Q11</f>
        <v>0</v>
      </c>
    </row>
    <row r="12" spans="1:18">
      <c r="A12" s="41" t="s">
        <v>4</v>
      </c>
      <c r="B12" s="41" t="s">
        <v>726</v>
      </c>
      <c r="C12" s="41">
        <v>10400000</v>
      </c>
      <c r="D12" s="41">
        <v>0</v>
      </c>
      <c r="E12" s="41">
        <v>0</v>
      </c>
      <c r="F12" s="92">
        <v>0</v>
      </c>
      <c r="G12" s="92"/>
      <c r="H12" s="92">
        <v>0</v>
      </c>
      <c r="I12" s="92"/>
      <c r="J12" s="92">
        <f t="shared" si="5"/>
        <v>0</v>
      </c>
      <c r="K12" s="92">
        <f>C12+J12</f>
        <v>10400000</v>
      </c>
      <c r="L12" s="41">
        <v>10399400</v>
      </c>
      <c r="M12" s="41">
        <v>10399400</v>
      </c>
      <c r="N12" s="307">
        <f t="shared" si="6"/>
        <v>0</v>
      </c>
      <c r="O12" s="41">
        <v>0</v>
      </c>
      <c r="P12" s="41">
        <v>0</v>
      </c>
      <c r="Q12" s="307">
        <f t="shared" si="7"/>
        <v>0</v>
      </c>
      <c r="R12" s="92">
        <f t="shared" si="8"/>
        <v>600</v>
      </c>
    </row>
    <row r="13" spans="1:18">
      <c r="A13" s="40" t="s">
        <v>16</v>
      </c>
      <c r="B13" s="40" t="s">
        <v>23</v>
      </c>
      <c r="C13" s="40">
        <f>SUM(C14)</f>
        <v>4700000</v>
      </c>
      <c r="D13" s="40">
        <f t="shared" ref="D13:R13" si="9">SUM(D14)</f>
        <v>0</v>
      </c>
      <c r="E13" s="40">
        <f t="shared" si="9"/>
        <v>0</v>
      </c>
      <c r="F13" s="40">
        <f t="shared" si="9"/>
        <v>-253400</v>
      </c>
      <c r="G13" s="40">
        <f t="shared" si="9"/>
        <v>0</v>
      </c>
      <c r="H13" s="40">
        <f t="shared" si="9"/>
        <v>0</v>
      </c>
      <c r="I13" s="40">
        <f t="shared" si="9"/>
        <v>0</v>
      </c>
      <c r="J13" s="40">
        <f t="shared" si="9"/>
        <v>-253400</v>
      </c>
      <c r="K13" s="40">
        <f t="shared" si="9"/>
        <v>4446600</v>
      </c>
      <c r="L13" s="40">
        <f t="shared" si="9"/>
        <v>4446600</v>
      </c>
      <c r="M13" s="40">
        <f t="shared" si="9"/>
        <v>4446600</v>
      </c>
      <c r="N13" s="40">
        <f t="shared" si="9"/>
        <v>0</v>
      </c>
      <c r="O13" s="40">
        <f t="shared" si="9"/>
        <v>0</v>
      </c>
      <c r="P13" s="40">
        <f t="shared" si="9"/>
        <v>0</v>
      </c>
      <c r="Q13" s="40">
        <f t="shared" si="9"/>
        <v>0</v>
      </c>
      <c r="R13" s="40">
        <f t="shared" si="9"/>
        <v>0</v>
      </c>
    </row>
    <row r="14" spans="1:18">
      <c r="A14" s="41" t="s">
        <v>4</v>
      </c>
      <c r="B14" s="41" t="s">
        <v>23</v>
      </c>
      <c r="C14" s="41">
        <v>4700000</v>
      </c>
      <c r="D14" s="41">
        <v>0</v>
      </c>
      <c r="E14" s="41">
        <v>0</v>
      </c>
      <c r="F14" s="92">
        <v>-253400</v>
      </c>
      <c r="G14" s="92"/>
      <c r="H14" s="92">
        <v>0</v>
      </c>
      <c r="I14" s="92"/>
      <c r="J14" s="92">
        <f>SUM(F14:I14)</f>
        <v>-253400</v>
      </c>
      <c r="K14" s="92">
        <f>C14+J14</f>
        <v>4446600</v>
      </c>
      <c r="L14" s="41">
        <v>4446600</v>
      </c>
      <c r="M14" s="41">
        <v>4446600</v>
      </c>
      <c r="N14" s="307">
        <f>L14-M14</f>
        <v>0</v>
      </c>
      <c r="O14" s="41">
        <v>0</v>
      </c>
      <c r="P14" s="41">
        <v>0</v>
      </c>
      <c r="Q14" s="307">
        <f>SUM(N14:P14)</f>
        <v>0</v>
      </c>
      <c r="R14" s="92">
        <f>K14-M14-Q14</f>
        <v>0</v>
      </c>
    </row>
    <row r="15" spans="1:18">
      <c r="A15" s="40" t="s">
        <v>16</v>
      </c>
      <c r="B15" s="40" t="s">
        <v>24</v>
      </c>
      <c r="C15" s="40">
        <f>SUM(C16:C20)</f>
        <v>5400000</v>
      </c>
      <c r="D15" s="40">
        <f t="shared" ref="D15:R15" si="10">SUM(D16:D20)</f>
        <v>0</v>
      </c>
      <c r="E15" s="40">
        <f t="shared" si="10"/>
        <v>0</v>
      </c>
      <c r="F15" s="40">
        <f t="shared" si="10"/>
        <v>220250</v>
      </c>
      <c r="G15" s="40">
        <f t="shared" si="10"/>
        <v>0</v>
      </c>
      <c r="H15" s="40">
        <f t="shared" si="10"/>
        <v>0</v>
      </c>
      <c r="I15" s="40">
        <f t="shared" si="10"/>
        <v>0</v>
      </c>
      <c r="J15" s="40">
        <f t="shared" si="10"/>
        <v>220250</v>
      </c>
      <c r="K15" s="40">
        <f t="shared" si="10"/>
        <v>5620250</v>
      </c>
      <c r="L15" s="40">
        <f t="shared" si="10"/>
        <v>5620250</v>
      </c>
      <c r="M15" s="40">
        <f t="shared" si="10"/>
        <v>5620250</v>
      </c>
      <c r="N15" s="40">
        <f t="shared" si="10"/>
        <v>0</v>
      </c>
      <c r="O15" s="40">
        <f t="shared" si="10"/>
        <v>0</v>
      </c>
      <c r="P15" s="40">
        <f t="shared" si="10"/>
        <v>0</v>
      </c>
      <c r="Q15" s="40">
        <f t="shared" si="10"/>
        <v>0</v>
      </c>
      <c r="R15" s="40">
        <f t="shared" si="10"/>
        <v>0</v>
      </c>
    </row>
    <row r="16" spans="1:18">
      <c r="A16" s="41" t="s">
        <v>4</v>
      </c>
      <c r="B16" s="41" t="s">
        <v>299</v>
      </c>
      <c r="C16" s="41">
        <v>2520000</v>
      </c>
      <c r="D16" s="41">
        <v>0</v>
      </c>
      <c r="E16" s="41">
        <v>0</v>
      </c>
      <c r="F16" s="92">
        <v>-250600</v>
      </c>
      <c r="G16" s="92"/>
      <c r="H16" s="92">
        <v>0</v>
      </c>
      <c r="I16" s="92"/>
      <c r="J16" s="92">
        <f t="shared" ref="J16:J20" si="11">SUM(F16:I16)</f>
        <v>-250600</v>
      </c>
      <c r="K16" s="92">
        <f>C16+J16</f>
        <v>2269400</v>
      </c>
      <c r="L16" s="41">
        <v>2269400</v>
      </c>
      <c r="M16" s="41">
        <v>2269400</v>
      </c>
      <c r="N16" s="307">
        <f t="shared" ref="N16:N20" si="12">L16-M16</f>
        <v>0</v>
      </c>
      <c r="O16" s="41">
        <v>0</v>
      </c>
      <c r="P16" s="41">
        <v>0</v>
      </c>
      <c r="Q16" s="307">
        <f t="shared" ref="Q16:Q20" si="13">SUM(N16:P16)</f>
        <v>0</v>
      </c>
      <c r="R16" s="92">
        <f t="shared" ref="R16:R20" si="14">K16-M16-Q16</f>
        <v>0</v>
      </c>
    </row>
    <row r="17" spans="1:18">
      <c r="A17" s="41" t="s">
        <v>4</v>
      </c>
      <c r="B17" s="41" t="s">
        <v>300</v>
      </c>
      <c r="C17" s="41">
        <v>1680000</v>
      </c>
      <c r="D17" s="41">
        <v>0</v>
      </c>
      <c r="E17" s="41">
        <v>0</v>
      </c>
      <c r="F17" s="92">
        <v>304120</v>
      </c>
      <c r="G17" s="92"/>
      <c r="H17" s="92">
        <v>0</v>
      </c>
      <c r="I17" s="92"/>
      <c r="J17" s="92">
        <f t="shared" si="11"/>
        <v>304120</v>
      </c>
      <c r="K17" s="92">
        <f>C17+J17</f>
        <v>1984120</v>
      </c>
      <c r="L17" s="41">
        <v>1984120</v>
      </c>
      <c r="M17" s="41">
        <v>1984120</v>
      </c>
      <c r="N17" s="307">
        <f t="shared" si="12"/>
        <v>0</v>
      </c>
      <c r="O17" s="41">
        <v>0</v>
      </c>
      <c r="P17" s="41">
        <v>0</v>
      </c>
      <c r="Q17" s="307">
        <f t="shared" si="13"/>
        <v>0</v>
      </c>
      <c r="R17" s="92">
        <f t="shared" si="14"/>
        <v>0</v>
      </c>
    </row>
    <row r="18" spans="1:18">
      <c r="A18" s="41" t="s">
        <v>4</v>
      </c>
      <c r="B18" s="41" t="s">
        <v>301</v>
      </c>
      <c r="C18" s="41">
        <v>840000</v>
      </c>
      <c r="D18" s="41">
        <v>0</v>
      </c>
      <c r="E18" s="41">
        <v>0</v>
      </c>
      <c r="F18" s="92">
        <v>124280</v>
      </c>
      <c r="G18" s="92"/>
      <c r="H18" s="92">
        <v>0</v>
      </c>
      <c r="I18" s="92"/>
      <c r="J18" s="92">
        <f t="shared" si="11"/>
        <v>124280</v>
      </c>
      <c r="K18" s="92">
        <f>C18+J18</f>
        <v>964280</v>
      </c>
      <c r="L18" s="41">
        <v>964280</v>
      </c>
      <c r="M18" s="41">
        <v>964280</v>
      </c>
      <c r="N18" s="307">
        <f t="shared" si="12"/>
        <v>0</v>
      </c>
      <c r="O18" s="41">
        <v>0</v>
      </c>
      <c r="P18" s="41">
        <v>0</v>
      </c>
      <c r="Q18" s="307">
        <f t="shared" si="13"/>
        <v>0</v>
      </c>
      <c r="R18" s="92">
        <f t="shared" si="14"/>
        <v>0</v>
      </c>
    </row>
    <row r="19" spans="1:18">
      <c r="A19" s="41" t="s">
        <v>4</v>
      </c>
      <c r="B19" s="41" t="s">
        <v>302</v>
      </c>
      <c r="C19" s="41">
        <v>240000</v>
      </c>
      <c r="D19" s="41">
        <v>0</v>
      </c>
      <c r="E19" s="41">
        <v>0</v>
      </c>
      <c r="F19" s="92">
        <v>32620</v>
      </c>
      <c r="G19" s="92"/>
      <c r="H19" s="92">
        <v>0</v>
      </c>
      <c r="I19" s="92"/>
      <c r="J19" s="92">
        <f t="shared" si="11"/>
        <v>32620</v>
      </c>
      <c r="K19" s="92">
        <f>C19+J19</f>
        <v>272620</v>
      </c>
      <c r="L19" s="41">
        <v>272620</v>
      </c>
      <c r="M19" s="41">
        <v>272620</v>
      </c>
      <c r="N19" s="307">
        <f t="shared" si="12"/>
        <v>0</v>
      </c>
      <c r="O19" s="41">
        <v>0</v>
      </c>
      <c r="P19" s="41">
        <v>0</v>
      </c>
      <c r="Q19" s="307">
        <f t="shared" si="13"/>
        <v>0</v>
      </c>
      <c r="R19" s="92">
        <f t="shared" si="14"/>
        <v>0</v>
      </c>
    </row>
    <row r="20" spans="1:18">
      <c r="A20" s="41" t="s">
        <v>4</v>
      </c>
      <c r="B20" s="41" t="s">
        <v>303</v>
      </c>
      <c r="C20" s="41">
        <v>120000</v>
      </c>
      <c r="D20" s="41">
        <v>0</v>
      </c>
      <c r="E20" s="41">
        <v>0</v>
      </c>
      <c r="F20" s="92">
        <v>9830</v>
      </c>
      <c r="G20" s="92"/>
      <c r="H20" s="92">
        <v>0</v>
      </c>
      <c r="I20" s="92"/>
      <c r="J20" s="92">
        <f t="shared" si="11"/>
        <v>9830</v>
      </c>
      <c r="K20" s="92">
        <f>C20+J20</f>
        <v>129830</v>
      </c>
      <c r="L20" s="41">
        <v>129830</v>
      </c>
      <c r="M20" s="41">
        <v>129830</v>
      </c>
      <c r="N20" s="307">
        <f t="shared" si="12"/>
        <v>0</v>
      </c>
      <c r="O20" s="41">
        <v>0</v>
      </c>
      <c r="P20" s="41">
        <v>0</v>
      </c>
      <c r="Q20" s="307">
        <f t="shared" si="13"/>
        <v>0</v>
      </c>
      <c r="R20" s="92">
        <f t="shared" si="14"/>
        <v>0</v>
      </c>
    </row>
    <row r="21" spans="1:18">
      <c r="A21" s="40" t="s">
        <v>16</v>
      </c>
      <c r="B21" s="40" t="s">
        <v>67</v>
      </c>
      <c r="C21" s="40">
        <f>SUM(C22)</f>
        <v>2500000</v>
      </c>
      <c r="D21" s="40">
        <f t="shared" ref="D21:R21" si="15">SUM(D22)</f>
        <v>0</v>
      </c>
      <c r="E21" s="40">
        <f t="shared" si="15"/>
        <v>0</v>
      </c>
      <c r="F21" s="40">
        <f t="shared" si="15"/>
        <v>-300000</v>
      </c>
      <c r="G21" s="40">
        <f t="shared" si="15"/>
        <v>0</v>
      </c>
      <c r="H21" s="40">
        <f t="shared" si="15"/>
        <v>0</v>
      </c>
      <c r="I21" s="40">
        <f t="shared" si="15"/>
        <v>0</v>
      </c>
      <c r="J21" s="40">
        <f t="shared" si="15"/>
        <v>-300000</v>
      </c>
      <c r="K21" s="40">
        <f t="shared" si="15"/>
        <v>2200000</v>
      </c>
      <c r="L21" s="40">
        <f t="shared" si="15"/>
        <v>2200000</v>
      </c>
      <c r="M21" s="40">
        <f t="shared" si="15"/>
        <v>2200000</v>
      </c>
      <c r="N21" s="40">
        <f t="shared" si="15"/>
        <v>0</v>
      </c>
      <c r="O21" s="40">
        <f t="shared" si="15"/>
        <v>0</v>
      </c>
      <c r="P21" s="40">
        <f t="shared" si="15"/>
        <v>0</v>
      </c>
      <c r="Q21" s="40">
        <f t="shared" si="15"/>
        <v>0</v>
      </c>
      <c r="R21" s="40">
        <f t="shared" si="15"/>
        <v>0</v>
      </c>
    </row>
    <row r="22" spans="1:18">
      <c r="A22" s="41" t="s">
        <v>4</v>
      </c>
      <c r="B22" s="41" t="s">
        <v>67</v>
      </c>
      <c r="C22" s="41">
        <v>2500000</v>
      </c>
      <c r="D22" s="41">
        <v>0</v>
      </c>
      <c r="E22" s="41">
        <v>0</v>
      </c>
      <c r="F22" s="92">
        <v>-300000</v>
      </c>
      <c r="G22" s="92"/>
      <c r="H22" s="92">
        <v>0</v>
      </c>
      <c r="I22" s="92"/>
      <c r="J22" s="92">
        <f>SUM(F22:I22)</f>
        <v>-300000</v>
      </c>
      <c r="K22" s="92">
        <f>C22+J22</f>
        <v>2200000</v>
      </c>
      <c r="L22" s="41">
        <v>2200000</v>
      </c>
      <c r="M22" s="41">
        <v>2200000</v>
      </c>
      <c r="N22" s="307">
        <f>L22-M22</f>
        <v>0</v>
      </c>
      <c r="O22" s="41">
        <v>0</v>
      </c>
      <c r="P22" s="41">
        <v>0</v>
      </c>
      <c r="Q22" s="307">
        <f>SUM(N22:P22)</f>
        <v>0</v>
      </c>
      <c r="R22" s="92">
        <f>K22-M22-Q22</f>
        <v>0</v>
      </c>
    </row>
    <row r="23" spans="1:18">
      <c r="A23" s="40" t="s">
        <v>16</v>
      </c>
      <c r="B23" s="40" t="s">
        <v>36</v>
      </c>
      <c r="C23" s="40">
        <f>SUM(C24:C27)</f>
        <v>8388000</v>
      </c>
      <c r="D23" s="40">
        <f t="shared" ref="D23:R23" si="16">SUM(D24:D27)</f>
        <v>0</v>
      </c>
      <c r="E23" s="40">
        <f t="shared" si="16"/>
        <v>0</v>
      </c>
      <c r="F23" s="40">
        <f t="shared" si="16"/>
        <v>1124710</v>
      </c>
      <c r="G23" s="40">
        <f t="shared" si="16"/>
        <v>0</v>
      </c>
      <c r="H23" s="40">
        <f t="shared" si="16"/>
        <v>0</v>
      </c>
      <c r="I23" s="40">
        <f t="shared" si="16"/>
        <v>0</v>
      </c>
      <c r="J23" s="40">
        <f t="shared" si="16"/>
        <v>1124710</v>
      </c>
      <c r="K23" s="40">
        <f t="shared" si="16"/>
        <v>9512710</v>
      </c>
      <c r="L23" s="40">
        <f t="shared" si="16"/>
        <v>9512710</v>
      </c>
      <c r="M23" s="40">
        <f t="shared" si="16"/>
        <v>9512710</v>
      </c>
      <c r="N23" s="40">
        <f t="shared" si="16"/>
        <v>0</v>
      </c>
      <c r="O23" s="40">
        <f t="shared" si="16"/>
        <v>0</v>
      </c>
      <c r="P23" s="40">
        <f t="shared" si="16"/>
        <v>0</v>
      </c>
      <c r="Q23" s="40">
        <f t="shared" si="16"/>
        <v>0</v>
      </c>
      <c r="R23" s="40">
        <f t="shared" si="16"/>
        <v>0</v>
      </c>
    </row>
    <row r="24" spans="1:18">
      <c r="A24" s="41" t="s">
        <v>4</v>
      </c>
      <c r="B24" s="41" t="s">
        <v>144</v>
      </c>
      <c r="C24" s="41">
        <v>1788000</v>
      </c>
      <c r="D24" s="41">
        <v>0</v>
      </c>
      <c r="E24" s="41">
        <v>0</v>
      </c>
      <c r="F24" s="92">
        <v>830710</v>
      </c>
      <c r="G24" s="92"/>
      <c r="H24" s="92">
        <v>0</v>
      </c>
      <c r="I24" s="92"/>
      <c r="J24" s="92">
        <f t="shared" ref="J24:J27" si="17">SUM(F24:I24)</f>
        <v>830710</v>
      </c>
      <c r="K24" s="92">
        <f>C24+J24</f>
        <v>2618710</v>
      </c>
      <c r="L24" s="41">
        <v>2618710</v>
      </c>
      <c r="M24" s="41">
        <v>2618710</v>
      </c>
      <c r="N24" s="307">
        <f t="shared" ref="N24:N27" si="18">L24-M24</f>
        <v>0</v>
      </c>
      <c r="O24" s="41">
        <v>0</v>
      </c>
      <c r="P24" s="41">
        <v>0</v>
      </c>
      <c r="Q24" s="307">
        <f t="shared" ref="Q24:Q27" si="19">SUM(N24:P24)</f>
        <v>0</v>
      </c>
      <c r="R24" s="92">
        <f t="shared" ref="R24:R27" si="20">K24-M24-Q24</f>
        <v>0</v>
      </c>
    </row>
    <row r="25" spans="1:18">
      <c r="A25" s="41" t="s">
        <v>1643</v>
      </c>
      <c r="B25" s="92" t="s">
        <v>1662</v>
      </c>
      <c r="C25" s="92">
        <v>3700000</v>
      </c>
      <c r="D25" s="92">
        <v>0</v>
      </c>
      <c r="E25" s="92">
        <v>0</v>
      </c>
      <c r="F25" s="92">
        <v>-700000</v>
      </c>
      <c r="G25" s="92"/>
      <c r="H25" s="92">
        <v>0</v>
      </c>
      <c r="I25" s="92"/>
      <c r="J25" s="92">
        <f t="shared" si="17"/>
        <v>-700000</v>
      </c>
      <c r="K25" s="92">
        <f>C25+J25</f>
        <v>3000000</v>
      </c>
      <c r="L25" s="92">
        <v>3000000</v>
      </c>
      <c r="M25" s="92">
        <v>3000000</v>
      </c>
      <c r="N25" s="307">
        <f t="shared" si="18"/>
        <v>0</v>
      </c>
      <c r="O25" s="92">
        <v>0</v>
      </c>
      <c r="P25" s="92">
        <v>0</v>
      </c>
      <c r="Q25" s="307">
        <f t="shared" si="19"/>
        <v>0</v>
      </c>
      <c r="R25" s="92">
        <f t="shared" si="20"/>
        <v>0</v>
      </c>
    </row>
    <row r="26" spans="1:18">
      <c r="A26" s="41" t="s">
        <v>1643</v>
      </c>
      <c r="B26" s="92" t="s">
        <v>1663</v>
      </c>
      <c r="C26" s="92">
        <v>0</v>
      </c>
      <c r="D26" s="92">
        <v>0</v>
      </c>
      <c r="E26" s="92">
        <v>0</v>
      </c>
      <c r="F26" s="92">
        <v>994000</v>
      </c>
      <c r="G26" s="92"/>
      <c r="H26" s="92">
        <v>0</v>
      </c>
      <c r="I26" s="92"/>
      <c r="J26" s="92">
        <f t="shared" si="17"/>
        <v>994000</v>
      </c>
      <c r="K26" s="92">
        <f>C26+J26</f>
        <v>994000</v>
      </c>
      <c r="L26" s="92">
        <v>994000</v>
      </c>
      <c r="M26" s="92">
        <v>994000</v>
      </c>
      <c r="N26" s="307">
        <f t="shared" si="18"/>
        <v>0</v>
      </c>
      <c r="O26" s="92">
        <v>0</v>
      </c>
      <c r="P26" s="92">
        <v>0</v>
      </c>
      <c r="Q26" s="307">
        <f t="shared" si="19"/>
        <v>0</v>
      </c>
      <c r="R26" s="92">
        <f t="shared" si="20"/>
        <v>0</v>
      </c>
    </row>
    <row r="27" spans="1:18">
      <c r="A27" s="41" t="s">
        <v>1643</v>
      </c>
      <c r="B27" s="41" t="s">
        <v>1664</v>
      </c>
      <c r="C27" s="41">
        <v>2900000</v>
      </c>
      <c r="D27" s="41">
        <v>0</v>
      </c>
      <c r="E27" s="41">
        <v>0</v>
      </c>
      <c r="F27" s="92">
        <v>0</v>
      </c>
      <c r="G27" s="92"/>
      <c r="H27" s="92">
        <v>0</v>
      </c>
      <c r="I27" s="92"/>
      <c r="J27" s="92">
        <f t="shared" si="17"/>
        <v>0</v>
      </c>
      <c r="K27" s="92">
        <f>C27+J27</f>
        <v>2900000</v>
      </c>
      <c r="L27" s="41">
        <v>2900000</v>
      </c>
      <c r="M27" s="41">
        <v>2900000</v>
      </c>
      <c r="N27" s="307">
        <f t="shared" si="18"/>
        <v>0</v>
      </c>
      <c r="O27" s="41">
        <v>0</v>
      </c>
      <c r="P27" s="41">
        <v>0</v>
      </c>
      <c r="Q27" s="307">
        <f t="shared" si="19"/>
        <v>0</v>
      </c>
      <c r="R27" s="92">
        <f t="shared" si="20"/>
        <v>0</v>
      </c>
    </row>
    <row r="28" spans="1:18">
      <c r="A28" s="40" t="s">
        <v>16</v>
      </c>
      <c r="B28" s="40" t="s">
        <v>1644</v>
      </c>
      <c r="C28" s="40">
        <f>SUM(C29:C31)</f>
        <v>9832000</v>
      </c>
      <c r="D28" s="40">
        <f t="shared" ref="D28:R28" si="21">SUM(D29:D31)</f>
        <v>0</v>
      </c>
      <c r="E28" s="40">
        <f t="shared" si="21"/>
        <v>0</v>
      </c>
      <c r="F28" s="40">
        <f t="shared" si="21"/>
        <v>-57560</v>
      </c>
      <c r="G28" s="40">
        <f t="shared" si="21"/>
        <v>0</v>
      </c>
      <c r="H28" s="40">
        <f t="shared" si="21"/>
        <v>0</v>
      </c>
      <c r="I28" s="40">
        <f t="shared" si="21"/>
        <v>0</v>
      </c>
      <c r="J28" s="40">
        <f t="shared" si="21"/>
        <v>-57560</v>
      </c>
      <c r="K28" s="40">
        <f t="shared" si="21"/>
        <v>9774440</v>
      </c>
      <c r="L28" s="40">
        <f t="shared" si="21"/>
        <v>9769660</v>
      </c>
      <c r="M28" s="40">
        <f t="shared" si="21"/>
        <v>9769660</v>
      </c>
      <c r="N28" s="40">
        <f t="shared" si="21"/>
        <v>0</v>
      </c>
      <c r="O28" s="40">
        <f t="shared" si="21"/>
        <v>0</v>
      </c>
      <c r="P28" s="40">
        <f t="shared" si="21"/>
        <v>0</v>
      </c>
      <c r="Q28" s="40">
        <f t="shared" si="21"/>
        <v>0</v>
      </c>
      <c r="R28" s="40">
        <f t="shared" si="21"/>
        <v>4780</v>
      </c>
    </row>
    <row r="29" spans="1:18">
      <c r="A29" s="41" t="s">
        <v>1643</v>
      </c>
      <c r="B29" s="41" t="s">
        <v>1645</v>
      </c>
      <c r="C29" s="41">
        <v>420000</v>
      </c>
      <c r="D29" s="41">
        <v>0</v>
      </c>
      <c r="E29" s="41">
        <v>0</v>
      </c>
      <c r="F29" s="92">
        <v>-32800</v>
      </c>
      <c r="G29" s="92"/>
      <c r="H29" s="92">
        <v>0</v>
      </c>
      <c r="I29" s="92"/>
      <c r="J29" s="92">
        <f t="shared" ref="J29:J31" si="22">SUM(F29:I29)</f>
        <v>-32800</v>
      </c>
      <c r="K29" s="92">
        <f>C29+J29</f>
        <v>387200</v>
      </c>
      <c r="L29" s="41">
        <v>387200</v>
      </c>
      <c r="M29" s="41">
        <v>387200</v>
      </c>
      <c r="N29" s="307">
        <f t="shared" ref="N29:N31" si="23">L29-M29</f>
        <v>0</v>
      </c>
      <c r="O29" s="41">
        <v>0</v>
      </c>
      <c r="P29" s="41">
        <v>0</v>
      </c>
      <c r="Q29" s="307">
        <f t="shared" ref="Q29:Q31" si="24">SUM(N29:P29)</f>
        <v>0</v>
      </c>
      <c r="R29" s="92">
        <f t="shared" ref="R29:R31" si="25">K29-M29-Q29</f>
        <v>0</v>
      </c>
    </row>
    <row r="30" spans="1:18">
      <c r="A30" s="41" t="s">
        <v>1643</v>
      </c>
      <c r="B30" s="41" t="s">
        <v>1646</v>
      </c>
      <c r="C30" s="41">
        <v>312000</v>
      </c>
      <c r="D30" s="41">
        <v>0</v>
      </c>
      <c r="E30" s="41">
        <v>0</v>
      </c>
      <c r="F30" s="92">
        <v>-24760</v>
      </c>
      <c r="G30" s="92"/>
      <c r="H30" s="92">
        <v>0</v>
      </c>
      <c r="I30" s="92"/>
      <c r="J30" s="92">
        <f t="shared" si="22"/>
        <v>-24760</v>
      </c>
      <c r="K30" s="92">
        <f>C30+J30</f>
        <v>287240</v>
      </c>
      <c r="L30" s="41">
        <v>282460</v>
      </c>
      <c r="M30" s="41">
        <v>282460</v>
      </c>
      <c r="N30" s="307">
        <f t="shared" si="23"/>
        <v>0</v>
      </c>
      <c r="O30" s="41">
        <v>0</v>
      </c>
      <c r="P30" s="41">
        <v>0</v>
      </c>
      <c r="Q30" s="307">
        <f t="shared" si="24"/>
        <v>0</v>
      </c>
      <c r="R30" s="92">
        <f t="shared" si="25"/>
        <v>4780</v>
      </c>
    </row>
    <row r="31" spans="1:18">
      <c r="A31" s="41" t="s">
        <v>1643</v>
      </c>
      <c r="B31" s="41" t="s">
        <v>1647</v>
      </c>
      <c r="C31" s="41">
        <v>9100000</v>
      </c>
      <c r="D31" s="41">
        <v>0</v>
      </c>
      <c r="E31" s="41">
        <v>0</v>
      </c>
      <c r="F31" s="92">
        <v>0</v>
      </c>
      <c r="G31" s="92"/>
      <c r="H31" s="92">
        <v>0</v>
      </c>
      <c r="I31" s="92"/>
      <c r="J31" s="92">
        <f t="shared" si="22"/>
        <v>0</v>
      </c>
      <c r="K31" s="92">
        <f>C31+J31</f>
        <v>9100000</v>
      </c>
      <c r="L31" s="41">
        <v>9100000</v>
      </c>
      <c r="M31" s="41">
        <v>9100000</v>
      </c>
      <c r="N31" s="307">
        <f t="shared" si="23"/>
        <v>0</v>
      </c>
      <c r="O31" s="41">
        <v>0</v>
      </c>
      <c r="P31" s="41">
        <v>0</v>
      </c>
      <c r="Q31" s="307">
        <f t="shared" si="24"/>
        <v>0</v>
      </c>
      <c r="R31" s="92">
        <f t="shared" si="25"/>
        <v>0</v>
      </c>
    </row>
    <row r="32" spans="1:18">
      <c r="A32" s="40" t="s">
        <v>16</v>
      </c>
      <c r="B32" s="40" t="s">
        <v>1648</v>
      </c>
      <c r="C32" s="40">
        <f>SUM(C33:C34)</f>
        <v>19030000</v>
      </c>
      <c r="D32" s="40">
        <f t="shared" ref="D32:R32" si="26">SUM(D33:D34)</f>
        <v>0</v>
      </c>
      <c r="E32" s="40">
        <f t="shared" si="26"/>
        <v>0</v>
      </c>
      <c r="F32" s="40">
        <f t="shared" si="26"/>
        <v>-334000</v>
      </c>
      <c r="G32" s="40">
        <f t="shared" si="26"/>
        <v>0</v>
      </c>
      <c r="H32" s="40">
        <f t="shared" si="26"/>
        <v>0</v>
      </c>
      <c r="I32" s="40">
        <f t="shared" si="26"/>
        <v>0</v>
      </c>
      <c r="J32" s="40">
        <f t="shared" si="26"/>
        <v>-334000</v>
      </c>
      <c r="K32" s="40">
        <f t="shared" si="26"/>
        <v>18696000</v>
      </c>
      <c r="L32" s="40">
        <f t="shared" si="26"/>
        <v>18696000</v>
      </c>
      <c r="M32" s="40">
        <f t="shared" si="26"/>
        <v>18696000</v>
      </c>
      <c r="N32" s="40">
        <f t="shared" si="26"/>
        <v>0</v>
      </c>
      <c r="O32" s="40">
        <f t="shared" si="26"/>
        <v>0</v>
      </c>
      <c r="P32" s="40">
        <f t="shared" si="26"/>
        <v>0</v>
      </c>
      <c r="Q32" s="40">
        <f t="shared" si="26"/>
        <v>0</v>
      </c>
      <c r="R32" s="40">
        <f t="shared" si="26"/>
        <v>0</v>
      </c>
    </row>
    <row r="33" spans="1:18">
      <c r="A33" s="41" t="s">
        <v>1643</v>
      </c>
      <c r="B33" s="41" t="s">
        <v>1649</v>
      </c>
      <c r="C33" s="41">
        <v>4030000</v>
      </c>
      <c r="D33" s="41">
        <v>0</v>
      </c>
      <c r="E33" s="41">
        <v>0</v>
      </c>
      <c r="F33" s="92">
        <v>-334000</v>
      </c>
      <c r="G33" s="92"/>
      <c r="H33" s="92">
        <v>0</v>
      </c>
      <c r="I33" s="92"/>
      <c r="J33" s="92">
        <f t="shared" ref="J33:J34" si="27">SUM(F33:I33)</f>
        <v>-334000</v>
      </c>
      <c r="K33" s="92">
        <f>C33+J33</f>
        <v>3696000</v>
      </c>
      <c r="L33" s="41">
        <v>3696000</v>
      </c>
      <c r="M33" s="41">
        <v>3696000</v>
      </c>
      <c r="N33" s="307">
        <f t="shared" ref="N33:N34" si="28">L33-M33</f>
        <v>0</v>
      </c>
      <c r="O33" s="41">
        <v>0</v>
      </c>
      <c r="P33" s="41">
        <v>0</v>
      </c>
      <c r="Q33" s="307">
        <f t="shared" ref="Q33:Q34" si="29">SUM(N33:P33)</f>
        <v>0</v>
      </c>
      <c r="R33" s="92">
        <f t="shared" ref="R33:R34" si="30">K33-M33-Q33</f>
        <v>0</v>
      </c>
    </row>
    <row r="34" spans="1:18">
      <c r="A34" s="41" t="s">
        <v>1643</v>
      </c>
      <c r="B34" s="41" t="s">
        <v>1650</v>
      </c>
      <c r="C34" s="41">
        <v>15000000</v>
      </c>
      <c r="D34" s="41">
        <v>0</v>
      </c>
      <c r="E34" s="41">
        <v>0</v>
      </c>
      <c r="F34" s="92">
        <v>0</v>
      </c>
      <c r="G34" s="92"/>
      <c r="H34" s="92">
        <v>0</v>
      </c>
      <c r="I34" s="92"/>
      <c r="J34" s="92">
        <f t="shared" si="27"/>
        <v>0</v>
      </c>
      <c r="K34" s="92">
        <f>C34+J34</f>
        <v>15000000</v>
      </c>
      <c r="L34" s="41">
        <v>15000000</v>
      </c>
      <c r="M34" s="41">
        <v>15000000</v>
      </c>
      <c r="N34" s="307">
        <f t="shared" si="28"/>
        <v>0</v>
      </c>
      <c r="O34" s="41">
        <v>0</v>
      </c>
      <c r="P34" s="41">
        <v>0</v>
      </c>
      <c r="Q34" s="307">
        <f t="shared" si="29"/>
        <v>0</v>
      </c>
      <c r="R34" s="92">
        <f t="shared" si="30"/>
        <v>0</v>
      </c>
    </row>
    <row r="35" spans="1:18">
      <c r="A35" s="40" t="s">
        <v>16</v>
      </c>
      <c r="B35" s="40" t="s">
        <v>1651</v>
      </c>
      <c r="C35" s="40">
        <f>SUM(C36)</f>
        <v>1120000</v>
      </c>
      <c r="D35" s="40">
        <f t="shared" ref="D35:R35" si="31">SUM(D36)</f>
        <v>0</v>
      </c>
      <c r="E35" s="40">
        <f t="shared" si="31"/>
        <v>0</v>
      </c>
      <c r="F35" s="40">
        <f t="shared" si="31"/>
        <v>-400000</v>
      </c>
      <c r="G35" s="40">
        <f t="shared" si="31"/>
        <v>0</v>
      </c>
      <c r="H35" s="40">
        <f t="shared" si="31"/>
        <v>0</v>
      </c>
      <c r="I35" s="40">
        <f t="shared" si="31"/>
        <v>0</v>
      </c>
      <c r="J35" s="40">
        <f t="shared" si="31"/>
        <v>-400000</v>
      </c>
      <c r="K35" s="40">
        <f t="shared" si="31"/>
        <v>720000</v>
      </c>
      <c r="L35" s="40">
        <f t="shared" si="31"/>
        <v>709080</v>
      </c>
      <c r="M35" s="40">
        <f t="shared" si="31"/>
        <v>709080</v>
      </c>
      <c r="N35" s="40">
        <f t="shared" si="31"/>
        <v>0</v>
      </c>
      <c r="O35" s="40">
        <f t="shared" si="31"/>
        <v>0</v>
      </c>
      <c r="P35" s="40">
        <f t="shared" si="31"/>
        <v>0</v>
      </c>
      <c r="Q35" s="40">
        <f t="shared" si="31"/>
        <v>0</v>
      </c>
      <c r="R35" s="40">
        <f t="shared" si="31"/>
        <v>10920</v>
      </c>
    </row>
    <row r="36" spans="1:18">
      <c r="A36" s="41" t="s">
        <v>1643</v>
      </c>
      <c r="B36" s="41" t="s">
        <v>1652</v>
      </c>
      <c r="C36" s="41">
        <v>1120000</v>
      </c>
      <c r="D36" s="41">
        <v>0</v>
      </c>
      <c r="E36" s="41">
        <v>0</v>
      </c>
      <c r="F36" s="92">
        <v>-400000</v>
      </c>
      <c r="G36" s="92"/>
      <c r="H36" s="92">
        <v>0</v>
      </c>
      <c r="I36" s="92"/>
      <c r="J36" s="92">
        <f>SUM(F36:I36)</f>
        <v>-400000</v>
      </c>
      <c r="K36" s="92">
        <f>C36+J36</f>
        <v>720000</v>
      </c>
      <c r="L36" s="41">
        <v>709080</v>
      </c>
      <c r="M36" s="41">
        <v>709080</v>
      </c>
      <c r="N36" s="307">
        <f>L36-M36</f>
        <v>0</v>
      </c>
      <c r="O36" s="41">
        <v>0</v>
      </c>
      <c r="P36" s="41">
        <v>0</v>
      </c>
      <c r="Q36" s="307">
        <f>SUM(N36:P36)</f>
        <v>0</v>
      </c>
      <c r="R36" s="92">
        <f>K36-M36-Q36</f>
        <v>10920</v>
      </c>
    </row>
    <row r="37" spans="1:18">
      <c r="A37" s="40" t="s">
        <v>16</v>
      </c>
      <c r="B37" s="40" t="s">
        <v>1653</v>
      </c>
      <c r="C37" s="40">
        <f>SUM(C38:C39)</f>
        <v>5500000</v>
      </c>
      <c r="D37" s="40">
        <f t="shared" ref="D37:R37" si="32">SUM(D38:D39)</f>
        <v>0</v>
      </c>
      <c r="E37" s="40">
        <f t="shared" si="32"/>
        <v>0</v>
      </c>
      <c r="F37" s="40">
        <f t="shared" si="32"/>
        <v>0</v>
      </c>
      <c r="G37" s="40">
        <f t="shared" si="32"/>
        <v>0</v>
      </c>
      <c r="H37" s="40">
        <f t="shared" si="32"/>
        <v>0</v>
      </c>
      <c r="I37" s="40">
        <f t="shared" si="32"/>
        <v>0</v>
      </c>
      <c r="J37" s="40">
        <f t="shared" si="32"/>
        <v>0</v>
      </c>
      <c r="K37" s="40">
        <f t="shared" si="32"/>
        <v>5500000</v>
      </c>
      <c r="L37" s="40">
        <f t="shared" si="32"/>
        <v>5500000</v>
      </c>
      <c r="M37" s="40">
        <f t="shared" si="32"/>
        <v>5500000</v>
      </c>
      <c r="N37" s="40">
        <f t="shared" si="32"/>
        <v>0</v>
      </c>
      <c r="O37" s="40">
        <f t="shared" si="32"/>
        <v>0</v>
      </c>
      <c r="P37" s="40">
        <f t="shared" si="32"/>
        <v>0</v>
      </c>
      <c r="Q37" s="40">
        <f t="shared" si="32"/>
        <v>0</v>
      </c>
      <c r="R37" s="40">
        <f t="shared" si="32"/>
        <v>0</v>
      </c>
    </row>
    <row r="38" spans="1:18">
      <c r="A38" s="41" t="s">
        <v>1643</v>
      </c>
      <c r="B38" s="41" t="s">
        <v>1654</v>
      </c>
      <c r="C38" s="41">
        <v>4900000</v>
      </c>
      <c r="D38" s="41">
        <v>0</v>
      </c>
      <c r="E38" s="41">
        <v>0</v>
      </c>
      <c r="F38" s="92">
        <v>0</v>
      </c>
      <c r="G38" s="92"/>
      <c r="H38" s="92">
        <v>0</v>
      </c>
      <c r="I38" s="92"/>
      <c r="J38" s="92">
        <f t="shared" ref="J38:J39" si="33">SUM(F38:I38)</f>
        <v>0</v>
      </c>
      <c r="K38" s="92">
        <f>C38+J38</f>
        <v>4900000</v>
      </c>
      <c r="L38" s="41">
        <v>4900000</v>
      </c>
      <c r="M38" s="41">
        <v>4900000</v>
      </c>
      <c r="N38" s="307">
        <f t="shared" ref="N38:N39" si="34">L38-M38</f>
        <v>0</v>
      </c>
      <c r="O38" s="41">
        <v>0</v>
      </c>
      <c r="P38" s="41">
        <v>0</v>
      </c>
      <c r="Q38" s="307">
        <f t="shared" ref="Q38:Q39" si="35">SUM(N38:P38)</f>
        <v>0</v>
      </c>
      <c r="R38" s="92">
        <f t="shared" ref="R38:R39" si="36">K38-M38-Q38</f>
        <v>0</v>
      </c>
    </row>
    <row r="39" spans="1:18">
      <c r="A39" s="41" t="s">
        <v>1643</v>
      </c>
      <c r="B39" s="41" t="s">
        <v>1665</v>
      </c>
      <c r="C39" s="41">
        <v>600000</v>
      </c>
      <c r="D39" s="41">
        <v>0</v>
      </c>
      <c r="E39" s="41">
        <v>0</v>
      </c>
      <c r="F39" s="92">
        <v>0</v>
      </c>
      <c r="G39" s="92"/>
      <c r="H39" s="92">
        <v>0</v>
      </c>
      <c r="I39" s="92"/>
      <c r="J39" s="92">
        <f t="shared" si="33"/>
        <v>0</v>
      </c>
      <c r="K39" s="92">
        <f>C39+J39</f>
        <v>600000</v>
      </c>
      <c r="L39" s="41">
        <v>600000</v>
      </c>
      <c r="M39" s="41">
        <v>600000</v>
      </c>
      <c r="N39" s="307">
        <f t="shared" si="34"/>
        <v>0</v>
      </c>
      <c r="O39" s="41">
        <v>0</v>
      </c>
      <c r="P39" s="41">
        <v>0</v>
      </c>
      <c r="Q39" s="307">
        <f t="shared" si="35"/>
        <v>0</v>
      </c>
      <c r="R39" s="92">
        <f t="shared" si="36"/>
        <v>0</v>
      </c>
    </row>
    <row r="40" spans="1:18">
      <c r="A40" s="40" t="s">
        <v>16</v>
      </c>
      <c r="B40" s="40" t="s">
        <v>1655</v>
      </c>
      <c r="C40" s="40">
        <f>SUM(C41)</f>
        <v>70170000</v>
      </c>
      <c r="D40" s="40">
        <f t="shared" ref="D40:R40" si="37">SUM(D41)</f>
        <v>0</v>
      </c>
      <c r="E40" s="40">
        <f t="shared" si="37"/>
        <v>0</v>
      </c>
      <c r="F40" s="40">
        <f t="shared" si="37"/>
        <v>0</v>
      </c>
      <c r="G40" s="40">
        <f t="shared" si="37"/>
        <v>0</v>
      </c>
      <c r="H40" s="40">
        <f t="shared" si="37"/>
        <v>0</v>
      </c>
      <c r="I40" s="40">
        <f t="shared" si="37"/>
        <v>0</v>
      </c>
      <c r="J40" s="40">
        <f t="shared" si="37"/>
        <v>0</v>
      </c>
      <c r="K40" s="40">
        <f t="shared" si="37"/>
        <v>70170000</v>
      </c>
      <c r="L40" s="40">
        <f t="shared" si="37"/>
        <v>70170000</v>
      </c>
      <c r="M40" s="40">
        <f t="shared" si="37"/>
        <v>70170000</v>
      </c>
      <c r="N40" s="40">
        <f t="shared" si="37"/>
        <v>0</v>
      </c>
      <c r="O40" s="40">
        <f t="shared" si="37"/>
        <v>0</v>
      </c>
      <c r="P40" s="40">
        <f t="shared" si="37"/>
        <v>0</v>
      </c>
      <c r="Q40" s="40">
        <f t="shared" si="37"/>
        <v>0</v>
      </c>
      <c r="R40" s="40">
        <f t="shared" si="37"/>
        <v>0</v>
      </c>
    </row>
    <row r="41" spans="1:18">
      <c r="A41" s="41" t="s">
        <v>64</v>
      </c>
      <c r="B41" s="41" t="s">
        <v>1656</v>
      </c>
      <c r="C41" s="41">
        <v>70170000</v>
      </c>
      <c r="D41" s="41">
        <v>0</v>
      </c>
      <c r="E41" s="41">
        <v>0</v>
      </c>
      <c r="F41" s="92">
        <v>0</v>
      </c>
      <c r="G41" s="92"/>
      <c r="H41" s="92">
        <v>0</v>
      </c>
      <c r="I41" s="92"/>
      <c r="J41" s="92">
        <f>SUM(F41:I41)</f>
        <v>0</v>
      </c>
      <c r="K41" s="92">
        <f>C41+J41</f>
        <v>70170000</v>
      </c>
      <c r="L41" s="41">
        <v>70170000</v>
      </c>
      <c r="M41" s="41">
        <v>70170000</v>
      </c>
      <c r="N41" s="307">
        <f>L41-M41</f>
        <v>0</v>
      </c>
      <c r="O41" s="41">
        <v>0</v>
      </c>
      <c r="P41" s="41">
        <v>0</v>
      </c>
      <c r="Q41" s="307">
        <f>SUM(N41:P41)</f>
        <v>0</v>
      </c>
      <c r="R41" s="92">
        <f>K41-M41-Q41</f>
        <v>0</v>
      </c>
    </row>
    <row r="42" spans="1:18">
      <c r="A42" s="37" t="s">
        <v>1</v>
      </c>
      <c r="B42" s="37" t="s">
        <v>51</v>
      </c>
      <c r="C42" s="37">
        <f>SUM(C43)</f>
        <v>0</v>
      </c>
      <c r="D42" s="37">
        <f t="shared" ref="D42:R43" si="38">SUM(D43)</f>
        <v>0</v>
      </c>
      <c r="E42" s="37">
        <f t="shared" si="38"/>
        <v>0</v>
      </c>
      <c r="F42" s="37">
        <f t="shared" si="38"/>
        <v>0</v>
      </c>
      <c r="G42" s="37">
        <f t="shared" si="38"/>
        <v>0</v>
      </c>
      <c r="H42" s="37">
        <f t="shared" si="38"/>
        <v>0</v>
      </c>
      <c r="I42" s="37">
        <f t="shared" si="38"/>
        <v>2465000</v>
      </c>
      <c r="J42" s="37">
        <f t="shared" si="38"/>
        <v>2465000</v>
      </c>
      <c r="K42" s="37">
        <f t="shared" si="38"/>
        <v>2465000</v>
      </c>
      <c r="L42" s="37">
        <f t="shared" si="38"/>
        <v>2465000</v>
      </c>
      <c r="M42" s="37">
        <f t="shared" si="38"/>
        <v>2465000</v>
      </c>
      <c r="N42" s="37">
        <f t="shared" si="38"/>
        <v>0</v>
      </c>
      <c r="O42" s="37">
        <f t="shared" si="38"/>
        <v>0</v>
      </c>
      <c r="P42" s="37">
        <f t="shared" si="38"/>
        <v>0</v>
      </c>
      <c r="Q42" s="37">
        <f t="shared" si="38"/>
        <v>0</v>
      </c>
      <c r="R42" s="37">
        <f t="shared" si="38"/>
        <v>0</v>
      </c>
    </row>
    <row r="43" spans="1:18">
      <c r="A43" s="38" t="s">
        <v>2</v>
      </c>
      <c r="B43" s="38" t="s">
        <v>135</v>
      </c>
      <c r="C43" s="38">
        <f>SUM(C44)</f>
        <v>0</v>
      </c>
      <c r="D43" s="38">
        <f t="shared" si="38"/>
        <v>0</v>
      </c>
      <c r="E43" s="38">
        <f t="shared" si="38"/>
        <v>0</v>
      </c>
      <c r="F43" s="38">
        <f t="shared" si="38"/>
        <v>0</v>
      </c>
      <c r="G43" s="38">
        <f t="shared" si="38"/>
        <v>0</v>
      </c>
      <c r="H43" s="38">
        <f t="shared" si="38"/>
        <v>0</v>
      </c>
      <c r="I43" s="38">
        <f t="shared" si="38"/>
        <v>2465000</v>
      </c>
      <c r="J43" s="38">
        <f t="shared" si="38"/>
        <v>2465000</v>
      </c>
      <c r="K43" s="38">
        <f t="shared" si="38"/>
        <v>2465000</v>
      </c>
      <c r="L43" s="38">
        <f t="shared" si="38"/>
        <v>2465000</v>
      </c>
      <c r="M43" s="38">
        <f t="shared" si="38"/>
        <v>2465000</v>
      </c>
      <c r="N43" s="38">
        <f t="shared" si="38"/>
        <v>0</v>
      </c>
      <c r="O43" s="38">
        <f t="shared" si="38"/>
        <v>0</v>
      </c>
      <c r="P43" s="38">
        <f t="shared" si="38"/>
        <v>0</v>
      </c>
      <c r="Q43" s="38">
        <f t="shared" si="38"/>
        <v>0</v>
      </c>
      <c r="R43" s="38">
        <f t="shared" si="38"/>
        <v>0</v>
      </c>
    </row>
    <row r="44" spans="1:18">
      <c r="A44" s="39" t="s">
        <v>3</v>
      </c>
      <c r="B44" s="39" t="s">
        <v>229</v>
      </c>
      <c r="C44" s="39">
        <f>SUM(C45,C47)</f>
        <v>0</v>
      </c>
      <c r="D44" s="39">
        <f t="shared" ref="D44:R44" si="39">SUM(D45,D47)</f>
        <v>0</v>
      </c>
      <c r="E44" s="39">
        <f t="shared" si="39"/>
        <v>0</v>
      </c>
      <c r="F44" s="39">
        <f t="shared" si="39"/>
        <v>0</v>
      </c>
      <c r="G44" s="39">
        <f t="shared" si="39"/>
        <v>0</v>
      </c>
      <c r="H44" s="39">
        <f t="shared" si="39"/>
        <v>0</v>
      </c>
      <c r="I44" s="39">
        <f t="shared" si="39"/>
        <v>2465000</v>
      </c>
      <c r="J44" s="39">
        <f t="shared" si="39"/>
        <v>2465000</v>
      </c>
      <c r="K44" s="39">
        <f t="shared" si="39"/>
        <v>2465000</v>
      </c>
      <c r="L44" s="39">
        <f t="shared" si="39"/>
        <v>2465000</v>
      </c>
      <c r="M44" s="39">
        <f t="shared" si="39"/>
        <v>2465000</v>
      </c>
      <c r="N44" s="39">
        <f t="shared" si="39"/>
        <v>0</v>
      </c>
      <c r="O44" s="39">
        <f t="shared" si="39"/>
        <v>0</v>
      </c>
      <c r="P44" s="39">
        <f t="shared" si="39"/>
        <v>0</v>
      </c>
      <c r="Q44" s="39">
        <f t="shared" si="39"/>
        <v>0</v>
      </c>
      <c r="R44" s="39">
        <f t="shared" si="39"/>
        <v>0</v>
      </c>
    </row>
    <row r="45" spans="1:18">
      <c r="A45" s="40" t="s">
        <v>16</v>
      </c>
      <c r="B45" s="40" t="s">
        <v>1657</v>
      </c>
      <c r="C45" s="40">
        <f>SUM(C46)</f>
        <v>0</v>
      </c>
      <c r="D45" s="40">
        <f t="shared" ref="D45:R45" si="40">SUM(D46)</f>
        <v>0</v>
      </c>
      <c r="E45" s="40">
        <f t="shared" si="40"/>
        <v>0</v>
      </c>
      <c r="F45" s="40">
        <f t="shared" si="40"/>
        <v>0</v>
      </c>
      <c r="G45" s="40">
        <f t="shared" si="40"/>
        <v>0</v>
      </c>
      <c r="H45" s="40">
        <f t="shared" si="40"/>
        <v>0</v>
      </c>
      <c r="I45" s="40">
        <f t="shared" si="40"/>
        <v>1866000</v>
      </c>
      <c r="J45" s="40">
        <f t="shared" si="40"/>
        <v>1866000</v>
      </c>
      <c r="K45" s="40">
        <f t="shared" si="40"/>
        <v>1866000</v>
      </c>
      <c r="L45" s="40">
        <f t="shared" si="40"/>
        <v>1866000</v>
      </c>
      <c r="M45" s="40">
        <f t="shared" si="40"/>
        <v>1866000</v>
      </c>
      <c r="N45" s="40">
        <f t="shared" si="40"/>
        <v>0</v>
      </c>
      <c r="O45" s="40">
        <f t="shared" si="40"/>
        <v>0</v>
      </c>
      <c r="P45" s="40">
        <f t="shared" si="40"/>
        <v>0</v>
      </c>
      <c r="Q45" s="40">
        <f t="shared" si="40"/>
        <v>0</v>
      </c>
      <c r="R45" s="40">
        <f t="shared" si="40"/>
        <v>0</v>
      </c>
    </row>
    <row r="46" spans="1:18">
      <c r="A46" s="41" t="s">
        <v>1658</v>
      </c>
      <c r="B46" s="41" t="s">
        <v>1659</v>
      </c>
      <c r="C46" s="41">
        <v>0</v>
      </c>
      <c r="D46" s="41">
        <v>0</v>
      </c>
      <c r="E46" s="41">
        <v>0</v>
      </c>
      <c r="F46" s="308"/>
      <c r="G46" s="308"/>
      <c r="H46" s="92">
        <v>0</v>
      </c>
      <c r="I46" s="308">
        <v>1866000</v>
      </c>
      <c r="J46" s="92">
        <f>SUM(F46:I46)</f>
        <v>1866000</v>
      </c>
      <c r="K46" s="92">
        <f>C46+J46</f>
        <v>1866000</v>
      </c>
      <c r="L46" s="41">
        <v>1866000</v>
      </c>
      <c r="M46" s="41">
        <v>1866000</v>
      </c>
      <c r="N46" s="307">
        <f>L46-M46</f>
        <v>0</v>
      </c>
      <c r="O46" s="41">
        <v>0</v>
      </c>
      <c r="P46" s="41">
        <v>0</v>
      </c>
      <c r="Q46" s="307">
        <f>SUM(N46:P46)</f>
        <v>0</v>
      </c>
      <c r="R46" s="92">
        <f>K46-M46-Q46</f>
        <v>0</v>
      </c>
    </row>
    <row r="47" spans="1:18">
      <c r="A47" s="40" t="s">
        <v>16</v>
      </c>
      <c r="B47" s="40" t="s">
        <v>1660</v>
      </c>
      <c r="C47" s="40">
        <f>SUM(C48)</f>
        <v>0</v>
      </c>
      <c r="D47" s="40">
        <f t="shared" ref="D47:R47" si="41">SUM(D48)</f>
        <v>0</v>
      </c>
      <c r="E47" s="40">
        <f t="shared" si="41"/>
        <v>0</v>
      </c>
      <c r="F47" s="40">
        <f t="shared" si="41"/>
        <v>0</v>
      </c>
      <c r="G47" s="40">
        <f t="shared" si="41"/>
        <v>0</v>
      </c>
      <c r="H47" s="40">
        <f t="shared" si="41"/>
        <v>0</v>
      </c>
      <c r="I47" s="40">
        <f t="shared" si="41"/>
        <v>599000</v>
      </c>
      <c r="J47" s="40">
        <f t="shared" si="41"/>
        <v>599000</v>
      </c>
      <c r="K47" s="40">
        <f t="shared" si="41"/>
        <v>599000</v>
      </c>
      <c r="L47" s="40">
        <f t="shared" si="41"/>
        <v>599000</v>
      </c>
      <c r="M47" s="40">
        <f t="shared" si="41"/>
        <v>599000</v>
      </c>
      <c r="N47" s="40">
        <f t="shared" si="41"/>
        <v>0</v>
      </c>
      <c r="O47" s="40">
        <f t="shared" si="41"/>
        <v>0</v>
      </c>
      <c r="P47" s="40">
        <f t="shared" si="41"/>
        <v>0</v>
      </c>
      <c r="Q47" s="40">
        <f t="shared" si="41"/>
        <v>0</v>
      </c>
      <c r="R47" s="40">
        <f t="shared" si="41"/>
        <v>0</v>
      </c>
    </row>
    <row r="48" spans="1:18">
      <c r="A48" s="41" t="s">
        <v>1658</v>
      </c>
      <c r="B48" s="41" t="s">
        <v>1661</v>
      </c>
      <c r="C48" s="41">
        <v>0</v>
      </c>
      <c r="D48" s="41">
        <v>0</v>
      </c>
      <c r="E48" s="41">
        <v>0</v>
      </c>
      <c r="F48" s="308"/>
      <c r="G48" s="308"/>
      <c r="H48" s="92">
        <v>0</v>
      </c>
      <c r="I48" s="308">
        <v>599000</v>
      </c>
      <c r="J48" s="92">
        <f>SUM(F48:I48)</f>
        <v>599000</v>
      </c>
      <c r="K48" s="92">
        <f>C48+J48</f>
        <v>599000</v>
      </c>
      <c r="L48" s="41">
        <v>599000</v>
      </c>
      <c r="M48" s="41">
        <v>599000</v>
      </c>
      <c r="N48" s="307">
        <f>L48-M48</f>
        <v>0</v>
      </c>
      <c r="O48" s="41">
        <v>0</v>
      </c>
      <c r="P48" s="41">
        <v>0</v>
      </c>
      <c r="Q48" s="307">
        <f>SUM(N48:P48)</f>
        <v>0</v>
      </c>
      <c r="R48" s="92">
        <f>K48-M48-Q48</f>
        <v>0</v>
      </c>
    </row>
    <row r="49" spans="3:18"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</row>
    <row r="50" spans="3:18">
      <c r="C50" s="112"/>
      <c r="D50" s="112"/>
      <c r="E50" s="112"/>
      <c r="F50" s="108"/>
      <c r="G50" s="108"/>
      <c r="H50" s="108"/>
      <c r="I50" s="108"/>
      <c r="J50" s="112"/>
      <c r="K50" s="112"/>
      <c r="L50" s="112"/>
      <c r="M50" s="112"/>
      <c r="N50" s="112"/>
      <c r="O50" s="112"/>
      <c r="P50" s="112"/>
      <c r="Q50" s="112"/>
      <c r="R50" s="112"/>
    </row>
  </sheetData>
  <autoFilter ref="A5:R49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workbookViewId="0">
      <selection activeCell="D3" sqref="D3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1" spans="1:18">
      <c r="C1" s="112">
        <v>120323000</v>
      </c>
      <c r="D1" s="112">
        <v>0</v>
      </c>
      <c r="E1" s="112">
        <v>0</v>
      </c>
      <c r="F1" s="108"/>
      <c r="G1" s="108"/>
      <c r="H1" s="108">
        <v>29320000</v>
      </c>
      <c r="I1" s="108">
        <v>0</v>
      </c>
      <c r="J1" s="112">
        <v>29320000</v>
      </c>
      <c r="K1" s="112">
        <v>149643000</v>
      </c>
      <c r="L1" s="112">
        <v>131040550</v>
      </c>
      <c r="M1" s="112">
        <v>131040550</v>
      </c>
      <c r="N1" s="112">
        <v>0</v>
      </c>
      <c r="O1" s="112">
        <v>15880000</v>
      </c>
      <c r="P1" s="112">
        <v>0</v>
      </c>
      <c r="Q1" s="112">
        <v>15880000</v>
      </c>
      <c r="R1" s="112">
        <v>2722450</v>
      </c>
    </row>
    <row r="2" spans="1:18" ht="19.5">
      <c r="A2" s="145" t="s">
        <v>422</v>
      </c>
      <c r="B2" s="145"/>
      <c r="C2" s="146" t="s">
        <v>402</v>
      </c>
      <c r="D2" s="145"/>
      <c r="E2" s="145"/>
      <c r="F2" s="145"/>
      <c r="G2" s="145"/>
      <c r="H2" s="145"/>
      <c r="K2" s="111">
        <f>K3-K1</f>
        <v>592361850</v>
      </c>
      <c r="L2" s="111"/>
    </row>
    <row r="3" spans="1:18">
      <c r="C3" s="112">
        <f>SUBTOTAL(9,C7:C67)</f>
        <v>601615000</v>
      </c>
      <c r="D3" s="112">
        <f t="shared" ref="D3:R3" si="0">SUBTOTAL(9,D7:D67)</f>
        <v>0</v>
      </c>
      <c r="E3" s="112">
        <f t="shared" si="0"/>
        <v>0</v>
      </c>
      <c r="F3" s="108"/>
      <c r="G3" s="108"/>
      <c r="H3" s="108">
        <f t="shared" si="0"/>
        <v>80389850</v>
      </c>
      <c r="I3" s="108">
        <f t="shared" si="0"/>
        <v>60000000</v>
      </c>
      <c r="J3" s="112">
        <f t="shared" si="0"/>
        <v>140389850</v>
      </c>
      <c r="K3" s="112">
        <f t="shared" si="0"/>
        <v>742004850</v>
      </c>
      <c r="L3" s="112">
        <f t="shared" si="0"/>
        <v>655202750</v>
      </c>
      <c r="M3" s="112">
        <f t="shared" si="0"/>
        <v>655202750</v>
      </c>
      <c r="N3" s="112">
        <f t="shared" si="0"/>
        <v>0</v>
      </c>
      <c r="O3" s="112">
        <f t="shared" si="0"/>
        <v>79400000</v>
      </c>
      <c r="P3" s="112">
        <f t="shared" si="0"/>
        <v>0</v>
      </c>
      <c r="Q3" s="112">
        <f t="shared" si="0"/>
        <v>79400000</v>
      </c>
      <c r="R3" s="112">
        <f t="shared" si="0"/>
        <v>7402100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35" t="s">
        <v>14</v>
      </c>
      <c r="B6" s="35" t="s">
        <v>706</v>
      </c>
      <c r="C6" s="189">
        <f>SUM(C7,C21,C43,C34)</f>
        <v>120323000</v>
      </c>
      <c r="D6" s="189">
        <f t="shared" ref="D6:R6" si="1">SUM(D7,D21,D43,D34)</f>
        <v>0</v>
      </c>
      <c r="E6" s="189">
        <f t="shared" si="1"/>
        <v>0</v>
      </c>
      <c r="F6" s="189">
        <f t="shared" si="1"/>
        <v>0</v>
      </c>
      <c r="G6" s="189">
        <f t="shared" si="1"/>
        <v>0</v>
      </c>
      <c r="H6" s="189">
        <f t="shared" si="1"/>
        <v>16077970</v>
      </c>
      <c r="I6" s="189">
        <f t="shared" si="1"/>
        <v>12000000</v>
      </c>
      <c r="J6" s="189">
        <f t="shared" si="1"/>
        <v>28077970</v>
      </c>
      <c r="K6" s="189">
        <f t="shared" si="1"/>
        <v>148400970</v>
      </c>
      <c r="L6" s="189">
        <f t="shared" si="1"/>
        <v>131040550</v>
      </c>
      <c r="M6" s="189">
        <f t="shared" si="1"/>
        <v>131040550</v>
      </c>
      <c r="N6" s="189">
        <f t="shared" si="1"/>
        <v>0</v>
      </c>
      <c r="O6" s="189">
        <f t="shared" si="1"/>
        <v>15880000</v>
      </c>
      <c r="P6" s="189">
        <f t="shared" si="1"/>
        <v>0</v>
      </c>
      <c r="Q6" s="189">
        <f t="shared" si="1"/>
        <v>15880000</v>
      </c>
      <c r="R6" s="189">
        <f t="shared" si="1"/>
        <v>1480420</v>
      </c>
    </row>
    <row r="7" spans="1:18">
      <c r="A7" s="11" t="s">
        <v>1</v>
      </c>
      <c r="B7" s="11" t="s">
        <v>707</v>
      </c>
      <c r="C7" s="117">
        <f>SUM(C8)</f>
        <v>5747000</v>
      </c>
      <c r="D7" s="117">
        <f t="shared" ref="D7:R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5747000</v>
      </c>
      <c r="L7" s="117">
        <f t="shared" si="2"/>
        <v>5613990</v>
      </c>
      <c r="M7" s="117">
        <f t="shared" si="2"/>
        <v>5613990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133010</v>
      </c>
    </row>
    <row r="8" spans="1:18">
      <c r="A8" s="12" t="s">
        <v>2</v>
      </c>
      <c r="B8" s="12" t="s">
        <v>691</v>
      </c>
      <c r="C8" s="119">
        <f>SUM(C9)</f>
        <v>5747000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19">
        <f t="shared" si="2"/>
        <v>5747000</v>
      </c>
      <c r="L8" s="119">
        <f t="shared" si="2"/>
        <v>5613990</v>
      </c>
      <c r="M8" s="119">
        <f t="shared" si="2"/>
        <v>5613990</v>
      </c>
      <c r="N8" s="119">
        <f t="shared" si="2"/>
        <v>0</v>
      </c>
      <c r="O8" s="119">
        <f t="shared" si="2"/>
        <v>0</v>
      </c>
      <c r="P8" s="119">
        <f t="shared" si="2"/>
        <v>0</v>
      </c>
      <c r="Q8" s="119">
        <f t="shared" si="2"/>
        <v>0</v>
      </c>
      <c r="R8" s="119">
        <f t="shared" si="2"/>
        <v>133010</v>
      </c>
    </row>
    <row r="9" spans="1:18">
      <c r="A9" s="13" t="s">
        <v>3</v>
      </c>
      <c r="B9" s="13" t="s">
        <v>716</v>
      </c>
      <c r="C9" s="120">
        <f t="shared" ref="C9:R9" si="3">SUM(C12,C10,C15,C17,C19)</f>
        <v>5747000</v>
      </c>
      <c r="D9" s="120">
        <f t="shared" si="3"/>
        <v>0</v>
      </c>
      <c r="E9" s="120">
        <f t="shared" si="3"/>
        <v>0</v>
      </c>
      <c r="F9" s="120">
        <f t="shared" si="3"/>
        <v>0</v>
      </c>
      <c r="G9" s="120">
        <f t="shared" si="3"/>
        <v>0</v>
      </c>
      <c r="H9" s="120">
        <f t="shared" si="3"/>
        <v>0</v>
      </c>
      <c r="I9" s="120">
        <f t="shared" si="3"/>
        <v>0</v>
      </c>
      <c r="J9" s="120">
        <f t="shared" si="3"/>
        <v>0</v>
      </c>
      <c r="K9" s="120">
        <f t="shared" si="3"/>
        <v>5747000</v>
      </c>
      <c r="L9" s="120">
        <f t="shared" si="3"/>
        <v>5613990</v>
      </c>
      <c r="M9" s="120">
        <f t="shared" si="3"/>
        <v>5613990</v>
      </c>
      <c r="N9" s="120">
        <f t="shared" si="3"/>
        <v>0</v>
      </c>
      <c r="O9" s="120">
        <f t="shared" si="3"/>
        <v>0</v>
      </c>
      <c r="P9" s="120">
        <f t="shared" si="3"/>
        <v>0</v>
      </c>
      <c r="Q9" s="120">
        <f t="shared" si="3"/>
        <v>0</v>
      </c>
      <c r="R9" s="120">
        <f t="shared" si="3"/>
        <v>133010</v>
      </c>
    </row>
    <row r="10" spans="1:18">
      <c r="A10" s="14" t="s">
        <v>16</v>
      </c>
      <c r="B10" s="14" t="s">
        <v>36</v>
      </c>
      <c r="C10" s="173">
        <f>SUM(C11)</f>
        <v>1067000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73">
        <f t="shared" si="4"/>
        <v>1067000</v>
      </c>
      <c r="L10" s="173">
        <f t="shared" si="4"/>
        <v>1060590</v>
      </c>
      <c r="M10" s="173">
        <f t="shared" si="4"/>
        <v>1060590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6410</v>
      </c>
    </row>
    <row r="11" spans="1:18">
      <c r="A11" s="35" t="s">
        <v>693</v>
      </c>
      <c r="B11" s="35" t="s">
        <v>144</v>
      </c>
      <c r="C11" s="189">
        <v>1067000</v>
      </c>
      <c r="D11" s="189"/>
      <c r="E11" s="189"/>
      <c r="F11" s="115"/>
      <c r="G11" s="115"/>
      <c r="H11" s="115"/>
      <c r="I11" s="115"/>
      <c r="J11" s="115">
        <f>SUM(F11:I11)</f>
        <v>0</v>
      </c>
      <c r="K11" s="115">
        <f>C11+J11</f>
        <v>1067000</v>
      </c>
      <c r="L11" s="189">
        <v>1060590</v>
      </c>
      <c r="M11" s="189">
        <v>1060590</v>
      </c>
      <c r="N11" s="283">
        <f>L11-M11</f>
        <v>0</v>
      </c>
      <c r="O11" s="189"/>
      <c r="P11" s="189"/>
      <c r="Q11" s="283">
        <f>SUM(N11:P11)</f>
        <v>0</v>
      </c>
      <c r="R11" s="115">
        <f>K11-M11-Q11</f>
        <v>6410</v>
      </c>
    </row>
    <row r="12" spans="1:18">
      <c r="A12" s="14" t="s">
        <v>16</v>
      </c>
      <c r="B12" s="14" t="s">
        <v>695</v>
      </c>
      <c r="C12" s="173">
        <f>SUM(C13:C14)</f>
        <v>750000</v>
      </c>
      <c r="D12" s="173">
        <f t="shared" ref="D12:R12" si="5">SUM(D13:D14)</f>
        <v>0</v>
      </c>
      <c r="E12" s="173">
        <f t="shared" si="5"/>
        <v>0</v>
      </c>
      <c r="F12" s="173">
        <f t="shared" si="5"/>
        <v>400000</v>
      </c>
      <c r="G12" s="173">
        <f t="shared" si="5"/>
        <v>0</v>
      </c>
      <c r="H12" s="173">
        <f t="shared" si="5"/>
        <v>0</v>
      </c>
      <c r="I12" s="173">
        <f t="shared" si="5"/>
        <v>0</v>
      </c>
      <c r="J12" s="173">
        <f t="shared" si="5"/>
        <v>400000</v>
      </c>
      <c r="K12" s="173">
        <f t="shared" si="5"/>
        <v>1150000</v>
      </c>
      <c r="L12" s="173">
        <f t="shared" si="5"/>
        <v>1113400</v>
      </c>
      <c r="M12" s="173">
        <f t="shared" si="5"/>
        <v>1113400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36600</v>
      </c>
    </row>
    <row r="13" spans="1:18">
      <c r="A13" s="35" t="s">
        <v>693</v>
      </c>
      <c r="B13" s="35" t="s">
        <v>403</v>
      </c>
      <c r="C13" s="189">
        <v>750000</v>
      </c>
      <c r="D13" s="189"/>
      <c r="E13" s="189"/>
      <c r="F13" s="115"/>
      <c r="G13" s="115"/>
      <c r="H13" s="115"/>
      <c r="I13" s="115"/>
      <c r="J13" s="115">
        <f t="shared" ref="J13:J14" si="6">SUM(F13:I13)</f>
        <v>0</v>
      </c>
      <c r="K13" s="115">
        <f>C13+J13</f>
        <v>750000</v>
      </c>
      <c r="L13" s="189">
        <v>713400</v>
      </c>
      <c r="M13" s="189">
        <v>713400</v>
      </c>
      <c r="N13" s="283">
        <f t="shared" ref="N13:N14" si="7">L13-M13</f>
        <v>0</v>
      </c>
      <c r="O13" s="189"/>
      <c r="P13" s="189"/>
      <c r="Q13" s="283">
        <f t="shared" ref="Q13:Q14" si="8">SUM(N13:P13)</f>
        <v>0</v>
      </c>
      <c r="R13" s="115">
        <f t="shared" ref="R13:R14" si="9">K13-M13-Q13</f>
        <v>36600</v>
      </c>
    </row>
    <row r="14" spans="1:18">
      <c r="A14" s="35" t="s">
        <v>693</v>
      </c>
      <c r="B14" s="36" t="s">
        <v>710</v>
      </c>
      <c r="C14" s="189">
        <v>0</v>
      </c>
      <c r="D14" s="189"/>
      <c r="E14" s="189"/>
      <c r="F14" s="115">
        <v>400000</v>
      </c>
      <c r="G14" s="115"/>
      <c r="H14" s="115"/>
      <c r="I14" s="115"/>
      <c r="J14" s="115">
        <f t="shared" si="6"/>
        <v>400000</v>
      </c>
      <c r="K14" s="115">
        <f>C14+J14</f>
        <v>400000</v>
      </c>
      <c r="L14" s="189">
        <v>400000</v>
      </c>
      <c r="M14" s="189">
        <v>400000</v>
      </c>
      <c r="N14" s="283">
        <f t="shared" si="7"/>
        <v>0</v>
      </c>
      <c r="O14" s="189"/>
      <c r="P14" s="189"/>
      <c r="Q14" s="283">
        <f t="shared" si="8"/>
        <v>0</v>
      </c>
      <c r="R14" s="115">
        <f t="shared" si="9"/>
        <v>0</v>
      </c>
    </row>
    <row r="15" spans="1:18">
      <c r="A15" s="14" t="s">
        <v>16</v>
      </c>
      <c r="B15" s="14" t="s">
        <v>60</v>
      </c>
      <c r="C15" s="173">
        <f>SUM(C16)</f>
        <v>830000</v>
      </c>
      <c r="D15" s="173">
        <f t="shared" ref="D15:R15" si="10">SUM(D16)</f>
        <v>0</v>
      </c>
      <c r="E15" s="173">
        <f t="shared" si="10"/>
        <v>0</v>
      </c>
      <c r="F15" s="173">
        <f t="shared" si="10"/>
        <v>-400000</v>
      </c>
      <c r="G15" s="173">
        <f t="shared" si="10"/>
        <v>0</v>
      </c>
      <c r="H15" s="173">
        <f t="shared" si="10"/>
        <v>0</v>
      </c>
      <c r="I15" s="173">
        <f t="shared" si="10"/>
        <v>0</v>
      </c>
      <c r="J15" s="173">
        <f t="shared" si="10"/>
        <v>-400000</v>
      </c>
      <c r="K15" s="173">
        <f t="shared" si="10"/>
        <v>430000</v>
      </c>
      <c r="L15" s="173">
        <f t="shared" si="10"/>
        <v>340000</v>
      </c>
      <c r="M15" s="173">
        <f t="shared" si="10"/>
        <v>340000</v>
      </c>
      <c r="N15" s="173">
        <f t="shared" si="10"/>
        <v>0</v>
      </c>
      <c r="O15" s="173">
        <f t="shared" si="10"/>
        <v>0</v>
      </c>
      <c r="P15" s="173">
        <f t="shared" si="10"/>
        <v>0</v>
      </c>
      <c r="Q15" s="173">
        <f t="shared" si="10"/>
        <v>0</v>
      </c>
      <c r="R15" s="173">
        <f t="shared" si="10"/>
        <v>90000</v>
      </c>
    </row>
    <row r="16" spans="1:18">
      <c r="A16" s="35" t="s">
        <v>693</v>
      </c>
      <c r="B16" s="35" t="s">
        <v>713</v>
      </c>
      <c r="C16" s="189">
        <v>830000</v>
      </c>
      <c r="D16" s="189"/>
      <c r="E16" s="189"/>
      <c r="F16" s="115">
        <v>-400000</v>
      </c>
      <c r="G16" s="115"/>
      <c r="H16" s="115"/>
      <c r="I16" s="115"/>
      <c r="J16" s="115">
        <f>SUM(F16:I16)</f>
        <v>-400000</v>
      </c>
      <c r="K16" s="115">
        <f>C16+J16</f>
        <v>430000</v>
      </c>
      <c r="L16" s="189">
        <v>340000</v>
      </c>
      <c r="M16" s="189">
        <v>340000</v>
      </c>
      <c r="N16" s="283">
        <f>L16-M16</f>
        <v>0</v>
      </c>
      <c r="O16" s="189"/>
      <c r="P16" s="189"/>
      <c r="Q16" s="283">
        <f>SUM(N16:P16)</f>
        <v>0</v>
      </c>
      <c r="R16" s="115">
        <f>K16-M16-Q16</f>
        <v>90000</v>
      </c>
    </row>
    <row r="17" spans="1:18">
      <c r="A17" s="14" t="s">
        <v>16</v>
      </c>
      <c r="B17" s="14" t="s">
        <v>38</v>
      </c>
      <c r="C17" s="173">
        <f>SUM(C18)</f>
        <v>1700000</v>
      </c>
      <c r="D17" s="173">
        <f t="shared" ref="D17:R17" si="11">SUM(D18)</f>
        <v>0</v>
      </c>
      <c r="E17" s="173">
        <f t="shared" si="11"/>
        <v>0</v>
      </c>
      <c r="F17" s="173">
        <f t="shared" si="11"/>
        <v>0</v>
      </c>
      <c r="G17" s="173">
        <f t="shared" si="11"/>
        <v>0</v>
      </c>
      <c r="H17" s="173">
        <f t="shared" si="11"/>
        <v>0</v>
      </c>
      <c r="I17" s="173">
        <f t="shared" si="11"/>
        <v>0</v>
      </c>
      <c r="J17" s="173">
        <f t="shared" si="11"/>
        <v>0</v>
      </c>
      <c r="K17" s="173">
        <f t="shared" si="11"/>
        <v>1700000</v>
      </c>
      <c r="L17" s="173">
        <f t="shared" si="11"/>
        <v>1700000</v>
      </c>
      <c r="M17" s="173">
        <f t="shared" si="11"/>
        <v>1700000</v>
      </c>
      <c r="N17" s="173">
        <f t="shared" si="11"/>
        <v>0</v>
      </c>
      <c r="O17" s="173">
        <f t="shared" si="11"/>
        <v>0</v>
      </c>
      <c r="P17" s="173">
        <f t="shared" si="11"/>
        <v>0</v>
      </c>
      <c r="Q17" s="173">
        <f t="shared" si="11"/>
        <v>0</v>
      </c>
      <c r="R17" s="173">
        <f t="shared" si="11"/>
        <v>0</v>
      </c>
    </row>
    <row r="18" spans="1:18">
      <c r="A18" s="35" t="s">
        <v>693</v>
      </c>
      <c r="B18" s="35" t="s">
        <v>39</v>
      </c>
      <c r="C18" s="189">
        <v>1700000</v>
      </c>
      <c r="D18" s="189"/>
      <c r="E18" s="189"/>
      <c r="F18" s="115"/>
      <c r="G18" s="115"/>
      <c r="H18" s="115"/>
      <c r="I18" s="115"/>
      <c r="J18" s="115">
        <f>SUM(F18:I18)</f>
        <v>0</v>
      </c>
      <c r="K18" s="115">
        <f>C18+J18</f>
        <v>1700000</v>
      </c>
      <c r="L18" s="189">
        <v>1700000</v>
      </c>
      <c r="M18" s="189">
        <v>1700000</v>
      </c>
      <c r="N18" s="283">
        <f>L18-M18</f>
        <v>0</v>
      </c>
      <c r="O18" s="189"/>
      <c r="P18" s="189"/>
      <c r="Q18" s="283">
        <f>SUM(N18:P18)</f>
        <v>0</v>
      </c>
      <c r="R18" s="115">
        <f>K18-M18-Q18</f>
        <v>0</v>
      </c>
    </row>
    <row r="19" spans="1:18">
      <c r="A19" s="14" t="s">
        <v>16</v>
      </c>
      <c r="B19" s="14" t="s">
        <v>712</v>
      </c>
      <c r="C19" s="173">
        <f>SUM(C20)</f>
        <v>1400000</v>
      </c>
      <c r="D19" s="173">
        <f t="shared" ref="D19:R19" si="12">SUM(D20)</f>
        <v>0</v>
      </c>
      <c r="E19" s="173">
        <f t="shared" si="12"/>
        <v>0</v>
      </c>
      <c r="F19" s="173">
        <f t="shared" si="12"/>
        <v>0</v>
      </c>
      <c r="G19" s="173">
        <f t="shared" si="12"/>
        <v>0</v>
      </c>
      <c r="H19" s="173">
        <f t="shared" si="12"/>
        <v>0</v>
      </c>
      <c r="I19" s="173">
        <f t="shared" si="12"/>
        <v>0</v>
      </c>
      <c r="J19" s="173">
        <f t="shared" si="12"/>
        <v>0</v>
      </c>
      <c r="K19" s="173">
        <f t="shared" si="12"/>
        <v>1400000</v>
      </c>
      <c r="L19" s="173">
        <f t="shared" si="12"/>
        <v>1400000</v>
      </c>
      <c r="M19" s="173">
        <f t="shared" si="12"/>
        <v>1400000</v>
      </c>
      <c r="N19" s="173">
        <f t="shared" si="12"/>
        <v>0</v>
      </c>
      <c r="O19" s="173">
        <f t="shared" si="12"/>
        <v>0</v>
      </c>
      <c r="P19" s="173">
        <f t="shared" si="12"/>
        <v>0</v>
      </c>
      <c r="Q19" s="173">
        <f t="shared" si="12"/>
        <v>0</v>
      </c>
      <c r="R19" s="173">
        <f t="shared" si="12"/>
        <v>0</v>
      </c>
    </row>
    <row r="20" spans="1:18">
      <c r="A20" s="35" t="s">
        <v>4</v>
      </c>
      <c r="B20" s="35" t="s">
        <v>699</v>
      </c>
      <c r="C20" s="189">
        <v>1400000</v>
      </c>
      <c r="D20" s="189"/>
      <c r="E20" s="189"/>
      <c r="F20" s="115"/>
      <c r="G20" s="115"/>
      <c r="H20" s="115"/>
      <c r="I20" s="115"/>
      <c r="J20" s="115">
        <f>SUM(F20:I20)</f>
        <v>0</v>
      </c>
      <c r="K20" s="115">
        <f>C20+J20</f>
        <v>1400000</v>
      </c>
      <c r="L20" s="189">
        <v>1400000</v>
      </c>
      <c r="M20" s="189">
        <v>1400000</v>
      </c>
      <c r="N20" s="283">
        <f>L20-M20</f>
        <v>0</v>
      </c>
      <c r="O20" s="189"/>
      <c r="P20" s="189"/>
      <c r="Q20" s="283">
        <f>SUM(N20:P20)</f>
        <v>0</v>
      </c>
      <c r="R20" s="115">
        <f>K20-M20-Q20</f>
        <v>0</v>
      </c>
    </row>
    <row r="21" spans="1:18">
      <c r="A21" s="11" t="s">
        <v>1</v>
      </c>
      <c r="B21" s="11" t="s">
        <v>51</v>
      </c>
      <c r="C21" s="117">
        <f>C22</f>
        <v>12221000</v>
      </c>
      <c r="D21" s="117">
        <f t="shared" ref="D21:R21" si="13">D22</f>
        <v>0</v>
      </c>
      <c r="E21" s="117">
        <f t="shared" si="13"/>
        <v>0</v>
      </c>
      <c r="F21" s="117">
        <f t="shared" si="13"/>
        <v>0</v>
      </c>
      <c r="G21" s="117">
        <f t="shared" si="13"/>
        <v>0</v>
      </c>
      <c r="H21" s="117">
        <f t="shared" si="13"/>
        <v>0</v>
      </c>
      <c r="I21" s="117">
        <f t="shared" si="13"/>
        <v>0</v>
      </c>
      <c r="J21" s="117">
        <f t="shared" si="13"/>
        <v>0</v>
      </c>
      <c r="K21" s="117">
        <f t="shared" si="13"/>
        <v>12221000</v>
      </c>
      <c r="L21" s="117">
        <f t="shared" si="13"/>
        <v>11188590</v>
      </c>
      <c r="M21" s="117">
        <f t="shared" si="13"/>
        <v>11188590</v>
      </c>
      <c r="N21" s="117">
        <f t="shared" si="13"/>
        <v>0</v>
      </c>
      <c r="O21" s="117">
        <f t="shared" si="13"/>
        <v>0</v>
      </c>
      <c r="P21" s="117">
        <f t="shared" si="13"/>
        <v>0</v>
      </c>
      <c r="Q21" s="117">
        <f t="shared" si="13"/>
        <v>0</v>
      </c>
      <c r="R21" s="117">
        <f t="shared" si="13"/>
        <v>1032410</v>
      </c>
    </row>
    <row r="22" spans="1:18">
      <c r="A22" s="12" t="s">
        <v>2</v>
      </c>
      <c r="B22" s="12" t="s">
        <v>135</v>
      </c>
      <c r="C22" s="119">
        <f>SUM(C23)</f>
        <v>12221000</v>
      </c>
      <c r="D22" s="119">
        <f t="shared" ref="D22:R22" si="14">SUM(D23)</f>
        <v>0</v>
      </c>
      <c r="E22" s="119">
        <f t="shared" si="14"/>
        <v>0</v>
      </c>
      <c r="F22" s="119">
        <f t="shared" si="14"/>
        <v>0</v>
      </c>
      <c r="G22" s="119">
        <f t="shared" si="14"/>
        <v>0</v>
      </c>
      <c r="H22" s="119">
        <f t="shared" si="14"/>
        <v>0</v>
      </c>
      <c r="I22" s="119">
        <f t="shared" si="14"/>
        <v>0</v>
      </c>
      <c r="J22" s="119">
        <f t="shared" si="14"/>
        <v>0</v>
      </c>
      <c r="K22" s="119">
        <f t="shared" si="14"/>
        <v>12221000</v>
      </c>
      <c r="L22" s="119">
        <f t="shared" si="14"/>
        <v>11188590</v>
      </c>
      <c r="M22" s="119">
        <f t="shared" si="14"/>
        <v>11188590</v>
      </c>
      <c r="N22" s="119">
        <f t="shared" si="14"/>
        <v>0</v>
      </c>
      <c r="O22" s="119">
        <f t="shared" si="14"/>
        <v>0</v>
      </c>
      <c r="P22" s="119">
        <f t="shared" si="14"/>
        <v>0</v>
      </c>
      <c r="Q22" s="119">
        <f t="shared" si="14"/>
        <v>0</v>
      </c>
      <c r="R22" s="119">
        <f t="shared" si="14"/>
        <v>1032410</v>
      </c>
    </row>
    <row r="23" spans="1:18">
      <c r="A23" s="13" t="s">
        <v>3</v>
      </c>
      <c r="B23" s="13" t="s">
        <v>404</v>
      </c>
      <c r="C23" s="120">
        <f>SUM(C26,C30,C24,C32,C28)</f>
        <v>12221000</v>
      </c>
      <c r="D23" s="120">
        <f t="shared" ref="D23:R23" si="15">SUM(D26,D30,D24,D32,D28)</f>
        <v>0</v>
      </c>
      <c r="E23" s="120">
        <f t="shared" si="15"/>
        <v>0</v>
      </c>
      <c r="F23" s="120">
        <f t="shared" si="15"/>
        <v>0</v>
      </c>
      <c r="G23" s="120">
        <f t="shared" si="15"/>
        <v>0</v>
      </c>
      <c r="H23" s="120">
        <f t="shared" si="15"/>
        <v>0</v>
      </c>
      <c r="I23" s="120">
        <f t="shared" si="15"/>
        <v>0</v>
      </c>
      <c r="J23" s="120">
        <f t="shared" si="15"/>
        <v>0</v>
      </c>
      <c r="K23" s="120">
        <f t="shared" si="15"/>
        <v>12221000</v>
      </c>
      <c r="L23" s="120">
        <f t="shared" si="15"/>
        <v>11188590</v>
      </c>
      <c r="M23" s="120">
        <f t="shared" si="15"/>
        <v>11188590</v>
      </c>
      <c r="N23" s="120">
        <f t="shared" si="15"/>
        <v>0</v>
      </c>
      <c r="O23" s="120">
        <f t="shared" si="15"/>
        <v>0</v>
      </c>
      <c r="P23" s="120">
        <f t="shared" si="15"/>
        <v>0</v>
      </c>
      <c r="Q23" s="120">
        <f t="shared" si="15"/>
        <v>0</v>
      </c>
      <c r="R23" s="120">
        <f t="shared" si="15"/>
        <v>1032410</v>
      </c>
    </row>
    <row r="24" spans="1:18">
      <c r="A24" s="14" t="s">
        <v>16</v>
      </c>
      <c r="B24" s="14" t="s">
        <v>76</v>
      </c>
      <c r="C24" s="173">
        <f>SUM(C25)</f>
        <v>2900000</v>
      </c>
      <c r="D24" s="173">
        <f t="shared" ref="D24:R24" si="16">SUM(D25)</f>
        <v>0</v>
      </c>
      <c r="E24" s="173">
        <f t="shared" si="16"/>
        <v>0</v>
      </c>
      <c r="F24" s="173">
        <f t="shared" si="16"/>
        <v>0</v>
      </c>
      <c r="G24" s="173">
        <f t="shared" si="16"/>
        <v>0</v>
      </c>
      <c r="H24" s="173">
        <f t="shared" si="16"/>
        <v>0</v>
      </c>
      <c r="I24" s="173">
        <f t="shared" si="16"/>
        <v>0</v>
      </c>
      <c r="J24" s="173">
        <f t="shared" si="16"/>
        <v>0</v>
      </c>
      <c r="K24" s="173">
        <f t="shared" si="16"/>
        <v>2900000</v>
      </c>
      <c r="L24" s="173">
        <f t="shared" si="16"/>
        <v>2900000</v>
      </c>
      <c r="M24" s="173">
        <f t="shared" si="16"/>
        <v>2900000</v>
      </c>
      <c r="N24" s="173">
        <f t="shared" si="16"/>
        <v>0</v>
      </c>
      <c r="O24" s="173">
        <f t="shared" si="16"/>
        <v>0</v>
      </c>
      <c r="P24" s="173">
        <f t="shared" si="16"/>
        <v>0</v>
      </c>
      <c r="Q24" s="173">
        <f t="shared" si="16"/>
        <v>0</v>
      </c>
      <c r="R24" s="173">
        <f t="shared" si="16"/>
        <v>0</v>
      </c>
    </row>
    <row r="25" spans="1:18">
      <c r="A25" s="35" t="s">
        <v>693</v>
      </c>
      <c r="B25" s="35" t="s">
        <v>180</v>
      </c>
      <c r="C25" s="189">
        <v>2900000</v>
      </c>
      <c r="D25" s="189"/>
      <c r="E25" s="189"/>
      <c r="F25" s="115"/>
      <c r="G25" s="115"/>
      <c r="H25" s="115"/>
      <c r="I25" s="115"/>
      <c r="J25" s="115">
        <f>SUM(F25:I25)</f>
        <v>0</v>
      </c>
      <c r="K25" s="115">
        <f>C25+J25</f>
        <v>2900000</v>
      </c>
      <c r="L25" s="189">
        <v>2900000</v>
      </c>
      <c r="M25" s="189">
        <v>2900000</v>
      </c>
      <c r="N25" s="283">
        <f>L25-M25</f>
        <v>0</v>
      </c>
      <c r="O25" s="189"/>
      <c r="P25" s="189"/>
      <c r="Q25" s="283">
        <f>SUM(N25:P25)</f>
        <v>0</v>
      </c>
      <c r="R25" s="115">
        <f>K25-M25-Q25</f>
        <v>0</v>
      </c>
    </row>
    <row r="26" spans="1:18">
      <c r="A26" s="14" t="s">
        <v>16</v>
      </c>
      <c r="B26" s="14" t="s">
        <v>714</v>
      </c>
      <c r="C26" s="173">
        <f>SUM(C27)</f>
        <v>6000000</v>
      </c>
      <c r="D26" s="173">
        <f t="shared" ref="D26:R26" si="17">SUM(D27)</f>
        <v>0</v>
      </c>
      <c r="E26" s="173">
        <f t="shared" si="17"/>
        <v>0</v>
      </c>
      <c r="F26" s="173">
        <f t="shared" si="17"/>
        <v>-1000000</v>
      </c>
      <c r="G26" s="173">
        <f t="shared" si="17"/>
        <v>0</v>
      </c>
      <c r="H26" s="173">
        <f t="shared" si="17"/>
        <v>0</v>
      </c>
      <c r="I26" s="173">
        <f t="shared" si="17"/>
        <v>0</v>
      </c>
      <c r="J26" s="173">
        <f t="shared" si="17"/>
        <v>-1000000</v>
      </c>
      <c r="K26" s="173">
        <f t="shared" si="17"/>
        <v>5000000</v>
      </c>
      <c r="L26" s="173">
        <f t="shared" si="17"/>
        <v>5000000</v>
      </c>
      <c r="M26" s="173">
        <f t="shared" si="17"/>
        <v>5000000</v>
      </c>
      <c r="N26" s="173">
        <f t="shared" si="17"/>
        <v>0</v>
      </c>
      <c r="O26" s="173">
        <f t="shared" si="17"/>
        <v>0</v>
      </c>
      <c r="P26" s="173">
        <f t="shared" si="17"/>
        <v>0</v>
      </c>
      <c r="Q26" s="173">
        <f t="shared" si="17"/>
        <v>0</v>
      </c>
      <c r="R26" s="173">
        <f t="shared" si="17"/>
        <v>0</v>
      </c>
    </row>
    <row r="27" spans="1:18">
      <c r="A27" s="35" t="s">
        <v>693</v>
      </c>
      <c r="B27" s="35" t="s">
        <v>715</v>
      </c>
      <c r="C27" s="189">
        <v>6000000</v>
      </c>
      <c r="D27" s="189"/>
      <c r="E27" s="189"/>
      <c r="F27" s="115">
        <v>-1000000</v>
      </c>
      <c r="G27" s="115"/>
      <c r="H27" s="115"/>
      <c r="I27" s="115"/>
      <c r="J27" s="115">
        <f>SUM(F27:I27)</f>
        <v>-1000000</v>
      </c>
      <c r="K27" s="115">
        <f>C27+J27</f>
        <v>5000000</v>
      </c>
      <c r="L27" s="189">
        <v>5000000</v>
      </c>
      <c r="M27" s="189">
        <v>5000000</v>
      </c>
      <c r="N27" s="283">
        <f>L27-M27</f>
        <v>0</v>
      </c>
      <c r="O27" s="189"/>
      <c r="P27" s="189"/>
      <c r="Q27" s="283">
        <f>SUM(N27:P27)</f>
        <v>0</v>
      </c>
      <c r="R27" s="115">
        <f>K27-M27-Q27</f>
        <v>0</v>
      </c>
    </row>
    <row r="28" spans="1:18">
      <c r="A28" s="14" t="s">
        <v>16</v>
      </c>
      <c r="B28" s="17" t="s">
        <v>692</v>
      </c>
      <c r="C28" s="173">
        <f>SUM(C29)</f>
        <v>204600</v>
      </c>
      <c r="D28" s="173">
        <f t="shared" ref="D28:R28" si="18">SUM(D29)</f>
        <v>0</v>
      </c>
      <c r="E28" s="173">
        <f t="shared" si="18"/>
        <v>0</v>
      </c>
      <c r="F28" s="173">
        <f t="shared" si="18"/>
        <v>0</v>
      </c>
      <c r="G28" s="173">
        <f t="shared" si="18"/>
        <v>0</v>
      </c>
      <c r="H28" s="173">
        <f t="shared" si="18"/>
        <v>0</v>
      </c>
      <c r="I28" s="173">
        <f t="shared" si="18"/>
        <v>0</v>
      </c>
      <c r="J28" s="173">
        <f t="shared" si="18"/>
        <v>0</v>
      </c>
      <c r="K28" s="173">
        <f t="shared" si="18"/>
        <v>204600</v>
      </c>
      <c r="L28" s="173">
        <f t="shared" si="18"/>
        <v>204600</v>
      </c>
      <c r="M28" s="173">
        <f t="shared" si="18"/>
        <v>204600</v>
      </c>
      <c r="N28" s="173">
        <f t="shared" si="18"/>
        <v>0</v>
      </c>
      <c r="O28" s="173">
        <f t="shared" si="18"/>
        <v>0</v>
      </c>
      <c r="P28" s="173">
        <f t="shared" si="18"/>
        <v>0</v>
      </c>
      <c r="Q28" s="173">
        <f t="shared" si="18"/>
        <v>0</v>
      </c>
      <c r="R28" s="173">
        <f t="shared" si="18"/>
        <v>0</v>
      </c>
    </row>
    <row r="29" spans="1:18">
      <c r="A29" s="35" t="s">
        <v>693</v>
      </c>
      <c r="B29" s="36" t="s">
        <v>717</v>
      </c>
      <c r="C29" s="189">
        <v>204600</v>
      </c>
      <c r="D29" s="189"/>
      <c r="E29" s="189"/>
      <c r="F29" s="115"/>
      <c r="G29" s="115"/>
      <c r="H29" s="115"/>
      <c r="I29" s="115"/>
      <c r="J29" s="115">
        <f>SUM(F29:I29)</f>
        <v>0</v>
      </c>
      <c r="K29" s="115">
        <f>C29+J29</f>
        <v>204600</v>
      </c>
      <c r="L29" s="189">
        <v>204600</v>
      </c>
      <c r="M29" s="189">
        <v>204600</v>
      </c>
      <c r="N29" s="283">
        <f>L29-M29</f>
        <v>0</v>
      </c>
      <c r="O29" s="189"/>
      <c r="P29" s="189"/>
      <c r="Q29" s="283">
        <f>SUM(N29:P29)</f>
        <v>0</v>
      </c>
      <c r="R29" s="115">
        <f>K29-M29-Q29</f>
        <v>0</v>
      </c>
    </row>
    <row r="30" spans="1:18">
      <c r="A30" s="14" t="s">
        <v>16</v>
      </c>
      <c r="B30" s="14" t="s">
        <v>695</v>
      </c>
      <c r="C30" s="173">
        <f>SUM(C31)</f>
        <v>2116400</v>
      </c>
      <c r="D30" s="173">
        <f t="shared" ref="D30:R30" si="19">SUM(D31)</f>
        <v>0</v>
      </c>
      <c r="E30" s="173">
        <f t="shared" si="19"/>
        <v>0</v>
      </c>
      <c r="F30" s="173">
        <f t="shared" si="19"/>
        <v>1000000</v>
      </c>
      <c r="G30" s="173">
        <f t="shared" si="19"/>
        <v>0</v>
      </c>
      <c r="H30" s="173">
        <f t="shared" si="19"/>
        <v>0</v>
      </c>
      <c r="I30" s="173">
        <f t="shared" si="19"/>
        <v>0</v>
      </c>
      <c r="J30" s="173">
        <f t="shared" si="19"/>
        <v>1000000</v>
      </c>
      <c r="K30" s="173">
        <f t="shared" si="19"/>
        <v>3116400</v>
      </c>
      <c r="L30" s="173">
        <f t="shared" si="19"/>
        <v>2083990</v>
      </c>
      <c r="M30" s="173">
        <f t="shared" si="19"/>
        <v>2083990</v>
      </c>
      <c r="N30" s="173">
        <f t="shared" si="19"/>
        <v>0</v>
      </c>
      <c r="O30" s="173">
        <f t="shared" si="19"/>
        <v>0</v>
      </c>
      <c r="P30" s="173">
        <f t="shared" si="19"/>
        <v>0</v>
      </c>
      <c r="Q30" s="173">
        <f t="shared" si="19"/>
        <v>0</v>
      </c>
      <c r="R30" s="173">
        <f t="shared" si="19"/>
        <v>1032410</v>
      </c>
    </row>
    <row r="31" spans="1:18">
      <c r="A31" s="35" t="s">
        <v>4</v>
      </c>
      <c r="B31" s="35" t="s">
        <v>696</v>
      </c>
      <c r="C31" s="189">
        <v>2116400</v>
      </c>
      <c r="D31" s="189"/>
      <c r="E31" s="189"/>
      <c r="F31" s="115">
        <v>1000000</v>
      </c>
      <c r="G31" s="115"/>
      <c r="H31" s="115"/>
      <c r="I31" s="115"/>
      <c r="J31" s="115">
        <f>SUM(F31:I31)</f>
        <v>1000000</v>
      </c>
      <c r="K31" s="115">
        <f>C31+J31</f>
        <v>3116400</v>
      </c>
      <c r="L31" s="189">
        <v>2083990</v>
      </c>
      <c r="M31" s="189">
        <v>2083990</v>
      </c>
      <c r="N31" s="283">
        <f>L31-M31</f>
        <v>0</v>
      </c>
      <c r="O31" s="189"/>
      <c r="P31" s="189"/>
      <c r="Q31" s="283">
        <f>SUM(N31:P31)</f>
        <v>0</v>
      </c>
      <c r="R31" s="115">
        <f>K31-M31-Q31</f>
        <v>1032410</v>
      </c>
    </row>
    <row r="32" spans="1:18">
      <c r="A32" s="14" t="s">
        <v>16</v>
      </c>
      <c r="B32" s="14" t="s">
        <v>718</v>
      </c>
      <c r="C32" s="173">
        <f>SUM(C33)</f>
        <v>1000000</v>
      </c>
      <c r="D32" s="173">
        <f t="shared" ref="D32:R32" si="20">SUM(D33)</f>
        <v>0</v>
      </c>
      <c r="E32" s="173">
        <f t="shared" si="20"/>
        <v>0</v>
      </c>
      <c r="F32" s="173">
        <f t="shared" si="20"/>
        <v>0</v>
      </c>
      <c r="G32" s="173">
        <f t="shared" si="20"/>
        <v>0</v>
      </c>
      <c r="H32" s="173">
        <f t="shared" si="20"/>
        <v>0</v>
      </c>
      <c r="I32" s="173">
        <f t="shared" si="20"/>
        <v>0</v>
      </c>
      <c r="J32" s="173">
        <f t="shared" si="20"/>
        <v>0</v>
      </c>
      <c r="K32" s="173">
        <f t="shared" si="20"/>
        <v>1000000</v>
      </c>
      <c r="L32" s="173">
        <f t="shared" si="20"/>
        <v>1000000</v>
      </c>
      <c r="M32" s="173">
        <f t="shared" si="20"/>
        <v>1000000</v>
      </c>
      <c r="N32" s="173">
        <f t="shared" si="20"/>
        <v>0</v>
      </c>
      <c r="O32" s="173">
        <f t="shared" si="20"/>
        <v>0</v>
      </c>
      <c r="P32" s="173">
        <f t="shared" si="20"/>
        <v>0</v>
      </c>
      <c r="Q32" s="173">
        <f t="shared" si="20"/>
        <v>0</v>
      </c>
      <c r="R32" s="173">
        <f t="shared" si="20"/>
        <v>0</v>
      </c>
    </row>
    <row r="33" spans="1:18">
      <c r="A33" s="35" t="s">
        <v>4</v>
      </c>
      <c r="B33" s="35" t="s">
        <v>718</v>
      </c>
      <c r="C33" s="189">
        <v>1000000</v>
      </c>
      <c r="D33" s="189"/>
      <c r="E33" s="189"/>
      <c r="F33" s="115"/>
      <c r="G33" s="115"/>
      <c r="H33" s="115"/>
      <c r="I33" s="115"/>
      <c r="J33" s="115">
        <f>SUM(F33:I33)</f>
        <v>0</v>
      </c>
      <c r="K33" s="115">
        <f>C33+J33</f>
        <v>1000000</v>
      </c>
      <c r="L33" s="189">
        <v>1000000</v>
      </c>
      <c r="M33" s="189">
        <v>1000000</v>
      </c>
      <c r="N33" s="283">
        <f>L33-M33</f>
        <v>0</v>
      </c>
      <c r="O33" s="189"/>
      <c r="P33" s="189"/>
      <c r="Q33" s="283">
        <f>SUM(N33:P33)</f>
        <v>0</v>
      </c>
      <c r="R33" s="115">
        <f>K33-M33-Q33</f>
        <v>0</v>
      </c>
    </row>
    <row r="34" spans="1:18">
      <c r="A34" s="11" t="s">
        <v>1</v>
      </c>
      <c r="B34" s="18" t="s">
        <v>719</v>
      </c>
      <c r="C34" s="117">
        <f>C35</f>
        <v>0</v>
      </c>
      <c r="D34" s="117">
        <f t="shared" ref="D34:R34" si="21">D35</f>
        <v>0</v>
      </c>
      <c r="E34" s="117">
        <f t="shared" si="21"/>
        <v>0</v>
      </c>
      <c r="F34" s="117">
        <f t="shared" si="21"/>
        <v>0</v>
      </c>
      <c r="G34" s="117">
        <f t="shared" si="21"/>
        <v>0</v>
      </c>
      <c r="H34" s="117">
        <f t="shared" si="21"/>
        <v>0</v>
      </c>
      <c r="I34" s="117">
        <f t="shared" si="21"/>
        <v>12000000</v>
      </c>
      <c r="J34" s="117">
        <f t="shared" si="21"/>
        <v>12000000</v>
      </c>
      <c r="K34" s="117">
        <f t="shared" si="21"/>
        <v>12000000</v>
      </c>
      <c r="L34" s="117">
        <f t="shared" si="21"/>
        <v>11685000</v>
      </c>
      <c r="M34" s="117">
        <f t="shared" si="21"/>
        <v>11685000</v>
      </c>
      <c r="N34" s="117">
        <f t="shared" si="21"/>
        <v>0</v>
      </c>
      <c r="O34" s="117">
        <f t="shared" si="21"/>
        <v>0</v>
      </c>
      <c r="P34" s="117">
        <f t="shared" si="21"/>
        <v>0</v>
      </c>
      <c r="Q34" s="117">
        <f t="shared" si="21"/>
        <v>0</v>
      </c>
      <c r="R34" s="117">
        <f t="shared" si="21"/>
        <v>315000</v>
      </c>
    </row>
    <row r="35" spans="1:18">
      <c r="A35" s="12" t="s">
        <v>2</v>
      </c>
      <c r="B35" s="19" t="s">
        <v>90</v>
      </c>
      <c r="C35" s="119">
        <f>SUM(C36)</f>
        <v>0</v>
      </c>
      <c r="D35" s="119">
        <f t="shared" ref="D35:R35" si="22">SUM(D36)</f>
        <v>0</v>
      </c>
      <c r="E35" s="119">
        <f t="shared" si="22"/>
        <v>0</v>
      </c>
      <c r="F35" s="119">
        <f t="shared" si="22"/>
        <v>0</v>
      </c>
      <c r="G35" s="119">
        <f t="shared" si="22"/>
        <v>0</v>
      </c>
      <c r="H35" s="119">
        <f t="shared" si="22"/>
        <v>0</v>
      </c>
      <c r="I35" s="119">
        <f t="shared" si="22"/>
        <v>12000000</v>
      </c>
      <c r="J35" s="119">
        <f t="shared" si="22"/>
        <v>12000000</v>
      </c>
      <c r="K35" s="119">
        <f t="shared" si="22"/>
        <v>12000000</v>
      </c>
      <c r="L35" s="119">
        <f t="shared" si="22"/>
        <v>11685000</v>
      </c>
      <c r="M35" s="119">
        <f t="shared" si="22"/>
        <v>11685000</v>
      </c>
      <c r="N35" s="119">
        <f t="shared" si="22"/>
        <v>0</v>
      </c>
      <c r="O35" s="119">
        <f t="shared" si="22"/>
        <v>0</v>
      </c>
      <c r="P35" s="119">
        <f t="shared" si="22"/>
        <v>0</v>
      </c>
      <c r="Q35" s="119">
        <f t="shared" si="22"/>
        <v>0</v>
      </c>
      <c r="R35" s="119">
        <f t="shared" si="22"/>
        <v>315000</v>
      </c>
    </row>
    <row r="36" spans="1:18">
      <c r="A36" s="13" t="s">
        <v>3</v>
      </c>
      <c r="B36" s="16" t="s">
        <v>164</v>
      </c>
      <c r="C36" s="120">
        <f>SUM(C37,C39,C41)</f>
        <v>0</v>
      </c>
      <c r="D36" s="120">
        <f t="shared" ref="D36:R36" si="23">SUM(D37,D39,D41)</f>
        <v>0</v>
      </c>
      <c r="E36" s="120">
        <f t="shared" si="23"/>
        <v>0</v>
      </c>
      <c r="F36" s="120">
        <f t="shared" si="23"/>
        <v>0</v>
      </c>
      <c r="G36" s="120">
        <f t="shared" si="23"/>
        <v>0</v>
      </c>
      <c r="H36" s="120">
        <f t="shared" si="23"/>
        <v>0</v>
      </c>
      <c r="I36" s="120">
        <f t="shared" si="23"/>
        <v>12000000</v>
      </c>
      <c r="J36" s="120">
        <f t="shared" si="23"/>
        <v>12000000</v>
      </c>
      <c r="K36" s="120">
        <f t="shared" si="23"/>
        <v>12000000</v>
      </c>
      <c r="L36" s="120">
        <f t="shared" si="23"/>
        <v>11685000</v>
      </c>
      <c r="M36" s="120">
        <f t="shared" si="23"/>
        <v>11685000</v>
      </c>
      <c r="N36" s="120">
        <f t="shared" si="23"/>
        <v>0</v>
      </c>
      <c r="O36" s="120">
        <f t="shared" si="23"/>
        <v>0</v>
      </c>
      <c r="P36" s="120">
        <f t="shared" si="23"/>
        <v>0</v>
      </c>
      <c r="Q36" s="120">
        <f t="shared" si="23"/>
        <v>0</v>
      </c>
      <c r="R36" s="120">
        <f t="shared" si="23"/>
        <v>315000</v>
      </c>
    </row>
    <row r="37" spans="1:18">
      <c r="A37" s="14" t="s">
        <v>16</v>
      </c>
      <c r="B37" s="17" t="s">
        <v>714</v>
      </c>
      <c r="C37" s="173">
        <f>SUM(C38)</f>
        <v>0</v>
      </c>
      <c r="D37" s="173">
        <f t="shared" ref="D37:R37" si="24">SUM(D38)</f>
        <v>0</v>
      </c>
      <c r="E37" s="173">
        <f t="shared" si="24"/>
        <v>0</v>
      </c>
      <c r="F37" s="173">
        <f t="shared" si="24"/>
        <v>0</v>
      </c>
      <c r="G37" s="173">
        <f t="shared" si="24"/>
        <v>0</v>
      </c>
      <c r="H37" s="173">
        <f t="shared" si="24"/>
        <v>0</v>
      </c>
      <c r="I37" s="173">
        <f t="shared" si="24"/>
        <v>9800000</v>
      </c>
      <c r="J37" s="173">
        <f t="shared" si="24"/>
        <v>9800000</v>
      </c>
      <c r="K37" s="173">
        <f t="shared" si="24"/>
        <v>9800000</v>
      </c>
      <c r="L37" s="173">
        <f t="shared" si="24"/>
        <v>9485000</v>
      </c>
      <c r="M37" s="173">
        <f t="shared" si="24"/>
        <v>9485000</v>
      </c>
      <c r="N37" s="173">
        <f t="shared" si="24"/>
        <v>0</v>
      </c>
      <c r="O37" s="173">
        <f t="shared" si="24"/>
        <v>0</v>
      </c>
      <c r="P37" s="173">
        <f t="shared" si="24"/>
        <v>0</v>
      </c>
      <c r="Q37" s="173">
        <f t="shared" si="24"/>
        <v>0</v>
      </c>
      <c r="R37" s="173">
        <f t="shared" si="24"/>
        <v>315000</v>
      </c>
    </row>
    <row r="38" spans="1:18">
      <c r="A38" s="35" t="s">
        <v>4</v>
      </c>
      <c r="B38" s="35" t="s">
        <v>259</v>
      </c>
      <c r="C38" s="189">
        <v>0</v>
      </c>
      <c r="D38" s="189"/>
      <c r="E38" s="189"/>
      <c r="F38" s="115"/>
      <c r="G38" s="115"/>
      <c r="H38" s="115"/>
      <c r="I38" s="115">
        <v>9800000</v>
      </c>
      <c r="J38" s="115">
        <f>SUM(F38:I38)</f>
        <v>9800000</v>
      </c>
      <c r="K38" s="115">
        <f>C38+J38</f>
        <v>9800000</v>
      </c>
      <c r="L38" s="189">
        <v>9485000</v>
      </c>
      <c r="M38" s="189">
        <v>9485000</v>
      </c>
      <c r="N38" s="283">
        <f>L38-M38</f>
        <v>0</v>
      </c>
      <c r="O38" s="189"/>
      <c r="P38" s="189"/>
      <c r="Q38" s="283">
        <f>SUM(N38:P38)</f>
        <v>0</v>
      </c>
      <c r="R38" s="115">
        <f>K38-M38-Q38</f>
        <v>315000</v>
      </c>
    </row>
    <row r="39" spans="1:18">
      <c r="A39" s="14" t="s">
        <v>16</v>
      </c>
      <c r="B39" s="17" t="s">
        <v>704</v>
      </c>
      <c r="C39" s="173">
        <f>SUM(C40)</f>
        <v>0</v>
      </c>
      <c r="D39" s="173">
        <f t="shared" ref="D39:R39" si="25">SUM(D40)</f>
        <v>0</v>
      </c>
      <c r="E39" s="173">
        <f t="shared" si="25"/>
        <v>0</v>
      </c>
      <c r="F39" s="173">
        <f t="shared" si="25"/>
        <v>0</v>
      </c>
      <c r="G39" s="173">
        <f t="shared" si="25"/>
        <v>0</v>
      </c>
      <c r="H39" s="173">
        <f t="shared" si="25"/>
        <v>0</v>
      </c>
      <c r="I39" s="173">
        <f t="shared" si="25"/>
        <v>200000</v>
      </c>
      <c r="J39" s="173">
        <f t="shared" si="25"/>
        <v>200000</v>
      </c>
      <c r="K39" s="173">
        <f t="shared" si="25"/>
        <v>200000</v>
      </c>
      <c r="L39" s="173">
        <f t="shared" si="25"/>
        <v>200000</v>
      </c>
      <c r="M39" s="173">
        <f t="shared" si="25"/>
        <v>200000</v>
      </c>
      <c r="N39" s="173">
        <f t="shared" si="25"/>
        <v>0</v>
      </c>
      <c r="O39" s="173">
        <f t="shared" si="25"/>
        <v>0</v>
      </c>
      <c r="P39" s="173">
        <f t="shared" si="25"/>
        <v>0</v>
      </c>
      <c r="Q39" s="173">
        <f t="shared" si="25"/>
        <v>0</v>
      </c>
      <c r="R39" s="173">
        <f t="shared" si="25"/>
        <v>0</v>
      </c>
    </row>
    <row r="40" spans="1:18">
      <c r="A40" s="35" t="s">
        <v>693</v>
      </c>
      <c r="B40" s="36" t="s">
        <v>704</v>
      </c>
      <c r="C40" s="189">
        <v>0</v>
      </c>
      <c r="D40" s="189"/>
      <c r="E40" s="189"/>
      <c r="F40" s="115"/>
      <c r="G40" s="115"/>
      <c r="H40" s="115"/>
      <c r="I40" s="115">
        <v>200000</v>
      </c>
      <c r="J40" s="115">
        <f>SUM(F40:I40)</f>
        <v>200000</v>
      </c>
      <c r="K40" s="115">
        <f>C40+J40</f>
        <v>200000</v>
      </c>
      <c r="L40" s="189">
        <v>200000</v>
      </c>
      <c r="M40" s="189">
        <v>200000</v>
      </c>
      <c r="N40" s="283">
        <f>L40-M40</f>
        <v>0</v>
      </c>
      <c r="O40" s="189"/>
      <c r="P40" s="189"/>
      <c r="Q40" s="283">
        <f>SUM(N40:P40)</f>
        <v>0</v>
      </c>
      <c r="R40" s="115">
        <f>K40-M40-Q40</f>
        <v>0</v>
      </c>
    </row>
    <row r="41" spans="1:18">
      <c r="A41" s="14" t="s">
        <v>16</v>
      </c>
      <c r="B41" s="17" t="s">
        <v>692</v>
      </c>
      <c r="C41" s="173">
        <f>SUM(C42)</f>
        <v>0</v>
      </c>
      <c r="D41" s="173">
        <f t="shared" ref="D41:R41" si="26">SUM(D42)</f>
        <v>0</v>
      </c>
      <c r="E41" s="173">
        <f t="shared" si="26"/>
        <v>0</v>
      </c>
      <c r="F41" s="173">
        <f t="shared" si="26"/>
        <v>0</v>
      </c>
      <c r="G41" s="173">
        <f t="shared" si="26"/>
        <v>0</v>
      </c>
      <c r="H41" s="173">
        <f t="shared" si="26"/>
        <v>0</v>
      </c>
      <c r="I41" s="173">
        <f t="shared" si="26"/>
        <v>2000000</v>
      </c>
      <c r="J41" s="173">
        <f t="shared" si="26"/>
        <v>2000000</v>
      </c>
      <c r="K41" s="173">
        <f t="shared" si="26"/>
        <v>2000000</v>
      </c>
      <c r="L41" s="173">
        <f t="shared" si="26"/>
        <v>2000000</v>
      </c>
      <c r="M41" s="173">
        <f t="shared" si="26"/>
        <v>2000000</v>
      </c>
      <c r="N41" s="173">
        <f t="shared" si="26"/>
        <v>0</v>
      </c>
      <c r="O41" s="173">
        <f t="shared" si="26"/>
        <v>0</v>
      </c>
      <c r="P41" s="173">
        <f t="shared" si="26"/>
        <v>0</v>
      </c>
      <c r="Q41" s="173">
        <f t="shared" si="26"/>
        <v>0</v>
      </c>
      <c r="R41" s="173">
        <f t="shared" si="26"/>
        <v>0</v>
      </c>
    </row>
    <row r="42" spans="1:18">
      <c r="A42" s="35" t="s">
        <v>693</v>
      </c>
      <c r="B42" s="36" t="s">
        <v>720</v>
      </c>
      <c r="C42" s="189">
        <v>0</v>
      </c>
      <c r="D42" s="189"/>
      <c r="E42" s="189"/>
      <c r="F42" s="115"/>
      <c r="G42" s="115"/>
      <c r="H42" s="115"/>
      <c r="I42" s="115">
        <v>2000000</v>
      </c>
      <c r="J42" s="115">
        <f>SUM(F42:I42)</f>
        <v>2000000</v>
      </c>
      <c r="K42" s="115">
        <f>C42+J42</f>
        <v>2000000</v>
      </c>
      <c r="L42" s="189">
        <v>2000000</v>
      </c>
      <c r="M42" s="189">
        <v>2000000</v>
      </c>
      <c r="N42" s="283">
        <f>L42-M42</f>
        <v>0</v>
      </c>
      <c r="O42" s="189"/>
      <c r="P42" s="189"/>
      <c r="Q42" s="283">
        <f>SUM(N42:P42)</f>
        <v>0</v>
      </c>
      <c r="R42" s="115">
        <f>K42-M42-Q42</f>
        <v>0</v>
      </c>
    </row>
    <row r="43" spans="1:18">
      <c r="A43" s="11" t="s">
        <v>1</v>
      </c>
      <c r="B43" s="11" t="s">
        <v>310</v>
      </c>
      <c r="C43" s="117">
        <f>SUM(C44)</f>
        <v>102355000</v>
      </c>
      <c r="D43" s="117">
        <f t="shared" ref="D43:R44" si="27">SUM(D44)</f>
        <v>0</v>
      </c>
      <c r="E43" s="117">
        <f t="shared" si="27"/>
        <v>0</v>
      </c>
      <c r="F43" s="117">
        <f t="shared" si="27"/>
        <v>0</v>
      </c>
      <c r="G43" s="117">
        <f t="shared" si="27"/>
        <v>0</v>
      </c>
      <c r="H43" s="117">
        <f t="shared" si="27"/>
        <v>16077970</v>
      </c>
      <c r="I43" s="117">
        <f t="shared" si="27"/>
        <v>0</v>
      </c>
      <c r="J43" s="117">
        <f t="shared" si="27"/>
        <v>16077970</v>
      </c>
      <c r="K43" s="117">
        <f t="shared" si="27"/>
        <v>118432970</v>
      </c>
      <c r="L43" s="117">
        <f t="shared" si="27"/>
        <v>102552970</v>
      </c>
      <c r="M43" s="117">
        <f t="shared" si="27"/>
        <v>102552970</v>
      </c>
      <c r="N43" s="117">
        <f t="shared" si="27"/>
        <v>0</v>
      </c>
      <c r="O43" s="117">
        <f t="shared" si="27"/>
        <v>15880000</v>
      </c>
      <c r="P43" s="117">
        <f t="shared" si="27"/>
        <v>0</v>
      </c>
      <c r="Q43" s="117">
        <f t="shared" si="27"/>
        <v>15880000</v>
      </c>
      <c r="R43" s="117">
        <f t="shared" si="27"/>
        <v>0</v>
      </c>
    </row>
    <row r="44" spans="1:18">
      <c r="A44" s="12" t="s">
        <v>2</v>
      </c>
      <c r="B44" s="12" t="s">
        <v>311</v>
      </c>
      <c r="C44" s="119">
        <f>SUM(C45)</f>
        <v>102355000</v>
      </c>
      <c r="D44" s="119">
        <f t="shared" si="27"/>
        <v>0</v>
      </c>
      <c r="E44" s="119">
        <f t="shared" si="27"/>
        <v>0</v>
      </c>
      <c r="F44" s="119">
        <f t="shared" si="27"/>
        <v>0</v>
      </c>
      <c r="G44" s="119">
        <f t="shared" si="27"/>
        <v>0</v>
      </c>
      <c r="H44" s="119">
        <f t="shared" si="27"/>
        <v>16077970</v>
      </c>
      <c r="I44" s="119">
        <f t="shared" si="27"/>
        <v>0</v>
      </c>
      <c r="J44" s="119">
        <f t="shared" si="27"/>
        <v>16077970</v>
      </c>
      <c r="K44" s="119">
        <f t="shared" si="27"/>
        <v>118432970</v>
      </c>
      <c r="L44" s="119">
        <f t="shared" si="27"/>
        <v>102552970</v>
      </c>
      <c r="M44" s="119">
        <f t="shared" si="27"/>
        <v>102552970</v>
      </c>
      <c r="N44" s="119">
        <f t="shared" si="27"/>
        <v>0</v>
      </c>
      <c r="O44" s="119">
        <f t="shared" si="27"/>
        <v>15880000</v>
      </c>
      <c r="P44" s="119">
        <f t="shared" si="27"/>
        <v>0</v>
      </c>
      <c r="Q44" s="119">
        <f t="shared" si="27"/>
        <v>15880000</v>
      </c>
      <c r="R44" s="119">
        <f t="shared" si="27"/>
        <v>0</v>
      </c>
    </row>
    <row r="45" spans="1:18">
      <c r="A45" s="13" t="s">
        <v>3</v>
      </c>
      <c r="B45" s="13" t="s">
        <v>271</v>
      </c>
      <c r="C45" s="120">
        <f>SUM(C46,C48,C54,C56,C58,C61,C63,C65)</f>
        <v>102355000</v>
      </c>
      <c r="D45" s="120">
        <f t="shared" ref="D45:R45" si="28">SUM(D46,D48,D54,D56,D58,D61,D63,D65)</f>
        <v>0</v>
      </c>
      <c r="E45" s="120">
        <f t="shared" si="28"/>
        <v>0</v>
      </c>
      <c r="F45" s="120">
        <f t="shared" si="28"/>
        <v>0</v>
      </c>
      <c r="G45" s="120">
        <f t="shared" si="28"/>
        <v>0</v>
      </c>
      <c r="H45" s="120">
        <f t="shared" si="28"/>
        <v>16077970</v>
      </c>
      <c r="I45" s="120">
        <f t="shared" si="28"/>
        <v>0</v>
      </c>
      <c r="J45" s="120">
        <f t="shared" si="28"/>
        <v>16077970</v>
      </c>
      <c r="K45" s="120">
        <f t="shared" si="28"/>
        <v>118432970</v>
      </c>
      <c r="L45" s="120">
        <f t="shared" si="28"/>
        <v>102552970</v>
      </c>
      <c r="M45" s="120">
        <f t="shared" si="28"/>
        <v>102552970</v>
      </c>
      <c r="N45" s="120">
        <f t="shared" si="28"/>
        <v>0</v>
      </c>
      <c r="O45" s="120">
        <f t="shared" si="28"/>
        <v>15880000</v>
      </c>
      <c r="P45" s="120">
        <f t="shared" si="28"/>
        <v>0</v>
      </c>
      <c r="Q45" s="120">
        <f t="shared" si="28"/>
        <v>15880000</v>
      </c>
      <c r="R45" s="120">
        <f t="shared" si="28"/>
        <v>0</v>
      </c>
    </row>
    <row r="46" spans="1:18">
      <c r="A46" s="14" t="s">
        <v>16</v>
      </c>
      <c r="B46" s="14" t="s">
        <v>701</v>
      </c>
      <c r="C46" s="173">
        <f>SUM(C47)</f>
        <v>7581000</v>
      </c>
      <c r="D46" s="173">
        <f t="shared" ref="D46:R46" si="29">SUM(D47)</f>
        <v>0</v>
      </c>
      <c r="E46" s="173">
        <f t="shared" si="29"/>
        <v>0</v>
      </c>
      <c r="F46" s="173">
        <f t="shared" si="29"/>
        <v>0</v>
      </c>
      <c r="G46" s="173">
        <f t="shared" si="29"/>
        <v>0</v>
      </c>
      <c r="H46" s="173">
        <f t="shared" si="29"/>
        <v>-531000</v>
      </c>
      <c r="I46" s="173">
        <f t="shared" si="29"/>
        <v>0</v>
      </c>
      <c r="J46" s="173">
        <f t="shared" si="29"/>
        <v>-531000</v>
      </c>
      <c r="K46" s="173">
        <f t="shared" si="29"/>
        <v>7050000</v>
      </c>
      <c r="L46" s="173">
        <f t="shared" si="29"/>
        <v>7050000</v>
      </c>
      <c r="M46" s="173">
        <f t="shared" si="29"/>
        <v>7050000</v>
      </c>
      <c r="N46" s="173">
        <f t="shared" si="29"/>
        <v>0</v>
      </c>
      <c r="O46" s="173">
        <f t="shared" si="29"/>
        <v>0</v>
      </c>
      <c r="P46" s="173">
        <f t="shared" si="29"/>
        <v>0</v>
      </c>
      <c r="Q46" s="173">
        <f t="shared" si="29"/>
        <v>0</v>
      </c>
      <c r="R46" s="173">
        <f t="shared" si="29"/>
        <v>0</v>
      </c>
    </row>
    <row r="47" spans="1:18">
      <c r="A47" s="35" t="s">
        <v>64</v>
      </c>
      <c r="B47" s="35" t="s">
        <v>701</v>
      </c>
      <c r="C47" s="189">
        <v>7581000</v>
      </c>
      <c r="D47" s="189"/>
      <c r="E47" s="189"/>
      <c r="F47" s="115"/>
      <c r="G47" s="115"/>
      <c r="H47" s="115">
        <v>-531000</v>
      </c>
      <c r="I47" s="115"/>
      <c r="J47" s="115">
        <f>SUM(F47:I47)</f>
        <v>-531000</v>
      </c>
      <c r="K47" s="115">
        <f>C47+J47</f>
        <v>7050000</v>
      </c>
      <c r="L47" s="189">
        <v>7050000</v>
      </c>
      <c r="M47" s="189">
        <v>7050000</v>
      </c>
      <c r="N47" s="283">
        <f>L47-M47</f>
        <v>0</v>
      </c>
      <c r="O47" s="189"/>
      <c r="P47" s="189"/>
      <c r="Q47" s="283">
        <f>SUM(N47:P47)</f>
        <v>0</v>
      </c>
      <c r="R47" s="115">
        <f>K47-M47-Q47</f>
        <v>0</v>
      </c>
    </row>
    <row r="48" spans="1:18">
      <c r="A48" s="14" t="s">
        <v>16</v>
      </c>
      <c r="B48" s="14" t="s">
        <v>703</v>
      </c>
      <c r="C48" s="173">
        <f>SUM(C49:C53)</f>
        <v>774000</v>
      </c>
      <c r="D48" s="173">
        <f t="shared" ref="D48:R48" si="30">SUM(D49:D53)</f>
        <v>0</v>
      </c>
      <c r="E48" s="173">
        <f t="shared" si="30"/>
        <v>0</v>
      </c>
      <c r="F48" s="173">
        <f t="shared" si="30"/>
        <v>0</v>
      </c>
      <c r="G48" s="173">
        <f t="shared" si="30"/>
        <v>0</v>
      </c>
      <c r="H48" s="173">
        <f t="shared" si="30"/>
        <v>-75160</v>
      </c>
      <c r="I48" s="173">
        <f t="shared" si="30"/>
        <v>0</v>
      </c>
      <c r="J48" s="173">
        <f t="shared" si="30"/>
        <v>-75160</v>
      </c>
      <c r="K48" s="173">
        <f t="shared" si="30"/>
        <v>698840</v>
      </c>
      <c r="L48" s="173">
        <f t="shared" si="30"/>
        <v>698840</v>
      </c>
      <c r="M48" s="173">
        <f t="shared" si="30"/>
        <v>698840</v>
      </c>
      <c r="N48" s="173">
        <f t="shared" si="30"/>
        <v>0</v>
      </c>
      <c r="O48" s="173">
        <f t="shared" si="30"/>
        <v>0</v>
      </c>
      <c r="P48" s="173">
        <f t="shared" si="30"/>
        <v>0</v>
      </c>
      <c r="Q48" s="173">
        <f t="shared" si="30"/>
        <v>0</v>
      </c>
      <c r="R48" s="173">
        <f t="shared" si="30"/>
        <v>0</v>
      </c>
    </row>
    <row r="49" spans="1:18">
      <c r="A49" s="35" t="s">
        <v>4</v>
      </c>
      <c r="B49" s="35" t="s">
        <v>299</v>
      </c>
      <c r="C49" s="189">
        <v>342000</v>
      </c>
      <c r="D49" s="189"/>
      <c r="E49" s="189"/>
      <c r="F49" s="115"/>
      <c r="G49" s="115"/>
      <c r="H49" s="115">
        <v>-24750</v>
      </c>
      <c r="I49" s="115"/>
      <c r="J49" s="115">
        <f t="shared" ref="J49:J53" si="31">SUM(F49:I49)</f>
        <v>-24750</v>
      </c>
      <c r="K49" s="115">
        <f>C49+J49</f>
        <v>317250</v>
      </c>
      <c r="L49" s="189">
        <v>317250</v>
      </c>
      <c r="M49" s="189">
        <v>317250</v>
      </c>
      <c r="N49" s="283">
        <f t="shared" ref="N49:N53" si="32">L49-M49</f>
        <v>0</v>
      </c>
      <c r="O49" s="189"/>
      <c r="P49" s="189"/>
      <c r="Q49" s="283">
        <f t="shared" ref="Q49:Q53" si="33">SUM(N49:P49)</f>
        <v>0</v>
      </c>
      <c r="R49" s="115">
        <f t="shared" ref="R49:R53" si="34">K49-M49-Q49</f>
        <v>0</v>
      </c>
    </row>
    <row r="50" spans="1:18">
      <c r="A50" s="35" t="s">
        <v>4</v>
      </c>
      <c r="B50" s="35" t="s">
        <v>300</v>
      </c>
      <c r="C50" s="189">
        <v>268000</v>
      </c>
      <c r="D50" s="189"/>
      <c r="E50" s="189"/>
      <c r="F50" s="115"/>
      <c r="G50" s="115"/>
      <c r="H50" s="115">
        <v>-41140</v>
      </c>
      <c r="I50" s="115"/>
      <c r="J50" s="115">
        <f t="shared" si="31"/>
        <v>-41140</v>
      </c>
      <c r="K50" s="115">
        <f>C50+J50</f>
        <v>226860</v>
      </c>
      <c r="L50" s="189">
        <v>226860</v>
      </c>
      <c r="M50" s="189">
        <v>226860</v>
      </c>
      <c r="N50" s="283">
        <f t="shared" si="32"/>
        <v>0</v>
      </c>
      <c r="O50" s="189"/>
      <c r="P50" s="189"/>
      <c r="Q50" s="283">
        <f t="shared" si="33"/>
        <v>0</v>
      </c>
      <c r="R50" s="115">
        <f t="shared" si="34"/>
        <v>0</v>
      </c>
    </row>
    <row r="51" spans="1:18">
      <c r="A51" s="35" t="s">
        <v>4</v>
      </c>
      <c r="B51" s="35" t="s">
        <v>301</v>
      </c>
      <c r="C51" s="189">
        <v>115000</v>
      </c>
      <c r="D51" s="189"/>
      <c r="E51" s="189"/>
      <c r="F51" s="115"/>
      <c r="G51" s="115"/>
      <c r="H51" s="115">
        <v>-5940</v>
      </c>
      <c r="I51" s="115"/>
      <c r="J51" s="115">
        <f t="shared" si="31"/>
        <v>-5940</v>
      </c>
      <c r="K51" s="115">
        <f>C51+J51</f>
        <v>109060</v>
      </c>
      <c r="L51" s="189">
        <v>109060</v>
      </c>
      <c r="M51" s="189">
        <v>109060</v>
      </c>
      <c r="N51" s="283">
        <f t="shared" si="32"/>
        <v>0</v>
      </c>
      <c r="O51" s="189"/>
      <c r="P51" s="189"/>
      <c r="Q51" s="283">
        <f t="shared" si="33"/>
        <v>0</v>
      </c>
      <c r="R51" s="115">
        <f t="shared" si="34"/>
        <v>0</v>
      </c>
    </row>
    <row r="52" spans="1:18">
      <c r="A52" s="35" t="s">
        <v>4</v>
      </c>
      <c r="B52" s="35" t="s">
        <v>302</v>
      </c>
      <c r="C52" s="189">
        <v>33000</v>
      </c>
      <c r="D52" s="189"/>
      <c r="E52" s="189"/>
      <c r="F52" s="115"/>
      <c r="G52" s="115"/>
      <c r="H52" s="115">
        <v>-2190</v>
      </c>
      <c r="I52" s="115"/>
      <c r="J52" s="115">
        <f t="shared" si="31"/>
        <v>-2190</v>
      </c>
      <c r="K52" s="115">
        <f>C52+J52</f>
        <v>30810</v>
      </c>
      <c r="L52" s="189">
        <v>30810</v>
      </c>
      <c r="M52" s="189">
        <v>30810</v>
      </c>
      <c r="N52" s="283">
        <f t="shared" si="32"/>
        <v>0</v>
      </c>
      <c r="O52" s="189"/>
      <c r="P52" s="189"/>
      <c r="Q52" s="283">
        <f t="shared" si="33"/>
        <v>0</v>
      </c>
      <c r="R52" s="115">
        <f t="shared" si="34"/>
        <v>0</v>
      </c>
    </row>
    <row r="53" spans="1:18">
      <c r="A53" s="35" t="s">
        <v>4</v>
      </c>
      <c r="B53" s="35" t="s">
        <v>303</v>
      </c>
      <c r="C53" s="189">
        <v>16000</v>
      </c>
      <c r="D53" s="189"/>
      <c r="E53" s="189"/>
      <c r="F53" s="115"/>
      <c r="G53" s="115"/>
      <c r="H53" s="115">
        <v>-1140</v>
      </c>
      <c r="I53" s="115"/>
      <c r="J53" s="115">
        <f t="shared" si="31"/>
        <v>-1140</v>
      </c>
      <c r="K53" s="115">
        <f>C53+J53</f>
        <v>14860</v>
      </c>
      <c r="L53" s="189">
        <v>14860</v>
      </c>
      <c r="M53" s="189">
        <v>14860</v>
      </c>
      <c r="N53" s="283">
        <f t="shared" si="32"/>
        <v>0</v>
      </c>
      <c r="O53" s="189"/>
      <c r="P53" s="189"/>
      <c r="Q53" s="283">
        <f t="shared" si="33"/>
        <v>0</v>
      </c>
      <c r="R53" s="115">
        <f t="shared" si="34"/>
        <v>0</v>
      </c>
    </row>
    <row r="54" spans="1:18">
      <c r="A54" s="14" t="s">
        <v>16</v>
      </c>
      <c r="B54" s="17" t="s">
        <v>36</v>
      </c>
      <c r="C54" s="173">
        <f>SUM(C55)</f>
        <v>0</v>
      </c>
      <c r="D54" s="173">
        <f t="shared" ref="D54:R54" si="35">SUM(D55)</f>
        <v>0</v>
      </c>
      <c r="E54" s="173">
        <f t="shared" si="35"/>
        <v>0</v>
      </c>
      <c r="F54" s="173">
        <f t="shared" si="35"/>
        <v>0</v>
      </c>
      <c r="G54" s="173">
        <f t="shared" si="35"/>
        <v>0</v>
      </c>
      <c r="H54" s="173">
        <f t="shared" si="35"/>
        <v>2400000</v>
      </c>
      <c r="I54" s="173">
        <f t="shared" si="35"/>
        <v>0</v>
      </c>
      <c r="J54" s="173">
        <f t="shared" si="35"/>
        <v>2400000</v>
      </c>
      <c r="K54" s="173">
        <f t="shared" si="35"/>
        <v>2400000</v>
      </c>
      <c r="L54" s="173">
        <f t="shared" si="35"/>
        <v>1200000</v>
      </c>
      <c r="M54" s="173">
        <f t="shared" si="35"/>
        <v>1200000</v>
      </c>
      <c r="N54" s="173">
        <f t="shared" si="35"/>
        <v>0</v>
      </c>
      <c r="O54" s="173">
        <f t="shared" si="35"/>
        <v>1200000</v>
      </c>
      <c r="P54" s="173">
        <f t="shared" si="35"/>
        <v>0</v>
      </c>
      <c r="Q54" s="173">
        <f t="shared" si="35"/>
        <v>1200000</v>
      </c>
      <c r="R54" s="173">
        <f t="shared" si="35"/>
        <v>0</v>
      </c>
    </row>
    <row r="55" spans="1:18">
      <c r="A55" s="35" t="s">
        <v>64</v>
      </c>
      <c r="B55" s="36" t="s">
        <v>46</v>
      </c>
      <c r="C55" s="189">
        <v>0</v>
      </c>
      <c r="D55" s="189"/>
      <c r="E55" s="189"/>
      <c r="F55" s="115"/>
      <c r="G55" s="115"/>
      <c r="H55" s="115">
        <v>2400000</v>
      </c>
      <c r="I55" s="115"/>
      <c r="J55" s="115">
        <f>SUM(F55:I55)</f>
        <v>2400000</v>
      </c>
      <c r="K55" s="115">
        <f>C55+J55</f>
        <v>2400000</v>
      </c>
      <c r="L55" s="189">
        <v>1200000</v>
      </c>
      <c r="M55" s="189">
        <v>1200000</v>
      </c>
      <c r="N55" s="283">
        <f>L55-M55</f>
        <v>0</v>
      </c>
      <c r="O55" s="189">
        <v>1200000</v>
      </c>
      <c r="P55" s="189"/>
      <c r="Q55" s="283">
        <f>SUM(N55:P55)</f>
        <v>1200000</v>
      </c>
      <c r="R55" s="115">
        <f>K55-M55-Q55</f>
        <v>0</v>
      </c>
    </row>
    <row r="56" spans="1:18">
      <c r="A56" s="14" t="s">
        <v>16</v>
      </c>
      <c r="B56" s="17" t="s">
        <v>40</v>
      </c>
      <c r="C56" s="173">
        <f>SUM(C57)</f>
        <v>0</v>
      </c>
      <c r="D56" s="173">
        <f t="shared" ref="D56:R56" si="36">SUM(D57)</f>
        <v>0</v>
      </c>
      <c r="E56" s="173">
        <f t="shared" si="36"/>
        <v>0</v>
      </c>
      <c r="F56" s="173">
        <f t="shared" si="36"/>
        <v>0</v>
      </c>
      <c r="G56" s="173">
        <f t="shared" si="36"/>
        <v>0</v>
      </c>
      <c r="H56" s="173">
        <f t="shared" si="36"/>
        <v>920000</v>
      </c>
      <c r="I56" s="173">
        <f t="shared" si="36"/>
        <v>0</v>
      </c>
      <c r="J56" s="173">
        <f t="shared" si="36"/>
        <v>920000</v>
      </c>
      <c r="K56" s="173">
        <f t="shared" si="36"/>
        <v>920000</v>
      </c>
      <c r="L56" s="173">
        <f t="shared" si="36"/>
        <v>240000</v>
      </c>
      <c r="M56" s="173">
        <f t="shared" si="36"/>
        <v>240000</v>
      </c>
      <c r="N56" s="173">
        <f t="shared" si="36"/>
        <v>0</v>
      </c>
      <c r="O56" s="173">
        <f t="shared" si="36"/>
        <v>680000</v>
      </c>
      <c r="P56" s="173">
        <f t="shared" si="36"/>
        <v>0</v>
      </c>
      <c r="Q56" s="173">
        <f t="shared" si="36"/>
        <v>680000</v>
      </c>
      <c r="R56" s="173">
        <f t="shared" si="36"/>
        <v>0</v>
      </c>
    </row>
    <row r="57" spans="1:18">
      <c r="A57" s="35" t="s">
        <v>64</v>
      </c>
      <c r="B57" s="36" t="s">
        <v>41</v>
      </c>
      <c r="C57" s="189">
        <v>0</v>
      </c>
      <c r="D57" s="189"/>
      <c r="E57" s="189"/>
      <c r="F57" s="115"/>
      <c r="G57" s="115"/>
      <c r="H57" s="115">
        <v>920000</v>
      </c>
      <c r="I57" s="115"/>
      <c r="J57" s="115">
        <f>SUM(F57:I57)</f>
        <v>920000</v>
      </c>
      <c r="K57" s="115">
        <f>C57+J57</f>
        <v>920000</v>
      </c>
      <c r="L57" s="189">
        <v>240000</v>
      </c>
      <c r="M57" s="189">
        <v>240000</v>
      </c>
      <c r="N57" s="283">
        <f>L57-M57</f>
        <v>0</v>
      </c>
      <c r="O57" s="189">
        <v>680000</v>
      </c>
      <c r="P57" s="189"/>
      <c r="Q57" s="283">
        <f>SUM(N57:P57)</f>
        <v>680000</v>
      </c>
      <c r="R57" s="115">
        <f>K57-M57-Q57</f>
        <v>0</v>
      </c>
    </row>
    <row r="58" spans="1:18">
      <c r="A58" s="14" t="s">
        <v>16</v>
      </c>
      <c r="B58" s="14" t="s">
        <v>152</v>
      </c>
      <c r="C58" s="173">
        <f>SUM(C59:C60)</f>
        <v>44000000</v>
      </c>
      <c r="D58" s="173">
        <f t="shared" ref="D58:R58" si="37">SUM(D59:D60)</f>
        <v>0</v>
      </c>
      <c r="E58" s="173">
        <f t="shared" si="37"/>
        <v>0</v>
      </c>
      <c r="F58" s="173">
        <f t="shared" si="37"/>
        <v>0</v>
      </c>
      <c r="G58" s="173">
        <f t="shared" si="37"/>
        <v>0</v>
      </c>
      <c r="H58" s="173">
        <f t="shared" si="37"/>
        <v>-470000</v>
      </c>
      <c r="I58" s="173">
        <f t="shared" si="37"/>
        <v>0</v>
      </c>
      <c r="J58" s="173">
        <f t="shared" si="37"/>
        <v>-470000</v>
      </c>
      <c r="K58" s="173">
        <f t="shared" si="37"/>
        <v>43530000</v>
      </c>
      <c r="L58" s="173">
        <f t="shared" si="37"/>
        <v>43530000</v>
      </c>
      <c r="M58" s="173">
        <f t="shared" si="37"/>
        <v>43530000</v>
      </c>
      <c r="N58" s="173">
        <f t="shared" si="37"/>
        <v>0</v>
      </c>
      <c r="O58" s="173">
        <f t="shared" si="37"/>
        <v>0</v>
      </c>
      <c r="P58" s="173">
        <f t="shared" si="37"/>
        <v>0</v>
      </c>
      <c r="Q58" s="173">
        <f t="shared" si="37"/>
        <v>0</v>
      </c>
      <c r="R58" s="173">
        <f t="shared" si="37"/>
        <v>0</v>
      </c>
    </row>
    <row r="59" spans="1:18">
      <c r="A59" s="35" t="s">
        <v>64</v>
      </c>
      <c r="B59" s="35" t="s">
        <v>405</v>
      </c>
      <c r="C59" s="189">
        <v>35000000</v>
      </c>
      <c r="D59" s="189"/>
      <c r="E59" s="189"/>
      <c r="F59" s="115"/>
      <c r="G59" s="115"/>
      <c r="H59" s="115">
        <v>-470000</v>
      </c>
      <c r="I59" s="115"/>
      <c r="J59" s="115">
        <f t="shared" ref="J59:J60" si="38">SUM(F59:I59)</f>
        <v>-470000</v>
      </c>
      <c r="K59" s="115">
        <f>C59+J59</f>
        <v>34530000</v>
      </c>
      <c r="L59" s="189">
        <v>34530000</v>
      </c>
      <c r="M59" s="189">
        <v>34530000</v>
      </c>
      <c r="N59" s="283">
        <f t="shared" ref="N59:N60" si="39">L59-M59</f>
        <v>0</v>
      </c>
      <c r="O59" s="189"/>
      <c r="P59" s="189"/>
      <c r="Q59" s="283">
        <f t="shared" ref="Q59:Q60" si="40">SUM(N59:P59)</f>
        <v>0</v>
      </c>
      <c r="R59" s="115">
        <f t="shared" ref="R59:R60" si="41">K59-M59-Q59</f>
        <v>0</v>
      </c>
    </row>
    <row r="60" spans="1:18">
      <c r="A60" s="35" t="s">
        <v>64</v>
      </c>
      <c r="B60" s="35" t="s">
        <v>406</v>
      </c>
      <c r="C60" s="189">
        <v>9000000</v>
      </c>
      <c r="D60" s="189"/>
      <c r="E60" s="189"/>
      <c r="F60" s="115"/>
      <c r="G60" s="115"/>
      <c r="H60" s="115">
        <v>0</v>
      </c>
      <c r="I60" s="115"/>
      <c r="J60" s="115">
        <f t="shared" si="38"/>
        <v>0</v>
      </c>
      <c r="K60" s="115">
        <f>C60+J60</f>
        <v>9000000</v>
      </c>
      <c r="L60" s="189">
        <v>9000000</v>
      </c>
      <c r="M60" s="189">
        <v>9000000</v>
      </c>
      <c r="N60" s="283">
        <f t="shared" si="39"/>
        <v>0</v>
      </c>
      <c r="O60" s="189"/>
      <c r="P60" s="189"/>
      <c r="Q60" s="283">
        <f t="shared" si="40"/>
        <v>0</v>
      </c>
      <c r="R60" s="115">
        <f t="shared" si="41"/>
        <v>0</v>
      </c>
    </row>
    <row r="61" spans="1:18">
      <c r="A61" s="14" t="s">
        <v>16</v>
      </c>
      <c r="B61" s="17" t="s">
        <v>88</v>
      </c>
      <c r="C61" s="173">
        <f>SUM(C62)</f>
        <v>0</v>
      </c>
      <c r="D61" s="173">
        <f t="shared" ref="D61:R61" si="42">SUM(D62)</f>
        <v>0</v>
      </c>
      <c r="E61" s="173">
        <f t="shared" si="42"/>
        <v>0</v>
      </c>
      <c r="F61" s="173">
        <f t="shared" si="42"/>
        <v>0</v>
      </c>
      <c r="G61" s="173">
        <f t="shared" si="42"/>
        <v>0</v>
      </c>
      <c r="H61" s="173">
        <f t="shared" si="42"/>
        <v>14000000</v>
      </c>
      <c r="I61" s="173">
        <f t="shared" si="42"/>
        <v>0</v>
      </c>
      <c r="J61" s="173">
        <f t="shared" si="42"/>
        <v>14000000</v>
      </c>
      <c r="K61" s="173">
        <f t="shared" si="42"/>
        <v>14000000</v>
      </c>
      <c r="L61" s="173">
        <f t="shared" si="42"/>
        <v>0</v>
      </c>
      <c r="M61" s="173">
        <f t="shared" si="42"/>
        <v>0</v>
      </c>
      <c r="N61" s="173">
        <f t="shared" si="42"/>
        <v>0</v>
      </c>
      <c r="O61" s="173">
        <f t="shared" si="42"/>
        <v>14000000</v>
      </c>
      <c r="P61" s="173">
        <f t="shared" si="42"/>
        <v>0</v>
      </c>
      <c r="Q61" s="173">
        <f t="shared" si="42"/>
        <v>14000000</v>
      </c>
      <c r="R61" s="173">
        <f t="shared" si="42"/>
        <v>0</v>
      </c>
    </row>
    <row r="62" spans="1:18">
      <c r="A62" s="35" t="s">
        <v>64</v>
      </c>
      <c r="B62" s="36" t="s">
        <v>88</v>
      </c>
      <c r="C62" s="189">
        <v>0</v>
      </c>
      <c r="D62" s="189"/>
      <c r="E62" s="189"/>
      <c r="F62" s="115"/>
      <c r="G62" s="115"/>
      <c r="H62" s="115">
        <v>14000000</v>
      </c>
      <c r="I62" s="115"/>
      <c r="J62" s="115">
        <f>SUM(F62:I62)</f>
        <v>14000000</v>
      </c>
      <c r="K62" s="115">
        <f>C62+J62</f>
        <v>14000000</v>
      </c>
      <c r="L62" s="189">
        <v>0</v>
      </c>
      <c r="M62" s="189"/>
      <c r="N62" s="283">
        <f>L62-M62</f>
        <v>0</v>
      </c>
      <c r="O62" s="189">
        <v>14000000</v>
      </c>
      <c r="P62" s="189"/>
      <c r="Q62" s="283">
        <f>SUM(N62:P62)</f>
        <v>14000000</v>
      </c>
      <c r="R62" s="115">
        <f>K62-M62-Q62</f>
        <v>0</v>
      </c>
    </row>
    <row r="63" spans="1:18">
      <c r="A63" s="14" t="s">
        <v>16</v>
      </c>
      <c r="B63" s="17" t="s">
        <v>79</v>
      </c>
      <c r="C63" s="173">
        <f>SUM(C64)</f>
        <v>25000000</v>
      </c>
      <c r="D63" s="173">
        <f t="shared" ref="D63:R63" si="43">SUM(D64)</f>
        <v>0</v>
      </c>
      <c r="E63" s="173">
        <f t="shared" si="43"/>
        <v>0</v>
      </c>
      <c r="F63" s="173">
        <f t="shared" si="43"/>
        <v>0</v>
      </c>
      <c r="G63" s="173">
        <f t="shared" si="43"/>
        <v>0</v>
      </c>
      <c r="H63" s="173">
        <f t="shared" si="43"/>
        <v>-12570000</v>
      </c>
      <c r="I63" s="173">
        <f t="shared" si="43"/>
        <v>0</v>
      </c>
      <c r="J63" s="173">
        <f t="shared" si="43"/>
        <v>-12570000</v>
      </c>
      <c r="K63" s="173">
        <f t="shared" si="43"/>
        <v>12430000</v>
      </c>
      <c r="L63" s="173">
        <f t="shared" si="43"/>
        <v>12430000</v>
      </c>
      <c r="M63" s="173">
        <f t="shared" si="43"/>
        <v>12430000</v>
      </c>
      <c r="N63" s="173">
        <f t="shared" si="43"/>
        <v>0</v>
      </c>
      <c r="O63" s="173">
        <f t="shared" si="43"/>
        <v>0</v>
      </c>
      <c r="P63" s="173">
        <f t="shared" si="43"/>
        <v>0</v>
      </c>
      <c r="Q63" s="173">
        <f t="shared" si="43"/>
        <v>0</v>
      </c>
      <c r="R63" s="173">
        <f t="shared" si="43"/>
        <v>0</v>
      </c>
    </row>
    <row r="64" spans="1:18">
      <c r="A64" s="35" t="s">
        <v>64</v>
      </c>
      <c r="B64" s="36" t="s">
        <v>86</v>
      </c>
      <c r="C64" s="189">
        <v>25000000</v>
      </c>
      <c r="D64" s="189"/>
      <c r="E64" s="189"/>
      <c r="F64" s="115"/>
      <c r="G64" s="115"/>
      <c r="H64" s="115">
        <v>-12570000</v>
      </c>
      <c r="I64" s="115"/>
      <c r="J64" s="115">
        <f>SUM(F64:I64)</f>
        <v>-12570000</v>
      </c>
      <c r="K64" s="115">
        <f>C64+J64</f>
        <v>12430000</v>
      </c>
      <c r="L64" s="189">
        <v>12430000</v>
      </c>
      <c r="M64" s="189">
        <v>12430000</v>
      </c>
      <c r="N64" s="283">
        <f>L64-M64</f>
        <v>0</v>
      </c>
      <c r="O64" s="189"/>
      <c r="P64" s="189"/>
      <c r="Q64" s="283">
        <f>SUM(N64:P64)</f>
        <v>0</v>
      </c>
      <c r="R64" s="115">
        <f>K64-M64-Q64</f>
        <v>0</v>
      </c>
    </row>
    <row r="65" spans="1:18">
      <c r="A65" s="14" t="s">
        <v>16</v>
      </c>
      <c r="B65" s="17" t="s">
        <v>49</v>
      </c>
      <c r="C65" s="173">
        <f>SUM(C66:C67)</f>
        <v>25000000</v>
      </c>
      <c r="D65" s="173">
        <f t="shared" ref="D65:R65" si="44">SUM(D66:D67)</f>
        <v>0</v>
      </c>
      <c r="E65" s="173">
        <f t="shared" si="44"/>
        <v>0</v>
      </c>
      <c r="F65" s="173">
        <f t="shared" si="44"/>
        <v>0</v>
      </c>
      <c r="G65" s="173">
        <f t="shared" si="44"/>
        <v>0</v>
      </c>
      <c r="H65" s="173">
        <f t="shared" si="44"/>
        <v>12404130</v>
      </c>
      <c r="I65" s="173">
        <f t="shared" si="44"/>
        <v>0</v>
      </c>
      <c r="J65" s="173">
        <f t="shared" si="44"/>
        <v>12404130</v>
      </c>
      <c r="K65" s="173">
        <f t="shared" si="44"/>
        <v>37404130</v>
      </c>
      <c r="L65" s="173">
        <f t="shared" si="44"/>
        <v>37404130</v>
      </c>
      <c r="M65" s="173">
        <f t="shared" si="44"/>
        <v>37404130</v>
      </c>
      <c r="N65" s="173">
        <f t="shared" si="44"/>
        <v>0</v>
      </c>
      <c r="O65" s="173">
        <f t="shared" si="44"/>
        <v>0</v>
      </c>
      <c r="P65" s="173">
        <f t="shared" si="44"/>
        <v>0</v>
      </c>
      <c r="Q65" s="173">
        <f t="shared" si="44"/>
        <v>0</v>
      </c>
      <c r="R65" s="173">
        <f t="shared" si="44"/>
        <v>0</v>
      </c>
    </row>
    <row r="66" spans="1:18">
      <c r="A66" s="35" t="s">
        <v>64</v>
      </c>
      <c r="B66" s="36" t="s">
        <v>138</v>
      </c>
      <c r="C66" s="189">
        <v>25000000</v>
      </c>
      <c r="D66" s="189"/>
      <c r="E66" s="189"/>
      <c r="F66" s="115"/>
      <c r="G66" s="115"/>
      <c r="H66" s="115">
        <v>-9016000</v>
      </c>
      <c r="I66" s="115"/>
      <c r="J66" s="115">
        <f t="shared" ref="J66:J67" si="45">SUM(F66:I66)</f>
        <v>-9016000</v>
      </c>
      <c r="K66" s="115">
        <f>C66+J66</f>
        <v>15984000</v>
      </c>
      <c r="L66" s="189">
        <v>15984000</v>
      </c>
      <c r="M66" s="189">
        <v>15984000</v>
      </c>
      <c r="N66" s="283">
        <f t="shared" ref="N66:N67" si="46">L66-M66</f>
        <v>0</v>
      </c>
      <c r="O66" s="189"/>
      <c r="P66" s="189"/>
      <c r="Q66" s="283">
        <f t="shared" ref="Q66:Q67" si="47">SUM(N66:P66)</f>
        <v>0</v>
      </c>
      <c r="R66" s="115">
        <f t="shared" ref="R66:R67" si="48">K66-M66-Q66</f>
        <v>0</v>
      </c>
    </row>
    <row r="67" spans="1:18">
      <c r="A67" s="35" t="s">
        <v>64</v>
      </c>
      <c r="B67" s="36" t="s">
        <v>50</v>
      </c>
      <c r="C67" s="189">
        <v>0</v>
      </c>
      <c r="D67" s="189"/>
      <c r="E67" s="189"/>
      <c r="F67" s="115"/>
      <c r="G67" s="115"/>
      <c r="H67" s="115">
        <v>21420130</v>
      </c>
      <c r="I67" s="115"/>
      <c r="J67" s="115">
        <f t="shared" si="45"/>
        <v>21420130</v>
      </c>
      <c r="K67" s="115">
        <f>C67+J67</f>
        <v>21420130</v>
      </c>
      <c r="L67" s="189">
        <v>21420130</v>
      </c>
      <c r="M67" s="189">
        <v>21420130</v>
      </c>
      <c r="N67" s="283">
        <f t="shared" si="46"/>
        <v>0</v>
      </c>
      <c r="O67" s="189"/>
      <c r="P67" s="189"/>
      <c r="Q67" s="283">
        <f t="shared" si="47"/>
        <v>0</v>
      </c>
      <c r="R67" s="115">
        <f t="shared" si="48"/>
        <v>0</v>
      </c>
    </row>
    <row r="68" spans="1:18"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</row>
    <row r="69" spans="1:18">
      <c r="C69" s="112"/>
      <c r="D69" s="112"/>
      <c r="E69" s="112"/>
      <c r="F69" s="108"/>
      <c r="G69" s="108"/>
      <c r="H69" s="108"/>
      <c r="I69" s="108"/>
      <c r="J69" s="112"/>
      <c r="K69" s="112"/>
      <c r="L69" s="112"/>
      <c r="M69" s="112"/>
      <c r="N69" s="112"/>
      <c r="O69" s="112"/>
      <c r="P69" s="112"/>
      <c r="Q69" s="112"/>
      <c r="R69" s="112"/>
    </row>
  </sheetData>
  <autoFilter ref="A5:R68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11"/>
  <sheetViews>
    <sheetView zoomScale="85" zoomScaleNormal="85" workbookViewId="0">
      <selection activeCell="D2" sqref="D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721</v>
      </c>
      <c r="D2" s="145"/>
      <c r="E2" s="145"/>
      <c r="F2" s="145"/>
      <c r="G2" s="145"/>
      <c r="H2" s="145"/>
    </row>
    <row r="3" spans="1:18">
      <c r="C3" s="112">
        <f>SUBTOTAL(9,C11:C110)</f>
        <v>6485022000</v>
      </c>
      <c r="D3" s="112">
        <f t="shared" ref="D3:R3" si="0">SUBTOTAL(9,D11:D110)</f>
        <v>0</v>
      </c>
      <c r="E3" s="112">
        <f t="shared" si="0"/>
        <v>0</v>
      </c>
      <c r="F3" s="108">
        <f t="shared" si="0"/>
        <v>0</v>
      </c>
      <c r="G3" s="108"/>
      <c r="H3" s="108"/>
      <c r="I3" s="108">
        <f t="shared" si="0"/>
        <v>0</v>
      </c>
      <c r="J3" s="112">
        <f t="shared" si="0"/>
        <v>102483000</v>
      </c>
      <c r="K3" s="112">
        <f t="shared" si="0"/>
        <v>6587505000</v>
      </c>
      <c r="L3" s="112">
        <f t="shared" si="0"/>
        <v>5671314310</v>
      </c>
      <c r="M3" s="112">
        <f t="shared" si="0"/>
        <v>5671314310</v>
      </c>
      <c r="N3" s="112">
        <f t="shared" si="0"/>
        <v>0</v>
      </c>
      <c r="O3" s="112">
        <f t="shared" si="0"/>
        <v>904000000</v>
      </c>
      <c r="P3" s="112">
        <f t="shared" si="0"/>
        <v>0</v>
      </c>
      <c r="Q3" s="112">
        <f t="shared" si="0"/>
        <v>904000000</v>
      </c>
      <c r="R3" s="112">
        <f t="shared" si="0"/>
        <v>12190690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706</v>
      </c>
      <c r="C6" s="115">
        <f>C7</f>
        <v>3311821000</v>
      </c>
      <c r="D6" s="115">
        <v>0</v>
      </c>
      <c r="E6" s="115">
        <v>0</v>
      </c>
      <c r="F6" s="115">
        <v>0</v>
      </c>
      <c r="G6" s="115">
        <v>0</v>
      </c>
      <c r="H6" s="115">
        <v>39182000</v>
      </c>
      <c r="I6" s="273"/>
      <c r="J6" s="115">
        <v>39182000</v>
      </c>
      <c r="K6" s="115">
        <v>3351003000</v>
      </c>
      <c r="L6" s="115">
        <v>2972987790</v>
      </c>
      <c r="M6" s="115">
        <v>2972987790</v>
      </c>
      <c r="N6" s="115">
        <v>0</v>
      </c>
      <c r="O6" s="115">
        <v>372000000</v>
      </c>
      <c r="P6" s="115">
        <v>0</v>
      </c>
      <c r="Q6" s="115">
        <v>372000000</v>
      </c>
      <c r="R6" s="115">
        <v>6015210</v>
      </c>
    </row>
    <row r="7" spans="1:18">
      <c r="A7" s="11" t="s">
        <v>1</v>
      </c>
      <c r="B7" s="11" t="s">
        <v>722</v>
      </c>
      <c r="C7" s="117">
        <f>SUM(C8)</f>
        <v>3311821000</v>
      </c>
      <c r="D7" s="117">
        <f t="shared" ref="D7:R7" si="1">SUM(D8)</f>
        <v>0</v>
      </c>
      <c r="E7" s="117">
        <f t="shared" si="1"/>
        <v>0</v>
      </c>
      <c r="F7" s="117">
        <f t="shared" si="1"/>
        <v>0</v>
      </c>
      <c r="G7" s="117">
        <f t="shared" si="1"/>
        <v>0</v>
      </c>
      <c r="H7" s="117">
        <f t="shared" si="1"/>
        <v>39182000</v>
      </c>
      <c r="I7" s="117">
        <f t="shared" si="1"/>
        <v>0</v>
      </c>
      <c r="J7" s="117">
        <f t="shared" si="1"/>
        <v>39182000</v>
      </c>
      <c r="K7" s="117">
        <f t="shared" si="1"/>
        <v>3351003000</v>
      </c>
      <c r="L7" s="117">
        <f t="shared" si="1"/>
        <v>2972987790</v>
      </c>
      <c r="M7" s="117">
        <f t="shared" si="1"/>
        <v>2972987790</v>
      </c>
      <c r="N7" s="117">
        <f t="shared" si="1"/>
        <v>0</v>
      </c>
      <c r="O7" s="117">
        <f t="shared" si="1"/>
        <v>372000000</v>
      </c>
      <c r="P7" s="117">
        <f t="shared" si="1"/>
        <v>0</v>
      </c>
      <c r="Q7" s="117">
        <f t="shared" si="1"/>
        <v>372000000</v>
      </c>
      <c r="R7" s="117">
        <f t="shared" si="1"/>
        <v>6015210</v>
      </c>
    </row>
    <row r="8" spans="1:18">
      <c r="A8" s="12" t="s">
        <v>2</v>
      </c>
      <c r="B8" s="12" t="s">
        <v>723</v>
      </c>
      <c r="C8" s="119">
        <f t="shared" ref="C8:R8" si="2">C9+C67</f>
        <v>3311821000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39182000</v>
      </c>
      <c r="I8" s="119">
        <f t="shared" si="2"/>
        <v>0</v>
      </c>
      <c r="J8" s="119">
        <f t="shared" si="2"/>
        <v>39182000</v>
      </c>
      <c r="K8" s="119">
        <f t="shared" si="2"/>
        <v>3351003000</v>
      </c>
      <c r="L8" s="119">
        <f t="shared" si="2"/>
        <v>2972987790</v>
      </c>
      <c r="M8" s="119">
        <f t="shared" si="2"/>
        <v>2972987790</v>
      </c>
      <c r="N8" s="119">
        <f t="shared" si="2"/>
        <v>0</v>
      </c>
      <c r="O8" s="119">
        <f t="shared" si="2"/>
        <v>372000000</v>
      </c>
      <c r="P8" s="119">
        <f t="shared" si="2"/>
        <v>0</v>
      </c>
      <c r="Q8" s="119">
        <f t="shared" si="2"/>
        <v>372000000</v>
      </c>
      <c r="R8" s="119">
        <f t="shared" si="2"/>
        <v>6015210</v>
      </c>
    </row>
    <row r="9" spans="1:18">
      <c r="A9" s="13" t="s">
        <v>3</v>
      </c>
      <c r="B9" s="13" t="s">
        <v>724</v>
      </c>
      <c r="C9" s="120">
        <f t="shared" ref="C9:R9" si="3">SUM(C13,C10,C15,C17,C23,C26,C32,C34,C38,C42,C44,C48,C50,C52,C54,C56,C58,C60,C62,C65)</f>
        <v>2735852000</v>
      </c>
      <c r="D9" s="120">
        <f t="shared" si="3"/>
        <v>0</v>
      </c>
      <c r="E9" s="120">
        <f t="shared" si="3"/>
        <v>0</v>
      </c>
      <c r="F9" s="120">
        <f t="shared" si="3"/>
        <v>0</v>
      </c>
      <c r="G9" s="120">
        <f t="shared" si="3"/>
        <v>0</v>
      </c>
      <c r="H9" s="120">
        <f t="shared" si="3"/>
        <v>41628000</v>
      </c>
      <c r="I9" s="120">
        <f t="shared" si="3"/>
        <v>0</v>
      </c>
      <c r="J9" s="120">
        <f t="shared" si="3"/>
        <v>41628000</v>
      </c>
      <c r="K9" s="120">
        <f t="shared" si="3"/>
        <v>2777480000</v>
      </c>
      <c r="L9" s="120">
        <f t="shared" si="3"/>
        <v>2559689530</v>
      </c>
      <c r="M9" s="120">
        <f t="shared" si="3"/>
        <v>2559689530</v>
      </c>
      <c r="N9" s="120">
        <f t="shared" si="3"/>
        <v>0</v>
      </c>
      <c r="O9" s="120">
        <f t="shared" si="3"/>
        <v>212000000</v>
      </c>
      <c r="P9" s="120">
        <f t="shared" si="3"/>
        <v>0</v>
      </c>
      <c r="Q9" s="120">
        <f t="shared" si="3"/>
        <v>212000000</v>
      </c>
      <c r="R9" s="120">
        <f t="shared" si="3"/>
        <v>5790470</v>
      </c>
    </row>
    <row r="10" spans="1:18">
      <c r="A10" s="14" t="s">
        <v>16</v>
      </c>
      <c r="B10" s="14" t="s">
        <v>18</v>
      </c>
      <c r="C10" s="173">
        <f>SUM(C11:C12)</f>
        <v>714589000</v>
      </c>
      <c r="D10" s="173">
        <f t="shared" ref="D10:R10" si="4">SUM(D11:D12)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-26565000</v>
      </c>
      <c r="I10" s="173">
        <f t="shared" si="4"/>
        <v>0</v>
      </c>
      <c r="J10" s="173">
        <f t="shared" si="4"/>
        <v>-26565000</v>
      </c>
      <c r="K10" s="173">
        <f t="shared" si="4"/>
        <v>688024000</v>
      </c>
      <c r="L10" s="173">
        <f t="shared" si="4"/>
        <v>687959530</v>
      </c>
      <c r="M10" s="173">
        <f t="shared" si="4"/>
        <v>687959530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64470</v>
      </c>
    </row>
    <row r="11" spans="1:18">
      <c r="A11" s="9" t="s">
        <v>693</v>
      </c>
      <c r="B11" s="9" t="s">
        <v>725</v>
      </c>
      <c r="C11" s="115">
        <v>492240000</v>
      </c>
      <c r="D11" s="115"/>
      <c r="E11" s="115"/>
      <c r="F11" s="115"/>
      <c r="G11" s="115"/>
      <c r="H11" s="115">
        <v>-10272000</v>
      </c>
      <c r="I11" s="115"/>
      <c r="J11" s="115">
        <f t="shared" ref="J11:J12" si="5">SUM(F11:I11)</f>
        <v>-10272000</v>
      </c>
      <c r="K11" s="115">
        <f>C11+J11</f>
        <v>481968000</v>
      </c>
      <c r="L11" s="115">
        <v>481911320</v>
      </c>
      <c r="M11" s="115">
        <v>481911320</v>
      </c>
      <c r="N11" s="283">
        <f t="shared" ref="N11:N12" si="6">L11-M11</f>
        <v>0</v>
      </c>
      <c r="O11" s="115"/>
      <c r="P11" s="115"/>
      <c r="Q11" s="283">
        <f t="shared" ref="Q11:Q12" si="7">SUM(N11:P11)</f>
        <v>0</v>
      </c>
      <c r="R11" s="115">
        <f t="shared" ref="R11:R12" si="8">K11-M11-Q11</f>
        <v>56680</v>
      </c>
    </row>
    <row r="12" spans="1:18">
      <c r="A12" s="9" t="s">
        <v>693</v>
      </c>
      <c r="B12" s="9" t="s">
        <v>726</v>
      </c>
      <c r="C12" s="115">
        <v>222349000</v>
      </c>
      <c r="D12" s="115"/>
      <c r="E12" s="115"/>
      <c r="F12" s="115"/>
      <c r="G12" s="115"/>
      <c r="H12" s="115">
        <v>-16293000</v>
      </c>
      <c r="I12" s="115"/>
      <c r="J12" s="115">
        <f t="shared" si="5"/>
        <v>-16293000</v>
      </c>
      <c r="K12" s="115">
        <f>C12+J12</f>
        <v>206056000</v>
      </c>
      <c r="L12" s="115">
        <v>206048210</v>
      </c>
      <c r="M12" s="115">
        <v>206048210</v>
      </c>
      <c r="N12" s="283">
        <f t="shared" si="6"/>
        <v>0</v>
      </c>
      <c r="O12" s="115"/>
      <c r="P12" s="115"/>
      <c r="Q12" s="283">
        <f t="shared" si="7"/>
        <v>0</v>
      </c>
      <c r="R12" s="115">
        <f t="shared" si="8"/>
        <v>7790</v>
      </c>
    </row>
    <row r="13" spans="1:18">
      <c r="A13" s="14" t="s">
        <v>16</v>
      </c>
      <c r="B13" s="14" t="s">
        <v>727</v>
      </c>
      <c r="C13" s="173">
        <f>SUM(C14)</f>
        <v>4000000</v>
      </c>
      <c r="D13" s="173">
        <f t="shared" ref="D13:R13" si="9">SUM(D14)</f>
        <v>0</v>
      </c>
      <c r="E13" s="173">
        <f t="shared" si="9"/>
        <v>0</v>
      </c>
      <c r="F13" s="173">
        <f t="shared" si="9"/>
        <v>0</v>
      </c>
      <c r="G13" s="173">
        <f t="shared" si="9"/>
        <v>0</v>
      </c>
      <c r="H13" s="173">
        <f t="shared" si="9"/>
        <v>-968000</v>
      </c>
      <c r="I13" s="173">
        <f t="shared" si="9"/>
        <v>0</v>
      </c>
      <c r="J13" s="173">
        <f t="shared" si="9"/>
        <v>-968000</v>
      </c>
      <c r="K13" s="173">
        <f t="shared" si="9"/>
        <v>3032000</v>
      </c>
      <c r="L13" s="173">
        <f t="shared" si="9"/>
        <v>3031280</v>
      </c>
      <c r="M13" s="173">
        <f t="shared" si="9"/>
        <v>3031280</v>
      </c>
      <c r="N13" s="173">
        <f t="shared" si="9"/>
        <v>0</v>
      </c>
      <c r="O13" s="173">
        <f t="shared" si="9"/>
        <v>0</v>
      </c>
      <c r="P13" s="173">
        <f t="shared" si="9"/>
        <v>0</v>
      </c>
      <c r="Q13" s="173">
        <f t="shared" si="9"/>
        <v>0</v>
      </c>
      <c r="R13" s="173">
        <f t="shared" si="9"/>
        <v>720</v>
      </c>
    </row>
    <row r="14" spans="1:18">
      <c r="A14" s="9" t="s">
        <v>693</v>
      </c>
      <c r="B14" s="9" t="s">
        <v>727</v>
      </c>
      <c r="C14" s="115">
        <v>4000000</v>
      </c>
      <c r="D14" s="115"/>
      <c r="E14" s="115"/>
      <c r="F14" s="115"/>
      <c r="G14" s="115"/>
      <c r="H14" s="115">
        <v>-968000</v>
      </c>
      <c r="I14" s="115"/>
      <c r="J14" s="115">
        <f>SUM(F14:I14)</f>
        <v>-968000</v>
      </c>
      <c r="K14" s="115">
        <f>C14+J14</f>
        <v>3032000</v>
      </c>
      <c r="L14" s="115">
        <v>3031280</v>
      </c>
      <c r="M14" s="115">
        <v>3031280</v>
      </c>
      <c r="N14" s="283">
        <f>L14-M14</f>
        <v>0</v>
      </c>
      <c r="O14" s="115"/>
      <c r="P14" s="115"/>
      <c r="Q14" s="283">
        <f>SUM(N14:P14)</f>
        <v>0</v>
      </c>
      <c r="R14" s="115">
        <f>K14-M14-Q14</f>
        <v>720</v>
      </c>
    </row>
    <row r="15" spans="1:18">
      <c r="A15" s="14" t="s">
        <v>16</v>
      </c>
      <c r="B15" s="14" t="s">
        <v>728</v>
      </c>
      <c r="C15" s="173">
        <f>SUM(C16)</f>
        <v>59549000</v>
      </c>
      <c r="D15" s="173">
        <f t="shared" ref="D15:R15" si="10">SUM(D16)</f>
        <v>0</v>
      </c>
      <c r="E15" s="173">
        <f t="shared" si="10"/>
        <v>0</v>
      </c>
      <c r="F15" s="173">
        <f t="shared" si="10"/>
        <v>0</v>
      </c>
      <c r="G15" s="173">
        <f t="shared" si="10"/>
        <v>0</v>
      </c>
      <c r="H15" s="173">
        <f t="shared" si="10"/>
        <v>0</v>
      </c>
      <c r="I15" s="173">
        <f t="shared" si="10"/>
        <v>0</v>
      </c>
      <c r="J15" s="173">
        <f t="shared" si="10"/>
        <v>0</v>
      </c>
      <c r="K15" s="173">
        <f t="shared" si="10"/>
        <v>59549000</v>
      </c>
      <c r="L15" s="173">
        <f t="shared" si="10"/>
        <v>59549000</v>
      </c>
      <c r="M15" s="173">
        <f t="shared" si="10"/>
        <v>59549000</v>
      </c>
      <c r="N15" s="173">
        <f t="shared" si="10"/>
        <v>0</v>
      </c>
      <c r="O15" s="173">
        <f t="shared" si="10"/>
        <v>0</v>
      </c>
      <c r="P15" s="173">
        <f t="shared" si="10"/>
        <v>0</v>
      </c>
      <c r="Q15" s="173">
        <f t="shared" si="10"/>
        <v>0</v>
      </c>
      <c r="R15" s="173">
        <f t="shared" si="10"/>
        <v>0</v>
      </c>
    </row>
    <row r="16" spans="1:18">
      <c r="A16" s="9" t="s">
        <v>693</v>
      </c>
      <c r="B16" s="9" t="s">
        <v>728</v>
      </c>
      <c r="C16" s="115">
        <v>59549000</v>
      </c>
      <c r="D16" s="115"/>
      <c r="E16" s="115"/>
      <c r="F16" s="115"/>
      <c r="G16" s="115"/>
      <c r="H16" s="115"/>
      <c r="I16" s="115"/>
      <c r="J16" s="115">
        <f>SUM(F16:I16)</f>
        <v>0</v>
      </c>
      <c r="K16" s="115">
        <f>C16+J16</f>
        <v>59549000</v>
      </c>
      <c r="L16" s="115">
        <v>59549000</v>
      </c>
      <c r="M16" s="115">
        <v>59549000</v>
      </c>
      <c r="N16" s="283">
        <f>L16-M16</f>
        <v>0</v>
      </c>
      <c r="O16" s="115"/>
      <c r="P16" s="115"/>
      <c r="Q16" s="283">
        <f>SUM(N16:P16)</f>
        <v>0</v>
      </c>
      <c r="R16" s="115">
        <f>K16-M16-Q16</f>
        <v>0</v>
      </c>
    </row>
    <row r="17" spans="1:18">
      <c r="A17" s="14" t="s">
        <v>16</v>
      </c>
      <c r="B17" s="14" t="s">
        <v>729</v>
      </c>
      <c r="C17" s="173">
        <f>SUM(C18:C22)</f>
        <v>17455000</v>
      </c>
      <c r="D17" s="173">
        <f t="shared" ref="D17:R17" si="11">SUM(D18:D22)</f>
        <v>0</v>
      </c>
      <c r="E17" s="173">
        <f t="shared" si="11"/>
        <v>0</v>
      </c>
      <c r="F17" s="173">
        <f t="shared" si="11"/>
        <v>0</v>
      </c>
      <c r="G17" s="173">
        <f t="shared" si="11"/>
        <v>0</v>
      </c>
      <c r="H17" s="173">
        <f t="shared" si="11"/>
        <v>-2477000</v>
      </c>
      <c r="I17" s="173">
        <f t="shared" si="11"/>
        <v>0</v>
      </c>
      <c r="J17" s="173">
        <f t="shared" si="11"/>
        <v>-2477000</v>
      </c>
      <c r="K17" s="173">
        <f t="shared" si="11"/>
        <v>14978000</v>
      </c>
      <c r="L17" s="173">
        <f t="shared" si="11"/>
        <v>14977600</v>
      </c>
      <c r="M17" s="173">
        <f t="shared" si="11"/>
        <v>14977600</v>
      </c>
      <c r="N17" s="173">
        <f t="shared" si="11"/>
        <v>0</v>
      </c>
      <c r="O17" s="173">
        <f t="shared" si="11"/>
        <v>0</v>
      </c>
      <c r="P17" s="173">
        <f t="shared" si="11"/>
        <v>0</v>
      </c>
      <c r="Q17" s="173">
        <f t="shared" si="11"/>
        <v>0</v>
      </c>
      <c r="R17" s="173">
        <f t="shared" si="11"/>
        <v>400</v>
      </c>
    </row>
    <row r="18" spans="1:18">
      <c r="A18" s="9" t="s">
        <v>693</v>
      </c>
      <c r="B18" s="9" t="s">
        <v>730</v>
      </c>
      <c r="C18" s="115">
        <v>3515000</v>
      </c>
      <c r="D18" s="115"/>
      <c r="E18" s="115"/>
      <c r="F18" s="115"/>
      <c r="G18" s="115"/>
      <c r="H18" s="115">
        <v>-43000</v>
      </c>
      <c r="I18" s="115"/>
      <c r="J18" s="115">
        <f t="shared" ref="J18:J22" si="12">SUM(F18:I18)</f>
        <v>-43000</v>
      </c>
      <c r="K18" s="115">
        <f>C18+J18</f>
        <v>3472000</v>
      </c>
      <c r="L18" s="115">
        <v>3471600</v>
      </c>
      <c r="M18" s="115">
        <v>3471600</v>
      </c>
      <c r="N18" s="283">
        <f t="shared" ref="N18:N22" si="13">L18-M18</f>
        <v>0</v>
      </c>
      <c r="O18" s="115"/>
      <c r="P18" s="115"/>
      <c r="Q18" s="283">
        <f t="shared" ref="Q18:Q22" si="14">SUM(N18:P18)</f>
        <v>0</v>
      </c>
      <c r="R18" s="115">
        <f t="shared" ref="R18:R22" si="15">K18-M18-Q18</f>
        <v>400</v>
      </c>
    </row>
    <row r="19" spans="1:18">
      <c r="A19" s="9" t="s">
        <v>4</v>
      </c>
      <c r="B19" s="9" t="s">
        <v>35</v>
      </c>
      <c r="C19" s="115">
        <v>1740000</v>
      </c>
      <c r="D19" s="115"/>
      <c r="E19" s="115"/>
      <c r="F19" s="115"/>
      <c r="G19" s="115"/>
      <c r="H19" s="115">
        <v>-1670000</v>
      </c>
      <c r="I19" s="115"/>
      <c r="J19" s="115">
        <f t="shared" si="12"/>
        <v>-1670000</v>
      </c>
      <c r="K19" s="115">
        <f>C19+J19</f>
        <v>70000</v>
      </c>
      <c r="L19" s="115">
        <v>70000</v>
      </c>
      <c r="M19" s="115">
        <v>70000</v>
      </c>
      <c r="N19" s="283">
        <f t="shared" si="13"/>
        <v>0</v>
      </c>
      <c r="O19" s="115"/>
      <c r="P19" s="115"/>
      <c r="Q19" s="283">
        <f t="shared" si="14"/>
        <v>0</v>
      </c>
      <c r="R19" s="115">
        <f t="shared" si="15"/>
        <v>0</v>
      </c>
    </row>
    <row r="20" spans="1:18">
      <c r="A20" s="9" t="s">
        <v>4</v>
      </c>
      <c r="B20" s="9" t="s">
        <v>22</v>
      </c>
      <c r="C20" s="115">
        <v>10400000</v>
      </c>
      <c r="D20" s="115"/>
      <c r="E20" s="115"/>
      <c r="F20" s="115"/>
      <c r="G20" s="115"/>
      <c r="H20" s="115">
        <v>-34000</v>
      </c>
      <c r="I20" s="115"/>
      <c r="J20" s="115">
        <f t="shared" si="12"/>
        <v>-34000</v>
      </c>
      <c r="K20" s="115">
        <f>C20+J20</f>
        <v>10366000</v>
      </c>
      <c r="L20" s="115">
        <v>10366000</v>
      </c>
      <c r="M20" s="115">
        <v>10366000</v>
      </c>
      <c r="N20" s="283">
        <f t="shared" si="13"/>
        <v>0</v>
      </c>
      <c r="O20" s="115"/>
      <c r="P20" s="115"/>
      <c r="Q20" s="283">
        <f t="shared" si="14"/>
        <v>0</v>
      </c>
      <c r="R20" s="115">
        <f t="shared" si="15"/>
        <v>0</v>
      </c>
    </row>
    <row r="21" spans="1:18">
      <c r="A21" s="9" t="s">
        <v>4</v>
      </c>
      <c r="B21" s="9" t="s">
        <v>407</v>
      </c>
      <c r="C21" s="115">
        <v>800000</v>
      </c>
      <c r="D21" s="115"/>
      <c r="E21" s="115"/>
      <c r="F21" s="115"/>
      <c r="G21" s="115"/>
      <c r="H21" s="115">
        <v>-730000</v>
      </c>
      <c r="I21" s="115"/>
      <c r="J21" s="115">
        <f t="shared" si="12"/>
        <v>-730000</v>
      </c>
      <c r="K21" s="115">
        <f>C21+J21</f>
        <v>70000</v>
      </c>
      <c r="L21" s="115">
        <v>70000</v>
      </c>
      <c r="M21" s="115">
        <v>70000</v>
      </c>
      <c r="N21" s="283">
        <f t="shared" si="13"/>
        <v>0</v>
      </c>
      <c r="O21" s="115"/>
      <c r="P21" s="115"/>
      <c r="Q21" s="283">
        <f t="shared" si="14"/>
        <v>0</v>
      </c>
      <c r="R21" s="115">
        <f t="shared" si="15"/>
        <v>0</v>
      </c>
    </row>
    <row r="22" spans="1:18">
      <c r="A22" s="9" t="s">
        <v>4</v>
      </c>
      <c r="B22" s="9" t="s">
        <v>75</v>
      </c>
      <c r="C22" s="115">
        <v>1000000</v>
      </c>
      <c r="D22" s="115"/>
      <c r="E22" s="115"/>
      <c r="F22" s="115"/>
      <c r="G22" s="115"/>
      <c r="H22" s="115"/>
      <c r="I22" s="115"/>
      <c r="J22" s="115">
        <f t="shared" si="12"/>
        <v>0</v>
      </c>
      <c r="K22" s="115">
        <f>C22+J22</f>
        <v>1000000</v>
      </c>
      <c r="L22" s="115">
        <v>1000000</v>
      </c>
      <c r="M22" s="115">
        <v>1000000</v>
      </c>
      <c r="N22" s="283">
        <f t="shared" si="13"/>
        <v>0</v>
      </c>
      <c r="O22" s="115"/>
      <c r="P22" s="115"/>
      <c r="Q22" s="283">
        <f t="shared" si="14"/>
        <v>0</v>
      </c>
      <c r="R22" s="115">
        <f t="shared" si="15"/>
        <v>0</v>
      </c>
    </row>
    <row r="23" spans="1:18">
      <c r="A23" s="14" t="s">
        <v>16</v>
      </c>
      <c r="B23" s="14" t="s">
        <v>76</v>
      </c>
      <c r="C23" s="173">
        <f>SUM(C24:C25)</f>
        <v>800000</v>
      </c>
      <c r="D23" s="173">
        <f t="shared" ref="D23:R23" si="16">SUM(D24:D25)</f>
        <v>0</v>
      </c>
      <c r="E23" s="173">
        <f t="shared" si="16"/>
        <v>0</v>
      </c>
      <c r="F23" s="173">
        <f t="shared" si="16"/>
        <v>0</v>
      </c>
      <c r="G23" s="173">
        <f t="shared" si="16"/>
        <v>0</v>
      </c>
      <c r="H23" s="173">
        <f t="shared" si="16"/>
        <v>-700000</v>
      </c>
      <c r="I23" s="173">
        <f t="shared" si="16"/>
        <v>0</v>
      </c>
      <c r="J23" s="173">
        <f t="shared" si="16"/>
        <v>-700000</v>
      </c>
      <c r="K23" s="173">
        <f t="shared" si="16"/>
        <v>100000</v>
      </c>
      <c r="L23" s="173">
        <f t="shared" si="16"/>
        <v>100000</v>
      </c>
      <c r="M23" s="173">
        <f t="shared" si="16"/>
        <v>100000</v>
      </c>
      <c r="N23" s="173">
        <f t="shared" si="16"/>
        <v>0</v>
      </c>
      <c r="O23" s="173">
        <f t="shared" si="16"/>
        <v>0</v>
      </c>
      <c r="P23" s="173">
        <f t="shared" si="16"/>
        <v>0</v>
      </c>
      <c r="Q23" s="173">
        <f t="shared" si="16"/>
        <v>0</v>
      </c>
      <c r="R23" s="173">
        <f t="shared" si="16"/>
        <v>0</v>
      </c>
    </row>
    <row r="24" spans="1:18">
      <c r="A24" s="9" t="s">
        <v>4</v>
      </c>
      <c r="B24" s="9" t="s">
        <v>77</v>
      </c>
      <c r="C24" s="115">
        <v>200000</v>
      </c>
      <c r="D24" s="115"/>
      <c r="E24" s="115"/>
      <c r="F24" s="115"/>
      <c r="G24" s="115"/>
      <c r="H24" s="115">
        <v>-100000</v>
      </c>
      <c r="I24" s="115"/>
      <c r="J24" s="115">
        <f t="shared" ref="J24:J25" si="17">SUM(F24:I24)</f>
        <v>-100000</v>
      </c>
      <c r="K24" s="115">
        <f>C24+J24</f>
        <v>100000</v>
      </c>
      <c r="L24" s="115">
        <v>100000</v>
      </c>
      <c r="M24" s="115">
        <v>100000</v>
      </c>
      <c r="N24" s="283">
        <f t="shared" ref="N24:N25" si="18">L24-M24</f>
        <v>0</v>
      </c>
      <c r="O24" s="115"/>
      <c r="P24" s="115"/>
      <c r="Q24" s="283">
        <f t="shared" ref="Q24:Q25" si="19">SUM(N24:P24)</f>
        <v>0</v>
      </c>
      <c r="R24" s="115">
        <f t="shared" ref="R24:R25" si="20">K24-M24-Q24</f>
        <v>0</v>
      </c>
    </row>
    <row r="25" spans="1:18">
      <c r="A25" s="9" t="s">
        <v>4</v>
      </c>
      <c r="B25" s="9" t="s">
        <v>180</v>
      </c>
      <c r="C25" s="115">
        <v>600000</v>
      </c>
      <c r="D25" s="115"/>
      <c r="E25" s="115"/>
      <c r="F25" s="115"/>
      <c r="G25" s="115"/>
      <c r="H25" s="115">
        <v>-600000</v>
      </c>
      <c r="I25" s="115"/>
      <c r="J25" s="115">
        <f t="shared" si="17"/>
        <v>-600000</v>
      </c>
      <c r="K25" s="115">
        <f>C25+J25</f>
        <v>0</v>
      </c>
      <c r="L25" s="115">
        <v>0</v>
      </c>
      <c r="M25" s="115">
        <v>0</v>
      </c>
      <c r="N25" s="283">
        <f t="shared" si="18"/>
        <v>0</v>
      </c>
      <c r="O25" s="115"/>
      <c r="P25" s="115"/>
      <c r="Q25" s="283">
        <f t="shared" si="19"/>
        <v>0</v>
      </c>
      <c r="R25" s="115">
        <f t="shared" si="20"/>
        <v>0</v>
      </c>
    </row>
    <row r="26" spans="1:18">
      <c r="A26" s="14" t="s">
        <v>16</v>
      </c>
      <c r="B26" s="14" t="s">
        <v>24</v>
      </c>
      <c r="C26" s="173">
        <f>SUM(C27:C31)</f>
        <v>71176000</v>
      </c>
      <c r="D26" s="173">
        <f t="shared" ref="D26:R26" si="21">SUM(D27:D31)</f>
        <v>0</v>
      </c>
      <c r="E26" s="173">
        <f t="shared" si="21"/>
        <v>0</v>
      </c>
      <c r="F26" s="173">
        <f t="shared" si="21"/>
        <v>0</v>
      </c>
      <c r="G26" s="173">
        <f t="shared" si="21"/>
        <v>0</v>
      </c>
      <c r="H26" s="173">
        <f t="shared" si="21"/>
        <v>-7767000</v>
      </c>
      <c r="I26" s="173">
        <f t="shared" si="21"/>
        <v>0</v>
      </c>
      <c r="J26" s="173">
        <f t="shared" si="21"/>
        <v>-7767000</v>
      </c>
      <c r="K26" s="173">
        <f t="shared" si="21"/>
        <v>63409000</v>
      </c>
      <c r="L26" s="173">
        <f t="shared" si="21"/>
        <v>63406400</v>
      </c>
      <c r="M26" s="173">
        <f t="shared" si="21"/>
        <v>63406400</v>
      </c>
      <c r="N26" s="173">
        <f t="shared" si="21"/>
        <v>0</v>
      </c>
      <c r="O26" s="173">
        <f t="shared" si="21"/>
        <v>0</v>
      </c>
      <c r="P26" s="173">
        <f t="shared" si="21"/>
        <v>0</v>
      </c>
      <c r="Q26" s="173">
        <f t="shared" si="21"/>
        <v>0</v>
      </c>
      <c r="R26" s="173">
        <f t="shared" si="21"/>
        <v>2600</v>
      </c>
    </row>
    <row r="27" spans="1:18">
      <c r="A27" s="9" t="s">
        <v>4</v>
      </c>
      <c r="B27" s="9" t="s">
        <v>299</v>
      </c>
      <c r="C27" s="115">
        <v>32156000</v>
      </c>
      <c r="D27" s="115"/>
      <c r="E27" s="115"/>
      <c r="F27" s="115"/>
      <c r="G27" s="115"/>
      <c r="H27" s="115">
        <v>-3214000</v>
      </c>
      <c r="I27" s="115"/>
      <c r="J27" s="115">
        <f t="shared" ref="J27:J31" si="22">SUM(F27:I27)</f>
        <v>-3214000</v>
      </c>
      <c r="K27" s="115">
        <f>C27+J27</f>
        <v>28942000</v>
      </c>
      <c r="L27" s="115">
        <v>28941150</v>
      </c>
      <c r="M27" s="115">
        <v>28941150</v>
      </c>
      <c r="N27" s="283">
        <f t="shared" ref="N27:N31" si="23">L27-M27</f>
        <v>0</v>
      </c>
      <c r="O27" s="115"/>
      <c r="P27" s="115"/>
      <c r="Q27" s="283">
        <f t="shared" ref="Q27:Q31" si="24">SUM(N27:P27)</f>
        <v>0</v>
      </c>
      <c r="R27" s="115">
        <f t="shared" ref="R27:R31" si="25">K27-M27-Q27</f>
        <v>850</v>
      </c>
    </row>
    <row r="28" spans="1:18">
      <c r="A28" s="9" t="s">
        <v>4</v>
      </c>
      <c r="B28" s="9" t="s">
        <v>300</v>
      </c>
      <c r="C28" s="115">
        <v>21866000</v>
      </c>
      <c r="D28" s="115"/>
      <c r="E28" s="115"/>
      <c r="F28" s="115"/>
      <c r="G28" s="115"/>
      <c r="H28" s="115">
        <v>-3140000</v>
      </c>
      <c r="I28" s="115"/>
      <c r="J28" s="115">
        <f t="shared" si="22"/>
        <v>-3140000</v>
      </c>
      <c r="K28" s="115">
        <f>C28+J28</f>
        <v>18726000</v>
      </c>
      <c r="L28" s="115">
        <v>18725780</v>
      </c>
      <c r="M28" s="115">
        <v>18725780</v>
      </c>
      <c r="N28" s="283">
        <f t="shared" si="23"/>
        <v>0</v>
      </c>
      <c r="O28" s="115"/>
      <c r="P28" s="115"/>
      <c r="Q28" s="283">
        <f t="shared" si="24"/>
        <v>0</v>
      </c>
      <c r="R28" s="115">
        <f t="shared" si="25"/>
        <v>220</v>
      </c>
    </row>
    <row r="29" spans="1:18">
      <c r="A29" s="9" t="s">
        <v>4</v>
      </c>
      <c r="B29" s="9" t="s">
        <v>301</v>
      </c>
      <c r="C29" s="115">
        <v>10719000</v>
      </c>
      <c r="D29" s="115"/>
      <c r="E29" s="115"/>
      <c r="F29" s="115"/>
      <c r="G29" s="115"/>
      <c r="H29" s="115">
        <v>-774000</v>
      </c>
      <c r="I29" s="115"/>
      <c r="J29" s="115">
        <f t="shared" si="22"/>
        <v>-774000</v>
      </c>
      <c r="K29" s="115">
        <f>C29+J29</f>
        <v>9945000</v>
      </c>
      <c r="L29" s="115">
        <v>9944530</v>
      </c>
      <c r="M29" s="115">
        <v>9944530</v>
      </c>
      <c r="N29" s="283">
        <f t="shared" si="23"/>
        <v>0</v>
      </c>
      <c r="O29" s="115"/>
      <c r="P29" s="115"/>
      <c r="Q29" s="283">
        <f t="shared" si="24"/>
        <v>0</v>
      </c>
      <c r="R29" s="115">
        <f t="shared" si="25"/>
        <v>470</v>
      </c>
    </row>
    <row r="30" spans="1:18">
      <c r="A30" s="9" t="s">
        <v>4</v>
      </c>
      <c r="B30" s="9" t="s">
        <v>302</v>
      </c>
      <c r="C30" s="115">
        <v>5002000</v>
      </c>
      <c r="D30" s="115"/>
      <c r="E30" s="115"/>
      <c r="F30" s="115"/>
      <c r="G30" s="115"/>
      <c r="H30" s="115">
        <v>-407000</v>
      </c>
      <c r="I30" s="115"/>
      <c r="J30" s="115">
        <f t="shared" si="22"/>
        <v>-407000</v>
      </c>
      <c r="K30" s="115">
        <f>C30+J30</f>
        <v>4595000</v>
      </c>
      <c r="L30" s="115">
        <v>4594310</v>
      </c>
      <c r="M30" s="115">
        <v>4594310</v>
      </c>
      <c r="N30" s="283">
        <f t="shared" si="23"/>
        <v>0</v>
      </c>
      <c r="O30" s="115"/>
      <c r="P30" s="115"/>
      <c r="Q30" s="283">
        <f t="shared" si="24"/>
        <v>0</v>
      </c>
      <c r="R30" s="115">
        <f t="shared" si="25"/>
        <v>690</v>
      </c>
    </row>
    <row r="31" spans="1:18">
      <c r="A31" s="9" t="s">
        <v>4</v>
      </c>
      <c r="B31" s="9" t="s">
        <v>303</v>
      </c>
      <c r="C31" s="115">
        <v>1433000</v>
      </c>
      <c r="D31" s="115"/>
      <c r="E31" s="115"/>
      <c r="F31" s="115"/>
      <c r="G31" s="115"/>
      <c r="H31" s="115">
        <v>-232000</v>
      </c>
      <c r="I31" s="115"/>
      <c r="J31" s="115">
        <f t="shared" si="22"/>
        <v>-232000</v>
      </c>
      <c r="K31" s="115">
        <f>C31+J31</f>
        <v>1201000</v>
      </c>
      <c r="L31" s="115">
        <v>1200630</v>
      </c>
      <c r="M31" s="115">
        <v>1200630</v>
      </c>
      <c r="N31" s="283">
        <f t="shared" si="23"/>
        <v>0</v>
      </c>
      <c r="O31" s="115"/>
      <c r="P31" s="115"/>
      <c r="Q31" s="283">
        <f t="shared" si="24"/>
        <v>0</v>
      </c>
      <c r="R31" s="115">
        <f t="shared" si="25"/>
        <v>370</v>
      </c>
    </row>
    <row r="32" spans="1:18">
      <c r="A32" s="14" t="s">
        <v>16</v>
      </c>
      <c r="B32" s="14" t="s">
        <v>56</v>
      </c>
      <c r="C32" s="173">
        <f>SUM(C33)</f>
        <v>18000000</v>
      </c>
      <c r="D32" s="173">
        <f t="shared" ref="D32:R32" si="26">SUM(D33)</f>
        <v>0</v>
      </c>
      <c r="E32" s="173">
        <f t="shared" si="26"/>
        <v>0</v>
      </c>
      <c r="F32" s="173">
        <f t="shared" si="26"/>
        <v>0</v>
      </c>
      <c r="G32" s="173">
        <f t="shared" si="26"/>
        <v>0</v>
      </c>
      <c r="H32" s="173">
        <f t="shared" si="26"/>
        <v>-174000</v>
      </c>
      <c r="I32" s="173">
        <f t="shared" si="26"/>
        <v>0</v>
      </c>
      <c r="J32" s="173">
        <f t="shared" si="26"/>
        <v>-174000</v>
      </c>
      <c r="K32" s="173">
        <f t="shared" si="26"/>
        <v>17826000</v>
      </c>
      <c r="L32" s="173">
        <f t="shared" si="26"/>
        <v>17825800</v>
      </c>
      <c r="M32" s="173">
        <f t="shared" si="26"/>
        <v>17825800</v>
      </c>
      <c r="N32" s="173">
        <f t="shared" si="26"/>
        <v>0</v>
      </c>
      <c r="O32" s="173">
        <f t="shared" si="26"/>
        <v>0</v>
      </c>
      <c r="P32" s="173">
        <f t="shared" si="26"/>
        <v>0</v>
      </c>
      <c r="Q32" s="173">
        <f t="shared" si="26"/>
        <v>0</v>
      </c>
      <c r="R32" s="173">
        <f t="shared" si="26"/>
        <v>200</v>
      </c>
    </row>
    <row r="33" spans="1:18">
      <c r="A33" s="9" t="s">
        <v>64</v>
      </c>
      <c r="B33" s="9" t="s">
        <v>389</v>
      </c>
      <c r="C33" s="115">
        <v>18000000</v>
      </c>
      <c r="D33" s="115"/>
      <c r="E33" s="115"/>
      <c r="F33" s="115"/>
      <c r="G33" s="115"/>
      <c r="H33" s="115">
        <v>-174000</v>
      </c>
      <c r="I33" s="115"/>
      <c r="J33" s="115">
        <f>SUM(F33:I33)</f>
        <v>-174000</v>
      </c>
      <c r="K33" s="115">
        <f>C33+J33</f>
        <v>17826000</v>
      </c>
      <c r="L33" s="115">
        <v>17825800</v>
      </c>
      <c r="M33" s="115">
        <v>17825800</v>
      </c>
      <c r="N33" s="283">
        <f>L33-M33</f>
        <v>0</v>
      </c>
      <c r="O33" s="115"/>
      <c r="P33" s="115"/>
      <c r="Q33" s="283">
        <f>SUM(N33:P33)</f>
        <v>0</v>
      </c>
      <c r="R33" s="115">
        <f>K33-M33-Q33</f>
        <v>200</v>
      </c>
    </row>
    <row r="34" spans="1:18">
      <c r="A34" s="14" t="s">
        <v>16</v>
      </c>
      <c r="B34" s="14" t="s">
        <v>36</v>
      </c>
      <c r="C34" s="173">
        <f>SUM(C35:C37)</f>
        <v>28510000</v>
      </c>
      <c r="D34" s="173">
        <f t="shared" ref="D34:R34" si="27">SUM(D35:D37)</f>
        <v>0</v>
      </c>
      <c r="E34" s="173">
        <f t="shared" si="27"/>
        <v>0</v>
      </c>
      <c r="F34" s="173">
        <f t="shared" si="27"/>
        <v>0</v>
      </c>
      <c r="G34" s="173">
        <f t="shared" si="27"/>
        <v>0</v>
      </c>
      <c r="H34" s="173">
        <f t="shared" si="27"/>
        <v>-2868000</v>
      </c>
      <c r="I34" s="173">
        <f t="shared" si="27"/>
        <v>0</v>
      </c>
      <c r="J34" s="173">
        <f t="shared" si="27"/>
        <v>-2868000</v>
      </c>
      <c r="K34" s="173">
        <f t="shared" si="27"/>
        <v>25642000</v>
      </c>
      <c r="L34" s="173">
        <f t="shared" si="27"/>
        <v>25641720</v>
      </c>
      <c r="M34" s="173">
        <f t="shared" si="27"/>
        <v>25641720</v>
      </c>
      <c r="N34" s="173">
        <f t="shared" si="27"/>
        <v>0</v>
      </c>
      <c r="O34" s="173">
        <f t="shared" si="27"/>
        <v>0</v>
      </c>
      <c r="P34" s="173">
        <f t="shared" si="27"/>
        <v>0</v>
      </c>
      <c r="Q34" s="173">
        <f t="shared" si="27"/>
        <v>0</v>
      </c>
      <c r="R34" s="173">
        <f t="shared" si="27"/>
        <v>280</v>
      </c>
    </row>
    <row r="35" spans="1:18">
      <c r="A35" s="9" t="s">
        <v>4</v>
      </c>
      <c r="B35" s="9" t="s">
        <v>37</v>
      </c>
      <c r="C35" s="115">
        <v>22400000</v>
      </c>
      <c r="D35" s="115"/>
      <c r="E35" s="115"/>
      <c r="F35" s="115"/>
      <c r="G35" s="115"/>
      <c r="H35" s="115">
        <v>-509000</v>
      </c>
      <c r="I35" s="115"/>
      <c r="J35" s="115">
        <f t="shared" ref="J35:J37" si="28">SUM(F35:I35)</f>
        <v>-509000</v>
      </c>
      <c r="K35" s="115">
        <f>C35+J35</f>
        <v>21891000</v>
      </c>
      <c r="L35" s="115">
        <v>21890850</v>
      </c>
      <c r="M35" s="115">
        <v>21890850</v>
      </c>
      <c r="N35" s="283">
        <f t="shared" ref="N35:N37" si="29">L35-M35</f>
        <v>0</v>
      </c>
      <c r="O35" s="115"/>
      <c r="P35" s="115"/>
      <c r="Q35" s="283">
        <f t="shared" ref="Q35:Q37" si="30">SUM(N35:P35)</f>
        <v>0</v>
      </c>
      <c r="R35" s="115">
        <f t="shared" ref="R35:R37" si="31">K35-M35-Q35</f>
        <v>150</v>
      </c>
    </row>
    <row r="36" spans="1:18">
      <c r="A36" s="9" t="s">
        <v>4</v>
      </c>
      <c r="B36" s="9" t="s">
        <v>43</v>
      </c>
      <c r="C36" s="115">
        <v>1820000</v>
      </c>
      <c r="D36" s="115"/>
      <c r="E36" s="115"/>
      <c r="F36" s="115"/>
      <c r="G36" s="115"/>
      <c r="H36" s="115">
        <v>-1136000</v>
      </c>
      <c r="I36" s="115"/>
      <c r="J36" s="115">
        <f t="shared" si="28"/>
        <v>-1136000</v>
      </c>
      <c r="K36" s="115">
        <f>C36+J36</f>
        <v>684000</v>
      </c>
      <c r="L36" s="115">
        <v>684000</v>
      </c>
      <c r="M36" s="115">
        <v>684000</v>
      </c>
      <c r="N36" s="283">
        <f t="shared" si="29"/>
        <v>0</v>
      </c>
      <c r="O36" s="115"/>
      <c r="P36" s="115"/>
      <c r="Q36" s="283">
        <f t="shared" si="30"/>
        <v>0</v>
      </c>
      <c r="R36" s="115">
        <f t="shared" si="31"/>
        <v>0</v>
      </c>
    </row>
    <row r="37" spans="1:18">
      <c r="A37" s="9" t="s">
        <v>4</v>
      </c>
      <c r="B37" s="9" t="s">
        <v>46</v>
      </c>
      <c r="C37" s="115">
        <v>4290000</v>
      </c>
      <c r="D37" s="115"/>
      <c r="E37" s="115"/>
      <c r="F37" s="115"/>
      <c r="G37" s="115"/>
      <c r="H37" s="115">
        <v>-1223000</v>
      </c>
      <c r="I37" s="115"/>
      <c r="J37" s="115">
        <f t="shared" si="28"/>
        <v>-1223000</v>
      </c>
      <c r="K37" s="115">
        <f>C37+J37</f>
        <v>3067000</v>
      </c>
      <c r="L37" s="115">
        <v>3066870</v>
      </c>
      <c r="M37" s="115">
        <v>3066870</v>
      </c>
      <c r="N37" s="283">
        <f t="shared" si="29"/>
        <v>0</v>
      </c>
      <c r="O37" s="115"/>
      <c r="P37" s="115"/>
      <c r="Q37" s="283">
        <f t="shared" si="30"/>
        <v>0</v>
      </c>
      <c r="R37" s="115">
        <f t="shared" si="31"/>
        <v>130</v>
      </c>
    </row>
    <row r="38" spans="1:18">
      <c r="A38" s="14" t="s">
        <v>16</v>
      </c>
      <c r="B38" s="14" t="s">
        <v>31</v>
      </c>
      <c r="C38" s="173">
        <f>SUM(C39:C41)</f>
        <v>346924000</v>
      </c>
      <c r="D38" s="173">
        <f t="shared" ref="D38:R38" si="32">SUM(D39:D41)</f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-32697000</v>
      </c>
      <c r="I38" s="173">
        <f t="shared" si="32"/>
        <v>0</v>
      </c>
      <c r="J38" s="173">
        <f t="shared" si="32"/>
        <v>-32697000</v>
      </c>
      <c r="K38" s="173">
        <f t="shared" si="32"/>
        <v>314227000</v>
      </c>
      <c r="L38" s="173">
        <f t="shared" si="32"/>
        <v>309269440</v>
      </c>
      <c r="M38" s="173">
        <f t="shared" si="32"/>
        <v>309269440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4957560</v>
      </c>
    </row>
    <row r="39" spans="1:18">
      <c r="A39" s="9" t="s">
        <v>64</v>
      </c>
      <c r="B39" s="9" t="s">
        <v>68</v>
      </c>
      <c r="C39" s="115">
        <v>324000000</v>
      </c>
      <c r="D39" s="115"/>
      <c r="E39" s="115"/>
      <c r="F39" s="115"/>
      <c r="G39" s="115"/>
      <c r="H39" s="115">
        <v>-31425000</v>
      </c>
      <c r="I39" s="115"/>
      <c r="J39" s="115">
        <f t="shared" ref="J39:J41" si="33">SUM(F39:I39)</f>
        <v>-31425000</v>
      </c>
      <c r="K39" s="115">
        <f>C39+J39</f>
        <v>292575000</v>
      </c>
      <c r="L39" s="115">
        <v>287617820</v>
      </c>
      <c r="M39" s="115">
        <v>287617820</v>
      </c>
      <c r="N39" s="283">
        <f t="shared" ref="N39:N41" si="34">L39-M39</f>
        <v>0</v>
      </c>
      <c r="O39" s="115"/>
      <c r="P39" s="115"/>
      <c r="Q39" s="283">
        <f t="shared" ref="Q39:Q41" si="35">SUM(N39:P39)</f>
        <v>0</v>
      </c>
      <c r="R39" s="115">
        <f t="shared" ref="R39:R41" si="36">K39-M39-Q39</f>
        <v>4957180</v>
      </c>
    </row>
    <row r="40" spans="1:18">
      <c r="A40" s="9" t="s">
        <v>64</v>
      </c>
      <c r="B40" s="9" t="s">
        <v>158</v>
      </c>
      <c r="C40" s="115">
        <v>21144000</v>
      </c>
      <c r="D40" s="115"/>
      <c r="E40" s="115"/>
      <c r="F40" s="115"/>
      <c r="G40" s="115"/>
      <c r="H40" s="115">
        <v>-44000</v>
      </c>
      <c r="I40" s="115"/>
      <c r="J40" s="115">
        <f t="shared" si="33"/>
        <v>-44000</v>
      </c>
      <c r="K40" s="115">
        <f>C40+J40</f>
        <v>21100000</v>
      </c>
      <c r="L40" s="115">
        <v>21099720</v>
      </c>
      <c r="M40" s="115">
        <v>21099720</v>
      </c>
      <c r="N40" s="283">
        <f t="shared" si="34"/>
        <v>0</v>
      </c>
      <c r="O40" s="115"/>
      <c r="P40" s="115"/>
      <c r="Q40" s="283">
        <f t="shared" si="35"/>
        <v>0</v>
      </c>
      <c r="R40" s="115">
        <f t="shared" si="36"/>
        <v>280</v>
      </c>
    </row>
    <row r="41" spans="1:18">
      <c r="A41" s="9" t="s">
        <v>64</v>
      </c>
      <c r="B41" s="9" t="s">
        <v>32</v>
      </c>
      <c r="C41" s="115">
        <v>1780000</v>
      </c>
      <c r="D41" s="115"/>
      <c r="E41" s="115"/>
      <c r="F41" s="115"/>
      <c r="G41" s="115"/>
      <c r="H41" s="115">
        <v>-1228000</v>
      </c>
      <c r="I41" s="115"/>
      <c r="J41" s="115">
        <f t="shared" si="33"/>
        <v>-1228000</v>
      </c>
      <c r="K41" s="115">
        <f>C41+J41</f>
        <v>552000</v>
      </c>
      <c r="L41" s="115">
        <v>551900</v>
      </c>
      <c r="M41" s="115">
        <v>551900</v>
      </c>
      <c r="N41" s="283">
        <f t="shared" si="34"/>
        <v>0</v>
      </c>
      <c r="O41" s="115"/>
      <c r="P41" s="115"/>
      <c r="Q41" s="283">
        <f t="shared" si="35"/>
        <v>0</v>
      </c>
      <c r="R41" s="115">
        <f t="shared" si="36"/>
        <v>100</v>
      </c>
    </row>
    <row r="42" spans="1:18">
      <c r="A42" s="14" t="s">
        <v>16</v>
      </c>
      <c r="B42" s="14" t="s">
        <v>116</v>
      </c>
      <c r="C42" s="173">
        <f>SUM(C43)</f>
        <v>400000</v>
      </c>
      <c r="D42" s="173">
        <f t="shared" ref="D42:R42" si="37">SUM(D43)</f>
        <v>0</v>
      </c>
      <c r="E42" s="173">
        <f t="shared" si="37"/>
        <v>0</v>
      </c>
      <c r="F42" s="173">
        <f t="shared" si="37"/>
        <v>0</v>
      </c>
      <c r="G42" s="173">
        <f t="shared" si="37"/>
        <v>0</v>
      </c>
      <c r="H42" s="173">
        <f t="shared" si="37"/>
        <v>-271000</v>
      </c>
      <c r="I42" s="173">
        <f t="shared" si="37"/>
        <v>0</v>
      </c>
      <c r="J42" s="173">
        <f t="shared" si="37"/>
        <v>-271000</v>
      </c>
      <c r="K42" s="173">
        <f t="shared" si="37"/>
        <v>129000</v>
      </c>
      <c r="L42" s="173">
        <f t="shared" si="37"/>
        <v>128370</v>
      </c>
      <c r="M42" s="173">
        <f t="shared" si="37"/>
        <v>128370</v>
      </c>
      <c r="N42" s="173">
        <f t="shared" si="37"/>
        <v>0</v>
      </c>
      <c r="O42" s="173">
        <f t="shared" si="37"/>
        <v>0</v>
      </c>
      <c r="P42" s="173">
        <f t="shared" si="37"/>
        <v>0</v>
      </c>
      <c r="Q42" s="173">
        <f t="shared" si="37"/>
        <v>0</v>
      </c>
      <c r="R42" s="173">
        <f t="shared" si="37"/>
        <v>630</v>
      </c>
    </row>
    <row r="43" spans="1:18">
      <c r="A43" s="9" t="s">
        <v>64</v>
      </c>
      <c r="B43" s="9" t="s">
        <v>116</v>
      </c>
      <c r="C43" s="115">
        <v>400000</v>
      </c>
      <c r="D43" s="115"/>
      <c r="E43" s="115"/>
      <c r="F43" s="115"/>
      <c r="G43" s="115"/>
      <c r="H43" s="115">
        <v>-271000</v>
      </c>
      <c r="I43" s="115"/>
      <c r="J43" s="115">
        <f>SUM(F43:I43)</f>
        <v>-271000</v>
      </c>
      <c r="K43" s="115">
        <f>C43+J43</f>
        <v>129000</v>
      </c>
      <c r="L43" s="115">
        <v>128370</v>
      </c>
      <c r="M43" s="115">
        <v>128370</v>
      </c>
      <c r="N43" s="283">
        <f>L43-M43</f>
        <v>0</v>
      </c>
      <c r="O43" s="115"/>
      <c r="P43" s="115"/>
      <c r="Q43" s="283">
        <f>SUM(N43:P43)</f>
        <v>0</v>
      </c>
      <c r="R43" s="115">
        <f>K43-M43-Q43</f>
        <v>630</v>
      </c>
    </row>
    <row r="44" spans="1:18">
      <c r="A44" s="14" t="s">
        <v>16</v>
      </c>
      <c r="B44" s="14" t="s">
        <v>47</v>
      </c>
      <c r="C44" s="173">
        <f>SUM(C45:C47)</f>
        <v>26986000</v>
      </c>
      <c r="D44" s="173">
        <f t="shared" ref="D44:R44" si="38">SUM(D45:D47)</f>
        <v>0</v>
      </c>
      <c r="E44" s="173">
        <f t="shared" si="38"/>
        <v>0</v>
      </c>
      <c r="F44" s="173">
        <f t="shared" si="38"/>
        <v>0</v>
      </c>
      <c r="G44" s="173">
        <f t="shared" si="38"/>
        <v>0</v>
      </c>
      <c r="H44" s="173">
        <f t="shared" si="38"/>
        <v>6302000</v>
      </c>
      <c r="I44" s="173">
        <f t="shared" si="38"/>
        <v>0</v>
      </c>
      <c r="J44" s="173">
        <f t="shared" si="38"/>
        <v>6302000</v>
      </c>
      <c r="K44" s="173">
        <f t="shared" si="38"/>
        <v>33288000</v>
      </c>
      <c r="L44" s="173">
        <f t="shared" si="38"/>
        <v>33286450</v>
      </c>
      <c r="M44" s="173">
        <f t="shared" si="38"/>
        <v>33286450</v>
      </c>
      <c r="N44" s="173">
        <f t="shared" si="38"/>
        <v>0</v>
      </c>
      <c r="O44" s="173">
        <f t="shared" si="38"/>
        <v>0</v>
      </c>
      <c r="P44" s="173">
        <f t="shared" si="38"/>
        <v>0</v>
      </c>
      <c r="Q44" s="173">
        <f t="shared" si="38"/>
        <v>0</v>
      </c>
      <c r="R44" s="173">
        <f t="shared" si="38"/>
        <v>1550</v>
      </c>
    </row>
    <row r="45" spans="1:18">
      <c r="A45" s="9" t="s">
        <v>64</v>
      </c>
      <c r="B45" s="9" t="s">
        <v>137</v>
      </c>
      <c r="C45" s="115">
        <v>6600000</v>
      </c>
      <c r="D45" s="115"/>
      <c r="E45" s="115"/>
      <c r="F45" s="115"/>
      <c r="G45" s="115"/>
      <c r="H45" s="115">
        <v>-18000</v>
      </c>
      <c r="I45" s="115"/>
      <c r="J45" s="115">
        <f t="shared" ref="J45:J47" si="39">SUM(F45:I45)</f>
        <v>-18000</v>
      </c>
      <c r="K45" s="115">
        <f>C45+J45</f>
        <v>6582000</v>
      </c>
      <c r="L45" s="115">
        <v>6581800</v>
      </c>
      <c r="M45" s="115">
        <v>6581800</v>
      </c>
      <c r="N45" s="283">
        <f t="shared" ref="N45:N47" si="40">L45-M45</f>
        <v>0</v>
      </c>
      <c r="O45" s="115"/>
      <c r="P45" s="115"/>
      <c r="Q45" s="283">
        <f t="shared" ref="Q45:Q47" si="41">SUM(N45:P45)</f>
        <v>0</v>
      </c>
      <c r="R45" s="115">
        <f t="shared" ref="R45:R47" si="42">K45-M45-Q45</f>
        <v>200</v>
      </c>
    </row>
    <row r="46" spans="1:18">
      <c r="A46" s="9" t="s">
        <v>64</v>
      </c>
      <c r="B46" s="9" t="s">
        <v>83</v>
      </c>
      <c r="C46" s="115">
        <v>14386000</v>
      </c>
      <c r="D46" s="115"/>
      <c r="E46" s="115"/>
      <c r="F46" s="115"/>
      <c r="G46" s="115"/>
      <c r="H46" s="115">
        <v>6853000</v>
      </c>
      <c r="I46" s="115"/>
      <c r="J46" s="115">
        <f t="shared" si="39"/>
        <v>6853000</v>
      </c>
      <c r="K46" s="115">
        <f>C46+J46</f>
        <v>21239000</v>
      </c>
      <c r="L46" s="115">
        <v>21238050</v>
      </c>
      <c r="M46" s="115">
        <v>21238050</v>
      </c>
      <c r="N46" s="283">
        <f t="shared" si="40"/>
        <v>0</v>
      </c>
      <c r="O46" s="115"/>
      <c r="P46" s="115"/>
      <c r="Q46" s="283">
        <f t="shared" si="41"/>
        <v>0</v>
      </c>
      <c r="R46" s="115">
        <f t="shared" si="42"/>
        <v>950</v>
      </c>
    </row>
    <row r="47" spans="1:18">
      <c r="A47" s="9" t="s">
        <v>64</v>
      </c>
      <c r="B47" s="9" t="s">
        <v>48</v>
      </c>
      <c r="C47" s="115">
        <v>6000000</v>
      </c>
      <c r="D47" s="115"/>
      <c r="E47" s="115"/>
      <c r="F47" s="115"/>
      <c r="G47" s="115"/>
      <c r="H47" s="115">
        <v>-533000</v>
      </c>
      <c r="I47" s="115"/>
      <c r="J47" s="115">
        <f t="shared" si="39"/>
        <v>-533000</v>
      </c>
      <c r="K47" s="115">
        <f>C47+J47</f>
        <v>5467000</v>
      </c>
      <c r="L47" s="115">
        <v>5466600</v>
      </c>
      <c r="M47" s="115">
        <v>5466600</v>
      </c>
      <c r="N47" s="283">
        <f t="shared" si="40"/>
        <v>0</v>
      </c>
      <c r="O47" s="115"/>
      <c r="P47" s="115"/>
      <c r="Q47" s="283">
        <f t="shared" si="41"/>
        <v>0</v>
      </c>
      <c r="R47" s="115">
        <f t="shared" si="42"/>
        <v>400</v>
      </c>
    </row>
    <row r="48" spans="1:18">
      <c r="A48" s="14" t="s">
        <v>16</v>
      </c>
      <c r="B48" s="14" t="s">
        <v>63</v>
      </c>
      <c r="C48" s="173">
        <f>SUM(C49)</f>
        <v>1024213000</v>
      </c>
      <c r="D48" s="173">
        <f t="shared" ref="D48:R48" si="43">SUM(D49)</f>
        <v>0</v>
      </c>
      <c r="E48" s="173">
        <f t="shared" si="43"/>
        <v>0</v>
      </c>
      <c r="F48" s="173">
        <f t="shared" si="43"/>
        <v>0</v>
      </c>
      <c r="G48" s="173">
        <f t="shared" si="43"/>
        <v>0</v>
      </c>
      <c r="H48" s="173">
        <f t="shared" si="43"/>
        <v>-10044000</v>
      </c>
      <c r="I48" s="173">
        <f t="shared" si="43"/>
        <v>0</v>
      </c>
      <c r="J48" s="173">
        <f t="shared" si="43"/>
        <v>-10044000</v>
      </c>
      <c r="K48" s="173">
        <f t="shared" si="43"/>
        <v>1014169000</v>
      </c>
      <c r="L48" s="173">
        <f t="shared" si="43"/>
        <v>1014168880</v>
      </c>
      <c r="M48" s="173">
        <f t="shared" si="43"/>
        <v>1014168880</v>
      </c>
      <c r="N48" s="173">
        <f t="shared" si="43"/>
        <v>0</v>
      </c>
      <c r="O48" s="173">
        <f t="shared" si="43"/>
        <v>0</v>
      </c>
      <c r="P48" s="173">
        <f t="shared" si="43"/>
        <v>0</v>
      </c>
      <c r="Q48" s="173">
        <f t="shared" si="43"/>
        <v>0</v>
      </c>
      <c r="R48" s="173">
        <f t="shared" si="43"/>
        <v>120</v>
      </c>
    </row>
    <row r="49" spans="1:18">
      <c r="A49" s="9" t="s">
        <v>64</v>
      </c>
      <c r="B49" s="9" t="s">
        <v>63</v>
      </c>
      <c r="C49" s="115">
        <v>1024213000</v>
      </c>
      <c r="D49" s="115"/>
      <c r="E49" s="115"/>
      <c r="F49" s="115"/>
      <c r="G49" s="115"/>
      <c r="H49" s="115">
        <v>-10044000</v>
      </c>
      <c r="I49" s="115"/>
      <c r="J49" s="115">
        <f>SUM(F49:I49)</f>
        <v>-10044000</v>
      </c>
      <c r="K49" s="115">
        <f>C49+J49</f>
        <v>1014169000</v>
      </c>
      <c r="L49" s="115">
        <v>1014168880</v>
      </c>
      <c r="M49" s="115">
        <v>1014168880</v>
      </c>
      <c r="N49" s="283">
        <f>L49-M49</f>
        <v>0</v>
      </c>
      <c r="O49" s="115"/>
      <c r="P49" s="115"/>
      <c r="Q49" s="283">
        <f>SUM(N49:P49)</f>
        <v>0</v>
      </c>
      <c r="R49" s="115">
        <f>K49-M49-Q49</f>
        <v>120</v>
      </c>
    </row>
    <row r="50" spans="1:18">
      <c r="A50" s="14" t="s">
        <v>16</v>
      </c>
      <c r="B50" s="14" t="s">
        <v>60</v>
      </c>
      <c r="C50" s="173">
        <f>SUM(C51)</f>
        <v>7240000</v>
      </c>
      <c r="D50" s="173">
        <f t="shared" ref="D50:R50" si="44">SUM(D51)</f>
        <v>0</v>
      </c>
      <c r="E50" s="173">
        <f t="shared" si="44"/>
        <v>0</v>
      </c>
      <c r="F50" s="173">
        <f t="shared" si="44"/>
        <v>0</v>
      </c>
      <c r="G50" s="173">
        <f t="shared" si="44"/>
        <v>0</v>
      </c>
      <c r="H50" s="173">
        <f t="shared" si="44"/>
        <v>-2758000</v>
      </c>
      <c r="I50" s="173">
        <f t="shared" si="44"/>
        <v>0</v>
      </c>
      <c r="J50" s="173">
        <f t="shared" si="44"/>
        <v>-2758000</v>
      </c>
      <c r="K50" s="173">
        <f t="shared" si="44"/>
        <v>4482000</v>
      </c>
      <c r="L50" s="173">
        <f t="shared" si="44"/>
        <v>4482000</v>
      </c>
      <c r="M50" s="173">
        <f t="shared" si="44"/>
        <v>4482000</v>
      </c>
      <c r="N50" s="173">
        <f t="shared" si="44"/>
        <v>0</v>
      </c>
      <c r="O50" s="173">
        <f t="shared" si="44"/>
        <v>0</v>
      </c>
      <c r="P50" s="173">
        <f t="shared" si="44"/>
        <v>0</v>
      </c>
      <c r="Q50" s="173">
        <f t="shared" si="44"/>
        <v>0</v>
      </c>
      <c r="R50" s="173">
        <f t="shared" si="44"/>
        <v>0</v>
      </c>
    </row>
    <row r="51" spans="1:18">
      <c r="A51" s="9" t="s">
        <v>4</v>
      </c>
      <c r="B51" s="9" t="s">
        <v>60</v>
      </c>
      <c r="C51" s="115">
        <v>7240000</v>
      </c>
      <c r="D51" s="115"/>
      <c r="E51" s="115"/>
      <c r="F51" s="115"/>
      <c r="G51" s="115"/>
      <c r="H51" s="115">
        <v>-2758000</v>
      </c>
      <c r="I51" s="115"/>
      <c r="J51" s="115">
        <f>SUM(F51:I51)</f>
        <v>-2758000</v>
      </c>
      <c r="K51" s="115">
        <f>C51+J51</f>
        <v>4482000</v>
      </c>
      <c r="L51" s="115">
        <v>4482000</v>
      </c>
      <c r="M51" s="115">
        <v>4482000</v>
      </c>
      <c r="N51" s="283">
        <f>L51-M51</f>
        <v>0</v>
      </c>
      <c r="O51" s="115"/>
      <c r="P51" s="115"/>
      <c r="Q51" s="283">
        <f>SUM(N51:P51)</f>
        <v>0</v>
      </c>
      <c r="R51" s="115">
        <f>K51-M51-Q51</f>
        <v>0</v>
      </c>
    </row>
    <row r="52" spans="1:18">
      <c r="A52" s="14" t="s">
        <v>16</v>
      </c>
      <c r="B52" s="14" t="s">
        <v>81</v>
      </c>
      <c r="C52" s="173">
        <f>SUM(C53)</f>
        <v>12600000</v>
      </c>
      <c r="D52" s="173">
        <f t="shared" ref="D52:R52" si="45">SUM(D53)</f>
        <v>0</v>
      </c>
      <c r="E52" s="173">
        <f t="shared" si="45"/>
        <v>0</v>
      </c>
      <c r="F52" s="173">
        <f t="shared" si="45"/>
        <v>0</v>
      </c>
      <c r="G52" s="173">
        <f t="shared" si="45"/>
        <v>0</v>
      </c>
      <c r="H52" s="173">
        <f t="shared" si="45"/>
        <v>-3886000</v>
      </c>
      <c r="I52" s="173">
        <f t="shared" si="45"/>
        <v>0</v>
      </c>
      <c r="J52" s="173">
        <f t="shared" si="45"/>
        <v>-3886000</v>
      </c>
      <c r="K52" s="173">
        <f t="shared" si="45"/>
        <v>8714000</v>
      </c>
      <c r="L52" s="173">
        <f t="shared" si="45"/>
        <v>8649200</v>
      </c>
      <c r="M52" s="173">
        <f t="shared" si="45"/>
        <v>8649200</v>
      </c>
      <c r="N52" s="173">
        <f t="shared" si="45"/>
        <v>0</v>
      </c>
      <c r="O52" s="173">
        <f t="shared" si="45"/>
        <v>0</v>
      </c>
      <c r="P52" s="173">
        <f t="shared" si="45"/>
        <v>0</v>
      </c>
      <c r="Q52" s="173">
        <f t="shared" si="45"/>
        <v>0</v>
      </c>
      <c r="R52" s="173">
        <f t="shared" si="45"/>
        <v>64800</v>
      </c>
    </row>
    <row r="53" spans="1:18">
      <c r="A53" s="9" t="s">
        <v>4</v>
      </c>
      <c r="B53" s="9" t="s">
        <v>181</v>
      </c>
      <c r="C53" s="115">
        <v>12600000</v>
      </c>
      <c r="D53" s="115"/>
      <c r="E53" s="115"/>
      <c r="F53" s="115"/>
      <c r="G53" s="115"/>
      <c r="H53" s="115">
        <v>-3886000</v>
      </c>
      <c r="I53" s="115"/>
      <c r="J53" s="115">
        <f>SUM(F53:I53)</f>
        <v>-3886000</v>
      </c>
      <c r="K53" s="115">
        <f>C53+J53</f>
        <v>8714000</v>
      </c>
      <c r="L53" s="115">
        <v>8649200</v>
      </c>
      <c r="M53" s="115">
        <v>8649200</v>
      </c>
      <c r="N53" s="283">
        <f>L53-M53</f>
        <v>0</v>
      </c>
      <c r="O53" s="115"/>
      <c r="P53" s="115"/>
      <c r="Q53" s="283">
        <f>SUM(N53:P53)</f>
        <v>0</v>
      </c>
      <c r="R53" s="115">
        <f>K53-M53-Q53</f>
        <v>64800</v>
      </c>
    </row>
    <row r="54" spans="1:18">
      <c r="A54" s="14" t="s">
        <v>16</v>
      </c>
      <c r="B54" s="14" t="s">
        <v>38</v>
      </c>
      <c r="C54" s="173">
        <f>SUM(C55)</f>
        <v>780000</v>
      </c>
      <c r="D54" s="173">
        <f t="shared" ref="D54:R54" si="46">SUM(D55)</f>
        <v>0</v>
      </c>
      <c r="E54" s="173">
        <f t="shared" si="46"/>
        <v>0</v>
      </c>
      <c r="F54" s="173">
        <f t="shared" si="46"/>
        <v>0</v>
      </c>
      <c r="G54" s="173">
        <f t="shared" si="46"/>
        <v>0</v>
      </c>
      <c r="H54" s="173">
        <f t="shared" si="46"/>
        <v>-235000</v>
      </c>
      <c r="I54" s="173">
        <f t="shared" si="46"/>
        <v>0</v>
      </c>
      <c r="J54" s="173">
        <f t="shared" si="46"/>
        <v>-235000</v>
      </c>
      <c r="K54" s="173">
        <f t="shared" si="46"/>
        <v>545000</v>
      </c>
      <c r="L54" s="173">
        <f t="shared" si="46"/>
        <v>544800</v>
      </c>
      <c r="M54" s="173">
        <f t="shared" si="46"/>
        <v>544800</v>
      </c>
      <c r="N54" s="173">
        <f t="shared" si="46"/>
        <v>0</v>
      </c>
      <c r="O54" s="173">
        <f t="shared" si="46"/>
        <v>0</v>
      </c>
      <c r="P54" s="173">
        <f t="shared" si="46"/>
        <v>0</v>
      </c>
      <c r="Q54" s="173">
        <f t="shared" si="46"/>
        <v>0</v>
      </c>
      <c r="R54" s="173">
        <f t="shared" si="46"/>
        <v>200</v>
      </c>
    </row>
    <row r="55" spans="1:18">
      <c r="A55" s="9" t="s">
        <v>4</v>
      </c>
      <c r="B55" s="9" t="s">
        <v>39</v>
      </c>
      <c r="C55" s="115">
        <v>780000</v>
      </c>
      <c r="D55" s="115"/>
      <c r="E55" s="115"/>
      <c r="F55" s="115"/>
      <c r="G55" s="115"/>
      <c r="H55" s="115">
        <v>-235000</v>
      </c>
      <c r="I55" s="115"/>
      <c r="J55" s="115">
        <f>SUM(F55:I55)</f>
        <v>-235000</v>
      </c>
      <c r="K55" s="115">
        <f>C55+J55</f>
        <v>545000</v>
      </c>
      <c r="L55" s="115">
        <v>544800</v>
      </c>
      <c r="M55" s="115">
        <v>544800</v>
      </c>
      <c r="N55" s="283">
        <f>L55-M55</f>
        <v>0</v>
      </c>
      <c r="O55" s="115"/>
      <c r="P55" s="115"/>
      <c r="Q55" s="283">
        <f>SUM(N55:P55)</f>
        <v>0</v>
      </c>
      <c r="R55" s="115">
        <f>K55-M55-Q55</f>
        <v>200</v>
      </c>
    </row>
    <row r="56" spans="1:18">
      <c r="A56" s="14" t="s">
        <v>16</v>
      </c>
      <c r="B56" s="14" t="s">
        <v>40</v>
      </c>
      <c r="C56" s="173">
        <f>SUM(C57)</f>
        <v>6280000</v>
      </c>
      <c r="D56" s="173">
        <f t="shared" ref="D56:R56" si="47">SUM(D57)</f>
        <v>0</v>
      </c>
      <c r="E56" s="173">
        <f t="shared" si="47"/>
        <v>0</v>
      </c>
      <c r="F56" s="173">
        <f t="shared" si="47"/>
        <v>0</v>
      </c>
      <c r="G56" s="173">
        <f t="shared" si="47"/>
        <v>0</v>
      </c>
      <c r="H56" s="173">
        <f t="shared" si="47"/>
        <v>-98000</v>
      </c>
      <c r="I56" s="173">
        <f t="shared" si="47"/>
        <v>0</v>
      </c>
      <c r="J56" s="173">
        <f t="shared" si="47"/>
        <v>-98000</v>
      </c>
      <c r="K56" s="173">
        <f t="shared" si="47"/>
        <v>6182000</v>
      </c>
      <c r="L56" s="173">
        <f t="shared" si="47"/>
        <v>6180850</v>
      </c>
      <c r="M56" s="173">
        <f t="shared" si="47"/>
        <v>6180850</v>
      </c>
      <c r="N56" s="173">
        <f t="shared" si="47"/>
        <v>0</v>
      </c>
      <c r="O56" s="173">
        <f t="shared" si="47"/>
        <v>0</v>
      </c>
      <c r="P56" s="173">
        <f t="shared" si="47"/>
        <v>0</v>
      </c>
      <c r="Q56" s="173">
        <f t="shared" si="47"/>
        <v>0</v>
      </c>
      <c r="R56" s="173">
        <f t="shared" si="47"/>
        <v>1150</v>
      </c>
    </row>
    <row r="57" spans="1:18">
      <c r="A57" s="9" t="s">
        <v>64</v>
      </c>
      <c r="B57" s="9" t="s">
        <v>41</v>
      </c>
      <c r="C57" s="115">
        <v>6280000</v>
      </c>
      <c r="D57" s="115"/>
      <c r="E57" s="115"/>
      <c r="F57" s="115"/>
      <c r="G57" s="115"/>
      <c r="H57" s="115">
        <v>-98000</v>
      </c>
      <c r="I57" s="115"/>
      <c r="J57" s="115">
        <f>SUM(F57:I57)</f>
        <v>-98000</v>
      </c>
      <c r="K57" s="115">
        <f>C57+J57</f>
        <v>6182000</v>
      </c>
      <c r="L57" s="115">
        <v>6180850</v>
      </c>
      <c r="M57" s="115">
        <v>6180850</v>
      </c>
      <c r="N57" s="283">
        <f>L57-M57</f>
        <v>0</v>
      </c>
      <c r="O57" s="115"/>
      <c r="P57" s="115"/>
      <c r="Q57" s="283">
        <f>SUM(N57:P57)</f>
        <v>0</v>
      </c>
      <c r="R57" s="115">
        <f>K57-M57-Q57</f>
        <v>1150</v>
      </c>
    </row>
    <row r="58" spans="1:18">
      <c r="A58" s="14" t="s">
        <v>16</v>
      </c>
      <c r="B58" s="14" t="s">
        <v>88</v>
      </c>
      <c r="C58" s="173">
        <f>SUM(C59)</f>
        <v>30000</v>
      </c>
      <c r="D58" s="173">
        <f t="shared" ref="D58:R58" si="48">SUM(D59)</f>
        <v>0</v>
      </c>
      <c r="E58" s="173">
        <f t="shared" si="48"/>
        <v>0</v>
      </c>
      <c r="F58" s="173">
        <f t="shared" si="48"/>
        <v>0</v>
      </c>
      <c r="G58" s="173">
        <f t="shared" si="48"/>
        <v>0</v>
      </c>
      <c r="H58" s="173">
        <f t="shared" si="48"/>
        <v>-9000</v>
      </c>
      <c r="I58" s="173">
        <f t="shared" si="48"/>
        <v>0</v>
      </c>
      <c r="J58" s="173">
        <f t="shared" si="48"/>
        <v>-9000</v>
      </c>
      <c r="K58" s="173">
        <f t="shared" si="48"/>
        <v>21000</v>
      </c>
      <c r="L58" s="173">
        <f t="shared" si="48"/>
        <v>21000</v>
      </c>
      <c r="M58" s="173">
        <f t="shared" si="48"/>
        <v>21000</v>
      </c>
      <c r="N58" s="173">
        <f t="shared" si="48"/>
        <v>0</v>
      </c>
      <c r="O58" s="173">
        <f t="shared" si="48"/>
        <v>0</v>
      </c>
      <c r="P58" s="173">
        <f t="shared" si="48"/>
        <v>0</v>
      </c>
      <c r="Q58" s="173">
        <f t="shared" si="48"/>
        <v>0</v>
      </c>
      <c r="R58" s="173">
        <f t="shared" si="48"/>
        <v>0</v>
      </c>
    </row>
    <row r="59" spans="1:18">
      <c r="A59" s="9" t="s">
        <v>4</v>
      </c>
      <c r="B59" s="9" t="s">
        <v>88</v>
      </c>
      <c r="C59" s="115">
        <v>30000</v>
      </c>
      <c r="D59" s="115"/>
      <c r="E59" s="115"/>
      <c r="F59" s="115"/>
      <c r="G59" s="115"/>
      <c r="H59" s="115">
        <v>-9000</v>
      </c>
      <c r="I59" s="115"/>
      <c r="J59" s="115">
        <f>SUM(F59:I59)</f>
        <v>-9000</v>
      </c>
      <c r="K59" s="115">
        <f>C59+J59</f>
        <v>21000</v>
      </c>
      <c r="L59" s="115">
        <v>21000</v>
      </c>
      <c r="M59" s="115">
        <v>21000</v>
      </c>
      <c r="N59" s="283">
        <f>L59-M59</f>
        <v>0</v>
      </c>
      <c r="O59" s="115"/>
      <c r="P59" s="115"/>
      <c r="Q59" s="283">
        <f>SUM(N59:P59)</f>
        <v>0</v>
      </c>
      <c r="R59" s="115">
        <f>K59-M59-Q59</f>
        <v>0</v>
      </c>
    </row>
    <row r="60" spans="1:18">
      <c r="A60" s="14" t="s">
        <v>16</v>
      </c>
      <c r="B60" s="14" t="s">
        <v>79</v>
      </c>
      <c r="C60" s="173">
        <f>SUM(C61)</f>
        <v>279320000</v>
      </c>
      <c r="D60" s="173">
        <f t="shared" ref="D60:R60" si="49">SUM(D61)</f>
        <v>0</v>
      </c>
      <c r="E60" s="173">
        <f t="shared" si="49"/>
        <v>0</v>
      </c>
      <c r="F60" s="173">
        <f t="shared" si="49"/>
        <v>-100000000</v>
      </c>
      <c r="G60" s="173">
        <f t="shared" si="49"/>
        <v>0</v>
      </c>
      <c r="H60" s="173">
        <f t="shared" si="49"/>
        <v>123247000</v>
      </c>
      <c r="I60" s="173">
        <f t="shared" si="49"/>
        <v>0</v>
      </c>
      <c r="J60" s="173">
        <f t="shared" si="49"/>
        <v>23247000</v>
      </c>
      <c r="K60" s="173">
        <f t="shared" si="49"/>
        <v>302567000</v>
      </c>
      <c r="L60" s="173">
        <f t="shared" si="49"/>
        <v>90566430</v>
      </c>
      <c r="M60" s="173">
        <f t="shared" si="49"/>
        <v>90566430</v>
      </c>
      <c r="N60" s="173">
        <f t="shared" si="49"/>
        <v>0</v>
      </c>
      <c r="O60" s="173">
        <f t="shared" si="49"/>
        <v>212000000</v>
      </c>
      <c r="P60" s="173">
        <f t="shared" si="49"/>
        <v>0</v>
      </c>
      <c r="Q60" s="173">
        <f t="shared" si="49"/>
        <v>212000000</v>
      </c>
      <c r="R60" s="173">
        <f t="shared" si="49"/>
        <v>570</v>
      </c>
    </row>
    <row r="61" spans="1:18">
      <c r="A61" s="9" t="s">
        <v>4</v>
      </c>
      <c r="B61" s="9" t="s">
        <v>80</v>
      </c>
      <c r="C61" s="115">
        <v>279320000</v>
      </c>
      <c r="D61" s="115"/>
      <c r="E61" s="115"/>
      <c r="F61" s="115">
        <v>-100000000</v>
      </c>
      <c r="G61" s="115"/>
      <c r="H61" s="115">
        <v>123247000</v>
      </c>
      <c r="I61" s="115"/>
      <c r="J61" s="115">
        <f>SUM(F61:I61)</f>
        <v>23247000</v>
      </c>
      <c r="K61" s="115">
        <f>C61+J61</f>
        <v>302567000</v>
      </c>
      <c r="L61" s="115">
        <v>90566430</v>
      </c>
      <c r="M61" s="115">
        <v>90566430</v>
      </c>
      <c r="N61" s="283">
        <f>L61-M61</f>
        <v>0</v>
      </c>
      <c r="O61" s="115">
        <v>212000000</v>
      </c>
      <c r="P61" s="115"/>
      <c r="Q61" s="283">
        <f>SUM(N61:P61)</f>
        <v>212000000</v>
      </c>
      <c r="R61" s="115">
        <f>K61-M61-Q61</f>
        <v>570</v>
      </c>
    </row>
    <row r="62" spans="1:18">
      <c r="A62" s="14" t="s">
        <v>16</v>
      </c>
      <c r="B62" s="14" t="s">
        <v>49</v>
      </c>
      <c r="C62" s="173">
        <f>SUM(C63:C64)</f>
        <v>50000000</v>
      </c>
      <c r="D62" s="173">
        <f t="shared" ref="D62:R62" si="50">SUM(D63:D64)</f>
        <v>0</v>
      </c>
      <c r="E62" s="173">
        <f t="shared" si="50"/>
        <v>0</v>
      </c>
      <c r="F62" s="173">
        <f t="shared" si="50"/>
        <v>100000000</v>
      </c>
      <c r="G62" s="173">
        <f t="shared" si="50"/>
        <v>0</v>
      </c>
      <c r="H62" s="173">
        <f t="shared" si="50"/>
        <v>5048000</v>
      </c>
      <c r="I62" s="173">
        <f t="shared" si="50"/>
        <v>0</v>
      </c>
      <c r="J62" s="173">
        <f t="shared" si="50"/>
        <v>105048000</v>
      </c>
      <c r="K62" s="173">
        <f t="shared" si="50"/>
        <v>155048000</v>
      </c>
      <c r="L62" s="173">
        <f t="shared" si="50"/>
        <v>155046840</v>
      </c>
      <c r="M62" s="173">
        <f t="shared" si="50"/>
        <v>155046840</v>
      </c>
      <c r="N62" s="173">
        <f t="shared" si="50"/>
        <v>0</v>
      </c>
      <c r="O62" s="173">
        <f t="shared" si="50"/>
        <v>0</v>
      </c>
      <c r="P62" s="173">
        <f t="shared" si="50"/>
        <v>0</v>
      </c>
      <c r="Q62" s="173">
        <f t="shared" si="50"/>
        <v>0</v>
      </c>
      <c r="R62" s="173">
        <f t="shared" si="50"/>
        <v>1160</v>
      </c>
    </row>
    <row r="63" spans="1:18">
      <c r="A63" s="9" t="s">
        <v>4</v>
      </c>
      <c r="B63" s="9" t="s">
        <v>53</v>
      </c>
      <c r="C63" s="115">
        <v>20000000</v>
      </c>
      <c r="D63" s="115"/>
      <c r="E63" s="115"/>
      <c r="F63" s="115">
        <v>-15000000</v>
      </c>
      <c r="G63" s="115"/>
      <c r="H63" s="115">
        <v>4285000</v>
      </c>
      <c r="I63" s="115"/>
      <c r="J63" s="115">
        <f t="shared" ref="J63:J64" si="51">SUM(F63:I63)</f>
        <v>-10715000</v>
      </c>
      <c r="K63" s="115">
        <f>C63+J63</f>
        <v>9285000</v>
      </c>
      <c r="L63" s="115">
        <v>9284600</v>
      </c>
      <c r="M63" s="115">
        <v>9284600</v>
      </c>
      <c r="N63" s="283">
        <f t="shared" ref="N63:N64" si="52">L63-M63</f>
        <v>0</v>
      </c>
      <c r="O63" s="115"/>
      <c r="P63" s="115"/>
      <c r="Q63" s="283">
        <f t="shared" ref="Q63:Q64" si="53">SUM(N63:P63)</f>
        <v>0</v>
      </c>
      <c r="R63" s="115">
        <f t="shared" ref="R63:R64" si="54">K63-M63-Q63</f>
        <v>400</v>
      </c>
    </row>
    <row r="64" spans="1:18">
      <c r="A64" s="9" t="s">
        <v>4</v>
      </c>
      <c r="B64" s="9" t="s">
        <v>138</v>
      </c>
      <c r="C64" s="115">
        <v>30000000</v>
      </c>
      <c r="D64" s="115"/>
      <c r="E64" s="115"/>
      <c r="F64" s="115">
        <v>115000000</v>
      </c>
      <c r="G64" s="115"/>
      <c r="H64" s="115">
        <v>763000</v>
      </c>
      <c r="I64" s="115"/>
      <c r="J64" s="115">
        <f t="shared" si="51"/>
        <v>115763000</v>
      </c>
      <c r="K64" s="115">
        <f>C64+J64</f>
        <v>145763000</v>
      </c>
      <c r="L64" s="115">
        <v>145762240</v>
      </c>
      <c r="M64" s="115">
        <v>145762240</v>
      </c>
      <c r="N64" s="283">
        <f t="shared" si="52"/>
        <v>0</v>
      </c>
      <c r="O64" s="115"/>
      <c r="P64" s="115"/>
      <c r="Q64" s="283">
        <f t="shared" si="53"/>
        <v>0</v>
      </c>
      <c r="R64" s="115">
        <f t="shared" si="54"/>
        <v>760</v>
      </c>
    </row>
    <row r="65" spans="1:18">
      <c r="A65" s="14" t="s">
        <v>16</v>
      </c>
      <c r="B65" s="14" t="s">
        <v>186</v>
      </c>
      <c r="C65" s="173">
        <f>SUM(C66)</f>
        <v>67000000</v>
      </c>
      <c r="D65" s="173">
        <f t="shared" ref="D65:R65" si="55">SUM(D66)</f>
        <v>0</v>
      </c>
      <c r="E65" s="173">
        <f t="shared" si="55"/>
        <v>0</v>
      </c>
      <c r="F65" s="173">
        <f t="shared" si="55"/>
        <v>0</v>
      </c>
      <c r="G65" s="173">
        <f t="shared" si="55"/>
        <v>0</v>
      </c>
      <c r="H65" s="173">
        <f t="shared" si="55"/>
        <v>-1452000</v>
      </c>
      <c r="I65" s="173">
        <f t="shared" si="55"/>
        <v>0</v>
      </c>
      <c r="J65" s="173">
        <f t="shared" si="55"/>
        <v>-1452000</v>
      </c>
      <c r="K65" s="173">
        <f t="shared" si="55"/>
        <v>65548000</v>
      </c>
      <c r="L65" s="173">
        <f t="shared" si="55"/>
        <v>64853940</v>
      </c>
      <c r="M65" s="173">
        <f t="shared" si="55"/>
        <v>64853940</v>
      </c>
      <c r="N65" s="173">
        <f t="shared" si="55"/>
        <v>0</v>
      </c>
      <c r="O65" s="173">
        <f t="shared" si="55"/>
        <v>0</v>
      </c>
      <c r="P65" s="173">
        <f t="shared" si="55"/>
        <v>0</v>
      </c>
      <c r="Q65" s="173">
        <f t="shared" si="55"/>
        <v>0</v>
      </c>
      <c r="R65" s="173">
        <f t="shared" si="55"/>
        <v>694060</v>
      </c>
    </row>
    <row r="66" spans="1:18">
      <c r="A66" s="9" t="s">
        <v>4</v>
      </c>
      <c r="B66" s="9" t="s">
        <v>399</v>
      </c>
      <c r="C66" s="115">
        <v>67000000</v>
      </c>
      <c r="D66" s="115"/>
      <c r="E66" s="115"/>
      <c r="F66" s="115"/>
      <c r="G66" s="115"/>
      <c r="H66" s="115">
        <v>-1452000</v>
      </c>
      <c r="I66" s="115"/>
      <c r="J66" s="115">
        <f>SUM(F66:I66)</f>
        <v>-1452000</v>
      </c>
      <c r="K66" s="115">
        <f>C66+J66</f>
        <v>65548000</v>
      </c>
      <c r="L66" s="115">
        <v>64853940</v>
      </c>
      <c r="M66" s="115">
        <v>64853940</v>
      </c>
      <c r="N66" s="283">
        <f>L66-M66</f>
        <v>0</v>
      </c>
      <c r="O66" s="115"/>
      <c r="P66" s="115"/>
      <c r="Q66" s="283">
        <f>SUM(N66:P66)</f>
        <v>0</v>
      </c>
      <c r="R66" s="115">
        <f>K66-M66-Q66</f>
        <v>694060</v>
      </c>
    </row>
    <row r="67" spans="1:18">
      <c r="A67" s="13" t="s">
        <v>3</v>
      </c>
      <c r="B67" s="13" t="s">
        <v>408</v>
      </c>
      <c r="C67" s="120">
        <f t="shared" ref="C67:R67" si="56">SUM(C68,C71,C73,C75,C79,C85,C87,C90,C93,C97,C99,C101,C103,C105,C107,C109)</f>
        <v>575969000</v>
      </c>
      <c r="D67" s="120">
        <f t="shared" si="56"/>
        <v>0</v>
      </c>
      <c r="E67" s="120">
        <f t="shared" si="56"/>
        <v>0</v>
      </c>
      <c r="F67" s="120">
        <f t="shared" si="56"/>
        <v>0</v>
      </c>
      <c r="G67" s="120">
        <f t="shared" si="56"/>
        <v>0</v>
      </c>
      <c r="H67" s="120">
        <f t="shared" si="56"/>
        <v>-2446000</v>
      </c>
      <c r="I67" s="120">
        <f t="shared" si="56"/>
        <v>0</v>
      </c>
      <c r="J67" s="120">
        <f t="shared" si="56"/>
        <v>-2446000</v>
      </c>
      <c r="K67" s="120">
        <f t="shared" si="56"/>
        <v>573523000</v>
      </c>
      <c r="L67" s="120">
        <f t="shared" si="56"/>
        <v>413298260</v>
      </c>
      <c r="M67" s="120">
        <f t="shared" si="56"/>
        <v>413298260</v>
      </c>
      <c r="N67" s="120">
        <f t="shared" si="56"/>
        <v>0</v>
      </c>
      <c r="O67" s="120">
        <f t="shared" si="56"/>
        <v>160000000</v>
      </c>
      <c r="P67" s="120">
        <f t="shared" si="56"/>
        <v>0</v>
      </c>
      <c r="Q67" s="120">
        <f t="shared" si="56"/>
        <v>160000000</v>
      </c>
      <c r="R67" s="120">
        <f t="shared" si="56"/>
        <v>224740</v>
      </c>
    </row>
    <row r="68" spans="1:18">
      <c r="A68" s="14" t="s">
        <v>16</v>
      </c>
      <c r="B68" s="14" t="s">
        <v>18</v>
      </c>
      <c r="C68" s="173">
        <f>SUM(C69:C70)</f>
        <v>56748000</v>
      </c>
      <c r="D68" s="173">
        <f t="shared" ref="D68:R68" si="57">SUM(D69:D70)</f>
        <v>0</v>
      </c>
      <c r="E68" s="173">
        <f t="shared" si="57"/>
        <v>0</v>
      </c>
      <c r="F68" s="173">
        <f t="shared" si="57"/>
        <v>0</v>
      </c>
      <c r="G68" s="173">
        <f t="shared" si="57"/>
        <v>0</v>
      </c>
      <c r="H68" s="173">
        <f t="shared" si="57"/>
        <v>-3146000</v>
      </c>
      <c r="I68" s="173">
        <f t="shared" si="57"/>
        <v>0</v>
      </c>
      <c r="J68" s="173">
        <f t="shared" si="57"/>
        <v>-3146000</v>
      </c>
      <c r="K68" s="173">
        <f t="shared" si="57"/>
        <v>53602000</v>
      </c>
      <c r="L68" s="173">
        <f t="shared" si="57"/>
        <v>53510200</v>
      </c>
      <c r="M68" s="173">
        <f t="shared" si="57"/>
        <v>53510200</v>
      </c>
      <c r="N68" s="173">
        <f t="shared" si="57"/>
        <v>0</v>
      </c>
      <c r="O68" s="173">
        <f t="shared" si="57"/>
        <v>0</v>
      </c>
      <c r="P68" s="173">
        <f t="shared" si="57"/>
        <v>0</v>
      </c>
      <c r="Q68" s="173">
        <f t="shared" si="57"/>
        <v>0</v>
      </c>
      <c r="R68" s="173">
        <f t="shared" si="57"/>
        <v>91800</v>
      </c>
    </row>
    <row r="69" spans="1:18">
      <c r="A69" s="9" t="s">
        <v>4</v>
      </c>
      <c r="B69" s="9" t="s">
        <v>114</v>
      </c>
      <c r="C69" s="115">
        <v>41314000</v>
      </c>
      <c r="D69" s="115"/>
      <c r="E69" s="115"/>
      <c r="F69" s="115">
        <v>1000</v>
      </c>
      <c r="G69" s="115"/>
      <c r="H69" s="115"/>
      <c r="I69" s="115"/>
      <c r="J69" s="115">
        <f t="shared" ref="J69:J70" si="58">SUM(F69:I69)</f>
        <v>1000</v>
      </c>
      <c r="K69" s="115">
        <f>C69+J69</f>
        <v>41315000</v>
      </c>
      <c r="L69" s="115">
        <v>41314800</v>
      </c>
      <c r="M69" s="115">
        <v>41314800</v>
      </c>
      <c r="N69" s="283">
        <f t="shared" ref="N69:N70" si="59">L69-M69</f>
        <v>0</v>
      </c>
      <c r="O69" s="115"/>
      <c r="P69" s="115"/>
      <c r="Q69" s="283">
        <f t="shared" ref="Q69:Q70" si="60">SUM(N69:P69)</f>
        <v>0</v>
      </c>
      <c r="R69" s="115">
        <f t="shared" ref="R69:R70" si="61">K69-M69-Q69</f>
        <v>200</v>
      </c>
    </row>
    <row r="70" spans="1:18">
      <c r="A70" s="9" t="s">
        <v>4</v>
      </c>
      <c r="B70" s="9" t="s">
        <v>19</v>
      </c>
      <c r="C70" s="115">
        <v>15434000</v>
      </c>
      <c r="D70" s="115"/>
      <c r="E70" s="115"/>
      <c r="F70" s="115">
        <v>-1000</v>
      </c>
      <c r="G70" s="115"/>
      <c r="H70" s="115">
        <v>-3146000</v>
      </c>
      <c r="I70" s="115"/>
      <c r="J70" s="115">
        <f t="shared" si="58"/>
        <v>-3147000</v>
      </c>
      <c r="K70" s="115">
        <f>C70+J70</f>
        <v>12287000</v>
      </c>
      <c r="L70" s="115">
        <v>12195400</v>
      </c>
      <c r="M70" s="115">
        <v>12195400</v>
      </c>
      <c r="N70" s="283">
        <f t="shared" si="59"/>
        <v>0</v>
      </c>
      <c r="O70" s="115"/>
      <c r="P70" s="115"/>
      <c r="Q70" s="283">
        <f t="shared" si="60"/>
        <v>0</v>
      </c>
      <c r="R70" s="115">
        <f t="shared" si="61"/>
        <v>91600</v>
      </c>
    </row>
    <row r="71" spans="1:18">
      <c r="A71" s="14" t="s">
        <v>16</v>
      </c>
      <c r="B71" s="14" t="s">
        <v>20</v>
      </c>
      <c r="C71" s="173">
        <f>SUM(C72)</f>
        <v>3000000</v>
      </c>
      <c r="D71" s="173">
        <f t="shared" ref="D71:R71" si="62">SUM(D72)</f>
        <v>0</v>
      </c>
      <c r="E71" s="173">
        <f t="shared" si="62"/>
        <v>0</v>
      </c>
      <c r="F71" s="173">
        <f t="shared" si="62"/>
        <v>0</v>
      </c>
      <c r="G71" s="173">
        <f t="shared" si="62"/>
        <v>0</v>
      </c>
      <c r="H71" s="173">
        <f t="shared" si="62"/>
        <v>-2900000</v>
      </c>
      <c r="I71" s="173">
        <f t="shared" si="62"/>
        <v>0</v>
      </c>
      <c r="J71" s="173">
        <f t="shared" si="62"/>
        <v>-2900000</v>
      </c>
      <c r="K71" s="173">
        <f t="shared" si="62"/>
        <v>100000</v>
      </c>
      <c r="L71" s="173">
        <f t="shared" si="62"/>
        <v>100000</v>
      </c>
      <c r="M71" s="173">
        <f t="shared" si="62"/>
        <v>100000</v>
      </c>
      <c r="N71" s="173">
        <f t="shared" si="62"/>
        <v>0</v>
      </c>
      <c r="O71" s="173">
        <f t="shared" si="62"/>
        <v>0</v>
      </c>
      <c r="P71" s="173">
        <f t="shared" si="62"/>
        <v>0</v>
      </c>
      <c r="Q71" s="173">
        <f t="shared" si="62"/>
        <v>0</v>
      </c>
      <c r="R71" s="173">
        <f t="shared" si="62"/>
        <v>0</v>
      </c>
    </row>
    <row r="72" spans="1:18">
      <c r="A72" s="9" t="s">
        <v>4</v>
      </c>
      <c r="B72" s="9" t="s">
        <v>20</v>
      </c>
      <c r="C72" s="115">
        <v>3000000</v>
      </c>
      <c r="D72" s="115"/>
      <c r="E72" s="115"/>
      <c r="F72" s="115"/>
      <c r="G72" s="115"/>
      <c r="H72" s="115">
        <v>-2900000</v>
      </c>
      <c r="I72" s="115"/>
      <c r="J72" s="115">
        <f>SUM(F72:I72)</f>
        <v>-2900000</v>
      </c>
      <c r="K72" s="115">
        <f>C72+J72</f>
        <v>100000</v>
      </c>
      <c r="L72" s="115">
        <v>100000</v>
      </c>
      <c r="M72" s="115">
        <v>100000</v>
      </c>
      <c r="N72" s="283">
        <f>L72-M72</f>
        <v>0</v>
      </c>
      <c r="O72" s="115"/>
      <c r="P72" s="115"/>
      <c r="Q72" s="283">
        <f>SUM(N72:P72)</f>
        <v>0</v>
      </c>
      <c r="R72" s="115">
        <f>K72-M72-Q72</f>
        <v>0</v>
      </c>
    </row>
    <row r="73" spans="1:18">
      <c r="A73" s="14" t="s">
        <v>16</v>
      </c>
      <c r="B73" s="14" t="s">
        <v>23</v>
      </c>
      <c r="C73" s="173">
        <f>SUM(C74)</f>
        <v>4260000</v>
      </c>
      <c r="D73" s="173">
        <f t="shared" ref="D73:R73" si="63">SUM(D74)</f>
        <v>0</v>
      </c>
      <c r="E73" s="173">
        <f t="shared" si="63"/>
        <v>0</v>
      </c>
      <c r="F73" s="173">
        <f t="shared" si="63"/>
        <v>0</v>
      </c>
      <c r="G73" s="173">
        <f t="shared" si="63"/>
        <v>0</v>
      </c>
      <c r="H73" s="173">
        <f t="shared" si="63"/>
        <v>0</v>
      </c>
      <c r="I73" s="173">
        <f t="shared" si="63"/>
        <v>0</v>
      </c>
      <c r="J73" s="173">
        <f t="shared" si="63"/>
        <v>0</v>
      </c>
      <c r="K73" s="173">
        <f t="shared" si="63"/>
        <v>4260000</v>
      </c>
      <c r="L73" s="173">
        <f t="shared" si="63"/>
        <v>4260000</v>
      </c>
      <c r="M73" s="173">
        <f t="shared" si="63"/>
        <v>4260000</v>
      </c>
      <c r="N73" s="173">
        <f t="shared" si="63"/>
        <v>0</v>
      </c>
      <c r="O73" s="173">
        <f t="shared" si="63"/>
        <v>0</v>
      </c>
      <c r="P73" s="173">
        <f t="shared" si="63"/>
        <v>0</v>
      </c>
      <c r="Q73" s="173">
        <f t="shared" si="63"/>
        <v>0</v>
      </c>
      <c r="R73" s="173">
        <f t="shared" si="63"/>
        <v>0</v>
      </c>
    </row>
    <row r="74" spans="1:18">
      <c r="A74" s="9" t="s">
        <v>4</v>
      </c>
      <c r="B74" s="9" t="s">
        <v>23</v>
      </c>
      <c r="C74" s="115">
        <v>4260000</v>
      </c>
      <c r="D74" s="115"/>
      <c r="E74" s="115"/>
      <c r="F74" s="115"/>
      <c r="G74" s="115"/>
      <c r="H74" s="115"/>
      <c r="I74" s="115"/>
      <c r="J74" s="115">
        <f>SUM(F74:I74)</f>
        <v>0</v>
      </c>
      <c r="K74" s="115">
        <f>C74+J74</f>
        <v>4260000</v>
      </c>
      <c r="L74" s="115">
        <v>4260000</v>
      </c>
      <c r="M74" s="115">
        <v>4260000</v>
      </c>
      <c r="N74" s="283">
        <f>L74-M74</f>
        <v>0</v>
      </c>
      <c r="O74" s="115"/>
      <c r="P74" s="115"/>
      <c r="Q74" s="283">
        <f>SUM(N74:P74)</f>
        <v>0</v>
      </c>
      <c r="R74" s="115">
        <f>K74-M74-Q74</f>
        <v>0</v>
      </c>
    </row>
    <row r="75" spans="1:18">
      <c r="A75" s="14" t="s">
        <v>16</v>
      </c>
      <c r="B75" s="14" t="s">
        <v>21</v>
      </c>
      <c r="C75" s="173">
        <f>SUM(C76:C78)</f>
        <v>2640000</v>
      </c>
      <c r="D75" s="173">
        <f t="shared" ref="D75:R75" si="64">SUM(D76:D78)</f>
        <v>0</v>
      </c>
      <c r="E75" s="173">
        <f t="shared" si="64"/>
        <v>0</v>
      </c>
      <c r="F75" s="173">
        <f t="shared" si="64"/>
        <v>0</v>
      </c>
      <c r="G75" s="173">
        <f t="shared" si="64"/>
        <v>0</v>
      </c>
      <c r="H75" s="173">
        <f t="shared" si="64"/>
        <v>-1576000</v>
      </c>
      <c r="I75" s="173">
        <f t="shared" si="64"/>
        <v>0</v>
      </c>
      <c r="J75" s="173">
        <f t="shared" si="64"/>
        <v>-1576000</v>
      </c>
      <c r="K75" s="173">
        <f t="shared" si="64"/>
        <v>1064000</v>
      </c>
      <c r="L75" s="173">
        <f t="shared" si="64"/>
        <v>1063800</v>
      </c>
      <c r="M75" s="173">
        <f t="shared" si="64"/>
        <v>1063800</v>
      </c>
      <c r="N75" s="173">
        <f t="shared" si="64"/>
        <v>0</v>
      </c>
      <c r="O75" s="173">
        <f t="shared" si="64"/>
        <v>0</v>
      </c>
      <c r="P75" s="173">
        <f t="shared" si="64"/>
        <v>0</v>
      </c>
      <c r="Q75" s="173">
        <f t="shared" si="64"/>
        <v>0</v>
      </c>
      <c r="R75" s="173">
        <f t="shared" si="64"/>
        <v>200</v>
      </c>
    </row>
    <row r="76" spans="1:18">
      <c r="A76" s="9" t="s">
        <v>4</v>
      </c>
      <c r="B76" s="9" t="s">
        <v>35</v>
      </c>
      <c r="C76" s="115">
        <v>1590000</v>
      </c>
      <c r="D76" s="115"/>
      <c r="E76" s="115"/>
      <c r="F76" s="115"/>
      <c r="G76" s="115"/>
      <c r="H76" s="115">
        <v>-1326000</v>
      </c>
      <c r="I76" s="115"/>
      <c r="J76" s="115">
        <f t="shared" ref="J76:J78" si="65">SUM(F76:I76)</f>
        <v>-1326000</v>
      </c>
      <c r="K76" s="115">
        <f>C76+J76</f>
        <v>264000</v>
      </c>
      <c r="L76" s="115">
        <v>263800</v>
      </c>
      <c r="M76" s="115">
        <v>263800</v>
      </c>
      <c r="N76" s="283">
        <f t="shared" ref="N76:N78" si="66">L76-M76</f>
        <v>0</v>
      </c>
      <c r="O76" s="115"/>
      <c r="P76" s="115"/>
      <c r="Q76" s="283">
        <f t="shared" ref="Q76:Q78" si="67">SUM(N76:P76)</f>
        <v>0</v>
      </c>
      <c r="R76" s="115">
        <f t="shared" ref="R76:R78" si="68">K76-M76-Q76</f>
        <v>200</v>
      </c>
    </row>
    <row r="77" spans="1:18">
      <c r="A77" s="9" t="s">
        <v>4</v>
      </c>
      <c r="B77" s="9" t="s">
        <v>22</v>
      </c>
      <c r="C77" s="115">
        <v>800000</v>
      </c>
      <c r="D77" s="115"/>
      <c r="E77" s="115"/>
      <c r="F77" s="115"/>
      <c r="G77" s="115"/>
      <c r="H77" s="115"/>
      <c r="I77" s="115"/>
      <c r="J77" s="115">
        <f t="shared" si="65"/>
        <v>0</v>
      </c>
      <c r="K77" s="115">
        <f>C77+J77</f>
        <v>800000</v>
      </c>
      <c r="L77" s="115">
        <v>800000</v>
      </c>
      <c r="M77" s="115">
        <v>800000</v>
      </c>
      <c r="N77" s="283">
        <f t="shared" si="66"/>
        <v>0</v>
      </c>
      <c r="O77" s="115"/>
      <c r="P77" s="115"/>
      <c r="Q77" s="283">
        <f t="shared" si="67"/>
        <v>0</v>
      </c>
      <c r="R77" s="115">
        <f t="shared" si="68"/>
        <v>0</v>
      </c>
    </row>
    <row r="78" spans="1:18">
      <c r="A78" s="9" t="s">
        <v>4</v>
      </c>
      <c r="B78" s="9" t="s">
        <v>407</v>
      </c>
      <c r="C78" s="115">
        <v>250000</v>
      </c>
      <c r="D78" s="115"/>
      <c r="E78" s="115"/>
      <c r="F78" s="115"/>
      <c r="G78" s="115"/>
      <c r="H78" s="115">
        <v>-250000</v>
      </c>
      <c r="I78" s="115"/>
      <c r="J78" s="115">
        <f t="shared" si="65"/>
        <v>-250000</v>
      </c>
      <c r="K78" s="115">
        <f>C78+J78</f>
        <v>0</v>
      </c>
      <c r="L78" s="115">
        <v>0</v>
      </c>
      <c r="M78" s="115">
        <v>0</v>
      </c>
      <c r="N78" s="283">
        <f t="shared" si="66"/>
        <v>0</v>
      </c>
      <c r="O78" s="115"/>
      <c r="P78" s="115"/>
      <c r="Q78" s="283">
        <f t="shared" si="67"/>
        <v>0</v>
      </c>
      <c r="R78" s="115">
        <f t="shared" si="68"/>
        <v>0</v>
      </c>
    </row>
    <row r="79" spans="1:18">
      <c r="A79" s="14" t="s">
        <v>16</v>
      </c>
      <c r="B79" s="14" t="s">
        <v>24</v>
      </c>
      <c r="C79" s="173">
        <f>SUM(C80:C84)</f>
        <v>5089000</v>
      </c>
      <c r="D79" s="173">
        <f t="shared" ref="D79:R79" si="69">SUM(D80:D84)</f>
        <v>0</v>
      </c>
      <c r="E79" s="173">
        <f t="shared" si="69"/>
        <v>0</v>
      </c>
      <c r="F79" s="173">
        <f t="shared" si="69"/>
        <v>0</v>
      </c>
      <c r="G79" s="173">
        <f t="shared" si="69"/>
        <v>0</v>
      </c>
      <c r="H79" s="173">
        <f t="shared" si="69"/>
        <v>-837000</v>
      </c>
      <c r="I79" s="173">
        <f t="shared" si="69"/>
        <v>0</v>
      </c>
      <c r="J79" s="173">
        <f t="shared" si="69"/>
        <v>-837000</v>
      </c>
      <c r="K79" s="173">
        <f t="shared" si="69"/>
        <v>4252000</v>
      </c>
      <c r="L79" s="173">
        <f t="shared" si="69"/>
        <v>4249800</v>
      </c>
      <c r="M79" s="173">
        <f t="shared" si="69"/>
        <v>4249800</v>
      </c>
      <c r="N79" s="173">
        <f t="shared" si="69"/>
        <v>0</v>
      </c>
      <c r="O79" s="173">
        <f t="shared" si="69"/>
        <v>0</v>
      </c>
      <c r="P79" s="173">
        <f t="shared" si="69"/>
        <v>0</v>
      </c>
      <c r="Q79" s="173">
        <f t="shared" si="69"/>
        <v>0</v>
      </c>
      <c r="R79" s="173">
        <f t="shared" si="69"/>
        <v>2200</v>
      </c>
    </row>
    <row r="80" spans="1:18">
      <c r="A80" s="9" t="s">
        <v>4</v>
      </c>
      <c r="B80" s="9" t="s">
        <v>299</v>
      </c>
      <c r="C80" s="115">
        <v>2300000</v>
      </c>
      <c r="D80" s="115"/>
      <c r="E80" s="115"/>
      <c r="F80" s="115"/>
      <c r="G80" s="115"/>
      <c r="H80" s="115">
        <v>-392000</v>
      </c>
      <c r="I80" s="115"/>
      <c r="J80" s="115">
        <f t="shared" ref="J80:J84" si="70">SUM(F80:I80)</f>
        <v>-392000</v>
      </c>
      <c r="K80" s="115">
        <f>C80+J80</f>
        <v>1908000</v>
      </c>
      <c r="L80" s="115">
        <v>1907060</v>
      </c>
      <c r="M80" s="115">
        <v>1907060</v>
      </c>
      <c r="N80" s="283">
        <f t="shared" ref="N80:N84" si="71">L80-M80</f>
        <v>0</v>
      </c>
      <c r="O80" s="115"/>
      <c r="P80" s="115"/>
      <c r="Q80" s="283">
        <f t="shared" ref="Q80:Q84" si="72">SUM(N80:P80)</f>
        <v>0</v>
      </c>
      <c r="R80" s="115">
        <f t="shared" ref="R80:R84" si="73">K80-M80-Q80</f>
        <v>940</v>
      </c>
    </row>
    <row r="81" spans="1:18">
      <c r="A81" s="9" t="s">
        <v>4</v>
      </c>
      <c r="B81" s="9" t="s">
        <v>300</v>
      </c>
      <c r="C81" s="115">
        <v>1564000</v>
      </c>
      <c r="D81" s="115"/>
      <c r="E81" s="115"/>
      <c r="F81" s="115"/>
      <c r="G81" s="115"/>
      <c r="H81" s="115">
        <v>-250000</v>
      </c>
      <c r="I81" s="115"/>
      <c r="J81" s="115">
        <f t="shared" si="70"/>
        <v>-250000</v>
      </c>
      <c r="K81" s="115">
        <f>C81+J81</f>
        <v>1314000</v>
      </c>
      <c r="L81" s="115">
        <v>1313020</v>
      </c>
      <c r="M81" s="115">
        <v>1313020</v>
      </c>
      <c r="N81" s="283">
        <f t="shared" si="71"/>
        <v>0</v>
      </c>
      <c r="O81" s="115"/>
      <c r="P81" s="115"/>
      <c r="Q81" s="283">
        <f t="shared" si="72"/>
        <v>0</v>
      </c>
      <c r="R81" s="115">
        <f t="shared" si="73"/>
        <v>980</v>
      </c>
    </row>
    <row r="82" spans="1:18">
      <c r="A82" s="9" t="s">
        <v>4</v>
      </c>
      <c r="B82" s="9" t="s">
        <v>301</v>
      </c>
      <c r="C82" s="115">
        <v>766000</v>
      </c>
      <c r="D82" s="115"/>
      <c r="E82" s="115"/>
      <c r="F82" s="115"/>
      <c r="G82" s="115"/>
      <c r="H82" s="115">
        <v>-120000</v>
      </c>
      <c r="I82" s="115"/>
      <c r="J82" s="115">
        <f t="shared" si="70"/>
        <v>-120000</v>
      </c>
      <c r="K82" s="115">
        <f>C82+J82</f>
        <v>646000</v>
      </c>
      <c r="L82" s="115">
        <v>645900</v>
      </c>
      <c r="M82" s="115">
        <v>645900</v>
      </c>
      <c r="N82" s="283">
        <f t="shared" si="71"/>
        <v>0</v>
      </c>
      <c r="O82" s="115"/>
      <c r="P82" s="115"/>
      <c r="Q82" s="283">
        <f t="shared" si="72"/>
        <v>0</v>
      </c>
      <c r="R82" s="115">
        <f t="shared" si="73"/>
        <v>100</v>
      </c>
    </row>
    <row r="83" spans="1:18">
      <c r="A83" s="9" t="s">
        <v>4</v>
      </c>
      <c r="B83" s="9" t="s">
        <v>302</v>
      </c>
      <c r="C83" s="115">
        <v>357000</v>
      </c>
      <c r="D83" s="115"/>
      <c r="E83" s="115"/>
      <c r="F83" s="115"/>
      <c r="G83" s="115"/>
      <c r="H83" s="115">
        <v>-59000</v>
      </c>
      <c r="I83" s="115"/>
      <c r="J83" s="115">
        <f t="shared" si="70"/>
        <v>-59000</v>
      </c>
      <c r="K83" s="115">
        <f>C83+J83</f>
        <v>298000</v>
      </c>
      <c r="L83" s="115">
        <v>298000</v>
      </c>
      <c r="M83" s="115">
        <v>298000</v>
      </c>
      <c r="N83" s="283">
        <f t="shared" si="71"/>
        <v>0</v>
      </c>
      <c r="O83" s="115"/>
      <c r="P83" s="115"/>
      <c r="Q83" s="283">
        <f t="shared" si="72"/>
        <v>0</v>
      </c>
      <c r="R83" s="115">
        <f t="shared" si="73"/>
        <v>0</v>
      </c>
    </row>
    <row r="84" spans="1:18">
      <c r="A84" s="9" t="s">
        <v>4</v>
      </c>
      <c r="B84" s="9" t="s">
        <v>303</v>
      </c>
      <c r="C84" s="115">
        <v>102000</v>
      </c>
      <c r="D84" s="115"/>
      <c r="E84" s="115"/>
      <c r="F84" s="115"/>
      <c r="G84" s="115"/>
      <c r="H84" s="115">
        <v>-16000</v>
      </c>
      <c r="I84" s="115"/>
      <c r="J84" s="115">
        <f t="shared" si="70"/>
        <v>-16000</v>
      </c>
      <c r="K84" s="115">
        <f>C84+J84</f>
        <v>86000</v>
      </c>
      <c r="L84" s="115">
        <v>85820</v>
      </c>
      <c r="M84" s="115">
        <v>85820</v>
      </c>
      <c r="N84" s="283">
        <f t="shared" si="71"/>
        <v>0</v>
      </c>
      <c r="O84" s="115"/>
      <c r="P84" s="115"/>
      <c r="Q84" s="283">
        <f t="shared" si="72"/>
        <v>0</v>
      </c>
      <c r="R84" s="115">
        <f t="shared" si="73"/>
        <v>180</v>
      </c>
    </row>
    <row r="85" spans="1:18">
      <c r="A85" s="14" t="s">
        <v>16</v>
      </c>
      <c r="B85" s="14" t="s">
        <v>56</v>
      </c>
      <c r="C85" s="173">
        <f>SUM(C86)</f>
        <v>7200000</v>
      </c>
      <c r="D85" s="173">
        <f t="shared" ref="D85:R85" si="74">SUM(D86)</f>
        <v>0</v>
      </c>
      <c r="E85" s="173">
        <f t="shared" si="74"/>
        <v>0</v>
      </c>
      <c r="F85" s="173">
        <f t="shared" si="74"/>
        <v>0</v>
      </c>
      <c r="G85" s="173">
        <f t="shared" si="74"/>
        <v>0</v>
      </c>
      <c r="H85" s="173">
        <f t="shared" si="74"/>
        <v>-19000</v>
      </c>
      <c r="I85" s="173">
        <f t="shared" si="74"/>
        <v>0</v>
      </c>
      <c r="J85" s="173">
        <f t="shared" si="74"/>
        <v>-19000</v>
      </c>
      <c r="K85" s="173">
        <f t="shared" si="74"/>
        <v>7181000</v>
      </c>
      <c r="L85" s="173">
        <f t="shared" si="74"/>
        <v>7180630</v>
      </c>
      <c r="M85" s="173">
        <f t="shared" si="74"/>
        <v>7180630</v>
      </c>
      <c r="N85" s="173">
        <f t="shared" si="74"/>
        <v>0</v>
      </c>
      <c r="O85" s="173">
        <f t="shared" si="74"/>
        <v>0</v>
      </c>
      <c r="P85" s="173">
        <f t="shared" si="74"/>
        <v>0</v>
      </c>
      <c r="Q85" s="173">
        <f t="shared" si="74"/>
        <v>0</v>
      </c>
      <c r="R85" s="173">
        <f t="shared" si="74"/>
        <v>370</v>
      </c>
    </row>
    <row r="86" spans="1:18">
      <c r="A86" s="9" t="s">
        <v>64</v>
      </c>
      <c r="B86" s="9" t="s">
        <v>389</v>
      </c>
      <c r="C86" s="115">
        <v>7200000</v>
      </c>
      <c r="D86" s="115"/>
      <c r="E86" s="115"/>
      <c r="F86" s="115"/>
      <c r="G86" s="115"/>
      <c r="H86" s="115">
        <v>-19000</v>
      </c>
      <c r="I86" s="115"/>
      <c r="J86" s="115">
        <f>SUM(F86:I86)</f>
        <v>-19000</v>
      </c>
      <c r="K86" s="115">
        <f>C86+J86</f>
        <v>7181000</v>
      </c>
      <c r="L86" s="115">
        <v>7180630</v>
      </c>
      <c r="M86" s="115">
        <v>7180630</v>
      </c>
      <c r="N86" s="283">
        <f>L86-M86</f>
        <v>0</v>
      </c>
      <c r="O86" s="115"/>
      <c r="P86" s="115"/>
      <c r="Q86" s="283">
        <f>SUM(N86:P86)</f>
        <v>0</v>
      </c>
      <c r="R86" s="115">
        <f>K86-M86-Q86</f>
        <v>370</v>
      </c>
    </row>
    <row r="87" spans="1:18">
      <c r="A87" s="14" t="s">
        <v>16</v>
      </c>
      <c r="B87" s="14" t="s">
        <v>36</v>
      </c>
      <c r="C87" s="173">
        <f>SUM(C88:C89)</f>
        <v>14500000</v>
      </c>
      <c r="D87" s="173">
        <f t="shared" ref="D87:R87" si="75">SUM(D88:D89)</f>
        <v>0</v>
      </c>
      <c r="E87" s="173">
        <f t="shared" si="75"/>
        <v>0</v>
      </c>
      <c r="F87" s="173">
        <f t="shared" si="75"/>
        <v>0</v>
      </c>
      <c r="G87" s="173">
        <f t="shared" si="75"/>
        <v>0</v>
      </c>
      <c r="H87" s="173">
        <f t="shared" si="75"/>
        <v>-4502000</v>
      </c>
      <c r="I87" s="173">
        <f t="shared" si="75"/>
        <v>0</v>
      </c>
      <c r="J87" s="173">
        <f t="shared" si="75"/>
        <v>-4502000</v>
      </c>
      <c r="K87" s="173">
        <f t="shared" si="75"/>
        <v>9998000</v>
      </c>
      <c r="L87" s="173">
        <f t="shared" si="75"/>
        <v>9997950</v>
      </c>
      <c r="M87" s="173">
        <f t="shared" si="75"/>
        <v>9997950</v>
      </c>
      <c r="N87" s="173">
        <f t="shared" si="75"/>
        <v>0</v>
      </c>
      <c r="O87" s="173">
        <f t="shared" si="75"/>
        <v>0</v>
      </c>
      <c r="P87" s="173">
        <f t="shared" si="75"/>
        <v>0</v>
      </c>
      <c r="Q87" s="173">
        <f t="shared" si="75"/>
        <v>0</v>
      </c>
      <c r="R87" s="173">
        <f t="shared" si="75"/>
        <v>50</v>
      </c>
    </row>
    <row r="88" spans="1:18">
      <c r="A88" s="9" t="s">
        <v>4</v>
      </c>
      <c r="B88" s="9" t="s">
        <v>37</v>
      </c>
      <c r="C88" s="115">
        <v>14000000</v>
      </c>
      <c r="D88" s="115"/>
      <c r="E88" s="115"/>
      <c r="F88" s="115"/>
      <c r="G88" s="115"/>
      <c r="H88" s="115">
        <v>-4002000</v>
      </c>
      <c r="I88" s="115"/>
      <c r="J88" s="115">
        <f t="shared" ref="J88:J89" si="76">SUM(F88:I88)</f>
        <v>-4002000</v>
      </c>
      <c r="K88" s="115">
        <f>C88+J88</f>
        <v>9998000</v>
      </c>
      <c r="L88" s="115">
        <v>9997950</v>
      </c>
      <c r="M88" s="115">
        <v>9997950</v>
      </c>
      <c r="N88" s="283">
        <f t="shared" ref="N88:N89" si="77">L88-M88</f>
        <v>0</v>
      </c>
      <c r="O88" s="115"/>
      <c r="P88" s="115"/>
      <c r="Q88" s="283">
        <f t="shared" ref="Q88:Q89" si="78">SUM(N88:P88)</f>
        <v>0</v>
      </c>
      <c r="R88" s="115">
        <f t="shared" ref="R88:R89" si="79">K88-M88-Q88</f>
        <v>50</v>
      </c>
    </row>
    <row r="89" spans="1:18">
      <c r="A89" s="9" t="s">
        <v>4</v>
      </c>
      <c r="B89" s="9" t="s">
        <v>43</v>
      </c>
      <c r="C89" s="115">
        <v>500000</v>
      </c>
      <c r="D89" s="115"/>
      <c r="E89" s="115"/>
      <c r="F89" s="115"/>
      <c r="G89" s="115"/>
      <c r="H89" s="115">
        <v>-500000</v>
      </c>
      <c r="I89" s="115"/>
      <c r="J89" s="115">
        <f t="shared" si="76"/>
        <v>-500000</v>
      </c>
      <c r="K89" s="115">
        <f>C89+J89</f>
        <v>0</v>
      </c>
      <c r="L89" s="115">
        <v>0</v>
      </c>
      <c r="M89" s="115">
        <v>0</v>
      </c>
      <c r="N89" s="283">
        <f t="shared" si="77"/>
        <v>0</v>
      </c>
      <c r="O89" s="115"/>
      <c r="P89" s="115"/>
      <c r="Q89" s="283">
        <f t="shared" si="78"/>
        <v>0</v>
      </c>
      <c r="R89" s="115">
        <f t="shared" si="79"/>
        <v>0</v>
      </c>
    </row>
    <row r="90" spans="1:18">
      <c r="A90" s="14" t="s">
        <v>16</v>
      </c>
      <c r="B90" s="14" t="s">
        <v>31</v>
      </c>
      <c r="C90" s="173">
        <f>SUM(C91:C92)</f>
        <v>114870000</v>
      </c>
      <c r="D90" s="173">
        <f t="shared" ref="D90:R90" si="80">SUM(D91:D92)</f>
        <v>0</v>
      </c>
      <c r="E90" s="173">
        <f t="shared" si="80"/>
        <v>0</v>
      </c>
      <c r="F90" s="173">
        <f t="shared" si="80"/>
        <v>0</v>
      </c>
      <c r="G90" s="173">
        <f t="shared" si="80"/>
        <v>0</v>
      </c>
      <c r="H90" s="173">
        <f t="shared" si="80"/>
        <v>-47852000</v>
      </c>
      <c r="I90" s="173">
        <f t="shared" si="80"/>
        <v>0</v>
      </c>
      <c r="J90" s="173">
        <f t="shared" si="80"/>
        <v>-47852000</v>
      </c>
      <c r="K90" s="173">
        <f t="shared" si="80"/>
        <v>67018000</v>
      </c>
      <c r="L90" s="173">
        <f t="shared" si="80"/>
        <v>66894850</v>
      </c>
      <c r="M90" s="173">
        <f t="shared" si="80"/>
        <v>66894850</v>
      </c>
      <c r="N90" s="173">
        <f t="shared" si="80"/>
        <v>0</v>
      </c>
      <c r="O90" s="173">
        <f t="shared" si="80"/>
        <v>0</v>
      </c>
      <c r="P90" s="173">
        <f t="shared" si="80"/>
        <v>0</v>
      </c>
      <c r="Q90" s="173">
        <f t="shared" si="80"/>
        <v>0</v>
      </c>
      <c r="R90" s="173">
        <f t="shared" si="80"/>
        <v>123150</v>
      </c>
    </row>
    <row r="91" spans="1:18">
      <c r="A91" s="9" t="s">
        <v>64</v>
      </c>
      <c r="B91" s="9" t="s">
        <v>68</v>
      </c>
      <c r="C91" s="115">
        <v>114750000</v>
      </c>
      <c r="D91" s="115"/>
      <c r="E91" s="115"/>
      <c r="F91" s="115"/>
      <c r="G91" s="115"/>
      <c r="H91" s="115">
        <v>-47802000</v>
      </c>
      <c r="I91" s="115"/>
      <c r="J91" s="115">
        <f t="shared" ref="J91:J92" si="81">SUM(F91:I91)</f>
        <v>-47802000</v>
      </c>
      <c r="K91" s="115">
        <f>C91+J91</f>
        <v>66948000</v>
      </c>
      <c r="L91" s="115">
        <v>66825600</v>
      </c>
      <c r="M91" s="115">
        <v>66825600</v>
      </c>
      <c r="N91" s="283">
        <f t="shared" ref="N91:N92" si="82">L91-M91</f>
        <v>0</v>
      </c>
      <c r="O91" s="115"/>
      <c r="P91" s="115"/>
      <c r="Q91" s="283">
        <f t="shared" ref="Q91:Q92" si="83">SUM(N91:P91)</f>
        <v>0</v>
      </c>
      <c r="R91" s="115">
        <f t="shared" ref="R91:R92" si="84">K91-M91-Q91</f>
        <v>122400</v>
      </c>
    </row>
    <row r="92" spans="1:18">
      <c r="A92" s="9" t="s">
        <v>64</v>
      </c>
      <c r="B92" s="9" t="s">
        <v>158</v>
      </c>
      <c r="C92" s="115">
        <v>120000</v>
      </c>
      <c r="D92" s="115"/>
      <c r="E92" s="115"/>
      <c r="F92" s="115"/>
      <c r="G92" s="115"/>
      <c r="H92" s="115">
        <v>-50000</v>
      </c>
      <c r="I92" s="115"/>
      <c r="J92" s="115">
        <f t="shared" si="81"/>
        <v>-50000</v>
      </c>
      <c r="K92" s="115">
        <f>C92+J92</f>
        <v>70000</v>
      </c>
      <c r="L92" s="115">
        <v>69250</v>
      </c>
      <c r="M92" s="115">
        <v>69250</v>
      </c>
      <c r="N92" s="283">
        <f t="shared" si="82"/>
        <v>0</v>
      </c>
      <c r="O92" s="115"/>
      <c r="P92" s="115"/>
      <c r="Q92" s="283">
        <f t="shared" si="83"/>
        <v>0</v>
      </c>
      <c r="R92" s="115">
        <f t="shared" si="84"/>
        <v>750</v>
      </c>
    </row>
    <row r="93" spans="1:18">
      <c r="A93" s="14" t="s">
        <v>16</v>
      </c>
      <c r="B93" s="14" t="s">
        <v>47</v>
      </c>
      <c r="C93" s="173">
        <f>SUM(C94:C96)</f>
        <v>12665000</v>
      </c>
      <c r="D93" s="173">
        <f t="shared" ref="D93:R93" si="85">SUM(D94:D96)</f>
        <v>0</v>
      </c>
      <c r="E93" s="173">
        <f t="shared" si="85"/>
        <v>0</v>
      </c>
      <c r="F93" s="173">
        <f t="shared" si="85"/>
        <v>0</v>
      </c>
      <c r="G93" s="173">
        <f t="shared" si="85"/>
        <v>0</v>
      </c>
      <c r="H93" s="173">
        <f t="shared" si="85"/>
        <v>-2698000</v>
      </c>
      <c r="I93" s="173">
        <f t="shared" si="85"/>
        <v>0</v>
      </c>
      <c r="J93" s="173">
        <f t="shared" si="85"/>
        <v>-2698000</v>
      </c>
      <c r="K93" s="173">
        <f t="shared" si="85"/>
        <v>9967000</v>
      </c>
      <c r="L93" s="173">
        <f t="shared" si="85"/>
        <v>9966200</v>
      </c>
      <c r="M93" s="173">
        <f t="shared" si="85"/>
        <v>9966200</v>
      </c>
      <c r="N93" s="173">
        <f t="shared" si="85"/>
        <v>0</v>
      </c>
      <c r="O93" s="173">
        <f t="shared" si="85"/>
        <v>0</v>
      </c>
      <c r="P93" s="173">
        <f t="shared" si="85"/>
        <v>0</v>
      </c>
      <c r="Q93" s="173">
        <f t="shared" si="85"/>
        <v>0</v>
      </c>
      <c r="R93" s="173">
        <f t="shared" si="85"/>
        <v>800</v>
      </c>
    </row>
    <row r="94" spans="1:18">
      <c r="A94" s="9" t="s">
        <v>64</v>
      </c>
      <c r="B94" s="9" t="s">
        <v>137</v>
      </c>
      <c r="C94" s="115">
        <v>4800000</v>
      </c>
      <c r="D94" s="115"/>
      <c r="E94" s="115"/>
      <c r="F94" s="115"/>
      <c r="G94" s="115"/>
      <c r="H94" s="115">
        <v>-1024000</v>
      </c>
      <c r="I94" s="115"/>
      <c r="J94" s="115">
        <f t="shared" ref="J94:J96" si="86">SUM(F94:I94)</f>
        <v>-1024000</v>
      </c>
      <c r="K94" s="115">
        <f>C94+J94</f>
        <v>3776000</v>
      </c>
      <c r="L94" s="115">
        <v>3776000</v>
      </c>
      <c r="M94" s="115">
        <v>3776000</v>
      </c>
      <c r="N94" s="283">
        <f t="shared" ref="N94:N96" si="87">L94-M94</f>
        <v>0</v>
      </c>
      <c r="O94" s="115"/>
      <c r="P94" s="115"/>
      <c r="Q94" s="283">
        <f t="shared" ref="Q94:Q96" si="88">SUM(N94:P94)</f>
        <v>0</v>
      </c>
      <c r="R94" s="115">
        <f t="shared" ref="R94:R96" si="89">K94-M94-Q94</f>
        <v>0</v>
      </c>
    </row>
    <row r="95" spans="1:18">
      <c r="A95" s="9" t="s">
        <v>64</v>
      </c>
      <c r="B95" s="9" t="s">
        <v>83</v>
      </c>
      <c r="C95" s="115">
        <v>3065000</v>
      </c>
      <c r="D95" s="115"/>
      <c r="E95" s="115"/>
      <c r="F95" s="115"/>
      <c r="G95" s="115"/>
      <c r="H95" s="115">
        <v>-9000</v>
      </c>
      <c r="I95" s="115"/>
      <c r="J95" s="115">
        <f t="shared" si="86"/>
        <v>-9000</v>
      </c>
      <c r="K95" s="115">
        <f>C95+J95</f>
        <v>3056000</v>
      </c>
      <c r="L95" s="115">
        <v>3055200</v>
      </c>
      <c r="M95" s="115">
        <v>3055200</v>
      </c>
      <c r="N95" s="283">
        <f t="shared" si="87"/>
        <v>0</v>
      </c>
      <c r="O95" s="115"/>
      <c r="P95" s="115"/>
      <c r="Q95" s="283">
        <f t="shared" si="88"/>
        <v>0</v>
      </c>
      <c r="R95" s="115">
        <f t="shared" si="89"/>
        <v>800</v>
      </c>
    </row>
    <row r="96" spans="1:18">
      <c r="A96" s="9" t="s">
        <v>64</v>
      </c>
      <c r="B96" s="9" t="s">
        <v>48</v>
      </c>
      <c r="C96" s="115">
        <v>4800000</v>
      </c>
      <c r="D96" s="115"/>
      <c r="E96" s="115"/>
      <c r="F96" s="115"/>
      <c r="G96" s="115"/>
      <c r="H96" s="115">
        <v>-1665000</v>
      </c>
      <c r="I96" s="115"/>
      <c r="J96" s="115">
        <f t="shared" si="86"/>
        <v>-1665000</v>
      </c>
      <c r="K96" s="115">
        <f>C96+J96</f>
        <v>3135000</v>
      </c>
      <c r="L96" s="115">
        <v>3135000</v>
      </c>
      <c r="M96" s="115">
        <v>3135000</v>
      </c>
      <c r="N96" s="283">
        <f t="shared" si="87"/>
        <v>0</v>
      </c>
      <c r="O96" s="115"/>
      <c r="P96" s="115"/>
      <c r="Q96" s="283">
        <f t="shared" si="88"/>
        <v>0</v>
      </c>
      <c r="R96" s="115">
        <f t="shared" si="89"/>
        <v>0</v>
      </c>
    </row>
    <row r="97" spans="1:18">
      <c r="A97" s="14" t="s">
        <v>16</v>
      </c>
      <c r="B97" s="14" t="s">
        <v>63</v>
      </c>
      <c r="C97" s="173">
        <f>SUM(C98)</f>
        <v>250090000</v>
      </c>
      <c r="D97" s="173">
        <f t="shared" ref="D97:R97" si="90">SUM(D98)</f>
        <v>0</v>
      </c>
      <c r="E97" s="173">
        <f t="shared" si="90"/>
        <v>0</v>
      </c>
      <c r="F97" s="173">
        <f t="shared" si="90"/>
        <v>-6500000</v>
      </c>
      <c r="G97" s="173">
        <f t="shared" si="90"/>
        <v>0</v>
      </c>
      <c r="H97" s="173">
        <f t="shared" si="90"/>
        <v>-26456000</v>
      </c>
      <c r="I97" s="173">
        <f t="shared" si="90"/>
        <v>0</v>
      </c>
      <c r="J97" s="173">
        <f t="shared" si="90"/>
        <v>-32956000</v>
      </c>
      <c r="K97" s="173">
        <f t="shared" si="90"/>
        <v>217134000</v>
      </c>
      <c r="L97" s="173">
        <f t="shared" si="90"/>
        <v>217133570</v>
      </c>
      <c r="M97" s="173">
        <f t="shared" si="90"/>
        <v>217133570</v>
      </c>
      <c r="N97" s="173">
        <f t="shared" si="90"/>
        <v>0</v>
      </c>
      <c r="O97" s="173">
        <f t="shared" si="90"/>
        <v>0</v>
      </c>
      <c r="P97" s="173">
        <f t="shared" si="90"/>
        <v>0</v>
      </c>
      <c r="Q97" s="173">
        <f t="shared" si="90"/>
        <v>0</v>
      </c>
      <c r="R97" s="173">
        <f t="shared" si="90"/>
        <v>430</v>
      </c>
    </row>
    <row r="98" spans="1:18">
      <c r="A98" s="9" t="s">
        <v>64</v>
      </c>
      <c r="B98" s="9" t="s">
        <v>63</v>
      </c>
      <c r="C98" s="115">
        <v>250090000</v>
      </c>
      <c r="D98" s="115"/>
      <c r="E98" s="115"/>
      <c r="F98" s="115">
        <v>-6500000</v>
      </c>
      <c r="G98" s="115"/>
      <c r="H98" s="115">
        <v>-26456000</v>
      </c>
      <c r="I98" s="115"/>
      <c r="J98" s="115">
        <f>SUM(F98:I98)</f>
        <v>-32956000</v>
      </c>
      <c r="K98" s="115">
        <f>C98+J98</f>
        <v>217134000</v>
      </c>
      <c r="L98" s="115">
        <v>217133570</v>
      </c>
      <c r="M98" s="115">
        <v>217133570</v>
      </c>
      <c r="N98" s="283">
        <f>L98-M98</f>
        <v>0</v>
      </c>
      <c r="O98" s="115"/>
      <c r="P98" s="115"/>
      <c r="Q98" s="283">
        <f>SUM(N98:P98)</f>
        <v>0</v>
      </c>
      <c r="R98" s="115">
        <f>K98-M98-Q98</f>
        <v>430</v>
      </c>
    </row>
    <row r="99" spans="1:18">
      <c r="A99" s="14" t="s">
        <v>16</v>
      </c>
      <c r="B99" s="14" t="s">
        <v>60</v>
      </c>
      <c r="C99" s="173">
        <f>SUM(C100)</f>
        <v>1560000</v>
      </c>
      <c r="D99" s="173">
        <f t="shared" ref="D99:R99" si="91">SUM(D100)</f>
        <v>0</v>
      </c>
      <c r="E99" s="173">
        <f t="shared" si="91"/>
        <v>0</v>
      </c>
      <c r="F99" s="173">
        <f t="shared" si="91"/>
        <v>0</v>
      </c>
      <c r="G99" s="173">
        <f t="shared" si="91"/>
        <v>0</v>
      </c>
      <c r="H99" s="173">
        <f t="shared" si="91"/>
        <v>-720000</v>
      </c>
      <c r="I99" s="173">
        <f t="shared" si="91"/>
        <v>0</v>
      </c>
      <c r="J99" s="173">
        <f t="shared" si="91"/>
        <v>-720000</v>
      </c>
      <c r="K99" s="173">
        <f t="shared" si="91"/>
        <v>840000</v>
      </c>
      <c r="L99" s="173">
        <f t="shared" si="91"/>
        <v>840000</v>
      </c>
      <c r="M99" s="173">
        <f t="shared" si="91"/>
        <v>840000</v>
      </c>
      <c r="N99" s="173">
        <f t="shared" si="91"/>
        <v>0</v>
      </c>
      <c r="O99" s="173">
        <f t="shared" si="91"/>
        <v>0</v>
      </c>
      <c r="P99" s="173">
        <f t="shared" si="91"/>
        <v>0</v>
      </c>
      <c r="Q99" s="173">
        <f t="shared" si="91"/>
        <v>0</v>
      </c>
      <c r="R99" s="173">
        <f t="shared" si="91"/>
        <v>0</v>
      </c>
    </row>
    <row r="100" spans="1:18">
      <c r="A100" s="9" t="s">
        <v>4</v>
      </c>
      <c r="B100" s="9" t="s">
        <v>60</v>
      </c>
      <c r="C100" s="115">
        <v>1560000</v>
      </c>
      <c r="D100" s="115"/>
      <c r="E100" s="115"/>
      <c r="F100" s="115"/>
      <c r="G100" s="115"/>
      <c r="H100" s="115">
        <v>-720000</v>
      </c>
      <c r="I100" s="115"/>
      <c r="J100" s="115">
        <f>SUM(F100:I100)</f>
        <v>-720000</v>
      </c>
      <c r="K100" s="115">
        <f>C100+J100</f>
        <v>840000</v>
      </c>
      <c r="L100" s="115">
        <v>840000</v>
      </c>
      <c r="M100" s="115">
        <v>840000</v>
      </c>
      <c r="N100" s="283">
        <f>L100-M100</f>
        <v>0</v>
      </c>
      <c r="O100" s="115"/>
      <c r="P100" s="115"/>
      <c r="Q100" s="283">
        <f>SUM(N100:P100)</f>
        <v>0</v>
      </c>
      <c r="R100" s="115">
        <f>K100-M100-Q100</f>
        <v>0</v>
      </c>
    </row>
    <row r="101" spans="1:18">
      <c r="A101" s="14" t="s">
        <v>16</v>
      </c>
      <c r="B101" s="14" t="s">
        <v>38</v>
      </c>
      <c r="C101" s="173">
        <f>SUM(C102)</f>
        <v>800000</v>
      </c>
      <c r="D101" s="173">
        <f t="shared" ref="D101:R101" si="92">SUM(D102)</f>
        <v>0</v>
      </c>
      <c r="E101" s="173">
        <f t="shared" si="92"/>
        <v>0</v>
      </c>
      <c r="F101" s="173">
        <f t="shared" si="92"/>
        <v>0</v>
      </c>
      <c r="G101" s="173">
        <f t="shared" si="92"/>
        <v>0</v>
      </c>
      <c r="H101" s="173">
        <f t="shared" si="92"/>
        <v>-465000</v>
      </c>
      <c r="I101" s="173">
        <f t="shared" si="92"/>
        <v>0</v>
      </c>
      <c r="J101" s="173">
        <f t="shared" si="92"/>
        <v>-465000</v>
      </c>
      <c r="K101" s="173">
        <f t="shared" si="92"/>
        <v>335000</v>
      </c>
      <c r="L101" s="173">
        <f t="shared" si="92"/>
        <v>335000</v>
      </c>
      <c r="M101" s="173">
        <f t="shared" si="92"/>
        <v>335000</v>
      </c>
      <c r="N101" s="173">
        <f t="shared" si="92"/>
        <v>0</v>
      </c>
      <c r="O101" s="173">
        <f t="shared" si="92"/>
        <v>0</v>
      </c>
      <c r="P101" s="173">
        <f t="shared" si="92"/>
        <v>0</v>
      </c>
      <c r="Q101" s="173">
        <f t="shared" si="92"/>
        <v>0</v>
      </c>
      <c r="R101" s="173">
        <f t="shared" si="92"/>
        <v>0</v>
      </c>
    </row>
    <row r="102" spans="1:18">
      <c r="A102" s="9" t="s">
        <v>4</v>
      </c>
      <c r="B102" s="9" t="s">
        <v>39</v>
      </c>
      <c r="C102" s="115">
        <v>800000</v>
      </c>
      <c r="D102" s="115"/>
      <c r="E102" s="115"/>
      <c r="F102" s="115"/>
      <c r="G102" s="115"/>
      <c r="H102" s="115">
        <v>-465000</v>
      </c>
      <c r="I102" s="115"/>
      <c r="J102" s="115">
        <f>SUM(F102:I102)</f>
        <v>-465000</v>
      </c>
      <c r="K102" s="115">
        <f>C102+J102</f>
        <v>335000</v>
      </c>
      <c r="L102" s="115">
        <v>335000</v>
      </c>
      <c r="M102" s="115">
        <v>335000</v>
      </c>
      <c r="N102" s="283">
        <f>L102-M102</f>
        <v>0</v>
      </c>
      <c r="O102" s="115"/>
      <c r="P102" s="115"/>
      <c r="Q102" s="283">
        <f>SUM(N102:P102)</f>
        <v>0</v>
      </c>
      <c r="R102" s="115">
        <f>K102-M102-Q102</f>
        <v>0</v>
      </c>
    </row>
    <row r="103" spans="1:18">
      <c r="A103" s="14" t="s">
        <v>16</v>
      </c>
      <c r="B103" s="14" t="s">
        <v>40</v>
      </c>
      <c r="C103" s="173">
        <f>SUM(C104)</f>
        <v>1200000</v>
      </c>
      <c r="D103" s="173">
        <f t="shared" ref="D103:R103" si="93">SUM(D104)</f>
        <v>0</v>
      </c>
      <c r="E103" s="173">
        <f t="shared" si="93"/>
        <v>0</v>
      </c>
      <c r="F103" s="173">
        <f t="shared" si="93"/>
        <v>0</v>
      </c>
      <c r="G103" s="173">
        <f t="shared" si="93"/>
        <v>0</v>
      </c>
      <c r="H103" s="173">
        <f t="shared" si="93"/>
        <v>-247000</v>
      </c>
      <c r="I103" s="173">
        <f t="shared" si="93"/>
        <v>0</v>
      </c>
      <c r="J103" s="173">
        <f t="shared" si="93"/>
        <v>-247000</v>
      </c>
      <c r="K103" s="173">
        <f t="shared" si="93"/>
        <v>953000</v>
      </c>
      <c r="L103" s="173">
        <f t="shared" si="93"/>
        <v>948450</v>
      </c>
      <c r="M103" s="173">
        <f t="shared" si="93"/>
        <v>948450</v>
      </c>
      <c r="N103" s="173">
        <f t="shared" si="93"/>
        <v>0</v>
      </c>
      <c r="O103" s="173">
        <f t="shared" si="93"/>
        <v>0</v>
      </c>
      <c r="P103" s="173">
        <f t="shared" si="93"/>
        <v>0</v>
      </c>
      <c r="Q103" s="173">
        <f t="shared" si="93"/>
        <v>0</v>
      </c>
      <c r="R103" s="173">
        <f t="shared" si="93"/>
        <v>4550</v>
      </c>
    </row>
    <row r="104" spans="1:18">
      <c r="A104" s="9" t="s">
        <v>64</v>
      </c>
      <c r="B104" s="9" t="s">
        <v>41</v>
      </c>
      <c r="C104" s="115">
        <v>1200000</v>
      </c>
      <c r="D104" s="115"/>
      <c r="E104" s="115"/>
      <c r="F104" s="115"/>
      <c r="G104" s="115"/>
      <c r="H104" s="115">
        <v>-247000</v>
      </c>
      <c r="I104" s="115"/>
      <c r="J104" s="115">
        <f>SUM(F104:I104)</f>
        <v>-247000</v>
      </c>
      <c r="K104" s="115">
        <f>C104+J104</f>
        <v>953000</v>
      </c>
      <c r="L104" s="115">
        <v>948450</v>
      </c>
      <c r="M104" s="115">
        <v>948450</v>
      </c>
      <c r="N104" s="283">
        <f>L104-M104</f>
        <v>0</v>
      </c>
      <c r="O104" s="115"/>
      <c r="P104" s="115"/>
      <c r="Q104" s="283">
        <f>SUM(N104:P104)</f>
        <v>0</v>
      </c>
      <c r="R104" s="115">
        <f>K104-M104-Q104</f>
        <v>4550</v>
      </c>
    </row>
    <row r="105" spans="1:18">
      <c r="A105" s="14" t="s">
        <v>16</v>
      </c>
      <c r="B105" s="14" t="s">
        <v>79</v>
      </c>
      <c r="C105" s="173">
        <f>SUM(C106)</f>
        <v>82347000</v>
      </c>
      <c r="D105" s="173">
        <f t="shared" ref="D105:R105" si="94">SUM(D106)</f>
        <v>0</v>
      </c>
      <c r="E105" s="173">
        <f t="shared" si="94"/>
        <v>0</v>
      </c>
      <c r="F105" s="173">
        <f t="shared" si="94"/>
        <v>0</v>
      </c>
      <c r="G105" s="173">
        <f t="shared" si="94"/>
        <v>0</v>
      </c>
      <c r="H105" s="173">
        <f t="shared" si="94"/>
        <v>81041000</v>
      </c>
      <c r="I105" s="173">
        <f t="shared" si="94"/>
        <v>0</v>
      </c>
      <c r="J105" s="173">
        <f t="shared" si="94"/>
        <v>81041000</v>
      </c>
      <c r="K105" s="173">
        <f t="shared" si="94"/>
        <v>163388000</v>
      </c>
      <c r="L105" s="173">
        <f t="shared" si="94"/>
        <v>3388000</v>
      </c>
      <c r="M105" s="173">
        <f t="shared" si="94"/>
        <v>3388000</v>
      </c>
      <c r="N105" s="173">
        <f t="shared" si="94"/>
        <v>0</v>
      </c>
      <c r="O105" s="173">
        <f t="shared" si="94"/>
        <v>160000000</v>
      </c>
      <c r="P105" s="173">
        <f t="shared" si="94"/>
        <v>0</v>
      </c>
      <c r="Q105" s="173">
        <f t="shared" si="94"/>
        <v>160000000</v>
      </c>
      <c r="R105" s="173">
        <f t="shared" si="94"/>
        <v>0</v>
      </c>
    </row>
    <row r="106" spans="1:18">
      <c r="A106" s="9" t="s">
        <v>4</v>
      </c>
      <c r="B106" s="9" t="s">
        <v>80</v>
      </c>
      <c r="C106" s="115">
        <v>82347000</v>
      </c>
      <c r="D106" s="115"/>
      <c r="E106" s="115"/>
      <c r="F106" s="115"/>
      <c r="G106" s="115"/>
      <c r="H106" s="115">
        <v>81041000</v>
      </c>
      <c r="I106" s="115"/>
      <c r="J106" s="115">
        <f>SUM(F106:I106)</f>
        <v>81041000</v>
      </c>
      <c r="K106" s="115">
        <f>C106+J106</f>
        <v>163388000</v>
      </c>
      <c r="L106" s="115">
        <v>3388000</v>
      </c>
      <c r="M106" s="115">
        <v>3388000</v>
      </c>
      <c r="N106" s="283">
        <f>L106-M106</f>
        <v>0</v>
      </c>
      <c r="O106" s="115">
        <v>160000000</v>
      </c>
      <c r="P106" s="115"/>
      <c r="Q106" s="283">
        <f>SUM(N106:P106)</f>
        <v>160000000</v>
      </c>
      <c r="R106" s="115">
        <f>K106-M106-Q106</f>
        <v>0</v>
      </c>
    </row>
    <row r="107" spans="1:18">
      <c r="A107" s="14" t="s">
        <v>16</v>
      </c>
      <c r="B107" s="14" t="s">
        <v>49</v>
      </c>
      <c r="C107" s="173">
        <f>SUM(C108)</f>
        <v>9000000</v>
      </c>
      <c r="D107" s="173">
        <f t="shared" ref="D107:R107" si="95">SUM(D108)</f>
        <v>0</v>
      </c>
      <c r="E107" s="173">
        <f t="shared" si="95"/>
        <v>0</v>
      </c>
      <c r="F107" s="173">
        <f t="shared" si="95"/>
        <v>0</v>
      </c>
      <c r="G107" s="173">
        <f t="shared" si="95"/>
        <v>0</v>
      </c>
      <c r="H107" s="173">
        <f t="shared" si="95"/>
        <v>9603000</v>
      </c>
      <c r="I107" s="173">
        <f t="shared" si="95"/>
        <v>0</v>
      </c>
      <c r="J107" s="173">
        <f t="shared" si="95"/>
        <v>9603000</v>
      </c>
      <c r="K107" s="173">
        <f t="shared" si="95"/>
        <v>18603000</v>
      </c>
      <c r="L107" s="173">
        <f t="shared" si="95"/>
        <v>18602590</v>
      </c>
      <c r="M107" s="173">
        <f t="shared" si="95"/>
        <v>18602590</v>
      </c>
      <c r="N107" s="173">
        <f t="shared" si="95"/>
        <v>0</v>
      </c>
      <c r="O107" s="173">
        <f t="shared" si="95"/>
        <v>0</v>
      </c>
      <c r="P107" s="173">
        <f t="shared" si="95"/>
        <v>0</v>
      </c>
      <c r="Q107" s="173">
        <f t="shared" si="95"/>
        <v>0</v>
      </c>
      <c r="R107" s="173">
        <f t="shared" si="95"/>
        <v>410</v>
      </c>
    </row>
    <row r="108" spans="1:18">
      <c r="A108" s="9" t="s">
        <v>4</v>
      </c>
      <c r="B108" s="9" t="s">
        <v>53</v>
      </c>
      <c r="C108" s="115">
        <v>9000000</v>
      </c>
      <c r="D108" s="115"/>
      <c r="E108" s="115"/>
      <c r="F108" s="115"/>
      <c r="G108" s="115"/>
      <c r="H108" s="115">
        <v>9603000</v>
      </c>
      <c r="I108" s="115"/>
      <c r="J108" s="115">
        <f>SUM(F108:I108)</f>
        <v>9603000</v>
      </c>
      <c r="K108" s="115">
        <f>C108+J108</f>
        <v>18603000</v>
      </c>
      <c r="L108" s="115">
        <v>18602590</v>
      </c>
      <c r="M108" s="115">
        <v>18602590</v>
      </c>
      <c r="N108" s="283">
        <f>L108-M108</f>
        <v>0</v>
      </c>
      <c r="O108" s="115"/>
      <c r="P108" s="115"/>
      <c r="Q108" s="283">
        <f>SUM(N108:P108)</f>
        <v>0</v>
      </c>
      <c r="R108" s="115">
        <f>K108-M108-Q108</f>
        <v>410</v>
      </c>
    </row>
    <row r="109" spans="1:18">
      <c r="A109" s="14" t="s">
        <v>16</v>
      </c>
      <c r="B109" s="14" t="s">
        <v>186</v>
      </c>
      <c r="C109" s="173">
        <f>SUM(C110)</f>
        <v>10000000</v>
      </c>
      <c r="D109" s="173">
        <f t="shared" ref="D109:R109" si="96">SUM(D110)</f>
        <v>0</v>
      </c>
      <c r="E109" s="173">
        <f t="shared" si="96"/>
        <v>0</v>
      </c>
      <c r="F109" s="173">
        <f t="shared" si="96"/>
        <v>6500000</v>
      </c>
      <c r="G109" s="173">
        <f t="shared" si="96"/>
        <v>0</v>
      </c>
      <c r="H109" s="173">
        <f t="shared" si="96"/>
        <v>-1672000</v>
      </c>
      <c r="I109" s="173">
        <f t="shared" si="96"/>
        <v>0</v>
      </c>
      <c r="J109" s="173">
        <f t="shared" si="96"/>
        <v>4828000</v>
      </c>
      <c r="K109" s="173">
        <f t="shared" si="96"/>
        <v>14828000</v>
      </c>
      <c r="L109" s="173">
        <f t="shared" si="96"/>
        <v>14827220</v>
      </c>
      <c r="M109" s="173">
        <f t="shared" si="96"/>
        <v>14827220</v>
      </c>
      <c r="N109" s="173">
        <f t="shared" si="96"/>
        <v>0</v>
      </c>
      <c r="O109" s="173">
        <f t="shared" si="96"/>
        <v>0</v>
      </c>
      <c r="P109" s="173">
        <f t="shared" si="96"/>
        <v>0</v>
      </c>
      <c r="Q109" s="173">
        <f t="shared" si="96"/>
        <v>0</v>
      </c>
      <c r="R109" s="173">
        <f t="shared" si="96"/>
        <v>780</v>
      </c>
    </row>
    <row r="110" spans="1:18">
      <c r="A110" s="9" t="s">
        <v>4</v>
      </c>
      <c r="B110" s="9" t="s">
        <v>399</v>
      </c>
      <c r="C110" s="115">
        <v>10000000</v>
      </c>
      <c r="D110" s="115"/>
      <c r="E110" s="115"/>
      <c r="F110" s="115">
        <v>6500000</v>
      </c>
      <c r="G110" s="115"/>
      <c r="H110" s="115">
        <v>-1672000</v>
      </c>
      <c r="I110" s="115"/>
      <c r="J110" s="115">
        <f>SUM(F110:I110)</f>
        <v>4828000</v>
      </c>
      <c r="K110" s="115">
        <f>C110+J110</f>
        <v>14828000</v>
      </c>
      <c r="L110" s="115">
        <v>14827220</v>
      </c>
      <c r="M110" s="115">
        <v>14827220</v>
      </c>
      <c r="N110" s="283">
        <f>L110-M110</f>
        <v>0</v>
      </c>
      <c r="O110" s="115"/>
      <c r="P110" s="115"/>
      <c r="Q110" s="283">
        <f>SUM(N110:P110)</f>
        <v>0</v>
      </c>
      <c r="R110" s="115">
        <f>K110-M110-Q110</f>
        <v>780</v>
      </c>
    </row>
    <row r="111" spans="1:18"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</row>
  </sheetData>
  <autoFilter ref="A5:R110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49"/>
  <sheetViews>
    <sheetView workbookViewId="0">
      <selection activeCell="E2" sqref="E2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731</v>
      </c>
      <c r="D2" s="145"/>
      <c r="E2" s="145"/>
      <c r="F2" s="145"/>
      <c r="G2" s="145"/>
      <c r="H2" s="145"/>
    </row>
    <row r="3" spans="1:18">
      <c r="C3" s="112">
        <f>SUBTOTAL(9,C11:C147)</f>
        <v>5371107000</v>
      </c>
      <c r="D3" s="112">
        <f t="shared" ref="D3:R3" si="0">SUBTOTAL(9,D11:D147)</f>
        <v>0</v>
      </c>
      <c r="E3" s="112">
        <f t="shared" si="0"/>
        <v>0</v>
      </c>
      <c r="F3" s="108"/>
      <c r="G3" s="108"/>
      <c r="H3" s="108">
        <f t="shared" si="0"/>
        <v>0</v>
      </c>
      <c r="I3" s="108">
        <f t="shared" si="0"/>
        <v>910395000</v>
      </c>
      <c r="J3" s="112">
        <f t="shared" si="0"/>
        <v>910395000</v>
      </c>
      <c r="K3" s="112">
        <f t="shared" si="0"/>
        <v>6281502000</v>
      </c>
      <c r="L3" s="112">
        <f t="shared" si="0"/>
        <v>6213792178</v>
      </c>
      <c r="M3" s="112">
        <f t="shared" si="0"/>
        <v>6213792178</v>
      </c>
      <c r="N3" s="112">
        <f t="shared" si="0"/>
        <v>0</v>
      </c>
      <c r="O3" s="112">
        <f t="shared" si="0"/>
        <v>0</v>
      </c>
      <c r="P3" s="112">
        <f t="shared" si="0"/>
        <v>0</v>
      </c>
      <c r="Q3" s="112">
        <f t="shared" si="0"/>
        <v>0</v>
      </c>
      <c r="R3" s="112">
        <f t="shared" si="0"/>
        <v>67709822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123</v>
      </c>
      <c r="C6" s="115">
        <f>SUM(C7,C24,C31,C110)</f>
        <v>1079730000</v>
      </c>
      <c r="D6" s="115">
        <f t="shared" ref="D6:R6" si="1">SUM(D7,D24,D31,D110)</f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0</v>
      </c>
      <c r="I6" s="115">
        <f t="shared" si="1"/>
        <v>182079000</v>
      </c>
      <c r="J6" s="115">
        <f t="shared" si="1"/>
        <v>182079000</v>
      </c>
      <c r="K6" s="115">
        <f t="shared" si="1"/>
        <v>1261809000</v>
      </c>
      <c r="L6" s="115">
        <f t="shared" si="1"/>
        <v>1248181649</v>
      </c>
      <c r="M6" s="115">
        <f t="shared" si="1"/>
        <v>1248181649</v>
      </c>
      <c r="N6" s="115">
        <f t="shared" si="1"/>
        <v>0</v>
      </c>
      <c r="O6" s="115">
        <f t="shared" si="1"/>
        <v>0</v>
      </c>
      <c r="P6" s="115">
        <f t="shared" si="1"/>
        <v>0</v>
      </c>
      <c r="Q6" s="115">
        <f t="shared" si="1"/>
        <v>0</v>
      </c>
      <c r="R6" s="115">
        <f t="shared" si="1"/>
        <v>13627351</v>
      </c>
    </row>
    <row r="7" spans="1:18">
      <c r="A7" s="11" t="s">
        <v>1</v>
      </c>
      <c r="B7" s="11" t="s">
        <v>707</v>
      </c>
      <c r="C7" s="117">
        <f>SUM(C8)</f>
        <v>9031000</v>
      </c>
      <c r="D7" s="117">
        <f t="shared" ref="D7:R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9031000</v>
      </c>
      <c r="L7" s="117">
        <f t="shared" si="2"/>
        <v>8888689</v>
      </c>
      <c r="M7" s="117">
        <f t="shared" si="2"/>
        <v>8888689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142311</v>
      </c>
    </row>
    <row r="8" spans="1:18">
      <c r="A8" s="12" t="s">
        <v>2</v>
      </c>
      <c r="B8" s="12" t="s">
        <v>691</v>
      </c>
      <c r="C8" s="119">
        <f>SUM(C9)</f>
        <v>9031000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19">
        <f t="shared" si="2"/>
        <v>9031000</v>
      </c>
      <c r="L8" s="119">
        <f t="shared" si="2"/>
        <v>8888689</v>
      </c>
      <c r="M8" s="119">
        <f t="shared" si="2"/>
        <v>8888689</v>
      </c>
      <c r="N8" s="119">
        <f t="shared" si="2"/>
        <v>0</v>
      </c>
      <c r="O8" s="119">
        <f t="shared" si="2"/>
        <v>0</v>
      </c>
      <c r="P8" s="119">
        <f t="shared" si="2"/>
        <v>0</v>
      </c>
      <c r="Q8" s="119">
        <f t="shared" si="2"/>
        <v>0</v>
      </c>
      <c r="R8" s="119">
        <f t="shared" si="2"/>
        <v>142311</v>
      </c>
    </row>
    <row r="9" spans="1:18">
      <c r="A9" s="13" t="s">
        <v>3</v>
      </c>
      <c r="B9" s="13" t="s">
        <v>732</v>
      </c>
      <c r="C9" s="120">
        <f t="shared" ref="C9:R9" si="3">SUM(C10,C12,C14,C16,C22,C18,C20)</f>
        <v>9031000</v>
      </c>
      <c r="D9" s="120">
        <f t="shared" si="3"/>
        <v>0</v>
      </c>
      <c r="E9" s="120">
        <f t="shared" si="3"/>
        <v>0</v>
      </c>
      <c r="F9" s="120">
        <f t="shared" si="3"/>
        <v>0</v>
      </c>
      <c r="G9" s="120">
        <f t="shared" si="3"/>
        <v>0</v>
      </c>
      <c r="H9" s="120">
        <f t="shared" si="3"/>
        <v>0</v>
      </c>
      <c r="I9" s="120">
        <f t="shared" si="3"/>
        <v>0</v>
      </c>
      <c r="J9" s="120">
        <f t="shared" si="3"/>
        <v>0</v>
      </c>
      <c r="K9" s="120">
        <f t="shared" si="3"/>
        <v>9031000</v>
      </c>
      <c r="L9" s="120">
        <f t="shared" si="3"/>
        <v>8888689</v>
      </c>
      <c r="M9" s="120">
        <f t="shared" si="3"/>
        <v>8888689</v>
      </c>
      <c r="N9" s="120">
        <f t="shared" si="3"/>
        <v>0</v>
      </c>
      <c r="O9" s="120">
        <f t="shared" si="3"/>
        <v>0</v>
      </c>
      <c r="P9" s="120">
        <f t="shared" si="3"/>
        <v>0</v>
      </c>
      <c r="Q9" s="120">
        <f t="shared" si="3"/>
        <v>0</v>
      </c>
      <c r="R9" s="120">
        <f t="shared" si="3"/>
        <v>142311</v>
      </c>
    </row>
    <row r="10" spans="1:18">
      <c r="A10" s="14" t="s">
        <v>16</v>
      </c>
      <c r="B10" s="14" t="s">
        <v>729</v>
      </c>
      <c r="C10" s="173">
        <f>SUM(C11)</f>
        <v>450000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73">
        <f t="shared" si="4"/>
        <v>450000</v>
      </c>
      <c r="L10" s="173">
        <f t="shared" si="4"/>
        <v>450000</v>
      </c>
      <c r="M10" s="173">
        <f t="shared" si="4"/>
        <v>450000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0</v>
      </c>
    </row>
    <row r="11" spans="1:18">
      <c r="A11" s="9" t="s">
        <v>693</v>
      </c>
      <c r="B11" s="9" t="s">
        <v>35</v>
      </c>
      <c r="C11" s="115">
        <v>450000</v>
      </c>
      <c r="D11" s="115"/>
      <c r="E11" s="115"/>
      <c r="F11" s="115"/>
      <c r="G11" s="115"/>
      <c r="H11" s="115"/>
      <c r="I11" s="115"/>
      <c r="J11" s="115">
        <f>SUM(F11:I11)</f>
        <v>0</v>
      </c>
      <c r="K11" s="115">
        <f>C11+J11</f>
        <v>450000</v>
      </c>
      <c r="L11" s="115">
        <v>450000</v>
      </c>
      <c r="M11" s="115">
        <v>450000</v>
      </c>
      <c r="N11" s="283">
        <f>L11-M11</f>
        <v>0</v>
      </c>
      <c r="O11" s="115"/>
      <c r="P11" s="115"/>
      <c r="Q11" s="283">
        <f>SUM(N11:P11)</f>
        <v>0</v>
      </c>
      <c r="R11" s="115">
        <f>K11-M11-Q11</f>
        <v>0</v>
      </c>
    </row>
    <row r="12" spans="1:18">
      <c r="A12" s="14" t="s">
        <v>16</v>
      </c>
      <c r="B12" s="14" t="s">
        <v>692</v>
      </c>
      <c r="C12" s="173">
        <f>SUM(C13)</f>
        <v>1000000</v>
      </c>
      <c r="D12" s="173">
        <f t="shared" ref="D12:R12" si="5">SUM(D13)</f>
        <v>0</v>
      </c>
      <c r="E12" s="173">
        <f t="shared" si="5"/>
        <v>0</v>
      </c>
      <c r="F12" s="173">
        <f t="shared" si="5"/>
        <v>0</v>
      </c>
      <c r="G12" s="173">
        <f t="shared" si="5"/>
        <v>0</v>
      </c>
      <c r="H12" s="173">
        <f t="shared" si="5"/>
        <v>0</v>
      </c>
      <c r="I12" s="173">
        <f t="shared" si="5"/>
        <v>0</v>
      </c>
      <c r="J12" s="173">
        <f t="shared" si="5"/>
        <v>0</v>
      </c>
      <c r="K12" s="173">
        <f t="shared" si="5"/>
        <v>1000000</v>
      </c>
      <c r="L12" s="173">
        <f t="shared" si="5"/>
        <v>993200</v>
      </c>
      <c r="M12" s="173">
        <f t="shared" si="5"/>
        <v>993200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6800</v>
      </c>
    </row>
    <row r="13" spans="1:18">
      <c r="A13" s="9" t="s">
        <v>4</v>
      </c>
      <c r="B13" s="9" t="s">
        <v>144</v>
      </c>
      <c r="C13" s="115">
        <v>1000000</v>
      </c>
      <c r="D13" s="115"/>
      <c r="E13" s="115"/>
      <c r="F13" s="115"/>
      <c r="G13" s="115"/>
      <c r="H13" s="115"/>
      <c r="I13" s="115"/>
      <c r="J13" s="115">
        <f>SUM(F13:I13)</f>
        <v>0</v>
      </c>
      <c r="K13" s="115">
        <f>C13+J13</f>
        <v>1000000</v>
      </c>
      <c r="L13" s="115">
        <v>993200</v>
      </c>
      <c r="M13" s="115">
        <v>993200</v>
      </c>
      <c r="N13" s="283">
        <f>L13-M13</f>
        <v>0</v>
      </c>
      <c r="O13" s="115"/>
      <c r="P13" s="115"/>
      <c r="Q13" s="283">
        <f>SUM(N13:P13)</f>
        <v>0</v>
      </c>
      <c r="R13" s="115">
        <f>K13-M13-Q13</f>
        <v>6800</v>
      </c>
    </row>
    <row r="14" spans="1:18">
      <c r="A14" s="14" t="s">
        <v>16</v>
      </c>
      <c r="B14" s="14" t="s">
        <v>695</v>
      </c>
      <c r="C14" s="173">
        <f>SUM(C15)</f>
        <v>900000</v>
      </c>
      <c r="D14" s="173">
        <f t="shared" ref="D14:R14" si="6">SUM(D15)</f>
        <v>0</v>
      </c>
      <c r="E14" s="173">
        <f t="shared" si="6"/>
        <v>0</v>
      </c>
      <c r="F14" s="173">
        <f t="shared" si="6"/>
        <v>0</v>
      </c>
      <c r="G14" s="173">
        <f t="shared" si="6"/>
        <v>0</v>
      </c>
      <c r="H14" s="173">
        <f t="shared" si="6"/>
        <v>0</v>
      </c>
      <c r="I14" s="173">
        <f t="shared" si="6"/>
        <v>0</v>
      </c>
      <c r="J14" s="173">
        <f t="shared" si="6"/>
        <v>0</v>
      </c>
      <c r="K14" s="173">
        <f t="shared" si="6"/>
        <v>900000</v>
      </c>
      <c r="L14" s="173">
        <f t="shared" si="6"/>
        <v>900000</v>
      </c>
      <c r="M14" s="173">
        <f t="shared" si="6"/>
        <v>900000</v>
      </c>
      <c r="N14" s="173">
        <f t="shared" si="6"/>
        <v>0</v>
      </c>
      <c r="O14" s="173">
        <f t="shared" si="6"/>
        <v>0</v>
      </c>
      <c r="P14" s="173">
        <f t="shared" si="6"/>
        <v>0</v>
      </c>
      <c r="Q14" s="173">
        <f t="shared" si="6"/>
        <v>0</v>
      </c>
      <c r="R14" s="173">
        <f t="shared" si="6"/>
        <v>0</v>
      </c>
    </row>
    <row r="15" spans="1:18">
      <c r="A15" s="9" t="s">
        <v>693</v>
      </c>
      <c r="B15" s="9" t="s">
        <v>710</v>
      </c>
      <c r="C15" s="115">
        <v>900000</v>
      </c>
      <c r="D15" s="115"/>
      <c r="E15" s="115"/>
      <c r="F15" s="115"/>
      <c r="G15" s="115"/>
      <c r="H15" s="115"/>
      <c r="I15" s="115"/>
      <c r="J15" s="115">
        <f>SUM(F15:I15)</f>
        <v>0</v>
      </c>
      <c r="K15" s="115">
        <f>C15+J15</f>
        <v>900000</v>
      </c>
      <c r="L15" s="115">
        <v>900000</v>
      </c>
      <c r="M15" s="115">
        <v>900000</v>
      </c>
      <c r="N15" s="283">
        <f>L15-M15</f>
        <v>0</v>
      </c>
      <c r="O15" s="115"/>
      <c r="P15" s="115"/>
      <c r="Q15" s="283">
        <f>SUM(N15:P15)</f>
        <v>0</v>
      </c>
      <c r="R15" s="115">
        <f>K15-M15-Q15</f>
        <v>0</v>
      </c>
    </row>
    <row r="16" spans="1:18">
      <c r="A16" s="14" t="s">
        <v>16</v>
      </c>
      <c r="B16" s="17" t="s">
        <v>713</v>
      </c>
      <c r="C16" s="173">
        <f>SUM(C17)</f>
        <v>0</v>
      </c>
      <c r="D16" s="173">
        <f t="shared" ref="D16:R16" si="7">SUM(D17)</f>
        <v>0</v>
      </c>
      <c r="E16" s="173">
        <f t="shared" si="7"/>
        <v>0</v>
      </c>
      <c r="F16" s="173">
        <f t="shared" si="7"/>
        <v>2001000</v>
      </c>
      <c r="G16" s="173">
        <f t="shared" si="7"/>
        <v>0</v>
      </c>
      <c r="H16" s="173">
        <f t="shared" si="7"/>
        <v>0</v>
      </c>
      <c r="I16" s="173">
        <f t="shared" si="7"/>
        <v>0</v>
      </c>
      <c r="J16" s="173">
        <f t="shared" si="7"/>
        <v>2001000</v>
      </c>
      <c r="K16" s="173">
        <f t="shared" si="7"/>
        <v>2001000</v>
      </c>
      <c r="L16" s="173">
        <f t="shared" si="7"/>
        <v>1919500</v>
      </c>
      <c r="M16" s="173">
        <f t="shared" si="7"/>
        <v>1919500</v>
      </c>
      <c r="N16" s="173">
        <f t="shared" si="7"/>
        <v>0</v>
      </c>
      <c r="O16" s="173">
        <f t="shared" si="7"/>
        <v>0</v>
      </c>
      <c r="P16" s="173">
        <f t="shared" si="7"/>
        <v>0</v>
      </c>
      <c r="Q16" s="173">
        <f t="shared" si="7"/>
        <v>0</v>
      </c>
      <c r="R16" s="173">
        <f t="shared" si="7"/>
        <v>81500</v>
      </c>
    </row>
    <row r="17" spans="1:18">
      <c r="A17" s="9" t="s">
        <v>4</v>
      </c>
      <c r="B17" s="15" t="s">
        <v>60</v>
      </c>
      <c r="C17" s="115">
        <v>0</v>
      </c>
      <c r="D17" s="115"/>
      <c r="E17" s="115"/>
      <c r="F17" s="115">
        <v>2001000</v>
      </c>
      <c r="G17" s="115"/>
      <c r="H17" s="115"/>
      <c r="I17" s="115"/>
      <c r="J17" s="115">
        <f>SUM(F17:I17)</f>
        <v>2001000</v>
      </c>
      <c r="K17" s="115">
        <f>C17+J17</f>
        <v>2001000</v>
      </c>
      <c r="L17" s="115">
        <v>1919500</v>
      </c>
      <c r="M17" s="115">
        <v>1919500</v>
      </c>
      <c r="N17" s="283">
        <f>L17-M17</f>
        <v>0</v>
      </c>
      <c r="O17" s="115"/>
      <c r="P17" s="115"/>
      <c r="Q17" s="283">
        <f>SUM(N17:P17)</f>
        <v>0</v>
      </c>
      <c r="R17" s="115">
        <f>K17-M17-Q17</f>
        <v>81500</v>
      </c>
    </row>
    <row r="18" spans="1:18">
      <c r="A18" s="14" t="s">
        <v>16</v>
      </c>
      <c r="B18" s="14" t="s">
        <v>38</v>
      </c>
      <c r="C18" s="173">
        <f>SUM(C19)</f>
        <v>1580000</v>
      </c>
      <c r="D18" s="173">
        <f t="shared" ref="D18:R18" si="8">SUM(D19)</f>
        <v>0</v>
      </c>
      <c r="E18" s="173">
        <f t="shared" si="8"/>
        <v>0</v>
      </c>
      <c r="F18" s="173">
        <f t="shared" si="8"/>
        <v>0</v>
      </c>
      <c r="G18" s="173">
        <f t="shared" si="8"/>
        <v>0</v>
      </c>
      <c r="H18" s="173">
        <f t="shared" si="8"/>
        <v>0</v>
      </c>
      <c r="I18" s="173">
        <f t="shared" si="8"/>
        <v>0</v>
      </c>
      <c r="J18" s="173">
        <f t="shared" si="8"/>
        <v>0</v>
      </c>
      <c r="K18" s="173">
        <f t="shared" si="8"/>
        <v>1580000</v>
      </c>
      <c r="L18" s="173">
        <f t="shared" si="8"/>
        <v>1543940</v>
      </c>
      <c r="M18" s="173">
        <f t="shared" si="8"/>
        <v>1543940</v>
      </c>
      <c r="N18" s="173">
        <f t="shared" si="8"/>
        <v>0</v>
      </c>
      <c r="O18" s="173">
        <f t="shared" si="8"/>
        <v>0</v>
      </c>
      <c r="P18" s="173">
        <f t="shared" si="8"/>
        <v>0</v>
      </c>
      <c r="Q18" s="173">
        <f t="shared" si="8"/>
        <v>0</v>
      </c>
      <c r="R18" s="173">
        <f t="shared" si="8"/>
        <v>36060</v>
      </c>
    </row>
    <row r="19" spans="1:18">
      <c r="A19" s="9" t="s">
        <v>693</v>
      </c>
      <c r="B19" s="9" t="s">
        <v>698</v>
      </c>
      <c r="C19" s="115">
        <v>1580000</v>
      </c>
      <c r="D19" s="115"/>
      <c r="E19" s="115"/>
      <c r="F19" s="115"/>
      <c r="G19" s="115"/>
      <c r="H19" s="115"/>
      <c r="I19" s="115"/>
      <c r="J19" s="115">
        <f>SUM(F19:I19)</f>
        <v>0</v>
      </c>
      <c r="K19" s="115">
        <f>C19+J19</f>
        <v>1580000</v>
      </c>
      <c r="L19" s="115">
        <v>1543940</v>
      </c>
      <c r="M19" s="115">
        <v>1543940</v>
      </c>
      <c r="N19" s="283">
        <f>L19-M19</f>
        <v>0</v>
      </c>
      <c r="O19" s="115"/>
      <c r="P19" s="115"/>
      <c r="Q19" s="283">
        <f>SUM(N19:P19)</f>
        <v>0</v>
      </c>
      <c r="R19" s="115">
        <f>K19-M19-Q19</f>
        <v>36060</v>
      </c>
    </row>
    <row r="20" spans="1:18">
      <c r="A20" s="14" t="s">
        <v>16</v>
      </c>
      <c r="B20" s="14" t="s">
        <v>712</v>
      </c>
      <c r="C20" s="173">
        <f>SUM(C21)</f>
        <v>3100000</v>
      </c>
      <c r="D20" s="173">
        <f t="shared" ref="D20:R20" si="9">SUM(D21)</f>
        <v>0</v>
      </c>
      <c r="E20" s="173">
        <f t="shared" si="9"/>
        <v>0</v>
      </c>
      <c r="F20" s="173">
        <f t="shared" si="9"/>
        <v>0</v>
      </c>
      <c r="G20" s="173">
        <f t="shared" si="9"/>
        <v>0</v>
      </c>
      <c r="H20" s="173">
        <f t="shared" si="9"/>
        <v>0</v>
      </c>
      <c r="I20" s="173">
        <f t="shared" si="9"/>
        <v>0</v>
      </c>
      <c r="J20" s="173">
        <f t="shared" si="9"/>
        <v>0</v>
      </c>
      <c r="K20" s="173">
        <f t="shared" si="9"/>
        <v>3100000</v>
      </c>
      <c r="L20" s="173">
        <f t="shared" si="9"/>
        <v>3082049</v>
      </c>
      <c r="M20" s="173">
        <f t="shared" si="9"/>
        <v>3082049</v>
      </c>
      <c r="N20" s="173">
        <f t="shared" si="9"/>
        <v>0</v>
      </c>
      <c r="O20" s="173">
        <f t="shared" si="9"/>
        <v>0</v>
      </c>
      <c r="P20" s="173">
        <f t="shared" si="9"/>
        <v>0</v>
      </c>
      <c r="Q20" s="173">
        <f t="shared" si="9"/>
        <v>0</v>
      </c>
      <c r="R20" s="173">
        <f t="shared" si="9"/>
        <v>17951</v>
      </c>
    </row>
    <row r="21" spans="1:18">
      <c r="A21" s="9" t="s">
        <v>693</v>
      </c>
      <c r="B21" s="9" t="s">
        <v>699</v>
      </c>
      <c r="C21" s="115">
        <v>3100000</v>
      </c>
      <c r="D21" s="115"/>
      <c r="E21" s="115"/>
      <c r="F21" s="115"/>
      <c r="G21" s="115"/>
      <c r="H21" s="115"/>
      <c r="I21" s="115"/>
      <c r="J21" s="115">
        <f>SUM(F21:I21)</f>
        <v>0</v>
      </c>
      <c r="K21" s="115">
        <f>C21+J21</f>
        <v>3100000</v>
      </c>
      <c r="L21" s="115">
        <v>3082049</v>
      </c>
      <c r="M21" s="115">
        <v>3082049</v>
      </c>
      <c r="N21" s="283">
        <f>L21-M21</f>
        <v>0</v>
      </c>
      <c r="O21" s="115"/>
      <c r="P21" s="115"/>
      <c r="Q21" s="283">
        <f>SUM(N21:P21)</f>
        <v>0</v>
      </c>
      <c r="R21" s="115">
        <f>K21-M21-Q21</f>
        <v>17951</v>
      </c>
    </row>
    <row r="22" spans="1:18">
      <c r="A22" s="14" t="s">
        <v>16</v>
      </c>
      <c r="B22" s="14" t="s">
        <v>700</v>
      </c>
      <c r="C22" s="173">
        <f>SUM(C23)</f>
        <v>2001000</v>
      </c>
      <c r="D22" s="173">
        <f t="shared" ref="D22:R22" si="10">SUM(D23)</f>
        <v>0</v>
      </c>
      <c r="E22" s="173">
        <f t="shared" si="10"/>
        <v>0</v>
      </c>
      <c r="F22" s="173">
        <f t="shared" si="10"/>
        <v>-2001000</v>
      </c>
      <c r="G22" s="173">
        <f t="shared" si="10"/>
        <v>0</v>
      </c>
      <c r="H22" s="173">
        <f t="shared" si="10"/>
        <v>0</v>
      </c>
      <c r="I22" s="173">
        <f t="shared" si="10"/>
        <v>0</v>
      </c>
      <c r="J22" s="173">
        <f t="shared" si="10"/>
        <v>-2001000</v>
      </c>
      <c r="K22" s="173">
        <f t="shared" si="10"/>
        <v>0</v>
      </c>
      <c r="L22" s="173">
        <f t="shared" si="10"/>
        <v>0</v>
      </c>
      <c r="M22" s="173">
        <f t="shared" si="10"/>
        <v>0</v>
      </c>
      <c r="N22" s="173">
        <f t="shared" si="10"/>
        <v>0</v>
      </c>
      <c r="O22" s="173">
        <f t="shared" si="10"/>
        <v>0</v>
      </c>
      <c r="P22" s="173">
        <f t="shared" si="10"/>
        <v>0</v>
      </c>
      <c r="Q22" s="173">
        <f t="shared" si="10"/>
        <v>0</v>
      </c>
      <c r="R22" s="173">
        <f t="shared" si="10"/>
        <v>0</v>
      </c>
    </row>
    <row r="23" spans="1:18">
      <c r="A23" s="9" t="s">
        <v>693</v>
      </c>
      <c r="B23" s="9" t="s">
        <v>733</v>
      </c>
      <c r="C23" s="115">
        <v>2001000</v>
      </c>
      <c r="D23" s="115"/>
      <c r="E23" s="115"/>
      <c r="F23" s="115">
        <v>-2001000</v>
      </c>
      <c r="G23" s="115"/>
      <c r="H23" s="115"/>
      <c r="I23" s="115"/>
      <c r="J23" s="115">
        <f>SUM(F23:I23)</f>
        <v>-2001000</v>
      </c>
      <c r="K23" s="115">
        <f>C23+J23</f>
        <v>0</v>
      </c>
      <c r="L23" s="115"/>
      <c r="M23" s="115"/>
      <c r="N23" s="283">
        <f>L23-M23</f>
        <v>0</v>
      </c>
      <c r="O23" s="115"/>
      <c r="P23" s="115"/>
      <c r="Q23" s="283">
        <f>SUM(N23:P23)</f>
        <v>0</v>
      </c>
      <c r="R23" s="115">
        <f>K23-M23-Q23</f>
        <v>0</v>
      </c>
    </row>
    <row r="24" spans="1:18">
      <c r="A24" s="11" t="s">
        <v>1</v>
      </c>
      <c r="B24" s="11" t="s">
        <v>51</v>
      </c>
      <c r="C24" s="117">
        <f>SUM(C25)</f>
        <v>0</v>
      </c>
      <c r="D24" s="117">
        <f t="shared" ref="D24:R25" si="11">SUM(D25)</f>
        <v>0</v>
      </c>
      <c r="E24" s="117">
        <f t="shared" si="11"/>
        <v>0</v>
      </c>
      <c r="F24" s="117">
        <f t="shared" si="11"/>
        <v>0</v>
      </c>
      <c r="G24" s="117">
        <f t="shared" si="11"/>
        <v>0</v>
      </c>
      <c r="H24" s="117">
        <f t="shared" si="11"/>
        <v>0</v>
      </c>
      <c r="I24" s="117">
        <f t="shared" si="11"/>
        <v>2008000</v>
      </c>
      <c r="J24" s="117">
        <f t="shared" si="11"/>
        <v>2008000</v>
      </c>
      <c r="K24" s="117">
        <f t="shared" si="11"/>
        <v>2008000</v>
      </c>
      <c r="L24" s="117">
        <f t="shared" si="11"/>
        <v>1987050</v>
      </c>
      <c r="M24" s="117">
        <f t="shared" si="11"/>
        <v>1987050</v>
      </c>
      <c r="N24" s="117">
        <f t="shared" si="11"/>
        <v>0</v>
      </c>
      <c r="O24" s="117">
        <f t="shared" si="11"/>
        <v>0</v>
      </c>
      <c r="P24" s="117">
        <f t="shared" si="11"/>
        <v>0</v>
      </c>
      <c r="Q24" s="117">
        <f t="shared" si="11"/>
        <v>0</v>
      </c>
      <c r="R24" s="117">
        <f t="shared" si="11"/>
        <v>20950</v>
      </c>
    </row>
    <row r="25" spans="1:18">
      <c r="A25" s="12" t="s">
        <v>2</v>
      </c>
      <c r="B25" s="12" t="s">
        <v>135</v>
      </c>
      <c r="C25" s="119">
        <f>SUM(C26)</f>
        <v>0</v>
      </c>
      <c r="D25" s="119">
        <f t="shared" si="11"/>
        <v>0</v>
      </c>
      <c r="E25" s="119">
        <f t="shared" si="11"/>
        <v>0</v>
      </c>
      <c r="F25" s="119">
        <f t="shared" si="11"/>
        <v>0</v>
      </c>
      <c r="G25" s="119">
        <f t="shared" si="11"/>
        <v>0</v>
      </c>
      <c r="H25" s="119">
        <f t="shared" si="11"/>
        <v>0</v>
      </c>
      <c r="I25" s="119">
        <f t="shared" si="11"/>
        <v>2008000</v>
      </c>
      <c r="J25" s="119">
        <f t="shared" si="11"/>
        <v>2008000</v>
      </c>
      <c r="K25" s="119">
        <f t="shared" si="11"/>
        <v>2008000</v>
      </c>
      <c r="L25" s="119">
        <f t="shared" si="11"/>
        <v>1987050</v>
      </c>
      <c r="M25" s="119">
        <f t="shared" si="11"/>
        <v>1987050</v>
      </c>
      <c r="N25" s="119">
        <f t="shared" si="11"/>
        <v>0</v>
      </c>
      <c r="O25" s="119">
        <f t="shared" si="11"/>
        <v>0</v>
      </c>
      <c r="P25" s="119">
        <f t="shared" si="11"/>
        <v>0</v>
      </c>
      <c r="Q25" s="119">
        <f t="shared" si="11"/>
        <v>0</v>
      </c>
      <c r="R25" s="119">
        <f t="shared" si="11"/>
        <v>20950</v>
      </c>
    </row>
    <row r="26" spans="1:18">
      <c r="A26" s="13" t="s">
        <v>3</v>
      </c>
      <c r="B26" s="13" t="s">
        <v>229</v>
      </c>
      <c r="C26" s="120">
        <f>SUM(C27,C29)</f>
        <v>0</v>
      </c>
      <c r="D26" s="120">
        <f t="shared" ref="D26:R26" si="12">SUM(D27,D29)</f>
        <v>0</v>
      </c>
      <c r="E26" s="120">
        <f t="shared" si="12"/>
        <v>0</v>
      </c>
      <c r="F26" s="120">
        <f t="shared" si="12"/>
        <v>0</v>
      </c>
      <c r="G26" s="120">
        <f t="shared" si="12"/>
        <v>0</v>
      </c>
      <c r="H26" s="120">
        <f t="shared" si="12"/>
        <v>0</v>
      </c>
      <c r="I26" s="120">
        <f t="shared" si="12"/>
        <v>2008000</v>
      </c>
      <c r="J26" s="120">
        <f t="shared" si="12"/>
        <v>2008000</v>
      </c>
      <c r="K26" s="120">
        <f t="shared" si="12"/>
        <v>2008000</v>
      </c>
      <c r="L26" s="120">
        <f t="shared" si="12"/>
        <v>1987050</v>
      </c>
      <c r="M26" s="120">
        <f t="shared" si="12"/>
        <v>1987050</v>
      </c>
      <c r="N26" s="120">
        <f t="shared" si="12"/>
        <v>0</v>
      </c>
      <c r="O26" s="120">
        <f t="shared" si="12"/>
        <v>0</v>
      </c>
      <c r="P26" s="120">
        <f t="shared" si="12"/>
        <v>0</v>
      </c>
      <c r="Q26" s="120">
        <f t="shared" si="12"/>
        <v>0</v>
      </c>
      <c r="R26" s="120">
        <f t="shared" si="12"/>
        <v>20950</v>
      </c>
    </row>
    <row r="27" spans="1:18">
      <c r="A27" s="14" t="s">
        <v>16</v>
      </c>
      <c r="B27" s="14" t="s">
        <v>692</v>
      </c>
      <c r="C27" s="173">
        <f>SUM(C28)</f>
        <v>0</v>
      </c>
      <c r="D27" s="173">
        <f t="shared" ref="D27:R27" si="13">SUM(D28)</f>
        <v>0</v>
      </c>
      <c r="E27" s="173">
        <f t="shared" si="13"/>
        <v>0</v>
      </c>
      <c r="F27" s="173">
        <f t="shared" si="13"/>
        <v>0</v>
      </c>
      <c r="G27" s="173">
        <f t="shared" si="13"/>
        <v>0</v>
      </c>
      <c r="H27" s="173">
        <f t="shared" si="13"/>
        <v>0</v>
      </c>
      <c r="I27" s="173">
        <f t="shared" si="13"/>
        <v>1454000</v>
      </c>
      <c r="J27" s="173">
        <f t="shared" si="13"/>
        <v>1454000</v>
      </c>
      <c r="K27" s="173">
        <f t="shared" si="13"/>
        <v>1454000</v>
      </c>
      <c r="L27" s="173">
        <f t="shared" si="13"/>
        <v>1453550</v>
      </c>
      <c r="M27" s="173">
        <f t="shared" si="13"/>
        <v>1453550</v>
      </c>
      <c r="N27" s="173">
        <f t="shared" si="13"/>
        <v>0</v>
      </c>
      <c r="O27" s="173">
        <f t="shared" si="13"/>
        <v>0</v>
      </c>
      <c r="P27" s="173">
        <f t="shared" si="13"/>
        <v>0</v>
      </c>
      <c r="Q27" s="173">
        <f t="shared" si="13"/>
        <v>0</v>
      </c>
      <c r="R27" s="173">
        <f t="shared" si="13"/>
        <v>450</v>
      </c>
    </row>
    <row r="28" spans="1:18">
      <c r="A28" s="9" t="s">
        <v>693</v>
      </c>
      <c r="B28" s="9" t="s">
        <v>37</v>
      </c>
      <c r="C28" s="115">
        <v>0</v>
      </c>
      <c r="D28" s="115"/>
      <c r="E28" s="115"/>
      <c r="F28" s="115"/>
      <c r="G28" s="115"/>
      <c r="H28" s="115"/>
      <c r="I28" s="115">
        <v>1454000</v>
      </c>
      <c r="J28" s="115">
        <f>SUM(F28:I28)</f>
        <v>1454000</v>
      </c>
      <c r="K28" s="115">
        <f>C28+J28</f>
        <v>1454000</v>
      </c>
      <c r="L28" s="115">
        <v>1453550</v>
      </c>
      <c r="M28" s="115">
        <v>1453550</v>
      </c>
      <c r="N28" s="283">
        <f>L28-M28</f>
        <v>0</v>
      </c>
      <c r="O28" s="115"/>
      <c r="P28" s="115"/>
      <c r="Q28" s="283">
        <f>SUM(N28:P28)</f>
        <v>0</v>
      </c>
      <c r="R28" s="115">
        <f>K28-M28-Q28</f>
        <v>450</v>
      </c>
    </row>
    <row r="29" spans="1:18">
      <c r="A29" s="14" t="s">
        <v>16</v>
      </c>
      <c r="B29" s="14" t="s">
        <v>712</v>
      </c>
      <c r="C29" s="173">
        <f>SUM(C30)</f>
        <v>0</v>
      </c>
      <c r="D29" s="173">
        <f t="shared" ref="D29:R29" si="14">SUM(D30)</f>
        <v>0</v>
      </c>
      <c r="E29" s="173">
        <f t="shared" si="14"/>
        <v>0</v>
      </c>
      <c r="F29" s="173">
        <f t="shared" si="14"/>
        <v>0</v>
      </c>
      <c r="G29" s="173">
        <f t="shared" si="14"/>
        <v>0</v>
      </c>
      <c r="H29" s="173">
        <f t="shared" si="14"/>
        <v>0</v>
      </c>
      <c r="I29" s="173">
        <f t="shared" si="14"/>
        <v>554000</v>
      </c>
      <c r="J29" s="173">
        <f t="shared" si="14"/>
        <v>554000</v>
      </c>
      <c r="K29" s="173">
        <f t="shared" si="14"/>
        <v>554000</v>
      </c>
      <c r="L29" s="173">
        <f t="shared" si="14"/>
        <v>533500</v>
      </c>
      <c r="M29" s="173">
        <f t="shared" si="14"/>
        <v>533500</v>
      </c>
      <c r="N29" s="173">
        <f t="shared" si="14"/>
        <v>0</v>
      </c>
      <c r="O29" s="173">
        <f t="shared" si="14"/>
        <v>0</v>
      </c>
      <c r="P29" s="173">
        <f t="shared" si="14"/>
        <v>0</v>
      </c>
      <c r="Q29" s="173">
        <f t="shared" si="14"/>
        <v>0</v>
      </c>
      <c r="R29" s="173">
        <f t="shared" si="14"/>
        <v>20500</v>
      </c>
    </row>
    <row r="30" spans="1:18">
      <c r="A30" s="9" t="s">
        <v>693</v>
      </c>
      <c r="B30" s="9" t="s">
        <v>699</v>
      </c>
      <c r="C30" s="115">
        <v>0</v>
      </c>
      <c r="D30" s="115"/>
      <c r="E30" s="115"/>
      <c r="F30" s="115"/>
      <c r="G30" s="115"/>
      <c r="H30" s="115"/>
      <c r="I30" s="115">
        <v>554000</v>
      </c>
      <c r="J30" s="115">
        <f>SUM(F30:I30)</f>
        <v>554000</v>
      </c>
      <c r="K30" s="115">
        <f>C30+J30</f>
        <v>554000</v>
      </c>
      <c r="L30" s="115">
        <v>533500</v>
      </c>
      <c r="M30" s="115">
        <v>533500</v>
      </c>
      <c r="N30" s="283">
        <f>L30-M30</f>
        <v>0</v>
      </c>
      <c r="O30" s="115"/>
      <c r="P30" s="115"/>
      <c r="Q30" s="283">
        <f>SUM(N30:P30)</f>
        <v>0</v>
      </c>
      <c r="R30" s="115">
        <f>K30-M30-Q30</f>
        <v>20500</v>
      </c>
    </row>
    <row r="31" spans="1:18">
      <c r="A31" s="11" t="s">
        <v>1</v>
      </c>
      <c r="B31" s="11" t="s">
        <v>54</v>
      </c>
      <c r="C31" s="117">
        <f t="shared" ref="C31:R31" si="15">SUM(C32,C106)</f>
        <v>614199000</v>
      </c>
      <c r="D31" s="117">
        <f t="shared" si="15"/>
        <v>0</v>
      </c>
      <c r="E31" s="117">
        <f t="shared" si="15"/>
        <v>0</v>
      </c>
      <c r="F31" s="117">
        <f t="shared" si="15"/>
        <v>0</v>
      </c>
      <c r="G31" s="117">
        <f t="shared" si="15"/>
        <v>0</v>
      </c>
      <c r="H31" s="117">
        <f t="shared" si="15"/>
        <v>0</v>
      </c>
      <c r="I31" s="117">
        <f t="shared" si="15"/>
        <v>180071000</v>
      </c>
      <c r="J31" s="117">
        <f t="shared" si="15"/>
        <v>180071000</v>
      </c>
      <c r="K31" s="117">
        <f t="shared" si="15"/>
        <v>794270000</v>
      </c>
      <c r="L31" s="117">
        <f t="shared" si="15"/>
        <v>786902780</v>
      </c>
      <c r="M31" s="117">
        <f t="shared" si="15"/>
        <v>786902780</v>
      </c>
      <c r="N31" s="117">
        <f t="shared" si="15"/>
        <v>0</v>
      </c>
      <c r="O31" s="117">
        <f t="shared" si="15"/>
        <v>0</v>
      </c>
      <c r="P31" s="117">
        <f t="shared" si="15"/>
        <v>0</v>
      </c>
      <c r="Q31" s="117">
        <f t="shared" si="15"/>
        <v>0</v>
      </c>
      <c r="R31" s="117">
        <f t="shared" si="15"/>
        <v>7367220</v>
      </c>
    </row>
    <row r="32" spans="1:18">
      <c r="A32" s="12" t="s">
        <v>2</v>
      </c>
      <c r="B32" s="12" t="s">
        <v>178</v>
      </c>
      <c r="C32" s="119">
        <f t="shared" ref="C32:R32" si="16">SUM(C33,C60,C82)</f>
        <v>534199000</v>
      </c>
      <c r="D32" s="119">
        <f t="shared" si="16"/>
        <v>0</v>
      </c>
      <c r="E32" s="119">
        <f t="shared" si="16"/>
        <v>0</v>
      </c>
      <c r="F32" s="119">
        <f t="shared" si="16"/>
        <v>0</v>
      </c>
      <c r="G32" s="119">
        <f t="shared" si="16"/>
        <v>0</v>
      </c>
      <c r="H32" s="119">
        <f t="shared" si="16"/>
        <v>0</v>
      </c>
      <c r="I32" s="119">
        <f t="shared" si="16"/>
        <v>180071000</v>
      </c>
      <c r="J32" s="119">
        <f t="shared" si="16"/>
        <v>180071000</v>
      </c>
      <c r="K32" s="119">
        <f t="shared" si="16"/>
        <v>714270000</v>
      </c>
      <c r="L32" s="119">
        <f t="shared" si="16"/>
        <v>706902780</v>
      </c>
      <c r="M32" s="119">
        <f t="shared" si="16"/>
        <v>706902780</v>
      </c>
      <c r="N32" s="119">
        <f t="shared" si="16"/>
        <v>0</v>
      </c>
      <c r="O32" s="119">
        <f t="shared" si="16"/>
        <v>0</v>
      </c>
      <c r="P32" s="119">
        <f t="shared" si="16"/>
        <v>0</v>
      </c>
      <c r="Q32" s="119">
        <f t="shared" si="16"/>
        <v>0</v>
      </c>
      <c r="R32" s="119">
        <f t="shared" si="16"/>
        <v>7367220</v>
      </c>
    </row>
    <row r="33" spans="1:18">
      <c r="A33" s="13" t="s">
        <v>3</v>
      </c>
      <c r="B33" s="13" t="s">
        <v>409</v>
      </c>
      <c r="C33" s="120">
        <f>SUM(C34,C37,C39,C41,C47,C50,C52,C54,C56,C58)</f>
        <v>75000000</v>
      </c>
      <c r="D33" s="120">
        <f t="shared" ref="D33:R33" si="17">SUM(D34,D37,D39,D41,D47,D50,D52,D54,D56,D58)</f>
        <v>0</v>
      </c>
      <c r="E33" s="120">
        <f t="shared" si="17"/>
        <v>0</v>
      </c>
      <c r="F33" s="120">
        <f t="shared" si="17"/>
        <v>0</v>
      </c>
      <c r="G33" s="120">
        <f t="shared" si="17"/>
        <v>0</v>
      </c>
      <c r="H33" s="120">
        <f t="shared" si="17"/>
        <v>0</v>
      </c>
      <c r="I33" s="120">
        <f t="shared" si="17"/>
        <v>0</v>
      </c>
      <c r="J33" s="120">
        <f t="shared" si="17"/>
        <v>0</v>
      </c>
      <c r="K33" s="120">
        <f t="shared" si="17"/>
        <v>75000000</v>
      </c>
      <c r="L33" s="120">
        <f t="shared" si="17"/>
        <v>74698640</v>
      </c>
      <c r="M33" s="120">
        <f t="shared" si="17"/>
        <v>74698640</v>
      </c>
      <c r="N33" s="120">
        <f t="shared" si="17"/>
        <v>0</v>
      </c>
      <c r="O33" s="120">
        <f t="shared" si="17"/>
        <v>0</v>
      </c>
      <c r="P33" s="120">
        <f t="shared" si="17"/>
        <v>0</v>
      </c>
      <c r="Q33" s="120">
        <f t="shared" si="17"/>
        <v>0</v>
      </c>
      <c r="R33" s="120">
        <f t="shared" si="17"/>
        <v>301360</v>
      </c>
    </row>
    <row r="34" spans="1:18">
      <c r="A34" s="14" t="s">
        <v>16</v>
      </c>
      <c r="B34" s="14" t="s">
        <v>701</v>
      </c>
      <c r="C34" s="173">
        <f>SUM(C35:C36)</f>
        <v>25892000</v>
      </c>
      <c r="D34" s="173">
        <f t="shared" ref="D34:R34" si="18">SUM(D35:D36)</f>
        <v>0</v>
      </c>
      <c r="E34" s="173">
        <f t="shared" si="18"/>
        <v>0</v>
      </c>
      <c r="F34" s="173">
        <f t="shared" si="18"/>
        <v>0</v>
      </c>
      <c r="G34" s="173">
        <f t="shared" si="18"/>
        <v>0</v>
      </c>
      <c r="H34" s="173">
        <f t="shared" si="18"/>
        <v>0</v>
      </c>
      <c r="I34" s="173">
        <f t="shared" si="18"/>
        <v>0</v>
      </c>
      <c r="J34" s="173">
        <f t="shared" si="18"/>
        <v>0</v>
      </c>
      <c r="K34" s="173">
        <f t="shared" si="18"/>
        <v>25892000</v>
      </c>
      <c r="L34" s="173">
        <f t="shared" si="18"/>
        <v>25848410</v>
      </c>
      <c r="M34" s="173">
        <f t="shared" si="18"/>
        <v>25848410</v>
      </c>
      <c r="N34" s="173">
        <f t="shared" si="18"/>
        <v>0</v>
      </c>
      <c r="O34" s="173">
        <f t="shared" si="18"/>
        <v>0</v>
      </c>
      <c r="P34" s="173">
        <f t="shared" si="18"/>
        <v>0</v>
      </c>
      <c r="Q34" s="173">
        <f t="shared" si="18"/>
        <v>0</v>
      </c>
      <c r="R34" s="173">
        <f t="shared" si="18"/>
        <v>43590</v>
      </c>
    </row>
    <row r="35" spans="1:18">
      <c r="A35" s="9" t="s">
        <v>64</v>
      </c>
      <c r="B35" s="9" t="s">
        <v>702</v>
      </c>
      <c r="C35" s="115">
        <v>24892000</v>
      </c>
      <c r="D35" s="115"/>
      <c r="E35" s="115"/>
      <c r="F35" s="115"/>
      <c r="G35" s="115"/>
      <c r="H35" s="115"/>
      <c r="I35" s="115"/>
      <c r="J35" s="115">
        <f t="shared" ref="J35:J36" si="19">SUM(F35:I35)</f>
        <v>0</v>
      </c>
      <c r="K35" s="115">
        <f>C35+J35</f>
        <v>24892000</v>
      </c>
      <c r="L35" s="115">
        <v>24892000</v>
      </c>
      <c r="M35" s="115">
        <v>24892000</v>
      </c>
      <c r="N35" s="283">
        <f t="shared" ref="N35:N36" si="20">L35-M35</f>
        <v>0</v>
      </c>
      <c r="O35" s="115"/>
      <c r="P35" s="115"/>
      <c r="Q35" s="283">
        <f t="shared" ref="Q35:Q36" si="21">SUM(N35:P35)</f>
        <v>0</v>
      </c>
      <c r="R35" s="115">
        <f t="shared" ref="R35:R36" si="22">K35-M35-Q35</f>
        <v>0</v>
      </c>
    </row>
    <row r="36" spans="1:18">
      <c r="A36" s="9" t="s">
        <v>64</v>
      </c>
      <c r="B36" s="9" t="s">
        <v>726</v>
      </c>
      <c r="C36" s="115">
        <v>1000000</v>
      </c>
      <c r="D36" s="115"/>
      <c r="E36" s="115"/>
      <c r="F36" s="115"/>
      <c r="G36" s="115"/>
      <c r="H36" s="115"/>
      <c r="I36" s="115"/>
      <c r="J36" s="115">
        <f t="shared" si="19"/>
        <v>0</v>
      </c>
      <c r="K36" s="115">
        <f>C36+J36</f>
        <v>1000000</v>
      </c>
      <c r="L36" s="115">
        <v>956410</v>
      </c>
      <c r="M36" s="115">
        <v>956410</v>
      </c>
      <c r="N36" s="283">
        <f t="shared" si="20"/>
        <v>0</v>
      </c>
      <c r="O36" s="115"/>
      <c r="P36" s="115"/>
      <c r="Q36" s="283">
        <f t="shared" si="21"/>
        <v>0</v>
      </c>
      <c r="R36" s="115">
        <f t="shared" si="22"/>
        <v>43590</v>
      </c>
    </row>
    <row r="37" spans="1:18">
      <c r="A37" s="14" t="s">
        <v>16</v>
      </c>
      <c r="B37" s="14" t="s">
        <v>23</v>
      </c>
      <c r="C37" s="173">
        <f>SUM(C38)</f>
        <v>3741000</v>
      </c>
      <c r="D37" s="173">
        <f t="shared" ref="D37:R37" si="23">SUM(D38)</f>
        <v>0</v>
      </c>
      <c r="E37" s="173">
        <f t="shared" si="23"/>
        <v>0</v>
      </c>
      <c r="F37" s="173">
        <f t="shared" si="23"/>
        <v>0</v>
      </c>
      <c r="G37" s="173">
        <f t="shared" si="23"/>
        <v>0</v>
      </c>
      <c r="H37" s="173">
        <f t="shared" si="23"/>
        <v>0</v>
      </c>
      <c r="I37" s="173">
        <f t="shared" si="23"/>
        <v>0</v>
      </c>
      <c r="J37" s="173">
        <f t="shared" si="23"/>
        <v>0</v>
      </c>
      <c r="K37" s="173">
        <f t="shared" si="23"/>
        <v>3741000</v>
      </c>
      <c r="L37" s="173">
        <f t="shared" si="23"/>
        <v>3741000</v>
      </c>
      <c r="M37" s="173">
        <f t="shared" si="23"/>
        <v>3741000</v>
      </c>
      <c r="N37" s="173">
        <f t="shared" si="23"/>
        <v>0</v>
      </c>
      <c r="O37" s="173">
        <f t="shared" si="23"/>
        <v>0</v>
      </c>
      <c r="P37" s="173">
        <f t="shared" si="23"/>
        <v>0</v>
      </c>
      <c r="Q37" s="173">
        <f t="shared" si="23"/>
        <v>0</v>
      </c>
      <c r="R37" s="173">
        <f t="shared" si="23"/>
        <v>0</v>
      </c>
    </row>
    <row r="38" spans="1:18">
      <c r="A38" s="9" t="s">
        <v>64</v>
      </c>
      <c r="B38" s="9" t="s">
        <v>728</v>
      </c>
      <c r="C38" s="115">
        <v>3741000</v>
      </c>
      <c r="D38" s="115"/>
      <c r="E38" s="115"/>
      <c r="F38" s="115"/>
      <c r="G38" s="115"/>
      <c r="H38" s="115"/>
      <c r="I38" s="115"/>
      <c r="J38" s="115">
        <f>SUM(F38:I38)</f>
        <v>0</v>
      </c>
      <c r="K38" s="115">
        <f>C38+J38</f>
        <v>3741000</v>
      </c>
      <c r="L38" s="115">
        <v>3741000</v>
      </c>
      <c r="M38" s="115">
        <v>3741000</v>
      </c>
      <c r="N38" s="283">
        <f>L38-M38</f>
        <v>0</v>
      </c>
      <c r="O38" s="115"/>
      <c r="P38" s="115"/>
      <c r="Q38" s="283">
        <f>SUM(N38:P38)</f>
        <v>0</v>
      </c>
      <c r="R38" s="115">
        <f>K38-M38-Q38</f>
        <v>0</v>
      </c>
    </row>
    <row r="39" spans="1:18">
      <c r="A39" s="14" t="s">
        <v>16</v>
      </c>
      <c r="B39" s="14" t="s">
        <v>65</v>
      </c>
      <c r="C39" s="173">
        <f>SUM(C40)</f>
        <v>17400000</v>
      </c>
      <c r="D39" s="173">
        <f t="shared" ref="D39:R39" si="24">SUM(D40)</f>
        <v>0</v>
      </c>
      <c r="E39" s="173">
        <f t="shared" si="24"/>
        <v>0</v>
      </c>
      <c r="F39" s="173">
        <f t="shared" si="24"/>
        <v>0</v>
      </c>
      <c r="G39" s="173">
        <f t="shared" si="24"/>
        <v>0</v>
      </c>
      <c r="H39" s="173">
        <f t="shared" si="24"/>
        <v>0</v>
      </c>
      <c r="I39" s="173">
        <f t="shared" si="24"/>
        <v>0</v>
      </c>
      <c r="J39" s="173">
        <f t="shared" si="24"/>
        <v>0</v>
      </c>
      <c r="K39" s="173">
        <f t="shared" si="24"/>
        <v>17400000</v>
      </c>
      <c r="L39" s="173">
        <f t="shared" si="24"/>
        <v>17400000</v>
      </c>
      <c r="M39" s="173">
        <f t="shared" si="24"/>
        <v>17400000</v>
      </c>
      <c r="N39" s="173">
        <f t="shared" si="24"/>
        <v>0</v>
      </c>
      <c r="O39" s="173">
        <f t="shared" si="24"/>
        <v>0</v>
      </c>
      <c r="P39" s="173">
        <f t="shared" si="24"/>
        <v>0</v>
      </c>
      <c r="Q39" s="173">
        <f t="shared" si="24"/>
        <v>0</v>
      </c>
      <c r="R39" s="173">
        <f t="shared" si="24"/>
        <v>0</v>
      </c>
    </row>
    <row r="40" spans="1:18">
      <c r="A40" s="9" t="s">
        <v>64</v>
      </c>
      <c r="B40" s="9" t="s">
        <v>66</v>
      </c>
      <c r="C40" s="115">
        <v>17400000</v>
      </c>
      <c r="D40" s="115"/>
      <c r="E40" s="115"/>
      <c r="F40" s="115"/>
      <c r="G40" s="115"/>
      <c r="H40" s="115"/>
      <c r="I40" s="115"/>
      <c r="J40" s="115">
        <f>SUM(F40:I40)</f>
        <v>0</v>
      </c>
      <c r="K40" s="115">
        <f>C40+J40</f>
        <v>17400000</v>
      </c>
      <c r="L40" s="115">
        <v>17400000</v>
      </c>
      <c r="M40" s="115">
        <v>17400000</v>
      </c>
      <c r="N40" s="283">
        <f>L40-M40</f>
        <v>0</v>
      </c>
      <c r="O40" s="115"/>
      <c r="P40" s="115"/>
      <c r="Q40" s="283">
        <f>SUM(N40:P40)</f>
        <v>0</v>
      </c>
      <c r="R40" s="115">
        <f>K40-M40-Q40</f>
        <v>0</v>
      </c>
    </row>
    <row r="41" spans="1:18">
      <c r="A41" s="14" t="s">
        <v>16</v>
      </c>
      <c r="B41" s="14" t="s">
        <v>24</v>
      </c>
      <c r="C41" s="173">
        <f>SUM(C42:C46)</f>
        <v>4440000</v>
      </c>
      <c r="D41" s="173">
        <f t="shared" ref="D41:R41" si="25">SUM(D42:D46)</f>
        <v>0</v>
      </c>
      <c r="E41" s="173">
        <f t="shared" si="25"/>
        <v>0</v>
      </c>
      <c r="F41" s="173">
        <f t="shared" si="25"/>
        <v>0</v>
      </c>
      <c r="G41" s="173">
        <f t="shared" si="25"/>
        <v>0</v>
      </c>
      <c r="H41" s="173">
        <f t="shared" si="25"/>
        <v>0</v>
      </c>
      <c r="I41" s="173">
        <f t="shared" si="25"/>
        <v>0</v>
      </c>
      <c r="J41" s="173">
        <f t="shared" si="25"/>
        <v>0</v>
      </c>
      <c r="K41" s="173">
        <f t="shared" si="25"/>
        <v>4440000</v>
      </c>
      <c r="L41" s="173">
        <f t="shared" si="25"/>
        <v>4253370</v>
      </c>
      <c r="M41" s="173">
        <f t="shared" si="25"/>
        <v>4253370</v>
      </c>
      <c r="N41" s="173">
        <f t="shared" si="25"/>
        <v>0</v>
      </c>
      <c r="O41" s="173">
        <f t="shared" si="25"/>
        <v>0</v>
      </c>
      <c r="P41" s="173">
        <f t="shared" si="25"/>
        <v>0</v>
      </c>
      <c r="Q41" s="173">
        <f t="shared" si="25"/>
        <v>0</v>
      </c>
      <c r="R41" s="173">
        <f t="shared" si="25"/>
        <v>186630</v>
      </c>
    </row>
    <row r="42" spans="1:18">
      <c r="A42" s="9" t="s">
        <v>4</v>
      </c>
      <c r="B42" s="9" t="s">
        <v>299</v>
      </c>
      <c r="C42" s="115">
        <v>2028000</v>
      </c>
      <c r="D42" s="115"/>
      <c r="E42" s="115"/>
      <c r="F42" s="115"/>
      <c r="G42" s="115"/>
      <c r="H42" s="115"/>
      <c r="I42" s="115"/>
      <c r="J42" s="115">
        <f t="shared" ref="J42:J46" si="26">SUM(F42:I42)</f>
        <v>0</v>
      </c>
      <c r="K42" s="115">
        <f>C42+J42</f>
        <v>2028000</v>
      </c>
      <c r="L42" s="115">
        <v>1932960</v>
      </c>
      <c r="M42" s="115">
        <v>1932960</v>
      </c>
      <c r="N42" s="283">
        <f t="shared" ref="N42:N46" si="27">L42-M42</f>
        <v>0</v>
      </c>
      <c r="O42" s="115"/>
      <c r="P42" s="115"/>
      <c r="Q42" s="283">
        <f t="shared" ref="Q42:Q46" si="28">SUM(N42:P42)</f>
        <v>0</v>
      </c>
      <c r="R42" s="115">
        <f t="shared" ref="R42:R46" si="29">K42-M42-Q42</f>
        <v>95040</v>
      </c>
    </row>
    <row r="43" spans="1:18">
      <c r="A43" s="9" t="s">
        <v>4</v>
      </c>
      <c r="B43" s="9" t="s">
        <v>300</v>
      </c>
      <c r="C43" s="115">
        <v>1386000</v>
      </c>
      <c r="D43" s="115"/>
      <c r="E43" s="115"/>
      <c r="F43" s="115"/>
      <c r="G43" s="115"/>
      <c r="H43" s="115"/>
      <c r="I43" s="115"/>
      <c r="J43" s="115">
        <f t="shared" si="26"/>
        <v>0</v>
      </c>
      <c r="K43" s="115">
        <f>C43+J43</f>
        <v>1386000</v>
      </c>
      <c r="L43" s="115">
        <v>1367290</v>
      </c>
      <c r="M43" s="115">
        <v>1367290</v>
      </c>
      <c r="N43" s="283">
        <f t="shared" si="27"/>
        <v>0</v>
      </c>
      <c r="O43" s="115"/>
      <c r="P43" s="115"/>
      <c r="Q43" s="283">
        <f t="shared" si="28"/>
        <v>0</v>
      </c>
      <c r="R43" s="115">
        <f t="shared" si="29"/>
        <v>18710</v>
      </c>
    </row>
    <row r="44" spans="1:18">
      <c r="A44" s="9" t="s">
        <v>4</v>
      </c>
      <c r="B44" s="9" t="s">
        <v>301</v>
      </c>
      <c r="C44" s="115">
        <v>720000</v>
      </c>
      <c r="D44" s="115"/>
      <c r="E44" s="115"/>
      <c r="F44" s="115"/>
      <c r="G44" s="115"/>
      <c r="H44" s="115"/>
      <c r="I44" s="115"/>
      <c r="J44" s="115">
        <f t="shared" si="26"/>
        <v>0</v>
      </c>
      <c r="K44" s="115">
        <f>C44+J44</f>
        <v>720000</v>
      </c>
      <c r="L44" s="115">
        <v>673440</v>
      </c>
      <c r="M44" s="115">
        <v>673440</v>
      </c>
      <c r="N44" s="283">
        <f t="shared" si="27"/>
        <v>0</v>
      </c>
      <c r="O44" s="115"/>
      <c r="P44" s="115"/>
      <c r="Q44" s="283">
        <f t="shared" si="28"/>
        <v>0</v>
      </c>
      <c r="R44" s="115">
        <f t="shared" si="29"/>
        <v>46560</v>
      </c>
    </row>
    <row r="45" spans="1:18">
      <c r="A45" s="9" t="s">
        <v>4</v>
      </c>
      <c r="B45" s="9" t="s">
        <v>302</v>
      </c>
      <c r="C45" s="115">
        <v>210000</v>
      </c>
      <c r="D45" s="115"/>
      <c r="E45" s="115"/>
      <c r="F45" s="115"/>
      <c r="G45" s="115"/>
      <c r="H45" s="115"/>
      <c r="I45" s="115"/>
      <c r="J45" s="115">
        <f t="shared" si="26"/>
        <v>0</v>
      </c>
      <c r="K45" s="115">
        <f>C45+J45</f>
        <v>210000</v>
      </c>
      <c r="L45" s="115">
        <v>190200</v>
      </c>
      <c r="M45" s="115">
        <v>190200</v>
      </c>
      <c r="N45" s="283">
        <f t="shared" si="27"/>
        <v>0</v>
      </c>
      <c r="O45" s="115"/>
      <c r="P45" s="115"/>
      <c r="Q45" s="283">
        <f t="shared" si="28"/>
        <v>0</v>
      </c>
      <c r="R45" s="115">
        <f t="shared" si="29"/>
        <v>19800</v>
      </c>
    </row>
    <row r="46" spans="1:18">
      <c r="A46" s="9" t="s">
        <v>4</v>
      </c>
      <c r="B46" s="9" t="s">
        <v>303</v>
      </c>
      <c r="C46" s="115">
        <v>96000</v>
      </c>
      <c r="D46" s="115"/>
      <c r="E46" s="115"/>
      <c r="F46" s="115"/>
      <c r="G46" s="115"/>
      <c r="H46" s="115"/>
      <c r="I46" s="115"/>
      <c r="J46" s="115">
        <f t="shared" si="26"/>
        <v>0</v>
      </c>
      <c r="K46" s="115">
        <f>C46+J46</f>
        <v>96000</v>
      </c>
      <c r="L46" s="115">
        <v>89480</v>
      </c>
      <c r="M46" s="115">
        <v>89480</v>
      </c>
      <c r="N46" s="283">
        <f t="shared" si="27"/>
        <v>0</v>
      </c>
      <c r="O46" s="115"/>
      <c r="P46" s="115"/>
      <c r="Q46" s="283">
        <f t="shared" si="28"/>
        <v>0</v>
      </c>
      <c r="R46" s="115">
        <f t="shared" si="29"/>
        <v>6520</v>
      </c>
    </row>
    <row r="47" spans="1:18">
      <c r="A47" s="14" t="s">
        <v>16</v>
      </c>
      <c r="B47" s="14" t="s">
        <v>36</v>
      </c>
      <c r="C47" s="173">
        <f>SUM(C48:C49)</f>
        <v>18237000</v>
      </c>
      <c r="D47" s="173">
        <f t="shared" ref="D47:R47" si="30">SUM(D48:D49)</f>
        <v>0</v>
      </c>
      <c r="E47" s="173">
        <f t="shared" si="30"/>
        <v>0</v>
      </c>
      <c r="F47" s="173">
        <f t="shared" si="30"/>
        <v>0</v>
      </c>
      <c r="G47" s="173">
        <f t="shared" si="30"/>
        <v>0</v>
      </c>
      <c r="H47" s="173">
        <f t="shared" si="30"/>
        <v>0</v>
      </c>
      <c r="I47" s="173">
        <f t="shared" si="30"/>
        <v>0</v>
      </c>
      <c r="J47" s="173">
        <f t="shared" si="30"/>
        <v>0</v>
      </c>
      <c r="K47" s="173">
        <f t="shared" si="30"/>
        <v>18237000</v>
      </c>
      <c r="L47" s="173">
        <f t="shared" si="30"/>
        <v>18231410</v>
      </c>
      <c r="M47" s="173">
        <f t="shared" si="30"/>
        <v>18231410</v>
      </c>
      <c r="N47" s="173">
        <f t="shared" si="30"/>
        <v>0</v>
      </c>
      <c r="O47" s="173">
        <f t="shared" si="30"/>
        <v>0</v>
      </c>
      <c r="P47" s="173">
        <f t="shared" si="30"/>
        <v>0</v>
      </c>
      <c r="Q47" s="173">
        <f t="shared" si="30"/>
        <v>0</v>
      </c>
      <c r="R47" s="173">
        <f t="shared" si="30"/>
        <v>5590</v>
      </c>
    </row>
    <row r="48" spans="1:18">
      <c r="A48" s="9" t="s">
        <v>64</v>
      </c>
      <c r="B48" s="9" t="s">
        <v>37</v>
      </c>
      <c r="C48" s="115">
        <v>12207000</v>
      </c>
      <c r="D48" s="115"/>
      <c r="E48" s="115"/>
      <c r="F48" s="115"/>
      <c r="G48" s="115"/>
      <c r="H48" s="115"/>
      <c r="I48" s="115"/>
      <c r="J48" s="115">
        <f t="shared" ref="J48:J49" si="31">SUM(F48:I48)</f>
        <v>0</v>
      </c>
      <c r="K48" s="115">
        <f>C48+J48</f>
        <v>12207000</v>
      </c>
      <c r="L48" s="115">
        <v>12203410</v>
      </c>
      <c r="M48" s="115">
        <v>12203410</v>
      </c>
      <c r="N48" s="283">
        <f t="shared" ref="N48:N49" si="32">L48-M48</f>
        <v>0</v>
      </c>
      <c r="O48" s="115"/>
      <c r="P48" s="115"/>
      <c r="Q48" s="283">
        <f t="shared" ref="Q48:Q49" si="33">SUM(N48:P48)</f>
        <v>0</v>
      </c>
      <c r="R48" s="115">
        <f t="shared" ref="R48:R49" si="34">K48-M48-Q48</f>
        <v>3590</v>
      </c>
    </row>
    <row r="49" spans="1:18">
      <c r="A49" s="9" t="s">
        <v>4</v>
      </c>
      <c r="B49" s="9" t="s">
        <v>140</v>
      </c>
      <c r="C49" s="115">
        <v>6030000</v>
      </c>
      <c r="D49" s="115"/>
      <c r="E49" s="115"/>
      <c r="F49" s="115"/>
      <c r="G49" s="115"/>
      <c r="H49" s="115"/>
      <c r="I49" s="115"/>
      <c r="J49" s="115">
        <f t="shared" si="31"/>
        <v>0</v>
      </c>
      <c r="K49" s="115">
        <f>C49+J49</f>
        <v>6030000</v>
      </c>
      <c r="L49" s="115">
        <v>6028000</v>
      </c>
      <c r="M49" s="115">
        <v>6028000</v>
      </c>
      <c r="N49" s="283">
        <f t="shared" si="32"/>
        <v>0</v>
      </c>
      <c r="O49" s="115"/>
      <c r="P49" s="115"/>
      <c r="Q49" s="283">
        <f t="shared" si="33"/>
        <v>0</v>
      </c>
      <c r="R49" s="115">
        <f t="shared" si="34"/>
        <v>2000</v>
      </c>
    </row>
    <row r="50" spans="1:18">
      <c r="A50" s="14" t="s">
        <v>16</v>
      </c>
      <c r="B50" s="14" t="s">
        <v>31</v>
      </c>
      <c r="C50" s="173">
        <f>SUM(C51)</f>
        <v>300000</v>
      </c>
      <c r="D50" s="173">
        <f t="shared" ref="D50:R50" si="35">SUM(D51)</f>
        <v>0</v>
      </c>
      <c r="E50" s="173">
        <f t="shared" si="35"/>
        <v>0</v>
      </c>
      <c r="F50" s="173">
        <f t="shared" si="35"/>
        <v>0</v>
      </c>
      <c r="G50" s="173">
        <f t="shared" si="35"/>
        <v>0</v>
      </c>
      <c r="H50" s="173">
        <f t="shared" si="35"/>
        <v>0</v>
      </c>
      <c r="I50" s="173">
        <f t="shared" si="35"/>
        <v>0</v>
      </c>
      <c r="J50" s="173">
        <f t="shared" si="35"/>
        <v>0</v>
      </c>
      <c r="K50" s="173">
        <f t="shared" si="35"/>
        <v>300000</v>
      </c>
      <c r="L50" s="173">
        <f t="shared" si="35"/>
        <v>300000</v>
      </c>
      <c r="M50" s="173">
        <f t="shared" si="35"/>
        <v>300000</v>
      </c>
      <c r="N50" s="173">
        <f t="shared" si="35"/>
        <v>0</v>
      </c>
      <c r="O50" s="173">
        <f t="shared" si="35"/>
        <v>0</v>
      </c>
      <c r="P50" s="173">
        <f t="shared" si="35"/>
        <v>0</v>
      </c>
      <c r="Q50" s="173">
        <f t="shared" si="35"/>
        <v>0</v>
      </c>
      <c r="R50" s="173">
        <f t="shared" si="35"/>
        <v>0</v>
      </c>
    </row>
    <row r="51" spans="1:18">
      <c r="A51" s="9" t="s">
        <v>4</v>
      </c>
      <c r="B51" s="9" t="s">
        <v>32</v>
      </c>
      <c r="C51" s="115">
        <v>300000</v>
      </c>
      <c r="D51" s="115"/>
      <c r="E51" s="115"/>
      <c r="F51" s="115"/>
      <c r="G51" s="115"/>
      <c r="H51" s="115"/>
      <c r="I51" s="115"/>
      <c r="J51" s="115">
        <f>SUM(F51:I51)</f>
        <v>0</v>
      </c>
      <c r="K51" s="115">
        <f>C51+J51</f>
        <v>300000</v>
      </c>
      <c r="L51" s="115">
        <v>300000</v>
      </c>
      <c r="M51" s="115">
        <v>300000</v>
      </c>
      <c r="N51" s="283">
        <f>L51-M51</f>
        <v>0</v>
      </c>
      <c r="O51" s="115"/>
      <c r="P51" s="115"/>
      <c r="Q51" s="283">
        <f>SUM(N51:P51)</f>
        <v>0</v>
      </c>
      <c r="R51" s="115">
        <f>K51-M51-Q51</f>
        <v>0</v>
      </c>
    </row>
    <row r="52" spans="1:18">
      <c r="A52" s="14" t="s">
        <v>16</v>
      </c>
      <c r="B52" s="14" t="s">
        <v>47</v>
      </c>
      <c r="C52" s="173">
        <f>SUM(C53)</f>
        <v>900000</v>
      </c>
      <c r="D52" s="173">
        <f t="shared" ref="D52:R52" si="36">SUM(D53)</f>
        <v>0</v>
      </c>
      <c r="E52" s="173">
        <f t="shared" si="36"/>
        <v>0</v>
      </c>
      <c r="F52" s="173">
        <f t="shared" si="36"/>
        <v>0</v>
      </c>
      <c r="G52" s="173">
        <f t="shared" si="36"/>
        <v>0</v>
      </c>
      <c r="H52" s="173">
        <f t="shared" si="36"/>
        <v>0</v>
      </c>
      <c r="I52" s="173">
        <f t="shared" si="36"/>
        <v>0</v>
      </c>
      <c r="J52" s="173">
        <f t="shared" si="36"/>
        <v>0</v>
      </c>
      <c r="K52" s="173">
        <f t="shared" si="36"/>
        <v>900000</v>
      </c>
      <c r="L52" s="173">
        <f t="shared" si="36"/>
        <v>896700</v>
      </c>
      <c r="M52" s="173">
        <f t="shared" si="36"/>
        <v>896700</v>
      </c>
      <c r="N52" s="173">
        <f t="shared" si="36"/>
        <v>0</v>
      </c>
      <c r="O52" s="173">
        <f t="shared" si="36"/>
        <v>0</v>
      </c>
      <c r="P52" s="173">
        <f t="shared" si="36"/>
        <v>0</v>
      </c>
      <c r="Q52" s="173">
        <f t="shared" si="36"/>
        <v>0</v>
      </c>
      <c r="R52" s="173">
        <f t="shared" si="36"/>
        <v>3300</v>
      </c>
    </row>
    <row r="53" spans="1:18">
      <c r="A53" s="9" t="s">
        <v>4</v>
      </c>
      <c r="B53" s="9" t="s">
        <v>48</v>
      </c>
      <c r="C53" s="115">
        <v>900000</v>
      </c>
      <c r="D53" s="115"/>
      <c r="E53" s="115"/>
      <c r="F53" s="115"/>
      <c r="G53" s="115"/>
      <c r="H53" s="115"/>
      <c r="I53" s="115"/>
      <c r="J53" s="115">
        <f>SUM(F53:I53)</f>
        <v>0</v>
      </c>
      <c r="K53" s="115">
        <f>C53+J53</f>
        <v>900000</v>
      </c>
      <c r="L53" s="115">
        <v>896700</v>
      </c>
      <c r="M53" s="115">
        <v>896700</v>
      </c>
      <c r="N53" s="283">
        <f>L53-M53</f>
        <v>0</v>
      </c>
      <c r="O53" s="115"/>
      <c r="P53" s="115"/>
      <c r="Q53" s="283">
        <f>SUM(N53:P53)</f>
        <v>0</v>
      </c>
      <c r="R53" s="115">
        <f>K53-M53-Q53</f>
        <v>3300</v>
      </c>
    </row>
    <row r="54" spans="1:18">
      <c r="A54" s="14" t="s">
        <v>16</v>
      </c>
      <c r="B54" s="14" t="s">
        <v>81</v>
      </c>
      <c r="C54" s="173">
        <f>SUM(C55)</f>
        <v>660000</v>
      </c>
      <c r="D54" s="173">
        <f t="shared" ref="D54:R54" si="37">SUM(D55)</f>
        <v>0</v>
      </c>
      <c r="E54" s="173">
        <f t="shared" si="37"/>
        <v>0</v>
      </c>
      <c r="F54" s="173">
        <f t="shared" si="37"/>
        <v>0</v>
      </c>
      <c r="G54" s="173">
        <f t="shared" si="37"/>
        <v>0</v>
      </c>
      <c r="H54" s="173">
        <f t="shared" si="37"/>
        <v>0</v>
      </c>
      <c r="I54" s="173">
        <f t="shared" si="37"/>
        <v>0</v>
      </c>
      <c r="J54" s="173">
        <f t="shared" si="37"/>
        <v>0</v>
      </c>
      <c r="K54" s="173">
        <f t="shared" si="37"/>
        <v>660000</v>
      </c>
      <c r="L54" s="173">
        <f t="shared" si="37"/>
        <v>605000</v>
      </c>
      <c r="M54" s="173">
        <f t="shared" si="37"/>
        <v>605000</v>
      </c>
      <c r="N54" s="173">
        <f t="shared" si="37"/>
        <v>0</v>
      </c>
      <c r="O54" s="173">
        <f t="shared" si="37"/>
        <v>0</v>
      </c>
      <c r="P54" s="173">
        <f t="shared" si="37"/>
        <v>0</v>
      </c>
      <c r="Q54" s="173">
        <f t="shared" si="37"/>
        <v>0</v>
      </c>
      <c r="R54" s="173">
        <f t="shared" si="37"/>
        <v>55000</v>
      </c>
    </row>
    <row r="55" spans="1:18">
      <c r="A55" s="9" t="s">
        <v>4</v>
      </c>
      <c r="B55" s="9" t="s">
        <v>165</v>
      </c>
      <c r="C55" s="115">
        <v>660000</v>
      </c>
      <c r="D55" s="115"/>
      <c r="E55" s="115"/>
      <c r="F55" s="115"/>
      <c r="G55" s="115"/>
      <c r="H55" s="115"/>
      <c r="I55" s="115"/>
      <c r="J55" s="115">
        <f>SUM(F55:I55)</f>
        <v>0</v>
      </c>
      <c r="K55" s="115">
        <f>C55+J55</f>
        <v>660000</v>
      </c>
      <c r="L55" s="115">
        <v>605000</v>
      </c>
      <c r="M55" s="115">
        <v>605000</v>
      </c>
      <c r="N55" s="283">
        <f>L55-M55</f>
        <v>0</v>
      </c>
      <c r="O55" s="115"/>
      <c r="P55" s="115"/>
      <c r="Q55" s="283">
        <f>SUM(N55:P55)</f>
        <v>0</v>
      </c>
      <c r="R55" s="115">
        <f>K55-M55-Q55</f>
        <v>55000</v>
      </c>
    </row>
    <row r="56" spans="1:18">
      <c r="A56" s="14" t="s">
        <v>16</v>
      </c>
      <c r="B56" s="14" t="s">
        <v>38</v>
      </c>
      <c r="C56" s="173">
        <f>SUM(C57)</f>
        <v>880000</v>
      </c>
      <c r="D56" s="173">
        <f t="shared" ref="D56:R56" si="38">SUM(D57)</f>
        <v>0</v>
      </c>
      <c r="E56" s="173">
        <f t="shared" si="38"/>
        <v>0</v>
      </c>
      <c r="F56" s="173">
        <f t="shared" si="38"/>
        <v>0</v>
      </c>
      <c r="G56" s="173">
        <f t="shared" si="38"/>
        <v>0</v>
      </c>
      <c r="H56" s="173">
        <f t="shared" si="38"/>
        <v>0</v>
      </c>
      <c r="I56" s="173">
        <f t="shared" si="38"/>
        <v>0</v>
      </c>
      <c r="J56" s="173">
        <f t="shared" si="38"/>
        <v>0</v>
      </c>
      <c r="K56" s="173">
        <f t="shared" si="38"/>
        <v>880000</v>
      </c>
      <c r="L56" s="173">
        <f t="shared" si="38"/>
        <v>872750</v>
      </c>
      <c r="M56" s="173">
        <f t="shared" si="38"/>
        <v>872750</v>
      </c>
      <c r="N56" s="173">
        <f t="shared" si="38"/>
        <v>0</v>
      </c>
      <c r="O56" s="173">
        <f t="shared" si="38"/>
        <v>0</v>
      </c>
      <c r="P56" s="173">
        <f t="shared" si="38"/>
        <v>0</v>
      </c>
      <c r="Q56" s="173">
        <f t="shared" si="38"/>
        <v>0</v>
      </c>
      <c r="R56" s="173">
        <f t="shared" si="38"/>
        <v>7250</v>
      </c>
    </row>
    <row r="57" spans="1:18">
      <c r="A57" s="9" t="s">
        <v>4</v>
      </c>
      <c r="B57" s="9" t="s">
        <v>39</v>
      </c>
      <c r="C57" s="115">
        <v>880000</v>
      </c>
      <c r="D57" s="115"/>
      <c r="E57" s="115"/>
      <c r="F57" s="115"/>
      <c r="G57" s="115"/>
      <c r="H57" s="115"/>
      <c r="I57" s="115"/>
      <c r="J57" s="115">
        <f>SUM(F57:I57)</f>
        <v>0</v>
      </c>
      <c r="K57" s="115">
        <f>C57+J57</f>
        <v>880000</v>
      </c>
      <c r="L57" s="115">
        <v>872750</v>
      </c>
      <c r="M57" s="115">
        <v>872750</v>
      </c>
      <c r="N57" s="283">
        <f>L57-M57</f>
        <v>0</v>
      </c>
      <c r="O57" s="115"/>
      <c r="P57" s="115"/>
      <c r="Q57" s="283">
        <f>SUM(N57:P57)</f>
        <v>0</v>
      </c>
      <c r="R57" s="115">
        <f>K57-M57-Q57</f>
        <v>7250</v>
      </c>
    </row>
    <row r="58" spans="1:18">
      <c r="A58" s="14" t="s">
        <v>16</v>
      </c>
      <c r="B58" s="14" t="s">
        <v>40</v>
      </c>
      <c r="C58" s="173">
        <f>SUM(C59)</f>
        <v>2550000</v>
      </c>
      <c r="D58" s="173">
        <f t="shared" ref="D58:R58" si="39">SUM(D59)</f>
        <v>0</v>
      </c>
      <c r="E58" s="173">
        <f t="shared" si="39"/>
        <v>0</v>
      </c>
      <c r="F58" s="173">
        <f t="shared" si="39"/>
        <v>0</v>
      </c>
      <c r="G58" s="173">
        <f t="shared" si="39"/>
        <v>0</v>
      </c>
      <c r="H58" s="173">
        <f t="shared" si="39"/>
        <v>0</v>
      </c>
      <c r="I58" s="173">
        <f t="shared" si="39"/>
        <v>0</v>
      </c>
      <c r="J58" s="173">
        <f t="shared" si="39"/>
        <v>0</v>
      </c>
      <c r="K58" s="173">
        <f t="shared" si="39"/>
        <v>2550000</v>
      </c>
      <c r="L58" s="173">
        <f t="shared" si="39"/>
        <v>2550000</v>
      </c>
      <c r="M58" s="173">
        <f t="shared" si="39"/>
        <v>2550000</v>
      </c>
      <c r="N58" s="173">
        <f t="shared" si="39"/>
        <v>0</v>
      </c>
      <c r="O58" s="173">
        <f t="shared" si="39"/>
        <v>0</v>
      </c>
      <c r="P58" s="173">
        <f t="shared" si="39"/>
        <v>0</v>
      </c>
      <c r="Q58" s="173">
        <f t="shared" si="39"/>
        <v>0</v>
      </c>
      <c r="R58" s="173">
        <f t="shared" si="39"/>
        <v>0</v>
      </c>
    </row>
    <row r="59" spans="1:18">
      <c r="A59" s="9" t="s">
        <v>4</v>
      </c>
      <c r="B59" s="9" t="s">
        <v>41</v>
      </c>
      <c r="C59" s="115">
        <v>2550000</v>
      </c>
      <c r="D59" s="115"/>
      <c r="E59" s="115"/>
      <c r="F59" s="115"/>
      <c r="G59" s="115"/>
      <c r="H59" s="115"/>
      <c r="I59" s="115"/>
      <c r="J59" s="115">
        <f>SUM(F59:I59)</f>
        <v>0</v>
      </c>
      <c r="K59" s="115">
        <f>C59+J59</f>
        <v>2550000</v>
      </c>
      <c r="L59" s="115">
        <v>2550000</v>
      </c>
      <c r="M59" s="115">
        <v>2550000</v>
      </c>
      <c r="N59" s="283">
        <f>L59-M59</f>
        <v>0</v>
      </c>
      <c r="O59" s="115"/>
      <c r="P59" s="115"/>
      <c r="Q59" s="283">
        <f>SUM(N59:P59)</f>
        <v>0</v>
      </c>
      <c r="R59" s="115">
        <f>K59-M59-Q59</f>
        <v>0</v>
      </c>
    </row>
    <row r="60" spans="1:18">
      <c r="A60" s="13" t="s">
        <v>3</v>
      </c>
      <c r="B60" s="16" t="s">
        <v>1299</v>
      </c>
      <c r="C60" s="120">
        <f>SUM(C61,C63,C69,C73,C75,C78,C80)</f>
        <v>125000000</v>
      </c>
      <c r="D60" s="120">
        <f t="shared" ref="D60:R60" si="40">SUM(D61,D63,D69,D73,D75,D78,D80)</f>
        <v>0</v>
      </c>
      <c r="E60" s="120">
        <f t="shared" si="40"/>
        <v>0</v>
      </c>
      <c r="F60" s="120">
        <f t="shared" si="40"/>
        <v>0</v>
      </c>
      <c r="G60" s="120">
        <f t="shared" si="40"/>
        <v>0</v>
      </c>
      <c r="H60" s="120">
        <f t="shared" si="40"/>
        <v>0</v>
      </c>
      <c r="I60" s="120">
        <f t="shared" si="40"/>
        <v>0</v>
      </c>
      <c r="J60" s="120">
        <f t="shared" si="40"/>
        <v>0</v>
      </c>
      <c r="K60" s="120">
        <f t="shared" si="40"/>
        <v>125000000</v>
      </c>
      <c r="L60" s="120">
        <f t="shared" si="40"/>
        <v>124999980</v>
      </c>
      <c r="M60" s="120">
        <f t="shared" si="40"/>
        <v>124999980</v>
      </c>
      <c r="N60" s="120">
        <f t="shared" si="40"/>
        <v>0</v>
      </c>
      <c r="O60" s="120">
        <f t="shared" si="40"/>
        <v>0</v>
      </c>
      <c r="P60" s="120">
        <f t="shared" si="40"/>
        <v>0</v>
      </c>
      <c r="Q60" s="120">
        <f t="shared" si="40"/>
        <v>0</v>
      </c>
      <c r="R60" s="120">
        <f t="shared" si="40"/>
        <v>20</v>
      </c>
    </row>
    <row r="61" spans="1:18">
      <c r="A61" s="14" t="s">
        <v>16</v>
      </c>
      <c r="B61" s="17" t="s">
        <v>316</v>
      </c>
      <c r="C61" s="173">
        <f>SUM(C62)</f>
        <v>49500000</v>
      </c>
      <c r="D61" s="173">
        <f t="shared" ref="D61:R61" si="41">SUM(D62)</f>
        <v>0</v>
      </c>
      <c r="E61" s="173">
        <f t="shared" si="41"/>
        <v>0</v>
      </c>
      <c r="F61" s="173">
        <f t="shared" si="41"/>
        <v>-11340000</v>
      </c>
      <c r="G61" s="173">
        <f t="shared" si="41"/>
        <v>0</v>
      </c>
      <c r="H61" s="173">
        <f t="shared" si="41"/>
        <v>0</v>
      </c>
      <c r="I61" s="173">
        <f t="shared" si="41"/>
        <v>0</v>
      </c>
      <c r="J61" s="173">
        <f t="shared" si="41"/>
        <v>-11340000</v>
      </c>
      <c r="K61" s="173">
        <f t="shared" si="41"/>
        <v>38160000</v>
      </c>
      <c r="L61" s="173">
        <f t="shared" si="41"/>
        <v>38160000</v>
      </c>
      <c r="M61" s="173">
        <f t="shared" si="41"/>
        <v>38160000</v>
      </c>
      <c r="N61" s="173">
        <f t="shared" si="41"/>
        <v>0</v>
      </c>
      <c r="O61" s="173">
        <f t="shared" si="41"/>
        <v>0</v>
      </c>
      <c r="P61" s="173">
        <f t="shared" si="41"/>
        <v>0</v>
      </c>
      <c r="Q61" s="173">
        <f t="shared" si="41"/>
        <v>0</v>
      </c>
      <c r="R61" s="173">
        <f t="shared" si="41"/>
        <v>0</v>
      </c>
    </row>
    <row r="62" spans="1:18">
      <c r="A62" s="9" t="s">
        <v>4</v>
      </c>
      <c r="B62" s="9" t="s">
        <v>259</v>
      </c>
      <c r="C62" s="115">
        <v>49500000</v>
      </c>
      <c r="D62" s="115"/>
      <c r="E62" s="115"/>
      <c r="F62" s="115">
        <v>-11340000</v>
      </c>
      <c r="G62" s="115"/>
      <c r="H62" s="115"/>
      <c r="I62" s="115"/>
      <c r="J62" s="115">
        <f>SUM(F62:I62)</f>
        <v>-11340000</v>
      </c>
      <c r="K62" s="115">
        <f>C62+J62</f>
        <v>38160000</v>
      </c>
      <c r="L62" s="115">
        <v>38160000</v>
      </c>
      <c r="M62" s="115">
        <v>38160000</v>
      </c>
      <c r="N62" s="283">
        <f>L62-M62</f>
        <v>0</v>
      </c>
      <c r="O62" s="115"/>
      <c r="P62" s="115"/>
      <c r="Q62" s="283">
        <f>SUM(N62:P62)</f>
        <v>0</v>
      </c>
      <c r="R62" s="115">
        <f>K62-M62-Q62</f>
        <v>0</v>
      </c>
    </row>
    <row r="63" spans="1:18">
      <c r="A63" s="14" t="s">
        <v>16</v>
      </c>
      <c r="B63" s="14" t="s">
        <v>24</v>
      </c>
      <c r="C63" s="173">
        <f>SUM(C64:C68)</f>
        <v>22560000</v>
      </c>
      <c r="D63" s="173">
        <f t="shared" ref="D63:R63" si="42">SUM(D64:D68)</f>
        <v>0</v>
      </c>
      <c r="E63" s="173">
        <f t="shared" si="42"/>
        <v>0</v>
      </c>
      <c r="F63" s="173">
        <f t="shared" si="42"/>
        <v>0</v>
      </c>
      <c r="G63" s="173">
        <f t="shared" si="42"/>
        <v>0</v>
      </c>
      <c r="H63" s="173">
        <f t="shared" si="42"/>
        <v>0</v>
      </c>
      <c r="I63" s="173">
        <f t="shared" si="42"/>
        <v>0</v>
      </c>
      <c r="J63" s="173">
        <f t="shared" si="42"/>
        <v>0</v>
      </c>
      <c r="K63" s="173">
        <f t="shared" si="42"/>
        <v>22560000</v>
      </c>
      <c r="L63" s="173">
        <f t="shared" si="42"/>
        <v>22559980</v>
      </c>
      <c r="M63" s="173">
        <f t="shared" si="42"/>
        <v>22559980</v>
      </c>
      <c r="N63" s="173">
        <f t="shared" si="42"/>
        <v>0</v>
      </c>
      <c r="O63" s="173">
        <f t="shared" si="42"/>
        <v>0</v>
      </c>
      <c r="P63" s="173">
        <f t="shared" si="42"/>
        <v>0</v>
      </c>
      <c r="Q63" s="173">
        <f t="shared" si="42"/>
        <v>0</v>
      </c>
      <c r="R63" s="173">
        <f t="shared" si="42"/>
        <v>20</v>
      </c>
    </row>
    <row r="64" spans="1:18">
      <c r="A64" s="9" t="s">
        <v>4</v>
      </c>
      <c r="B64" s="9" t="s">
        <v>299</v>
      </c>
      <c r="C64" s="115">
        <v>10294670</v>
      </c>
      <c r="D64" s="115"/>
      <c r="E64" s="115"/>
      <c r="F64" s="115"/>
      <c r="G64" s="115"/>
      <c r="H64" s="115"/>
      <c r="I64" s="115"/>
      <c r="J64" s="115">
        <f t="shared" ref="J64:J68" si="43">SUM(F64:I64)</f>
        <v>0</v>
      </c>
      <c r="K64" s="115">
        <f>C64+J64</f>
        <v>10294670</v>
      </c>
      <c r="L64" s="115">
        <v>10294656</v>
      </c>
      <c r="M64" s="115">
        <v>10294656</v>
      </c>
      <c r="N64" s="283">
        <f t="shared" ref="N64:N68" si="44">L64-M64</f>
        <v>0</v>
      </c>
      <c r="O64" s="115"/>
      <c r="P64" s="115"/>
      <c r="Q64" s="283">
        <f t="shared" ref="Q64:Q68" si="45">SUM(N64:P64)</f>
        <v>0</v>
      </c>
      <c r="R64" s="115">
        <f t="shared" ref="R64:R68" si="46">K64-M64-Q64</f>
        <v>14</v>
      </c>
    </row>
    <row r="65" spans="1:18">
      <c r="A65" s="9" t="s">
        <v>4</v>
      </c>
      <c r="B65" s="9" t="s">
        <v>300</v>
      </c>
      <c r="C65" s="115">
        <v>7045800</v>
      </c>
      <c r="D65" s="115"/>
      <c r="E65" s="115"/>
      <c r="F65" s="115"/>
      <c r="G65" s="115"/>
      <c r="H65" s="115"/>
      <c r="I65" s="115"/>
      <c r="J65" s="115">
        <f t="shared" si="43"/>
        <v>0</v>
      </c>
      <c r="K65" s="115">
        <f>C65+J65</f>
        <v>7045800</v>
      </c>
      <c r="L65" s="115">
        <v>7045800</v>
      </c>
      <c r="M65" s="115">
        <v>7045800</v>
      </c>
      <c r="N65" s="283">
        <f t="shared" si="44"/>
        <v>0</v>
      </c>
      <c r="O65" s="115"/>
      <c r="P65" s="115"/>
      <c r="Q65" s="283">
        <f t="shared" si="45"/>
        <v>0</v>
      </c>
      <c r="R65" s="115">
        <f t="shared" si="46"/>
        <v>0</v>
      </c>
    </row>
    <row r="66" spans="1:18">
      <c r="A66" s="9" t="s">
        <v>4</v>
      </c>
      <c r="B66" s="9" t="s">
        <v>301</v>
      </c>
      <c r="C66" s="115">
        <v>3526450</v>
      </c>
      <c r="D66" s="115"/>
      <c r="E66" s="115"/>
      <c r="F66" s="115"/>
      <c r="G66" s="115"/>
      <c r="H66" s="115"/>
      <c r="I66" s="115"/>
      <c r="J66" s="115">
        <f t="shared" si="43"/>
        <v>0</v>
      </c>
      <c r="K66" s="115">
        <f>C66+J66</f>
        <v>3526450</v>
      </c>
      <c r="L66" s="115">
        <v>3526444</v>
      </c>
      <c r="M66" s="115">
        <v>3526444</v>
      </c>
      <c r="N66" s="283">
        <f t="shared" si="44"/>
        <v>0</v>
      </c>
      <c r="O66" s="115"/>
      <c r="P66" s="115"/>
      <c r="Q66" s="283">
        <f t="shared" si="45"/>
        <v>0</v>
      </c>
      <c r="R66" s="115">
        <f t="shared" si="46"/>
        <v>6</v>
      </c>
    </row>
    <row r="67" spans="1:18">
      <c r="A67" s="9" t="s">
        <v>4</v>
      </c>
      <c r="B67" s="9" t="s">
        <v>302</v>
      </c>
      <c r="C67" s="115">
        <v>1098720</v>
      </c>
      <c r="D67" s="115"/>
      <c r="E67" s="115"/>
      <c r="F67" s="115"/>
      <c r="G67" s="115"/>
      <c r="H67" s="115"/>
      <c r="I67" s="115"/>
      <c r="J67" s="115">
        <f t="shared" si="43"/>
        <v>0</v>
      </c>
      <c r="K67" s="115">
        <f>C67+J67</f>
        <v>1098720</v>
      </c>
      <c r="L67" s="115">
        <v>1098720</v>
      </c>
      <c r="M67" s="115">
        <v>1098720</v>
      </c>
      <c r="N67" s="283">
        <f t="shared" si="44"/>
        <v>0</v>
      </c>
      <c r="O67" s="115"/>
      <c r="P67" s="115"/>
      <c r="Q67" s="283">
        <f t="shared" si="45"/>
        <v>0</v>
      </c>
      <c r="R67" s="115">
        <f t="shared" si="46"/>
        <v>0</v>
      </c>
    </row>
    <row r="68" spans="1:18">
      <c r="A68" s="9" t="s">
        <v>4</v>
      </c>
      <c r="B68" s="9" t="s">
        <v>303</v>
      </c>
      <c r="C68" s="115">
        <v>594360</v>
      </c>
      <c r="D68" s="115"/>
      <c r="E68" s="115"/>
      <c r="F68" s="115"/>
      <c r="G68" s="115"/>
      <c r="H68" s="115"/>
      <c r="I68" s="115"/>
      <c r="J68" s="115">
        <f t="shared" si="43"/>
        <v>0</v>
      </c>
      <c r="K68" s="115">
        <f>C68+J68</f>
        <v>594360</v>
      </c>
      <c r="L68" s="115">
        <v>594360</v>
      </c>
      <c r="M68" s="115">
        <v>594360</v>
      </c>
      <c r="N68" s="283">
        <f t="shared" si="44"/>
        <v>0</v>
      </c>
      <c r="O68" s="115"/>
      <c r="P68" s="115"/>
      <c r="Q68" s="283">
        <f t="shared" si="45"/>
        <v>0</v>
      </c>
      <c r="R68" s="115">
        <f t="shared" si="46"/>
        <v>0</v>
      </c>
    </row>
    <row r="69" spans="1:18">
      <c r="A69" s="14" t="s">
        <v>16</v>
      </c>
      <c r="B69" s="14" t="s">
        <v>36</v>
      </c>
      <c r="C69" s="173">
        <f>SUM(C70:C72)</f>
        <v>21540000</v>
      </c>
      <c r="D69" s="173">
        <f t="shared" ref="D69:R69" si="47">SUM(D70:D72)</f>
        <v>0</v>
      </c>
      <c r="E69" s="173">
        <f t="shared" si="47"/>
        <v>0</v>
      </c>
      <c r="F69" s="173">
        <f t="shared" si="47"/>
        <v>-1790930</v>
      </c>
      <c r="G69" s="173">
        <f t="shared" si="47"/>
        <v>0</v>
      </c>
      <c r="H69" s="173">
        <f t="shared" si="47"/>
        <v>0</v>
      </c>
      <c r="I69" s="173">
        <f t="shared" si="47"/>
        <v>0</v>
      </c>
      <c r="J69" s="173">
        <f t="shared" si="47"/>
        <v>-1790930</v>
      </c>
      <c r="K69" s="173">
        <f t="shared" si="47"/>
        <v>19749070</v>
      </c>
      <c r="L69" s="173">
        <f t="shared" si="47"/>
        <v>19749070</v>
      </c>
      <c r="M69" s="173">
        <f t="shared" si="47"/>
        <v>19749070</v>
      </c>
      <c r="N69" s="173">
        <f t="shared" si="47"/>
        <v>0</v>
      </c>
      <c r="O69" s="173">
        <f t="shared" si="47"/>
        <v>0</v>
      </c>
      <c r="P69" s="173">
        <f t="shared" si="47"/>
        <v>0</v>
      </c>
      <c r="Q69" s="173">
        <f t="shared" si="47"/>
        <v>0</v>
      </c>
      <c r="R69" s="173">
        <f t="shared" si="47"/>
        <v>0</v>
      </c>
    </row>
    <row r="70" spans="1:18">
      <c r="A70" s="9" t="s">
        <v>4</v>
      </c>
      <c r="B70" s="9" t="s">
        <v>37</v>
      </c>
      <c r="C70" s="115">
        <v>14100000</v>
      </c>
      <c r="D70" s="115"/>
      <c r="E70" s="115"/>
      <c r="F70" s="115">
        <v>-815930</v>
      </c>
      <c r="G70" s="115"/>
      <c r="H70" s="115"/>
      <c r="I70" s="115"/>
      <c r="J70" s="115">
        <f t="shared" ref="J70:J72" si="48">SUM(F70:I70)</f>
        <v>-815930</v>
      </c>
      <c r="K70" s="115">
        <f>C70+J70</f>
        <v>13284070</v>
      </c>
      <c r="L70" s="115">
        <v>13284070</v>
      </c>
      <c r="M70" s="115">
        <v>13284070</v>
      </c>
      <c r="N70" s="283">
        <f t="shared" ref="N70:N72" si="49">L70-M70</f>
        <v>0</v>
      </c>
      <c r="O70" s="115"/>
      <c r="P70" s="115"/>
      <c r="Q70" s="283">
        <f t="shared" ref="Q70:Q72" si="50">SUM(N70:P70)</f>
        <v>0</v>
      </c>
      <c r="R70" s="115">
        <f t="shared" ref="R70:R72" si="51">K70-M70-Q70</f>
        <v>0</v>
      </c>
    </row>
    <row r="71" spans="1:18">
      <c r="A71" s="9" t="s">
        <v>4</v>
      </c>
      <c r="B71" s="15" t="s">
        <v>140</v>
      </c>
      <c r="C71" s="115">
        <v>7440000</v>
      </c>
      <c r="D71" s="115"/>
      <c r="E71" s="115"/>
      <c r="F71" s="115">
        <v>-1525000</v>
      </c>
      <c r="G71" s="115"/>
      <c r="H71" s="115"/>
      <c r="I71" s="115"/>
      <c r="J71" s="115">
        <f t="shared" si="48"/>
        <v>-1525000</v>
      </c>
      <c r="K71" s="115">
        <f>C71+J71</f>
        <v>5915000</v>
      </c>
      <c r="L71" s="115">
        <v>5915000</v>
      </c>
      <c r="M71" s="115">
        <v>5915000</v>
      </c>
      <c r="N71" s="283">
        <f t="shared" si="49"/>
        <v>0</v>
      </c>
      <c r="O71" s="115"/>
      <c r="P71" s="115"/>
      <c r="Q71" s="283">
        <f t="shared" si="50"/>
        <v>0</v>
      </c>
      <c r="R71" s="115">
        <f t="shared" si="51"/>
        <v>0</v>
      </c>
    </row>
    <row r="72" spans="1:18">
      <c r="A72" s="9" t="s">
        <v>4</v>
      </c>
      <c r="B72" s="15" t="s">
        <v>46</v>
      </c>
      <c r="C72" s="115">
        <v>0</v>
      </c>
      <c r="D72" s="115"/>
      <c r="E72" s="115"/>
      <c r="F72" s="115">
        <v>550000</v>
      </c>
      <c r="G72" s="115"/>
      <c r="H72" s="115"/>
      <c r="I72" s="115"/>
      <c r="J72" s="115">
        <f t="shared" si="48"/>
        <v>550000</v>
      </c>
      <c r="K72" s="115">
        <f>C72+J72</f>
        <v>550000</v>
      </c>
      <c r="L72" s="115">
        <v>550000</v>
      </c>
      <c r="M72" s="115">
        <v>550000</v>
      </c>
      <c r="N72" s="283">
        <f t="shared" si="49"/>
        <v>0</v>
      </c>
      <c r="O72" s="115"/>
      <c r="P72" s="115"/>
      <c r="Q72" s="283">
        <f t="shared" si="50"/>
        <v>0</v>
      </c>
      <c r="R72" s="115">
        <f t="shared" si="51"/>
        <v>0</v>
      </c>
    </row>
    <row r="73" spans="1:18">
      <c r="A73" s="14" t="s">
        <v>16</v>
      </c>
      <c r="B73" s="17" t="s">
        <v>60</v>
      </c>
      <c r="C73" s="173">
        <f>SUM(C74)</f>
        <v>11000000</v>
      </c>
      <c r="D73" s="173">
        <f t="shared" ref="D73:R73" si="52">SUM(D74)</f>
        <v>0</v>
      </c>
      <c r="E73" s="173">
        <f t="shared" si="52"/>
        <v>0</v>
      </c>
      <c r="F73" s="173">
        <f t="shared" si="52"/>
        <v>-1047640</v>
      </c>
      <c r="G73" s="173">
        <f t="shared" si="52"/>
        <v>0</v>
      </c>
      <c r="H73" s="173">
        <f t="shared" si="52"/>
        <v>0</v>
      </c>
      <c r="I73" s="173">
        <f t="shared" si="52"/>
        <v>0</v>
      </c>
      <c r="J73" s="173">
        <f t="shared" si="52"/>
        <v>-1047640</v>
      </c>
      <c r="K73" s="173">
        <f t="shared" si="52"/>
        <v>9952360</v>
      </c>
      <c r="L73" s="173">
        <f t="shared" si="52"/>
        <v>9952360</v>
      </c>
      <c r="M73" s="173">
        <f t="shared" si="52"/>
        <v>9952360</v>
      </c>
      <c r="N73" s="173">
        <f t="shared" si="52"/>
        <v>0</v>
      </c>
      <c r="O73" s="173">
        <f t="shared" si="52"/>
        <v>0</v>
      </c>
      <c r="P73" s="173">
        <f t="shared" si="52"/>
        <v>0</v>
      </c>
      <c r="Q73" s="173">
        <f t="shared" si="52"/>
        <v>0</v>
      </c>
      <c r="R73" s="173">
        <f t="shared" si="52"/>
        <v>0</v>
      </c>
    </row>
    <row r="74" spans="1:18">
      <c r="A74" s="9" t="s">
        <v>4</v>
      </c>
      <c r="B74" s="15" t="s">
        <v>60</v>
      </c>
      <c r="C74" s="115">
        <v>11000000</v>
      </c>
      <c r="D74" s="115"/>
      <c r="E74" s="115"/>
      <c r="F74" s="115">
        <v>-1047640</v>
      </c>
      <c r="G74" s="115"/>
      <c r="H74" s="115"/>
      <c r="I74" s="115"/>
      <c r="J74" s="115">
        <f>SUM(F74:I74)</f>
        <v>-1047640</v>
      </c>
      <c r="K74" s="115">
        <f>C74+J74</f>
        <v>9952360</v>
      </c>
      <c r="L74" s="115">
        <v>9952360</v>
      </c>
      <c r="M74" s="115">
        <v>9952360</v>
      </c>
      <c r="N74" s="283">
        <f>L74-M74</f>
        <v>0</v>
      </c>
      <c r="O74" s="115"/>
      <c r="P74" s="115"/>
      <c r="Q74" s="283">
        <f>SUM(N74:P74)</f>
        <v>0</v>
      </c>
      <c r="R74" s="115">
        <f>K74-M74-Q74</f>
        <v>0</v>
      </c>
    </row>
    <row r="75" spans="1:18">
      <c r="A75" s="14" t="s">
        <v>16</v>
      </c>
      <c r="B75" s="17" t="s">
        <v>38</v>
      </c>
      <c r="C75" s="173">
        <f>SUM(C76:C77)</f>
        <v>9000000</v>
      </c>
      <c r="D75" s="173">
        <f t="shared" ref="D75:R75" si="53">SUM(D76:D77)</f>
        <v>0</v>
      </c>
      <c r="E75" s="173">
        <f t="shared" si="53"/>
        <v>0</v>
      </c>
      <c r="F75" s="173">
        <f t="shared" si="53"/>
        <v>17186080</v>
      </c>
      <c r="G75" s="173">
        <f t="shared" si="53"/>
        <v>0</v>
      </c>
      <c r="H75" s="173">
        <f t="shared" si="53"/>
        <v>0</v>
      </c>
      <c r="I75" s="173">
        <f t="shared" si="53"/>
        <v>0</v>
      </c>
      <c r="J75" s="173">
        <f t="shared" si="53"/>
        <v>17186080</v>
      </c>
      <c r="K75" s="173">
        <f t="shared" si="53"/>
        <v>26186080</v>
      </c>
      <c r="L75" s="173">
        <f t="shared" si="53"/>
        <v>26186080</v>
      </c>
      <c r="M75" s="173">
        <f t="shared" si="53"/>
        <v>26186080</v>
      </c>
      <c r="N75" s="173">
        <f t="shared" si="53"/>
        <v>0</v>
      </c>
      <c r="O75" s="173">
        <f t="shared" si="53"/>
        <v>0</v>
      </c>
      <c r="P75" s="173">
        <f t="shared" si="53"/>
        <v>0</v>
      </c>
      <c r="Q75" s="173">
        <f t="shared" si="53"/>
        <v>0</v>
      </c>
      <c r="R75" s="173">
        <f t="shared" si="53"/>
        <v>0</v>
      </c>
    </row>
    <row r="76" spans="1:18">
      <c r="A76" s="9" t="s">
        <v>64</v>
      </c>
      <c r="B76" s="15" t="s">
        <v>39</v>
      </c>
      <c r="C76" s="115">
        <v>9000000</v>
      </c>
      <c r="D76" s="115"/>
      <c r="E76" s="115"/>
      <c r="F76" s="115">
        <v>-447860</v>
      </c>
      <c r="G76" s="115"/>
      <c r="H76" s="115"/>
      <c r="I76" s="115"/>
      <c r="J76" s="115">
        <f t="shared" ref="J76:J77" si="54">SUM(F76:I76)</f>
        <v>-447860</v>
      </c>
      <c r="K76" s="115">
        <f>C76+J76</f>
        <v>8552140</v>
      </c>
      <c r="L76" s="115">
        <v>8552140</v>
      </c>
      <c r="M76" s="115">
        <v>8552140</v>
      </c>
      <c r="N76" s="283">
        <f t="shared" ref="N76:N77" si="55">L76-M76</f>
        <v>0</v>
      </c>
      <c r="O76" s="115"/>
      <c r="P76" s="115"/>
      <c r="Q76" s="283">
        <f t="shared" ref="Q76:Q77" si="56">SUM(N76:P76)</f>
        <v>0</v>
      </c>
      <c r="R76" s="115">
        <f t="shared" ref="R76:R77" si="57">K76-M76-Q76</f>
        <v>0</v>
      </c>
    </row>
    <row r="77" spans="1:18">
      <c r="A77" s="9" t="s">
        <v>4</v>
      </c>
      <c r="B77" s="15" t="s">
        <v>85</v>
      </c>
      <c r="C77" s="115">
        <v>0</v>
      </c>
      <c r="D77" s="115"/>
      <c r="E77" s="115"/>
      <c r="F77" s="115">
        <v>17633940</v>
      </c>
      <c r="G77" s="115"/>
      <c r="H77" s="115"/>
      <c r="I77" s="115"/>
      <c r="J77" s="115">
        <f t="shared" si="54"/>
        <v>17633940</v>
      </c>
      <c r="K77" s="115">
        <f>C77+J77</f>
        <v>17633940</v>
      </c>
      <c r="L77" s="115">
        <v>17633940</v>
      </c>
      <c r="M77" s="115">
        <v>17633940</v>
      </c>
      <c r="N77" s="283">
        <f t="shared" si="55"/>
        <v>0</v>
      </c>
      <c r="O77" s="115"/>
      <c r="P77" s="115"/>
      <c r="Q77" s="283">
        <f t="shared" si="56"/>
        <v>0</v>
      </c>
      <c r="R77" s="115">
        <f t="shared" si="57"/>
        <v>0</v>
      </c>
    </row>
    <row r="78" spans="1:18">
      <c r="A78" s="14" t="s">
        <v>16</v>
      </c>
      <c r="B78" s="17" t="s">
        <v>40</v>
      </c>
      <c r="C78" s="173">
        <f>SUM(C79)</f>
        <v>11400000</v>
      </c>
      <c r="D78" s="173">
        <f t="shared" ref="D78:R78" si="58">SUM(D79)</f>
        <v>0</v>
      </c>
      <c r="E78" s="173">
        <f t="shared" si="58"/>
        <v>0</v>
      </c>
      <c r="F78" s="173">
        <f t="shared" si="58"/>
        <v>-4007500</v>
      </c>
      <c r="G78" s="173">
        <f t="shared" si="58"/>
        <v>0</v>
      </c>
      <c r="H78" s="173">
        <f t="shared" si="58"/>
        <v>0</v>
      </c>
      <c r="I78" s="173">
        <f t="shared" si="58"/>
        <v>0</v>
      </c>
      <c r="J78" s="173">
        <f t="shared" si="58"/>
        <v>-4007500</v>
      </c>
      <c r="K78" s="173">
        <f t="shared" si="58"/>
        <v>7392500</v>
      </c>
      <c r="L78" s="173">
        <f t="shared" si="58"/>
        <v>7392500</v>
      </c>
      <c r="M78" s="173">
        <f t="shared" si="58"/>
        <v>7392500</v>
      </c>
      <c r="N78" s="173">
        <f t="shared" si="58"/>
        <v>0</v>
      </c>
      <c r="O78" s="173">
        <f t="shared" si="58"/>
        <v>0</v>
      </c>
      <c r="P78" s="173">
        <f t="shared" si="58"/>
        <v>0</v>
      </c>
      <c r="Q78" s="173">
        <f t="shared" si="58"/>
        <v>0</v>
      </c>
      <c r="R78" s="173">
        <f t="shared" si="58"/>
        <v>0</v>
      </c>
    </row>
    <row r="79" spans="1:18">
      <c r="A79" s="9" t="s">
        <v>4</v>
      </c>
      <c r="B79" s="15" t="s">
        <v>41</v>
      </c>
      <c r="C79" s="115">
        <v>11400000</v>
      </c>
      <c r="D79" s="115"/>
      <c r="E79" s="115"/>
      <c r="F79" s="115">
        <v>-4007500</v>
      </c>
      <c r="G79" s="115"/>
      <c r="H79" s="115"/>
      <c r="I79" s="115"/>
      <c r="J79" s="115">
        <f>SUM(F79:I79)</f>
        <v>-4007500</v>
      </c>
      <c r="K79" s="115">
        <f>C79+J79</f>
        <v>7392500</v>
      </c>
      <c r="L79" s="115">
        <v>7392500</v>
      </c>
      <c r="M79" s="115">
        <v>7392500</v>
      </c>
      <c r="N79" s="283">
        <f>L79-M79</f>
        <v>0</v>
      </c>
      <c r="O79" s="115"/>
      <c r="P79" s="115"/>
      <c r="Q79" s="283">
        <f>SUM(N79:P79)</f>
        <v>0</v>
      </c>
      <c r="R79" s="115">
        <f>K79-M79-Q79</f>
        <v>0</v>
      </c>
    </row>
    <row r="80" spans="1:18">
      <c r="A80" s="14" t="s">
        <v>16</v>
      </c>
      <c r="B80" s="17" t="s">
        <v>49</v>
      </c>
      <c r="C80" s="173">
        <f>SUM(C81)</f>
        <v>0</v>
      </c>
      <c r="D80" s="173">
        <f t="shared" ref="D80:R80" si="59">SUM(D81)</f>
        <v>0</v>
      </c>
      <c r="E80" s="173">
        <f t="shared" si="59"/>
        <v>0</v>
      </c>
      <c r="F80" s="173">
        <f t="shared" si="59"/>
        <v>999990</v>
      </c>
      <c r="G80" s="173">
        <f t="shared" si="59"/>
        <v>0</v>
      </c>
      <c r="H80" s="173">
        <f t="shared" si="59"/>
        <v>0</v>
      </c>
      <c r="I80" s="173">
        <f t="shared" si="59"/>
        <v>0</v>
      </c>
      <c r="J80" s="173">
        <f t="shared" si="59"/>
        <v>999990</v>
      </c>
      <c r="K80" s="173">
        <f t="shared" si="59"/>
        <v>999990</v>
      </c>
      <c r="L80" s="173">
        <f t="shared" si="59"/>
        <v>999990</v>
      </c>
      <c r="M80" s="173">
        <f t="shared" si="59"/>
        <v>999990</v>
      </c>
      <c r="N80" s="173">
        <f t="shared" si="59"/>
        <v>0</v>
      </c>
      <c r="O80" s="173">
        <f t="shared" si="59"/>
        <v>0</v>
      </c>
      <c r="P80" s="173">
        <f t="shared" si="59"/>
        <v>0</v>
      </c>
      <c r="Q80" s="173">
        <f t="shared" si="59"/>
        <v>0</v>
      </c>
      <c r="R80" s="173">
        <f t="shared" si="59"/>
        <v>0</v>
      </c>
    </row>
    <row r="81" spans="1:18">
      <c r="A81" s="9" t="s">
        <v>4</v>
      </c>
      <c r="B81" s="15" t="s">
        <v>228</v>
      </c>
      <c r="C81" s="115">
        <v>0</v>
      </c>
      <c r="D81" s="115"/>
      <c r="E81" s="115"/>
      <c r="F81" s="115">
        <v>999990</v>
      </c>
      <c r="G81" s="115"/>
      <c r="H81" s="115"/>
      <c r="I81" s="115"/>
      <c r="J81" s="115">
        <f>SUM(F81:I81)</f>
        <v>999990</v>
      </c>
      <c r="K81" s="115">
        <f>C81+J81</f>
        <v>999990</v>
      </c>
      <c r="L81" s="115">
        <v>999990</v>
      </c>
      <c r="M81" s="115">
        <v>999990</v>
      </c>
      <c r="N81" s="283">
        <f>L81-M81</f>
        <v>0</v>
      </c>
      <c r="O81" s="115"/>
      <c r="P81" s="115"/>
      <c r="Q81" s="283">
        <f>SUM(N81:P81)</f>
        <v>0</v>
      </c>
      <c r="R81" s="115">
        <f>K81-M81-Q81</f>
        <v>0</v>
      </c>
    </row>
    <row r="82" spans="1:18">
      <c r="A82" s="13" t="s">
        <v>3</v>
      </c>
      <c r="B82" s="16" t="s">
        <v>410</v>
      </c>
      <c r="C82" s="120">
        <f>SUM(C83,C85,C93,C87,C89,C91,C100,C97,C102,C104)</f>
        <v>334199000</v>
      </c>
      <c r="D82" s="120">
        <f t="shared" ref="D82:R82" si="60">SUM(D83,D85,D93,D87,D89,D91,D100,D97,D102,D104)</f>
        <v>0</v>
      </c>
      <c r="E82" s="120">
        <f t="shared" si="60"/>
        <v>0</v>
      </c>
      <c r="F82" s="120">
        <f t="shared" si="60"/>
        <v>0</v>
      </c>
      <c r="G82" s="120">
        <f t="shared" si="60"/>
        <v>0</v>
      </c>
      <c r="H82" s="120">
        <f t="shared" si="60"/>
        <v>0</v>
      </c>
      <c r="I82" s="120">
        <f t="shared" si="60"/>
        <v>180071000</v>
      </c>
      <c r="J82" s="120">
        <f t="shared" si="60"/>
        <v>180071000</v>
      </c>
      <c r="K82" s="120">
        <f t="shared" si="60"/>
        <v>514270000</v>
      </c>
      <c r="L82" s="120">
        <f t="shared" si="60"/>
        <v>507204160</v>
      </c>
      <c r="M82" s="120">
        <f t="shared" si="60"/>
        <v>507204160</v>
      </c>
      <c r="N82" s="120">
        <f t="shared" si="60"/>
        <v>0</v>
      </c>
      <c r="O82" s="120">
        <f t="shared" si="60"/>
        <v>0</v>
      </c>
      <c r="P82" s="120">
        <f t="shared" si="60"/>
        <v>0</v>
      </c>
      <c r="Q82" s="120">
        <f t="shared" si="60"/>
        <v>0</v>
      </c>
      <c r="R82" s="120">
        <f t="shared" si="60"/>
        <v>7065840</v>
      </c>
    </row>
    <row r="83" spans="1:18">
      <c r="A83" s="14" t="s">
        <v>16</v>
      </c>
      <c r="B83" s="17" t="s">
        <v>18</v>
      </c>
      <c r="C83" s="173">
        <f>SUM(C84)</f>
        <v>233449000</v>
      </c>
      <c r="D83" s="173">
        <f t="shared" ref="D83:R83" si="61">SUM(D84)</f>
        <v>0</v>
      </c>
      <c r="E83" s="173">
        <f t="shared" si="61"/>
        <v>0</v>
      </c>
      <c r="F83" s="173">
        <f t="shared" si="61"/>
        <v>0</v>
      </c>
      <c r="G83" s="173">
        <f t="shared" si="61"/>
        <v>0</v>
      </c>
      <c r="H83" s="173">
        <f t="shared" si="61"/>
        <v>0</v>
      </c>
      <c r="I83" s="173">
        <f t="shared" si="61"/>
        <v>152571000</v>
      </c>
      <c r="J83" s="173">
        <f t="shared" si="61"/>
        <v>152571000</v>
      </c>
      <c r="K83" s="173">
        <f t="shared" si="61"/>
        <v>386020000</v>
      </c>
      <c r="L83" s="173">
        <f t="shared" si="61"/>
        <v>385984990</v>
      </c>
      <c r="M83" s="173">
        <f t="shared" si="61"/>
        <v>385984990</v>
      </c>
      <c r="N83" s="173">
        <f t="shared" si="61"/>
        <v>0</v>
      </c>
      <c r="O83" s="173">
        <f t="shared" si="61"/>
        <v>0</v>
      </c>
      <c r="P83" s="173">
        <f t="shared" si="61"/>
        <v>0</v>
      </c>
      <c r="Q83" s="173">
        <f t="shared" si="61"/>
        <v>0</v>
      </c>
      <c r="R83" s="173">
        <f t="shared" si="61"/>
        <v>35010</v>
      </c>
    </row>
    <row r="84" spans="1:18">
      <c r="A84" s="9" t="s">
        <v>4</v>
      </c>
      <c r="B84" s="15" t="s">
        <v>17</v>
      </c>
      <c r="C84" s="115">
        <v>233449000</v>
      </c>
      <c r="D84" s="115"/>
      <c r="E84" s="115"/>
      <c r="F84" s="115"/>
      <c r="G84" s="115"/>
      <c r="H84" s="115"/>
      <c r="I84" s="115">
        <v>152571000</v>
      </c>
      <c r="J84" s="115">
        <f>SUM(F84:I84)</f>
        <v>152571000</v>
      </c>
      <c r="K84" s="115">
        <f>C84+J84</f>
        <v>386020000</v>
      </c>
      <c r="L84" s="115">
        <v>385984990</v>
      </c>
      <c r="M84" s="115">
        <v>385984990</v>
      </c>
      <c r="N84" s="283">
        <f>L84-M84</f>
        <v>0</v>
      </c>
      <c r="O84" s="115"/>
      <c r="P84" s="115"/>
      <c r="Q84" s="283">
        <f>SUM(N84:P84)</f>
        <v>0</v>
      </c>
      <c r="R84" s="115">
        <f>K84-M84-Q84</f>
        <v>35010</v>
      </c>
    </row>
    <row r="85" spans="1:18">
      <c r="A85" s="14" t="s">
        <v>16</v>
      </c>
      <c r="B85" s="17" t="s">
        <v>23</v>
      </c>
      <c r="C85" s="173">
        <f>SUM(C86)</f>
        <v>0</v>
      </c>
      <c r="D85" s="173">
        <f t="shared" ref="D85:R85" si="62">SUM(D86)</f>
        <v>0</v>
      </c>
      <c r="E85" s="173">
        <f t="shared" si="62"/>
        <v>0</v>
      </c>
      <c r="F85" s="173">
        <f t="shared" si="62"/>
        <v>0</v>
      </c>
      <c r="G85" s="173">
        <f t="shared" si="62"/>
        <v>0</v>
      </c>
      <c r="H85" s="173">
        <f t="shared" si="62"/>
        <v>0</v>
      </c>
      <c r="I85" s="173">
        <f t="shared" si="62"/>
        <v>27700000</v>
      </c>
      <c r="J85" s="173">
        <f t="shared" si="62"/>
        <v>27700000</v>
      </c>
      <c r="K85" s="173">
        <f t="shared" si="62"/>
        <v>27700000</v>
      </c>
      <c r="L85" s="173">
        <f t="shared" si="62"/>
        <v>26470930</v>
      </c>
      <c r="M85" s="173">
        <f t="shared" si="62"/>
        <v>26470930</v>
      </c>
      <c r="N85" s="173">
        <f t="shared" si="62"/>
        <v>0</v>
      </c>
      <c r="O85" s="173">
        <f t="shared" si="62"/>
        <v>0</v>
      </c>
      <c r="P85" s="173">
        <f t="shared" si="62"/>
        <v>0</v>
      </c>
      <c r="Q85" s="173">
        <f t="shared" si="62"/>
        <v>0</v>
      </c>
      <c r="R85" s="173">
        <f t="shared" si="62"/>
        <v>1229070</v>
      </c>
    </row>
    <row r="86" spans="1:18">
      <c r="A86" s="9" t="s">
        <v>4</v>
      </c>
      <c r="B86" s="15" t="s">
        <v>23</v>
      </c>
      <c r="C86" s="115">
        <v>0</v>
      </c>
      <c r="D86" s="115"/>
      <c r="E86" s="115"/>
      <c r="F86" s="115"/>
      <c r="G86" s="115"/>
      <c r="H86" s="115"/>
      <c r="I86" s="115">
        <v>27700000</v>
      </c>
      <c r="J86" s="115">
        <f>SUM(F86:I86)</f>
        <v>27700000</v>
      </c>
      <c r="K86" s="115">
        <f>C86+J86</f>
        <v>27700000</v>
      </c>
      <c r="L86" s="115">
        <v>26470930</v>
      </c>
      <c r="M86" s="115">
        <v>26470930</v>
      </c>
      <c r="N86" s="283">
        <f>L86-M86</f>
        <v>0</v>
      </c>
      <c r="O86" s="115"/>
      <c r="P86" s="115"/>
      <c r="Q86" s="283">
        <f>SUM(N86:P86)</f>
        <v>0</v>
      </c>
      <c r="R86" s="115">
        <f>K86-M86-Q86</f>
        <v>1229070</v>
      </c>
    </row>
    <row r="87" spans="1:18">
      <c r="A87" s="14" t="s">
        <v>16</v>
      </c>
      <c r="B87" s="17" t="s">
        <v>21</v>
      </c>
      <c r="C87" s="173">
        <f>SUM(C88)</f>
        <v>1000000</v>
      </c>
      <c r="D87" s="173">
        <f t="shared" ref="D87:R87" si="63">SUM(D88)</f>
        <v>0</v>
      </c>
      <c r="E87" s="173">
        <f t="shared" si="63"/>
        <v>0</v>
      </c>
      <c r="F87" s="173">
        <f t="shared" si="63"/>
        <v>0</v>
      </c>
      <c r="G87" s="173">
        <f t="shared" si="63"/>
        <v>0</v>
      </c>
      <c r="H87" s="173">
        <f t="shared" si="63"/>
        <v>0</v>
      </c>
      <c r="I87" s="173">
        <f t="shared" si="63"/>
        <v>0</v>
      </c>
      <c r="J87" s="173">
        <f t="shared" si="63"/>
        <v>0</v>
      </c>
      <c r="K87" s="173">
        <f t="shared" si="63"/>
        <v>1000000</v>
      </c>
      <c r="L87" s="173">
        <f t="shared" si="63"/>
        <v>996000</v>
      </c>
      <c r="M87" s="173">
        <f t="shared" si="63"/>
        <v>996000</v>
      </c>
      <c r="N87" s="173">
        <f t="shared" si="63"/>
        <v>0</v>
      </c>
      <c r="O87" s="173">
        <f t="shared" si="63"/>
        <v>0</v>
      </c>
      <c r="P87" s="173">
        <f t="shared" si="63"/>
        <v>0</v>
      </c>
      <c r="Q87" s="173">
        <f t="shared" si="63"/>
        <v>0</v>
      </c>
      <c r="R87" s="173">
        <f t="shared" si="63"/>
        <v>4000</v>
      </c>
    </row>
    <row r="88" spans="1:18">
      <c r="A88" s="9" t="s">
        <v>4</v>
      </c>
      <c r="B88" s="15" t="s">
        <v>35</v>
      </c>
      <c r="C88" s="115">
        <v>1000000</v>
      </c>
      <c r="D88" s="115"/>
      <c r="E88" s="115"/>
      <c r="F88" s="115"/>
      <c r="G88" s="115"/>
      <c r="H88" s="115"/>
      <c r="I88" s="115"/>
      <c r="J88" s="115">
        <f>SUM(F88:I88)</f>
        <v>0</v>
      </c>
      <c r="K88" s="115">
        <f>C88+J88</f>
        <v>1000000</v>
      </c>
      <c r="L88" s="115">
        <v>996000</v>
      </c>
      <c r="M88" s="115">
        <v>996000</v>
      </c>
      <c r="N88" s="283">
        <f>L88-M88</f>
        <v>0</v>
      </c>
      <c r="O88" s="115"/>
      <c r="P88" s="115"/>
      <c r="Q88" s="283">
        <f>SUM(N88:P88)</f>
        <v>0</v>
      </c>
      <c r="R88" s="115">
        <f>K88-M88-Q88</f>
        <v>4000</v>
      </c>
    </row>
    <row r="89" spans="1:18">
      <c r="A89" s="14" t="s">
        <v>16</v>
      </c>
      <c r="B89" s="17" t="s">
        <v>65</v>
      </c>
      <c r="C89" s="173">
        <f>SUM(C90)</f>
        <v>51600000</v>
      </c>
      <c r="D89" s="173">
        <f t="shared" ref="D89:R89" si="64">SUM(D90)</f>
        <v>0</v>
      </c>
      <c r="E89" s="173">
        <f t="shared" si="64"/>
        <v>0</v>
      </c>
      <c r="F89" s="173">
        <f t="shared" si="64"/>
        <v>0</v>
      </c>
      <c r="G89" s="173">
        <f t="shared" si="64"/>
        <v>0</v>
      </c>
      <c r="H89" s="173">
        <f t="shared" si="64"/>
        <v>0</v>
      </c>
      <c r="I89" s="173">
        <f t="shared" si="64"/>
        <v>-3800000</v>
      </c>
      <c r="J89" s="173">
        <f t="shared" si="64"/>
        <v>-3800000</v>
      </c>
      <c r="K89" s="173">
        <f t="shared" si="64"/>
        <v>47800000</v>
      </c>
      <c r="L89" s="173">
        <f t="shared" si="64"/>
        <v>47760000</v>
      </c>
      <c r="M89" s="173">
        <f t="shared" si="64"/>
        <v>47760000</v>
      </c>
      <c r="N89" s="173">
        <f t="shared" si="64"/>
        <v>0</v>
      </c>
      <c r="O89" s="173">
        <f t="shared" si="64"/>
        <v>0</v>
      </c>
      <c r="P89" s="173">
        <f t="shared" si="64"/>
        <v>0</v>
      </c>
      <c r="Q89" s="173">
        <f t="shared" si="64"/>
        <v>0</v>
      </c>
      <c r="R89" s="173">
        <f t="shared" si="64"/>
        <v>40000</v>
      </c>
    </row>
    <row r="90" spans="1:18">
      <c r="A90" s="9" t="s">
        <v>4</v>
      </c>
      <c r="B90" s="15" t="s">
        <v>208</v>
      </c>
      <c r="C90" s="115">
        <v>51600000</v>
      </c>
      <c r="D90" s="115"/>
      <c r="E90" s="115"/>
      <c r="F90" s="115"/>
      <c r="G90" s="115"/>
      <c r="H90" s="115"/>
      <c r="I90" s="115">
        <v>-3800000</v>
      </c>
      <c r="J90" s="115">
        <f>SUM(F90:I90)</f>
        <v>-3800000</v>
      </c>
      <c r="K90" s="115">
        <f>C90+J90</f>
        <v>47800000</v>
      </c>
      <c r="L90" s="115">
        <v>47760000</v>
      </c>
      <c r="M90" s="115">
        <v>47760000</v>
      </c>
      <c r="N90" s="283">
        <f>L90-M90</f>
        <v>0</v>
      </c>
      <c r="O90" s="115"/>
      <c r="P90" s="115"/>
      <c r="Q90" s="283">
        <f>SUM(N90:P90)</f>
        <v>0</v>
      </c>
      <c r="R90" s="115">
        <f>K90-M90-Q90</f>
        <v>40000</v>
      </c>
    </row>
    <row r="91" spans="1:18">
      <c r="A91" s="14" t="s">
        <v>16</v>
      </c>
      <c r="B91" s="17" t="s">
        <v>67</v>
      </c>
      <c r="C91" s="173">
        <f>SUM(C92)</f>
        <v>9882000</v>
      </c>
      <c r="D91" s="173">
        <f t="shared" ref="D91:R91" si="65">SUM(D92)</f>
        <v>0</v>
      </c>
      <c r="E91" s="173">
        <f t="shared" si="65"/>
        <v>0</v>
      </c>
      <c r="F91" s="173">
        <f t="shared" si="65"/>
        <v>0</v>
      </c>
      <c r="G91" s="173">
        <f t="shared" si="65"/>
        <v>0</v>
      </c>
      <c r="H91" s="173">
        <f t="shared" si="65"/>
        <v>0</v>
      </c>
      <c r="I91" s="173">
        <f t="shared" si="65"/>
        <v>3920000</v>
      </c>
      <c r="J91" s="173">
        <f t="shared" si="65"/>
        <v>3920000</v>
      </c>
      <c r="K91" s="173">
        <f t="shared" si="65"/>
        <v>13802000</v>
      </c>
      <c r="L91" s="173">
        <f t="shared" si="65"/>
        <v>12106070</v>
      </c>
      <c r="M91" s="173">
        <f t="shared" si="65"/>
        <v>12106070</v>
      </c>
      <c r="N91" s="173">
        <f t="shared" si="65"/>
        <v>0</v>
      </c>
      <c r="O91" s="173">
        <f t="shared" si="65"/>
        <v>0</v>
      </c>
      <c r="P91" s="173">
        <f t="shared" si="65"/>
        <v>0</v>
      </c>
      <c r="Q91" s="173">
        <f t="shared" si="65"/>
        <v>0</v>
      </c>
      <c r="R91" s="173">
        <f t="shared" si="65"/>
        <v>1695930</v>
      </c>
    </row>
    <row r="92" spans="1:18">
      <c r="A92" s="9" t="s">
        <v>4</v>
      </c>
      <c r="B92" s="15" t="s">
        <v>67</v>
      </c>
      <c r="C92" s="115">
        <v>9882000</v>
      </c>
      <c r="D92" s="115"/>
      <c r="E92" s="115"/>
      <c r="F92" s="115"/>
      <c r="G92" s="115"/>
      <c r="H92" s="115"/>
      <c r="I92" s="115">
        <v>3920000</v>
      </c>
      <c r="J92" s="115">
        <f>SUM(F92:I92)</f>
        <v>3920000</v>
      </c>
      <c r="K92" s="115">
        <f>C92+J92</f>
        <v>13802000</v>
      </c>
      <c r="L92" s="115">
        <v>12106070</v>
      </c>
      <c r="M92" s="115">
        <v>12106070</v>
      </c>
      <c r="N92" s="283">
        <f>L92-M92</f>
        <v>0</v>
      </c>
      <c r="O92" s="115"/>
      <c r="P92" s="115"/>
      <c r="Q92" s="283">
        <f>SUM(N92:P92)</f>
        <v>0</v>
      </c>
      <c r="R92" s="115">
        <f>K92-M92-Q92</f>
        <v>1695930</v>
      </c>
    </row>
    <row r="93" spans="1:18">
      <c r="A93" s="14" t="s">
        <v>16</v>
      </c>
      <c r="B93" s="14" t="s">
        <v>36</v>
      </c>
      <c r="C93" s="173">
        <f>SUM(C94:C96)</f>
        <v>9000000</v>
      </c>
      <c r="D93" s="173">
        <f t="shared" ref="D93:R93" si="66">SUM(D94:D96)</f>
        <v>0</v>
      </c>
      <c r="E93" s="173">
        <f t="shared" si="66"/>
        <v>0</v>
      </c>
      <c r="F93" s="173">
        <f t="shared" si="66"/>
        <v>0</v>
      </c>
      <c r="G93" s="173">
        <f t="shared" si="66"/>
        <v>0</v>
      </c>
      <c r="H93" s="173">
        <f t="shared" si="66"/>
        <v>0</v>
      </c>
      <c r="I93" s="173">
        <f t="shared" si="66"/>
        <v>2630000</v>
      </c>
      <c r="J93" s="173">
        <f t="shared" si="66"/>
        <v>2630000</v>
      </c>
      <c r="K93" s="173">
        <f t="shared" si="66"/>
        <v>11630000</v>
      </c>
      <c r="L93" s="173">
        <f t="shared" si="66"/>
        <v>11510380</v>
      </c>
      <c r="M93" s="173">
        <f t="shared" si="66"/>
        <v>11510380</v>
      </c>
      <c r="N93" s="173">
        <f t="shared" si="66"/>
        <v>0</v>
      </c>
      <c r="O93" s="173">
        <f t="shared" si="66"/>
        <v>0</v>
      </c>
      <c r="P93" s="173">
        <f t="shared" si="66"/>
        <v>0</v>
      </c>
      <c r="Q93" s="173">
        <f t="shared" si="66"/>
        <v>0</v>
      </c>
      <c r="R93" s="173">
        <f t="shared" si="66"/>
        <v>119620</v>
      </c>
    </row>
    <row r="94" spans="1:18">
      <c r="A94" s="9" t="s">
        <v>4</v>
      </c>
      <c r="B94" s="9" t="s">
        <v>37</v>
      </c>
      <c r="C94" s="115">
        <v>2000000</v>
      </c>
      <c r="D94" s="115"/>
      <c r="E94" s="115"/>
      <c r="F94" s="115"/>
      <c r="G94" s="115"/>
      <c r="H94" s="115"/>
      <c r="I94" s="115">
        <v>1750000</v>
      </c>
      <c r="J94" s="115">
        <f t="shared" ref="J94:J96" si="67">SUM(F94:I94)</f>
        <v>1750000</v>
      </c>
      <c r="K94" s="115">
        <f>C94+J94</f>
        <v>3750000</v>
      </c>
      <c r="L94" s="115">
        <v>3640380</v>
      </c>
      <c r="M94" s="115">
        <v>3640380</v>
      </c>
      <c r="N94" s="283">
        <f t="shared" ref="N94:N96" si="68">L94-M94</f>
        <v>0</v>
      </c>
      <c r="O94" s="115"/>
      <c r="P94" s="115"/>
      <c r="Q94" s="283">
        <f t="shared" ref="Q94:Q96" si="69">SUM(N94:P94)</f>
        <v>0</v>
      </c>
      <c r="R94" s="115">
        <f t="shared" ref="R94:R96" si="70">K94-M94-Q94</f>
        <v>109620</v>
      </c>
    </row>
    <row r="95" spans="1:18">
      <c r="A95" s="9" t="s">
        <v>4</v>
      </c>
      <c r="B95" s="34" t="s">
        <v>43</v>
      </c>
      <c r="C95" s="261">
        <v>2000000</v>
      </c>
      <c r="D95" s="115"/>
      <c r="E95" s="115"/>
      <c r="F95" s="115"/>
      <c r="G95" s="115"/>
      <c r="H95" s="115"/>
      <c r="I95" s="115">
        <v>-120000</v>
      </c>
      <c r="J95" s="115">
        <f t="shared" si="67"/>
        <v>-120000</v>
      </c>
      <c r="K95" s="115">
        <f>C95+J95</f>
        <v>1880000</v>
      </c>
      <c r="L95" s="115">
        <v>1870000</v>
      </c>
      <c r="M95" s="115">
        <v>1870000</v>
      </c>
      <c r="N95" s="283">
        <f t="shared" si="68"/>
        <v>0</v>
      </c>
      <c r="O95" s="115"/>
      <c r="P95" s="115"/>
      <c r="Q95" s="283">
        <f t="shared" si="69"/>
        <v>0</v>
      </c>
      <c r="R95" s="115">
        <f t="shared" si="70"/>
        <v>10000</v>
      </c>
    </row>
    <row r="96" spans="1:18">
      <c r="A96" s="9" t="s">
        <v>4</v>
      </c>
      <c r="B96" s="34" t="s">
        <v>140</v>
      </c>
      <c r="C96" s="261">
        <v>5000000</v>
      </c>
      <c r="D96" s="115"/>
      <c r="E96" s="115"/>
      <c r="F96" s="115"/>
      <c r="G96" s="115"/>
      <c r="H96" s="115"/>
      <c r="I96" s="115">
        <v>1000000</v>
      </c>
      <c r="J96" s="115">
        <f t="shared" si="67"/>
        <v>1000000</v>
      </c>
      <c r="K96" s="115">
        <f>C96+J96</f>
        <v>6000000</v>
      </c>
      <c r="L96" s="115">
        <v>6000000</v>
      </c>
      <c r="M96" s="115">
        <v>6000000</v>
      </c>
      <c r="N96" s="283">
        <f t="shared" si="68"/>
        <v>0</v>
      </c>
      <c r="O96" s="115"/>
      <c r="P96" s="115"/>
      <c r="Q96" s="283">
        <f t="shared" si="69"/>
        <v>0</v>
      </c>
      <c r="R96" s="115">
        <f t="shared" si="70"/>
        <v>0</v>
      </c>
    </row>
    <row r="97" spans="1:18">
      <c r="A97" s="14" t="s">
        <v>16</v>
      </c>
      <c r="B97" s="17" t="s">
        <v>31</v>
      </c>
      <c r="C97" s="173">
        <f>SUM(C98:C99)</f>
        <v>18000000</v>
      </c>
      <c r="D97" s="173">
        <f t="shared" ref="D97:R97" si="71">SUM(D98:D99)</f>
        <v>0</v>
      </c>
      <c r="E97" s="173">
        <f t="shared" si="71"/>
        <v>0</v>
      </c>
      <c r="F97" s="173">
        <f t="shared" si="71"/>
        <v>0</v>
      </c>
      <c r="G97" s="173">
        <f t="shared" si="71"/>
        <v>0</v>
      </c>
      <c r="H97" s="173">
        <f t="shared" si="71"/>
        <v>0</v>
      </c>
      <c r="I97" s="173">
        <f t="shared" si="71"/>
        <v>-2200000</v>
      </c>
      <c r="J97" s="173">
        <f t="shared" si="71"/>
        <v>-2200000</v>
      </c>
      <c r="K97" s="173">
        <f t="shared" si="71"/>
        <v>15800000</v>
      </c>
      <c r="L97" s="173">
        <f t="shared" si="71"/>
        <v>12441730</v>
      </c>
      <c r="M97" s="173">
        <f t="shared" si="71"/>
        <v>12441730</v>
      </c>
      <c r="N97" s="173">
        <f t="shared" si="71"/>
        <v>0</v>
      </c>
      <c r="O97" s="173">
        <f t="shared" si="71"/>
        <v>0</v>
      </c>
      <c r="P97" s="173">
        <f t="shared" si="71"/>
        <v>0</v>
      </c>
      <c r="Q97" s="173">
        <f t="shared" si="71"/>
        <v>0</v>
      </c>
      <c r="R97" s="173">
        <f t="shared" si="71"/>
        <v>3358270</v>
      </c>
    </row>
    <row r="98" spans="1:18">
      <c r="A98" s="9" t="s">
        <v>64</v>
      </c>
      <c r="B98" s="15" t="s">
        <v>158</v>
      </c>
      <c r="C98" s="115">
        <v>15000000</v>
      </c>
      <c r="D98" s="115"/>
      <c r="E98" s="115"/>
      <c r="F98" s="115"/>
      <c r="G98" s="115"/>
      <c r="H98" s="115"/>
      <c r="I98" s="115">
        <v>-2200000</v>
      </c>
      <c r="J98" s="115">
        <f t="shared" ref="J98:J99" si="72">SUM(F98:I98)</f>
        <v>-2200000</v>
      </c>
      <c r="K98" s="115">
        <f>C98+J98</f>
        <v>12800000</v>
      </c>
      <c r="L98" s="115">
        <v>9521730</v>
      </c>
      <c r="M98" s="115">
        <v>9521730</v>
      </c>
      <c r="N98" s="283">
        <f t="shared" ref="N98:N99" si="73">L98-M98</f>
        <v>0</v>
      </c>
      <c r="O98" s="115"/>
      <c r="P98" s="115"/>
      <c r="Q98" s="283">
        <f t="shared" ref="Q98:Q99" si="74">SUM(N98:P98)</f>
        <v>0</v>
      </c>
      <c r="R98" s="115">
        <f t="shared" ref="R98:R99" si="75">K98-M98-Q98</f>
        <v>3278270</v>
      </c>
    </row>
    <row r="99" spans="1:18">
      <c r="A99" s="9" t="s">
        <v>4</v>
      </c>
      <c r="B99" s="15" t="s">
        <v>32</v>
      </c>
      <c r="C99" s="115">
        <v>3000000</v>
      </c>
      <c r="D99" s="115"/>
      <c r="E99" s="115"/>
      <c r="F99" s="115"/>
      <c r="G99" s="115"/>
      <c r="H99" s="115"/>
      <c r="I99" s="115"/>
      <c r="J99" s="115">
        <f t="shared" si="72"/>
        <v>0</v>
      </c>
      <c r="K99" s="115">
        <f>C99+J99</f>
        <v>3000000</v>
      </c>
      <c r="L99" s="115">
        <v>2920000</v>
      </c>
      <c r="M99" s="115">
        <v>2920000</v>
      </c>
      <c r="N99" s="283">
        <f t="shared" si="73"/>
        <v>0</v>
      </c>
      <c r="O99" s="115"/>
      <c r="P99" s="115"/>
      <c r="Q99" s="283">
        <f t="shared" si="74"/>
        <v>0</v>
      </c>
      <c r="R99" s="115">
        <f t="shared" si="75"/>
        <v>80000</v>
      </c>
    </row>
    <row r="100" spans="1:18">
      <c r="A100" s="14" t="s">
        <v>16</v>
      </c>
      <c r="B100" s="17" t="s">
        <v>81</v>
      </c>
      <c r="C100" s="173">
        <f>SUM(C101)</f>
        <v>5650000</v>
      </c>
      <c r="D100" s="173">
        <f t="shared" ref="D100:R100" si="76">SUM(D101)</f>
        <v>0</v>
      </c>
      <c r="E100" s="173">
        <f t="shared" si="76"/>
        <v>0</v>
      </c>
      <c r="F100" s="173">
        <f t="shared" si="76"/>
        <v>0</v>
      </c>
      <c r="G100" s="173">
        <f t="shared" si="76"/>
        <v>0</v>
      </c>
      <c r="H100" s="173">
        <f t="shared" si="76"/>
        <v>0</v>
      </c>
      <c r="I100" s="173">
        <f t="shared" si="76"/>
        <v>-1550000</v>
      </c>
      <c r="J100" s="173">
        <f t="shared" si="76"/>
        <v>-1550000</v>
      </c>
      <c r="K100" s="173">
        <f t="shared" si="76"/>
        <v>4100000</v>
      </c>
      <c r="L100" s="173">
        <f t="shared" si="76"/>
        <v>4100000</v>
      </c>
      <c r="M100" s="173">
        <f t="shared" si="76"/>
        <v>4100000</v>
      </c>
      <c r="N100" s="173">
        <f t="shared" si="76"/>
        <v>0</v>
      </c>
      <c r="O100" s="173">
        <f t="shared" si="76"/>
        <v>0</v>
      </c>
      <c r="P100" s="173">
        <f t="shared" si="76"/>
        <v>0</v>
      </c>
      <c r="Q100" s="173">
        <f t="shared" si="76"/>
        <v>0</v>
      </c>
      <c r="R100" s="173">
        <f t="shared" si="76"/>
        <v>0</v>
      </c>
    </row>
    <row r="101" spans="1:18">
      <c r="A101" s="9" t="s">
        <v>4</v>
      </c>
      <c r="B101" s="15" t="s">
        <v>165</v>
      </c>
      <c r="C101" s="115">
        <v>5650000</v>
      </c>
      <c r="D101" s="115"/>
      <c r="E101" s="115"/>
      <c r="F101" s="115"/>
      <c r="G101" s="115"/>
      <c r="H101" s="115"/>
      <c r="I101" s="115">
        <v>-1550000</v>
      </c>
      <c r="J101" s="115">
        <f>SUM(F101:I101)</f>
        <v>-1550000</v>
      </c>
      <c r="K101" s="115">
        <f>C101+J101</f>
        <v>4100000</v>
      </c>
      <c r="L101" s="115">
        <v>4100000</v>
      </c>
      <c r="M101" s="115">
        <v>4100000</v>
      </c>
      <c r="N101" s="283">
        <f>L101-M101</f>
        <v>0</v>
      </c>
      <c r="O101" s="115"/>
      <c r="P101" s="115"/>
      <c r="Q101" s="283">
        <f>SUM(N101:P101)</f>
        <v>0</v>
      </c>
      <c r="R101" s="115">
        <f>K101-M101-Q101</f>
        <v>0</v>
      </c>
    </row>
    <row r="102" spans="1:18">
      <c r="A102" s="14" t="s">
        <v>16</v>
      </c>
      <c r="B102" s="17" t="s">
        <v>38</v>
      </c>
      <c r="C102" s="173">
        <f>SUM(C103)</f>
        <v>2600000</v>
      </c>
      <c r="D102" s="173">
        <f t="shared" ref="D102:R102" si="77">SUM(D103)</f>
        <v>0</v>
      </c>
      <c r="E102" s="173">
        <f t="shared" si="77"/>
        <v>0</v>
      </c>
      <c r="F102" s="173">
        <f t="shared" si="77"/>
        <v>0</v>
      </c>
      <c r="G102" s="173">
        <f t="shared" si="77"/>
        <v>0</v>
      </c>
      <c r="H102" s="173">
        <f t="shared" si="77"/>
        <v>0</v>
      </c>
      <c r="I102" s="173">
        <f t="shared" si="77"/>
        <v>800000</v>
      </c>
      <c r="J102" s="173">
        <f t="shared" si="77"/>
        <v>800000</v>
      </c>
      <c r="K102" s="173">
        <f t="shared" si="77"/>
        <v>3400000</v>
      </c>
      <c r="L102" s="173">
        <f t="shared" si="77"/>
        <v>3332560</v>
      </c>
      <c r="M102" s="173">
        <f t="shared" si="77"/>
        <v>3332560</v>
      </c>
      <c r="N102" s="173">
        <f t="shared" si="77"/>
        <v>0</v>
      </c>
      <c r="O102" s="173">
        <f t="shared" si="77"/>
        <v>0</v>
      </c>
      <c r="P102" s="173">
        <f t="shared" si="77"/>
        <v>0</v>
      </c>
      <c r="Q102" s="173">
        <f t="shared" si="77"/>
        <v>0</v>
      </c>
      <c r="R102" s="173">
        <f t="shared" si="77"/>
        <v>67440</v>
      </c>
    </row>
    <row r="103" spans="1:18">
      <c r="A103" s="9" t="s">
        <v>4</v>
      </c>
      <c r="B103" s="15" t="s">
        <v>39</v>
      </c>
      <c r="C103" s="115">
        <v>2600000</v>
      </c>
      <c r="D103" s="115"/>
      <c r="E103" s="115"/>
      <c r="F103" s="115"/>
      <c r="G103" s="115"/>
      <c r="H103" s="115"/>
      <c r="I103" s="115">
        <v>800000</v>
      </c>
      <c r="J103" s="115">
        <f>SUM(F103:I103)</f>
        <v>800000</v>
      </c>
      <c r="K103" s="115">
        <f>C103+J103</f>
        <v>3400000</v>
      </c>
      <c r="L103" s="115">
        <v>3332560</v>
      </c>
      <c r="M103" s="115">
        <v>3332560</v>
      </c>
      <c r="N103" s="283">
        <f>L103-M103</f>
        <v>0</v>
      </c>
      <c r="O103" s="115"/>
      <c r="P103" s="115"/>
      <c r="Q103" s="283">
        <f>SUM(N103:P103)</f>
        <v>0</v>
      </c>
      <c r="R103" s="115">
        <f>K103-M103-Q103</f>
        <v>67440</v>
      </c>
    </row>
    <row r="104" spans="1:18">
      <c r="A104" s="14" t="s">
        <v>16</v>
      </c>
      <c r="B104" s="17" t="s">
        <v>40</v>
      </c>
      <c r="C104" s="173">
        <f>SUM(C105)</f>
        <v>3018000</v>
      </c>
      <c r="D104" s="173">
        <f t="shared" ref="D104:R104" si="78">SUM(D105)</f>
        <v>0</v>
      </c>
      <c r="E104" s="173">
        <f t="shared" si="78"/>
        <v>0</v>
      </c>
      <c r="F104" s="173">
        <f t="shared" si="78"/>
        <v>0</v>
      </c>
      <c r="G104" s="173">
        <f t="shared" si="78"/>
        <v>0</v>
      </c>
      <c r="H104" s="173">
        <f t="shared" si="78"/>
        <v>0</v>
      </c>
      <c r="I104" s="173">
        <f t="shared" si="78"/>
        <v>0</v>
      </c>
      <c r="J104" s="173">
        <f t="shared" si="78"/>
        <v>0</v>
      </c>
      <c r="K104" s="173">
        <f t="shared" si="78"/>
        <v>3018000</v>
      </c>
      <c r="L104" s="173">
        <f t="shared" si="78"/>
        <v>2501500</v>
      </c>
      <c r="M104" s="173">
        <f t="shared" si="78"/>
        <v>2501500</v>
      </c>
      <c r="N104" s="173">
        <f t="shared" si="78"/>
        <v>0</v>
      </c>
      <c r="O104" s="173">
        <f t="shared" si="78"/>
        <v>0</v>
      </c>
      <c r="P104" s="173">
        <f t="shared" si="78"/>
        <v>0</v>
      </c>
      <c r="Q104" s="173">
        <f t="shared" si="78"/>
        <v>0</v>
      </c>
      <c r="R104" s="173">
        <f t="shared" si="78"/>
        <v>516500</v>
      </c>
    </row>
    <row r="105" spans="1:18">
      <c r="A105" s="9" t="s">
        <v>4</v>
      </c>
      <c r="B105" s="15" t="s">
        <v>41</v>
      </c>
      <c r="C105" s="115">
        <v>3018000</v>
      </c>
      <c r="D105" s="115"/>
      <c r="E105" s="115"/>
      <c r="F105" s="115"/>
      <c r="G105" s="115"/>
      <c r="H105" s="115"/>
      <c r="I105" s="115"/>
      <c r="J105" s="115">
        <f>SUM(F105:I105)</f>
        <v>0</v>
      </c>
      <c r="K105" s="115">
        <f>C105+J105</f>
        <v>3018000</v>
      </c>
      <c r="L105" s="115">
        <v>2501500</v>
      </c>
      <c r="M105" s="115">
        <v>2501500</v>
      </c>
      <c r="N105" s="283">
        <f>L105-M105</f>
        <v>0</v>
      </c>
      <c r="O105" s="115"/>
      <c r="P105" s="115"/>
      <c r="Q105" s="283">
        <f>SUM(N105:P105)</f>
        <v>0</v>
      </c>
      <c r="R105" s="115">
        <f>K105-M105-Q105</f>
        <v>516500</v>
      </c>
    </row>
    <row r="106" spans="1:18">
      <c r="A106" s="12" t="s">
        <v>2</v>
      </c>
      <c r="B106" s="12" t="s">
        <v>56</v>
      </c>
      <c r="C106" s="119">
        <f>C107</f>
        <v>80000000</v>
      </c>
      <c r="D106" s="119">
        <f t="shared" ref="D106:R107" si="79">D107</f>
        <v>0</v>
      </c>
      <c r="E106" s="119">
        <f t="shared" si="79"/>
        <v>0</v>
      </c>
      <c r="F106" s="119">
        <f t="shared" si="79"/>
        <v>0</v>
      </c>
      <c r="G106" s="119">
        <f t="shared" si="79"/>
        <v>0</v>
      </c>
      <c r="H106" s="119">
        <f t="shared" si="79"/>
        <v>0</v>
      </c>
      <c r="I106" s="119">
        <f t="shared" si="79"/>
        <v>0</v>
      </c>
      <c r="J106" s="119">
        <f t="shared" si="79"/>
        <v>0</v>
      </c>
      <c r="K106" s="119">
        <f t="shared" si="79"/>
        <v>80000000</v>
      </c>
      <c r="L106" s="119">
        <f t="shared" si="79"/>
        <v>80000000</v>
      </c>
      <c r="M106" s="119">
        <f t="shared" si="79"/>
        <v>80000000</v>
      </c>
      <c r="N106" s="119">
        <f t="shared" si="79"/>
        <v>0</v>
      </c>
      <c r="O106" s="119">
        <f t="shared" si="79"/>
        <v>0</v>
      </c>
      <c r="P106" s="119">
        <f t="shared" si="79"/>
        <v>0</v>
      </c>
      <c r="Q106" s="119">
        <f t="shared" si="79"/>
        <v>0</v>
      </c>
      <c r="R106" s="119">
        <f t="shared" si="79"/>
        <v>0</v>
      </c>
    </row>
    <row r="107" spans="1:18">
      <c r="A107" s="13" t="s">
        <v>3</v>
      </c>
      <c r="B107" s="13" t="s">
        <v>411</v>
      </c>
      <c r="C107" s="120">
        <f>C108</f>
        <v>80000000</v>
      </c>
      <c r="D107" s="120">
        <f t="shared" si="79"/>
        <v>0</v>
      </c>
      <c r="E107" s="120">
        <f t="shared" si="79"/>
        <v>0</v>
      </c>
      <c r="F107" s="120">
        <f t="shared" si="79"/>
        <v>0</v>
      </c>
      <c r="G107" s="120">
        <f t="shared" si="79"/>
        <v>0</v>
      </c>
      <c r="H107" s="120">
        <f t="shared" si="79"/>
        <v>0</v>
      </c>
      <c r="I107" s="120">
        <f t="shared" si="79"/>
        <v>0</v>
      </c>
      <c r="J107" s="120">
        <f t="shared" si="79"/>
        <v>0</v>
      </c>
      <c r="K107" s="120">
        <f t="shared" si="79"/>
        <v>80000000</v>
      </c>
      <c r="L107" s="120">
        <f t="shared" si="79"/>
        <v>80000000</v>
      </c>
      <c r="M107" s="120">
        <f t="shared" si="79"/>
        <v>80000000</v>
      </c>
      <c r="N107" s="120">
        <f t="shared" si="79"/>
        <v>0</v>
      </c>
      <c r="O107" s="120">
        <f t="shared" si="79"/>
        <v>0</v>
      </c>
      <c r="P107" s="120">
        <f t="shared" si="79"/>
        <v>0</v>
      </c>
      <c r="Q107" s="120">
        <f t="shared" si="79"/>
        <v>0</v>
      </c>
      <c r="R107" s="120">
        <f t="shared" si="79"/>
        <v>0</v>
      </c>
    </row>
    <row r="108" spans="1:18">
      <c r="A108" s="14" t="s">
        <v>16</v>
      </c>
      <c r="B108" s="14" t="s">
        <v>56</v>
      </c>
      <c r="C108" s="173">
        <f>SUM(C109)</f>
        <v>80000000</v>
      </c>
      <c r="D108" s="173">
        <f t="shared" ref="D108:R108" si="80">SUM(D109)</f>
        <v>0</v>
      </c>
      <c r="E108" s="173">
        <f t="shared" si="80"/>
        <v>0</v>
      </c>
      <c r="F108" s="173">
        <f t="shared" si="80"/>
        <v>0</v>
      </c>
      <c r="G108" s="173">
        <f t="shared" si="80"/>
        <v>0</v>
      </c>
      <c r="H108" s="173">
        <f t="shared" si="80"/>
        <v>0</v>
      </c>
      <c r="I108" s="173">
        <f t="shared" si="80"/>
        <v>0</v>
      </c>
      <c r="J108" s="173">
        <f t="shared" si="80"/>
        <v>0</v>
      </c>
      <c r="K108" s="173">
        <f t="shared" si="80"/>
        <v>80000000</v>
      </c>
      <c r="L108" s="173">
        <f t="shared" si="80"/>
        <v>80000000</v>
      </c>
      <c r="M108" s="173">
        <f t="shared" si="80"/>
        <v>80000000</v>
      </c>
      <c r="N108" s="173">
        <f t="shared" si="80"/>
        <v>0</v>
      </c>
      <c r="O108" s="173">
        <f t="shared" si="80"/>
        <v>0</v>
      </c>
      <c r="P108" s="173">
        <f t="shared" si="80"/>
        <v>0</v>
      </c>
      <c r="Q108" s="173">
        <f t="shared" si="80"/>
        <v>0</v>
      </c>
      <c r="R108" s="173">
        <f t="shared" si="80"/>
        <v>0</v>
      </c>
    </row>
    <row r="109" spans="1:18">
      <c r="A109" s="9" t="s">
        <v>64</v>
      </c>
      <c r="B109" s="9" t="s">
        <v>187</v>
      </c>
      <c r="C109" s="115">
        <v>80000000</v>
      </c>
      <c r="D109" s="115"/>
      <c r="E109" s="115"/>
      <c r="F109" s="115"/>
      <c r="G109" s="115"/>
      <c r="H109" s="115"/>
      <c r="I109" s="115"/>
      <c r="J109" s="115">
        <f>SUM(F109:I109)</f>
        <v>0</v>
      </c>
      <c r="K109" s="115">
        <f>C109+J109</f>
        <v>80000000</v>
      </c>
      <c r="L109" s="115">
        <v>80000000</v>
      </c>
      <c r="M109" s="115">
        <v>80000000</v>
      </c>
      <c r="N109" s="283">
        <f>L109-M109</f>
        <v>0</v>
      </c>
      <c r="O109" s="115"/>
      <c r="P109" s="115"/>
      <c r="Q109" s="283">
        <f>SUM(N109:P109)</f>
        <v>0</v>
      </c>
      <c r="R109" s="115">
        <f>K109-M109-Q109</f>
        <v>0</v>
      </c>
    </row>
    <row r="110" spans="1:18">
      <c r="A110" s="11" t="s">
        <v>1</v>
      </c>
      <c r="B110" s="11" t="s">
        <v>310</v>
      </c>
      <c r="C110" s="117">
        <f>SUM(C111)</f>
        <v>456500000</v>
      </c>
      <c r="D110" s="117">
        <f t="shared" ref="D110:R110" si="81">SUM(D111)</f>
        <v>0</v>
      </c>
      <c r="E110" s="117">
        <f t="shared" si="81"/>
        <v>0</v>
      </c>
      <c r="F110" s="117">
        <f t="shared" si="81"/>
        <v>0</v>
      </c>
      <c r="G110" s="117">
        <f t="shared" si="81"/>
        <v>0</v>
      </c>
      <c r="H110" s="117">
        <f t="shared" si="81"/>
        <v>0</v>
      </c>
      <c r="I110" s="117">
        <f t="shared" si="81"/>
        <v>0</v>
      </c>
      <c r="J110" s="117">
        <f t="shared" si="81"/>
        <v>0</v>
      </c>
      <c r="K110" s="117">
        <f t="shared" si="81"/>
        <v>456500000</v>
      </c>
      <c r="L110" s="117">
        <f t="shared" si="81"/>
        <v>450403130</v>
      </c>
      <c r="M110" s="117">
        <f t="shared" si="81"/>
        <v>450403130</v>
      </c>
      <c r="N110" s="117">
        <f t="shared" si="81"/>
        <v>0</v>
      </c>
      <c r="O110" s="117">
        <f t="shared" si="81"/>
        <v>0</v>
      </c>
      <c r="P110" s="117">
        <f t="shared" si="81"/>
        <v>0</v>
      </c>
      <c r="Q110" s="117">
        <f t="shared" si="81"/>
        <v>0</v>
      </c>
      <c r="R110" s="117">
        <f t="shared" si="81"/>
        <v>6096870</v>
      </c>
    </row>
    <row r="111" spans="1:18">
      <c r="A111" s="12" t="s">
        <v>2</v>
      </c>
      <c r="B111" s="12" t="s">
        <v>311</v>
      </c>
      <c r="C111" s="119">
        <f>SUM(C112,C122,C127)</f>
        <v>456500000</v>
      </c>
      <c r="D111" s="119">
        <f t="shared" ref="D111:R111" si="82">SUM(D112,D122,D127)</f>
        <v>0</v>
      </c>
      <c r="E111" s="119">
        <f t="shared" si="82"/>
        <v>0</v>
      </c>
      <c r="F111" s="119">
        <f t="shared" si="82"/>
        <v>0</v>
      </c>
      <c r="G111" s="119">
        <f t="shared" si="82"/>
        <v>0</v>
      </c>
      <c r="H111" s="119">
        <f t="shared" si="82"/>
        <v>0</v>
      </c>
      <c r="I111" s="119">
        <f t="shared" si="82"/>
        <v>0</v>
      </c>
      <c r="J111" s="119">
        <f t="shared" si="82"/>
        <v>0</v>
      </c>
      <c r="K111" s="119">
        <f t="shared" si="82"/>
        <v>456500000</v>
      </c>
      <c r="L111" s="119">
        <f t="shared" si="82"/>
        <v>450403130</v>
      </c>
      <c r="M111" s="119">
        <f t="shared" si="82"/>
        <v>450403130</v>
      </c>
      <c r="N111" s="119">
        <f t="shared" si="82"/>
        <v>0</v>
      </c>
      <c r="O111" s="119">
        <f t="shared" si="82"/>
        <v>0</v>
      </c>
      <c r="P111" s="119">
        <f t="shared" si="82"/>
        <v>0</v>
      </c>
      <c r="Q111" s="119">
        <f t="shared" si="82"/>
        <v>0</v>
      </c>
      <c r="R111" s="119">
        <f t="shared" si="82"/>
        <v>6096870</v>
      </c>
    </row>
    <row r="112" spans="1:18">
      <c r="A112" s="13" t="s">
        <v>3</v>
      </c>
      <c r="B112" s="13" t="s">
        <v>412</v>
      </c>
      <c r="C112" s="120">
        <f>SUM(C113,C115,C119,C117)</f>
        <v>50000000</v>
      </c>
      <c r="D112" s="120">
        <f t="shared" ref="D112:R112" si="83">SUM(D113,D115,D119,D117)</f>
        <v>0</v>
      </c>
      <c r="E112" s="120">
        <f t="shared" si="83"/>
        <v>0</v>
      </c>
      <c r="F112" s="120">
        <f t="shared" si="83"/>
        <v>0</v>
      </c>
      <c r="G112" s="120">
        <f t="shared" si="83"/>
        <v>0</v>
      </c>
      <c r="H112" s="120">
        <f t="shared" si="83"/>
        <v>0</v>
      </c>
      <c r="I112" s="120">
        <f t="shared" si="83"/>
        <v>0</v>
      </c>
      <c r="J112" s="120">
        <f t="shared" si="83"/>
        <v>0</v>
      </c>
      <c r="K112" s="120">
        <f t="shared" si="83"/>
        <v>50000000</v>
      </c>
      <c r="L112" s="120">
        <f t="shared" si="83"/>
        <v>50000000</v>
      </c>
      <c r="M112" s="120">
        <f t="shared" si="83"/>
        <v>50000000</v>
      </c>
      <c r="N112" s="120">
        <f t="shared" si="83"/>
        <v>0</v>
      </c>
      <c r="O112" s="120">
        <f t="shared" si="83"/>
        <v>0</v>
      </c>
      <c r="P112" s="120">
        <f t="shared" si="83"/>
        <v>0</v>
      </c>
      <c r="Q112" s="120">
        <f t="shared" si="83"/>
        <v>0</v>
      </c>
      <c r="R112" s="120">
        <f t="shared" si="83"/>
        <v>0</v>
      </c>
    </row>
    <row r="113" spans="1:18">
      <c r="A113" s="14" t="s">
        <v>16</v>
      </c>
      <c r="B113" s="14" t="s">
        <v>18</v>
      </c>
      <c r="C113" s="173">
        <f>SUM(C114)</f>
        <v>20000000</v>
      </c>
      <c r="D113" s="173">
        <f t="shared" ref="D113:R113" si="84">SUM(D114)</f>
        <v>0</v>
      </c>
      <c r="E113" s="173">
        <f t="shared" si="84"/>
        <v>0</v>
      </c>
      <c r="F113" s="173">
        <f t="shared" si="84"/>
        <v>0</v>
      </c>
      <c r="G113" s="173">
        <f t="shared" si="84"/>
        <v>0</v>
      </c>
      <c r="H113" s="173">
        <f t="shared" si="84"/>
        <v>0</v>
      </c>
      <c r="I113" s="173">
        <f t="shared" si="84"/>
        <v>0</v>
      </c>
      <c r="J113" s="173">
        <f t="shared" si="84"/>
        <v>0</v>
      </c>
      <c r="K113" s="173">
        <f t="shared" si="84"/>
        <v>20000000</v>
      </c>
      <c r="L113" s="173">
        <f t="shared" si="84"/>
        <v>20000000</v>
      </c>
      <c r="M113" s="173">
        <f t="shared" si="84"/>
        <v>20000000</v>
      </c>
      <c r="N113" s="173">
        <f t="shared" si="84"/>
        <v>0</v>
      </c>
      <c r="O113" s="173">
        <f t="shared" si="84"/>
        <v>0</v>
      </c>
      <c r="P113" s="173">
        <f t="shared" si="84"/>
        <v>0</v>
      </c>
      <c r="Q113" s="173">
        <f t="shared" si="84"/>
        <v>0</v>
      </c>
      <c r="R113" s="173">
        <f t="shared" si="84"/>
        <v>0</v>
      </c>
    </row>
    <row r="114" spans="1:18">
      <c r="A114" s="9" t="s">
        <v>64</v>
      </c>
      <c r="B114" s="15" t="s">
        <v>17</v>
      </c>
      <c r="C114" s="115">
        <v>20000000</v>
      </c>
      <c r="D114" s="115"/>
      <c r="E114" s="115"/>
      <c r="F114" s="115"/>
      <c r="G114" s="115"/>
      <c r="H114" s="115"/>
      <c r="I114" s="115"/>
      <c r="J114" s="115">
        <f>SUM(F114:I114)</f>
        <v>0</v>
      </c>
      <c r="K114" s="115">
        <f>C114+J114</f>
        <v>20000000</v>
      </c>
      <c r="L114" s="115">
        <v>20000000</v>
      </c>
      <c r="M114" s="115">
        <v>20000000</v>
      </c>
      <c r="N114" s="283">
        <f>L114-M114</f>
        <v>0</v>
      </c>
      <c r="O114" s="115"/>
      <c r="P114" s="115"/>
      <c r="Q114" s="283">
        <f>SUM(N114:P114)</f>
        <v>0</v>
      </c>
      <c r="R114" s="115">
        <f>K114-M114-Q114</f>
        <v>0</v>
      </c>
    </row>
    <row r="115" spans="1:18">
      <c r="A115" s="14" t="s">
        <v>16</v>
      </c>
      <c r="B115" s="14" t="s">
        <v>65</v>
      </c>
      <c r="C115" s="173">
        <f>SUM(C116)</f>
        <v>22700000</v>
      </c>
      <c r="D115" s="173">
        <f t="shared" ref="D115:R115" si="85">SUM(D116)</f>
        <v>0</v>
      </c>
      <c r="E115" s="173">
        <f t="shared" si="85"/>
        <v>0</v>
      </c>
      <c r="F115" s="173">
        <f t="shared" si="85"/>
        <v>0</v>
      </c>
      <c r="G115" s="173">
        <f t="shared" si="85"/>
        <v>0</v>
      </c>
      <c r="H115" s="173">
        <f t="shared" si="85"/>
        <v>0</v>
      </c>
      <c r="I115" s="173">
        <f t="shared" si="85"/>
        <v>0</v>
      </c>
      <c r="J115" s="173">
        <f t="shared" si="85"/>
        <v>0</v>
      </c>
      <c r="K115" s="173">
        <f t="shared" si="85"/>
        <v>22700000</v>
      </c>
      <c r="L115" s="173">
        <f t="shared" si="85"/>
        <v>22700000</v>
      </c>
      <c r="M115" s="173">
        <f t="shared" si="85"/>
        <v>22700000</v>
      </c>
      <c r="N115" s="173">
        <f t="shared" si="85"/>
        <v>0</v>
      </c>
      <c r="O115" s="173">
        <f t="shared" si="85"/>
        <v>0</v>
      </c>
      <c r="P115" s="173">
        <f t="shared" si="85"/>
        <v>0</v>
      </c>
      <c r="Q115" s="173">
        <f t="shared" si="85"/>
        <v>0</v>
      </c>
      <c r="R115" s="173">
        <f t="shared" si="85"/>
        <v>0</v>
      </c>
    </row>
    <row r="116" spans="1:18">
      <c r="A116" s="9" t="s">
        <v>64</v>
      </c>
      <c r="B116" s="9" t="s">
        <v>208</v>
      </c>
      <c r="C116" s="115">
        <v>22700000</v>
      </c>
      <c r="D116" s="115"/>
      <c r="E116" s="115"/>
      <c r="F116" s="115"/>
      <c r="G116" s="115"/>
      <c r="H116" s="115"/>
      <c r="I116" s="115"/>
      <c r="J116" s="115">
        <f>SUM(F116:I116)</f>
        <v>0</v>
      </c>
      <c r="K116" s="115">
        <f>C116+J116</f>
        <v>22700000</v>
      </c>
      <c r="L116" s="115">
        <v>22700000</v>
      </c>
      <c r="M116" s="115">
        <v>22700000</v>
      </c>
      <c r="N116" s="283">
        <f>L116-M116</f>
        <v>0</v>
      </c>
      <c r="O116" s="115"/>
      <c r="P116" s="115"/>
      <c r="Q116" s="283">
        <f>SUM(N116:P116)</f>
        <v>0</v>
      </c>
      <c r="R116" s="115">
        <f>K116-M116-Q116</f>
        <v>0</v>
      </c>
    </row>
    <row r="117" spans="1:18">
      <c r="A117" s="14" t="s">
        <v>16</v>
      </c>
      <c r="B117" s="17" t="s">
        <v>67</v>
      </c>
      <c r="C117" s="173">
        <f>SUM(C118)</f>
        <v>4000000</v>
      </c>
      <c r="D117" s="173">
        <f t="shared" ref="D117:R117" si="86">SUM(D118)</f>
        <v>0</v>
      </c>
      <c r="E117" s="173">
        <f t="shared" si="86"/>
        <v>0</v>
      </c>
      <c r="F117" s="173">
        <f t="shared" si="86"/>
        <v>0</v>
      </c>
      <c r="G117" s="173">
        <f t="shared" si="86"/>
        <v>0</v>
      </c>
      <c r="H117" s="173">
        <f t="shared" si="86"/>
        <v>0</v>
      </c>
      <c r="I117" s="173">
        <f t="shared" si="86"/>
        <v>0</v>
      </c>
      <c r="J117" s="173">
        <f t="shared" si="86"/>
        <v>0</v>
      </c>
      <c r="K117" s="173">
        <f t="shared" si="86"/>
        <v>4000000</v>
      </c>
      <c r="L117" s="173">
        <f t="shared" si="86"/>
        <v>4000000</v>
      </c>
      <c r="M117" s="173">
        <f t="shared" si="86"/>
        <v>4000000</v>
      </c>
      <c r="N117" s="173">
        <f t="shared" si="86"/>
        <v>0</v>
      </c>
      <c r="O117" s="173">
        <f t="shared" si="86"/>
        <v>0</v>
      </c>
      <c r="P117" s="173">
        <f t="shared" si="86"/>
        <v>0</v>
      </c>
      <c r="Q117" s="173">
        <f t="shared" si="86"/>
        <v>0</v>
      </c>
      <c r="R117" s="173">
        <f t="shared" si="86"/>
        <v>0</v>
      </c>
    </row>
    <row r="118" spans="1:18">
      <c r="A118" s="9" t="s">
        <v>64</v>
      </c>
      <c r="B118" s="15" t="s">
        <v>67</v>
      </c>
      <c r="C118" s="115">
        <v>4000000</v>
      </c>
      <c r="D118" s="115"/>
      <c r="E118" s="115"/>
      <c r="F118" s="115"/>
      <c r="G118" s="115"/>
      <c r="H118" s="115"/>
      <c r="I118" s="115"/>
      <c r="J118" s="115">
        <f>SUM(F118:I118)</f>
        <v>0</v>
      </c>
      <c r="K118" s="115">
        <f>C118+J118</f>
        <v>4000000</v>
      </c>
      <c r="L118" s="115">
        <v>4000000</v>
      </c>
      <c r="M118" s="115">
        <v>4000000</v>
      </c>
      <c r="N118" s="283">
        <f>L118-M118</f>
        <v>0</v>
      </c>
      <c r="O118" s="115"/>
      <c r="P118" s="115"/>
      <c r="Q118" s="283">
        <f>SUM(N118:P118)</f>
        <v>0</v>
      </c>
      <c r="R118" s="115">
        <f>K118-M118-Q118</f>
        <v>0</v>
      </c>
    </row>
    <row r="119" spans="1:18">
      <c r="A119" s="14" t="s">
        <v>16</v>
      </c>
      <c r="B119" s="14" t="s">
        <v>36</v>
      </c>
      <c r="C119" s="173">
        <f>SUM(C120:C121)</f>
        <v>3300000</v>
      </c>
      <c r="D119" s="173">
        <f t="shared" ref="D119:R119" si="87">SUM(D120:D121)</f>
        <v>0</v>
      </c>
      <c r="E119" s="173">
        <f t="shared" si="87"/>
        <v>0</v>
      </c>
      <c r="F119" s="173">
        <f t="shared" si="87"/>
        <v>0</v>
      </c>
      <c r="G119" s="173">
        <f t="shared" si="87"/>
        <v>0</v>
      </c>
      <c r="H119" s="173">
        <f t="shared" si="87"/>
        <v>0</v>
      </c>
      <c r="I119" s="173">
        <f t="shared" si="87"/>
        <v>0</v>
      </c>
      <c r="J119" s="173">
        <f t="shared" si="87"/>
        <v>0</v>
      </c>
      <c r="K119" s="173">
        <f t="shared" si="87"/>
        <v>3300000</v>
      </c>
      <c r="L119" s="173">
        <f t="shared" si="87"/>
        <v>3300000</v>
      </c>
      <c r="M119" s="173">
        <f t="shared" si="87"/>
        <v>3300000</v>
      </c>
      <c r="N119" s="173">
        <f t="shared" si="87"/>
        <v>0</v>
      </c>
      <c r="O119" s="173">
        <f t="shared" si="87"/>
        <v>0</v>
      </c>
      <c r="P119" s="173">
        <f t="shared" si="87"/>
        <v>0</v>
      </c>
      <c r="Q119" s="173">
        <f t="shared" si="87"/>
        <v>0</v>
      </c>
      <c r="R119" s="173">
        <f t="shared" si="87"/>
        <v>0</v>
      </c>
    </row>
    <row r="120" spans="1:18">
      <c r="A120" s="9" t="s">
        <v>4</v>
      </c>
      <c r="B120" s="9" t="s">
        <v>37</v>
      </c>
      <c r="C120" s="115">
        <v>2640000</v>
      </c>
      <c r="D120" s="115"/>
      <c r="E120" s="115"/>
      <c r="F120" s="115"/>
      <c r="G120" s="115"/>
      <c r="H120" s="115"/>
      <c r="I120" s="115"/>
      <c r="J120" s="115">
        <f t="shared" ref="J120:J121" si="88">SUM(F120:I120)</f>
        <v>0</v>
      </c>
      <c r="K120" s="115">
        <f>C120+J120</f>
        <v>2640000</v>
      </c>
      <c r="L120" s="115">
        <v>2640000</v>
      </c>
      <c r="M120" s="115">
        <v>2640000</v>
      </c>
      <c r="N120" s="283">
        <f t="shared" ref="N120:N121" si="89">L120-M120</f>
        <v>0</v>
      </c>
      <c r="O120" s="115"/>
      <c r="P120" s="115"/>
      <c r="Q120" s="283">
        <f t="shared" ref="Q120:Q121" si="90">SUM(N120:P120)</f>
        <v>0</v>
      </c>
      <c r="R120" s="115">
        <f t="shared" ref="R120:R121" si="91">K120-M120-Q120</f>
        <v>0</v>
      </c>
    </row>
    <row r="121" spans="1:18">
      <c r="A121" s="9" t="s">
        <v>4</v>
      </c>
      <c r="B121" s="9" t="s">
        <v>140</v>
      </c>
      <c r="C121" s="115">
        <v>660000</v>
      </c>
      <c r="D121" s="115"/>
      <c r="E121" s="115"/>
      <c r="F121" s="115"/>
      <c r="G121" s="115"/>
      <c r="H121" s="115"/>
      <c r="I121" s="115"/>
      <c r="J121" s="115">
        <f t="shared" si="88"/>
        <v>0</v>
      </c>
      <c r="K121" s="115">
        <f>C121+J121</f>
        <v>660000</v>
      </c>
      <c r="L121" s="115">
        <v>660000</v>
      </c>
      <c r="M121" s="115">
        <v>660000</v>
      </c>
      <c r="N121" s="283">
        <f t="shared" si="89"/>
        <v>0</v>
      </c>
      <c r="O121" s="115"/>
      <c r="P121" s="115"/>
      <c r="Q121" s="283">
        <f t="shared" si="90"/>
        <v>0</v>
      </c>
      <c r="R121" s="115">
        <f t="shared" si="91"/>
        <v>0</v>
      </c>
    </row>
    <row r="122" spans="1:18">
      <c r="A122" s="13" t="s">
        <v>3</v>
      </c>
      <c r="B122" s="13" t="s">
        <v>1300</v>
      </c>
      <c r="C122" s="120">
        <f>SUM(C123,C125)</f>
        <v>31500000</v>
      </c>
      <c r="D122" s="120">
        <f t="shared" ref="D122:R122" si="92">SUM(D123,D125)</f>
        <v>0</v>
      </c>
      <c r="E122" s="120">
        <f t="shared" si="92"/>
        <v>0</v>
      </c>
      <c r="F122" s="120">
        <f t="shared" si="92"/>
        <v>0</v>
      </c>
      <c r="G122" s="120">
        <f t="shared" si="92"/>
        <v>0</v>
      </c>
      <c r="H122" s="120">
        <f t="shared" si="92"/>
        <v>0</v>
      </c>
      <c r="I122" s="120">
        <f t="shared" si="92"/>
        <v>0</v>
      </c>
      <c r="J122" s="120">
        <f t="shared" si="92"/>
        <v>0</v>
      </c>
      <c r="K122" s="120">
        <f t="shared" si="92"/>
        <v>31500000</v>
      </c>
      <c r="L122" s="120">
        <f t="shared" si="92"/>
        <v>25430430</v>
      </c>
      <c r="M122" s="120">
        <f t="shared" si="92"/>
        <v>25430430</v>
      </c>
      <c r="N122" s="120">
        <f t="shared" si="92"/>
        <v>0</v>
      </c>
      <c r="O122" s="120">
        <f t="shared" si="92"/>
        <v>0</v>
      </c>
      <c r="P122" s="120">
        <f t="shared" si="92"/>
        <v>0</v>
      </c>
      <c r="Q122" s="120">
        <f t="shared" si="92"/>
        <v>0</v>
      </c>
      <c r="R122" s="120">
        <f t="shared" si="92"/>
        <v>6069570</v>
      </c>
    </row>
    <row r="123" spans="1:18">
      <c r="A123" s="14" t="s">
        <v>16</v>
      </c>
      <c r="B123" s="17" t="s">
        <v>67</v>
      </c>
      <c r="C123" s="173">
        <f>SUM(C124)</f>
        <v>31250000</v>
      </c>
      <c r="D123" s="173">
        <f t="shared" ref="D123:R123" si="93">SUM(D124)</f>
        <v>0</v>
      </c>
      <c r="E123" s="173">
        <f t="shared" si="93"/>
        <v>0</v>
      </c>
      <c r="F123" s="173">
        <f t="shared" si="93"/>
        <v>-626220</v>
      </c>
      <c r="G123" s="173">
        <f t="shared" si="93"/>
        <v>0</v>
      </c>
      <c r="H123" s="173">
        <f t="shared" si="93"/>
        <v>0</v>
      </c>
      <c r="I123" s="173">
        <f t="shared" si="93"/>
        <v>0</v>
      </c>
      <c r="J123" s="173">
        <f t="shared" si="93"/>
        <v>-626220</v>
      </c>
      <c r="K123" s="173">
        <f t="shared" si="93"/>
        <v>30623780</v>
      </c>
      <c r="L123" s="173">
        <f t="shared" si="93"/>
        <v>24554210</v>
      </c>
      <c r="M123" s="173">
        <f t="shared" si="93"/>
        <v>24554210</v>
      </c>
      <c r="N123" s="173">
        <f t="shared" si="93"/>
        <v>0</v>
      </c>
      <c r="O123" s="173">
        <f t="shared" si="93"/>
        <v>0</v>
      </c>
      <c r="P123" s="173">
        <f t="shared" si="93"/>
        <v>0</v>
      </c>
      <c r="Q123" s="173">
        <f t="shared" si="93"/>
        <v>0</v>
      </c>
      <c r="R123" s="173">
        <f t="shared" si="93"/>
        <v>6069570</v>
      </c>
    </row>
    <row r="124" spans="1:18">
      <c r="A124" s="9" t="s">
        <v>64</v>
      </c>
      <c r="B124" s="15" t="s">
        <v>67</v>
      </c>
      <c r="C124" s="115">
        <v>31250000</v>
      </c>
      <c r="D124" s="115"/>
      <c r="E124" s="115"/>
      <c r="F124" s="115">
        <v>-626220</v>
      </c>
      <c r="G124" s="115"/>
      <c r="H124" s="115"/>
      <c r="I124" s="115"/>
      <c r="J124" s="115">
        <f>SUM(F124:I124)</f>
        <v>-626220</v>
      </c>
      <c r="K124" s="115">
        <f>C124+J124</f>
        <v>30623780</v>
      </c>
      <c r="L124" s="115">
        <v>24554210</v>
      </c>
      <c r="M124" s="115">
        <v>24554210</v>
      </c>
      <c r="N124" s="283">
        <f>L124-M124</f>
        <v>0</v>
      </c>
      <c r="O124" s="115"/>
      <c r="P124" s="115"/>
      <c r="Q124" s="283">
        <f>SUM(N124:P124)</f>
        <v>0</v>
      </c>
      <c r="R124" s="115">
        <f>K124-M124-Q124</f>
        <v>6069570</v>
      </c>
    </row>
    <row r="125" spans="1:18">
      <c r="A125" s="14" t="s">
        <v>16</v>
      </c>
      <c r="B125" s="17" t="s">
        <v>36</v>
      </c>
      <c r="C125" s="173">
        <f>SUM(C126)</f>
        <v>250000</v>
      </c>
      <c r="D125" s="173">
        <f t="shared" ref="D125:R125" si="94">SUM(D126)</f>
        <v>0</v>
      </c>
      <c r="E125" s="173">
        <f t="shared" si="94"/>
        <v>0</v>
      </c>
      <c r="F125" s="173">
        <f t="shared" si="94"/>
        <v>626220</v>
      </c>
      <c r="G125" s="173">
        <f t="shared" si="94"/>
        <v>0</v>
      </c>
      <c r="H125" s="173">
        <f t="shared" si="94"/>
        <v>0</v>
      </c>
      <c r="I125" s="173">
        <f t="shared" si="94"/>
        <v>0</v>
      </c>
      <c r="J125" s="173">
        <f t="shared" si="94"/>
        <v>626220</v>
      </c>
      <c r="K125" s="173">
        <f t="shared" si="94"/>
        <v>876220</v>
      </c>
      <c r="L125" s="173">
        <f t="shared" si="94"/>
        <v>876220</v>
      </c>
      <c r="M125" s="173">
        <f t="shared" si="94"/>
        <v>876220</v>
      </c>
      <c r="N125" s="173">
        <f t="shared" si="94"/>
        <v>0</v>
      </c>
      <c r="O125" s="173">
        <f t="shared" si="94"/>
        <v>0</v>
      </c>
      <c r="P125" s="173">
        <f t="shared" si="94"/>
        <v>0</v>
      </c>
      <c r="Q125" s="173">
        <f t="shared" si="94"/>
        <v>0</v>
      </c>
      <c r="R125" s="173">
        <f t="shared" si="94"/>
        <v>0</v>
      </c>
    </row>
    <row r="126" spans="1:18">
      <c r="A126" s="9" t="s">
        <v>64</v>
      </c>
      <c r="B126" s="15" t="s">
        <v>37</v>
      </c>
      <c r="C126" s="115">
        <v>250000</v>
      </c>
      <c r="D126" s="115"/>
      <c r="E126" s="115"/>
      <c r="F126" s="115">
        <v>626220</v>
      </c>
      <c r="G126" s="115"/>
      <c r="H126" s="115"/>
      <c r="I126" s="115"/>
      <c r="J126" s="115">
        <f>SUM(F126:I126)</f>
        <v>626220</v>
      </c>
      <c r="K126" s="115">
        <f>C126+J126</f>
        <v>876220</v>
      </c>
      <c r="L126" s="115">
        <v>876220</v>
      </c>
      <c r="M126" s="115">
        <v>876220</v>
      </c>
      <c r="N126" s="283">
        <f>L126-M126</f>
        <v>0</v>
      </c>
      <c r="O126" s="115"/>
      <c r="P126" s="115"/>
      <c r="Q126" s="283">
        <f>SUM(N126:P126)</f>
        <v>0</v>
      </c>
      <c r="R126" s="115">
        <f>K126-M126-Q126</f>
        <v>0</v>
      </c>
    </row>
    <row r="127" spans="1:18">
      <c r="A127" s="13" t="s">
        <v>3</v>
      </c>
      <c r="B127" s="16" t="s">
        <v>413</v>
      </c>
      <c r="C127" s="120">
        <f>SUM(C128,C130,C132,C134,C139,C141,C144,C146)</f>
        <v>375000000</v>
      </c>
      <c r="D127" s="120">
        <f t="shared" ref="D127:R127" si="95">SUM(D128,D130,D132,D134,D139,D141,D144,D146)</f>
        <v>0</v>
      </c>
      <c r="E127" s="120">
        <f t="shared" si="95"/>
        <v>0</v>
      </c>
      <c r="F127" s="120">
        <f t="shared" si="95"/>
        <v>0</v>
      </c>
      <c r="G127" s="120">
        <f t="shared" si="95"/>
        <v>0</v>
      </c>
      <c r="H127" s="120">
        <f t="shared" si="95"/>
        <v>0</v>
      </c>
      <c r="I127" s="120">
        <f t="shared" si="95"/>
        <v>0</v>
      </c>
      <c r="J127" s="120">
        <f t="shared" si="95"/>
        <v>0</v>
      </c>
      <c r="K127" s="120">
        <f t="shared" si="95"/>
        <v>375000000</v>
      </c>
      <c r="L127" s="120">
        <f t="shared" si="95"/>
        <v>374972700</v>
      </c>
      <c r="M127" s="120">
        <f t="shared" si="95"/>
        <v>374972700</v>
      </c>
      <c r="N127" s="120">
        <f t="shared" si="95"/>
        <v>0</v>
      </c>
      <c r="O127" s="120">
        <f t="shared" si="95"/>
        <v>0</v>
      </c>
      <c r="P127" s="120">
        <f t="shared" si="95"/>
        <v>0</v>
      </c>
      <c r="Q127" s="120">
        <f t="shared" si="95"/>
        <v>0</v>
      </c>
      <c r="R127" s="120">
        <f t="shared" si="95"/>
        <v>27300</v>
      </c>
    </row>
    <row r="128" spans="1:18">
      <c r="A128" s="14" t="s">
        <v>16</v>
      </c>
      <c r="B128" s="14" t="s">
        <v>18</v>
      </c>
      <c r="C128" s="173">
        <f>SUM(C129)</f>
        <v>225600000</v>
      </c>
      <c r="D128" s="173">
        <f t="shared" ref="D128:R128" si="96">SUM(D129)</f>
        <v>0</v>
      </c>
      <c r="E128" s="173">
        <f t="shared" si="96"/>
        <v>0</v>
      </c>
      <c r="F128" s="173">
        <f t="shared" si="96"/>
        <v>0</v>
      </c>
      <c r="G128" s="173">
        <f t="shared" si="96"/>
        <v>0</v>
      </c>
      <c r="H128" s="173">
        <f t="shared" si="96"/>
        <v>0</v>
      </c>
      <c r="I128" s="173">
        <f t="shared" si="96"/>
        <v>0</v>
      </c>
      <c r="J128" s="173">
        <f t="shared" si="96"/>
        <v>0</v>
      </c>
      <c r="K128" s="173">
        <f t="shared" si="96"/>
        <v>225600000</v>
      </c>
      <c r="L128" s="173">
        <f t="shared" si="96"/>
        <v>225600000</v>
      </c>
      <c r="M128" s="173">
        <f t="shared" si="96"/>
        <v>225600000</v>
      </c>
      <c r="N128" s="173">
        <f t="shared" si="96"/>
        <v>0</v>
      </c>
      <c r="O128" s="173">
        <f t="shared" si="96"/>
        <v>0</v>
      </c>
      <c r="P128" s="173">
        <f t="shared" si="96"/>
        <v>0</v>
      </c>
      <c r="Q128" s="173">
        <f t="shared" si="96"/>
        <v>0</v>
      </c>
      <c r="R128" s="173">
        <f t="shared" si="96"/>
        <v>0</v>
      </c>
    </row>
    <row r="129" spans="1:18">
      <c r="A129" s="9" t="s">
        <v>64</v>
      </c>
      <c r="B129" s="9" t="s">
        <v>17</v>
      </c>
      <c r="C129" s="115">
        <v>225600000</v>
      </c>
      <c r="D129" s="115"/>
      <c r="E129" s="115"/>
      <c r="F129" s="115"/>
      <c r="G129" s="115"/>
      <c r="H129" s="115"/>
      <c r="I129" s="115"/>
      <c r="J129" s="115">
        <f>SUM(F129:I129)</f>
        <v>0</v>
      </c>
      <c r="K129" s="115">
        <f>C129+J129</f>
        <v>225600000</v>
      </c>
      <c r="L129" s="115">
        <v>225600000</v>
      </c>
      <c r="M129" s="115">
        <v>225600000</v>
      </c>
      <c r="N129" s="283">
        <f>L129-M129</f>
        <v>0</v>
      </c>
      <c r="O129" s="115"/>
      <c r="P129" s="115"/>
      <c r="Q129" s="283">
        <f>SUM(N129:P129)</f>
        <v>0</v>
      </c>
      <c r="R129" s="115">
        <f>K129-M129-Q129</f>
        <v>0</v>
      </c>
    </row>
    <row r="130" spans="1:18">
      <c r="A130" s="14" t="s">
        <v>16</v>
      </c>
      <c r="B130" s="17" t="s">
        <v>65</v>
      </c>
      <c r="C130" s="173">
        <f>SUM(C131)</f>
        <v>18000000</v>
      </c>
      <c r="D130" s="173">
        <f t="shared" ref="D130:R130" si="97">SUM(D131)</f>
        <v>0</v>
      </c>
      <c r="E130" s="173">
        <f t="shared" si="97"/>
        <v>0</v>
      </c>
      <c r="F130" s="173">
        <f t="shared" si="97"/>
        <v>38340000</v>
      </c>
      <c r="G130" s="173">
        <f t="shared" si="97"/>
        <v>0</v>
      </c>
      <c r="H130" s="173">
        <f t="shared" si="97"/>
        <v>0</v>
      </c>
      <c r="I130" s="173">
        <f t="shared" si="97"/>
        <v>0</v>
      </c>
      <c r="J130" s="173">
        <f t="shared" si="97"/>
        <v>38340000</v>
      </c>
      <c r="K130" s="173">
        <f t="shared" si="97"/>
        <v>56340000</v>
      </c>
      <c r="L130" s="173">
        <f t="shared" si="97"/>
        <v>56340000</v>
      </c>
      <c r="M130" s="173">
        <f t="shared" si="97"/>
        <v>56340000</v>
      </c>
      <c r="N130" s="173">
        <f t="shared" si="97"/>
        <v>0</v>
      </c>
      <c r="O130" s="173">
        <f t="shared" si="97"/>
        <v>0</v>
      </c>
      <c r="P130" s="173">
        <f t="shared" si="97"/>
        <v>0</v>
      </c>
      <c r="Q130" s="173">
        <f t="shared" si="97"/>
        <v>0</v>
      </c>
      <c r="R130" s="173">
        <f t="shared" si="97"/>
        <v>0</v>
      </c>
    </row>
    <row r="131" spans="1:18">
      <c r="A131" s="9" t="s">
        <v>64</v>
      </c>
      <c r="B131" s="9" t="s">
        <v>259</v>
      </c>
      <c r="C131" s="115">
        <v>18000000</v>
      </c>
      <c r="D131" s="115"/>
      <c r="E131" s="115"/>
      <c r="F131" s="115">
        <v>38340000</v>
      </c>
      <c r="G131" s="115"/>
      <c r="H131" s="115"/>
      <c r="I131" s="115"/>
      <c r="J131" s="115">
        <f>SUM(F131:I131)</f>
        <v>38340000</v>
      </c>
      <c r="K131" s="115">
        <f>C131+J131</f>
        <v>56340000</v>
      </c>
      <c r="L131" s="115">
        <v>56340000</v>
      </c>
      <c r="M131" s="115">
        <v>56340000</v>
      </c>
      <c r="N131" s="283">
        <f>L131-M131</f>
        <v>0</v>
      </c>
      <c r="O131" s="115"/>
      <c r="P131" s="115"/>
      <c r="Q131" s="283">
        <f>SUM(N131:P131)</f>
        <v>0</v>
      </c>
      <c r="R131" s="115">
        <f>K131-M131-Q131</f>
        <v>0</v>
      </c>
    </row>
    <row r="132" spans="1:18">
      <c r="A132" s="14" t="s">
        <v>16</v>
      </c>
      <c r="B132" s="17" t="s">
        <v>67</v>
      </c>
      <c r="C132" s="173">
        <f>SUM(C133)</f>
        <v>0</v>
      </c>
      <c r="D132" s="173">
        <f t="shared" ref="D132:R132" si="98">SUM(D133)</f>
        <v>0</v>
      </c>
      <c r="E132" s="173">
        <f t="shared" si="98"/>
        <v>0</v>
      </c>
      <c r="F132" s="173">
        <f t="shared" si="98"/>
        <v>28815890</v>
      </c>
      <c r="G132" s="173">
        <f t="shared" si="98"/>
        <v>0</v>
      </c>
      <c r="H132" s="173">
        <f t="shared" si="98"/>
        <v>0</v>
      </c>
      <c r="I132" s="173">
        <f t="shared" si="98"/>
        <v>0</v>
      </c>
      <c r="J132" s="173">
        <f t="shared" si="98"/>
        <v>28815890</v>
      </c>
      <c r="K132" s="173">
        <f t="shared" si="98"/>
        <v>28815890</v>
      </c>
      <c r="L132" s="173">
        <f t="shared" si="98"/>
        <v>28794090</v>
      </c>
      <c r="M132" s="173">
        <f t="shared" si="98"/>
        <v>28794090</v>
      </c>
      <c r="N132" s="173">
        <f t="shared" si="98"/>
        <v>0</v>
      </c>
      <c r="O132" s="173">
        <f t="shared" si="98"/>
        <v>0</v>
      </c>
      <c r="P132" s="173">
        <f t="shared" si="98"/>
        <v>0</v>
      </c>
      <c r="Q132" s="173">
        <f t="shared" si="98"/>
        <v>0</v>
      </c>
      <c r="R132" s="173">
        <f t="shared" si="98"/>
        <v>21800</v>
      </c>
    </row>
    <row r="133" spans="1:18">
      <c r="A133" s="9" t="s">
        <v>64</v>
      </c>
      <c r="B133" s="15" t="s">
        <v>67</v>
      </c>
      <c r="C133" s="115">
        <v>0</v>
      </c>
      <c r="D133" s="115"/>
      <c r="E133" s="115"/>
      <c r="F133" s="115">
        <v>28815890</v>
      </c>
      <c r="G133" s="115"/>
      <c r="H133" s="115"/>
      <c r="I133" s="115"/>
      <c r="J133" s="115">
        <f>SUM(F133:I133)</f>
        <v>28815890</v>
      </c>
      <c r="K133" s="115">
        <f>C133+J133</f>
        <v>28815890</v>
      </c>
      <c r="L133" s="115">
        <v>28794090</v>
      </c>
      <c r="M133" s="115">
        <v>28794090</v>
      </c>
      <c r="N133" s="283">
        <f>L133-M133</f>
        <v>0</v>
      </c>
      <c r="O133" s="115"/>
      <c r="P133" s="115"/>
      <c r="Q133" s="283">
        <f>SUM(N133:P133)</f>
        <v>0</v>
      </c>
      <c r="R133" s="115">
        <f>K133-M133-Q133</f>
        <v>21800</v>
      </c>
    </row>
    <row r="134" spans="1:18">
      <c r="A134" s="14" t="s">
        <v>16</v>
      </c>
      <c r="B134" s="17" t="s">
        <v>36</v>
      </c>
      <c r="C134" s="173">
        <f>SUM(C135:C138)</f>
        <v>16000000</v>
      </c>
      <c r="D134" s="173">
        <f t="shared" ref="D134:R134" si="99">SUM(D135:D138)</f>
        <v>0</v>
      </c>
      <c r="E134" s="173">
        <f t="shared" si="99"/>
        <v>0</v>
      </c>
      <c r="F134" s="173">
        <f t="shared" si="99"/>
        <v>662220</v>
      </c>
      <c r="G134" s="173">
        <f t="shared" si="99"/>
        <v>0</v>
      </c>
      <c r="H134" s="173">
        <f t="shared" si="99"/>
        <v>0</v>
      </c>
      <c r="I134" s="173">
        <f t="shared" si="99"/>
        <v>0</v>
      </c>
      <c r="J134" s="173">
        <f t="shared" si="99"/>
        <v>662220</v>
      </c>
      <c r="K134" s="173">
        <f t="shared" si="99"/>
        <v>16662220</v>
      </c>
      <c r="L134" s="173">
        <f t="shared" si="99"/>
        <v>16658700</v>
      </c>
      <c r="M134" s="173">
        <f t="shared" si="99"/>
        <v>16658700</v>
      </c>
      <c r="N134" s="173">
        <f t="shared" si="99"/>
        <v>0</v>
      </c>
      <c r="O134" s="173">
        <f t="shared" si="99"/>
        <v>0</v>
      </c>
      <c r="P134" s="173">
        <f t="shared" si="99"/>
        <v>0</v>
      </c>
      <c r="Q134" s="173">
        <f t="shared" si="99"/>
        <v>0</v>
      </c>
      <c r="R134" s="173">
        <f t="shared" si="99"/>
        <v>3520</v>
      </c>
    </row>
    <row r="135" spans="1:18">
      <c r="A135" s="9" t="s">
        <v>4</v>
      </c>
      <c r="B135" s="15" t="s">
        <v>37</v>
      </c>
      <c r="C135" s="115">
        <v>6000000</v>
      </c>
      <c r="D135" s="115"/>
      <c r="E135" s="115"/>
      <c r="F135" s="115">
        <v>1138220</v>
      </c>
      <c r="G135" s="115"/>
      <c r="H135" s="115"/>
      <c r="I135" s="115"/>
      <c r="J135" s="115">
        <f t="shared" ref="J135:J138" si="100">SUM(F135:I135)</f>
        <v>1138220</v>
      </c>
      <c r="K135" s="115">
        <f>C135+J135</f>
        <v>7138220</v>
      </c>
      <c r="L135" s="115">
        <v>7134700</v>
      </c>
      <c r="M135" s="115">
        <v>7134700</v>
      </c>
      <c r="N135" s="283">
        <f t="shared" ref="N135:N138" si="101">L135-M135</f>
        <v>0</v>
      </c>
      <c r="O135" s="115"/>
      <c r="P135" s="115"/>
      <c r="Q135" s="283">
        <f t="shared" ref="Q135:Q138" si="102">SUM(N135:P135)</f>
        <v>0</v>
      </c>
      <c r="R135" s="115">
        <f t="shared" ref="R135:R138" si="103">K135-M135-Q135</f>
        <v>3520</v>
      </c>
    </row>
    <row r="136" spans="1:18">
      <c r="A136" s="9" t="s">
        <v>4</v>
      </c>
      <c r="B136" s="15" t="s">
        <v>43</v>
      </c>
      <c r="C136" s="115">
        <v>10000000</v>
      </c>
      <c r="D136" s="115"/>
      <c r="E136" s="115"/>
      <c r="F136" s="115">
        <v>-10000000</v>
      </c>
      <c r="G136" s="115"/>
      <c r="H136" s="115"/>
      <c r="I136" s="115"/>
      <c r="J136" s="115">
        <f t="shared" si="100"/>
        <v>-10000000</v>
      </c>
      <c r="K136" s="115">
        <f>C136+J136</f>
        <v>0</v>
      </c>
      <c r="L136" s="115"/>
      <c r="M136" s="115"/>
      <c r="N136" s="283">
        <f t="shared" si="101"/>
        <v>0</v>
      </c>
      <c r="O136" s="115"/>
      <c r="P136" s="115"/>
      <c r="Q136" s="283">
        <f t="shared" si="102"/>
        <v>0</v>
      </c>
      <c r="R136" s="115">
        <f t="shared" si="103"/>
        <v>0</v>
      </c>
    </row>
    <row r="137" spans="1:18">
      <c r="A137" s="9" t="s">
        <v>4</v>
      </c>
      <c r="B137" s="15" t="s">
        <v>140</v>
      </c>
      <c r="C137" s="115">
        <v>0</v>
      </c>
      <c r="D137" s="115"/>
      <c r="E137" s="115"/>
      <c r="F137" s="115">
        <v>8444000</v>
      </c>
      <c r="G137" s="115"/>
      <c r="H137" s="115"/>
      <c r="I137" s="115"/>
      <c r="J137" s="115">
        <f t="shared" si="100"/>
        <v>8444000</v>
      </c>
      <c r="K137" s="115">
        <f>C137+J137</f>
        <v>8444000</v>
      </c>
      <c r="L137" s="115">
        <v>8444000</v>
      </c>
      <c r="M137" s="115">
        <v>8444000</v>
      </c>
      <c r="N137" s="283">
        <f t="shared" si="101"/>
        <v>0</v>
      </c>
      <c r="O137" s="115"/>
      <c r="P137" s="115"/>
      <c r="Q137" s="283">
        <f t="shared" si="102"/>
        <v>0</v>
      </c>
      <c r="R137" s="115">
        <f t="shared" si="103"/>
        <v>0</v>
      </c>
    </row>
    <row r="138" spans="1:18">
      <c r="A138" s="9" t="s">
        <v>4</v>
      </c>
      <c r="B138" s="15" t="s">
        <v>46</v>
      </c>
      <c r="C138" s="115">
        <v>0</v>
      </c>
      <c r="D138" s="115"/>
      <c r="E138" s="115"/>
      <c r="F138" s="115">
        <v>1080000</v>
      </c>
      <c r="G138" s="115"/>
      <c r="H138" s="115"/>
      <c r="I138" s="115"/>
      <c r="J138" s="115">
        <f t="shared" si="100"/>
        <v>1080000</v>
      </c>
      <c r="K138" s="115">
        <f>C138+J138</f>
        <v>1080000</v>
      </c>
      <c r="L138" s="115">
        <v>1080000</v>
      </c>
      <c r="M138" s="115">
        <v>1080000</v>
      </c>
      <c r="N138" s="283">
        <f t="shared" si="101"/>
        <v>0</v>
      </c>
      <c r="O138" s="115"/>
      <c r="P138" s="115"/>
      <c r="Q138" s="283">
        <f t="shared" si="102"/>
        <v>0</v>
      </c>
      <c r="R138" s="115">
        <f t="shared" si="103"/>
        <v>0</v>
      </c>
    </row>
    <row r="139" spans="1:18">
      <c r="A139" s="14" t="s">
        <v>16</v>
      </c>
      <c r="B139" s="14" t="s">
        <v>31</v>
      </c>
      <c r="C139" s="173">
        <f>SUM(C140)</f>
        <v>0</v>
      </c>
      <c r="D139" s="173">
        <f t="shared" ref="D139:R139" si="104">SUM(D140)</f>
        <v>0</v>
      </c>
      <c r="E139" s="173">
        <f t="shared" si="104"/>
        <v>0</v>
      </c>
      <c r="F139" s="173">
        <f t="shared" si="104"/>
        <v>1600000</v>
      </c>
      <c r="G139" s="173">
        <f t="shared" si="104"/>
        <v>0</v>
      </c>
      <c r="H139" s="173">
        <f t="shared" si="104"/>
        <v>0</v>
      </c>
      <c r="I139" s="173">
        <f t="shared" si="104"/>
        <v>0</v>
      </c>
      <c r="J139" s="173">
        <f t="shared" si="104"/>
        <v>1600000</v>
      </c>
      <c r="K139" s="173">
        <f t="shared" si="104"/>
        <v>1600000</v>
      </c>
      <c r="L139" s="173">
        <f t="shared" si="104"/>
        <v>1600000</v>
      </c>
      <c r="M139" s="173">
        <f t="shared" si="104"/>
        <v>1600000</v>
      </c>
      <c r="N139" s="173">
        <f t="shared" si="104"/>
        <v>0</v>
      </c>
      <c r="O139" s="173">
        <f t="shared" si="104"/>
        <v>0</v>
      </c>
      <c r="P139" s="173">
        <f t="shared" si="104"/>
        <v>0</v>
      </c>
      <c r="Q139" s="173">
        <f t="shared" si="104"/>
        <v>0</v>
      </c>
      <c r="R139" s="173">
        <f t="shared" si="104"/>
        <v>0</v>
      </c>
    </row>
    <row r="140" spans="1:18">
      <c r="A140" s="9" t="s">
        <v>4</v>
      </c>
      <c r="B140" s="15" t="s">
        <v>158</v>
      </c>
      <c r="C140" s="115">
        <v>0</v>
      </c>
      <c r="D140" s="115"/>
      <c r="E140" s="115"/>
      <c r="F140" s="115">
        <v>1600000</v>
      </c>
      <c r="G140" s="115"/>
      <c r="H140" s="115"/>
      <c r="I140" s="115"/>
      <c r="J140" s="115">
        <f>SUM(F140:I140)</f>
        <v>1600000</v>
      </c>
      <c r="K140" s="115">
        <f>C140+J140</f>
        <v>1600000</v>
      </c>
      <c r="L140" s="115">
        <v>1600000</v>
      </c>
      <c r="M140" s="115">
        <v>1600000</v>
      </c>
      <c r="N140" s="283">
        <f>L140-M140</f>
        <v>0</v>
      </c>
      <c r="O140" s="115"/>
      <c r="P140" s="115"/>
      <c r="Q140" s="283">
        <f>SUM(N140:P140)</f>
        <v>0</v>
      </c>
      <c r="R140" s="115">
        <f>K140-M140-Q140</f>
        <v>0</v>
      </c>
    </row>
    <row r="141" spans="1:18">
      <c r="A141" s="14" t="s">
        <v>16</v>
      </c>
      <c r="B141" s="14" t="s">
        <v>81</v>
      </c>
      <c r="C141" s="173">
        <f>SUM(C142:C143)</f>
        <v>115000000</v>
      </c>
      <c r="D141" s="173">
        <f t="shared" ref="D141:R141" si="105">SUM(D142:D143)</f>
        <v>0</v>
      </c>
      <c r="E141" s="173">
        <f t="shared" si="105"/>
        <v>0</v>
      </c>
      <c r="F141" s="173">
        <f t="shared" si="105"/>
        <v>-69358110</v>
      </c>
      <c r="G141" s="173">
        <f t="shared" si="105"/>
        <v>0</v>
      </c>
      <c r="H141" s="173">
        <f t="shared" si="105"/>
        <v>0</v>
      </c>
      <c r="I141" s="173">
        <f t="shared" si="105"/>
        <v>0</v>
      </c>
      <c r="J141" s="173">
        <f t="shared" si="105"/>
        <v>-69358110</v>
      </c>
      <c r="K141" s="173">
        <f t="shared" si="105"/>
        <v>45641890</v>
      </c>
      <c r="L141" s="173">
        <f t="shared" si="105"/>
        <v>45639910</v>
      </c>
      <c r="M141" s="173">
        <f t="shared" si="105"/>
        <v>45639910</v>
      </c>
      <c r="N141" s="173">
        <f t="shared" si="105"/>
        <v>0</v>
      </c>
      <c r="O141" s="173">
        <f t="shared" si="105"/>
        <v>0</v>
      </c>
      <c r="P141" s="173">
        <f t="shared" si="105"/>
        <v>0</v>
      </c>
      <c r="Q141" s="173">
        <f t="shared" si="105"/>
        <v>0</v>
      </c>
      <c r="R141" s="173">
        <f t="shared" si="105"/>
        <v>1980</v>
      </c>
    </row>
    <row r="142" spans="1:18">
      <c r="A142" s="9" t="s">
        <v>4</v>
      </c>
      <c r="B142" s="15" t="s">
        <v>401</v>
      </c>
      <c r="C142" s="115">
        <v>115000000</v>
      </c>
      <c r="D142" s="115"/>
      <c r="E142" s="115"/>
      <c r="F142" s="115">
        <v>-80958110</v>
      </c>
      <c r="G142" s="115"/>
      <c r="H142" s="115"/>
      <c r="I142" s="115"/>
      <c r="J142" s="115">
        <f t="shared" ref="J142:J143" si="106">SUM(F142:I142)</f>
        <v>-80958110</v>
      </c>
      <c r="K142" s="115">
        <f>C142+J142</f>
        <v>34041890</v>
      </c>
      <c r="L142" s="115">
        <v>34041890</v>
      </c>
      <c r="M142" s="115">
        <v>34041890</v>
      </c>
      <c r="N142" s="283">
        <f t="shared" ref="N142:N143" si="107">L142-M142</f>
        <v>0</v>
      </c>
      <c r="O142" s="115"/>
      <c r="P142" s="115"/>
      <c r="Q142" s="283">
        <f t="shared" ref="Q142:Q143" si="108">SUM(N142:P142)</f>
        <v>0</v>
      </c>
      <c r="R142" s="115">
        <f t="shared" ref="R142:R143" si="109">K142-M142-Q142</f>
        <v>0</v>
      </c>
    </row>
    <row r="143" spans="1:18">
      <c r="A143" s="9" t="s">
        <v>4</v>
      </c>
      <c r="B143" s="15" t="s">
        <v>284</v>
      </c>
      <c r="C143" s="115">
        <v>0</v>
      </c>
      <c r="D143" s="115"/>
      <c r="E143" s="115"/>
      <c r="F143" s="115">
        <v>11600000</v>
      </c>
      <c r="G143" s="115"/>
      <c r="H143" s="115"/>
      <c r="I143" s="115"/>
      <c r="J143" s="115">
        <f t="shared" si="106"/>
        <v>11600000</v>
      </c>
      <c r="K143" s="115">
        <f>C143+J143</f>
        <v>11600000</v>
      </c>
      <c r="L143" s="115">
        <v>11598020</v>
      </c>
      <c r="M143" s="115">
        <v>11598020</v>
      </c>
      <c r="N143" s="283">
        <f t="shared" si="107"/>
        <v>0</v>
      </c>
      <c r="O143" s="115"/>
      <c r="P143" s="115"/>
      <c r="Q143" s="283">
        <f t="shared" si="108"/>
        <v>0</v>
      </c>
      <c r="R143" s="115">
        <f t="shared" si="109"/>
        <v>1980</v>
      </c>
    </row>
    <row r="144" spans="1:18">
      <c r="A144" s="14" t="s">
        <v>16</v>
      </c>
      <c r="B144" s="14" t="s">
        <v>38</v>
      </c>
      <c r="C144" s="173">
        <f>SUM(C145)</f>
        <v>0</v>
      </c>
      <c r="D144" s="173">
        <f t="shared" ref="D144:R144" si="110">SUM(D145)</f>
        <v>0</v>
      </c>
      <c r="E144" s="173">
        <f t="shared" si="110"/>
        <v>0</v>
      </c>
      <c r="F144" s="173">
        <f t="shared" si="110"/>
        <v>0</v>
      </c>
      <c r="G144" s="173">
        <f t="shared" si="110"/>
        <v>0</v>
      </c>
      <c r="H144" s="173">
        <f t="shared" si="110"/>
        <v>0</v>
      </c>
      <c r="I144" s="173">
        <f t="shared" si="110"/>
        <v>0</v>
      </c>
      <c r="J144" s="173">
        <f t="shared" si="110"/>
        <v>0</v>
      </c>
      <c r="K144" s="173">
        <f t="shared" si="110"/>
        <v>0</v>
      </c>
      <c r="L144" s="173">
        <f t="shared" si="110"/>
        <v>0</v>
      </c>
      <c r="M144" s="173">
        <f t="shared" si="110"/>
        <v>0</v>
      </c>
      <c r="N144" s="173">
        <f t="shared" si="110"/>
        <v>0</v>
      </c>
      <c r="O144" s="173">
        <f t="shared" si="110"/>
        <v>0</v>
      </c>
      <c r="P144" s="173">
        <f t="shared" si="110"/>
        <v>0</v>
      </c>
      <c r="Q144" s="173">
        <f t="shared" si="110"/>
        <v>0</v>
      </c>
      <c r="R144" s="173">
        <f t="shared" si="110"/>
        <v>0</v>
      </c>
    </row>
    <row r="145" spans="1:18">
      <c r="A145" s="9" t="s">
        <v>4</v>
      </c>
      <c r="B145" s="9" t="s">
        <v>39</v>
      </c>
      <c r="C145" s="115"/>
      <c r="D145" s="115"/>
      <c r="E145" s="115"/>
      <c r="F145" s="115"/>
      <c r="G145" s="115"/>
      <c r="H145" s="115"/>
      <c r="I145" s="115"/>
      <c r="J145" s="115">
        <f>SUM(F145:I145)</f>
        <v>0</v>
      </c>
      <c r="K145" s="115">
        <f>C145+J145</f>
        <v>0</v>
      </c>
      <c r="L145" s="115"/>
      <c r="M145" s="115"/>
      <c r="N145" s="283">
        <f>L145-M145</f>
        <v>0</v>
      </c>
      <c r="O145" s="115"/>
      <c r="P145" s="115"/>
      <c r="Q145" s="283">
        <f>SUM(N145:P145)</f>
        <v>0</v>
      </c>
      <c r="R145" s="115">
        <f>K145-M145-Q145</f>
        <v>0</v>
      </c>
    </row>
    <row r="146" spans="1:18">
      <c r="A146" s="14" t="s">
        <v>16</v>
      </c>
      <c r="B146" s="14" t="s">
        <v>40</v>
      </c>
      <c r="C146" s="173">
        <f>SUM(C147)</f>
        <v>400000</v>
      </c>
      <c r="D146" s="173">
        <f t="shared" ref="D146:R146" si="111">SUM(D147)</f>
        <v>0</v>
      </c>
      <c r="E146" s="173">
        <f t="shared" si="111"/>
        <v>0</v>
      </c>
      <c r="F146" s="173">
        <f t="shared" si="111"/>
        <v>-60000</v>
      </c>
      <c r="G146" s="173">
        <f t="shared" si="111"/>
        <v>0</v>
      </c>
      <c r="H146" s="173">
        <f t="shared" si="111"/>
        <v>0</v>
      </c>
      <c r="I146" s="173">
        <f t="shared" si="111"/>
        <v>0</v>
      </c>
      <c r="J146" s="173">
        <f t="shared" si="111"/>
        <v>-60000</v>
      </c>
      <c r="K146" s="173">
        <f t="shared" si="111"/>
        <v>340000</v>
      </c>
      <c r="L146" s="173">
        <f t="shared" si="111"/>
        <v>340000</v>
      </c>
      <c r="M146" s="173">
        <f t="shared" si="111"/>
        <v>340000</v>
      </c>
      <c r="N146" s="173">
        <f t="shared" si="111"/>
        <v>0</v>
      </c>
      <c r="O146" s="173">
        <f t="shared" si="111"/>
        <v>0</v>
      </c>
      <c r="P146" s="173">
        <f t="shared" si="111"/>
        <v>0</v>
      </c>
      <c r="Q146" s="173">
        <f t="shared" si="111"/>
        <v>0</v>
      </c>
      <c r="R146" s="173">
        <f t="shared" si="111"/>
        <v>0</v>
      </c>
    </row>
    <row r="147" spans="1:18">
      <c r="A147" s="9" t="s">
        <v>4</v>
      </c>
      <c r="B147" s="9" t="s">
        <v>41</v>
      </c>
      <c r="C147" s="115">
        <v>400000</v>
      </c>
      <c r="D147" s="115"/>
      <c r="E147" s="115"/>
      <c r="F147" s="115">
        <v>-60000</v>
      </c>
      <c r="G147" s="115"/>
      <c r="H147" s="115"/>
      <c r="I147" s="115"/>
      <c r="J147" s="115">
        <f>SUM(F147:I147)</f>
        <v>-60000</v>
      </c>
      <c r="K147" s="115">
        <f>C147+J147</f>
        <v>340000</v>
      </c>
      <c r="L147" s="115">
        <v>340000</v>
      </c>
      <c r="M147" s="115">
        <v>340000</v>
      </c>
      <c r="N147" s="283">
        <f>L147-M147</f>
        <v>0</v>
      </c>
      <c r="O147" s="115"/>
      <c r="P147" s="115"/>
      <c r="Q147" s="283">
        <f>SUM(N147:P147)</f>
        <v>0</v>
      </c>
      <c r="R147" s="115">
        <f>K147-M147-Q147</f>
        <v>0</v>
      </c>
    </row>
    <row r="148" spans="1:18"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</row>
    <row r="149" spans="1:18"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</row>
  </sheetData>
  <autoFilter ref="A5:R147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1"/>
  <sheetViews>
    <sheetView showGridLines="0" zoomScale="85" zoomScaleNormal="85" workbookViewId="0">
      <selection activeCell="C2" sqref="C2:H2"/>
    </sheetView>
  </sheetViews>
  <sheetFormatPr defaultColWidth="9.140625" defaultRowHeight="12.75"/>
  <cols>
    <col min="1" max="1" width="12.85546875" style="180" customWidth="1"/>
    <col min="2" max="2" width="36.7109375" style="180" customWidth="1"/>
    <col min="3" max="5" width="15.7109375" style="180" customWidth="1"/>
    <col min="6" max="9" width="15.7109375" style="179" customWidth="1"/>
    <col min="10" max="18" width="15.7109375" style="180" customWidth="1"/>
    <col min="19" max="16384" width="9.140625" style="180"/>
  </cols>
  <sheetData>
    <row r="1" spans="1:18" ht="40.700000000000003" customHeight="1">
      <c r="C1" s="277">
        <v>2504368000</v>
      </c>
      <c r="D1" s="277">
        <v>0</v>
      </c>
      <c r="E1" s="277">
        <v>0</v>
      </c>
      <c r="F1" s="183"/>
      <c r="G1" s="183"/>
      <c r="H1" s="183">
        <v>89003000</v>
      </c>
      <c r="I1" s="183">
        <v>-244035850</v>
      </c>
      <c r="J1" s="277">
        <v>-155032850</v>
      </c>
      <c r="K1" s="277">
        <v>2349335150</v>
      </c>
      <c r="L1" s="277">
        <v>2310744823</v>
      </c>
      <c r="M1" s="277">
        <v>2310744823</v>
      </c>
      <c r="N1" s="277">
        <v>0</v>
      </c>
      <c r="O1" s="277">
        <v>15280000</v>
      </c>
      <c r="P1" s="277">
        <v>0</v>
      </c>
      <c r="Q1" s="277">
        <v>15280000</v>
      </c>
      <c r="R1" s="277">
        <v>23310327</v>
      </c>
    </row>
    <row r="2" spans="1:18" ht="18" customHeight="1">
      <c r="A2" s="696" t="s">
        <v>422</v>
      </c>
      <c r="B2" s="696"/>
      <c r="C2" s="697" t="s">
        <v>1232</v>
      </c>
      <c r="D2" s="696"/>
      <c r="E2" s="696"/>
      <c r="F2" s="696"/>
      <c r="G2" s="696"/>
      <c r="H2" s="696"/>
    </row>
    <row r="3" spans="1:18" s="187" customFormat="1" ht="16.5" customHeight="1">
      <c r="C3" s="233">
        <f>SUBTOTAL(9,C7:C170)</f>
        <v>12521840000</v>
      </c>
      <c r="D3" s="233">
        <f t="shared" ref="D3:R3" si="0">SUBTOTAL(9,D7:D170)</f>
        <v>0</v>
      </c>
      <c r="E3" s="233">
        <f t="shared" si="0"/>
        <v>0</v>
      </c>
      <c r="F3" s="263"/>
      <c r="G3" s="263"/>
      <c r="H3" s="263">
        <f t="shared" si="0"/>
        <v>-1143379250</v>
      </c>
      <c r="I3" s="263">
        <f t="shared" si="0"/>
        <v>368215000</v>
      </c>
      <c r="J3" s="233">
        <f t="shared" si="0"/>
        <v>-775164250</v>
      </c>
      <c r="K3" s="233">
        <f t="shared" si="0"/>
        <v>11746675750</v>
      </c>
      <c r="L3" s="233">
        <f t="shared" si="0"/>
        <v>11553724115</v>
      </c>
      <c r="M3" s="233">
        <f t="shared" si="0"/>
        <v>11553724115</v>
      </c>
      <c r="N3" s="233">
        <f t="shared" si="0"/>
        <v>0</v>
      </c>
      <c r="O3" s="233">
        <f t="shared" si="0"/>
        <v>76400000</v>
      </c>
      <c r="P3" s="233">
        <f t="shared" si="0"/>
        <v>0</v>
      </c>
      <c r="Q3" s="233">
        <f t="shared" si="0"/>
        <v>76400000</v>
      </c>
      <c r="R3" s="233">
        <f t="shared" si="0"/>
        <v>116551635</v>
      </c>
    </row>
    <row r="4" spans="1:18" s="228" customFormat="1" ht="16.5" customHeight="1">
      <c r="A4" s="701" t="s">
        <v>424</v>
      </c>
      <c r="B4" s="701"/>
      <c r="C4" s="701" t="s">
        <v>1081</v>
      </c>
      <c r="D4" s="701" t="s">
        <v>425</v>
      </c>
      <c r="E4" s="701"/>
      <c r="F4" s="698"/>
      <c r="G4" s="698"/>
      <c r="H4" s="698"/>
      <c r="I4" s="698"/>
      <c r="J4" s="701"/>
      <c r="K4" s="687" t="s">
        <v>1082</v>
      </c>
      <c r="L4" s="687" t="s">
        <v>1083</v>
      </c>
      <c r="M4" s="687" t="s">
        <v>1084</v>
      </c>
      <c r="N4" s="701" t="s">
        <v>426</v>
      </c>
      <c r="O4" s="701"/>
      <c r="P4" s="701"/>
      <c r="Q4" s="701"/>
      <c r="R4" s="701" t="s">
        <v>1085</v>
      </c>
    </row>
    <row r="5" spans="1:18" s="228" customFormat="1" ht="16.5" customHeight="1">
      <c r="A5" s="234" t="s">
        <v>5</v>
      </c>
      <c r="B5" s="234" t="s">
        <v>6</v>
      </c>
      <c r="C5" s="701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8"/>
      <c r="L5" s="688"/>
      <c r="M5" s="688"/>
      <c r="N5" s="234" t="s">
        <v>11</v>
      </c>
      <c r="O5" s="234" t="s">
        <v>12</v>
      </c>
      <c r="P5" s="234" t="s">
        <v>774</v>
      </c>
      <c r="Q5" s="234" t="s">
        <v>13</v>
      </c>
      <c r="R5" s="701"/>
    </row>
    <row r="6" spans="1:18" s="187" customFormat="1" ht="16.5" customHeight="1">
      <c r="A6" s="189" t="s">
        <v>14</v>
      </c>
      <c r="B6" s="189" t="s">
        <v>1087</v>
      </c>
      <c r="C6" s="189">
        <f>SUM(C7,C14,C25,C32,C58,C110)</f>
        <v>2504368000</v>
      </c>
      <c r="D6" s="189">
        <f t="shared" ref="D6:R6" si="1">SUM(D7,D14,D25,D32,D58,D110)</f>
        <v>0</v>
      </c>
      <c r="E6" s="189">
        <f t="shared" si="1"/>
        <v>0</v>
      </c>
      <c r="F6" s="189">
        <f t="shared" si="1"/>
        <v>0</v>
      </c>
      <c r="G6" s="189">
        <f t="shared" si="1"/>
        <v>0</v>
      </c>
      <c r="H6" s="189">
        <f t="shared" si="1"/>
        <v>-228675850</v>
      </c>
      <c r="I6" s="189">
        <f t="shared" si="1"/>
        <v>73643000</v>
      </c>
      <c r="J6" s="189">
        <f t="shared" si="1"/>
        <v>-155032850</v>
      </c>
      <c r="K6" s="189">
        <f t="shared" si="1"/>
        <v>2349335150</v>
      </c>
      <c r="L6" s="189">
        <f t="shared" si="1"/>
        <v>2310744823</v>
      </c>
      <c r="M6" s="189">
        <f t="shared" si="1"/>
        <v>2310744823</v>
      </c>
      <c r="N6" s="189">
        <f t="shared" si="1"/>
        <v>0</v>
      </c>
      <c r="O6" s="189">
        <f t="shared" si="1"/>
        <v>15280000</v>
      </c>
      <c r="P6" s="189">
        <f t="shared" si="1"/>
        <v>0</v>
      </c>
      <c r="Q6" s="189">
        <f t="shared" si="1"/>
        <v>15280000</v>
      </c>
      <c r="R6" s="189">
        <f t="shared" si="1"/>
        <v>23310327</v>
      </c>
    </row>
    <row r="7" spans="1:18" s="187" customFormat="1" ht="16.5" customHeight="1">
      <c r="A7" s="117" t="s">
        <v>1</v>
      </c>
      <c r="B7" s="117" t="s">
        <v>51</v>
      </c>
      <c r="C7" s="117">
        <f>C8</f>
        <v>0</v>
      </c>
      <c r="D7" s="117">
        <f t="shared" ref="D7:R7" si="2">D8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1636000</v>
      </c>
      <c r="J7" s="117">
        <f t="shared" si="2"/>
        <v>1636000</v>
      </c>
      <c r="K7" s="117">
        <f t="shared" si="2"/>
        <v>1636000</v>
      </c>
      <c r="L7" s="117">
        <f t="shared" si="2"/>
        <v>1630000</v>
      </c>
      <c r="M7" s="117">
        <f t="shared" si="2"/>
        <v>1630000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6000</v>
      </c>
    </row>
    <row r="8" spans="1:18" s="187" customFormat="1" ht="16.5" customHeight="1">
      <c r="A8" s="119" t="s">
        <v>2</v>
      </c>
      <c r="B8" s="119" t="s">
        <v>135</v>
      </c>
      <c r="C8" s="119">
        <f>SUM(C9)</f>
        <v>0</v>
      </c>
      <c r="D8" s="119">
        <f t="shared" ref="D8:R8" si="3">SUM(D9)</f>
        <v>0</v>
      </c>
      <c r="E8" s="119">
        <f t="shared" si="3"/>
        <v>0</v>
      </c>
      <c r="F8" s="119">
        <f t="shared" si="3"/>
        <v>0</v>
      </c>
      <c r="G8" s="119">
        <f t="shared" si="3"/>
        <v>0</v>
      </c>
      <c r="H8" s="119">
        <f t="shared" si="3"/>
        <v>0</v>
      </c>
      <c r="I8" s="119">
        <f t="shared" si="3"/>
        <v>1636000</v>
      </c>
      <c r="J8" s="119">
        <f t="shared" si="3"/>
        <v>1636000</v>
      </c>
      <c r="K8" s="119">
        <f t="shared" si="3"/>
        <v>1636000</v>
      </c>
      <c r="L8" s="119">
        <f t="shared" si="3"/>
        <v>1630000</v>
      </c>
      <c r="M8" s="119">
        <f t="shared" si="3"/>
        <v>1630000</v>
      </c>
      <c r="N8" s="119">
        <f t="shared" si="3"/>
        <v>0</v>
      </c>
      <c r="O8" s="119">
        <f t="shared" si="3"/>
        <v>0</v>
      </c>
      <c r="P8" s="119">
        <f t="shared" si="3"/>
        <v>0</v>
      </c>
      <c r="Q8" s="119">
        <f t="shared" si="3"/>
        <v>0</v>
      </c>
      <c r="R8" s="119">
        <f t="shared" si="3"/>
        <v>6000</v>
      </c>
    </row>
    <row r="9" spans="1:18" s="187" customFormat="1" ht="16.5" customHeight="1">
      <c r="A9" s="120" t="s">
        <v>3</v>
      </c>
      <c r="B9" s="120" t="s">
        <v>229</v>
      </c>
      <c r="C9" s="120">
        <f>SUM(C10,C12)</f>
        <v>0</v>
      </c>
      <c r="D9" s="120">
        <f t="shared" ref="D9:R9" si="4">SUM(D10,D12)</f>
        <v>0</v>
      </c>
      <c r="E9" s="120">
        <f t="shared" si="4"/>
        <v>0</v>
      </c>
      <c r="F9" s="120">
        <f t="shared" si="4"/>
        <v>0</v>
      </c>
      <c r="G9" s="120">
        <f t="shared" si="4"/>
        <v>0</v>
      </c>
      <c r="H9" s="120">
        <f t="shared" si="4"/>
        <v>0</v>
      </c>
      <c r="I9" s="120">
        <f t="shared" si="4"/>
        <v>1636000</v>
      </c>
      <c r="J9" s="120">
        <f t="shared" si="4"/>
        <v>1636000</v>
      </c>
      <c r="K9" s="120">
        <f t="shared" si="4"/>
        <v>1636000</v>
      </c>
      <c r="L9" s="120">
        <f t="shared" si="4"/>
        <v>1630000</v>
      </c>
      <c r="M9" s="120">
        <f t="shared" si="4"/>
        <v>1630000</v>
      </c>
      <c r="N9" s="120">
        <f t="shared" si="4"/>
        <v>0</v>
      </c>
      <c r="O9" s="120">
        <f t="shared" si="4"/>
        <v>0</v>
      </c>
      <c r="P9" s="120">
        <f t="shared" si="4"/>
        <v>0</v>
      </c>
      <c r="Q9" s="120">
        <f t="shared" si="4"/>
        <v>0</v>
      </c>
      <c r="R9" s="120">
        <f t="shared" si="4"/>
        <v>6000</v>
      </c>
    </row>
    <row r="10" spans="1:18" s="187" customFormat="1" ht="16.5" customHeight="1">
      <c r="A10" s="173" t="s">
        <v>16</v>
      </c>
      <c r="B10" s="173" t="s">
        <v>1200</v>
      </c>
      <c r="C10" s="173">
        <f>SUM(C11)</f>
        <v>0</v>
      </c>
      <c r="D10" s="173">
        <f t="shared" ref="D10:R10" si="5">SUM(D11)</f>
        <v>0</v>
      </c>
      <c r="E10" s="173">
        <f t="shared" si="5"/>
        <v>0</v>
      </c>
      <c r="F10" s="173">
        <f t="shared" si="5"/>
        <v>0</v>
      </c>
      <c r="G10" s="173">
        <f t="shared" si="5"/>
        <v>0</v>
      </c>
      <c r="H10" s="173">
        <f t="shared" si="5"/>
        <v>0</v>
      </c>
      <c r="I10" s="173">
        <f t="shared" si="5"/>
        <v>1272000</v>
      </c>
      <c r="J10" s="173">
        <f t="shared" si="5"/>
        <v>1272000</v>
      </c>
      <c r="K10" s="173">
        <f t="shared" si="5"/>
        <v>1272000</v>
      </c>
      <c r="L10" s="173">
        <f t="shared" si="5"/>
        <v>1270000</v>
      </c>
      <c r="M10" s="173">
        <f t="shared" si="5"/>
        <v>1270000</v>
      </c>
      <c r="N10" s="173">
        <f t="shared" si="5"/>
        <v>0</v>
      </c>
      <c r="O10" s="173">
        <f t="shared" si="5"/>
        <v>0</v>
      </c>
      <c r="P10" s="173">
        <f t="shared" si="5"/>
        <v>0</v>
      </c>
      <c r="Q10" s="173">
        <f t="shared" si="5"/>
        <v>0</v>
      </c>
      <c r="R10" s="173">
        <f t="shared" si="5"/>
        <v>2000</v>
      </c>
    </row>
    <row r="11" spans="1:18" s="187" customFormat="1" ht="16.5" customHeight="1">
      <c r="A11" s="189" t="s">
        <v>1092</v>
      </c>
      <c r="B11" s="189" t="s">
        <v>1168</v>
      </c>
      <c r="C11" s="189">
        <v>0</v>
      </c>
      <c r="D11" s="189"/>
      <c r="E11" s="189"/>
      <c r="F11" s="115"/>
      <c r="G11" s="115"/>
      <c r="H11" s="115"/>
      <c r="I11" s="115">
        <v>1272000</v>
      </c>
      <c r="J11" s="115">
        <f>SUM(F11:I11)</f>
        <v>1272000</v>
      </c>
      <c r="K11" s="115">
        <f>C11+J11</f>
        <v>1272000</v>
      </c>
      <c r="L11" s="189">
        <v>1270000</v>
      </c>
      <c r="M11" s="189">
        <v>1270000</v>
      </c>
      <c r="N11" s="283">
        <f>L11-M11</f>
        <v>0</v>
      </c>
      <c r="O11" s="189"/>
      <c r="P11" s="189"/>
      <c r="Q11" s="283">
        <f>SUM(N11:P11)</f>
        <v>0</v>
      </c>
      <c r="R11" s="115">
        <f>K11-M11-Q11</f>
        <v>2000</v>
      </c>
    </row>
    <row r="12" spans="1:18" s="187" customFormat="1" ht="16.5" customHeight="1">
      <c r="A12" s="173" t="s">
        <v>16</v>
      </c>
      <c r="B12" s="173" t="s">
        <v>1121</v>
      </c>
      <c r="C12" s="173">
        <f>SUM(C13)</f>
        <v>0</v>
      </c>
      <c r="D12" s="173">
        <f t="shared" ref="D12:R12" si="6">SUM(D13)</f>
        <v>0</v>
      </c>
      <c r="E12" s="173">
        <f t="shared" si="6"/>
        <v>0</v>
      </c>
      <c r="F12" s="173">
        <f t="shared" si="6"/>
        <v>0</v>
      </c>
      <c r="G12" s="173">
        <f t="shared" si="6"/>
        <v>0</v>
      </c>
      <c r="H12" s="173">
        <f t="shared" si="6"/>
        <v>0</v>
      </c>
      <c r="I12" s="173">
        <f t="shared" si="6"/>
        <v>364000</v>
      </c>
      <c r="J12" s="173">
        <f t="shared" si="6"/>
        <v>364000</v>
      </c>
      <c r="K12" s="173">
        <f t="shared" si="6"/>
        <v>364000</v>
      </c>
      <c r="L12" s="173">
        <f t="shared" si="6"/>
        <v>360000</v>
      </c>
      <c r="M12" s="173">
        <f t="shared" si="6"/>
        <v>360000</v>
      </c>
      <c r="N12" s="173">
        <f t="shared" si="6"/>
        <v>0</v>
      </c>
      <c r="O12" s="173">
        <f t="shared" si="6"/>
        <v>0</v>
      </c>
      <c r="P12" s="173">
        <f t="shared" si="6"/>
        <v>0</v>
      </c>
      <c r="Q12" s="173">
        <f t="shared" si="6"/>
        <v>0</v>
      </c>
      <c r="R12" s="173">
        <f t="shared" si="6"/>
        <v>4000</v>
      </c>
    </row>
    <row r="13" spans="1:18" s="187" customFormat="1" ht="16.5" customHeight="1">
      <c r="A13" s="189" t="s">
        <v>1092</v>
      </c>
      <c r="B13" s="189" t="s">
        <v>1172</v>
      </c>
      <c r="C13" s="189">
        <v>0</v>
      </c>
      <c r="D13" s="189"/>
      <c r="E13" s="189"/>
      <c r="F13" s="115"/>
      <c r="G13" s="115"/>
      <c r="H13" s="115"/>
      <c r="I13" s="115">
        <v>364000</v>
      </c>
      <c r="J13" s="115">
        <f>SUM(F13:I13)</f>
        <v>364000</v>
      </c>
      <c r="K13" s="115">
        <f>C13+J13</f>
        <v>364000</v>
      </c>
      <c r="L13" s="189">
        <v>360000</v>
      </c>
      <c r="M13" s="189">
        <v>360000</v>
      </c>
      <c r="N13" s="283">
        <f>L13-M13</f>
        <v>0</v>
      </c>
      <c r="O13" s="189"/>
      <c r="P13" s="189"/>
      <c r="Q13" s="283">
        <f>SUM(N13:P13)</f>
        <v>0</v>
      </c>
      <c r="R13" s="115">
        <f>K13-M13-Q13</f>
        <v>4000</v>
      </c>
    </row>
    <row r="14" spans="1:18" s="187" customFormat="1" ht="16.5" customHeight="1">
      <c r="A14" s="117" t="s">
        <v>1</v>
      </c>
      <c r="B14" s="117" t="s">
        <v>54</v>
      </c>
      <c r="C14" s="117">
        <f>C15</f>
        <v>580000000</v>
      </c>
      <c r="D14" s="117">
        <f t="shared" ref="D14:R14" si="7">D15</f>
        <v>0</v>
      </c>
      <c r="E14" s="117">
        <f t="shared" si="7"/>
        <v>0</v>
      </c>
      <c r="F14" s="117">
        <f t="shared" si="7"/>
        <v>0</v>
      </c>
      <c r="G14" s="117">
        <f t="shared" si="7"/>
        <v>0</v>
      </c>
      <c r="H14" s="117">
        <f t="shared" si="7"/>
        <v>0</v>
      </c>
      <c r="I14" s="117">
        <f t="shared" si="7"/>
        <v>65007000</v>
      </c>
      <c r="J14" s="117">
        <f t="shared" si="7"/>
        <v>65007000</v>
      </c>
      <c r="K14" s="117">
        <f t="shared" si="7"/>
        <v>645007000</v>
      </c>
      <c r="L14" s="117">
        <f t="shared" si="7"/>
        <v>638846650</v>
      </c>
      <c r="M14" s="117">
        <f t="shared" si="7"/>
        <v>638846650</v>
      </c>
      <c r="N14" s="117">
        <f t="shared" si="7"/>
        <v>0</v>
      </c>
      <c r="O14" s="117">
        <f t="shared" si="7"/>
        <v>0</v>
      </c>
      <c r="P14" s="117">
        <f t="shared" si="7"/>
        <v>0</v>
      </c>
      <c r="Q14" s="117">
        <f t="shared" si="7"/>
        <v>0</v>
      </c>
      <c r="R14" s="117">
        <f t="shared" si="7"/>
        <v>6160350</v>
      </c>
    </row>
    <row r="15" spans="1:18" s="187" customFormat="1" ht="16.5" customHeight="1">
      <c r="A15" s="119" t="s">
        <v>2</v>
      </c>
      <c r="B15" s="119" t="s">
        <v>1233</v>
      </c>
      <c r="C15" s="119">
        <f>SUM(C16,C19,C22)</f>
        <v>580000000</v>
      </c>
      <c r="D15" s="119">
        <f t="shared" ref="D15:R15" si="8">SUM(D16,D19,D22)</f>
        <v>0</v>
      </c>
      <c r="E15" s="119">
        <f t="shared" si="8"/>
        <v>0</v>
      </c>
      <c r="F15" s="119">
        <f t="shared" si="8"/>
        <v>0</v>
      </c>
      <c r="G15" s="119">
        <f t="shared" si="8"/>
        <v>0</v>
      </c>
      <c r="H15" s="119">
        <f t="shared" si="8"/>
        <v>0</v>
      </c>
      <c r="I15" s="119">
        <f t="shared" si="8"/>
        <v>65007000</v>
      </c>
      <c r="J15" s="119">
        <f t="shared" si="8"/>
        <v>65007000</v>
      </c>
      <c r="K15" s="119">
        <f t="shared" si="8"/>
        <v>645007000</v>
      </c>
      <c r="L15" s="119">
        <f t="shared" si="8"/>
        <v>638846650</v>
      </c>
      <c r="M15" s="119">
        <f t="shared" si="8"/>
        <v>638846650</v>
      </c>
      <c r="N15" s="119">
        <f t="shared" si="8"/>
        <v>0</v>
      </c>
      <c r="O15" s="119">
        <f t="shared" si="8"/>
        <v>0</v>
      </c>
      <c r="P15" s="119">
        <f t="shared" si="8"/>
        <v>0</v>
      </c>
      <c r="Q15" s="119">
        <f t="shared" si="8"/>
        <v>0</v>
      </c>
      <c r="R15" s="119">
        <f t="shared" si="8"/>
        <v>6160350</v>
      </c>
    </row>
    <row r="16" spans="1:18" s="187" customFormat="1" ht="16.5" customHeight="1">
      <c r="A16" s="120" t="s">
        <v>3</v>
      </c>
      <c r="B16" s="120" t="s">
        <v>1234</v>
      </c>
      <c r="C16" s="120">
        <f>C17</f>
        <v>0</v>
      </c>
      <c r="D16" s="120">
        <f t="shared" ref="D16:R16" si="9">D17</f>
        <v>0</v>
      </c>
      <c r="E16" s="120">
        <f t="shared" si="9"/>
        <v>0</v>
      </c>
      <c r="F16" s="120">
        <f t="shared" si="9"/>
        <v>0</v>
      </c>
      <c r="G16" s="120">
        <f t="shared" si="9"/>
        <v>0</v>
      </c>
      <c r="H16" s="120">
        <f t="shared" si="9"/>
        <v>0</v>
      </c>
      <c r="I16" s="120">
        <f t="shared" si="9"/>
        <v>65007000</v>
      </c>
      <c r="J16" s="120">
        <f t="shared" si="9"/>
        <v>65007000</v>
      </c>
      <c r="K16" s="120">
        <f t="shared" si="9"/>
        <v>65007000</v>
      </c>
      <c r="L16" s="120">
        <f t="shared" si="9"/>
        <v>61696650</v>
      </c>
      <c r="M16" s="120">
        <f t="shared" si="9"/>
        <v>61696650</v>
      </c>
      <c r="N16" s="120">
        <f t="shared" si="9"/>
        <v>0</v>
      </c>
      <c r="O16" s="120">
        <f t="shared" si="9"/>
        <v>0</v>
      </c>
      <c r="P16" s="120">
        <f t="shared" si="9"/>
        <v>0</v>
      </c>
      <c r="Q16" s="120">
        <f t="shared" si="9"/>
        <v>0</v>
      </c>
      <c r="R16" s="120">
        <f t="shared" si="9"/>
        <v>3310350</v>
      </c>
    </row>
    <row r="17" spans="1:18" s="187" customFormat="1" ht="16.5" customHeight="1">
      <c r="A17" s="173" t="s">
        <v>16</v>
      </c>
      <c r="B17" s="173" t="s">
        <v>1099</v>
      </c>
      <c r="C17" s="173">
        <f>SUM(C18)</f>
        <v>0</v>
      </c>
      <c r="D17" s="173">
        <f t="shared" ref="D17:R17" si="10">SUM(D18)</f>
        <v>0</v>
      </c>
      <c r="E17" s="173">
        <f t="shared" si="10"/>
        <v>0</v>
      </c>
      <c r="F17" s="173">
        <f t="shared" si="10"/>
        <v>0</v>
      </c>
      <c r="G17" s="173">
        <f t="shared" si="10"/>
        <v>0</v>
      </c>
      <c r="H17" s="173">
        <f t="shared" si="10"/>
        <v>0</v>
      </c>
      <c r="I17" s="173">
        <f t="shared" si="10"/>
        <v>65007000</v>
      </c>
      <c r="J17" s="173">
        <f t="shared" si="10"/>
        <v>65007000</v>
      </c>
      <c r="K17" s="173">
        <f t="shared" si="10"/>
        <v>65007000</v>
      </c>
      <c r="L17" s="173">
        <f t="shared" si="10"/>
        <v>61696650</v>
      </c>
      <c r="M17" s="173">
        <f t="shared" si="10"/>
        <v>61696650</v>
      </c>
      <c r="N17" s="173">
        <f t="shared" si="10"/>
        <v>0</v>
      </c>
      <c r="O17" s="173">
        <f t="shared" si="10"/>
        <v>0</v>
      </c>
      <c r="P17" s="173">
        <f t="shared" si="10"/>
        <v>0</v>
      </c>
      <c r="Q17" s="173">
        <f t="shared" si="10"/>
        <v>0</v>
      </c>
      <c r="R17" s="173">
        <f t="shared" si="10"/>
        <v>3310350</v>
      </c>
    </row>
    <row r="18" spans="1:18" s="187" customFormat="1" ht="16.5" customHeight="1">
      <c r="A18" s="189" t="s">
        <v>64</v>
      </c>
      <c r="B18" s="189" t="s">
        <v>1099</v>
      </c>
      <c r="C18" s="189">
        <v>0</v>
      </c>
      <c r="D18" s="189"/>
      <c r="E18" s="189"/>
      <c r="F18" s="115"/>
      <c r="G18" s="115"/>
      <c r="H18" s="115"/>
      <c r="I18" s="115">
        <v>65007000</v>
      </c>
      <c r="J18" s="115">
        <f>SUM(F18:I18)</f>
        <v>65007000</v>
      </c>
      <c r="K18" s="115">
        <f>C18+J18</f>
        <v>65007000</v>
      </c>
      <c r="L18" s="189">
        <v>61696650</v>
      </c>
      <c r="M18" s="189">
        <v>61696650</v>
      </c>
      <c r="N18" s="283">
        <f>L18-M18</f>
        <v>0</v>
      </c>
      <c r="O18" s="189"/>
      <c r="P18" s="189"/>
      <c r="Q18" s="283">
        <f>SUM(N18:P18)</f>
        <v>0</v>
      </c>
      <c r="R18" s="115">
        <f>K18-M18-Q18</f>
        <v>3310350</v>
      </c>
    </row>
    <row r="19" spans="1:18" s="187" customFormat="1" ht="16.5" customHeight="1">
      <c r="A19" s="120" t="s">
        <v>3</v>
      </c>
      <c r="B19" s="120" t="s">
        <v>1235</v>
      </c>
      <c r="C19" s="120">
        <f t="shared" ref="C19:R19" si="11">C20</f>
        <v>400000000</v>
      </c>
      <c r="D19" s="120">
        <f t="shared" si="11"/>
        <v>0</v>
      </c>
      <c r="E19" s="120">
        <f t="shared" si="11"/>
        <v>0</v>
      </c>
      <c r="F19" s="120">
        <f t="shared" si="11"/>
        <v>-3000000</v>
      </c>
      <c r="G19" s="120">
        <f t="shared" si="11"/>
        <v>0</v>
      </c>
      <c r="H19" s="120">
        <f t="shared" si="11"/>
        <v>0</v>
      </c>
      <c r="I19" s="120">
        <f t="shared" si="11"/>
        <v>0</v>
      </c>
      <c r="J19" s="120">
        <f t="shared" si="11"/>
        <v>-3000000</v>
      </c>
      <c r="K19" s="120">
        <f t="shared" si="11"/>
        <v>397000000</v>
      </c>
      <c r="L19" s="120">
        <f t="shared" si="11"/>
        <v>394150000</v>
      </c>
      <c r="M19" s="120">
        <f t="shared" si="11"/>
        <v>394150000</v>
      </c>
      <c r="N19" s="120">
        <f t="shared" si="11"/>
        <v>0</v>
      </c>
      <c r="O19" s="120">
        <f t="shared" si="11"/>
        <v>0</v>
      </c>
      <c r="P19" s="120">
        <f t="shared" si="11"/>
        <v>0</v>
      </c>
      <c r="Q19" s="120">
        <f t="shared" si="11"/>
        <v>0</v>
      </c>
      <c r="R19" s="120">
        <f t="shared" si="11"/>
        <v>2850000</v>
      </c>
    </row>
    <row r="20" spans="1:18" s="187" customFormat="1" ht="16.5" customHeight="1">
      <c r="A20" s="173" t="s">
        <v>16</v>
      </c>
      <c r="B20" s="173" t="s">
        <v>1233</v>
      </c>
      <c r="C20" s="173">
        <f>SUM(C21)</f>
        <v>400000000</v>
      </c>
      <c r="D20" s="173">
        <f t="shared" ref="D20:R20" si="12">SUM(D21)</f>
        <v>0</v>
      </c>
      <c r="E20" s="173">
        <f t="shared" si="12"/>
        <v>0</v>
      </c>
      <c r="F20" s="173">
        <f t="shared" si="12"/>
        <v>-3000000</v>
      </c>
      <c r="G20" s="173">
        <f t="shared" si="12"/>
        <v>0</v>
      </c>
      <c r="H20" s="173">
        <f t="shared" si="12"/>
        <v>0</v>
      </c>
      <c r="I20" s="173">
        <f t="shared" si="12"/>
        <v>0</v>
      </c>
      <c r="J20" s="173">
        <f t="shared" si="12"/>
        <v>-3000000</v>
      </c>
      <c r="K20" s="173">
        <f t="shared" si="12"/>
        <v>397000000</v>
      </c>
      <c r="L20" s="173">
        <f t="shared" si="12"/>
        <v>394150000</v>
      </c>
      <c r="M20" s="173">
        <f t="shared" si="12"/>
        <v>394150000</v>
      </c>
      <c r="N20" s="173">
        <f t="shared" si="12"/>
        <v>0</v>
      </c>
      <c r="O20" s="173">
        <f t="shared" si="12"/>
        <v>0</v>
      </c>
      <c r="P20" s="173">
        <f t="shared" si="12"/>
        <v>0</v>
      </c>
      <c r="Q20" s="173">
        <f t="shared" si="12"/>
        <v>0</v>
      </c>
      <c r="R20" s="173">
        <f t="shared" si="12"/>
        <v>2850000</v>
      </c>
    </row>
    <row r="21" spans="1:18" s="187" customFormat="1" ht="16.5" customHeight="1">
      <c r="A21" s="189" t="s">
        <v>64</v>
      </c>
      <c r="B21" s="189" t="s">
        <v>1236</v>
      </c>
      <c r="C21" s="189">
        <v>400000000</v>
      </c>
      <c r="D21" s="189"/>
      <c r="E21" s="189"/>
      <c r="F21" s="115">
        <v>-3000000</v>
      </c>
      <c r="G21" s="115"/>
      <c r="H21" s="115"/>
      <c r="I21" s="292"/>
      <c r="J21" s="115">
        <f>SUM(F21:I21)</f>
        <v>-3000000</v>
      </c>
      <c r="K21" s="115">
        <f>C21+J21</f>
        <v>397000000</v>
      </c>
      <c r="L21" s="189">
        <v>394150000</v>
      </c>
      <c r="M21" s="189">
        <v>394150000</v>
      </c>
      <c r="N21" s="283">
        <f>L21-M21</f>
        <v>0</v>
      </c>
      <c r="O21" s="189"/>
      <c r="P21" s="189"/>
      <c r="Q21" s="283">
        <f>SUM(N21:P21)</f>
        <v>0</v>
      </c>
      <c r="R21" s="115">
        <f>K21-M21-Q21</f>
        <v>2850000</v>
      </c>
    </row>
    <row r="22" spans="1:18" s="187" customFormat="1" ht="16.5" customHeight="1">
      <c r="A22" s="120" t="s">
        <v>3</v>
      </c>
      <c r="B22" s="120" t="s">
        <v>1237</v>
      </c>
      <c r="C22" s="120">
        <f t="shared" ref="C22:R22" si="13">C23</f>
        <v>180000000</v>
      </c>
      <c r="D22" s="120">
        <f t="shared" si="13"/>
        <v>0</v>
      </c>
      <c r="E22" s="120">
        <f t="shared" si="13"/>
        <v>0</v>
      </c>
      <c r="F22" s="120">
        <f t="shared" si="13"/>
        <v>3000000</v>
      </c>
      <c r="G22" s="120">
        <f t="shared" si="13"/>
        <v>0</v>
      </c>
      <c r="H22" s="120">
        <f t="shared" si="13"/>
        <v>0</v>
      </c>
      <c r="I22" s="120">
        <f t="shared" si="13"/>
        <v>0</v>
      </c>
      <c r="J22" s="120">
        <f t="shared" si="13"/>
        <v>3000000</v>
      </c>
      <c r="K22" s="120">
        <f t="shared" si="13"/>
        <v>183000000</v>
      </c>
      <c r="L22" s="120">
        <f t="shared" si="13"/>
        <v>183000000</v>
      </c>
      <c r="M22" s="120">
        <f t="shared" si="13"/>
        <v>183000000</v>
      </c>
      <c r="N22" s="120">
        <f t="shared" si="13"/>
        <v>0</v>
      </c>
      <c r="O22" s="120">
        <f t="shared" si="13"/>
        <v>0</v>
      </c>
      <c r="P22" s="120">
        <f t="shared" si="13"/>
        <v>0</v>
      </c>
      <c r="Q22" s="120">
        <f t="shared" si="13"/>
        <v>0</v>
      </c>
      <c r="R22" s="120">
        <f t="shared" si="13"/>
        <v>0</v>
      </c>
    </row>
    <row r="23" spans="1:18" s="187" customFormat="1" ht="16.5" customHeight="1">
      <c r="A23" s="173" t="s">
        <v>16</v>
      </c>
      <c r="B23" s="173" t="s">
        <v>1099</v>
      </c>
      <c r="C23" s="173">
        <f>SUM(C24)</f>
        <v>180000000</v>
      </c>
      <c r="D23" s="173">
        <f t="shared" ref="D23:R23" si="14">SUM(D24)</f>
        <v>0</v>
      </c>
      <c r="E23" s="173">
        <f t="shared" si="14"/>
        <v>0</v>
      </c>
      <c r="F23" s="173">
        <f t="shared" si="14"/>
        <v>3000000</v>
      </c>
      <c r="G23" s="173">
        <f t="shared" si="14"/>
        <v>0</v>
      </c>
      <c r="H23" s="173">
        <f t="shared" si="14"/>
        <v>0</v>
      </c>
      <c r="I23" s="173">
        <f t="shared" si="14"/>
        <v>0</v>
      </c>
      <c r="J23" s="173">
        <f t="shared" si="14"/>
        <v>3000000</v>
      </c>
      <c r="K23" s="173">
        <f t="shared" si="14"/>
        <v>183000000</v>
      </c>
      <c r="L23" s="173">
        <f t="shared" si="14"/>
        <v>183000000</v>
      </c>
      <c r="M23" s="173">
        <f t="shared" si="14"/>
        <v>183000000</v>
      </c>
      <c r="N23" s="173">
        <f t="shared" si="14"/>
        <v>0</v>
      </c>
      <c r="O23" s="173">
        <f t="shared" si="14"/>
        <v>0</v>
      </c>
      <c r="P23" s="173">
        <f t="shared" si="14"/>
        <v>0</v>
      </c>
      <c r="Q23" s="173">
        <f t="shared" si="14"/>
        <v>0</v>
      </c>
      <c r="R23" s="173">
        <f t="shared" si="14"/>
        <v>0</v>
      </c>
    </row>
    <row r="24" spans="1:18" s="187" customFormat="1" ht="16.5" customHeight="1">
      <c r="A24" s="189" t="s">
        <v>64</v>
      </c>
      <c r="B24" s="189" t="s">
        <v>1099</v>
      </c>
      <c r="C24" s="189">
        <v>180000000</v>
      </c>
      <c r="D24" s="189"/>
      <c r="E24" s="189"/>
      <c r="F24" s="115">
        <v>3000000</v>
      </c>
      <c r="G24" s="115"/>
      <c r="H24" s="115"/>
      <c r="I24" s="292"/>
      <c r="J24" s="115">
        <f>SUM(F24:I24)</f>
        <v>3000000</v>
      </c>
      <c r="K24" s="115">
        <f>C24+J24</f>
        <v>183000000</v>
      </c>
      <c r="L24" s="189">
        <v>183000000</v>
      </c>
      <c r="M24" s="189">
        <v>183000000</v>
      </c>
      <c r="N24" s="283">
        <f>L24-M24</f>
        <v>0</v>
      </c>
      <c r="O24" s="189"/>
      <c r="P24" s="189"/>
      <c r="Q24" s="283">
        <f>SUM(N24:P24)</f>
        <v>0</v>
      </c>
      <c r="R24" s="115">
        <f>K24-M24-Q24</f>
        <v>0</v>
      </c>
    </row>
    <row r="25" spans="1:18" s="187" customFormat="1" ht="16.5" customHeight="1">
      <c r="A25" s="117" t="s">
        <v>1</v>
      </c>
      <c r="B25" s="128" t="s">
        <v>1155</v>
      </c>
      <c r="C25" s="117">
        <f>SUM(C26)</f>
        <v>0</v>
      </c>
      <c r="D25" s="117">
        <f t="shared" ref="D25:R26" si="15">SUM(D26)</f>
        <v>0</v>
      </c>
      <c r="E25" s="117">
        <f t="shared" si="15"/>
        <v>0</v>
      </c>
      <c r="F25" s="117">
        <f t="shared" si="15"/>
        <v>0</v>
      </c>
      <c r="G25" s="117">
        <f t="shared" si="15"/>
        <v>0</v>
      </c>
      <c r="H25" s="117">
        <f t="shared" si="15"/>
        <v>0</v>
      </c>
      <c r="I25" s="117">
        <f t="shared" si="15"/>
        <v>7000000</v>
      </c>
      <c r="J25" s="117">
        <f t="shared" si="15"/>
        <v>7000000</v>
      </c>
      <c r="K25" s="117">
        <f t="shared" si="15"/>
        <v>7000000</v>
      </c>
      <c r="L25" s="117">
        <f t="shared" si="15"/>
        <v>6981750</v>
      </c>
      <c r="M25" s="117">
        <f t="shared" si="15"/>
        <v>6981750</v>
      </c>
      <c r="N25" s="117">
        <f t="shared" si="15"/>
        <v>0</v>
      </c>
      <c r="O25" s="117">
        <f t="shared" si="15"/>
        <v>0</v>
      </c>
      <c r="P25" s="117">
        <f t="shared" si="15"/>
        <v>0</v>
      </c>
      <c r="Q25" s="117">
        <f t="shared" si="15"/>
        <v>0</v>
      </c>
      <c r="R25" s="117">
        <f t="shared" si="15"/>
        <v>18250</v>
      </c>
    </row>
    <row r="26" spans="1:18" s="187" customFormat="1" ht="16.5" customHeight="1">
      <c r="A26" s="119" t="s">
        <v>2</v>
      </c>
      <c r="B26" s="129" t="s">
        <v>1156</v>
      </c>
      <c r="C26" s="119">
        <f>SUM(C27)</f>
        <v>0</v>
      </c>
      <c r="D26" s="119">
        <f t="shared" si="15"/>
        <v>0</v>
      </c>
      <c r="E26" s="119">
        <f t="shared" si="15"/>
        <v>0</v>
      </c>
      <c r="F26" s="119">
        <f t="shared" si="15"/>
        <v>0</v>
      </c>
      <c r="G26" s="119">
        <f t="shared" si="15"/>
        <v>0</v>
      </c>
      <c r="H26" s="119">
        <f t="shared" si="15"/>
        <v>0</v>
      </c>
      <c r="I26" s="119">
        <f t="shared" si="15"/>
        <v>7000000</v>
      </c>
      <c r="J26" s="119">
        <f t="shared" si="15"/>
        <v>7000000</v>
      </c>
      <c r="K26" s="119">
        <f t="shared" si="15"/>
        <v>7000000</v>
      </c>
      <c r="L26" s="119">
        <f t="shared" si="15"/>
        <v>6981750</v>
      </c>
      <c r="M26" s="119">
        <f t="shared" si="15"/>
        <v>6981750</v>
      </c>
      <c r="N26" s="119">
        <f t="shared" si="15"/>
        <v>0</v>
      </c>
      <c r="O26" s="119">
        <f t="shared" si="15"/>
        <v>0</v>
      </c>
      <c r="P26" s="119">
        <f t="shared" si="15"/>
        <v>0</v>
      </c>
      <c r="Q26" s="119">
        <f t="shared" si="15"/>
        <v>0</v>
      </c>
      <c r="R26" s="119">
        <f t="shared" si="15"/>
        <v>18250</v>
      </c>
    </row>
    <row r="27" spans="1:18" s="187" customFormat="1" ht="16.5" customHeight="1">
      <c r="A27" s="120" t="s">
        <v>3</v>
      </c>
      <c r="B27" s="124" t="s">
        <v>1238</v>
      </c>
      <c r="C27" s="120">
        <f>SUM(C28,C30)</f>
        <v>0</v>
      </c>
      <c r="D27" s="120">
        <f t="shared" ref="D27:R27" si="16">SUM(D28,D30)</f>
        <v>0</v>
      </c>
      <c r="E27" s="120">
        <f t="shared" si="16"/>
        <v>0</v>
      </c>
      <c r="F27" s="120">
        <f t="shared" si="16"/>
        <v>0</v>
      </c>
      <c r="G27" s="120">
        <f t="shared" si="16"/>
        <v>0</v>
      </c>
      <c r="H27" s="120">
        <f t="shared" si="16"/>
        <v>0</v>
      </c>
      <c r="I27" s="120">
        <f t="shared" si="16"/>
        <v>7000000</v>
      </c>
      <c r="J27" s="120">
        <f t="shared" si="16"/>
        <v>7000000</v>
      </c>
      <c r="K27" s="120">
        <f t="shared" si="16"/>
        <v>7000000</v>
      </c>
      <c r="L27" s="120">
        <f t="shared" si="16"/>
        <v>6981750</v>
      </c>
      <c r="M27" s="120">
        <f t="shared" si="16"/>
        <v>6981750</v>
      </c>
      <c r="N27" s="120">
        <f t="shared" si="16"/>
        <v>0</v>
      </c>
      <c r="O27" s="120">
        <f t="shared" si="16"/>
        <v>0</v>
      </c>
      <c r="P27" s="120">
        <f t="shared" si="16"/>
        <v>0</v>
      </c>
      <c r="Q27" s="120">
        <f t="shared" si="16"/>
        <v>0</v>
      </c>
      <c r="R27" s="120">
        <f t="shared" si="16"/>
        <v>18250</v>
      </c>
    </row>
    <row r="28" spans="1:18" s="187" customFormat="1" ht="16.5" customHeight="1">
      <c r="A28" s="173" t="s">
        <v>16</v>
      </c>
      <c r="B28" s="174" t="s">
        <v>1166</v>
      </c>
      <c r="C28" s="173">
        <f>SUM(C29)</f>
        <v>0</v>
      </c>
      <c r="D28" s="173">
        <f t="shared" ref="D28:R28" si="17">SUM(D29)</f>
        <v>0</v>
      </c>
      <c r="E28" s="173">
        <f t="shared" si="17"/>
        <v>0</v>
      </c>
      <c r="F28" s="173">
        <f t="shared" si="17"/>
        <v>0</v>
      </c>
      <c r="G28" s="173">
        <f t="shared" si="17"/>
        <v>0</v>
      </c>
      <c r="H28" s="173">
        <f t="shared" si="17"/>
        <v>0</v>
      </c>
      <c r="I28" s="173">
        <f t="shared" si="17"/>
        <v>6650000</v>
      </c>
      <c r="J28" s="173">
        <f t="shared" si="17"/>
        <v>6650000</v>
      </c>
      <c r="K28" s="173">
        <f t="shared" si="17"/>
        <v>6650000</v>
      </c>
      <c r="L28" s="173">
        <f t="shared" si="17"/>
        <v>6641750</v>
      </c>
      <c r="M28" s="173">
        <f t="shared" si="17"/>
        <v>6641750</v>
      </c>
      <c r="N28" s="173">
        <f t="shared" si="17"/>
        <v>0</v>
      </c>
      <c r="O28" s="173">
        <f t="shared" si="17"/>
        <v>0</v>
      </c>
      <c r="P28" s="173">
        <f t="shared" si="17"/>
        <v>0</v>
      </c>
      <c r="Q28" s="173">
        <f t="shared" si="17"/>
        <v>0</v>
      </c>
      <c r="R28" s="173">
        <f t="shared" si="17"/>
        <v>8250</v>
      </c>
    </row>
    <row r="29" spans="1:18" s="187" customFormat="1" ht="16.5" customHeight="1">
      <c r="A29" s="189" t="s">
        <v>64</v>
      </c>
      <c r="B29" s="189" t="s">
        <v>1239</v>
      </c>
      <c r="C29" s="189">
        <v>0</v>
      </c>
      <c r="D29" s="189"/>
      <c r="E29" s="189"/>
      <c r="F29" s="115"/>
      <c r="G29" s="115"/>
      <c r="H29" s="115"/>
      <c r="I29" s="115">
        <v>6650000</v>
      </c>
      <c r="J29" s="115">
        <f>SUM(F29:I29)</f>
        <v>6650000</v>
      </c>
      <c r="K29" s="115">
        <f>C29+J29</f>
        <v>6650000</v>
      </c>
      <c r="L29" s="189">
        <v>6641750</v>
      </c>
      <c r="M29" s="189">
        <v>6641750</v>
      </c>
      <c r="N29" s="283">
        <f>L29-M29</f>
        <v>0</v>
      </c>
      <c r="O29" s="189"/>
      <c r="P29" s="189"/>
      <c r="Q29" s="283">
        <f>SUM(N29:P29)</f>
        <v>0</v>
      </c>
      <c r="R29" s="115">
        <f>K29-M29-Q29</f>
        <v>8250</v>
      </c>
    </row>
    <row r="30" spans="1:18" s="187" customFormat="1" ht="16.5" customHeight="1">
      <c r="A30" s="173" t="s">
        <v>16</v>
      </c>
      <c r="B30" s="174" t="s">
        <v>1100</v>
      </c>
      <c r="C30" s="173">
        <f>SUM(C31)</f>
        <v>0</v>
      </c>
      <c r="D30" s="173">
        <f t="shared" ref="D30:R30" si="18">SUM(D31)</f>
        <v>0</v>
      </c>
      <c r="E30" s="173">
        <f t="shared" si="18"/>
        <v>0</v>
      </c>
      <c r="F30" s="173">
        <f t="shared" si="18"/>
        <v>0</v>
      </c>
      <c r="G30" s="173">
        <f t="shared" si="18"/>
        <v>0</v>
      </c>
      <c r="H30" s="173">
        <f t="shared" si="18"/>
        <v>0</v>
      </c>
      <c r="I30" s="173">
        <f t="shared" si="18"/>
        <v>350000</v>
      </c>
      <c r="J30" s="173">
        <f t="shared" si="18"/>
        <v>350000</v>
      </c>
      <c r="K30" s="173">
        <f t="shared" si="18"/>
        <v>350000</v>
      </c>
      <c r="L30" s="173">
        <f t="shared" si="18"/>
        <v>340000</v>
      </c>
      <c r="M30" s="173">
        <f t="shared" si="18"/>
        <v>340000</v>
      </c>
      <c r="N30" s="173">
        <f t="shared" si="18"/>
        <v>0</v>
      </c>
      <c r="O30" s="173">
        <f t="shared" si="18"/>
        <v>0</v>
      </c>
      <c r="P30" s="173">
        <f t="shared" si="18"/>
        <v>0</v>
      </c>
      <c r="Q30" s="173">
        <f t="shared" si="18"/>
        <v>0</v>
      </c>
      <c r="R30" s="173">
        <f t="shared" si="18"/>
        <v>10000</v>
      </c>
    </row>
    <row r="31" spans="1:18" s="187" customFormat="1" ht="16.5" customHeight="1">
      <c r="A31" s="189" t="s">
        <v>1092</v>
      </c>
      <c r="B31" s="190" t="s">
        <v>1102</v>
      </c>
      <c r="C31" s="189">
        <v>0</v>
      </c>
      <c r="D31" s="189"/>
      <c r="E31" s="189"/>
      <c r="F31" s="115"/>
      <c r="G31" s="115"/>
      <c r="H31" s="115"/>
      <c r="I31" s="115">
        <v>350000</v>
      </c>
      <c r="J31" s="115">
        <f>SUM(F31:I31)</f>
        <v>350000</v>
      </c>
      <c r="K31" s="115">
        <f>C31+J31</f>
        <v>350000</v>
      </c>
      <c r="L31" s="189">
        <v>340000</v>
      </c>
      <c r="M31" s="189">
        <v>340000</v>
      </c>
      <c r="N31" s="283">
        <f>L31-M31</f>
        <v>0</v>
      </c>
      <c r="O31" s="189"/>
      <c r="P31" s="189"/>
      <c r="Q31" s="283">
        <f>SUM(N31:P31)</f>
        <v>0</v>
      </c>
      <c r="R31" s="115">
        <f>K31-M31-Q31</f>
        <v>10000</v>
      </c>
    </row>
    <row r="32" spans="1:18" s="187" customFormat="1" ht="16.5" customHeight="1">
      <c r="A32" s="117" t="s">
        <v>1</v>
      </c>
      <c r="B32" s="117" t="s">
        <v>236</v>
      </c>
      <c r="C32" s="117">
        <f>SUM(C33,C45)</f>
        <v>158728000</v>
      </c>
      <c r="D32" s="117">
        <f t="shared" ref="D32:R32" si="19">SUM(D33,D45)</f>
        <v>0</v>
      </c>
      <c r="E32" s="117">
        <f t="shared" si="19"/>
        <v>0</v>
      </c>
      <c r="F32" s="117">
        <f t="shared" si="19"/>
        <v>0</v>
      </c>
      <c r="G32" s="117">
        <f t="shared" si="19"/>
        <v>0</v>
      </c>
      <c r="H32" s="117">
        <f t="shared" si="19"/>
        <v>0</v>
      </c>
      <c r="I32" s="117">
        <f t="shared" si="19"/>
        <v>0</v>
      </c>
      <c r="J32" s="117">
        <f t="shared" si="19"/>
        <v>0</v>
      </c>
      <c r="K32" s="117">
        <f t="shared" si="19"/>
        <v>158728000</v>
      </c>
      <c r="L32" s="117">
        <f t="shared" si="19"/>
        <v>158319948</v>
      </c>
      <c r="M32" s="117">
        <f t="shared" si="19"/>
        <v>158319948</v>
      </c>
      <c r="N32" s="117">
        <f t="shared" si="19"/>
        <v>0</v>
      </c>
      <c r="O32" s="117">
        <f t="shared" si="19"/>
        <v>0</v>
      </c>
      <c r="P32" s="117">
        <f t="shared" si="19"/>
        <v>0</v>
      </c>
      <c r="Q32" s="117">
        <f t="shared" si="19"/>
        <v>0</v>
      </c>
      <c r="R32" s="117">
        <f t="shared" si="19"/>
        <v>408052</v>
      </c>
    </row>
    <row r="33" spans="1:18" s="187" customFormat="1" ht="16.5" customHeight="1">
      <c r="A33" s="119" t="s">
        <v>2</v>
      </c>
      <c r="B33" s="119" t="s">
        <v>414</v>
      </c>
      <c r="C33" s="119">
        <f>SUM(C34)</f>
        <v>61852000</v>
      </c>
      <c r="D33" s="119">
        <f t="shared" ref="D33:R33" si="20">SUM(D34)</f>
        <v>0</v>
      </c>
      <c r="E33" s="119">
        <f t="shared" si="20"/>
        <v>0</v>
      </c>
      <c r="F33" s="119">
        <f t="shared" si="20"/>
        <v>0</v>
      </c>
      <c r="G33" s="119">
        <f t="shared" si="20"/>
        <v>0</v>
      </c>
      <c r="H33" s="119">
        <f t="shared" si="20"/>
        <v>0</v>
      </c>
      <c r="I33" s="119">
        <f t="shared" si="20"/>
        <v>0</v>
      </c>
      <c r="J33" s="119">
        <f t="shared" si="20"/>
        <v>0</v>
      </c>
      <c r="K33" s="119">
        <f t="shared" si="20"/>
        <v>61852000</v>
      </c>
      <c r="L33" s="119">
        <f t="shared" si="20"/>
        <v>61608729</v>
      </c>
      <c r="M33" s="119">
        <f t="shared" si="20"/>
        <v>61608729</v>
      </c>
      <c r="N33" s="119">
        <f t="shared" si="20"/>
        <v>0</v>
      </c>
      <c r="O33" s="119">
        <f t="shared" si="20"/>
        <v>0</v>
      </c>
      <c r="P33" s="119">
        <f t="shared" si="20"/>
        <v>0</v>
      </c>
      <c r="Q33" s="119">
        <f t="shared" si="20"/>
        <v>0</v>
      </c>
      <c r="R33" s="119">
        <f t="shared" si="20"/>
        <v>243271</v>
      </c>
    </row>
    <row r="34" spans="1:18" s="187" customFormat="1" ht="16.5" customHeight="1">
      <c r="A34" s="120" t="s">
        <v>3</v>
      </c>
      <c r="B34" s="120" t="s">
        <v>415</v>
      </c>
      <c r="C34" s="120">
        <f>SUM(C35,C37,C40,C42)</f>
        <v>61852000</v>
      </c>
      <c r="D34" s="120">
        <f t="shared" ref="D34:R34" si="21">SUM(D35,D37,D40,D42)</f>
        <v>0</v>
      </c>
      <c r="E34" s="120">
        <f t="shared" si="21"/>
        <v>0</v>
      </c>
      <c r="F34" s="120">
        <f t="shared" si="21"/>
        <v>0</v>
      </c>
      <c r="G34" s="120">
        <f t="shared" si="21"/>
        <v>0</v>
      </c>
      <c r="H34" s="120">
        <f t="shared" si="21"/>
        <v>0</v>
      </c>
      <c r="I34" s="120">
        <f t="shared" si="21"/>
        <v>0</v>
      </c>
      <c r="J34" s="120">
        <f t="shared" si="21"/>
        <v>0</v>
      </c>
      <c r="K34" s="120">
        <f t="shared" si="21"/>
        <v>61852000</v>
      </c>
      <c r="L34" s="120">
        <f t="shared" si="21"/>
        <v>61608729</v>
      </c>
      <c r="M34" s="120">
        <f t="shared" si="21"/>
        <v>61608729</v>
      </c>
      <c r="N34" s="120">
        <f t="shared" si="21"/>
        <v>0</v>
      </c>
      <c r="O34" s="120">
        <f t="shared" si="21"/>
        <v>0</v>
      </c>
      <c r="P34" s="120">
        <f t="shared" si="21"/>
        <v>0</v>
      </c>
      <c r="Q34" s="120">
        <f t="shared" si="21"/>
        <v>0</v>
      </c>
      <c r="R34" s="120">
        <f t="shared" si="21"/>
        <v>243271</v>
      </c>
    </row>
    <row r="35" spans="1:18" s="187" customFormat="1" ht="16.5" customHeight="1">
      <c r="A35" s="173" t="s">
        <v>16</v>
      </c>
      <c r="B35" s="173" t="s">
        <v>1099</v>
      </c>
      <c r="C35" s="173">
        <f>SUM(C36)</f>
        <v>1100000</v>
      </c>
      <c r="D35" s="173">
        <f t="shared" ref="D35:R35" si="22">SUM(D36)</f>
        <v>0</v>
      </c>
      <c r="E35" s="173">
        <f t="shared" si="22"/>
        <v>0</v>
      </c>
      <c r="F35" s="173">
        <f t="shared" si="22"/>
        <v>0</v>
      </c>
      <c r="G35" s="173">
        <f t="shared" si="22"/>
        <v>0</v>
      </c>
      <c r="H35" s="173">
        <f t="shared" si="22"/>
        <v>0</v>
      </c>
      <c r="I35" s="173">
        <f t="shared" si="22"/>
        <v>0</v>
      </c>
      <c r="J35" s="173">
        <f t="shared" si="22"/>
        <v>0</v>
      </c>
      <c r="K35" s="173">
        <f t="shared" si="22"/>
        <v>1100000</v>
      </c>
      <c r="L35" s="173">
        <f t="shared" si="22"/>
        <v>1022000</v>
      </c>
      <c r="M35" s="173">
        <f t="shared" si="22"/>
        <v>1022000</v>
      </c>
      <c r="N35" s="173">
        <f t="shared" si="22"/>
        <v>0</v>
      </c>
      <c r="O35" s="173">
        <f t="shared" si="22"/>
        <v>0</v>
      </c>
      <c r="P35" s="173">
        <f t="shared" si="22"/>
        <v>0</v>
      </c>
      <c r="Q35" s="173">
        <f t="shared" si="22"/>
        <v>0</v>
      </c>
      <c r="R35" s="173">
        <f t="shared" si="22"/>
        <v>78000</v>
      </c>
    </row>
    <row r="36" spans="1:18" s="187" customFormat="1" ht="16.5" customHeight="1">
      <c r="A36" s="189" t="s">
        <v>64</v>
      </c>
      <c r="B36" s="189" t="s">
        <v>1099</v>
      </c>
      <c r="C36" s="189">
        <v>1100000</v>
      </c>
      <c r="D36" s="189"/>
      <c r="E36" s="189"/>
      <c r="F36" s="115">
        <v>0</v>
      </c>
      <c r="G36" s="115"/>
      <c r="H36" s="115"/>
      <c r="I36" s="115"/>
      <c r="J36" s="115">
        <f>SUM(F36:I36)</f>
        <v>0</v>
      </c>
      <c r="K36" s="115">
        <f>C36+J36</f>
        <v>1100000</v>
      </c>
      <c r="L36" s="189">
        <v>1022000</v>
      </c>
      <c r="M36" s="189">
        <v>1022000</v>
      </c>
      <c r="N36" s="283">
        <f>L36-M36</f>
        <v>0</v>
      </c>
      <c r="O36" s="189"/>
      <c r="P36" s="189"/>
      <c r="Q36" s="283">
        <f>SUM(N36:P36)</f>
        <v>0</v>
      </c>
      <c r="R36" s="115">
        <f>K36-M36-Q36</f>
        <v>78000</v>
      </c>
    </row>
    <row r="37" spans="1:18" s="187" customFormat="1" ht="16.5" customHeight="1">
      <c r="A37" s="173" t="s">
        <v>16</v>
      </c>
      <c r="B37" s="173" t="s">
        <v>1100</v>
      </c>
      <c r="C37" s="173">
        <f>SUM(C38:C39)</f>
        <v>5352000</v>
      </c>
      <c r="D37" s="173">
        <f t="shared" ref="D37:R37" si="23">SUM(D38:D39)</f>
        <v>0</v>
      </c>
      <c r="E37" s="173">
        <f t="shared" si="23"/>
        <v>0</v>
      </c>
      <c r="F37" s="173">
        <f t="shared" si="23"/>
        <v>0</v>
      </c>
      <c r="G37" s="173">
        <f t="shared" si="23"/>
        <v>0</v>
      </c>
      <c r="H37" s="173">
        <f t="shared" si="23"/>
        <v>0</v>
      </c>
      <c r="I37" s="173">
        <f t="shared" si="23"/>
        <v>0</v>
      </c>
      <c r="J37" s="173">
        <f t="shared" si="23"/>
        <v>0</v>
      </c>
      <c r="K37" s="173">
        <f t="shared" si="23"/>
        <v>5352000</v>
      </c>
      <c r="L37" s="173">
        <f t="shared" si="23"/>
        <v>5344500</v>
      </c>
      <c r="M37" s="173">
        <f t="shared" si="23"/>
        <v>5344500</v>
      </c>
      <c r="N37" s="173">
        <f t="shared" si="23"/>
        <v>0</v>
      </c>
      <c r="O37" s="173">
        <f t="shared" si="23"/>
        <v>0</v>
      </c>
      <c r="P37" s="173">
        <f t="shared" si="23"/>
        <v>0</v>
      </c>
      <c r="Q37" s="173">
        <f t="shared" si="23"/>
        <v>0</v>
      </c>
      <c r="R37" s="173">
        <f t="shared" si="23"/>
        <v>7500</v>
      </c>
    </row>
    <row r="38" spans="1:18" s="187" customFormat="1" ht="16.5" customHeight="1">
      <c r="A38" s="189" t="s">
        <v>1092</v>
      </c>
      <c r="B38" s="189" t="s">
        <v>1102</v>
      </c>
      <c r="C38" s="189">
        <v>4552000</v>
      </c>
      <c r="D38" s="189"/>
      <c r="E38" s="189"/>
      <c r="F38" s="115">
        <v>600000</v>
      </c>
      <c r="G38" s="115"/>
      <c r="H38" s="115"/>
      <c r="I38" s="115"/>
      <c r="J38" s="115">
        <f t="shared" ref="J38:J39" si="24">SUM(F38:I38)</f>
        <v>600000</v>
      </c>
      <c r="K38" s="115">
        <f>C38+J38</f>
        <v>5152000</v>
      </c>
      <c r="L38" s="189">
        <v>5144500</v>
      </c>
      <c r="M38" s="189">
        <v>5144500</v>
      </c>
      <c r="N38" s="283">
        <f t="shared" ref="N38:N39" si="25">L38-M38</f>
        <v>0</v>
      </c>
      <c r="O38" s="189"/>
      <c r="P38" s="189"/>
      <c r="Q38" s="283">
        <f t="shared" ref="Q38:Q39" si="26">SUM(N38:P38)</f>
        <v>0</v>
      </c>
      <c r="R38" s="115">
        <f t="shared" ref="R38:R39" si="27">K38-M38-Q38</f>
        <v>7500</v>
      </c>
    </row>
    <row r="39" spans="1:18" s="187" customFormat="1" ht="16.5" customHeight="1">
      <c r="A39" s="189" t="s">
        <v>1092</v>
      </c>
      <c r="B39" s="189" t="s">
        <v>1103</v>
      </c>
      <c r="C39" s="189">
        <v>800000</v>
      </c>
      <c r="D39" s="189"/>
      <c r="E39" s="189"/>
      <c r="F39" s="115">
        <v>-600000</v>
      </c>
      <c r="G39" s="115"/>
      <c r="H39" s="115"/>
      <c r="I39" s="115"/>
      <c r="J39" s="115">
        <f t="shared" si="24"/>
        <v>-600000</v>
      </c>
      <c r="K39" s="115">
        <f>C39+J39</f>
        <v>200000</v>
      </c>
      <c r="L39" s="189">
        <v>200000</v>
      </c>
      <c r="M39" s="189">
        <v>200000</v>
      </c>
      <c r="N39" s="283">
        <f t="shared" si="25"/>
        <v>0</v>
      </c>
      <c r="O39" s="189"/>
      <c r="P39" s="189"/>
      <c r="Q39" s="283">
        <f t="shared" si="26"/>
        <v>0</v>
      </c>
      <c r="R39" s="115">
        <f t="shared" si="27"/>
        <v>0</v>
      </c>
    </row>
    <row r="40" spans="1:18" s="187" customFormat="1" ht="16.5" customHeight="1">
      <c r="A40" s="173" t="s">
        <v>16</v>
      </c>
      <c r="B40" s="173" t="s">
        <v>1118</v>
      </c>
      <c r="C40" s="173">
        <f>SUM(C41)</f>
        <v>51600000</v>
      </c>
      <c r="D40" s="173">
        <f t="shared" ref="D40:R40" si="28">SUM(D41)</f>
        <v>0</v>
      </c>
      <c r="E40" s="173">
        <f t="shared" si="28"/>
        <v>0</v>
      </c>
      <c r="F40" s="173">
        <f t="shared" si="28"/>
        <v>0</v>
      </c>
      <c r="G40" s="173">
        <f t="shared" si="28"/>
        <v>0</v>
      </c>
      <c r="H40" s="173">
        <f t="shared" si="28"/>
        <v>0</v>
      </c>
      <c r="I40" s="173">
        <f t="shared" si="28"/>
        <v>0</v>
      </c>
      <c r="J40" s="173">
        <f t="shared" si="28"/>
        <v>0</v>
      </c>
      <c r="K40" s="173">
        <f t="shared" si="28"/>
        <v>51600000</v>
      </c>
      <c r="L40" s="173">
        <f t="shared" si="28"/>
        <v>51600000</v>
      </c>
      <c r="M40" s="173">
        <f t="shared" si="28"/>
        <v>51600000</v>
      </c>
      <c r="N40" s="173">
        <f t="shared" si="28"/>
        <v>0</v>
      </c>
      <c r="O40" s="173">
        <f t="shared" si="28"/>
        <v>0</v>
      </c>
      <c r="P40" s="173">
        <f t="shared" si="28"/>
        <v>0</v>
      </c>
      <c r="Q40" s="173">
        <f t="shared" si="28"/>
        <v>0</v>
      </c>
      <c r="R40" s="173">
        <f t="shared" si="28"/>
        <v>0</v>
      </c>
    </row>
    <row r="41" spans="1:18" s="187" customFormat="1" ht="16.5" customHeight="1">
      <c r="A41" s="189" t="s">
        <v>1092</v>
      </c>
      <c r="B41" s="189" t="s">
        <v>1120</v>
      </c>
      <c r="C41" s="189">
        <v>51600000</v>
      </c>
      <c r="D41" s="189"/>
      <c r="E41" s="189"/>
      <c r="F41" s="115">
        <v>0</v>
      </c>
      <c r="G41" s="115"/>
      <c r="H41" s="115"/>
      <c r="I41" s="115"/>
      <c r="J41" s="115">
        <f>SUM(F41:I41)</f>
        <v>0</v>
      </c>
      <c r="K41" s="115">
        <f>C41+J41</f>
        <v>51600000</v>
      </c>
      <c r="L41" s="189">
        <v>51600000</v>
      </c>
      <c r="M41" s="189">
        <v>51600000</v>
      </c>
      <c r="N41" s="283">
        <f>L41-M41</f>
        <v>0</v>
      </c>
      <c r="O41" s="189"/>
      <c r="P41" s="189"/>
      <c r="Q41" s="283">
        <f>SUM(N41:P41)</f>
        <v>0</v>
      </c>
      <c r="R41" s="115">
        <f>K41-M41-Q41</f>
        <v>0</v>
      </c>
    </row>
    <row r="42" spans="1:18" s="187" customFormat="1" ht="16.5" customHeight="1">
      <c r="A42" s="173" t="s">
        <v>16</v>
      </c>
      <c r="B42" s="173" t="s">
        <v>1121</v>
      </c>
      <c r="C42" s="173">
        <f>SUM(C43:C44)</f>
        <v>3800000</v>
      </c>
      <c r="D42" s="173">
        <f t="shared" ref="D42:R42" si="29">SUM(D43:D44)</f>
        <v>0</v>
      </c>
      <c r="E42" s="173">
        <f t="shared" si="29"/>
        <v>0</v>
      </c>
      <c r="F42" s="173">
        <f t="shared" si="29"/>
        <v>0</v>
      </c>
      <c r="G42" s="173">
        <f t="shared" si="29"/>
        <v>0</v>
      </c>
      <c r="H42" s="173">
        <f t="shared" si="29"/>
        <v>0</v>
      </c>
      <c r="I42" s="173">
        <f t="shared" si="29"/>
        <v>0</v>
      </c>
      <c r="J42" s="173">
        <f t="shared" si="29"/>
        <v>0</v>
      </c>
      <c r="K42" s="173">
        <f t="shared" si="29"/>
        <v>3800000</v>
      </c>
      <c r="L42" s="173">
        <f t="shared" si="29"/>
        <v>3642229</v>
      </c>
      <c r="M42" s="173">
        <f t="shared" si="29"/>
        <v>3642229</v>
      </c>
      <c r="N42" s="173">
        <f t="shared" si="29"/>
        <v>0</v>
      </c>
      <c r="O42" s="173">
        <f t="shared" si="29"/>
        <v>0</v>
      </c>
      <c r="P42" s="173">
        <f t="shared" si="29"/>
        <v>0</v>
      </c>
      <c r="Q42" s="173">
        <f t="shared" si="29"/>
        <v>0</v>
      </c>
      <c r="R42" s="173">
        <f t="shared" si="29"/>
        <v>157771</v>
      </c>
    </row>
    <row r="43" spans="1:18" s="187" customFormat="1" ht="16.5" customHeight="1">
      <c r="A43" s="189" t="s">
        <v>1092</v>
      </c>
      <c r="B43" s="189" t="s">
        <v>1172</v>
      </c>
      <c r="C43" s="189">
        <v>1800000</v>
      </c>
      <c r="D43" s="189"/>
      <c r="E43" s="189"/>
      <c r="F43" s="115">
        <v>437000</v>
      </c>
      <c r="G43" s="115"/>
      <c r="H43" s="115"/>
      <c r="I43" s="115"/>
      <c r="J43" s="115">
        <f t="shared" ref="J43:J44" si="30">SUM(F43:I43)</f>
        <v>437000</v>
      </c>
      <c r="K43" s="115">
        <f>C43+J43</f>
        <v>2237000</v>
      </c>
      <c r="L43" s="189">
        <v>2080200</v>
      </c>
      <c r="M43" s="189">
        <v>2080200</v>
      </c>
      <c r="N43" s="283">
        <f t="shared" ref="N43:N44" si="31">L43-M43</f>
        <v>0</v>
      </c>
      <c r="O43" s="189"/>
      <c r="P43" s="189"/>
      <c r="Q43" s="283">
        <f t="shared" ref="Q43:Q44" si="32">SUM(N43:P43)</f>
        <v>0</v>
      </c>
      <c r="R43" s="115">
        <f t="shared" ref="R43:R44" si="33">K43-M43-Q43</f>
        <v>156800</v>
      </c>
    </row>
    <row r="44" spans="1:18" s="187" customFormat="1" ht="16.5" customHeight="1">
      <c r="A44" s="189" t="s">
        <v>1092</v>
      </c>
      <c r="B44" s="189" t="s">
        <v>1240</v>
      </c>
      <c r="C44" s="189">
        <v>2000000</v>
      </c>
      <c r="D44" s="189"/>
      <c r="E44" s="189"/>
      <c r="F44" s="115">
        <v>-437000</v>
      </c>
      <c r="G44" s="115"/>
      <c r="H44" s="115"/>
      <c r="I44" s="115"/>
      <c r="J44" s="115">
        <f t="shared" si="30"/>
        <v>-437000</v>
      </c>
      <c r="K44" s="115">
        <f>C44+J44</f>
        <v>1563000</v>
      </c>
      <c r="L44" s="189">
        <v>1562029</v>
      </c>
      <c r="M44" s="189">
        <v>1562029</v>
      </c>
      <c r="N44" s="283">
        <f t="shared" si="31"/>
        <v>0</v>
      </c>
      <c r="O44" s="189"/>
      <c r="P44" s="189"/>
      <c r="Q44" s="283">
        <f t="shared" si="32"/>
        <v>0</v>
      </c>
      <c r="R44" s="115">
        <f t="shared" si="33"/>
        <v>971</v>
      </c>
    </row>
    <row r="45" spans="1:18" s="187" customFormat="1" ht="16.5" customHeight="1">
      <c r="A45" s="119" t="s">
        <v>2</v>
      </c>
      <c r="B45" s="119" t="s">
        <v>1241</v>
      </c>
      <c r="C45" s="119">
        <f>SUM(C46,C49)</f>
        <v>96876000</v>
      </c>
      <c r="D45" s="119">
        <f t="shared" ref="D45:R45" si="34">SUM(D46,D49)</f>
        <v>0</v>
      </c>
      <c r="E45" s="119">
        <f t="shared" si="34"/>
        <v>0</v>
      </c>
      <c r="F45" s="119">
        <f t="shared" si="34"/>
        <v>0</v>
      </c>
      <c r="G45" s="119">
        <f t="shared" si="34"/>
        <v>0</v>
      </c>
      <c r="H45" s="119">
        <f t="shared" si="34"/>
        <v>0</v>
      </c>
      <c r="I45" s="119">
        <f t="shared" si="34"/>
        <v>0</v>
      </c>
      <c r="J45" s="119">
        <f t="shared" si="34"/>
        <v>0</v>
      </c>
      <c r="K45" s="119">
        <f t="shared" si="34"/>
        <v>96876000</v>
      </c>
      <c r="L45" s="119">
        <f t="shared" si="34"/>
        <v>96711219</v>
      </c>
      <c r="M45" s="119">
        <f t="shared" si="34"/>
        <v>96711219</v>
      </c>
      <c r="N45" s="119">
        <f t="shared" si="34"/>
        <v>0</v>
      </c>
      <c r="O45" s="119">
        <f t="shared" si="34"/>
        <v>0</v>
      </c>
      <c r="P45" s="119">
        <f t="shared" si="34"/>
        <v>0</v>
      </c>
      <c r="Q45" s="119">
        <f t="shared" si="34"/>
        <v>0</v>
      </c>
      <c r="R45" s="119">
        <f t="shared" si="34"/>
        <v>164781</v>
      </c>
    </row>
    <row r="46" spans="1:18" s="187" customFormat="1" ht="16.5" customHeight="1">
      <c r="A46" s="120" t="s">
        <v>3</v>
      </c>
      <c r="B46" s="120" t="s">
        <v>416</v>
      </c>
      <c r="C46" s="120">
        <f>C47</f>
        <v>22356000</v>
      </c>
      <c r="D46" s="120">
        <f t="shared" ref="D46:R46" si="35">D47</f>
        <v>0</v>
      </c>
      <c r="E46" s="120">
        <f t="shared" si="35"/>
        <v>0</v>
      </c>
      <c r="F46" s="120">
        <f t="shared" si="35"/>
        <v>0</v>
      </c>
      <c r="G46" s="120">
        <f t="shared" si="35"/>
        <v>0</v>
      </c>
      <c r="H46" s="120">
        <f t="shared" si="35"/>
        <v>0</v>
      </c>
      <c r="I46" s="120">
        <f t="shared" si="35"/>
        <v>0</v>
      </c>
      <c r="J46" s="120">
        <f t="shared" si="35"/>
        <v>0</v>
      </c>
      <c r="K46" s="120">
        <f t="shared" si="35"/>
        <v>22356000</v>
      </c>
      <c r="L46" s="120">
        <f t="shared" si="35"/>
        <v>22347134</v>
      </c>
      <c r="M46" s="120">
        <f t="shared" si="35"/>
        <v>22347134</v>
      </c>
      <c r="N46" s="120">
        <f t="shared" si="35"/>
        <v>0</v>
      </c>
      <c r="O46" s="120">
        <f t="shared" si="35"/>
        <v>0</v>
      </c>
      <c r="P46" s="120">
        <f t="shared" si="35"/>
        <v>0</v>
      </c>
      <c r="Q46" s="120">
        <f t="shared" si="35"/>
        <v>0</v>
      </c>
      <c r="R46" s="120">
        <f t="shared" si="35"/>
        <v>8866</v>
      </c>
    </row>
    <row r="47" spans="1:18" s="187" customFormat="1" ht="16.5" customHeight="1">
      <c r="A47" s="173" t="s">
        <v>16</v>
      </c>
      <c r="B47" s="173" t="s">
        <v>1112</v>
      </c>
      <c r="C47" s="173">
        <f>SUM(C48)</f>
        <v>22356000</v>
      </c>
      <c r="D47" s="173">
        <f t="shared" ref="D47:R47" si="36">SUM(D48)</f>
        <v>0</v>
      </c>
      <c r="E47" s="173">
        <f t="shared" si="36"/>
        <v>0</v>
      </c>
      <c r="F47" s="173">
        <f t="shared" si="36"/>
        <v>0</v>
      </c>
      <c r="G47" s="173">
        <f t="shared" si="36"/>
        <v>0</v>
      </c>
      <c r="H47" s="173">
        <f t="shared" si="36"/>
        <v>0</v>
      </c>
      <c r="I47" s="173">
        <f t="shared" si="36"/>
        <v>0</v>
      </c>
      <c r="J47" s="173">
        <f t="shared" si="36"/>
        <v>0</v>
      </c>
      <c r="K47" s="173">
        <f t="shared" si="36"/>
        <v>22356000</v>
      </c>
      <c r="L47" s="173">
        <f t="shared" si="36"/>
        <v>22347134</v>
      </c>
      <c r="M47" s="173">
        <f t="shared" si="36"/>
        <v>22347134</v>
      </c>
      <c r="N47" s="173">
        <f t="shared" si="36"/>
        <v>0</v>
      </c>
      <c r="O47" s="173">
        <f t="shared" si="36"/>
        <v>0</v>
      </c>
      <c r="P47" s="173">
        <f t="shared" si="36"/>
        <v>0</v>
      </c>
      <c r="Q47" s="173">
        <f t="shared" si="36"/>
        <v>0</v>
      </c>
      <c r="R47" s="173">
        <f t="shared" si="36"/>
        <v>8866</v>
      </c>
    </row>
    <row r="48" spans="1:18" s="187" customFormat="1" ht="16.5" customHeight="1">
      <c r="A48" s="189" t="s">
        <v>64</v>
      </c>
      <c r="B48" s="189" t="s">
        <v>1112</v>
      </c>
      <c r="C48" s="189">
        <v>22356000</v>
      </c>
      <c r="D48" s="189"/>
      <c r="E48" s="189"/>
      <c r="F48" s="115"/>
      <c r="G48" s="115"/>
      <c r="H48" s="115"/>
      <c r="I48" s="115"/>
      <c r="J48" s="115">
        <f>SUM(F48:I48)</f>
        <v>0</v>
      </c>
      <c r="K48" s="115">
        <f>C48+J48</f>
        <v>22356000</v>
      </c>
      <c r="L48" s="189">
        <v>22347134</v>
      </c>
      <c r="M48" s="189">
        <v>22347134</v>
      </c>
      <c r="N48" s="283">
        <f>L48-M48</f>
        <v>0</v>
      </c>
      <c r="O48" s="189"/>
      <c r="P48" s="189"/>
      <c r="Q48" s="283">
        <f>SUM(N48:P48)</f>
        <v>0</v>
      </c>
      <c r="R48" s="115">
        <f>K48-M48-Q48</f>
        <v>8866</v>
      </c>
    </row>
    <row r="49" spans="1:18" s="187" customFormat="1" ht="16.5" customHeight="1">
      <c r="A49" s="120" t="s">
        <v>3</v>
      </c>
      <c r="B49" s="120" t="s">
        <v>417</v>
      </c>
      <c r="C49" s="120">
        <f>SUM(C50,C52,C54,C56)</f>
        <v>74520000</v>
      </c>
      <c r="D49" s="120">
        <f t="shared" ref="D49:R49" si="37">SUM(D50,D52,D54,D56)</f>
        <v>0</v>
      </c>
      <c r="E49" s="120">
        <f t="shared" si="37"/>
        <v>0</v>
      </c>
      <c r="F49" s="120">
        <f t="shared" si="37"/>
        <v>0</v>
      </c>
      <c r="G49" s="120">
        <f t="shared" si="37"/>
        <v>0</v>
      </c>
      <c r="H49" s="120">
        <f t="shared" si="37"/>
        <v>0</v>
      </c>
      <c r="I49" s="120">
        <f t="shared" si="37"/>
        <v>0</v>
      </c>
      <c r="J49" s="120">
        <f t="shared" si="37"/>
        <v>0</v>
      </c>
      <c r="K49" s="120">
        <f t="shared" si="37"/>
        <v>74520000</v>
      </c>
      <c r="L49" s="120">
        <f t="shared" si="37"/>
        <v>74364085</v>
      </c>
      <c r="M49" s="120">
        <f t="shared" si="37"/>
        <v>74364085</v>
      </c>
      <c r="N49" s="120">
        <f t="shared" si="37"/>
        <v>0</v>
      </c>
      <c r="O49" s="120">
        <f t="shared" si="37"/>
        <v>0</v>
      </c>
      <c r="P49" s="120">
        <f t="shared" si="37"/>
        <v>0</v>
      </c>
      <c r="Q49" s="120">
        <f t="shared" si="37"/>
        <v>0</v>
      </c>
      <c r="R49" s="120">
        <f t="shared" si="37"/>
        <v>155915</v>
      </c>
    </row>
    <row r="50" spans="1:18" s="187" customFormat="1" ht="16.5" customHeight="1">
      <c r="A50" s="173" t="s">
        <v>16</v>
      </c>
      <c r="B50" s="173" t="s">
        <v>1166</v>
      </c>
      <c r="C50" s="173">
        <f>SUM(C51)</f>
        <v>8640000</v>
      </c>
      <c r="D50" s="173">
        <f t="shared" ref="D50:R50" si="38">SUM(D51)</f>
        <v>0</v>
      </c>
      <c r="E50" s="173">
        <f t="shared" si="38"/>
        <v>0</v>
      </c>
      <c r="F50" s="173">
        <f t="shared" si="38"/>
        <v>0</v>
      </c>
      <c r="G50" s="173">
        <f t="shared" si="38"/>
        <v>0</v>
      </c>
      <c r="H50" s="173">
        <f t="shared" si="38"/>
        <v>0</v>
      </c>
      <c r="I50" s="173">
        <f t="shared" si="38"/>
        <v>0</v>
      </c>
      <c r="J50" s="173">
        <f t="shared" si="38"/>
        <v>0</v>
      </c>
      <c r="K50" s="173">
        <f t="shared" si="38"/>
        <v>8640000</v>
      </c>
      <c r="L50" s="173">
        <f t="shared" si="38"/>
        <v>8540000</v>
      </c>
      <c r="M50" s="173">
        <f t="shared" si="38"/>
        <v>8540000</v>
      </c>
      <c r="N50" s="173">
        <f t="shared" si="38"/>
        <v>0</v>
      </c>
      <c r="O50" s="173">
        <f t="shared" si="38"/>
        <v>0</v>
      </c>
      <c r="P50" s="173">
        <f t="shared" si="38"/>
        <v>0</v>
      </c>
      <c r="Q50" s="173">
        <f t="shared" si="38"/>
        <v>0</v>
      </c>
      <c r="R50" s="173">
        <f t="shared" si="38"/>
        <v>100000</v>
      </c>
    </row>
    <row r="51" spans="1:18" s="187" customFormat="1" ht="16.5" customHeight="1">
      <c r="A51" s="189" t="s">
        <v>64</v>
      </c>
      <c r="B51" s="189" t="s">
        <v>1242</v>
      </c>
      <c r="C51" s="189">
        <v>8640000</v>
      </c>
      <c r="D51" s="189"/>
      <c r="E51" s="189"/>
      <c r="F51" s="115"/>
      <c r="G51" s="115"/>
      <c r="H51" s="115"/>
      <c r="I51" s="115"/>
      <c r="J51" s="115">
        <f>SUM(F51:I51)</f>
        <v>0</v>
      </c>
      <c r="K51" s="115">
        <f>C51+J51</f>
        <v>8640000</v>
      </c>
      <c r="L51" s="189">
        <v>8540000</v>
      </c>
      <c r="M51" s="189">
        <v>8540000</v>
      </c>
      <c r="N51" s="283">
        <f>L51-M51</f>
        <v>0</v>
      </c>
      <c r="O51" s="189"/>
      <c r="P51" s="189"/>
      <c r="Q51" s="283">
        <f>SUM(N51:P51)</f>
        <v>0</v>
      </c>
      <c r="R51" s="115">
        <f>K51-M51-Q51</f>
        <v>100000</v>
      </c>
    </row>
    <row r="52" spans="1:18" s="187" customFormat="1" ht="16.5" customHeight="1">
      <c r="A52" s="173" t="s">
        <v>16</v>
      </c>
      <c r="B52" s="173" t="s">
        <v>1099</v>
      </c>
      <c r="C52" s="173">
        <f>SUM(C53)</f>
        <v>57600000</v>
      </c>
      <c r="D52" s="173">
        <f t="shared" ref="D52:R52" si="39">SUM(D53)</f>
        <v>0</v>
      </c>
      <c r="E52" s="173">
        <f t="shared" si="39"/>
        <v>0</v>
      </c>
      <c r="F52" s="173">
        <f t="shared" si="39"/>
        <v>0</v>
      </c>
      <c r="G52" s="173">
        <f t="shared" si="39"/>
        <v>0</v>
      </c>
      <c r="H52" s="173">
        <f t="shared" si="39"/>
        <v>0</v>
      </c>
      <c r="I52" s="173">
        <f t="shared" si="39"/>
        <v>0</v>
      </c>
      <c r="J52" s="173">
        <f t="shared" si="39"/>
        <v>0</v>
      </c>
      <c r="K52" s="173">
        <f t="shared" si="39"/>
        <v>57600000</v>
      </c>
      <c r="L52" s="173">
        <f t="shared" si="39"/>
        <v>57544085</v>
      </c>
      <c r="M52" s="173">
        <f t="shared" si="39"/>
        <v>57544085</v>
      </c>
      <c r="N52" s="173">
        <f t="shared" si="39"/>
        <v>0</v>
      </c>
      <c r="O52" s="173">
        <f t="shared" si="39"/>
        <v>0</v>
      </c>
      <c r="P52" s="173">
        <f t="shared" si="39"/>
        <v>0</v>
      </c>
      <c r="Q52" s="173">
        <f t="shared" si="39"/>
        <v>0</v>
      </c>
      <c r="R52" s="173">
        <f t="shared" si="39"/>
        <v>55915</v>
      </c>
    </row>
    <row r="53" spans="1:18" s="187" customFormat="1" ht="16.5" customHeight="1">
      <c r="A53" s="189" t="s">
        <v>64</v>
      </c>
      <c r="B53" s="189" t="s">
        <v>1099</v>
      </c>
      <c r="C53" s="189">
        <v>57600000</v>
      </c>
      <c r="D53" s="189"/>
      <c r="E53" s="189"/>
      <c r="F53" s="115"/>
      <c r="G53" s="115"/>
      <c r="H53" s="115"/>
      <c r="I53" s="115"/>
      <c r="J53" s="115">
        <f>SUM(F53:I53)</f>
        <v>0</v>
      </c>
      <c r="K53" s="115">
        <f>C53+J53</f>
        <v>57600000</v>
      </c>
      <c r="L53" s="189">
        <v>57544085</v>
      </c>
      <c r="M53" s="189">
        <v>57544085</v>
      </c>
      <c r="N53" s="283">
        <f>L53-M53</f>
        <v>0</v>
      </c>
      <c r="O53" s="189"/>
      <c r="P53" s="189"/>
      <c r="Q53" s="283">
        <f>SUM(N53:P53)</f>
        <v>0</v>
      </c>
      <c r="R53" s="115">
        <f>K53-M53-Q53</f>
        <v>55915</v>
      </c>
    </row>
    <row r="54" spans="1:18" s="187" customFormat="1" ht="16.5" customHeight="1">
      <c r="A54" s="173" t="s">
        <v>16</v>
      </c>
      <c r="B54" s="173" t="s">
        <v>1112</v>
      </c>
      <c r="C54" s="173">
        <f>SUM(C55)</f>
        <v>580000</v>
      </c>
      <c r="D54" s="173">
        <f t="shared" ref="D54:R54" si="40">SUM(D55)</f>
        <v>0</v>
      </c>
      <c r="E54" s="173">
        <f t="shared" si="40"/>
        <v>0</v>
      </c>
      <c r="F54" s="173">
        <f t="shared" si="40"/>
        <v>0</v>
      </c>
      <c r="G54" s="173">
        <f t="shared" si="40"/>
        <v>0</v>
      </c>
      <c r="H54" s="173">
        <f t="shared" si="40"/>
        <v>0</v>
      </c>
      <c r="I54" s="173">
        <f t="shared" si="40"/>
        <v>0</v>
      </c>
      <c r="J54" s="173">
        <f t="shared" si="40"/>
        <v>0</v>
      </c>
      <c r="K54" s="173">
        <f t="shared" si="40"/>
        <v>580000</v>
      </c>
      <c r="L54" s="173">
        <f t="shared" si="40"/>
        <v>580000</v>
      </c>
      <c r="M54" s="173">
        <f t="shared" si="40"/>
        <v>580000</v>
      </c>
      <c r="N54" s="173">
        <f t="shared" si="40"/>
        <v>0</v>
      </c>
      <c r="O54" s="173">
        <f t="shared" si="40"/>
        <v>0</v>
      </c>
      <c r="P54" s="173">
        <f t="shared" si="40"/>
        <v>0</v>
      </c>
      <c r="Q54" s="173">
        <f t="shared" si="40"/>
        <v>0</v>
      </c>
      <c r="R54" s="173">
        <f t="shared" si="40"/>
        <v>0</v>
      </c>
    </row>
    <row r="55" spans="1:18" s="187" customFormat="1" ht="16.5" customHeight="1">
      <c r="A55" s="189" t="s">
        <v>1092</v>
      </c>
      <c r="B55" s="189" t="s">
        <v>1112</v>
      </c>
      <c r="C55" s="189">
        <v>580000</v>
      </c>
      <c r="D55" s="189"/>
      <c r="E55" s="189"/>
      <c r="F55" s="115"/>
      <c r="G55" s="115"/>
      <c r="H55" s="115"/>
      <c r="I55" s="115"/>
      <c r="J55" s="115">
        <f>SUM(F55:I55)</f>
        <v>0</v>
      </c>
      <c r="K55" s="115">
        <f>C55+J55</f>
        <v>580000</v>
      </c>
      <c r="L55" s="189">
        <v>580000</v>
      </c>
      <c r="M55" s="189">
        <v>580000</v>
      </c>
      <c r="N55" s="283">
        <f>L55-M55</f>
        <v>0</v>
      </c>
      <c r="O55" s="189"/>
      <c r="P55" s="189"/>
      <c r="Q55" s="283">
        <f>SUM(N55:P55)</f>
        <v>0</v>
      </c>
      <c r="R55" s="115">
        <f>K55-M55-Q55</f>
        <v>0</v>
      </c>
    </row>
    <row r="56" spans="1:18" s="187" customFormat="1" ht="16.5" customHeight="1">
      <c r="A56" s="173" t="s">
        <v>16</v>
      </c>
      <c r="B56" s="173" t="s">
        <v>1118</v>
      </c>
      <c r="C56" s="173">
        <f>SUM(C57)</f>
        <v>7700000</v>
      </c>
      <c r="D56" s="173">
        <f t="shared" ref="D56:R56" si="41">SUM(D57)</f>
        <v>0</v>
      </c>
      <c r="E56" s="173">
        <f t="shared" si="41"/>
        <v>0</v>
      </c>
      <c r="F56" s="173">
        <f t="shared" si="41"/>
        <v>0</v>
      </c>
      <c r="G56" s="173">
        <f t="shared" si="41"/>
        <v>0</v>
      </c>
      <c r="H56" s="173">
        <f t="shared" si="41"/>
        <v>0</v>
      </c>
      <c r="I56" s="173">
        <f t="shared" si="41"/>
        <v>0</v>
      </c>
      <c r="J56" s="173">
        <f t="shared" si="41"/>
        <v>0</v>
      </c>
      <c r="K56" s="173">
        <f t="shared" si="41"/>
        <v>7700000</v>
      </c>
      <c r="L56" s="173">
        <f t="shared" si="41"/>
        <v>7700000</v>
      </c>
      <c r="M56" s="173">
        <f t="shared" si="41"/>
        <v>7700000</v>
      </c>
      <c r="N56" s="173">
        <f t="shared" si="41"/>
        <v>0</v>
      </c>
      <c r="O56" s="173">
        <f t="shared" si="41"/>
        <v>0</v>
      </c>
      <c r="P56" s="173">
        <f t="shared" si="41"/>
        <v>0</v>
      </c>
      <c r="Q56" s="173">
        <f t="shared" si="41"/>
        <v>0</v>
      </c>
      <c r="R56" s="173">
        <f t="shared" si="41"/>
        <v>0</v>
      </c>
    </row>
    <row r="57" spans="1:18" s="187" customFormat="1" ht="16.5" customHeight="1">
      <c r="A57" s="189" t="s">
        <v>1092</v>
      </c>
      <c r="B57" s="189" t="s">
        <v>1120</v>
      </c>
      <c r="C57" s="189">
        <v>7700000</v>
      </c>
      <c r="D57" s="189"/>
      <c r="E57" s="189"/>
      <c r="F57" s="115"/>
      <c r="G57" s="115"/>
      <c r="H57" s="115"/>
      <c r="I57" s="115"/>
      <c r="J57" s="115">
        <f>SUM(F57:I57)</f>
        <v>0</v>
      </c>
      <c r="K57" s="115">
        <f>C57+J57</f>
        <v>7700000</v>
      </c>
      <c r="L57" s="189">
        <v>7700000</v>
      </c>
      <c r="M57" s="189">
        <v>7700000</v>
      </c>
      <c r="N57" s="283">
        <f>L57-M57</f>
        <v>0</v>
      </c>
      <c r="O57" s="189"/>
      <c r="P57" s="189"/>
      <c r="Q57" s="283">
        <f>SUM(N57:P57)</f>
        <v>0</v>
      </c>
      <c r="R57" s="115">
        <f>K57-M57-Q57</f>
        <v>0</v>
      </c>
    </row>
    <row r="58" spans="1:18" s="187" customFormat="1" ht="16.5" customHeight="1">
      <c r="A58" s="117" t="s">
        <v>1</v>
      </c>
      <c r="B58" s="117" t="s">
        <v>310</v>
      </c>
      <c r="C58" s="117">
        <f>C59</f>
        <v>280940000</v>
      </c>
      <c r="D58" s="117">
        <f t="shared" ref="D58:R58" si="42">D59</f>
        <v>0</v>
      </c>
      <c r="E58" s="117">
        <f t="shared" si="42"/>
        <v>0</v>
      </c>
      <c r="F58" s="117">
        <f t="shared" si="42"/>
        <v>0</v>
      </c>
      <c r="G58" s="117">
        <f t="shared" si="42"/>
        <v>0</v>
      </c>
      <c r="H58" s="117">
        <f t="shared" si="42"/>
        <v>47977150</v>
      </c>
      <c r="I58" s="117">
        <f t="shared" si="42"/>
        <v>0</v>
      </c>
      <c r="J58" s="117">
        <f t="shared" si="42"/>
        <v>47977150</v>
      </c>
      <c r="K58" s="117">
        <f t="shared" si="42"/>
        <v>328917150</v>
      </c>
      <c r="L58" s="117">
        <f t="shared" si="42"/>
        <v>313637150</v>
      </c>
      <c r="M58" s="117">
        <f t="shared" si="42"/>
        <v>313637150</v>
      </c>
      <c r="N58" s="117">
        <f t="shared" si="42"/>
        <v>0</v>
      </c>
      <c r="O58" s="117">
        <f t="shared" si="42"/>
        <v>15280000</v>
      </c>
      <c r="P58" s="117">
        <f t="shared" si="42"/>
        <v>0</v>
      </c>
      <c r="Q58" s="117">
        <f t="shared" si="42"/>
        <v>15280000</v>
      </c>
      <c r="R58" s="117">
        <f t="shared" si="42"/>
        <v>0</v>
      </c>
    </row>
    <row r="59" spans="1:18" s="187" customFormat="1" ht="16.5" customHeight="1">
      <c r="A59" s="119" t="s">
        <v>2</v>
      </c>
      <c r="B59" s="119" t="s">
        <v>311</v>
      </c>
      <c r="C59" s="119">
        <f>SUM(C60,C99,C76,C85,C96)</f>
        <v>280940000</v>
      </c>
      <c r="D59" s="119">
        <f t="shared" ref="D59:R59" si="43">SUM(D60,D99,D76,D85,D96)</f>
        <v>0</v>
      </c>
      <c r="E59" s="119">
        <f t="shared" si="43"/>
        <v>0</v>
      </c>
      <c r="F59" s="119">
        <f t="shared" si="43"/>
        <v>0</v>
      </c>
      <c r="G59" s="119">
        <f t="shared" si="43"/>
        <v>0</v>
      </c>
      <c r="H59" s="119">
        <f t="shared" si="43"/>
        <v>47977150</v>
      </c>
      <c r="I59" s="119">
        <f t="shared" si="43"/>
        <v>0</v>
      </c>
      <c r="J59" s="119">
        <f t="shared" si="43"/>
        <v>47977150</v>
      </c>
      <c r="K59" s="119">
        <f t="shared" si="43"/>
        <v>328917150</v>
      </c>
      <c r="L59" s="119">
        <f t="shared" si="43"/>
        <v>313637150</v>
      </c>
      <c r="M59" s="119">
        <f t="shared" si="43"/>
        <v>313637150</v>
      </c>
      <c r="N59" s="119">
        <f t="shared" si="43"/>
        <v>0</v>
      </c>
      <c r="O59" s="119">
        <f t="shared" si="43"/>
        <v>15280000</v>
      </c>
      <c r="P59" s="119">
        <f t="shared" si="43"/>
        <v>0</v>
      </c>
      <c r="Q59" s="119">
        <f t="shared" si="43"/>
        <v>15280000</v>
      </c>
      <c r="R59" s="119">
        <f t="shared" si="43"/>
        <v>0</v>
      </c>
    </row>
    <row r="60" spans="1:18" s="187" customFormat="1" ht="16.5" customHeight="1">
      <c r="A60" s="120" t="s">
        <v>3</v>
      </c>
      <c r="B60" s="120" t="s">
        <v>1243</v>
      </c>
      <c r="C60" s="120">
        <f t="shared" ref="C60:R60" si="44">SUM(C61,C64,C66,C68,C70,C72,C74)</f>
        <v>92440000</v>
      </c>
      <c r="D60" s="120">
        <f t="shared" si="44"/>
        <v>0</v>
      </c>
      <c r="E60" s="120">
        <f t="shared" si="44"/>
        <v>0</v>
      </c>
      <c r="F60" s="120">
        <f t="shared" si="44"/>
        <v>0</v>
      </c>
      <c r="G60" s="120">
        <f t="shared" si="44"/>
        <v>0</v>
      </c>
      <c r="H60" s="120">
        <f t="shared" si="44"/>
        <v>31850000</v>
      </c>
      <c r="I60" s="120">
        <f t="shared" si="44"/>
        <v>0</v>
      </c>
      <c r="J60" s="120">
        <f t="shared" si="44"/>
        <v>31850000</v>
      </c>
      <c r="K60" s="120">
        <f t="shared" si="44"/>
        <v>124290000</v>
      </c>
      <c r="L60" s="120">
        <f t="shared" si="44"/>
        <v>124290000</v>
      </c>
      <c r="M60" s="120">
        <f t="shared" si="44"/>
        <v>124290000</v>
      </c>
      <c r="N60" s="120">
        <f t="shared" si="44"/>
        <v>0</v>
      </c>
      <c r="O60" s="120">
        <f t="shared" si="44"/>
        <v>0</v>
      </c>
      <c r="P60" s="120">
        <f t="shared" si="44"/>
        <v>0</v>
      </c>
      <c r="Q60" s="120">
        <f t="shared" si="44"/>
        <v>0</v>
      </c>
      <c r="R60" s="120">
        <f t="shared" si="44"/>
        <v>0</v>
      </c>
    </row>
    <row r="61" spans="1:18" s="187" customFormat="1" ht="16.5" customHeight="1">
      <c r="A61" s="173" t="s">
        <v>16</v>
      </c>
      <c r="B61" s="173" t="s">
        <v>1179</v>
      </c>
      <c r="C61" s="173">
        <f>SUM(C62:C63)</f>
        <v>21000000</v>
      </c>
      <c r="D61" s="173">
        <f t="shared" ref="D61:R61" si="45">SUM(D62:D63)</f>
        <v>0</v>
      </c>
      <c r="E61" s="173">
        <f t="shared" si="45"/>
        <v>0</v>
      </c>
      <c r="F61" s="173">
        <f t="shared" si="45"/>
        <v>0</v>
      </c>
      <c r="G61" s="173">
        <f t="shared" si="45"/>
        <v>0</v>
      </c>
      <c r="H61" s="173">
        <f t="shared" si="45"/>
        <v>0</v>
      </c>
      <c r="I61" s="173">
        <f t="shared" si="45"/>
        <v>0</v>
      </c>
      <c r="J61" s="173">
        <f t="shared" si="45"/>
        <v>0</v>
      </c>
      <c r="K61" s="173">
        <f t="shared" si="45"/>
        <v>21000000</v>
      </c>
      <c r="L61" s="173">
        <f t="shared" si="45"/>
        <v>21000000</v>
      </c>
      <c r="M61" s="173">
        <f t="shared" si="45"/>
        <v>21000000</v>
      </c>
      <c r="N61" s="173">
        <f t="shared" si="45"/>
        <v>0</v>
      </c>
      <c r="O61" s="173">
        <f t="shared" si="45"/>
        <v>0</v>
      </c>
      <c r="P61" s="173">
        <f t="shared" si="45"/>
        <v>0</v>
      </c>
      <c r="Q61" s="173">
        <f t="shared" si="45"/>
        <v>0</v>
      </c>
      <c r="R61" s="173">
        <f t="shared" si="45"/>
        <v>0</v>
      </c>
    </row>
    <row r="62" spans="1:18" s="187" customFormat="1" ht="16.5" customHeight="1">
      <c r="A62" s="189" t="s">
        <v>64</v>
      </c>
      <c r="B62" s="189" t="s">
        <v>1180</v>
      </c>
      <c r="C62" s="189">
        <v>18000000</v>
      </c>
      <c r="D62" s="189"/>
      <c r="E62" s="189"/>
      <c r="F62" s="115"/>
      <c r="G62" s="115"/>
      <c r="H62" s="115"/>
      <c r="I62" s="115"/>
      <c r="J62" s="115">
        <f t="shared" ref="J62:J63" si="46">SUM(F62:I62)</f>
        <v>0</v>
      </c>
      <c r="K62" s="115">
        <f>C62+J62</f>
        <v>18000000</v>
      </c>
      <c r="L62" s="189">
        <v>18000000</v>
      </c>
      <c r="M62" s="189">
        <v>18000000</v>
      </c>
      <c r="N62" s="283">
        <f t="shared" ref="N62:N63" si="47">L62-M62</f>
        <v>0</v>
      </c>
      <c r="O62" s="189"/>
      <c r="P62" s="189"/>
      <c r="Q62" s="283">
        <f t="shared" ref="Q62:Q63" si="48">SUM(N62:P62)</f>
        <v>0</v>
      </c>
      <c r="R62" s="115">
        <f t="shared" ref="R62:R63" si="49">K62-M62-Q62</f>
        <v>0</v>
      </c>
    </row>
    <row r="63" spans="1:18" s="187" customFormat="1" ht="16.5" customHeight="1">
      <c r="A63" s="189" t="s">
        <v>64</v>
      </c>
      <c r="B63" s="189" t="s">
        <v>1186</v>
      </c>
      <c r="C63" s="189">
        <v>3000000</v>
      </c>
      <c r="D63" s="189"/>
      <c r="E63" s="189"/>
      <c r="F63" s="115"/>
      <c r="G63" s="115"/>
      <c r="H63" s="115"/>
      <c r="I63" s="115"/>
      <c r="J63" s="115">
        <f t="shared" si="46"/>
        <v>0</v>
      </c>
      <c r="K63" s="115">
        <f>C63+J63</f>
        <v>3000000</v>
      </c>
      <c r="L63" s="189">
        <v>3000000</v>
      </c>
      <c r="M63" s="189">
        <v>3000000</v>
      </c>
      <c r="N63" s="283">
        <f t="shared" si="47"/>
        <v>0</v>
      </c>
      <c r="O63" s="189"/>
      <c r="P63" s="189"/>
      <c r="Q63" s="283">
        <f t="shared" si="48"/>
        <v>0</v>
      </c>
      <c r="R63" s="115">
        <f t="shared" si="49"/>
        <v>0</v>
      </c>
    </row>
    <row r="64" spans="1:18" s="187" customFormat="1" ht="16.5" customHeight="1">
      <c r="A64" s="173" t="s">
        <v>16</v>
      </c>
      <c r="B64" s="173" t="s">
        <v>1166</v>
      </c>
      <c r="C64" s="173">
        <f>SUM(C65)</f>
        <v>65350000</v>
      </c>
      <c r="D64" s="173">
        <f t="shared" ref="D64:R64" si="50">SUM(D65)</f>
        <v>0</v>
      </c>
      <c r="E64" s="173">
        <f t="shared" si="50"/>
        <v>0</v>
      </c>
      <c r="F64" s="173">
        <f t="shared" si="50"/>
        <v>0</v>
      </c>
      <c r="G64" s="173">
        <f t="shared" si="50"/>
        <v>0</v>
      </c>
      <c r="H64" s="173">
        <f t="shared" si="50"/>
        <v>29850000</v>
      </c>
      <c r="I64" s="173">
        <f t="shared" si="50"/>
        <v>0</v>
      </c>
      <c r="J64" s="173">
        <f t="shared" si="50"/>
        <v>29850000</v>
      </c>
      <c r="K64" s="173">
        <f t="shared" si="50"/>
        <v>95200000</v>
      </c>
      <c r="L64" s="173">
        <f t="shared" si="50"/>
        <v>95200000</v>
      </c>
      <c r="M64" s="173">
        <f t="shared" si="50"/>
        <v>95200000</v>
      </c>
      <c r="N64" s="173">
        <f t="shared" si="50"/>
        <v>0</v>
      </c>
      <c r="O64" s="173">
        <f t="shared" si="50"/>
        <v>0</v>
      </c>
      <c r="P64" s="173">
        <f t="shared" si="50"/>
        <v>0</v>
      </c>
      <c r="Q64" s="173">
        <f t="shared" si="50"/>
        <v>0</v>
      </c>
      <c r="R64" s="173">
        <f t="shared" si="50"/>
        <v>0</v>
      </c>
    </row>
    <row r="65" spans="1:18" s="187" customFormat="1" ht="16.5" customHeight="1">
      <c r="A65" s="189" t="s">
        <v>64</v>
      </c>
      <c r="B65" s="189" t="s">
        <v>1242</v>
      </c>
      <c r="C65" s="189">
        <v>65350000</v>
      </c>
      <c r="D65" s="189"/>
      <c r="E65" s="189"/>
      <c r="F65" s="115"/>
      <c r="G65" s="115"/>
      <c r="H65" s="115">
        <v>29850000</v>
      </c>
      <c r="I65" s="115"/>
      <c r="J65" s="115">
        <f>SUM(F65:I65)</f>
        <v>29850000</v>
      </c>
      <c r="K65" s="115">
        <f>C65+J65</f>
        <v>95200000</v>
      </c>
      <c r="L65" s="189">
        <v>95200000</v>
      </c>
      <c r="M65" s="189">
        <v>95200000</v>
      </c>
      <c r="N65" s="283">
        <f>L65-M65</f>
        <v>0</v>
      </c>
      <c r="O65" s="189"/>
      <c r="P65" s="189"/>
      <c r="Q65" s="283">
        <f>SUM(N65:P65)</f>
        <v>0</v>
      </c>
      <c r="R65" s="115">
        <f>K65-M65-Q65</f>
        <v>0</v>
      </c>
    </row>
    <row r="66" spans="1:18" s="187" customFormat="1" ht="16.5" customHeight="1">
      <c r="A66" s="173" t="s">
        <v>16</v>
      </c>
      <c r="B66" s="173" t="s">
        <v>1100</v>
      </c>
      <c r="C66" s="173">
        <f>SUM(C67)</f>
        <v>2246000</v>
      </c>
      <c r="D66" s="173">
        <f t="shared" ref="D66:R66" si="51">SUM(D67)</f>
        <v>0</v>
      </c>
      <c r="E66" s="173">
        <f t="shared" si="51"/>
        <v>0</v>
      </c>
      <c r="F66" s="173">
        <f t="shared" si="51"/>
        <v>259100</v>
      </c>
      <c r="G66" s="173">
        <f t="shared" si="51"/>
        <v>0</v>
      </c>
      <c r="H66" s="173">
        <f t="shared" si="51"/>
        <v>700000</v>
      </c>
      <c r="I66" s="173">
        <f t="shared" si="51"/>
        <v>0</v>
      </c>
      <c r="J66" s="173">
        <f t="shared" si="51"/>
        <v>959100</v>
      </c>
      <c r="K66" s="173">
        <f t="shared" si="51"/>
        <v>3205100</v>
      </c>
      <c r="L66" s="173">
        <f t="shared" si="51"/>
        <v>3205100</v>
      </c>
      <c r="M66" s="173">
        <f t="shared" si="51"/>
        <v>3205100</v>
      </c>
      <c r="N66" s="173">
        <f t="shared" si="51"/>
        <v>0</v>
      </c>
      <c r="O66" s="173">
        <f t="shared" si="51"/>
        <v>0</v>
      </c>
      <c r="P66" s="173">
        <f t="shared" si="51"/>
        <v>0</v>
      </c>
      <c r="Q66" s="173">
        <f t="shared" si="51"/>
        <v>0</v>
      </c>
      <c r="R66" s="173">
        <f t="shared" si="51"/>
        <v>0</v>
      </c>
    </row>
    <row r="67" spans="1:18" s="187" customFormat="1" ht="16.5" customHeight="1">
      <c r="A67" s="189" t="s">
        <v>1092</v>
      </c>
      <c r="B67" s="189" t="s">
        <v>1168</v>
      </c>
      <c r="C67" s="189">
        <v>2246000</v>
      </c>
      <c r="D67" s="189"/>
      <c r="E67" s="189"/>
      <c r="F67" s="115">
        <v>259100</v>
      </c>
      <c r="G67" s="115"/>
      <c r="H67" s="115">
        <v>700000</v>
      </c>
      <c r="I67" s="115"/>
      <c r="J67" s="115">
        <f>SUM(F67:I67)</f>
        <v>959100</v>
      </c>
      <c r="K67" s="115">
        <f>C67+J67</f>
        <v>3205100</v>
      </c>
      <c r="L67" s="189">
        <v>3205100</v>
      </c>
      <c r="M67" s="189">
        <v>3205100</v>
      </c>
      <c r="N67" s="283">
        <f>L67-M67</f>
        <v>0</v>
      </c>
      <c r="O67" s="189"/>
      <c r="P67" s="189"/>
      <c r="Q67" s="283">
        <f>SUM(N67:P67)</f>
        <v>0</v>
      </c>
      <c r="R67" s="115">
        <f>K67-M67-Q67</f>
        <v>0</v>
      </c>
    </row>
    <row r="68" spans="1:18" s="187" customFormat="1" ht="16.5" customHeight="1">
      <c r="A68" s="173" t="s">
        <v>16</v>
      </c>
      <c r="B68" s="173" t="s">
        <v>1104</v>
      </c>
      <c r="C68" s="173">
        <f>SUM(C69)</f>
        <v>144000</v>
      </c>
      <c r="D68" s="173">
        <f t="shared" ref="D68:R68" si="52">SUM(D69)</f>
        <v>0</v>
      </c>
      <c r="E68" s="173">
        <f t="shared" si="52"/>
        <v>0</v>
      </c>
      <c r="F68" s="173">
        <f t="shared" si="52"/>
        <v>0</v>
      </c>
      <c r="G68" s="173">
        <f t="shared" si="52"/>
        <v>0</v>
      </c>
      <c r="H68" s="173">
        <f t="shared" si="52"/>
        <v>0</v>
      </c>
      <c r="I68" s="173">
        <f t="shared" si="52"/>
        <v>0</v>
      </c>
      <c r="J68" s="173">
        <f t="shared" si="52"/>
        <v>0</v>
      </c>
      <c r="K68" s="173">
        <f t="shared" si="52"/>
        <v>144000</v>
      </c>
      <c r="L68" s="173">
        <f t="shared" si="52"/>
        <v>144000</v>
      </c>
      <c r="M68" s="173">
        <f t="shared" si="52"/>
        <v>144000</v>
      </c>
      <c r="N68" s="173">
        <f t="shared" si="52"/>
        <v>0</v>
      </c>
      <c r="O68" s="173">
        <f t="shared" si="52"/>
        <v>0</v>
      </c>
      <c r="P68" s="173">
        <f t="shared" si="52"/>
        <v>0</v>
      </c>
      <c r="Q68" s="173">
        <f t="shared" si="52"/>
        <v>0</v>
      </c>
      <c r="R68" s="173">
        <f t="shared" si="52"/>
        <v>0</v>
      </c>
    </row>
    <row r="69" spans="1:18" s="187" customFormat="1" ht="16.5" customHeight="1">
      <c r="A69" s="189" t="s">
        <v>64</v>
      </c>
      <c r="B69" s="189" t="s">
        <v>1189</v>
      </c>
      <c r="C69" s="189">
        <v>144000</v>
      </c>
      <c r="D69" s="189"/>
      <c r="E69" s="189"/>
      <c r="F69" s="115"/>
      <c r="G69" s="115"/>
      <c r="H69" s="115"/>
      <c r="I69" s="115"/>
      <c r="J69" s="115">
        <f>SUM(F69:I69)</f>
        <v>0</v>
      </c>
      <c r="K69" s="115">
        <f>C69+J69</f>
        <v>144000</v>
      </c>
      <c r="L69" s="189">
        <v>144000</v>
      </c>
      <c r="M69" s="189">
        <v>144000</v>
      </c>
      <c r="N69" s="283">
        <f>L69-M69</f>
        <v>0</v>
      </c>
      <c r="O69" s="189"/>
      <c r="P69" s="189"/>
      <c r="Q69" s="283">
        <f>SUM(N69:P69)</f>
        <v>0</v>
      </c>
      <c r="R69" s="115">
        <f>K69-M69-Q69</f>
        <v>0</v>
      </c>
    </row>
    <row r="70" spans="1:18" s="187" customFormat="1" ht="16.5" customHeight="1">
      <c r="A70" s="173" t="s">
        <v>16</v>
      </c>
      <c r="B70" s="173" t="s">
        <v>1112</v>
      </c>
      <c r="C70" s="173">
        <f>SUM(C71)</f>
        <v>2700000</v>
      </c>
      <c r="D70" s="173">
        <f t="shared" ref="D70:R70" si="53">SUM(D71)</f>
        <v>0</v>
      </c>
      <c r="E70" s="173">
        <f t="shared" si="53"/>
        <v>0</v>
      </c>
      <c r="F70" s="173">
        <f t="shared" si="53"/>
        <v>0</v>
      </c>
      <c r="G70" s="173">
        <f t="shared" si="53"/>
        <v>0</v>
      </c>
      <c r="H70" s="173">
        <f t="shared" si="53"/>
        <v>1300000</v>
      </c>
      <c r="I70" s="173">
        <f t="shared" si="53"/>
        <v>0</v>
      </c>
      <c r="J70" s="173">
        <f t="shared" si="53"/>
        <v>1300000</v>
      </c>
      <c r="K70" s="173">
        <f t="shared" si="53"/>
        <v>4000000</v>
      </c>
      <c r="L70" s="173">
        <f t="shared" si="53"/>
        <v>4000000</v>
      </c>
      <c r="M70" s="173">
        <f t="shared" si="53"/>
        <v>4000000</v>
      </c>
      <c r="N70" s="173">
        <f t="shared" si="53"/>
        <v>0</v>
      </c>
      <c r="O70" s="173">
        <f t="shared" si="53"/>
        <v>0</v>
      </c>
      <c r="P70" s="173">
        <f t="shared" si="53"/>
        <v>0</v>
      </c>
      <c r="Q70" s="173">
        <f t="shared" si="53"/>
        <v>0</v>
      </c>
      <c r="R70" s="173">
        <f t="shared" si="53"/>
        <v>0</v>
      </c>
    </row>
    <row r="71" spans="1:18" s="187" customFormat="1" ht="16.5" customHeight="1">
      <c r="A71" s="189" t="s">
        <v>64</v>
      </c>
      <c r="B71" s="189" t="s">
        <v>1112</v>
      </c>
      <c r="C71" s="189">
        <v>2700000</v>
      </c>
      <c r="D71" s="189"/>
      <c r="E71" s="189"/>
      <c r="F71" s="115"/>
      <c r="G71" s="115"/>
      <c r="H71" s="115">
        <v>1300000</v>
      </c>
      <c r="I71" s="115"/>
      <c r="J71" s="115">
        <f>SUM(F71:I71)</f>
        <v>1300000</v>
      </c>
      <c r="K71" s="115">
        <f>C71+J71</f>
        <v>4000000</v>
      </c>
      <c r="L71" s="189">
        <v>4000000</v>
      </c>
      <c r="M71" s="189">
        <v>4000000</v>
      </c>
      <c r="N71" s="283">
        <f>L71-M71</f>
        <v>0</v>
      </c>
      <c r="O71" s="189"/>
      <c r="P71" s="189"/>
      <c r="Q71" s="283">
        <f>SUM(N71:P71)</f>
        <v>0</v>
      </c>
      <c r="R71" s="115">
        <f>K71-M71-Q71</f>
        <v>0</v>
      </c>
    </row>
    <row r="72" spans="1:18" s="187" customFormat="1" ht="16.5" customHeight="1">
      <c r="A72" s="173" t="s">
        <v>16</v>
      </c>
      <c r="B72" s="173" t="s">
        <v>1118</v>
      </c>
      <c r="C72" s="173">
        <f>SUM(C73)</f>
        <v>500000</v>
      </c>
      <c r="D72" s="173">
        <f t="shared" ref="D72:R72" si="54">SUM(D73)</f>
        <v>0</v>
      </c>
      <c r="E72" s="173">
        <f t="shared" si="54"/>
        <v>0</v>
      </c>
      <c r="F72" s="173">
        <f t="shared" si="54"/>
        <v>-60100</v>
      </c>
      <c r="G72" s="173">
        <f t="shared" si="54"/>
        <v>0</v>
      </c>
      <c r="H72" s="173">
        <f t="shared" si="54"/>
        <v>0</v>
      </c>
      <c r="I72" s="173">
        <f t="shared" si="54"/>
        <v>0</v>
      </c>
      <c r="J72" s="173">
        <f t="shared" si="54"/>
        <v>-60100</v>
      </c>
      <c r="K72" s="173">
        <f t="shared" si="54"/>
        <v>439900</v>
      </c>
      <c r="L72" s="173">
        <f t="shared" si="54"/>
        <v>439900</v>
      </c>
      <c r="M72" s="173">
        <f t="shared" si="54"/>
        <v>439900</v>
      </c>
      <c r="N72" s="173">
        <f t="shared" si="54"/>
        <v>0</v>
      </c>
      <c r="O72" s="173">
        <f t="shared" si="54"/>
        <v>0</v>
      </c>
      <c r="P72" s="173">
        <f t="shared" si="54"/>
        <v>0</v>
      </c>
      <c r="Q72" s="173">
        <f t="shared" si="54"/>
        <v>0</v>
      </c>
      <c r="R72" s="173">
        <f t="shared" si="54"/>
        <v>0</v>
      </c>
    </row>
    <row r="73" spans="1:18" s="187" customFormat="1" ht="16.5" customHeight="1">
      <c r="A73" s="189" t="s">
        <v>64</v>
      </c>
      <c r="B73" s="189" t="s">
        <v>1119</v>
      </c>
      <c r="C73" s="189">
        <v>500000</v>
      </c>
      <c r="D73" s="189"/>
      <c r="E73" s="189"/>
      <c r="F73" s="115">
        <v>-60100</v>
      </c>
      <c r="G73" s="115"/>
      <c r="H73" s="115"/>
      <c r="I73" s="115"/>
      <c r="J73" s="115">
        <f>SUM(F73:I73)</f>
        <v>-60100</v>
      </c>
      <c r="K73" s="115">
        <f>C73+J73</f>
        <v>439900</v>
      </c>
      <c r="L73" s="189">
        <v>439900</v>
      </c>
      <c r="M73" s="189">
        <v>439900</v>
      </c>
      <c r="N73" s="283">
        <f>L73-M73</f>
        <v>0</v>
      </c>
      <c r="O73" s="189"/>
      <c r="P73" s="189"/>
      <c r="Q73" s="283">
        <f>SUM(N73:P73)</f>
        <v>0</v>
      </c>
      <c r="R73" s="115">
        <f>K73-M73-Q73</f>
        <v>0</v>
      </c>
    </row>
    <row r="74" spans="1:18" s="187" customFormat="1" ht="16.5" customHeight="1">
      <c r="A74" s="173" t="s">
        <v>16</v>
      </c>
      <c r="B74" s="173" t="s">
        <v>1121</v>
      </c>
      <c r="C74" s="173">
        <f>SUM(C75)</f>
        <v>500000</v>
      </c>
      <c r="D74" s="173">
        <f t="shared" ref="D74:R74" si="55">SUM(D75)</f>
        <v>0</v>
      </c>
      <c r="E74" s="173">
        <f t="shared" si="55"/>
        <v>0</v>
      </c>
      <c r="F74" s="173">
        <f t="shared" si="55"/>
        <v>-199000</v>
      </c>
      <c r="G74" s="173">
        <f t="shared" si="55"/>
        <v>0</v>
      </c>
      <c r="H74" s="173">
        <f t="shared" si="55"/>
        <v>0</v>
      </c>
      <c r="I74" s="173">
        <f t="shared" si="55"/>
        <v>0</v>
      </c>
      <c r="J74" s="173">
        <f t="shared" si="55"/>
        <v>-199000</v>
      </c>
      <c r="K74" s="173">
        <f t="shared" si="55"/>
        <v>301000</v>
      </c>
      <c r="L74" s="173">
        <f t="shared" si="55"/>
        <v>301000</v>
      </c>
      <c r="M74" s="173">
        <f t="shared" si="55"/>
        <v>301000</v>
      </c>
      <c r="N74" s="173">
        <f t="shared" si="55"/>
        <v>0</v>
      </c>
      <c r="O74" s="173">
        <f t="shared" si="55"/>
        <v>0</v>
      </c>
      <c r="P74" s="173">
        <f t="shared" si="55"/>
        <v>0</v>
      </c>
      <c r="Q74" s="173">
        <f t="shared" si="55"/>
        <v>0</v>
      </c>
      <c r="R74" s="173">
        <f t="shared" si="55"/>
        <v>0</v>
      </c>
    </row>
    <row r="75" spans="1:18" s="187" customFormat="1" ht="16.5" customHeight="1">
      <c r="A75" s="189" t="s">
        <v>64</v>
      </c>
      <c r="B75" s="189" t="s">
        <v>1172</v>
      </c>
      <c r="C75" s="189">
        <v>500000</v>
      </c>
      <c r="D75" s="189"/>
      <c r="E75" s="189"/>
      <c r="F75" s="115">
        <v>-199000</v>
      </c>
      <c r="G75" s="115"/>
      <c r="H75" s="115"/>
      <c r="I75" s="115"/>
      <c r="J75" s="115">
        <f>SUM(F75:I75)</f>
        <v>-199000</v>
      </c>
      <c r="K75" s="115">
        <f>C75+J75</f>
        <v>301000</v>
      </c>
      <c r="L75" s="189">
        <v>301000</v>
      </c>
      <c r="M75" s="189">
        <v>301000</v>
      </c>
      <c r="N75" s="283">
        <f>L75-M75</f>
        <v>0</v>
      </c>
      <c r="O75" s="189"/>
      <c r="P75" s="189"/>
      <c r="Q75" s="283">
        <f>SUM(N75:P75)</f>
        <v>0</v>
      </c>
      <c r="R75" s="115">
        <f>K75-M75-Q75</f>
        <v>0</v>
      </c>
    </row>
    <row r="76" spans="1:18" s="187" customFormat="1" ht="16.5" customHeight="1">
      <c r="A76" s="120" t="s">
        <v>3</v>
      </c>
      <c r="B76" s="120" t="s">
        <v>1244</v>
      </c>
      <c r="C76" s="120">
        <f>SUM(C77,C79,C81,C83)</f>
        <v>105000000</v>
      </c>
      <c r="D76" s="120">
        <f t="shared" ref="D76:R76" si="56">SUM(D77,D79,D81,D83)</f>
        <v>0</v>
      </c>
      <c r="E76" s="120">
        <f t="shared" si="56"/>
        <v>0</v>
      </c>
      <c r="F76" s="120">
        <f t="shared" si="56"/>
        <v>0</v>
      </c>
      <c r="G76" s="120">
        <f t="shared" si="56"/>
        <v>0</v>
      </c>
      <c r="H76" s="120">
        <f t="shared" si="56"/>
        <v>0</v>
      </c>
      <c r="I76" s="120">
        <f t="shared" si="56"/>
        <v>0</v>
      </c>
      <c r="J76" s="120">
        <f t="shared" si="56"/>
        <v>0</v>
      </c>
      <c r="K76" s="120">
        <f t="shared" si="56"/>
        <v>105000000</v>
      </c>
      <c r="L76" s="120">
        <f t="shared" si="56"/>
        <v>105000000</v>
      </c>
      <c r="M76" s="120">
        <f t="shared" si="56"/>
        <v>105000000</v>
      </c>
      <c r="N76" s="120">
        <f t="shared" si="56"/>
        <v>0</v>
      </c>
      <c r="O76" s="120">
        <f t="shared" si="56"/>
        <v>0</v>
      </c>
      <c r="P76" s="120">
        <f t="shared" si="56"/>
        <v>0</v>
      </c>
      <c r="Q76" s="120">
        <f t="shared" si="56"/>
        <v>0</v>
      </c>
      <c r="R76" s="120">
        <f t="shared" si="56"/>
        <v>0</v>
      </c>
    </row>
    <row r="77" spans="1:18" s="187" customFormat="1" ht="16.5" customHeight="1">
      <c r="A77" s="173" t="s">
        <v>16</v>
      </c>
      <c r="B77" s="173" t="s">
        <v>1179</v>
      </c>
      <c r="C77" s="173">
        <f>SUM(C78)</f>
        <v>29100000</v>
      </c>
      <c r="D77" s="173">
        <f t="shared" ref="D77:R77" si="57">SUM(D78)</f>
        <v>0</v>
      </c>
      <c r="E77" s="173">
        <f t="shared" si="57"/>
        <v>0</v>
      </c>
      <c r="F77" s="173">
        <f t="shared" si="57"/>
        <v>0</v>
      </c>
      <c r="G77" s="173">
        <f t="shared" si="57"/>
        <v>0</v>
      </c>
      <c r="H77" s="173">
        <f t="shared" si="57"/>
        <v>0</v>
      </c>
      <c r="I77" s="173">
        <f t="shared" si="57"/>
        <v>0</v>
      </c>
      <c r="J77" s="173">
        <f t="shared" si="57"/>
        <v>0</v>
      </c>
      <c r="K77" s="173">
        <f t="shared" si="57"/>
        <v>29100000</v>
      </c>
      <c r="L77" s="173">
        <f t="shared" si="57"/>
        <v>29100000</v>
      </c>
      <c r="M77" s="173">
        <f t="shared" si="57"/>
        <v>29100000</v>
      </c>
      <c r="N77" s="173">
        <f t="shared" si="57"/>
        <v>0</v>
      </c>
      <c r="O77" s="173">
        <f t="shared" si="57"/>
        <v>0</v>
      </c>
      <c r="P77" s="173">
        <f t="shared" si="57"/>
        <v>0</v>
      </c>
      <c r="Q77" s="173">
        <f t="shared" si="57"/>
        <v>0</v>
      </c>
      <c r="R77" s="173">
        <f t="shared" si="57"/>
        <v>0</v>
      </c>
    </row>
    <row r="78" spans="1:18" s="187" customFormat="1" ht="16.5" customHeight="1">
      <c r="A78" s="189" t="s">
        <v>64</v>
      </c>
      <c r="B78" s="189" t="s">
        <v>1180</v>
      </c>
      <c r="C78" s="189">
        <v>29100000</v>
      </c>
      <c r="D78" s="189"/>
      <c r="E78" s="189"/>
      <c r="F78" s="115"/>
      <c r="G78" s="115"/>
      <c r="H78" s="115"/>
      <c r="I78" s="115"/>
      <c r="J78" s="115">
        <f>SUM(F78:I78)</f>
        <v>0</v>
      </c>
      <c r="K78" s="115">
        <f>C78+J78</f>
        <v>29100000</v>
      </c>
      <c r="L78" s="189">
        <v>29100000</v>
      </c>
      <c r="M78" s="189">
        <v>29100000</v>
      </c>
      <c r="N78" s="283">
        <f>L78-M78</f>
        <v>0</v>
      </c>
      <c r="O78" s="189"/>
      <c r="P78" s="189"/>
      <c r="Q78" s="283">
        <f>SUM(N78:P78)</f>
        <v>0</v>
      </c>
      <c r="R78" s="115">
        <f>K78-M78-Q78</f>
        <v>0</v>
      </c>
    </row>
    <row r="79" spans="1:18" s="187" customFormat="1" ht="16.5" customHeight="1">
      <c r="A79" s="173" t="s">
        <v>16</v>
      </c>
      <c r="B79" s="173" t="s">
        <v>1099</v>
      </c>
      <c r="C79" s="173">
        <f>SUM(C80)</f>
        <v>54700000</v>
      </c>
      <c r="D79" s="173">
        <f t="shared" ref="D79:R79" si="58">SUM(D80)</f>
        <v>0</v>
      </c>
      <c r="E79" s="173">
        <f t="shared" si="58"/>
        <v>0</v>
      </c>
      <c r="F79" s="173">
        <f t="shared" si="58"/>
        <v>0</v>
      </c>
      <c r="G79" s="173">
        <f t="shared" si="58"/>
        <v>0</v>
      </c>
      <c r="H79" s="173">
        <f t="shared" si="58"/>
        <v>0</v>
      </c>
      <c r="I79" s="173">
        <f t="shared" si="58"/>
        <v>0</v>
      </c>
      <c r="J79" s="173">
        <f t="shared" si="58"/>
        <v>0</v>
      </c>
      <c r="K79" s="173">
        <f t="shared" si="58"/>
        <v>54700000</v>
      </c>
      <c r="L79" s="173">
        <f t="shared" si="58"/>
        <v>54700000</v>
      </c>
      <c r="M79" s="173">
        <f t="shared" si="58"/>
        <v>54700000</v>
      </c>
      <c r="N79" s="173">
        <f t="shared" si="58"/>
        <v>0</v>
      </c>
      <c r="O79" s="173">
        <f t="shared" si="58"/>
        <v>0</v>
      </c>
      <c r="P79" s="173">
        <f t="shared" si="58"/>
        <v>0</v>
      </c>
      <c r="Q79" s="173">
        <f t="shared" si="58"/>
        <v>0</v>
      </c>
      <c r="R79" s="173">
        <f t="shared" si="58"/>
        <v>0</v>
      </c>
    </row>
    <row r="80" spans="1:18" s="187" customFormat="1" ht="16.5" customHeight="1">
      <c r="A80" s="189" t="s">
        <v>64</v>
      </c>
      <c r="B80" s="189" t="s">
        <v>1099</v>
      </c>
      <c r="C80" s="189">
        <v>54700000</v>
      </c>
      <c r="D80" s="189"/>
      <c r="E80" s="189"/>
      <c r="F80" s="115"/>
      <c r="G80" s="115"/>
      <c r="H80" s="115"/>
      <c r="I80" s="115"/>
      <c r="J80" s="115">
        <f>SUM(F80:I80)</f>
        <v>0</v>
      </c>
      <c r="K80" s="115">
        <f>C80+J80</f>
        <v>54700000</v>
      </c>
      <c r="L80" s="189">
        <v>54700000</v>
      </c>
      <c r="M80" s="189">
        <v>54700000</v>
      </c>
      <c r="N80" s="283">
        <f>L80-M80</f>
        <v>0</v>
      </c>
      <c r="O80" s="189"/>
      <c r="P80" s="189"/>
      <c r="Q80" s="283">
        <f>SUM(N80:P80)</f>
        <v>0</v>
      </c>
      <c r="R80" s="115">
        <f>K80-M80-Q80</f>
        <v>0</v>
      </c>
    </row>
    <row r="81" spans="1:18" s="187" customFormat="1" ht="16.5" customHeight="1">
      <c r="A81" s="173" t="s">
        <v>16</v>
      </c>
      <c r="B81" s="174" t="s">
        <v>1104</v>
      </c>
      <c r="C81" s="173">
        <f>SUM(C82)</f>
        <v>21000000</v>
      </c>
      <c r="D81" s="173">
        <f t="shared" ref="D81:R81" si="59">SUM(D82)</f>
        <v>0</v>
      </c>
      <c r="E81" s="173">
        <f t="shared" si="59"/>
        <v>0</v>
      </c>
      <c r="F81" s="173">
        <f t="shared" si="59"/>
        <v>0</v>
      </c>
      <c r="G81" s="173">
        <f t="shared" si="59"/>
        <v>0</v>
      </c>
      <c r="H81" s="173">
        <f t="shared" si="59"/>
        <v>0</v>
      </c>
      <c r="I81" s="173">
        <f t="shared" si="59"/>
        <v>0</v>
      </c>
      <c r="J81" s="173">
        <f t="shared" si="59"/>
        <v>0</v>
      </c>
      <c r="K81" s="173">
        <f t="shared" si="59"/>
        <v>21000000</v>
      </c>
      <c r="L81" s="173">
        <f t="shared" si="59"/>
        <v>21000000</v>
      </c>
      <c r="M81" s="173">
        <f t="shared" si="59"/>
        <v>21000000</v>
      </c>
      <c r="N81" s="173">
        <f t="shared" si="59"/>
        <v>0</v>
      </c>
      <c r="O81" s="173">
        <f t="shared" si="59"/>
        <v>0</v>
      </c>
      <c r="P81" s="173">
        <f t="shared" si="59"/>
        <v>0</v>
      </c>
      <c r="Q81" s="173">
        <f t="shared" si="59"/>
        <v>0</v>
      </c>
      <c r="R81" s="173">
        <f t="shared" si="59"/>
        <v>0</v>
      </c>
    </row>
    <row r="82" spans="1:18" s="187" customFormat="1" ht="16.5" customHeight="1">
      <c r="A82" s="189" t="s">
        <v>64</v>
      </c>
      <c r="B82" s="190" t="s">
        <v>1190</v>
      </c>
      <c r="C82" s="189">
        <v>21000000</v>
      </c>
      <c r="D82" s="189"/>
      <c r="E82" s="189"/>
      <c r="F82" s="115"/>
      <c r="G82" s="115"/>
      <c r="H82" s="266"/>
      <c r="I82" s="266"/>
      <c r="J82" s="115">
        <f>SUM(F82:I82)</f>
        <v>0</v>
      </c>
      <c r="K82" s="115">
        <f>C82+J82</f>
        <v>21000000</v>
      </c>
      <c r="L82" s="189">
        <v>21000000</v>
      </c>
      <c r="M82" s="189">
        <v>21000000</v>
      </c>
      <c r="N82" s="283">
        <f>L82-M82</f>
        <v>0</v>
      </c>
      <c r="O82" s="189"/>
      <c r="P82" s="189"/>
      <c r="Q82" s="283">
        <f>SUM(N82:P82)</f>
        <v>0</v>
      </c>
      <c r="R82" s="115">
        <f>K82-M82-Q82</f>
        <v>0</v>
      </c>
    </row>
    <row r="83" spans="1:18" s="187" customFormat="1" ht="16.5" customHeight="1">
      <c r="A83" s="173" t="s">
        <v>16</v>
      </c>
      <c r="B83" s="173" t="s">
        <v>1121</v>
      </c>
      <c r="C83" s="173">
        <f>SUM(C84)</f>
        <v>200000</v>
      </c>
      <c r="D83" s="173">
        <f t="shared" ref="D83:R83" si="60">SUM(D84)</f>
        <v>0</v>
      </c>
      <c r="E83" s="173">
        <f t="shared" si="60"/>
        <v>0</v>
      </c>
      <c r="F83" s="173">
        <f t="shared" si="60"/>
        <v>0</v>
      </c>
      <c r="G83" s="173">
        <f t="shared" si="60"/>
        <v>0</v>
      </c>
      <c r="H83" s="173">
        <f t="shared" si="60"/>
        <v>0</v>
      </c>
      <c r="I83" s="173">
        <f t="shared" si="60"/>
        <v>0</v>
      </c>
      <c r="J83" s="173">
        <f t="shared" si="60"/>
        <v>0</v>
      </c>
      <c r="K83" s="173">
        <f t="shared" si="60"/>
        <v>200000</v>
      </c>
      <c r="L83" s="173">
        <f t="shared" si="60"/>
        <v>200000</v>
      </c>
      <c r="M83" s="173">
        <f t="shared" si="60"/>
        <v>200000</v>
      </c>
      <c r="N83" s="173">
        <f t="shared" si="60"/>
        <v>0</v>
      </c>
      <c r="O83" s="173">
        <f t="shared" si="60"/>
        <v>0</v>
      </c>
      <c r="P83" s="173">
        <f t="shared" si="60"/>
        <v>0</v>
      </c>
      <c r="Q83" s="173">
        <f t="shared" si="60"/>
        <v>0</v>
      </c>
      <c r="R83" s="173">
        <f t="shared" si="60"/>
        <v>0</v>
      </c>
    </row>
    <row r="84" spans="1:18" s="187" customFormat="1" ht="16.5" customHeight="1">
      <c r="A84" s="189" t="s">
        <v>1092</v>
      </c>
      <c r="B84" s="189" t="s">
        <v>1172</v>
      </c>
      <c r="C84" s="189">
        <v>200000</v>
      </c>
      <c r="D84" s="189"/>
      <c r="E84" s="189"/>
      <c r="F84" s="115"/>
      <c r="G84" s="115"/>
      <c r="H84" s="266"/>
      <c r="I84" s="266"/>
      <c r="J84" s="115">
        <f>SUM(F84:I84)</f>
        <v>0</v>
      </c>
      <c r="K84" s="115">
        <f>C84+J84</f>
        <v>200000</v>
      </c>
      <c r="L84" s="189">
        <v>200000</v>
      </c>
      <c r="M84" s="189">
        <v>200000</v>
      </c>
      <c r="N84" s="283">
        <f>L84-M84</f>
        <v>0</v>
      </c>
      <c r="O84" s="189"/>
      <c r="P84" s="189"/>
      <c r="Q84" s="283">
        <f>SUM(N84:P84)</f>
        <v>0</v>
      </c>
      <c r="R84" s="115">
        <f>K84-M84-Q84</f>
        <v>0</v>
      </c>
    </row>
    <row r="85" spans="1:18" s="187" customFormat="1" ht="16.5" customHeight="1">
      <c r="A85" s="120" t="s">
        <v>3</v>
      </c>
      <c r="B85" s="124" t="s">
        <v>1245</v>
      </c>
      <c r="C85" s="120">
        <f>SUM(C86,C88,C90,C92,C94)</f>
        <v>78500000</v>
      </c>
      <c r="D85" s="120">
        <f t="shared" ref="D85:R85" si="61">SUM(D86,D88,D90,D92,D94)</f>
        <v>0</v>
      </c>
      <c r="E85" s="120">
        <f t="shared" si="61"/>
        <v>0</v>
      </c>
      <c r="F85" s="120">
        <f t="shared" si="61"/>
        <v>0</v>
      </c>
      <c r="G85" s="120">
        <f t="shared" si="61"/>
        <v>0</v>
      </c>
      <c r="H85" s="120">
        <f t="shared" si="61"/>
        <v>0</v>
      </c>
      <c r="I85" s="120">
        <f t="shared" si="61"/>
        <v>0</v>
      </c>
      <c r="J85" s="120">
        <f t="shared" si="61"/>
        <v>0</v>
      </c>
      <c r="K85" s="120">
        <f t="shared" si="61"/>
        <v>78500000</v>
      </c>
      <c r="L85" s="120">
        <f t="shared" si="61"/>
        <v>78500000</v>
      </c>
      <c r="M85" s="120">
        <f t="shared" si="61"/>
        <v>78500000</v>
      </c>
      <c r="N85" s="120">
        <f t="shared" si="61"/>
        <v>0</v>
      </c>
      <c r="O85" s="120">
        <f t="shared" si="61"/>
        <v>0</v>
      </c>
      <c r="P85" s="120">
        <f t="shared" si="61"/>
        <v>0</v>
      </c>
      <c r="Q85" s="120">
        <f t="shared" si="61"/>
        <v>0</v>
      </c>
      <c r="R85" s="120">
        <f t="shared" si="61"/>
        <v>0</v>
      </c>
    </row>
    <row r="86" spans="1:18" s="187" customFormat="1" ht="16.5" customHeight="1">
      <c r="A86" s="173" t="s">
        <v>16</v>
      </c>
      <c r="B86" s="173" t="s">
        <v>1179</v>
      </c>
      <c r="C86" s="173">
        <f>SUM(C87)</f>
        <v>2000000</v>
      </c>
      <c r="D86" s="173">
        <f t="shared" ref="D86:R86" si="62">SUM(D87)</f>
        <v>0</v>
      </c>
      <c r="E86" s="173">
        <f t="shared" si="62"/>
        <v>0</v>
      </c>
      <c r="F86" s="173">
        <f t="shared" si="62"/>
        <v>-900000</v>
      </c>
      <c r="G86" s="173">
        <f t="shared" si="62"/>
        <v>0</v>
      </c>
      <c r="H86" s="173">
        <f t="shared" si="62"/>
        <v>0</v>
      </c>
      <c r="I86" s="173">
        <f t="shared" si="62"/>
        <v>0</v>
      </c>
      <c r="J86" s="173">
        <f t="shared" si="62"/>
        <v>-900000</v>
      </c>
      <c r="K86" s="173">
        <f t="shared" si="62"/>
        <v>1100000</v>
      </c>
      <c r="L86" s="173">
        <f t="shared" si="62"/>
        <v>1100000</v>
      </c>
      <c r="M86" s="173">
        <f t="shared" si="62"/>
        <v>1100000</v>
      </c>
      <c r="N86" s="173">
        <f t="shared" si="62"/>
        <v>0</v>
      </c>
      <c r="O86" s="173">
        <f t="shared" si="62"/>
        <v>0</v>
      </c>
      <c r="P86" s="173">
        <f t="shared" si="62"/>
        <v>0</v>
      </c>
      <c r="Q86" s="173">
        <f t="shared" si="62"/>
        <v>0</v>
      </c>
      <c r="R86" s="173">
        <f t="shared" si="62"/>
        <v>0</v>
      </c>
    </row>
    <row r="87" spans="1:18" s="187" customFormat="1" ht="16.5" customHeight="1">
      <c r="A87" s="189" t="s">
        <v>64</v>
      </c>
      <c r="B87" s="189" t="s">
        <v>1180</v>
      </c>
      <c r="C87" s="189">
        <v>2000000</v>
      </c>
      <c r="D87" s="189"/>
      <c r="E87" s="189"/>
      <c r="F87" s="115">
        <v>-900000</v>
      </c>
      <c r="G87" s="115"/>
      <c r="H87" s="266"/>
      <c r="I87" s="266"/>
      <c r="J87" s="115">
        <f>SUM(F87:I87)</f>
        <v>-900000</v>
      </c>
      <c r="K87" s="115">
        <f>C87+J87</f>
        <v>1100000</v>
      </c>
      <c r="L87" s="189">
        <v>1100000</v>
      </c>
      <c r="M87" s="189">
        <v>1100000</v>
      </c>
      <c r="N87" s="283">
        <f>L87-M87</f>
        <v>0</v>
      </c>
      <c r="O87" s="189"/>
      <c r="P87" s="189"/>
      <c r="Q87" s="283">
        <f>SUM(N87:P87)</f>
        <v>0</v>
      </c>
      <c r="R87" s="115">
        <f>K87-M87-Q87</f>
        <v>0</v>
      </c>
    </row>
    <row r="88" spans="1:18" s="187" customFormat="1" ht="16.5" customHeight="1">
      <c r="A88" s="173" t="s">
        <v>16</v>
      </c>
      <c r="B88" s="173" t="s">
        <v>1099</v>
      </c>
      <c r="C88" s="173">
        <f>SUM(C89)</f>
        <v>28954600</v>
      </c>
      <c r="D88" s="173">
        <f t="shared" ref="D88:R88" si="63">SUM(D89)</f>
        <v>0</v>
      </c>
      <c r="E88" s="173">
        <f t="shared" si="63"/>
        <v>0</v>
      </c>
      <c r="F88" s="173">
        <f t="shared" si="63"/>
        <v>900000</v>
      </c>
      <c r="G88" s="173">
        <f t="shared" si="63"/>
        <v>0</v>
      </c>
      <c r="H88" s="173">
        <f t="shared" si="63"/>
        <v>0</v>
      </c>
      <c r="I88" s="173">
        <f t="shared" si="63"/>
        <v>0</v>
      </c>
      <c r="J88" s="173">
        <f t="shared" si="63"/>
        <v>900000</v>
      </c>
      <c r="K88" s="173">
        <f t="shared" si="63"/>
        <v>29854600</v>
      </c>
      <c r="L88" s="173">
        <f t="shared" si="63"/>
        <v>29854600</v>
      </c>
      <c r="M88" s="173">
        <f t="shared" si="63"/>
        <v>29854600</v>
      </c>
      <c r="N88" s="173">
        <f t="shared" si="63"/>
        <v>0</v>
      </c>
      <c r="O88" s="173">
        <f t="shared" si="63"/>
        <v>0</v>
      </c>
      <c r="P88" s="173">
        <f t="shared" si="63"/>
        <v>0</v>
      </c>
      <c r="Q88" s="173">
        <f t="shared" si="63"/>
        <v>0</v>
      </c>
      <c r="R88" s="173">
        <f t="shared" si="63"/>
        <v>0</v>
      </c>
    </row>
    <row r="89" spans="1:18" s="187" customFormat="1" ht="16.5" customHeight="1">
      <c r="A89" s="189" t="s">
        <v>64</v>
      </c>
      <c r="B89" s="189" t="s">
        <v>1099</v>
      </c>
      <c r="C89" s="189">
        <v>28954600</v>
      </c>
      <c r="D89" s="189"/>
      <c r="E89" s="189"/>
      <c r="F89" s="115">
        <v>900000</v>
      </c>
      <c r="G89" s="115"/>
      <c r="H89" s="266"/>
      <c r="I89" s="266"/>
      <c r="J89" s="115">
        <f>SUM(F89:I89)</f>
        <v>900000</v>
      </c>
      <c r="K89" s="115">
        <f>C89+J89</f>
        <v>29854600</v>
      </c>
      <c r="L89" s="189">
        <v>29854600</v>
      </c>
      <c r="M89" s="189">
        <v>29854600</v>
      </c>
      <c r="N89" s="283">
        <f>L89-M89</f>
        <v>0</v>
      </c>
      <c r="O89" s="189"/>
      <c r="P89" s="189"/>
      <c r="Q89" s="283">
        <f>SUM(N89:P89)</f>
        <v>0</v>
      </c>
      <c r="R89" s="115">
        <f>K89-M89-Q89</f>
        <v>0</v>
      </c>
    </row>
    <row r="90" spans="1:18" s="187" customFormat="1" ht="16.5" customHeight="1">
      <c r="A90" s="173" t="s">
        <v>16</v>
      </c>
      <c r="B90" s="173" t="s">
        <v>1121</v>
      </c>
      <c r="C90" s="173">
        <f>SUM(C91)</f>
        <v>2050000</v>
      </c>
      <c r="D90" s="173">
        <f t="shared" ref="D90:R90" si="64">SUM(D91)</f>
        <v>0</v>
      </c>
      <c r="E90" s="173">
        <f t="shared" si="64"/>
        <v>0</v>
      </c>
      <c r="F90" s="173">
        <f t="shared" si="64"/>
        <v>0</v>
      </c>
      <c r="G90" s="173">
        <f t="shared" si="64"/>
        <v>0</v>
      </c>
      <c r="H90" s="173">
        <f t="shared" si="64"/>
        <v>0</v>
      </c>
      <c r="I90" s="173">
        <f t="shared" si="64"/>
        <v>0</v>
      </c>
      <c r="J90" s="173">
        <f t="shared" si="64"/>
        <v>0</v>
      </c>
      <c r="K90" s="173">
        <f t="shared" si="64"/>
        <v>2050000</v>
      </c>
      <c r="L90" s="173">
        <f t="shared" si="64"/>
        <v>2050000</v>
      </c>
      <c r="M90" s="173">
        <f t="shared" si="64"/>
        <v>2050000</v>
      </c>
      <c r="N90" s="173">
        <f t="shared" si="64"/>
        <v>0</v>
      </c>
      <c r="O90" s="173">
        <f t="shared" si="64"/>
        <v>0</v>
      </c>
      <c r="P90" s="173">
        <f t="shared" si="64"/>
        <v>0</v>
      </c>
      <c r="Q90" s="173">
        <f t="shared" si="64"/>
        <v>0</v>
      </c>
      <c r="R90" s="173">
        <f t="shared" si="64"/>
        <v>0</v>
      </c>
    </row>
    <row r="91" spans="1:18" s="187" customFormat="1" ht="16.5" customHeight="1">
      <c r="A91" s="189" t="s">
        <v>1092</v>
      </c>
      <c r="B91" s="189" t="s">
        <v>1172</v>
      </c>
      <c r="C91" s="189">
        <v>2050000</v>
      </c>
      <c r="D91" s="189"/>
      <c r="E91" s="189"/>
      <c r="F91" s="115"/>
      <c r="G91" s="115"/>
      <c r="H91" s="266"/>
      <c r="I91" s="266"/>
      <c r="J91" s="115">
        <f>SUM(F91:I91)</f>
        <v>0</v>
      </c>
      <c r="K91" s="115">
        <f>C91+J91</f>
        <v>2050000</v>
      </c>
      <c r="L91" s="189">
        <v>2050000</v>
      </c>
      <c r="M91" s="189">
        <v>2050000</v>
      </c>
      <c r="N91" s="283">
        <f>L91-M91</f>
        <v>0</v>
      </c>
      <c r="O91" s="189"/>
      <c r="P91" s="189"/>
      <c r="Q91" s="283">
        <f>SUM(N91:P91)</f>
        <v>0</v>
      </c>
      <c r="R91" s="115">
        <f>K91-M91-Q91</f>
        <v>0</v>
      </c>
    </row>
    <row r="92" spans="1:18" s="187" customFormat="1" ht="16.5" customHeight="1">
      <c r="A92" s="173" t="s">
        <v>16</v>
      </c>
      <c r="B92" s="173" t="s">
        <v>1099</v>
      </c>
      <c r="C92" s="173">
        <f>SUM(C93)</f>
        <v>4200000</v>
      </c>
      <c r="D92" s="173">
        <f t="shared" ref="D92:R92" si="65">SUM(D93)</f>
        <v>0</v>
      </c>
      <c r="E92" s="173">
        <f t="shared" si="65"/>
        <v>0</v>
      </c>
      <c r="F92" s="173">
        <f t="shared" si="65"/>
        <v>0</v>
      </c>
      <c r="G92" s="173">
        <f t="shared" si="65"/>
        <v>0</v>
      </c>
      <c r="H92" s="173">
        <f t="shared" si="65"/>
        <v>0</v>
      </c>
      <c r="I92" s="173">
        <f t="shared" si="65"/>
        <v>0</v>
      </c>
      <c r="J92" s="173">
        <f t="shared" si="65"/>
        <v>0</v>
      </c>
      <c r="K92" s="173">
        <f t="shared" si="65"/>
        <v>4200000</v>
      </c>
      <c r="L92" s="173">
        <f t="shared" si="65"/>
        <v>4200000</v>
      </c>
      <c r="M92" s="173">
        <f t="shared" si="65"/>
        <v>4200000</v>
      </c>
      <c r="N92" s="173">
        <f t="shared" si="65"/>
        <v>0</v>
      </c>
      <c r="O92" s="173">
        <f t="shared" si="65"/>
        <v>0</v>
      </c>
      <c r="P92" s="173">
        <f t="shared" si="65"/>
        <v>0</v>
      </c>
      <c r="Q92" s="173">
        <f t="shared" si="65"/>
        <v>0</v>
      </c>
      <c r="R92" s="173">
        <f t="shared" si="65"/>
        <v>0</v>
      </c>
    </row>
    <row r="93" spans="1:18" s="187" customFormat="1" ht="16.5" customHeight="1">
      <c r="A93" s="189" t="s">
        <v>64</v>
      </c>
      <c r="B93" s="189" t="s">
        <v>1099</v>
      </c>
      <c r="C93" s="189">
        <v>4200000</v>
      </c>
      <c r="D93" s="189"/>
      <c r="E93" s="189"/>
      <c r="F93" s="115"/>
      <c r="G93" s="115"/>
      <c r="H93" s="266"/>
      <c r="I93" s="266"/>
      <c r="J93" s="115">
        <f>SUM(F93:I93)</f>
        <v>0</v>
      </c>
      <c r="K93" s="115">
        <f>C93+J93</f>
        <v>4200000</v>
      </c>
      <c r="L93" s="189">
        <v>4200000</v>
      </c>
      <c r="M93" s="189">
        <v>4200000</v>
      </c>
      <c r="N93" s="283">
        <f>L93-M93</f>
        <v>0</v>
      </c>
      <c r="O93" s="189"/>
      <c r="P93" s="189"/>
      <c r="Q93" s="283">
        <f>SUM(N93:P93)</f>
        <v>0</v>
      </c>
      <c r="R93" s="115">
        <f>K93-M93-Q93</f>
        <v>0</v>
      </c>
    </row>
    <row r="94" spans="1:18" s="187" customFormat="1" ht="16.5" customHeight="1">
      <c r="A94" s="173" t="s">
        <v>16</v>
      </c>
      <c r="B94" s="173" t="s">
        <v>1121</v>
      </c>
      <c r="C94" s="173">
        <f>SUM(C95)</f>
        <v>41295400</v>
      </c>
      <c r="D94" s="173">
        <f t="shared" ref="D94:R94" si="66">SUM(D95)</f>
        <v>0</v>
      </c>
      <c r="E94" s="173">
        <f t="shared" si="66"/>
        <v>0</v>
      </c>
      <c r="F94" s="173">
        <f t="shared" si="66"/>
        <v>0</v>
      </c>
      <c r="G94" s="173">
        <f t="shared" si="66"/>
        <v>0</v>
      </c>
      <c r="H94" s="173">
        <f t="shared" si="66"/>
        <v>0</v>
      </c>
      <c r="I94" s="173">
        <f t="shared" si="66"/>
        <v>0</v>
      </c>
      <c r="J94" s="173">
        <f t="shared" si="66"/>
        <v>0</v>
      </c>
      <c r="K94" s="173">
        <f t="shared" si="66"/>
        <v>41295400</v>
      </c>
      <c r="L94" s="173">
        <f t="shared" si="66"/>
        <v>41295400</v>
      </c>
      <c r="M94" s="173">
        <f t="shared" si="66"/>
        <v>41295400</v>
      </c>
      <c r="N94" s="173">
        <f t="shared" si="66"/>
        <v>0</v>
      </c>
      <c r="O94" s="173">
        <f t="shared" si="66"/>
        <v>0</v>
      </c>
      <c r="P94" s="173">
        <f t="shared" si="66"/>
        <v>0</v>
      </c>
      <c r="Q94" s="173">
        <f t="shared" si="66"/>
        <v>0</v>
      </c>
      <c r="R94" s="173">
        <f t="shared" si="66"/>
        <v>0</v>
      </c>
    </row>
    <row r="95" spans="1:18" s="187" customFormat="1" ht="16.5" customHeight="1">
      <c r="A95" s="189" t="s">
        <v>1092</v>
      </c>
      <c r="B95" s="189" t="s">
        <v>1172</v>
      </c>
      <c r="C95" s="189">
        <v>41295400</v>
      </c>
      <c r="D95" s="189"/>
      <c r="E95" s="189"/>
      <c r="F95" s="115"/>
      <c r="G95" s="115"/>
      <c r="H95" s="266"/>
      <c r="I95" s="266"/>
      <c r="J95" s="115">
        <f>SUM(F95:I95)</f>
        <v>0</v>
      </c>
      <c r="K95" s="115">
        <f>C95+J95</f>
        <v>41295400</v>
      </c>
      <c r="L95" s="189">
        <v>41295400</v>
      </c>
      <c r="M95" s="189">
        <v>41295400</v>
      </c>
      <c r="N95" s="283">
        <f>L95-M95</f>
        <v>0</v>
      </c>
      <c r="O95" s="189"/>
      <c r="P95" s="189"/>
      <c r="Q95" s="283">
        <f>SUM(N95:P95)</f>
        <v>0</v>
      </c>
      <c r="R95" s="115">
        <f>K95-M95-Q95</f>
        <v>0</v>
      </c>
    </row>
    <row r="96" spans="1:18" s="187" customFormat="1" ht="16.5" customHeight="1">
      <c r="A96" s="120" t="s">
        <v>3</v>
      </c>
      <c r="B96" s="120" t="s">
        <v>418</v>
      </c>
      <c r="C96" s="120">
        <f>C97</f>
        <v>0</v>
      </c>
      <c r="D96" s="120">
        <f t="shared" ref="D96:R96" si="67">D97</f>
        <v>0</v>
      </c>
      <c r="E96" s="120">
        <f t="shared" si="67"/>
        <v>0</v>
      </c>
      <c r="F96" s="120">
        <f t="shared" si="67"/>
        <v>0</v>
      </c>
      <c r="G96" s="120">
        <f t="shared" si="67"/>
        <v>0</v>
      </c>
      <c r="H96" s="120">
        <f t="shared" si="67"/>
        <v>2259400</v>
      </c>
      <c r="I96" s="120">
        <f t="shared" si="67"/>
        <v>0</v>
      </c>
      <c r="J96" s="120">
        <f t="shared" si="67"/>
        <v>2259400</v>
      </c>
      <c r="K96" s="120">
        <f t="shared" si="67"/>
        <v>2259400</v>
      </c>
      <c r="L96" s="120">
        <f t="shared" si="67"/>
        <v>2259400</v>
      </c>
      <c r="M96" s="120">
        <f t="shared" si="67"/>
        <v>2259400</v>
      </c>
      <c r="N96" s="120">
        <f t="shared" si="67"/>
        <v>0</v>
      </c>
      <c r="O96" s="120">
        <f t="shared" si="67"/>
        <v>0</v>
      </c>
      <c r="P96" s="120">
        <f t="shared" si="67"/>
        <v>0</v>
      </c>
      <c r="Q96" s="120">
        <f t="shared" si="67"/>
        <v>0</v>
      </c>
      <c r="R96" s="120">
        <f t="shared" si="67"/>
        <v>0</v>
      </c>
    </row>
    <row r="97" spans="1:18" s="187" customFormat="1" ht="16.5" customHeight="1">
      <c r="A97" s="173" t="s">
        <v>16</v>
      </c>
      <c r="B97" s="173" t="s">
        <v>1118</v>
      </c>
      <c r="C97" s="173">
        <f>SUM(C98)</f>
        <v>0</v>
      </c>
      <c r="D97" s="173">
        <f t="shared" ref="D97:R97" si="68">SUM(D98)</f>
        <v>0</v>
      </c>
      <c r="E97" s="173">
        <f t="shared" si="68"/>
        <v>0</v>
      </c>
      <c r="F97" s="173">
        <f t="shared" si="68"/>
        <v>0</v>
      </c>
      <c r="G97" s="173">
        <f t="shared" si="68"/>
        <v>0</v>
      </c>
      <c r="H97" s="173">
        <f t="shared" si="68"/>
        <v>2259400</v>
      </c>
      <c r="I97" s="173">
        <f t="shared" si="68"/>
        <v>0</v>
      </c>
      <c r="J97" s="173">
        <f t="shared" si="68"/>
        <v>2259400</v>
      </c>
      <c r="K97" s="173">
        <f t="shared" si="68"/>
        <v>2259400</v>
      </c>
      <c r="L97" s="173">
        <f t="shared" si="68"/>
        <v>2259400</v>
      </c>
      <c r="M97" s="173">
        <f t="shared" si="68"/>
        <v>2259400</v>
      </c>
      <c r="N97" s="173">
        <f t="shared" si="68"/>
        <v>0</v>
      </c>
      <c r="O97" s="173">
        <f t="shared" si="68"/>
        <v>0</v>
      </c>
      <c r="P97" s="173">
        <f t="shared" si="68"/>
        <v>0</v>
      </c>
      <c r="Q97" s="173">
        <f t="shared" si="68"/>
        <v>0</v>
      </c>
      <c r="R97" s="173">
        <f t="shared" si="68"/>
        <v>0</v>
      </c>
    </row>
    <row r="98" spans="1:18" s="187" customFormat="1" ht="16.5" customHeight="1">
      <c r="A98" s="189" t="s">
        <v>64</v>
      </c>
      <c r="B98" s="189" t="s">
        <v>1120</v>
      </c>
      <c r="C98" s="189">
        <v>0</v>
      </c>
      <c r="D98" s="189"/>
      <c r="E98" s="189"/>
      <c r="F98" s="115"/>
      <c r="G98" s="115"/>
      <c r="H98" s="266">
        <v>2259400</v>
      </c>
      <c r="I98" s="266"/>
      <c r="J98" s="115">
        <f>SUM(F98:I98)</f>
        <v>2259400</v>
      </c>
      <c r="K98" s="115">
        <f>C98+J98</f>
        <v>2259400</v>
      </c>
      <c r="L98" s="189">
        <v>2259400</v>
      </c>
      <c r="M98" s="189">
        <v>2259400</v>
      </c>
      <c r="N98" s="283">
        <f>L98-M98</f>
        <v>0</v>
      </c>
      <c r="O98" s="189"/>
      <c r="P98" s="189"/>
      <c r="Q98" s="283">
        <f>SUM(N98:P98)</f>
        <v>0</v>
      </c>
      <c r="R98" s="115">
        <f>K98-M98-Q98</f>
        <v>0</v>
      </c>
    </row>
    <row r="99" spans="1:18" s="187" customFormat="1" ht="16.5" customHeight="1">
      <c r="A99" s="120" t="s">
        <v>3</v>
      </c>
      <c r="B99" s="120" t="s">
        <v>1178</v>
      </c>
      <c r="C99" s="120">
        <f>SUM(C100,C102,C104,C106,C108)</f>
        <v>5000000</v>
      </c>
      <c r="D99" s="120">
        <f t="shared" ref="D99:R99" si="69">SUM(D100,D102,D104,D106,D108)</f>
        <v>0</v>
      </c>
      <c r="E99" s="120">
        <f t="shared" si="69"/>
        <v>0</v>
      </c>
      <c r="F99" s="120">
        <f t="shared" si="69"/>
        <v>0</v>
      </c>
      <c r="G99" s="120">
        <f t="shared" si="69"/>
        <v>0</v>
      </c>
      <c r="H99" s="120">
        <f t="shared" si="69"/>
        <v>13867750</v>
      </c>
      <c r="I99" s="120">
        <f t="shared" si="69"/>
        <v>0</v>
      </c>
      <c r="J99" s="120">
        <f t="shared" si="69"/>
        <v>13867750</v>
      </c>
      <c r="K99" s="120">
        <f t="shared" si="69"/>
        <v>18867750</v>
      </c>
      <c r="L99" s="120">
        <f t="shared" si="69"/>
        <v>3587750</v>
      </c>
      <c r="M99" s="120">
        <f t="shared" si="69"/>
        <v>3587750</v>
      </c>
      <c r="N99" s="120">
        <f t="shared" si="69"/>
        <v>0</v>
      </c>
      <c r="O99" s="120">
        <f t="shared" si="69"/>
        <v>15280000</v>
      </c>
      <c r="P99" s="120">
        <f t="shared" si="69"/>
        <v>0</v>
      </c>
      <c r="Q99" s="120">
        <f t="shared" si="69"/>
        <v>15280000</v>
      </c>
      <c r="R99" s="120">
        <f t="shared" si="69"/>
        <v>0</v>
      </c>
    </row>
    <row r="100" spans="1:18" s="187" customFormat="1" ht="16.5" customHeight="1">
      <c r="A100" s="173" t="s">
        <v>16</v>
      </c>
      <c r="B100" s="173" t="s">
        <v>1093</v>
      </c>
      <c r="C100" s="173">
        <f>SUM(C101)</f>
        <v>1000000</v>
      </c>
      <c r="D100" s="173">
        <f t="shared" ref="D100:R100" si="70">SUM(D101)</f>
        <v>0</v>
      </c>
      <c r="E100" s="173">
        <f t="shared" si="70"/>
        <v>0</v>
      </c>
      <c r="F100" s="173">
        <f t="shared" si="70"/>
        <v>0</v>
      </c>
      <c r="G100" s="173">
        <f t="shared" si="70"/>
        <v>0</v>
      </c>
      <c r="H100" s="173">
        <f t="shared" si="70"/>
        <v>10960000</v>
      </c>
      <c r="I100" s="173">
        <f t="shared" si="70"/>
        <v>0</v>
      </c>
      <c r="J100" s="173">
        <f t="shared" si="70"/>
        <v>10960000</v>
      </c>
      <c r="K100" s="173">
        <f t="shared" si="70"/>
        <v>11960000</v>
      </c>
      <c r="L100" s="173">
        <f t="shared" si="70"/>
        <v>1080000</v>
      </c>
      <c r="M100" s="173">
        <f t="shared" si="70"/>
        <v>1080000</v>
      </c>
      <c r="N100" s="173">
        <f t="shared" si="70"/>
        <v>0</v>
      </c>
      <c r="O100" s="173">
        <f t="shared" si="70"/>
        <v>10880000</v>
      </c>
      <c r="P100" s="173">
        <f t="shared" si="70"/>
        <v>0</v>
      </c>
      <c r="Q100" s="173">
        <f t="shared" si="70"/>
        <v>10880000</v>
      </c>
      <c r="R100" s="173">
        <f t="shared" si="70"/>
        <v>0</v>
      </c>
    </row>
    <row r="101" spans="1:18" s="187" customFormat="1" ht="16.5" customHeight="1">
      <c r="A101" s="189" t="s">
        <v>64</v>
      </c>
      <c r="B101" s="189" t="s">
        <v>1093</v>
      </c>
      <c r="C101" s="189">
        <v>1000000</v>
      </c>
      <c r="D101" s="189"/>
      <c r="E101" s="189"/>
      <c r="F101" s="115"/>
      <c r="G101" s="115"/>
      <c r="H101" s="266">
        <v>10960000</v>
      </c>
      <c r="I101" s="115"/>
      <c r="J101" s="115">
        <f>SUM(F101:I101)</f>
        <v>10960000</v>
      </c>
      <c r="K101" s="115">
        <f>C101+J101</f>
        <v>11960000</v>
      </c>
      <c r="L101" s="189">
        <v>1080000</v>
      </c>
      <c r="M101" s="189">
        <v>1080000</v>
      </c>
      <c r="N101" s="283">
        <f>L101-M101</f>
        <v>0</v>
      </c>
      <c r="O101" s="189">
        <v>10880000</v>
      </c>
      <c r="P101" s="189"/>
      <c r="Q101" s="283">
        <f>SUM(N101:P101)</f>
        <v>10880000</v>
      </c>
      <c r="R101" s="115">
        <f>K101-M101-Q101</f>
        <v>0</v>
      </c>
    </row>
    <row r="102" spans="1:18" s="187" customFormat="1" ht="16.5" customHeight="1">
      <c r="A102" s="173" t="s">
        <v>16</v>
      </c>
      <c r="B102" s="174" t="s">
        <v>1099</v>
      </c>
      <c r="C102" s="173">
        <f>SUM(C103)</f>
        <v>4000000</v>
      </c>
      <c r="D102" s="173">
        <f t="shared" ref="D102:R102" si="71">SUM(D103)</f>
        <v>0</v>
      </c>
      <c r="E102" s="173">
        <f t="shared" si="71"/>
        <v>0</v>
      </c>
      <c r="F102" s="173">
        <f t="shared" si="71"/>
        <v>0</v>
      </c>
      <c r="G102" s="173">
        <f t="shared" si="71"/>
        <v>0</v>
      </c>
      <c r="H102" s="173">
        <f t="shared" si="71"/>
        <v>-1492250</v>
      </c>
      <c r="I102" s="173">
        <f t="shared" si="71"/>
        <v>0</v>
      </c>
      <c r="J102" s="173">
        <f t="shared" si="71"/>
        <v>-1492250</v>
      </c>
      <c r="K102" s="173">
        <f t="shared" si="71"/>
        <v>2507750</v>
      </c>
      <c r="L102" s="173">
        <f t="shared" si="71"/>
        <v>2507750</v>
      </c>
      <c r="M102" s="173">
        <f t="shared" si="71"/>
        <v>2507750</v>
      </c>
      <c r="N102" s="173">
        <f t="shared" si="71"/>
        <v>0</v>
      </c>
      <c r="O102" s="173">
        <f t="shared" si="71"/>
        <v>0</v>
      </c>
      <c r="P102" s="173">
        <f t="shared" si="71"/>
        <v>0</v>
      </c>
      <c r="Q102" s="173">
        <f t="shared" si="71"/>
        <v>0</v>
      </c>
      <c r="R102" s="173">
        <f t="shared" si="71"/>
        <v>0</v>
      </c>
    </row>
    <row r="103" spans="1:18" s="187" customFormat="1" ht="16.5" customHeight="1">
      <c r="A103" s="189" t="s">
        <v>64</v>
      </c>
      <c r="B103" s="190" t="s">
        <v>1099</v>
      </c>
      <c r="C103" s="189">
        <v>4000000</v>
      </c>
      <c r="D103" s="189"/>
      <c r="E103" s="189"/>
      <c r="F103" s="115"/>
      <c r="G103" s="115"/>
      <c r="H103" s="266">
        <v>-1492250</v>
      </c>
      <c r="I103" s="115"/>
      <c r="J103" s="115">
        <f>SUM(F103:I103)</f>
        <v>-1492250</v>
      </c>
      <c r="K103" s="115">
        <f>C103+J103</f>
        <v>2507750</v>
      </c>
      <c r="L103" s="189">
        <v>2507750</v>
      </c>
      <c r="M103" s="189">
        <v>2507750</v>
      </c>
      <c r="N103" s="283">
        <f>L103-M103</f>
        <v>0</v>
      </c>
      <c r="O103" s="189"/>
      <c r="P103" s="189"/>
      <c r="Q103" s="283">
        <f>SUM(N103:P103)</f>
        <v>0</v>
      </c>
      <c r="R103" s="115">
        <f>K103-M103-Q103</f>
        <v>0</v>
      </c>
    </row>
    <row r="104" spans="1:18" s="187" customFormat="1" ht="16.5" customHeight="1">
      <c r="A104" s="173" t="s">
        <v>16</v>
      </c>
      <c r="B104" s="174" t="s">
        <v>1100</v>
      </c>
      <c r="C104" s="173">
        <f>SUM(C105)</f>
        <v>0</v>
      </c>
      <c r="D104" s="173">
        <f t="shared" ref="D104:R104" si="72">SUM(D105)</f>
        <v>0</v>
      </c>
      <c r="E104" s="173">
        <f t="shared" si="72"/>
        <v>0</v>
      </c>
      <c r="F104" s="173">
        <f t="shared" si="72"/>
        <v>0</v>
      </c>
      <c r="G104" s="173">
        <f t="shared" si="72"/>
        <v>0</v>
      </c>
      <c r="H104" s="173">
        <f t="shared" si="72"/>
        <v>2250000</v>
      </c>
      <c r="I104" s="173">
        <f t="shared" si="72"/>
        <v>0</v>
      </c>
      <c r="J104" s="173">
        <f t="shared" si="72"/>
        <v>2250000</v>
      </c>
      <c r="K104" s="173">
        <f t="shared" si="72"/>
        <v>2250000</v>
      </c>
      <c r="L104" s="173">
        <f t="shared" si="72"/>
        <v>0</v>
      </c>
      <c r="M104" s="173">
        <f t="shared" si="72"/>
        <v>0</v>
      </c>
      <c r="N104" s="173">
        <f t="shared" si="72"/>
        <v>0</v>
      </c>
      <c r="O104" s="173">
        <f t="shared" si="72"/>
        <v>2250000</v>
      </c>
      <c r="P104" s="173">
        <f t="shared" si="72"/>
        <v>0</v>
      </c>
      <c r="Q104" s="173">
        <f t="shared" si="72"/>
        <v>2250000</v>
      </c>
      <c r="R104" s="173">
        <f t="shared" si="72"/>
        <v>0</v>
      </c>
    </row>
    <row r="105" spans="1:18" s="187" customFormat="1" ht="16.5" customHeight="1">
      <c r="A105" s="189" t="s">
        <v>64</v>
      </c>
      <c r="B105" s="190" t="s">
        <v>1103</v>
      </c>
      <c r="C105" s="189">
        <v>0</v>
      </c>
      <c r="D105" s="189"/>
      <c r="E105" s="189"/>
      <c r="F105" s="115"/>
      <c r="G105" s="115"/>
      <c r="H105" s="266">
        <v>2250000</v>
      </c>
      <c r="I105" s="115"/>
      <c r="J105" s="115">
        <f>SUM(F105:I105)</f>
        <v>2250000</v>
      </c>
      <c r="K105" s="115">
        <f>C105+J105</f>
        <v>2250000</v>
      </c>
      <c r="L105" s="189"/>
      <c r="M105" s="189">
        <v>0</v>
      </c>
      <c r="N105" s="283">
        <f>L105-M105</f>
        <v>0</v>
      </c>
      <c r="O105" s="189">
        <v>2250000</v>
      </c>
      <c r="P105" s="189"/>
      <c r="Q105" s="283">
        <f>SUM(N105:P105)</f>
        <v>2250000</v>
      </c>
      <c r="R105" s="115">
        <f>K105-M105-Q105</f>
        <v>0</v>
      </c>
    </row>
    <row r="106" spans="1:18" s="187" customFormat="1" ht="16.5" customHeight="1">
      <c r="A106" s="173" t="s">
        <v>16</v>
      </c>
      <c r="B106" s="174" t="s">
        <v>1191</v>
      </c>
      <c r="C106" s="173">
        <f>SUM(C107)</f>
        <v>0</v>
      </c>
      <c r="D106" s="173">
        <f t="shared" ref="D106:R106" si="73">SUM(D107)</f>
        <v>0</v>
      </c>
      <c r="E106" s="173">
        <f t="shared" si="73"/>
        <v>0</v>
      </c>
      <c r="F106" s="173">
        <f t="shared" si="73"/>
        <v>0</v>
      </c>
      <c r="G106" s="173">
        <f t="shared" si="73"/>
        <v>0</v>
      </c>
      <c r="H106" s="173">
        <f t="shared" si="73"/>
        <v>800000</v>
      </c>
      <c r="I106" s="173">
        <f t="shared" si="73"/>
        <v>0</v>
      </c>
      <c r="J106" s="173">
        <f t="shared" si="73"/>
        <v>800000</v>
      </c>
      <c r="K106" s="173">
        <f t="shared" si="73"/>
        <v>800000</v>
      </c>
      <c r="L106" s="173">
        <f t="shared" si="73"/>
        <v>0</v>
      </c>
      <c r="M106" s="173">
        <f t="shared" si="73"/>
        <v>0</v>
      </c>
      <c r="N106" s="173">
        <f t="shared" si="73"/>
        <v>0</v>
      </c>
      <c r="O106" s="173">
        <f t="shared" si="73"/>
        <v>800000</v>
      </c>
      <c r="P106" s="173">
        <f t="shared" si="73"/>
        <v>0</v>
      </c>
      <c r="Q106" s="173">
        <f t="shared" si="73"/>
        <v>800000</v>
      </c>
      <c r="R106" s="173">
        <f t="shared" si="73"/>
        <v>0</v>
      </c>
    </row>
    <row r="107" spans="1:18" s="187" customFormat="1" ht="16.5" customHeight="1">
      <c r="A107" s="189" t="s">
        <v>1092</v>
      </c>
      <c r="B107" s="190" t="s">
        <v>1229</v>
      </c>
      <c r="C107" s="189">
        <v>0</v>
      </c>
      <c r="D107" s="189"/>
      <c r="E107" s="189"/>
      <c r="F107" s="115"/>
      <c r="G107" s="115"/>
      <c r="H107" s="266">
        <v>800000</v>
      </c>
      <c r="I107" s="115"/>
      <c r="J107" s="115">
        <f>SUM(F107:I107)</f>
        <v>800000</v>
      </c>
      <c r="K107" s="115">
        <f>C107+J107</f>
        <v>800000</v>
      </c>
      <c r="L107" s="189">
        <v>0</v>
      </c>
      <c r="M107" s="189">
        <v>0</v>
      </c>
      <c r="N107" s="283">
        <f>L107-M107</f>
        <v>0</v>
      </c>
      <c r="O107" s="189">
        <v>800000</v>
      </c>
      <c r="P107" s="189"/>
      <c r="Q107" s="283">
        <f>SUM(N107:P107)</f>
        <v>800000</v>
      </c>
      <c r="R107" s="115">
        <f>K107-M107-Q107</f>
        <v>0</v>
      </c>
    </row>
    <row r="108" spans="1:18" s="187" customFormat="1" ht="16.5" customHeight="1">
      <c r="A108" s="173" t="s">
        <v>16</v>
      </c>
      <c r="B108" s="174" t="s">
        <v>1176</v>
      </c>
      <c r="C108" s="173">
        <f>SUM(C109)</f>
        <v>0</v>
      </c>
      <c r="D108" s="173">
        <f t="shared" ref="D108:R108" si="74">SUM(D109)</f>
        <v>0</v>
      </c>
      <c r="E108" s="173">
        <f t="shared" si="74"/>
        <v>0</v>
      </c>
      <c r="F108" s="173">
        <f t="shared" si="74"/>
        <v>0</v>
      </c>
      <c r="G108" s="173">
        <f t="shared" si="74"/>
        <v>0</v>
      </c>
      <c r="H108" s="173">
        <f t="shared" si="74"/>
        <v>1350000</v>
      </c>
      <c r="I108" s="173">
        <f t="shared" si="74"/>
        <v>0</v>
      </c>
      <c r="J108" s="173">
        <f t="shared" si="74"/>
        <v>1350000</v>
      </c>
      <c r="K108" s="173">
        <f t="shared" si="74"/>
        <v>1350000</v>
      </c>
      <c r="L108" s="173">
        <f t="shared" si="74"/>
        <v>0</v>
      </c>
      <c r="M108" s="173">
        <f t="shared" si="74"/>
        <v>0</v>
      </c>
      <c r="N108" s="173">
        <f t="shared" si="74"/>
        <v>0</v>
      </c>
      <c r="O108" s="173">
        <f t="shared" si="74"/>
        <v>1350000</v>
      </c>
      <c r="P108" s="173">
        <f t="shared" si="74"/>
        <v>0</v>
      </c>
      <c r="Q108" s="173">
        <f t="shared" si="74"/>
        <v>1350000</v>
      </c>
      <c r="R108" s="173">
        <f t="shared" si="74"/>
        <v>0</v>
      </c>
    </row>
    <row r="109" spans="1:18" s="187" customFormat="1" ht="16.5" customHeight="1">
      <c r="A109" s="189" t="s">
        <v>1092</v>
      </c>
      <c r="B109" s="190" t="s">
        <v>1176</v>
      </c>
      <c r="C109" s="189">
        <v>0</v>
      </c>
      <c r="D109" s="189"/>
      <c r="E109" s="189"/>
      <c r="F109" s="115"/>
      <c r="G109" s="115"/>
      <c r="H109" s="266">
        <v>1350000</v>
      </c>
      <c r="I109" s="115"/>
      <c r="J109" s="115">
        <f>SUM(F109:I109)</f>
        <v>1350000</v>
      </c>
      <c r="K109" s="115">
        <f>C109+J109</f>
        <v>1350000</v>
      </c>
      <c r="L109" s="189">
        <v>0</v>
      </c>
      <c r="M109" s="189">
        <v>0</v>
      </c>
      <c r="N109" s="283">
        <f>L109-M109</f>
        <v>0</v>
      </c>
      <c r="O109" s="189">
        <v>1350000</v>
      </c>
      <c r="P109" s="189"/>
      <c r="Q109" s="283">
        <f>SUM(N109:P109)</f>
        <v>1350000</v>
      </c>
      <c r="R109" s="115">
        <f>K109-M109-Q109</f>
        <v>0</v>
      </c>
    </row>
    <row r="110" spans="1:18" s="187" customFormat="1" ht="16.5" customHeight="1">
      <c r="A110" s="117" t="s">
        <v>1</v>
      </c>
      <c r="B110" s="117" t="s">
        <v>1246</v>
      </c>
      <c r="C110" s="117">
        <f>SUM(C111)</f>
        <v>1484700000</v>
      </c>
      <c r="D110" s="117">
        <f t="shared" ref="D110:R110" si="75">SUM(D111)</f>
        <v>0</v>
      </c>
      <c r="E110" s="117">
        <f t="shared" si="75"/>
        <v>0</v>
      </c>
      <c r="F110" s="117">
        <f t="shared" si="75"/>
        <v>0</v>
      </c>
      <c r="G110" s="117">
        <f t="shared" si="75"/>
        <v>0</v>
      </c>
      <c r="H110" s="117">
        <f t="shared" si="75"/>
        <v>-276653000</v>
      </c>
      <c r="I110" s="117">
        <f t="shared" si="75"/>
        <v>0</v>
      </c>
      <c r="J110" s="117">
        <f t="shared" si="75"/>
        <v>-276653000</v>
      </c>
      <c r="K110" s="117">
        <f t="shared" si="75"/>
        <v>1208047000</v>
      </c>
      <c r="L110" s="117">
        <f t="shared" si="75"/>
        <v>1191329325</v>
      </c>
      <c r="M110" s="117">
        <f t="shared" si="75"/>
        <v>1191329325</v>
      </c>
      <c r="N110" s="117">
        <f t="shared" si="75"/>
        <v>0</v>
      </c>
      <c r="O110" s="117">
        <f t="shared" si="75"/>
        <v>0</v>
      </c>
      <c r="P110" s="117">
        <f t="shared" si="75"/>
        <v>0</v>
      </c>
      <c r="Q110" s="117">
        <f t="shared" si="75"/>
        <v>0</v>
      </c>
      <c r="R110" s="117">
        <f t="shared" si="75"/>
        <v>16717675</v>
      </c>
    </row>
    <row r="111" spans="1:18" s="187" customFormat="1" ht="16.5" customHeight="1">
      <c r="A111" s="119" t="s">
        <v>2</v>
      </c>
      <c r="B111" s="119" t="s">
        <v>1247</v>
      </c>
      <c r="C111" s="119">
        <f>C112</f>
        <v>1484700000</v>
      </c>
      <c r="D111" s="119">
        <f t="shared" ref="D111:R111" si="76">D112</f>
        <v>0</v>
      </c>
      <c r="E111" s="119">
        <f t="shared" si="76"/>
        <v>0</v>
      </c>
      <c r="F111" s="119">
        <f t="shared" si="76"/>
        <v>0</v>
      </c>
      <c r="G111" s="119">
        <f t="shared" si="76"/>
        <v>0</v>
      </c>
      <c r="H111" s="119">
        <f t="shared" si="76"/>
        <v>-276653000</v>
      </c>
      <c r="I111" s="119">
        <f t="shared" si="76"/>
        <v>0</v>
      </c>
      <c r="J111" s="119">
        <f t="shared" si="76"/>
        <v>-276653000</v>
      </c>
      <c r="K111" s="119">
        <f t="shared" si="76"/>
        <v>1208047000</v>
      </c>
      <c r="L111" s="119">
        <f t="shared" si="76"/>
        <v>1191329325</v>
      </c>
      <c r="M111" s="119">
        <f t="shared" si="76"/>
        <v>1191329325</v>
      </c>
      <c r="N111" s="119">
        <f t="shared" si="76"/>
        <v>0</v>
      </c>
      <c r="O111" s="119">
        <f t="shared" si="76"/>
        <v>0</v>
      </c>
      <c r="P111" s="119">
        <f t="shared" si="76"/>
        <v>0</v>
      </c>
      <c r="Q111" s="119">
        <f t="shared" si="76"/>
        <v>0</v>
      </c>
      <c r="R111" s="119">
        <f t="shared" si="76"/>
        <v>16717675</v>
      </c>
    </row>
    <row r="112" spans="1:18" s="187" customFormat="1" ht="16.5" customHeight="1">
      <c r="A112" s="120" t="s">
        <v>3</v>
      </c>
      <c r="B112" s="120" t="s">
        <v>1248</v>
      </c>
      <c r="C112" s="120">
        <f>SUM(C113,C116,C118,C120,C123,C126,C128,C133,C135,C137,C142,C145,C147,C150,C153,C157,C160,C164,C166)</f>
        <v>1484700000</v>
      </c>
      <c r="D112" s="120">
        <f t="shared" ref="D112:R112" si="77">SUM(D113,D116,D118,D120,D123,D126,D128,D133,D135,D137,D142,D145,D147,D150,D153,D157,D160,D164,D166)</f>
        <v>0</v>
      </c>
      <c r="E112" s="120">
        <f t="shared" si="77"/>
        <v>0</v>
      </c>
      <c r="F112" s="120">
        <f t="shared" si="77"/>
        <v>0</v>
      </c>
      <c r="G112" s="120">
        <f t="shared" si="77"/>
        <v>0</v>
      </c>
      <c r="H112" s="120">
        <f t="shared" si="77"/>
        <v>-276653000</v>
      </c>
      <c r="I112" s="120">
        <f t="shared" si="77"/>
        <v>0</v>
      </c>
      <c r="J112" s="120">
        <f t="shared" si="77"/>
        <v>-276653000</v>
      </c>
      <c r="K112" s="120">
        <f t="shared" si="77"/>
        <v>1208047000</v>
      </c>
      <c r="L112" s="120">
        <f t="shared" si="77"/>
        <v>1191329325</v>
      </c>
      <c r="M112" s="120">
        <f t="shared" si="77"/>
        <v>1191329325</v>
      </c>
      <c r="N112" s="120">
        <f t="shared" si="77"/>
        <v>0</v>
      </c>
      <c r="O112" s="120">
        <f t="shared" si="77"/>
        <v>0</v>
      </c>
      <c r="P112" s="120">
        <f t="shared" si="77"/>
        <v>0</v>
      </c>
      <c r="Q112" s="120">
        <f t="shared" si="77"/>
        <v>0</v>
      </c>
      <c r="R112" s="120">
        <f t="shared" si="77"/>
        <v>16717675</v>
      </c>
    </row>
    <row r="113" spans="1:18" s="187" customFormat="1" ht="16.5" customHeight="1">
      <c r="A113" s="173" t="s">
        <v>16</v>
      </c>
      <c r="B113" s="173" t="s">
        <v>1179</v>
      </c>
      <c r="C113" s="173">
        <f>SUM(C114:C115)</f>
        <v>281900000</v>
      </c>
      <c r="D113" s="173">
        <f t="shared" ref="D113:R113" si="78">SUM(D114:D115)</f>
        <v>0</v>
      </c>
      <c r="E113" s="173">
        <f t="shared" si="78"/>
        <v>0</v>
      </c>
      <c r="F113" s="173">
        <f t="shared" si="78"/>
        <v>0</v>
      </c>
      <c r="G113" s="173">
        <f t="shared" si="78"/>
        <v>0</v>
      </c>
      <c r="H113" s="173">
        <f t="shared" si="78"/>
        <v>-7248000</v>
      </c>
      <c r="I113" s="173">
        <f t="shared" si="78"/>
        <v>0</v>
      </c>
      <c r="J113" s="173">
        <f t="shared" si="78"/>
        <v>-7248000</v>
      </c>
      <c r="K113" s="173">
        <f t="shared" si="78"/>
        <v>274652000</v>
      </c>
      <c r="L113" s="173">
        <f t="shared" si="78"/>
        <v>273922320</v>
      </c>
      <c r="M113" s="173">
        <f t="shared" si="78"/>
        <v>273922320</v>
      </c>
      <c r="N113" s="173">
        <f t="shared" si="78"/>
        <v>0</v>
      </c>
      <c r="O113" s="173">
        <f t="shared" si="78"/>
        <v>0</v>
      </c>
      <c r="P113" s="173">
        <f t="shared" si="78"/>
        <v>0</v>
      </c>
      <c r="Q113" s="173">
        <f t="shared" si="78"/>
        <v>0</v>
      </c>
      <c r="R113" s="173">
        <f t="shared" si="78"/>
        <v>729680</v>
      </c>
    </row>
    <row r="114" spans="1:18" s="187" customFormat="1" ht="16.5" customHeight="1">
      <c r="A114" s="189" t="s">
        <v>64</v>
      </c>
      <c r="B114" s="189" t="s">
        <v>1180</v>
      </c>
      <c r="C114" s="189">
        <v>265200000</v>
      </c>
      <c r="D114" s="189"/>
      <c r="E114" s="189"/>
      <c r="F114" s="115"/>
      <c r="G114" s="115"/>
      <c r="H114" s="266">
        <v>-15236000</v>
      </c>
      <c r="I114" s="266"/>
      <c r="J114" s="115">
        <f t="shared" ref="J114:J115" si="79">SUM(F114:I114)</f>
        <v>-15236000</v>
      </c>
      <c r="K114" s="115">
        <f>C114+J114</f>
        <v>249964000</v>
      </c>
      <c r="L114" s="189">
        <v>249314320</v>
      </c>
      <c r="M114" s="189">
        <v>249314320</v>
      </c>
      <c r="N114" s="283">
        <f t="shared" ref="N114:N115" si="80">L114-M114</f>
        <v>0</v>
      </c>
      <c r="O114" s="189"/>
      <c r="P114" s="189"/>
      <c r="Q114" s="283">
        <f t="shared" ref="Q114:Q115" si="81">SUM(N114:P114)</f>
        <v>0</v>
      </c>
      <c r="R114" s="115">
        <f t="shared" ref="R114:R115" si="82">K114-M114-Q114</f>
        <v>649680</v>
      </c>
    </row>
    <row r="115" spans="1:18" s="187" customFormat="1" ht="16.5" customHeight="1">
      <c r="A115" s="189" t="s">
        <v>64</v>
      </c>
      <c r="B115" s="189" t="s">
        <v>1186</v>
      </c>
      <c r="C115" s="189">
        <v>16700000</v>
      </c>
      <c r="D115" s="189"/>
      <c r="E115" s="189"/>
      <c r="F115" s="115"/>
      <c r="G115" s="115"/>
      <c r="H115" s="266">
        <v>7988000</v>
      </c>
      <c r="I115" s="266"/>
      <c r="J115" s="115">
        <f t="shared" si="79"/>
        <v>7988000</v>
      </c>
      <c r="K115" s="115">
        <f>C115+J115</f>
        <v>24688000</v>
      </c>
      <c r="L115" s="189">
        <v>24608000</v>
      </c>
      <c r="M115" s="189">
        <v>24608000</v>
      </c>
      <c r="N115" s="283">
        <f t="shared" si="80"/>
        <v>0</v>
      </c>
      <c r="O115" s="189"/>
      <c r="P115" s="189"/>
      <c r="Q115" s="283">
        <f t="shared" si="81"/>
        <v>0</v>
      </c>
      <c r="R115" s="115">
        <f t="shared" si="82"/>
        <v>80000</v>
      </c>
    </row>
    <row r="116" spans="1:18" s="187" customFormat="1" ht="16.5" customHeight="1">
      <c r="A116" s="173" t="s">
        <v>16</v>
      </c>
      <c r="B116" s="173" t="s">
        <v>1093</v>
      </c>
      <c r="C116" s="173">
        <f>SUM(C117)</f>
        <v>3000000</v>
      </c>
      <c r="D116" s="173">
        <f t="shared" ref="D116:R116" si="83">SUM(D117)</f>
        <v>0</v>
      </c>
      <c r="E116" s="173">
        <f t="shared" si="83"/>
        <v>0</v>
      </c>
      <c r="F116" s="173">
        <f t="shared" si="83"/>
        <v>0</v>
      </c>
      <c r="G116" s="173">
        <f t="shared" si="83"/>
        <v>0</v>
      </c>
      <c r="H116" s="173">
        <f t="shared" si="83"/>
        <v>-1289000</v>
      </c>
      <c r="I116" s="173">
        <f t="shared" si="83"/>
        <v>0</v>
      </c>
      <c r="J116" s="173">
        <f t="shared" si="83"/>
        <v>-1289000</v>
      </c>
      <c r="K116" s="173">
        <f t="shared" si="83"/>
        <v>1711000</v>
      </c>
      <c r="L116" s="173">
        <f t="shared" si="83"/>
        <v>1611100</v>
      </c>
      <c r="M116" s="173">
        <f t="shared" si="83"/>
        <v>1611100</v>
      </c>
      <c r="N116" s="173">
        <f t="shared" si="83"/>
        <v>0</v>
      </c>
      <c r="O116" s="173">
        <f t="shared" si="83"/>
        <v>0</v>
      </c>
      <c r="P116" s="173">
        <f t="shared" si="83"/>
        <v>0</v>
      </c>
      <c r="Q116" s="173">
        <f t="shared" si="83"/>
        <v>0</v>
      </c>
      <c r="R116" s="173">
        <f t="shared" si="83"/>
        <v>99900</v>
      </c>
    </row>
    <row r="117" spans="1:18" s="187" customFormat="1" ht="16.5" customHeight="1">
      <c r="A117" s="189" t="s">
        <v>64</v>
      </c>
      <c r="B117" s="189" t="s">
        <v>1093</v>
      </c>
      <c r="C117" s="189">
        <v>3000000</v>
      </c>
      <c r="D117" s="189"/>
      <c r="E117" s="189"/>
      <c r="F117" s="115"/>
      <c r="G117" s="115"/>
      <c r="H117" s="266">
        <v>-1289000</v>
      </c>
      <c r="I117" s="266"/>
      <c r="J117" s="115">
        <f>SUM(F117:I117)</f>
        <v>-1289000</v>
      </c>
      <c r="K117" s="115">
        <f>C117+J117</f>
        <v>1711000</v>
      </c>
      <c r="L117" s="189">
        <v>1611100</v>
      </c>
      <c r="M117" s="189">
        <v>1611100</v>
      </c>
      <c r="N117" s="283">
        <f>L117-M117</f>
        <v>0</v>
      </c>
      <c r="O117" s="189"/>
      <c r="P117" s="189"/>
      <c r="Q117" s="283">
        <f>SUM(N117:P117)</f>
        <v>0</v>
      </c>
      <c r="R117" s="115">
        <f>K117-M117-Q117</f>
        <v>99900</v>
      </c>
    </row>
    <row r="118" spans="1:18" s="187" customFormat="1" ht="16.5" customHeight="1">
      <c r="A118" s="173" t="s">
        <v>16</v>
      </c>
      <c r="B118" s="173" t="s">
        <v>1187</v>
      </c>
      <c r="C118" s="173">
        <f>SUM(C119)</f>
        <v>22000000</v>
      </c>
      <c r="D118" s="173">
        <f t="shared" ref="D118:R118" si="84">SUM(D119)</f>
        <v>0</v>
      </c>
      <c r="E118" s="173">
        <f t="shared" si="84"/>
        <v>0</v>
      </c>
      <c r="F118" s="173">
        <f t="shared" si="84"/>
        <v>0</v>
      </c>
      <c r="G118" s="173">
        <f t="shared" si="84"/>
        <v>0</v>
      </c>
      <c r="H118" s="173">
        <f t="shared" si="84"/>
        <v>-32000</v>
      </c>
      <c r="I118" s="173">
        <f t="shared" si="84"/>
        <v>0</v>
      </c>
      <c r="J118" s="173">
        <f t="shared" si="84"/>
        <v>-32000</v>
      </c>
      <c r="K118" s="173">
        <f t="shared" si="84"/>
        <v>21968000</v>
      </c>
      <c r="L118" s="173">
        <f t="shared" si="84"/>
        <v>21967150</v>
      </c>
      <c r="M118" s="173">
        <f t="shared" si="84"/>
        <v>21967150</v>
      </c>
      <c r="N118" s="173">
        <f t="shared" si="84"/>
        <v>0</v>
      </c>
      <c r="O118" s="173">
        <f t="shared" si="84"/>
        <v>0</v>
      </c>
      <c r="P118" s="173">
        <f t="shared" si="84"/>
        <v>0</v>
      </c>
      <c r="Q118" s="173">
        <f t="shared" si="84"/>
        <v>0</v>
      </c>
      <c r="R118" s="173">
        <f t="shared" si="84"/>
        <v>850</v>
      </c>
    </row>
    <row r="119" spans="1:18" s="187" customFormat="1" ht="16.5" customHeight="1">
      <c r="A119" s="189" t="s">
        <v>64</v>
      </c>
      <c r="B119" s="189" t="s">
        <v>1187</v>
      </c>
      <c r="C119" s="189">
        <v>22000000</v>
      </c>
      <c r="D119" s="189"/>
      <c r="E119" s="189"/>
      <c r="F119" s="115"/>
      <c r="G119" s="115"/>
      <c r="H119" s="266">
        <v>-32000</v>
      </c>
      <c r="I119" s="266"/>
      <c r="J119" s="115">
        <f>SUM(F119:I119)</f>
        <v>-32000</v>
      </c>
      <c r="K119" s="115">
        <f>C119+J119</f>
        <v>21968000</v>
      </c>
      <c r="L119" s="189">
        <v>21967150</v>
      </c>
      <c r="M119" s="189">
        <v>21967150</v>
      </c>
      <c r="N119" s="283">
        <f>L119-M119</f>
        <v>0</v>
      </c>
      <c r="O119" s="189"/>
      <c r="P119" s="189"/>
      <c r="Q119" s="283">
        <f>SUM(N119:P119)</f>
        <v>0</v>
      </c>
      <c r="R119" s="115">
        <f>K119-M119-Q119</f>
        <v>850</v>
      </c>
    </row>
    <row r="120" spans="1:18" s="187" customFormat="1" ht="16.5" customHeight="1">
      <c r="A120" s="173" t="s">
        <v>16</v>
      </c>
      <c r="B120" s="173" t="s">
        <v>1094</v>
      </c>
      <c r="C120" s="173">
        <f>SUM(C121:C122)</f>
        <v>6900000</v>
      </c>
      <c r="D120" s="173">
        <f t="shared" ref="D120:R120" si="85">SUM(D121:D122)</f>
        <v>0</v>
      </c>
      <c r="E120" s="173">
        <f t="shared" si="85"/>
        <v>0</v>
      </c>
      <c r="F120" s="173">
        <f t="shared" si="85"/>
        <v>0</v>
      </c>
      <c r="G120" s="173">
        <f t="shared" si="85"/>
        <v>0</v>
      </c>
      <c r="H120" s="173">
        <f t="shared" si="85"/>
        <v>-1662000</v>
      </c>
      <c r="I120" s="173">
        <f t="shared" si="85"/>
        <v>0</v>
      </c>
      <c r="J120" s="173">
        <f t="shared" si="85"/>
        <v>-1662000</v>
      </c>
      <c r="K120" s="173">
        <f t="shared" si="85"/>
        <v>5238000</v>
      </c>
      <c r="L120" s="173">
        <f t="shared" si="85"/>
        <v>5237500</v>
      </c>
      <c r="M120" s="173">
        <f t="shared" si="85"/>
        <v>5237500</v>
      </c>
      <c r="N120" s="173">
        <f t="shared" si="85"/>
        <v>0</v>
      </c>
      <c r="O120" s="173">
        <f t="shared" si="85"/>
        <v>0</v>
      </c>
      <c r="P120" s="173">
        <f t="shared" si="85"/>
        <v>0</v>
      </c>
      <c r="Q120" s="173">
        <f t="shared" si="85"/>
        <v>0</v>
      </c>
      <c r="R120" s="173">
        <f t="shared" si="85"/>
        <v>500</v>
      </c>
    </row>
    <row r="121" spans="1:18" s="187" customFormat="1" ht="16.5" customHeight="1">
      <c r="A121" s="189" t="s">
        <v>64</v>
      </c>
      <c r="B121" s="189" t="s">
        <v>1096</v>
      </c>
      <c r="C121" s="189">
        <v>3000000</v>
      </c>
      <c r="D121" s="189"/>
      <c r="E121" s="189"/>
      <c r="F121" s="115"/>
      <c r="G121" s="115"/>
      <c r="H121" s="266">
        <v>-1662000</v>
      </c>
      <c r="I121" s="266"/>
      <c r="J121" s="115">
        <f t="shared" ref="J121:J122" si="86">SUM(F121:I121)</f>
        <v>-1662000</v>
      </c>
      <c r="K121" s="115">
        <f>C121+J121</f>
        <v>1338000</v>
      </c>
      <c r="L121" s="189">
        <v>1337500</v>
      </c>
      <c r="M121" s="189">
        <v>1337500</v>
      </c>
      <c r="N121" s="283">
        <f t="shared" ref="N121:N122" si="87">L121-M121</f>
        <v>0</v>
      </c>
      <c r="O121" s="189"/>
      <c r="P121" s="189"/>
      <c r="Q121" s="283">
        <f t="shared" ref="Q121:Q122" si="88">SUM(N121:P121)</f>
        <v>0</v>
      </c>
      <c r="R121" s="115">
        <f t="shared" ref="R121:R122" si="89">K121-M121-Q121</f>
        <v>500</v>
      </c>
    </row>
    <row r="122" spans="1:18" s="187" customFormat="1" ht="16.5" customHeight="1">
      <c r="A122" s="189" t="s">
        <v>64</v>
      </c>
      <c r="B122" s="189" t="s">
        <v>1249</v>
      </c>
      <c r="C122" s="189">
        <v>3900000</v>
      </c>
      <c r="D122" s="189"/>
      <c r="E122" s="189"/>
      <c r="F122" s="115"/>
      <c r="G122" s="115"/>
      <c r="H122" s="266">
        <v>0</v>
      </c>
      <c r="I122" s="266"/>
      <c r="J122" s="115">
        <f t="shared" si="86"/>
        <v>0</v>
      </c>
      <c r="K122" s="115">
        <f>C122+J122</f>
        <v>3900000</v>
      </c>
      <c r="L122" s="189">
        <v>3900000</v>
      </c>
      <c r="M122" s="189">
        <v>3900000</v>
      </c>
      <c r="N122" s="283">
        <f t="shared" si="87"/>
        <v>0</v>
      </c>
      <c r="O122" s="189"/>
      <c r="P122" s="189"/>
      <c r="Q122" s="283">
        <f t="shared" si="88"/>
        <v>0</v>
      </c>
      <c r="R122" s="115">
        <f t="shared" si="89"/>
        <v>0</v>
      </c>
    </row>
    <row r="123" spans="1:18" s="187" customFormat="1" ht="16.5" customHeight="1">
      <c r="A123" s="173" t="s">
        <v>16</v>
      </c>
      <c r="B123" s="173" t="s">
        <v>1097</v>
      </c>
      <c r="C123" s="173">
        <f>SUM(C124:C125)</f>
        <v>1600000</v>
      </c>
      <c r="D123" s="173">
        <f t="shared" ref="D123:R123" si="90">SUM(D124:D125)</f>
        <v>0</v>
      </c>
      <c r="E123" s="173">
        <f t="shared" si="90"/>
        <v>0</v>
      </c>
      <c r="F123" s="173">
        <f t="shared" si="90"/>
        <v>0</v>
      </c>
      <c r="G123" s="173">
        <f t="shared" si="90"/>
        <v>0</v>
      </c>
      <c r="H123" s="173">
        <f t="shared" si="90"/>
        <v>-1600000</v>
      </c>
      <c r="I123" s="173">
        <f t="shared" si="90"/>
        <v>0</v>
      </c>
      <c r="J123" s="173">
        <f t="shared" si="90"/>
        <v>-1600000</v>
      </c>
      <c r="K123" s="173">
        <f t="shared" si="90"/>
        <v>0</v>
      </c>
      <c r="L123" s="173">
        <f t="shared" si="90"/>
        <v>0</v>
      </c>
      <c r="M123" s="173">
        <f t="shared" si="90"/>
        <v>0</v>
      </c>
      <c r="N123" s="173">
        <f t="shared" si="90"/>
        <v>0</v>
      </c>
      <c r="O123" s="173">
        <f t="shared" si="90"/>
        <v>0</v>
      </c>
      <c r="P123" s="173">
        <f t="shared" si="90"/>
        <v>0</v>
      </c>
      <c r="Q123" s="173">
        <f t="shared" si="90"/>
        <v>0</v>
      </c>
      <c r="R123" s="173">
        <f t="shared" si="90"/>
        <v>0</v>
      </c>
    </row>
    <row r="124" spans="1:18" s="187" customFormat="1" ht="16.5" customHeight="1">
      <c r="A124" s="189" t="s">
        <v>64</v>
      </c>
      <c r="B124" s="189" t="s">
        <v>1250</v>
      </c>
      <c r="C124" s="189">
        <v>1000000</v>
      </c>
      <c r="D124" s="189"/>
      <c r="E124" s="189"/>
      <c r="F124" s="115"/>
      <c r="G124" s="115"/>
      <c r="H124" s="266">
        <v>-1000000</v>
      </c>
      <c r="I124" s="266"/>
      <c r="J124" s="115">
        <f t="shared" ref="J124:J125" si="91">SUM(F124:I124)</f>
        <v>-1000000</v>
      </c>
      <c r="K124" s="115">
        <f>C124+J124</f>
        <v>0</v>
      </c>
      <c r="L124" s="189">
        <v>0</v>
      </c>
      <c r="M124" s="189">
        <v>0</v>
      </c>
      <c r="N124" s="283">
        <f t="shared" ref="N124:N125" si="92">L124-M124</f>
        <v>0</v>
      </c>
      <c r="O124" s="189"/>
      <c r="P124" s="189"/>
      <c r="Q124" s="283">
        <f t="shared" ref="Q124:Q125" si="93">SUM(N124:P124)</f>
        <v>0</v>
      </c>
      <c r="R124" s="115">
        <f t="shared" ref="R124:R125" si="94">K124-M124-Q124</f>
        <v>0</v>
      </c>
    </row>
    <row r="125" spans="1:18" s="187" customFormat="1" ht="16.5" customHeight="1">
      <c r="A125" s="189" t="s">
        <v>64</v>
      </c>
      <c r="B125" s="189" t="s">
        <v>1098</v>
      </c>
      <c r="C125" s="189">
        <v>600000</v>
      </c>
      <c r="D125" s="189"/>
      <c r="E125" s="189"/>
      <c r="F125" s="115"/>
      <c r="G125" s="115"/>
      <c r="H125" s="266">
        <v>-600000</v>
      </c>
      <c r="I125" s="266"/>
      <c r="J125" s="115">
        <f t="shared" si="91"/>
        <v>-600000</v>
      </c>
      <c r="K125" s="115">
        <f>C125+J125</f>
        <v>0</v>
      </c>
      <c r="L125" s="189">
        <v>0</v>
      </c>
      <c r="M125" s="189">
        <v>0</v>
      </c>
      <c r="N125" s="283">
        <f t="shared" si="92"/>
        <v>0</v>
      </c>
      <c r="O125" s="189"/>
      <c r="P125" s="189"/>
      <c r="Q125" s="283">
        <f t="shared" si="93"/>
        <v>0</v>
      </c>
      <c r="R125" s="115">
        <f t="shared" si="94"/>
        <v>0</v>
      </c>
    </row>
    <row r="126" spans="1:18" s="187" customFormat="1" ht="16.5" customHeight="1">
      <c r="A126" s="173" t="s">
        <v>16</v>
      </c>
      <c r="B126" s="173" t="s">
        <v>1166</v>
      </c>
      <c r="C126" s="173">
        <f>SUM(C127)</f>
        <v>586670000</v>
      </c>
      <c r="D126" s="173">
        <f t="shared" ref="D126:R126" si="95">SUM(D127)</f>
        <v>0</v>
      </c>
      <c r="E126" s="173">
        <f t="shared" si="95"/>
        <v>0</v>
      </c>
      <c r="F126" s="173">
        <f t="shared" si="95"/>
        <v>0</v>
      </c>
      <c r="G126" s="173">
        <f t="shared" si="95"/>
        <v>0</v>
      </c>
      <c r="H126" s="173">
        <f t="shared" si="95"/>
        <v>-100671000</v>
      </c>
      <c r="I126" s="173">
        <f t="shared" si="95"/>
        <v>0</v>
      </c>
      <c r="J126" s="173">
        <f t="shared" si="95"/>
        <v>-100671000</v>
      </c>
      <c r="K126" s="173">
        <f t="shared" si="95"/>
        <v>485999000</v>
      </c>
      <c r="L126" s="173">
        <f t="shared" si="95"/>
        <v>478373746</v>
      </c>
      <c r="M126" s="173">
        <f t="shared" si="95"/>
        <v>478373746</v>
      </c>
      <c r="N126" s="173">
        <f t="shared" si="95"/>
        <v>0</v>
      </c>
      <c r="O126" s="173">
        <f t="shared" si="95"/>
        <v>0</v>
      </c>
      <c r="P126" s="173">
        <f t="shared" si="95"/>
        <v>0</v>
      </c>
      <c r="Q126" s="173">
        <f t="shared" si="95"/>
        <v>0</v>
      </c>
      <c r="R126" s="173">
        <f t="shared" si="95"/>
        <v>7625254</v>
      </c>
    </row>
    <row r="127" spans="1:18" s="187" customFormat="1" ht="16.5" customHeight="1">
      <c r="A127" s="189" t="s">
        <v>64</v>
      </c>
      <c r="B127" s="189" t="s">
        <v>1242</v>
      </c>
      <c r="C127" s="189">
        <v>586670000</v>
      </c>
      <c r="D127" s="189"/>
      <c r="E127" s="189"/>
      <c r="F127" s="115"/>
      <c r="G127" s="115"/>
      <c r="H127" s="266">
        <v>-100671000</v>
      </c>
      <c r="I127" s="266"/>
      <c r="J127" s="115">
        <f>SUM(F127:I127)</f>
        <v>-100671000</v>
      </c>
      <c r="K127" s="115">
        <f>C127+J127</f>
        <v>485999000</v>
      </c>
      <c r="L127" s="189">
        <v>478373746</v>
      </c>
      <c r="M127" s="189">
        <v>478373746</v>
      </c>
      <c r="N127" s="283">
        <f>L127-M127</f>
        <v>0</v>
      </c>
      <c r="O127" s="189"/>
      <c r="P127" s="189"/>
      <c r="Q127" s="283">
        <f>SUM(N127:P127)</f>
        <v>0</v>
      </c>
      <c r="R127" s="115">
        <f>K127-M127-Q127</f>
        <v>7625254</v>
      </c>
    </row>
    <row r="128" spans="1:18" s="187" customFormat="1" ht="16.5" customHeight="1">
      <c r="A128" s="173" t="s">
        <v>16</v>
      </c>
      <c r="B128" s="173" t="s">
        <v>298</v>
      </c>
      <c r="C128" s="173">
        <f>SUM(C129:C132)</f>
        <v>26076000</v>
      </c>
      <c r="D128" s="173">
        <f t="shared" ref="D128:R128" si="96">SUM(D129:D132)</f>
        <v>0</v>
      </c>
      <c r="E128" s="173">
        <f t="shared" si="96"/>
        <v>0</v>
      </c>
      <c r="F128" s="173">
        <f t="shared" si="96"/>
        <v>850000</v>
      </c>
      <c r="G128" s="173">
        <f t="shared" si="96"/>
        <v>0</v>
      </c>
      <c r="H128" s="173">
        <f t="shared" si="96"/>
        <v>-3706000</v>
      </c>
      <c r="I128" s="173">
        <f t="shared" si="96"/>
        <v>0</v>
      </c>
      <c r="J128" s="173">
        <f t="shared" si="96"/>
        <v>-2856000</v>
      </c>
      <c r="K128" s="173">
        <f t="shared" si="96"/>
        <v>23220000</v>
      </c>
      <c r="L128" s="173">
        <f t="shared" si="96"/>
        <v>23149990</v>
      </c>
      <c r="M128" s="173">
        <f t="shared" si="96"/>
        <v>23149990</v>
      </c>
      <c r="N128" s="173">
        <f t="shared" si="96"/>
        <v>0</v>
      </c>
      <c r="O128" s="173">
        <f t="shared" si="96"/>
        <v>0</v>
      </c>
      <c r="P128" s="173">
        <f t="shared" si="96"/>
        <v>0</v>
      </c>
      <c r="Q128" s="173">
        <f t="shared" si="96"/>
        <v>0</v>
      </c>
      <c r="R128" s="173">
        <f t="shared" si="96"/>
        <v>70010</v>
      </c>
    </row>
    <row r="129" spans="1:18" s="187" customFormat="1" ht="16.5" customHeight="1">
      <c r="A129" s="189" t="s">
        <v>64</v>
      </c>
      <c r="B129" s="189" t="s">
        <v>299</v>
      </c>
      <c r="C129" s="189">
        <v>12540000</v>
      </c>
      <c r="D129" s="189"/>
      <c r="E129" s="189"/>
      <c r="F129" s="115">
        <v>-450000</v>
      </c>
      <c r="G129" s="115"/>
      <c r="H129" s="266">
        <v>-2087000</v>
      </c>
      <c r="I129" s="266"/>
      <c r="J129" s="115">
        <f t="shared" ref="J129:J132" si="97">SUM(F129:I129)</f>
        <v>-2537000</v>
      </c>
      <c r="K129" s="115">
        <f>C129+J129</f>
        <v>10003000</v>
      </c>
      <c r="L129" s="189">
        <v>9992950</v>
      </c>
      <c r="M129" s="189">
        <v>9992950</v>
      </c>
      <c r="N129" s="283">
        <f t="shared" ref="N129:N132" si="98">L129-M129</f>
        <v>0</v>
      </c>
      <c r="O129" s="189"/>
      <c r="P129" s="189"/>
      <c r="Q129" s="283">
        <f t="shared" ref="Q129:Q132" si="99">SUM(N129:P129)</f>
        <v>0</v>
      </c>
      <c r="R129" s="115">
        <f t="shared" ref="R129:R132" si="100">K129-M129-Q129</f>
        <v>10050</v>
      </c>
    </row>
    <row r="130" spans="1:18" s="187" customFormat="1" ht="16.5" customHeight="1">
      <c r="A130" s="189" t="s">
        <v>64</v>
      </c>
      <c r="B130" s="189" t="s">
        <v>300</v>
      </c>
      <c r="C130" s="189">
        <v>7524000</v>
      </c>
      <c r="D130" s="189"/>
      <c r="E130" s="189"/>
      <c r="F130" s="115">
        <v>2300000</v>
      </c>
      <c r="G130" s="115"/>
      <c r="H130" s="266">
        <v>-1160000</v>
      </c>
      <c r="I130" s="266"/>
      <c r="J130" s="115">
        <f t="shared" si="97"/>
        <v>1140000</v>
      </c>
      <c r="K130" s="115">
        <f>C130+J130</f>
        <v>8664000</v>
      </c>
      <c r="L130" s="189">
        <v>8632510</v>
      </c>
      <c r="M130" s="189">
        <v>8632510</v>
      </c>
      <c r="N130" s="283">
        <f t="shared" si="98"/>
        <v>0</v>
      </c>
      <c r="O130" s="189"/>
      <c r="P130" s="189"/>
      <c r="Q130" s="283">
        <f t="shared" si="99"/>
        <v>0</v>
      </c>
      <c r="R130" s="115">
        <f t="shared" si="100"/>
        <v>31490</v>
      </c>
    </row>
    <row r="131" spans="1:18" s="187" customFormat="1" ht="16.5" customHeight="1">
      <c r="A131" s="189" t="s">
        <v>64</v>
      </c>
      <c r="B131" s="189" t="s">
        <v>301</v>
      </c>
      <c r="C131" s="189">
        <v>3108000</v>
      </c>
      <c r="D131" s="189"/>
      <c r="E131" s="189"/>
      <c r="F131" s="115"/>
      <c r="G131" s="115"/>
      <c r="H131" s="266">
        <v>-278000</v>
      </c>
      <c r="I131" s="266"/>
      <c r="J131" s="115">
        <f t="shared" si="97"/>
        <v>-278000</v>
      </c>
      <c r="K131" s="115">
        <f>C131+J131</f>
        <v>2830000</v>
      </c>
      <c r="L131" s="189">
        <v>2802900</v>
      </c>
      <c r="M131" s="189">
        <v>2802900</v>
      </c>
      <c r="N131" s="283">
        <f t="shared" si="98"/>
        <v>0</v>
      </c>
      <c r="O131" s="189"/>
      <c r="P131" s="189"/>
      <c r="Q131" s="283">
        <f t="shared" si="99"/>
        <v>0</v>
      </c>
      <c r="R131" s="115">
        <f t="shared" si="100"/>
        <v>27100</v>
      </c>
    </row>
    <row r="132" spans="1:18" s="187" customFormat="1" ht="16.5" customHeight="1">
      <c r="A132" s="189" t="s">
        <v>64</v>
      </c>
      <c r="B132" s="189" t="s">
        <v>302</v>
      </c>
      <c r="C132" s="189">
        <v>2904000</v>
      </c>
      <c r="D132" s="189"/>
      <c r="E132" s="189"/>
      <c r="F132" s="115">
        <v>-1000000</v>
      </c>
      <c r="G132" s="115"/>
      <c r="H132" s="266">
        <v>-181000</v>
      </c>
      <c r="I132" s="266"/>
      <c r="J132" s="115">
        <f t="shared" si="97"/>
        <v>-1181000</v>
      </c>
      <c r="K132" s="115">
        <f>C132+J132</f>
        <v>1723000</v>
      </c>
      <c r="L132" s="189">
        <v>1721630</v>
      </c>
      <c r="M132" s="189">
        <v>1721630</v>
      </c>
      <c r="N132" s="283">
        <f t="shared" si="98"/>
        <v>0</v>
      </c>
      <c r="O132" s="189"/>
      <c r="P132" s="189"/>
      <c r="Q132" s="283">
        <f t="shared" si="99"/>
        <v>0</v>
      </c>
      <c r="R132" s="115">
        <f t="shared" si="100"/>
        <v>1370</v>
      </c>
    </row>
    <row r="133" spans="1:18" s="187" customFormat="1" ht="16.5" customHeight="1">
      <c r="A133" s="173" t="s">
        <v>16</v>
      </c>
      <c r="B133" s="173" t="s">
        <v>1233</v>
      </c>
      <c r="C133" s="173">
        <f>SUM(C134)</f>
        <v>26400000</v>
      </c>
      <c r="D133" s="173">
        <f t="shared" ref="D133:R133" si="101">SUM(D134)</f>
        <v>0</v>
      </c>
      <c r="E133" s="173">
        <f t="shared" si="101"/>
        <v>0</v>
      </c>
      <c r="F133" s="173">
        <f t="shared" si="101"/>
        <v>0</v>
      </c>
      <c r="G133" s="173">
        <f t="shared" si="101"/>
        <v>0</v>
      </c>
      <c r="H133" s="173">
        <f t="shared" si="101"/>
        <v>-1300000</v>
      </c>
      <c r="I133" s="173">
        <f t="shared" si="101"/>
        <v>0</v>
      </c>
      <c r="J133" s="173">
        <f t="shared" si="101"/>
        <v>-1300000</v>
      </c>
      <c r="K133" s="173">
        <f t="shared" si="101"/>
        <v>25100000</v>
      </c>
      <c r="L133" s="173">
        <f t="shared" si="101"/>
        <v>24900000</v>
      </c>
      <c r="M133" s="173">
        <f t="shared" si="101"/>
        <v>24900000</v>
      </c>
      <c r="N133" s="173">
        <f t="shared" si="101"/>
        <v>0</v>
      </c>
      <c r="O133" s="173">
        <f t="shared" si="101"/>
        <v>0</v>
      </c>
      <c r="P133" s="173">
        <f t="shared" si="101"/>
        <v>0</v>
      </c>
      <c r="Q133" s="173">
        <f t="shared" si="101"/>
        <v>0</v>
      </c>
      <c r="R133" s="173">
        <f t="shared" si="101"/>
        <v>200000</v>
      </c>
    </row>
    <row r="134" spans="1:18" s="187" customFormat="1" ht="16.5" customHeight="1">
      <c r="A134" s="189" t="s">
        <v>1092</v>
      </c>
      <c r="B134" s="189" t="s">
        <v>1236</v>
      </c>
      <c r="C134" s="189">
        <v>26400000</v>
      </c>
      <c r="D134" s="189"/>
      <c r="E134" s="189"/>
      <c r="F134" s="115"/>
      <c r="G134" s="115"/>
      <c r="H134" s="266">
        <v>-1300000</v>
      </c>
      <c r="I134" s="266"/>
      <c r="J134" s="115">
        <f>SUM(F134:I134)</f>
        <v>-1300000</v>
      </c>
      <c r="K134" s="115">
        <f>C134+J134</f>
        <v>25100000</v>
      </c>
      <c r="L134" s="189">
        <v>24900000</v>
      </c>
      <c r="M134" s="189">
        <v>24900000</v>
      </c>
      <c r="N134" s="283">
        <f>L134-M134</f>
        <v>0</v>
      </c>
      <c r="O134" s="189"/>
      <c r="P134" s="189"/>
      <c r="Q134" s="283">
        <f>SUM(N134:P134)</f>
        <v>0</v>
      </c>
      <c r="R134" s="115">
        <f>K134-M134-Q134</f>
        <v>200000</v>
      </c>
    </row>
    <row r="135" spans="1:18" s="187" customFormat="1" ht="16.5" customHeight="1">
      <c r="A135" s="173" t="s">
        <v>16</v>
      </c>
      <c r="B135" s="173" t="s">
        <v>1099</v>
      </c>
      <c r="C135" s="173">
        <f>SUM(C136)</f>
        <v>73400000</v>
      </c>
      <c r="D135" s="173">
        <f t="shared" ref="D135:R135" si="102">SUM(D136)</f>
        <v>0</v>
      </c>
      <c r="E135" s="173">
        <f t="shared" si="102"/>
        <v>0</v>
      </c>
      <c r="F135" s="173">
        <f t="shared" si="102"/>
        <v>0</v>
      </c>
      <c r="G135" s="173">
        <f t="shared" si="102"/>
        <v>0</v>
      </c>
      <c r="H135" s="173">
        <f t="shared" si="102"/>
        <v>-24489000</v>
      </c>
      <c r="I135" s="173">
        <f t="shared" si="102"/>
        <v>0</v>
      </c>
      <c r="J135" s="173">
        <f t="shared" si="102"/>
        <v>-24489000</v>
      </c>
      <c r="K135" s="173">
        <f t="shared" si="102"/>
        <v>48911000</v>
      </c>
      <c r="L135" s="173">
        <f t="shared" si="102"/>
        <v>47022420</v>
      </c>
      <c r="M135" s="173">
        <f t="shared" si="102"/>
        <v>47022420</v>
      </c>
      <c r="N135" s="173">
        <f t="shared" si="102"/>
        <v>0</v>
      </c>
      <c r="O135" s="173">
        <f t="shared" si="102"/>
        <v>0</v>
      </c>
      <c r="P135" s="173">
        <f t="shared" si="102"/>
        <v>0</v>
      </c>
      <c r="Q135" s="173">
        <f t="shared" si="102"/>
        <v>0</v>
      </c>
      <c r="R135" s="173">
        <f t="shared" si="102"/>
        <v>1888580</v>
      </c>
    </row>
    <row r="136" spans="1:18" s="187" customFormat="1" ht="16.5" customHeight="1">
      <c r="A136" s="189" t="s">
        <v>64</v>
      </c>
      <c r="B136" s="189" t="s">
        <v>1099</v>
      </c>
      <c r="C136" s="189">
        <v>73400000</v>
      </c>
      <c r="D136" s="189"/>
      <c r="E136" s="189"/>
      <c r="F136" s="115"/>
      <c r="G136" s="115"/>
      <c r="H136" s="266">
        <v>-24489000</v>
      </c>
      <c r="I136" s="266"/>
      <c r="J136" s="115">
        <f>SUM(F136:I136)</f>
        <v>-24489000</v>
      </c>
      <c r="K136" s="115">
        <f>C136+J136</f>
        <v>48911000</v>
      </c>
      <c r="L136" s="189">
        <v>47022420</v>
      </c>
      <c r="M136" s="189">
        <v>47022420</v>
      </c>
      <c r="N136" s="283">
        <f>L136-M136</f>
        <v>0</v>
      </c>
      <c r="O136" s="189"/>
      <c r="P136" s="189"/>
      <c r="Q136" s="283">
        <f>SUM(N136:P136)</f>
        <v>0</v>
      </c>
      <c r="R136" s="115">
        <f>K136-M136-Q136</f>
        <v>1888580</v>
      </c>
    </row>
    <row r="137" spans="1:18" s="187" customFormat="1" ht="16.5" customHeight="1">
      <c r="A137" s="173" t="s">
        <v>16</v>
      </c>
      <c r="B137" s="173" t="s">
        <v>1100</v>
      </c>
      <c r="C137" s="173">
        <f>SUM(C138:C141)</f>
        <v>81182000</v>
      </c>
      <c r="D137" s="173">
        <f t="shared" ref="D137:R137" si="103">SUM(D138:D141)</f>
        <v>0</v>
      </c>
      <c r="E137" s="173">
        <f t="shared" si="103"/>
        <v>0</v>
      </c>
      <c r="F137" s="173">
        <f t="shared" si="103"/>
        <v>0</v>
      </c>
      <c r="G137" s="173">
        <f t="shared" si="103"/>
        <v>0</v>
      </c>
      <c r="H137" s="173">
        <f t="shared" si="103"/>
        <v>-10150000</v>
      </c>
      <c r="I137" s="173">
        <f t="shared" si="103"/>
        <v>0</v>
      </c>
      <c r="J137" s="173">
        <f t="shared" si="103"/>
        <v>-10150000</v>
      </c>
      <c r="K137" s="173">
        <f t="shared" si="103"/>
        <v>71032000</v>
      </c>
      <c r="L137" s="173">
        <f t="shared" si="103"/>
        <v>70879176</v>
      </c>
      <c r="M137" s="173">
        <f t="shared" si="103"/>
        <v>70879176</v>
      </c>
      <c r="N137" s="173">
        <f t="shared" si="103"/>
        <v>0</v>
      </c>
      <c r="O137" s="173">
        <f t="shared" si="103"/>
        <v>0</v>
      </c>
      <c r="P137" s="173">
        <f t="shared" si="103"/>
        <v>0</v>
      </c>
      <c r="Q137" s="173">
        <f t="shared" si="103"/>
        <v>0</v>
      </c>
      <c r="R137" s="173">
        <f t="shared" si="103"/>
        <v>152824</v>
      </c>
    </row>
    <row r="138" spans="1:18" s="187" customFormat="1" ht="16.5" customHeight="1">
      <c r="A138" s="189" t="s">
        <v>64</v>
      </c>
      <c r="B138" s="189" t="s">
        <v>1168</v>
      </c>
      <c r="C138" s="189">
        <v>26892000</v>
      </c>
      <c r="D138" s="189"/>
      <c r="E138" s="189"/>
      <c r="F138" s="115">
        <v>-5000000</v>
      </c>
      <c r="G138" s="115"/>
      <c r="H138" s="266">
        <v>-700000</v>
      </c>
      <c r="I138" s="266"/>
      <c r="J138" s="115">
        <f t="shared" ref="J138:J141" si="104">SUM(F138:I138)</f>
        <v>-5700000</v>
      </c>
      <c r="K138" s="115">
        <f>C138+J138</f>
        <v>21192000</v>
      </c>
      <c r="L138" s="189">
        <v>21041020</v>
      </c>
      <c r="M138" s="189">
        <v>21041020</v>
      </c>
      <c r="N138" s="283">
        <f t="shared" ref="N138:N141" si="105">L138-M138</f>
        <v>0</v>
      </c>
      <c r="O138" s="189"/>
      <c r="P138" s="189"/>
      <c r="Q138" s="283">
        <f t="shared" ref="Q138:Q141" si="106">SUM(N138:P138)</f>
        <v>0</v>
      </c>
      <c r="R138" s="115">
        <f t="shared" ref="R138:R141" si="107">K138-M138-Q138</f>
        <v>150980</v>
      </c>
    </row>
    <row r="139" spans="1:18" s="187" customFormat="1" ht="16.5" customHeight="1">
      <c r="A139" s="189" t="s">
        <v>64</v>
      </c>
      <c r="B139" s="189" t="s">
        <v>1101</v>
      </c>
      <c r="C139" s="189">
        <v>9200000</v>
      </c>
      <c r="D139" s="189"/>
      <c r="E139" s="189"/>
      <c r="F139" s="115">
        <v>12000000</v>
      </c>
      <c r="G139" s="115"/>
      <c r="H139" s="266">
        <v>-345000</v>
      </c>
      <c r="I139" s="266"/>
      <c r="J139" s="115">
        <f t="shared" si="104"/>
        <v>11655000</v>
      </c>
      <c r="K139" s="115">
        <f>C139+J139</f>
        <v>20855000</v>
      </c>
      <c r="L139" s="189">
        <v>20854482</v>
      </c>
      <c r="M139" s="189">
        <v>20854482</v>
      </c>
      <c r="N139" s="283">
        <f t="shared" si="105"/>
        <v>0</v>
      </c>
      <c r="O139" s="189"/>
      <c r="P139" s="189"/>
      <c r="Q139" s="283">
        <f t="shared" si="106"/>
        <v>0</v>
      </c>
      <c r="R139" s="115">
        <f t="shared" si="107"/>
        <v>518</v>
      </c>
    </row>
    <row r="140" spans="1:18" s="187" customFormat="1" ht="16.5" customHeight="1">
      <c r="A140" s="189" t="s">
        <v>64</v>
      </c>
      <c r="B140" s="189" t="s">
        <v>1102</v>
      </c>
      <c r="C140" s="189">
        <v>6200000</v>
      </c>
      <c r="D140" s="189"/>
      <c r="E140" s="189"/>
      <c r="F140" s="115">
        <v>4000000</v>
      </c>
      <c r="G140" s="115"/>
      <c r="H140" s="115">
        <v>-1684000</v>
      </c>
      <c r="I140" s="115"/>
      <c r="J140" s="115">
        <f t="shared" si="104"/>
        <v>2316000</v>
      </c>
      <c r="K140" s="115">
        <f>C140+J140</f>
        <v>8516000</v>
      </c>
      <c r="L140" s="189">
        <v>8515400</v>
      </c>
      <c r="M140" s="189">
        <v>8515400</v>
      </c>
      <c r="N140" s="283">
        <f t="shared" si="105"/>
        <v>0</v>
      </c>
      <c r="O140" s="189"/>
      <c r="P140" s="189"/>
      <c r="Q140" s="283">
        <f t="shared" si="106"/>
        <v>0</v>
      </c>
      <c r="R140" s="115">
        <f t="shared" si="107"/>
        <v>600</v>
      </c>
    </row>
    <row r="141" spans="1:18" s="187" customFormat="1" ht="16.5" customHeight="1">
      <c r="A141" s="189" t="s">
        <v>64</v>
      </c>
      <c r="B141" s="189" t="s">
        <v>1103</v>
      </c>
      <c r="C141" s="189">
        <v>38890000</v>
      </c>
      <c r="D141" s="189"/>
      <c r="E141" s="189"/>
      <c r="F141" s="115">
        <v>-11000000</v>
      </c>
      <c r="G141" s="115"/>
      <c r="H141" s="115">
        <v>-7421000</v>
      </c>
      <c r="I141" s="115"/>
      <c r="J141" s="115">
        <f t="shared" si="104"/>
        <v>-18421000</v>
      </c>
      <c r="K141" s="115">
        <f>C141+J141</f>
        <v>20469000</v>
      </c>
      <c r="L141" s="189">
        <v>20468274</v>
      </c>
      <c r="M141" s="189">
        <v>20468274</v>
      </c>
      <c r="N141" s="283">
        <f t="shared" si="105"/>
        <v>0</v>
      </c>
      <c r="O141" s="189"/>
      <c r="P141" s="189"/>
      <c r="Q141" s="283">
        <f t="shared" si="106"/>
        <v>0</v>
      </c>
      <c r="R141" s="115">
        <f t="shared" si="107"/>
        <v>726</v>
      </c>
    </row>
    <row r="142" spans="1:18" s="187" customFormat="1" ht="16.5" customHeight="1">
      <c r="A142" s="173" t="s">
        <v>16</v>
      </c>
      <c r="B142" s="173" t="s">
        <v>1104</v>
      </c>
      <c r="C142" s="173">
        <f>SUM(C143:C144)</f>
        <v>12200000</v>
      </c>
      <c r="D142" s="173">
        <f t="shared" ref="D142:R142" si="108">SUM(D143:D144)</f>
        <v>0</v>
      </c>
      <c r="E142" s="173">
        <f t="shared" si="108"/>
        <v>0</v>
      </c>
      <c r="F142" s="173">
        <f t="shared" si="108"/>
        <v>0</v>
      </c>
      <c r="G142" s="173">
        <f t="shared" si="108"/>
        <v>0</v>
      </c>
      <c r="H142" s="173">
        <f t="shared" si="108"/>
        <v>-4484000</v>
      </c>
      <c r="I142" s="173">
        <f t="shared" si="108"/>
        <v>0</v>
      </c>
      <c r="J142" s="173">
        <f t="shared" si="108"/>
        <v>-4484000</v>
      </c>
      <c r="K142" s="173">
        <f t="shared" si="108"/>
        <v>7716000</v>
      </c>
      <c r="L142" s="173">
        <f t="shared" si="108"/>
        <v>7711050</v>
      </c>
      <c r="M142" s="173">
        <f t="shared" si="108"/>
        <v>7711050</v>
      </c>
      <c r="N142" s="173">
        <f t="shared" si="108"/>
        <v>0</v>
      </c>
      <c r="O142" s="173">
        <f t="shared" si="108"/>
        <v>0</v>
      </c>
      <c r="P142" s="173">
        <f t="shared" si="108"/>
        <v>0</v>
      </c>
      <c r="Q142" s="173">
        <f t="shared" si="108"/>
        <v>0</v>
      </c>
      <c r="R142" s="173">
        <f t="shared" si="108"/>
        <v>4950</v>
      </c>
    </row>
    <row r="143" spans="1:18" s="187" customFormat="1" ht="16.5" customHeight="1">
      <c r="A143" s="189" t="s">
        <v>64</v>
      </c>
      <c r="B143" s="189" t="s">
        <v>1189</v>
      </c>
      <c r="C143" s="189">
        <v>7600000</v>
      </c>
      <c r="D143" s="189"/>
      <c r="E143" s="189"/>
      <c r="F143" s="115"/>
      <c r="G143" s="115"/>
      <c r="H143" s="115">
        <v>-3562000</v>
      </c>
      <c r="I143" s="115"/>
      <c r="J143" s="115">
        <f t="shared" ref="J143:J144" si="109">SUM(F143:I143)</f>
        <v>-3562000</v>
      </c>
      <c r="K143" s="115">
        <f>C143+J143</f>
        <v>4038000</v>
      </c>
      <c r="L143" s="189">
        <v>4033450</v>
      </c>
      <c r="M143" s="189">
        <v>4033450</v>
      </c>
      <c r="N143" s="283">
        <f t="shared" ref="N143:N144" si="110">L143-M143</f>
        <v>0</v>
      </c>
      <c r="O143" s="189"/>
      <c r="P143" s="189"/>
      <c r="Q143" s="283">
        <f t="shared" ref="Q143:Q144" si="111">SUM(N143:P143)</f>
        <v>0</v>
      </c>
      <c r="R143" s="115">
        <f t="shared" ref="R143:R144" si="112">K143-M143-Q143</f>
        <v>4550</v>
      </c>
    </row>
    <row r="144" spans="1:18" s="187" customFormat="1" ht="16.5" customHeight="1">
      <c r="A144" s="189" t="s">
        <v>64</v>
      </c>
      <c r="B144" s="189" t="s">
        <v>1190</v>
      </c>
      <c r="C144" s="189">
        <v>4600000</v>
      </c>
      <c r="D144" s="189"/>
      <c r="E144" s="189"/>
      <c r="F144" s="115"/>
      <c r="G144" s="115"/>
      <c r="H144" s="115">
        <v>-922000</v>
      </c>
      <c r="I144" s="115"/>
      <c r="J144" s="115">
        <f t="shared" si="109"/>
        <v>-922000</v>
      </c>
      <c r="K144" s="115">
        <f>C144+J144</f>
        <v>3678000</v>
      </c>
      <c r="L144" s="189">
        <v>3677600</v>
      </c>
      <c r="M144" s="189">
        <v>3677600</v>
      </c>
      <c r="N144" s="283">
        <f t="shared" si="110"/>
        <v>0</v>
      </c>
      <c r="O144" s="189"/>
      <c r="P144" s="189"/>
      <c r="Q144" s="283">
        <f t="shared" si="111"/>
        <v>0</v>
      </c>
      <c r="R144" s="115">
        <f t="shared" si="112"/>
        <v>400</v>
      </c>
    </row>
    <row r="145" spans="1:18" s="187" customFormat="1" ht="16.5" customHeight="1">
      <c r="A145" s="173" t="s">
        <v>16</v>
      </c>
      <c r="B145" s="173" t="s">
        <v>1150</v>
      </c>
      <c r="C145" s="173">
        <f>SUM(C146)</f>
        <v>750000</v>
      </c>
      <c r="D145" s="173">
        <f t="shared" ref="D145:R145" si="113">SUM(D146)</f>
        <v>0</v>
      </c>
      <c r="E145" s="173">
        <f t="shared" si="113"/>
        <v>0</v>
      </c>
      <c r="F145" s="173">
        <f t="shared" si="113"/>
        <v>0</v>
      </c>
      <c r="G145" s="173">
        <f t="shared" si="113"/>
        <v>0</v>
      </c>
      <c r="H145" s="173">
        <f t="shared" si="113"/>
        <v>-750000</v>
      </c>
      <c r="I145" s="173">
        <f t="shared" si="113"/>
        <v>0</v>
      </c>
      <c r="J145" s="173">
        <f t="shared" si="113"/>
        <v>-750000</v>
      </c>
      <c r="K145" s="173">
        <f t="shared" si="113"/>
        <v>0</v>
      </c>
      <c r="L145" s="173">
        <f t="shared" si="113"/>
        <v>0</v>
      </c>
      <c r="M145" s="173">
        <f t="shared" si="113"/>
        <v>0</v>
      </c>
      <c r="N145" s="173">
        <f t="shared" si="113"/>
        <v>0</v>
      </c>
      <c r="O145" s="173">
        <f t="shared" si="113"/>
        <v>0</v>
      </c>
      <c r="P145" s="173">
        <f t="shared" si="113"/>
        <v>0</v>
      </c>
      <c r="Q145" s="173">
        <f t="shared" si="113"/>
        <v>0</v>
      </c>
      <c r="R145" s="173">
        <f t="shared" si="113"/>
        <v>0</v>
      </c>
    </row>
    <row r="146" spans="1:18" s="187" customFormat="1" ht="16.5" customHeight="1">
      <c r="A146" s="189" t="s">
        <v>1092</v>
      </c>
      <c r="B146" s="189" t="s">
        <v>1150</v>
      </c>
      <c r="C146" s="189">
        <v>750000</v>
      </c>
      <c r="D146" s="189"/>
      <c r="E146" s="189"/>
      <c r="F146" s="115"/>
      <c r="G146" s="115"/>
      <c r="H146" s="115">
        <v>-750000</v>
      </c>
      <c r="I146" s="115"/>
      <c r="J146" s="115">
        <f>SUM(F146:I146)</f>
        <v>-750000</v>
      </c>
      <c r="K146" s="115">
        <f>C146+J146</f>
        <v>0</v>
      </c>
      <c r="L146" s="189">
        <v>0</v>
      </c>
      <c r="M146" s="189">
        <v>0</v>
      </c>
      <c r="N146" s="283">
        <f>L146-M146</f>
        <v>0</v>
      </c>
      <c r="O146" s="189"/>
      <c r="P146" s="189"/>
      <c r="Q146" s="283">
        <f>SUM(N146:P146)</f>
        <v>0</v>
      </c>
      <c r="R146" s="115">
        <f>K146-M146-Q146</f>
        <v>0</v>
      </c>
    </row>
    <row r="147" spans="1:18" s="187" customFormat="1" ht="16.5" customHeight="1">
      <c r="A147" s="173" t="s">
        <v>16</v>
      </c>
      <c r="B147" s="173" t="s">
        <v>1191</v>
      </c>
      <c r="C147" s="173">
        <f>SUM(C148:C149)</f>
        <v>17200000</v>
      </c>
      <c r="D147" s="173">
        <f t="shared" ref="D147:R147" si="114">SUM(D148:D149)</f>
        <v>0</v>
      </c>
      <c r="E147" s="173">
        <f t="shared" si="114"/>
        <v>0</v>
      </c>
      <c r="F147" s="173">
        <f t="shared" si="114"/>
        <v>0</v>
      </c>
      <c r="G147" s="173">
        <f t="shared" si="114"/>
        <v>0</v>
      </c>
      <c r="H147" s="173">
        <f t="shared" si="114"/>
        <v>-1408000</v>
      </c>
      <c r="I147" s="173">
        <f t="shared" si="114"/>
        <v>0</v>
      </c>
      <c r="J147" s="173">
        <f t="shared" si="114"/>
        <v>-1408000</v>
      </c>
      <c r="K147" s="173">
        <f t="shared" si="114"/>
        <v>15792000</v>
      </c>
      <c r="L147" s="173">
        <f t="shared" si="114"/>
        <v>15471600</v>
      </c>
      <c r="M147" s="173">
        <f t="shared" si="114"/>
        <v>15471600</v>
      </c>
      <c r="N147" s="173">
        <f t="shared" si="114"/>
        <v>0</v>
      </c>
      <c r="O147" s="173">
        <f t="shared" si="114"/>
        <v>0</v>
      </c>
      <c r="P147" s="173">
        <f t="shared" si="114"/>
        <v>0</v>
      </c>
      <c r="Q147" s="173">
        <f t="shared" si="114"/>
        <v>0</v>
      </c>
      <c r="R147" s="173">
        <f t="shared" si="114"/>
        <v>320400</v>
      </c>
    </row>
    <row r="148" spans="1:18" s="187" customFormat="1" ht="16.5" customHeight="1">
      <c r="A148" s="189" t="s">
        <v>64</v>
      </c>
      <c r="B148" s="189" t="s">
        <v>1229</v>
      </c>
      <c r="C148" s="189">
        <v>2400000</v>
      </c>
      <c r="D148" s="189"/>
      <c r="E148" s="189"/>
      <c r="F148" s="115"/>
      <c r="G148" s="115"/>
      <c r="H148" s="115">
        <v>-240000</v>
      </c>
      <c r="I148" s="115"/>
      <c r="J148" s="115">
        <f t="shared" ref="J148:J149" si="115">SUM(F148:I148)</f>
        <v>-240000</v>
      </c>
      <c r="K148" s="115">
        <f>C148+J148</f>
        <v>2160000</v>
      </c>
      <c r="L148" s="189">
        <v>2160000</v>
      </c>
      <c r="M148" s="189">
        <v>2160000</v>
      </c>
      <c r="N148" s="283">
        <f t="shared" ref="N148:N149" si="116">L148-M148</f>
        <v>0</v>
      </c>
      <c r="O148" s="189"/>
      <c r="P148" s="189"/>
      <c r="Q148" s="283">
        <f t="shared" ref="Q148:Q149" si="117">SUM(N148:P148)</f>
        <v>0</v>
      </c>
      <c r="R148" s="115">
        <f t="shared" ref="R148:R149" si="118">K148-M148-Q148</f>
        <v>0</v>
      </c>
    </row>
    <row r="149" spans="1:18" s="187" customFormat="1" ht="16.5" customHeight="1">
      <c r="A149" s="189" t="s">
        <v>64</v>
      </c>
      <c r="B149" s="189" t="s">
        <v>1192</v>
      </c>
      <c r="C149" s="189">
        <v>14800000</v>
      </c>
      <c r="D149" s="189"/>
      <c r="E149" s="189"/>
      <c r="F149" s="115"/>
      <c r="G149" s="115"/>
      <c r="H149" s="115">
        <v>-1168000</v>
      </c>
      <c r="I149" s="115"/>
      <c r="J149" s="115">
        <f t="shared" si="115"/>
        <v>-1168000</v>
      </c>
      <c r="K149" s="115">
        <f>C149+J149</f>
        <v>13632000</v>
      </c>
      <c r="L149" s="189">
        <v>13311600</v>
      </c>
      <c r="M149" s="189">
        <v>13311600</v>
      </c>
      <c r="N149" s="283">
        <f t="shared" si="116"/>
        <v>0</v>
      </c>
      <c r="O149" s="189"/>
      <c r="P149" s="189"/>
      <c r="Q149" s="283">
        <f t="shared" si="117"/>
        <v>0</v>
      </c>
      <c r="R149" s="115">
        <f t="shared" si="118"/>
        <v>320400</v>
      </c>
    </row>
    <row r="150" spans="1:18" s="187" customFormat="1" ht="16.5" customHeight="1">
      <c r="A150" s="173" t="s">
        <v>16</v>
      </c>
      <c r="B150" s="173" t="s">
        <v>1106</v>
      </c>
      <c r="C150" s="173">
        <f>SUM(C151:C152)</f>
        <v>42000000</v>
      </c>
      <c r="D150" s="173">
        <f t="shared" ref="D150:R150" si="119">SUM(D151:D152)</f>
        <v>0</v>
      </c>
      <c r="E150" s="173">
        <f t="shared" si="119"/>
        <v>0</v>
      </c>
      <c r="F150" s="173">
        <f t="shared" si="119"/>
        <v>0</v>
      </c>
      <c r="G150" s="173">
        <f t="shared" si="119"/>
        <v>0</v>
      </c>
      <c r="H150" s="173">
        <f t="shared" si="119"/>
        <v>-40598000</v>
      </c>
      <c r="I150" s="173">
        <f t="shared" si="119"/>
        <v>0</v>
      </c>
      <c r="J150" s="173">
        <f t="shared" si="119"/>
        <v>-40598000</v>
      </c>
      <c r="K150" s="173">
        <f t="shared" si="119"/>
        <v>1402000</v>
      </c>
      <c r="L150" s="173">
        <f t="shared" si="119"/>
        <v>1401150</v>
      </c>
      <c r="M150" s="173">
        <f t="shared" si="119"/>
        <v>1401150</v>
      </c>
      <c r="N150" s="173">
        <f t="shared" si="119"/>
        <v>0</v>
      </c>
      <c r="O150" s="173">
        <f t="shared" si="119"/>
        <v>0</v>
      </c>
      <c r="P150" s="173">
        <f t="shared" si="119"/>
        <v>0</v>
      </c>
      <c r="Q150" s="173">
        <f t="shared" si="119"/>
        <v>0</v>
      </c>
      <c r="R150" s="173">
        <f t="shared" si="119"/>
        <v>850</v>
      </c>
    </row>
    <row r="151" spans="1:18" s="187" customFormat="1" ht="16.5" customHeight="1">
      <c r="A151" s="189" t="s">
        <v>64</v>
      </c>
      <c r="B151" s="189" t="s">
        <v>1251</v>
      </c>
      <c r="C151" s="189">
        <v>36000000</v>
      </c>
      <c r="D151" s="189"/>
      <c r="E151" s="189"/>
      <c r="F151" s="115"/>
      <c r="G151" s="115"/>
      <c r="H151" s="115">
        <v>-36000000</v>
      </c>
      <c r="I151" s="115"/>
      <c r="J151" s="115">
        <f t="shared" ref="J151:J152" si="120">SUM(F151:I151)</f>
        <v>-36000000</v>
      </c>
      <c r="K151" s="115">
        <f>C151+J151</f>
        <v>0</v>
      </c>
      <c r="L151" s="189">
        <v>0</v>
      </c>
      <c r="M151" s="189">
        <v>0</v>
      </c>
      <c r="N151" s="283">
        <f t="shared" ref="N151:N152" si="121">L151-M151</f>
        <v>0</v>
      </c>
      <c r="O151" s="189"/>
      <c r="P151" s="189"/>
      <c r="Q151" s="283">
        <f t="shared" ref="Q151:Q152" si="122">SUM(N151:P151)</f>
        <v>0</v>
      </c>
      <c r="R151" s="115">
        <f t="shared" ref="R151:R152" si="123">K151-M151-Q151</f>
        <v>0</v>
      </c>
    </row>
    <row r="152" spans="1:18" s="187" customFormat="1" ht="16.5" customHeight="1">
      <c r="A152" s="189" t="s">
        <v>64</v>
      </c>
      <c r="B152" s="189" t="s">
        <v>1252</v>
      </c>
      <c r="C152" s="189">
        <v>6000000</v>
      </c>
      <c r="D152" s="189"/>
      <c r="E152" s="189"/>
      <c r="F152" s="115"/>
      <c r="G152" s="115"/>
      <c r="H152" s="115">
        <v>-4598000</v>
      </c>
      <c r="I152" s="115"/>
      <c r="J152" s="115">
        <f t="shared" si="120"/>
        <v>-4598000</v>
      </c>
      <c r="K152" s="115">
        <f>C152+J152</f>
        <v>1402000</v>
      </c>
      <c r="L152" s="189">
        <v>1401150</v>
      </c>
      <c r="M152" s="189">
        <v>1401150</v>
      </c>
      <c r="N152" s="283">
        <f t="shared" si="121"/>
        <v>0</v>
      </c>
      <c r="O152" s="189"/>
      <c r="P152" s="189"/>
      <c r="Q152" s="283">
        <f t="shared" si="122"/>
        <v>0</v>
      </c>
      <c r="R152" s="115">
        <f t="shared" si="123"/>
        <v>850</v>
      </c>
    </row>
    <row r="153" spans="1:18" s="187" customFormat="1" ht="16.5" customHeight="1">
      <c r="A153" s="173" t="s">
        <v>16</v>
      </c>
      <c r="B153" s="173" t="s">
        <v>1116</v>
      </c>
      <c r="C153" s="173">
        <f>SUM(C154:C156)</f>
        <v>183490000</v>
      </c>
      <c r="D153" s="173">
        <f t="shared" ref="D153:R153" si="124">SUM(D154:D156)</f>
        <v>0</v>
      </c>
      <c r="E153" s="173">
        <f t="shared" si="124"/>
        <v>0</v>
      </c>
      <c r="F153" s="173">
        <f t="shared" si="124"/>
        <v>0</v>
      </c>
      <c r="G153" s="173">
        <f t="shared" si="124"/>
        <v>0</v>
      </c>
      <c r="H153" s="173">
        <f t="shared" si="124"/>
        <v>-44578000</v>
      </c>
      <c r="I153" s="173">
        <f t="shared" si="124"/>
        <v>0</v>
      </c>
      <c r="J153" s="173">
        <f t="shared" si="124"/>
        <v>-44578000</v>
      </c>
      <c r="K153" s="173">
        <f t="shared" si="124"/>
        <v>138912000</v>
      </c>
      <c r="L153" s="173">
        <f t="shared" si="124"/>
        <v>136421850</v>
      </c>
      <c r="M153" s="173">
        <f t="shared" si="124"/>
        <v>136421850</v>
      </c>
      <c r="N153" s="173">
        <f t="shared" si="124"/>
        <v>0</v>
      </c>
      <c r="O153" s="173">
        <f t="shared" si="124"/>
        <v>0</v>
      </c>
      <c r="P153" s="173">
        <f t="shared" si="124"/>
        <v>0</v>
      </c>
      <c r="Q153" s="173">
        <f t="shared" si="124"/>
        <v>0</v>
      </c>
      <c r="R153" s="173">
        <f t="shared" si="124"/>
        <v>2490150</v>
      </c>
    </row>
    <row r="154" spans="1:18" s="187" customFormat="1" ht="16.5" customHeight="1">
      <c r="A154" s="189" t="s">
        <v>64</v>
      </c>
      <c r="B154" s="189" t="s">
        <v>1117</v>
      </c>
      <c r="C154" s="189">
        <v>5440000</v>
      </c>
      <c r="D154" s="189"/>
      <c r="E154" s="189"/>
      <c r="F154" s="115"/>
      <c r="G154" s="115"/>
      <c r="H154" s="115">
        <v>-270000</v>
      </c>
      <c r="I154" s="115"/>
      <c r="J154" s="115">
        <f t="shared" ref="J154:J156" si="125">SUM(F154:I154)</f>
        <v>-270000</v>
      </c>
      <c r="K154" s="115">
        <f>C154+J154</f>
        <v>5170000</v>
      </c>
      <c r="L154" s="189">
        <v>4950000</v>
      </c>
      <c r="M154" s="189">
        <v>4950000</v>
      </c>
      <c r="N154" s="283">
        <f t="shared" ref="N154:N156" si="126">L154-M154</f>
        <v>0</v>
      </c>
      <c r="O154" s="189"/>
      <c r="P154" s="189"/>
      <c r="Q154" s="283">
        <f t="shared" ref="Q154:Q156" si="127">SUM(N154:P154)</f>
        <v>0</v>
      </c>
      <c r="R154" s="115">
        <f t="shared" ref="R154:R156" si="128">K154-M154-Q154</f>
        <v>220000</v>
      </c>
    </row>
    <row r="155" spans="1:18" s="187" customFormat="1" ht="16.5" customHeight="1">
      <c r="A155" s="189" t="s">
        <v>64</v>
      </c>
      <c r="B155" s="189" t="s">
        <v>1253</v>
      </c>
      <c r="C155" s="189">
        <v>176050000</v>
      </c>
      <c r="D155" s="189"/>
      <c r="E155" s="189"/>
      <c r="F155" s="115"/>
      <c r="G155" s="115"/>
      <c r="H155" s="115">
        <v>-44151000</v>
      </c>
      <c r="I155" s="115"/>
      <c r="J155" s="115">
        <f t="shared" si="125"/>
        <v>-44151000</v>
      </c>
      <c r="K155" s="115">
        <f>C155+J155</f>
        <v>131899000</v>
      </c>
      <c r="L155" s="189">
        <v>129629000</v>
      </c>
      <c r="M155" s="189">
        <v>129629000</v>
      </c>
      <c r="N155" s="283">
        <f t="shared" si="126"/>
        <v>0</v>
      </c>
      <c r="O155" s="189"/>
      <c r="P155" s="189"/>
      <c r="Q155" s="283">
        <f t="shared" si="127"/>
        <v>0</v>
      </c>
      <c r="R155" s="115">
        <f t="shared" si="128"/>
        <v>2270000</v>
      </c>
    </row>
    <row r="156" spans="1:18" s="187" customFormat="1" ht="16.5" customHeight="1">
      <c r="A156" s="189" t="s">
        <v>64</v>
      </c>
      <c r="B156" s="189" t="s">
        <v>1254</v>
      </c>
      <c r="C156" s="189">
        <v>2000000</v>
      </c>
      <c r="D156" s="189"/>
      <c r="E156" s="189"/>
      <c r="F156" s="115"/>
      <c r="G156" s="115"/>
      <c r="H156" s="115">
        <v>-157000</v>
      </c>
      <c r="I156" s="115"/>
      <c r="J156" s="115">
        <f t="shared" si="125"/>
        <v>-157000</v>
      </c>
      <c r="K156" s="115">
        <f>C156+J156</f>
        <v>1843000</v>
      </c>
      <c r="L156" s="189">
        <v>1842850</v>
      </c>
      <c r="M156" s="189">
        <v>1842850</v>
      </c>
      <c r="N156" s="283">
        <f t="shared" si="126"/>
        <v>0</v>
      </c>
      <c r="O156" s="189"/>
      <c r="P156" s="189"/>
      <c r="Q156" s="283">
        <f t="shared" si="127"/>
        <v>0</v>
      </c>
      <c r="R156" s="115">
        <f t="shared" si="128"/>
        <v>150</v>
      </c>
    </row>
    <row r="157" spans="1:18" s="187" customFormat="1" ht="16.5" customHeight="1">
      <c r="A157" s="173" t="s">
        <v>16</v>
      </c>
      <c r="B157" s="173" t="s">
        <v>1118</v>
      </c>
      <c r="C157" s="173">
        <f>SUM(C158:C159)</f>
        <v>59900000</v>
      </c>
      <c r="D157" s="173">
        <f t="shared" ref="D157:R157" si="129">SUM(D158:D159)</f>
        <v>0</v>
      </c>
      <c r="E157" s="173">
        <f t="shared" si="129"/>
        <v>0</v>
      </c>
      <c r="F157" s="173">
        <f t="shared" si="129"/>
        <v>0</v>
      </c>
      <c r="G157" s="173">
        <f t="shared" si="129"/>
        <v>0</v>
      </c>
      <c r="H157" s="173">
        <f t="shared" si="129"/>
        <v>242000</v>
      </c>
      <c r="I157" s="173">
        <f t="shared" si="129"/>
        <v>0</v>
      </c>
      <c r="J157" s="173">
        <f t="shared" si="129"/>
        <v>242000</v>
      </c>
      <c r="K157" s="173">
        <f t="shared" si="129"/>
        <v>60142000</v>
      </c>
      <c r="L157" s="173">
        <f t="shared" si="129"/>
        <v>59548553</v>
      </c>
      <c r="M157" s="173">
        <f t="shared" si="129"/>
        <v>59548553</v>
      </c>
      <c r="N157" s="173">
        <f t="shared" si="129"/>
        <v>0</v>
      </c>
      <c r="O157" s="173">
        <f t="shared" si="129"/>
        <v>0</v>
      </c>
      <c r="P157" s="173">
        <f t="shared" si="129"/>
        <v>0</v>
      </c>
      <c r="Q157" s="173">
        <f t="shared" si="129"/>
        <v>0</v>
      </c>
      <c r="R157" s="173">
        <f t="shared" si="129"/>
        <v>593447</v>
      </c>
    </row>
    <row r="158" spans="1:18" s="187" customFormat="1" ht="16.5" customHeight="1">
      <c r="A158" s="189" t="s">
        <v>64</v>
      </c>
      <c r="B158" s="189" t="s">
        <v>1119</v>
      </c>
      <c r="C158" s="189">
        <v>13400000</v>
      </c>
      <c r="D158" s="189"/>
      <c r="E158" s="189"/>
      <c r="F158" s="115">
        <v>-5000000</v>
      </c>
      <c r="G158" s="115"/>
      <c r="H158" s="115">
        <v>-497000</v>
      </c>
      <c r="I158" s="115"/>
      <c r="J158" s="115">
        <f t="shared" ref="J158:J159" si="130">SUM(F158:I158)</f>
        <v>-5497000</v>
      </c>
      <c r="K158" s="115">
        <f>C158+J158</f>
        <v>7903000</v>
      </c>
      <c r="L158" s="189">
        <v>7809680</v>
      </c>
      <c r="M158" s="189">
        <v>7809680</v>
      </c>
      <c r="N158" s="283">
        <f t="shared" ref="N158:N159" si="131">L158-M158</f>
        <v>0</v>
      </c>
      <c r="O158" s="189"/>
      <c r="P158" s="189"/>
      <c r="Q158" s="283">
        <f t="shared" ref="Q158:Q159" si="132">SUM(N158:P158)</f>
        <v>0</v>
      </c>
      <c r="R158" s="115">
        <f t="shared" ref="R158:R159" si="133">K158-M158-Q158</f>
        <v>93320</v>
      </c>
    </row>
    <row r="159" spans="1:18" s="187" customFormat="1" ht="16.5" customHeight="1">
      <c r="A159" s="189" t="s">
        <v>64</v>
      </c>
      <c r="B159" s="189" t="s">
        <v>1120</v>
      </c>
      <c r="C159" s="189">
        <v>46500000</v>
      </c>
      <c r="D159" s="189"/>
      <c r="E159" s="189"/>
      <c r="F159" s="115">
        <v>5000000</v>
      </c>
      <c r="G159" s="115"/>
      <c r="H159" s="115">
        <v>739000</v>
      </c>
      <c r="I159" s="115"/>
      <c r="J159" s="115">
        <f t="shared" si="130"/>
        <v>5739000</v>
      </c>
      <c r="K159" s="115">
        <f>C159+J159</f>
        <v>52239000</v>
      </c>
      <c r="L159" s="189">
        <v>51738873</v>
      </c>
      <c r="M159" s="189">
        <v>51738873</v>
      </c>
      <c r="N159" s="283">
        <f t="shared" si="131"/>
        <v>0</v>
      </c>
      <c r="O159" s="189"/>
      <c r="P159" s="189"/>
      <c r="Q159" s="283">
        <f t="shared" si="132"/>
        <v>0</v>
      </c>
      <c r="R159" s="115">
        <f t="shared" si="133"/>
        <v>500127</v>
      </c>
    </row>
    <row r="160" spans="1:18" s="187" customFormat="1" ht="16.5" customHeight="1">
      <c r="A160" s="173" t="s">
        <v>16</v>
      </c>
      <c r="B160" s="173" t="s">
        <v>1121</v>
      </c>
      <c r="C160" s="173">
        <f>SUM(C161:C163)</f>
        <v>34252000</v>
      </c>
      <c r="D160" s="173">
        <f t="shared" ref="D160:R160" si="134">SUM(D161:D163)</f>
        <v>0</v>
      </c>
      <c r="E160" s="173">
        <f t="shared" si="134"/>
        <v>0</v>
      </c>
      <c r="F160" s="173">
        <f t="shared" si="134"/>
        <v>-850000</v>
      </c>
      <c r="G160" s="173">
        <f t="shared" si="134"/>
        <v>0</v>
      </c>
      <c r="H160" s="173">
        <f t="shared" si="134"/>
        <v>-8359000</v>
      </c>
      <c r="I160" s="173">
        <f t="shared" si="134"/>
        <v>0</v>
      </c>
      <c r="J160" s="173">
        <f t="shared" si="134"/>
        <v>-9209000</v>
      </c>
      <c r="K160" s="173">
        <f t="shared" si="134"/>
        <v>25043000</v>
      </c>
      <c r="L160" s="173">
        <f t="shared" si="134"/>
        <v>22502720</v>
      </c>
      <c r="M160" s="173">
        <f t="shared" si="134"/>
        <v>22502720</v>
      </c>
      <c r="N160" s="173">
        <f t="shared" si="134"/>
        <v>0</v>
      </c>
      <c r="O160" s="173">
        <f t="shared" si="134"/>
        <v>0</v>
      </c>
      <c r="P160" s="173">
        <f t="shared" si="134"/>
        <v>0</v>
      </c>
      <c r="Q160" s="173">
        <f t="shared" si="134"/>
        <v>0</v>
      </c>
      <c r="R160" s="173">
        <f t="shared" si="134"/>
        <v>2540280</v>
      </c>
    </row>
    <row r="161" spans="1:18" s="187" customFormat="1" ht="16.5" customHeight="1">
      <c r="A161" s="189" t="s">
        <v>64</v>
      </c>
      <c r="B161" s="189" t="s">
        <v>1172</v>
      </c>
      <c r="C161" s="189">
        <v>25252000</v>
      </c>
      <c r="D161" s="189"/>
      <c r="E161" s="189"/>
      <c r="F161" s="115">
        <v>-783000</v>
      </c>
      <c r="G161" s="115"/>
      <c r="H161" s="115">
        <v>-736000</v>
      </c>
      <c r="I161" s="115"/>
      <c r="J161" s="115">
        <f t="shared" ref="J161:J163" si="135">SUM(F161:I161)</f>
        <v>-1519000</v>
      </c>
      <c r="K161" s="115">
        <f>C161+J161</f>
        <v>23733000</v>
      </c>
      <c r="L161" s="189">
        <v>21626670</v>
      </c>
      <c r="M161" s="189">
        <v>21626670</v>
      </c>
      <c r="N161" s="283">
        <f t="shared" ref="N161:N163" si="136">L161-M161</f>
        <v>0</v>
      </c>
      <c r="O161" s="189"/>
      <c r="P161" s="189"/>
      <c r="Q161" s="283">
        <f t="shared" ref="Q161:Q163" si="137">SUM(N161:P161)</f>
        <v>0</v>
      </c>
      <c r="R161" s="115">
        <f t="shared" ref="R161:R163" si="138">K161-M161-Q161</f>
        <v>2106330</v>
      </c>
    </row>
    <row r="162" spans="1:18" s="187" customFormat="1" ht="16.5" customHeight="1">
      <c r="A162" s="189" t="s">
        <v>64</v>
      </c>
      <c r="B162" s="189" t="s">
        <v>1122</v>
      </c>
      <c r="C162" s="189">
        <v>5000000</v>
      </c>
      <c r="D162" s="189"/>
      <c r="E162" s="189"/>
      <c r="F162" s="115"/>
      <c r="G162" s="115"/>
      <c r="H162" s="115">
        <v>-4190000</v>
      </c>
      <c r="I162" s="115"/>
      <c r="J162" s="115">
        <f t="shared" si="135"/>
        <v>-4190000</v>
      </c>
      <c r="K162" s="115">
        <f>C162+J162</f>
        <v>810000</v>
      </c>
      <c r="L162" s="189">
        <v>809200</v>
      </c>
      <c r="M162" s="189">
        <v>809200</v>
      </c>
      <c r="N162" s="283">
        <f t="shared" si="136"/>
        <v>0</v>
      </c>
      <c r="O162" s="189"/>
      <c r="P162" s="189"/>
      <c r="Q162" s="283">
        <f t="shared" si="137"/>
        <v>0</v>
      </c>
      <c r="R162" s="115">
        <f t="shared" si="138"/>
        <v>800</v>
      </c>
    </row>
    <row r="163" spans="1:18" s="187" customFormat="1" ht="16.5" customHeight="1">
      <c r="A163" s="189" t="s">
        <v>64</v>
      </c>
      <c r="B163" s="189" t="s">
        <v>1240</v>
      </c>
      <c r="C163" s="189">
        <v>4000000</v>
      </c>
      <c r="D163" s="189"/>
      <c r="E163" s="189"/>
      <c r="F163" s="115">
        <v>-67000</v>
      </c>
      <c r="G163" s="115"/>
      <c r="H163" s="115">
        <v>-3433000</v>
      </c>
      <c r="I163" s="115"/>
      <c r="J163" s="115">
        <f t="shared" si="135"/>
        <v>-3500000</v>
      </c>
      <c r="K163" s="115">
        <f>C163+J163</f>
        <v>500000</v>
      </c>
      <c r="L163" s="189">
        <v>66850</v>
      </c>
      <c r="M163" s="189">
        <v>66850</v>
      </c>
      <c r="N163" s="283">
        <f t="shared" si="136"/>
        <v>0</v>
      </c>
      <c r="O163" s="189"/>
      <c r="P163" s="189"/>
      <c r="Q163" s="283">
        <f t="shared" si="137"/>
        <v>0</v>
      </c>
      <c r="R163" s="115">
        <f t="shared" si="138"/>
        <v>433150</v>
      </c>
    </row>
    <row r="164" spans="1:18" s="187" customFormat="1" ht="16.5" customHeight="1">
      <c r="A164" s="173" t="s">
        <v>16</v>
      </c>
      <c r="B164" s="173" t="s">
        <v>1255</v>
      </c>
      <c r="C164" s="173">
        <f>SUM(C165)</f>
        <v>180000</v>
      </c>
      <c r="D164" s="173">
        <f t="shared" ref="D164:R164" si="139">SUM(D165)</f>
        <v>0</v>
      </c>
      <c r="E164" s="173">
        <f t="shared" si="139"/>
        <v>0</v>
      </c>
      <c r="F164" s="173">
        <f t="shared" si="139"/>
        <v>0</v>
      </c>
      <c r="G164" s="173">
        <f t="shared" si="139"/>
        <v>0</v>
      </c>
      <c r="H164" s="173">
        <f t="shared" si="139"/>
        <v>-124000</v>
      </c>
      <c r="I164" s="173">
        <f t="shared" si="139"/>
        <v>0</v>
      </c>
      <c r="J164" s="173">
        <f t="shared" si="139"/>
        <v>-124000</v>
      </c>
      <c r="K164" s="173">
        <f t="shared" si="139"/>
        <v>56000</v>
      </c>
      <c r="L164" s="173">
        <f t="shared" si="139"/>
        <v>56000</v>
      </c>
      <c r="M164" s="173">
        <f t="shared" si="139"/>
        <v>56000</v>
      </c>
      <c r="N164" s="173">
        <f t="shared" si="139"/>
        <v>0</v>
      </c>
      <c r="O164" s="173">
        <f t="shared" si="139"/>
        <v>0</v>
      </c>
      <c r="P164" s="173">
        <f t="shared" si="139"/>
        <v>0</v>
      </c>
      <c r="Q164" s="173">
        <f t="shared" si="139"/>
        <v>0</v>
      </c>
      <c r="R164" s="173">
        <f t="shared" si="139"/>
        <v>0</v>
      </c>
    </row>
    <row r="165" spans="1:18" s="187" customFormat="1" ht="16.5" customHeight="1">
      <c r="A165" s="189" t="s">
        <v>64</v>
      </c>
      <c r="B165" s="189" t="s">
        <v>1255</v>
      </c>
      <c r="C165" s="189">
        <v>180000</v>
      </c>
      <c r="D165" s="189"/>
      <c r="E165" s="189"/>
      <c r="F165" s="115"/>
      <c r="G165" s="115"/>
      <c r="H165" s="115">
        <v>-124000</v>
      </c>
      <c r="I165" s="115"/>
      <c r="J165" s="115">
        <f>SUM(F165:I165)</f>
        <v>-124000</v>
      </c>
      <c r="K165" s="115">
        <f>C165+J165</f>
        <v>56000</v>
      </c>
      <c r="L165" s="189">
        <v>56000</v>
      </c>
      <c r="M165" s="189">
        <v>56000</v>
      </c>
      <c r="N165" s="283">
        <f>L165-M165</f>
        <v>0</v>
      </c>
      <c r="O165" s="189"/>
      <c r="P165" s="189"/>
      <c r="Q165" s="283">
        <f>SUM(N165:P165)</f>
        <v>0</v>
      </c>
      <c r="R165" s="115">
        <f>K165-M165-Q165</f>
        <v>0</v>
      </c>
    </row>
    <row r="166" spans="1:18" s="187" customFormat="1" ht="16.5" customHeight="1">
      <c r="A166" s="173" t="s">
        <v>16</v>
      </c>
      <c r="B166" s="173" t="s">
        <v>1123</v>
      </c>
      <c r="C166" s="173">
        <f>SUM(C167:C170)</f>
        <v>25600000</v>
      </c>
      <c r="D166" s="173">
        <f t="shared" ref="D166:R166" si="140">SUM(D167:D170)</f>
        <v>0</v>
      </c>
      <c r="E166" s="173">
        <f t="shared" si="140"/>
        <v>0</v>
      </c>
      <c r="F166" s="173">
        <f t="shared" si="140"/>
        <v>0</v>
      </c>
      <c r="G166" s="173">
        <f t="shared" si="140"/>
        <v>0</v>
      </c>
      <c r="H166" s="173">
        <f t="shared" si="140"/>
        <v>-24447000</v>
      </c>
      <c r="I166" s="173">
        <f t="shared" si="140"/>
        <v>0</v>
      </c>
      <c r="J166" s="173">
        <f t="shared" si="140"/>
        <v>-24447000</v>
      </c>
      <c r="K166" s="173">
        <f t="shared" si="140"/>
        <v>1153000</v>
      </c>
      <c r="L166" s="173">
        <f t="shared" si="140"/>
        <v>1153000</v>
      </c>
      <c r="M166" s="173">
        <f t="shared" si="140"/>
        <v>1153000</v>
      </c>
      <c r="N166" s="173">
        <f t="shared" si="140"/>
        <v>0</v>
      </c>
      <c r="O166" s="173">
        <f t="shared" si="140"/>
        <v>0</v>
      </c>
      <c r="P166" s="173">
        <f t="shared" si="140"/>
        <v>0</v>
      </c>
      <c r="Q166" s="173">
        <f t="shared" si="140"/>
        <v>0</v>
      </c>
      <c r="R166" s="173">
        <f t="shared" si="140"/>
        <v>0</v>
      </c>
    </row>
    <row r="167" spans="1:18" s="187" customFormat="1" ht="16.5" customHeight="1">
      <c r="A167" s="189" t="s">
        <v>64</v>
      </c>
      <c r="B167" s="189" t="s">
        <v>1125</v>
      </c>
      <c r="C167" s="189">
        <v>8000000</v>
      </c>
      <c r="D167" s="189"/>
      <c r="E167" s="189"/>
      <c r="F167" s="115"/>
      <c r="G167" s="115"/>
      <c r="H167" s="115">
        <v>-7175000</v>
      </c>
      <c r="I167" s="115"/>
      <c r="J167" s="115">
        <f t="shared" ref="J167:J170" si="141">SUM(F167:I167)</f>
        <v>-7175000</v>
      </c>
      <c r="K167" s="115">
        <f>C167+J167</f>
        <v>825000</v>
      </c>
      <c r="L167" s="189">
        <v>825000</v>
      </c>
      <c r="M167" s="189">
        <v>825000</v>
      </c>
      <c r="N167" s="283">
        <f t="shared" ref="N167:N170" si="142">L167-M167</f>
        <v>0</v>
      </c>
      <c r="O167" s="189"/>
      <c r="P167" s="189"/>
      <c r="Q167" s="283">
        <f t="shared" ref="Q167:Q170" si="143">SUM(N167:P167)</f>
        <v>0</v>
      </c>
      <c r="R167" s="115">
        <f t="shared" ref="R167:R170" si="144">K167-M167-Q167</f>
        <v>0</v>
      </c>
    </row>
    <row r="168" spans="1:18" s="187" customFormat="1" ht="16.5" customHeight="1">
      <c r="A168" s="189" t="s">
        <v>64</v>
      </c>
      <c r="B168" s="189" t="s">
        <v>1126</v>
      </c>
      <c r="C168" s="189">
        <v>4000000</v>
      </c>
      <c r="D168" s="189"/>
      <c r="E168" s="189"/>
      <c r="F168" s="115">
        <v>-328000</v>
      </c>
      <c r="G168" s="115"/>
      <c r="H168" s="115">
        <v>-3672000</v>
      </c>
      <c r="I168" s="115"/>
      <c r="J168" s="115">
        <f t="shared" si="141"/>
        <v>-4000000</v>
      </c>
      <c r="K168" s="115">
        <f>C168+J168</f>
        <v>0</v>
      </c>
      <c r="L168" s="189">
        <v>0</v>
      </c>
      <c r="M168" s="189">
        <v>0</v>
      </c>
      <c r="N168" s="283">
        <f t="shared" si="142"/>
        <v>0</v>
      </c>
      <c r="O168" s="189"/>
      <c r="P168" s="189"/>
      <c r="Q168" s="283">
        <f t="shared" si="143"/>
        <v>0</v>
      </c>
      <c r="R168" s="115">
        <f t="shared" si="144"/>
        <v>0</v>
      </c>
    </row>
    <row r="169" spans="1:18" s="187" customFormat="1" ht="16.5" customHeight="1">
      <c r="A169" s="189" t="s">
        <v>64</v>
      </c>
      <c r="B169" s="189" t="s">
        <v>1256</v>
      </c>
      <c r="C169" s="189">
        <v>4000000</v>
      </c>
      <c r="D169" s="189"/>
      <c r="E169" s="189"/>
      <c r="F169" s="115">
        <v>328000</v>
      </c>
      <c r="G169" s="115"/>
      <c r="H169" s="115">
        <v>-4000000</v>
      </c>
      <c r="I169" s="115"/>
      <c r="J169" s="115">
        <f t="shared" si="141"/>
        <v>-3672000</v>
      </c>
      <c r="K169" s="115">
        <f>C169+J169</f>
        <v>328000</v>
      </c>
      <c r="L169" s="189">
        <v>328000</v>
      </c>
      <c r="M169" s="189">
        <v>328000</v>
      </c>
      <c r="N169" s="283">
        <f t="shared" si="142"/>
        <v>0</v>
      </c>
      <c r="O169" s="189"/>
      <c r="P169" s="189"/>
      <c r="Q169" s="283">
        <f t="shared" si="143"/>
        <v>0</v>
      </c>
      <c r="R169" s="115">
        <f t="shared" si="144"/>
        <v>0</v>
      </c>
    </row>
    <row r="170" spans="1:18" s="226" customFormat="1" ht="16.5" customHeight="1">
      <c r="A170" s="115" t="s">
        <v>64</v>
      </c>
      <c r="B170" s="115" t="s">
        <v>1257</v>
      </c>
      <c r="C170" s="115">
        <v>9600000</v>
      </c>
      <c r="D170" s="115"/>
      <c r="E170" s="115"/>
      <c r="F170" s="115"/>
      <c r="G170" s="115"/>
      <c r="H170" s="115">
        <v>-9600000</v>
      </c>
      <c r="I170" s="115"/>
      <c r="J170" s="115">
        <f t="shared" si="141"/>
        <v>-9600000</v>
      </c>
      <c r="K170" s="115">
        <f>C170+J170</f>
        <v>0</v>
      </c>
      <c r="L170" s="115">
        <v>0</v>
      </c>
      <c r="M170" s="115">
        <v>0</v>
      </c>
      <c r="N170" s="283">
        <f t="shared" si="142"/>
        <v>0</v>
      </c>
      <c r="O170" s="115"/>
      <c r="P170" s="115"/>
      <c r="Q170" s="283">
        <f t="shared" si="143"/>
        <v>0</v>
      </c>
      <c r="R170" s="115">
        <f t="shared" si="144"/>
        <v>0</v>
      </c>
    </row>
    <row r="171" spans="1:18">
      <c r="C171" s="191"/>
      <c r="D171" s="191"/>
      <c r="E171" s="191"/>
      <c r="F171" s="140"/>
      <c r="G171" s="140"/>
      <c r="H171" s="140"/>
      <c r="I171" s="140"/>
      <c r="J171" s="191"/>
      <c r="K171" s="191"/>
      <c r="L171" s="191"/>
      <c r="M171" s="191"/>
      <c r="N171" s="191"/>
      <c r="O171" s="191"/>
      <c r="P171" s="191"/>
      <c r="Q171" s="191"/>
      <c r="R171" s="191"/>
    </row>
  </sheetData>
  <autoFilter ref="A5:R170"/>
  <mergeCells count="10">
    <mergeCell ref="L4:L5"/>
    <mergeCell ref="M4:M5"/>
    <mergeCell ref="N4:Q4"/>
    <mergeCell ref="R4:R5"/>
    <mergeCell ref="A2:B2"/>
    <mergeCell ref="C2:H2"/>
    <mergeCell ref="A4:B4"/>
    <mergeCell ref="C4:C5"/>
    <mergeCell ref="D4:J4"/>
    <mergeCell ref="K4:K5"/>
  </mergeCells>
  <phoneticPr fontId="13" type="noConversion"/>
  <printOptions horizontalCentered="1"/>
  <pageMargins left="0.70866141732283472" right="0.70866141732283472" top="0.78740157480314965" bottom="0.74803149606299213" header="0.31496062992125984" footer="0.31496062992125984"/>
  <pageSetup paperSize="9" scale="49" firstPageNumber="147" fitToHeight="10" orientation="landscape" useFirstPageNumber="1" r:id="rId1"/>
  <headerFooter alignWithMargins="0">
    <oddFooter>&amp;C- &amp;P -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78"/>
  <sheetViews>
    <sheetView topLeftCell="C1" workbookViewId="0">
      <selection activeCell="S8" sqref="S8"/>
    </sheetView>
  </sheetViews>
  <sheetFormatPr defaultRowHeight="12.75"/>
  <cols>
    <col min="1" max="1" width="12.85546875" customWidth="1"/>
    <col min="2" max="2" width="28.140625" customWidth="1"/>
    <col min="3" max="5" width="15.7109375" customWidth="1"/>
    <col min="6" max="9" width="15.7109375" style="151" customWidth="1"/>
    <col min="10" max="18" width="15.7109375" customWidth="1"/>
  </cols>
  <sheetData>
    <row r="2" spans="1:18" ht="19.5">
      <c r="A2" s="145" t="s">
        <v>422</v>
      </c>
      <c r="B2" s="145"/>
      <c r="C2" s="146" t="s">
        <v>735</v>
      </c>
      <c r="D2" s="145"/>
      <c r="E2" s="145"/>
      <c r="F2" s="145"/>
      <c r="G2" s="145"/>
      <c r="H2" s="145"/>
    </row>
    <row r="3" spans="1:18">
      <c r="A3" s="155"/>
      <c r="B3" s="155"/>
      <c r="C3" s="156">
        <f>SUBTOTAL(9,C11:C77)</f>
        <v>869635000</v>
      </c>
      <c r="D3" s="156">
        <f t="shared" ref="D3:R3" si="0">SUBTOTAL(9,D11:D77)</f>
        <v>0</v>
      </c>
      <c r="E3" s="156">
        <f t="shared" si="0"/>
        <v>0</v>
      </c>
      <c r="F3" s="156"/>
      <c r="G3" s="156"/>
      <c r="H3" s="156">
        <f t="shared" si="0"/>
        <v>26205000</v>
      </c>
      <c r="I3" s="156">
        <f t="shared" si="0"/>
        <v>0</v>
      </c>
      <c r="J3" s="156">
        <f t="shared" si="0"/>
        <v>26205000</v>
      </c>
      <c r="K3" s="156">
        <f t="shared" si="0"/>
        <v>895840000</v>
      </c>
      <c r="L3" s="156">
        <f t="shared" si="0"/>
        <v>895595850</v>
      </c>
      <c r="M3" s="156">
        <f t="shared" si="0"/>
        <v>895595850</v>
      </c>
      <c r="N3" s="156">
        <f t="shared" si="0"/>
        <v>0</v>
      </c>
      <c r="O3" s="156">
        <f t="shared" si="0"/>
        <v>0</v>
      </c>
      <c r="P3" s="156">
        <f t="shared" si="0"/>
        <v>0</v>
      </c>
      <c r="Q3" s="156">
        <f t="shared" si="0"/>
        <v>0</v>
      </c>
      <c r="R3" s="156">
        <f t="shared" si="0"/>
        <v>244150</v>
      </c>
    </row>
    <row r="4" spans="1:18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4"/>
      <c r="J4" s="684"/>
      <c r="K4" s="685" t="s">
        <v>753</v>
      </c>
      <c r="L4" s="685" t="s">
        <v>754</v>
      </c>
      <c r="M4" s="685" t="s">
        <v>755</v>
      </c>
      <c r="N4" s="684" t="s">
        <v>426</v>
      </c>
      <c r="O4" s="684"/>
      <c r="P4" s="684"/>
      <c r="Q4" s="684"/>
      <c r="R4" s="684" t="s">
        <v>756</v>
      </c>
    </row>
    <row r="5" spans="1:18">
      <c r="A5" s="7" t="s">
        <v>5</v>
      </c>
      <c r="B5" s="7" t="s">
        <v>6</v>
      </c>
      <c r="C5" s="684"/>
      <c r="D5" s="278" t="s">
        <v>7</v>
      </c>
      <c r="E5" s="278" t="s">
        <v>8</v>
      </c>
      <c r="F5" s="278" t="s">
        <v>1636</v>
      </c>
      <c r="G5" s="278" t="s">
        <v>1637</v>
      </c>
      <c r="H5" s="278" t="s">
        <v>10</v>
      </c>
      <c r="I5" s="278" t="s">
        <v>1638</v>
      </c>
      <c r="J5" s="278" t="s">
        <v>750</v>
      </c>
      <c r="K5" s="686"/>
      <c r="L5" s="686"/>
      <c r="M5" s="686"/>
      <c r="N5" s="7" t="s">
        <v>11</v>
      </c>
      <c r="O5" s="7" t="s">
        <v>12</v>
      </c>
      <c r="P5" s="8" t="s">
        <v>751</v>
      </c>
      <c r="Q5" s="7" t="s">
        <v>13</v>
      </c>
      <c r="R5" s="684"/>
    </row>
    <row r="6" spans="1:18">
      <c r="A6" s="9" t="s">
        <v>14</v>
      </c>
      <c r="B6" s="9" t="s">
        <v>706</v>
      </c>
      <c r="C6" s="115">
        <f>SUM(C7,C24)</f>
        <v>177429000</v>
      </c>
      <c r="D6" s="115">
        <f t="shared" ref="D6:R6" si="1">SUM(D7,D24)</f>
        <v>0</v>
      </c>
      <c r="E6" s="115">
        <f t="shared" si="1"/>
        <v>0</v>
      </c>
      <c r="F6" s="115">
        <f t="shared" si="1"/>
        <v>0</v>
      </c>
      <c r="G6" s="115">
        <f t="shared" si="1"/>
        <v>0</v>
      </c>
      <c r="H6" s="115">
        <f t="shared" si="1"/>
        <v>5241000</v>
      </c>
      <c r="I6" s="115">
        <f t="shared" si="1"/>
        <v>0</v>
      </c>
      <c r="J6" s="115">
        <f t="shared" si="1"/>
        <v>5241000</v>
      </c>
      <c r="K6" s="115">
        <f t="shared" si="1"/>
        <v>182670000</v>
      </c>
      <c r="L6" s="115">
        <f t="shared" si="1"/>
        <v>182619370</v>
      </c>
      <c r="M6" s="115">
        <f t="shared" si="1"/>
        <v>182619370</v>
      </c>
      <c r="N6" s="115">
        <f t="shared" si="1"/>
        <v>0</v>
      </c>
      <c r="O6" s="115">
        <f t="shared" si="1"/>
        <v>0</v>
      </c>
      <c r="P6" s="115">
        <f t="shared" si="1"/>
        <v>0</v>
      </c>
      <c r="Q6" s="115">
        <f t="shared" si="1"/>
        <v>0</v>
      </c>
      <c r="R6" s="115">
        <f t="shared" si="1"/>
        <v>50630</v>
      </c>
    </row>
    <row r="7" spans="1:18">
      <c r="A7" s="11" t="s">
        <v>1</v>
      </c>
      <c r="B7" s="11" t="s">
        <v>51</v>
      </c>
      <c r="C7" s="117">
        <f>SUM(C8)</f>
        <v>5670000</v>
      </c>
      <c r="D7" s="117">
        <f t="shared" ref="D7:R8" si="2">SUM(D8)</f>
        <v>0</v>
      </c>
      <c r="E7" s="117">
        <f t="shared" si="2"/>
        <v>0</v>
      </c>
      <c r="F7" s="117">
        <f t="shared" si="2"/>
        <v>0</v>
      </c>
      <c r="G7" s="117">
        <f t="shared" si="2"/>
        <v>0</v>
      </c>
      <c r="H7" s="117">
        <f t="shared" si="2"/>
        <v>0</v>
      </c>
      <c r="I7" s="117">
        <f t="shared" si="2"/>
        <v>0</v>
      </c>
      <c r="J7" s="117">
        <f t="shared" si="2"/>
        <v>0</v>
      </c>
      <c r="K7" s="117">
        <f t="shared" si="2"/>
        <v>5670000</v>
      </c>
      <c r="L7" s="117">
        <f t="shared" si="2"/>
        <v>5667000</v>
      </c>
      <c r="M7" s="117">
        <f t="shared" si="2"/>
        <v>5667000</v>
      </c>
      <c r="N7" s="117">
        <f t="shared" si="2"/>
        <v>0</v>
      </c>
      <c r="O7" s="117">
        <f t="shared" si="2"/>
        <v>0</v>
      </c>
      <c r="P7" s="117">
        <f t="shared" si="2"/>
        <v>0</v>
      </c>
      <c r="Q7" s="117">
        <f t="shared" si="2"/>
        <v>0</v>
      </c>
      <c r="R7" s="117">
        <f t="shared" si="2"/>
        <v>3000</v>
      </c>
    </row>
    <row r="8" spans="1:18">
      <c r="A8" s="12" t="s">
        <v>2</v>
      </c>
      <c r="B8" s="12" t="s">
        <v>175</v>
      </c>
      <c r="C8" s="119">
        <f>SUM(C9)</f>
        <v>5670000</v>
      </c>
      <c r="D8" s="119">
        <f t="shared" si="2"/>
        <v>0</v>
      </c>
      <c r="E8" s="119">
        <f t="shared" si="2"/>
        <v>0</v>
      </c>
      <c r="F8" s="119">
        <f t="shared" si="2"/>
        <v>0</v>
      </c>
      <c r="G8" s="119">
        <f t="shared" si="2"/>
        <v>0</v>
      </c>
      <c r="H8" s="119">
        <f t="shared" si="2"/>
        <v>0</v>
      </c>
      <c r="I8" s="119">
        <f t="shared" si="2"/>
        <v>0</v>
      </c>
      <c r="J8" s="119">
        <f t="shared" si="2"/>
        <v>0</v>
      </c>
      <c r="K8" s="119">
        <f t="shared" si="2"/>
        <v>5670000</v>
      </c>
      <c r="L8" s="119">
        <f t="shared" si="2"/>
        <v>5667000</v>
      </c>
      <c r="M8" s="119">
        <f t="shared" si="2"/>
        <v>5667000</v>
      </c>
      <c r="N8" s="119">
        <f t="shared" si="2"/>
        <v>0</v>
      </c>
      <c r="O8" s="119">
        <f t="shared" si="2"/>
        <v>0</v>
      </c>
      <c r="P8" s="119">
        <f t="shared" si="2"/>
        <v>0</v>
      </c>
      <c r="Q8" s="119">
        <f t="shared" si="2"/>
        <v>0</v>
      </c>
      <c r="R8" s="119">
        <f t="shared" si="2"/>
        <v>3000</v>
      </c>
    </row>
    <row r="9" spans="1:18">
      <c r="A9" s="13" t="s">
        <v>3</v>
      </c>
      <c r="B9" s="13" t="s">
        <v>736</v>
      </c>
      <c r="C9" s="120">
        <f>SUM(C10,C12,C14,C18,C20,C22)</f>
        <v>5670000</v>
      </c>
      <c r="D9" s="120">
        <f t="shared" ref="D9:R9" si="3">SUM(D10,D12,D14,D18,D20,D22)</f>
        <v>0</v>
      </c>
      <c r="E9" s="120">
        <f t="shared" si="3"/>
        <v>0</v>
      </c>
      <c r="F9" s="120">
        <f t="shared" si="3"/>
        <v>0</v>
      </c>
      <c r="G9" s="120">
        <f t="shared" si="3"/>
        <v>0</v>
      </c>
      <c r="H9" s="120">
        <f t="shared" si="3"/>
        <v>0</v>
      </c>
      <c r="I9" s="120">
        <f t="shared" si="3"/>
        <v>0</v>
      </c>
      <c r="J9" s="120">
        <f t="shared" si="3"/>
        <v>0</v>
      </c>
      <c r="K9" s="120">
        <f t="shared" si="3"/>
        <v>5670000</v>
      </c>
      <c r="L9" s="120">
        <f t="shared" si="3"/>
        <v>5667000</v>
      </c>
      <c r="M9" s="120">
        <f t="shared" si="3"/>
        <v>5667000</v>
      </c>
      <c r="N9" s="120">
        <f t="shared" si="3"/>
        <v>0</v>
      </c>
      <c r="O9" s="120">
        <f t="shared" si="3"/>
        <v>0</v>
      </c>
      <c r="P9" s="120">
        <f t="shared" si="3"/>
        <v>0</v>
      </c>
      <c r="Q9" s="120">
        <f t="shared" si="3"/>
        <v>0</v>
      </c>
      <c r="R9" s="120">
        <f t="shared" si="3"/>
        <v>3000</v>
      </c>
    </row>
    <row r="10" spans="1:18">
      <c r="A10" s="14" t="s">
        <v>16</v>
      </c>
      <c r="B10" s="14" t="s">
        <v>727</v>
      </c>
      <c r="C10" s="173">
        <f>SUM(C11)</f>
        <v>500000</v>
      </c>
      <c r="D10" s="173">
        <f t="shared" ref="D10:R10" si="4">SUM(D11)</f>
        <v>0</v>
      </c>
      <c r="E10" s="173">
        <f t="shared" si="4"/>
        <v>0</v>
      </c>
      <c r="F10" s="173">
        <f t="shared" si="4"/>
        <v>0</v>
      </c>
      <c r="G10" s="173">
        <f t="shared" si="4"/>
        <v>0</v>
      </c>
      <c r="H10" s="173">
        <f t="shared" si="4"/>
        <v>0</v>
      </c>
      <c r="I10" s="173">
        <f t="shared" si="4"/>
        <v>0</v>
      </c>
      <c r="J10" s="173">
        <f t="shared" si="4"/>
        <v>0</v>
      </c>
      <c r="K10" s="173">
        <f t="shared" si="4"/>
        <v>500000</v>
      </c>
      <c r="L10" s="173">
        <f t="shared" si="4"/>
        <v>500000</v>
      </c>
      <c r="M10" s="173">
        <f t="shared" si="4"/>
        <v>500000</v>
      </c>
      <c r="N10" s="173">
        <f t="shared" si="4"/>
        <v>0</v>
      </c>
      <c r="O10" s="173">
        <f t="shared" si="4"/>
        <v>0</v>
      </c>
      <c r="P10" s="173">
        <f t="shared" si="4"/>
        <v>0</v>
      </c>
      <c r="Q10" s="173">
        <f t="shared" si="4"/>
        <v>0</v>
      </c>
      <c r="R10" s="173">
        <f t="shared" si="4"/>
        <v>0</v>
      </c>
    </row>
    <row r="11" spans="1:18">
      <c r="A11" s="9" t="s">
        <v>693</v>
      </c>
      <c r="B11" s="9" t="s">
        <v>727</v>
      </c>
      <c r="C11" s="115">
        <v>500000</v>
      </c>
      <c r="D11" s="115"/>
      <c r="E11" s="115"/>
      <c r="F11" s="115"/>
      <c r="G11" s="115"/>
      <c r="H11" s="115">
        <v>0</v>
      </c>
      <c r="I11" s="115"/>
      <c r="J11" s="115">
        <f>SUM(F11:I11)</f>
        <v>0</v>
      </c>
      <c r="K11" s="115">
        <f>C11+J11</f>
        <v>500000</v>
      </c>
      <c r="L11" s="115">
        <v>500000</v>
      </c>
      <c r="M11" s="115">
        <v>500000</v>
      </c>
      <c r="N11" s="283">
        <f>L11-M11</f>
        <v>0</v>
      </c>
      <c r="O11" s="115"/>
      <c r="P11" s="115"/>
      <c r="Q11" s="283">
        <f>SUM(N11:P11)</f>
        <v>0</v>
      </c>
      <c r="R11" s="115">
        <f>K11-M11-Q11</f>
        <v>0</v>
      </c>
    </row>
    <row r="12" spans="1:18">
      <c r="A12" s="14" t="s">
        <v>16</v>
      </c>
      <c r="B12" s="17" t="s">
        <v>708</v>
      </c>
      <c r="C12" s="173">
        <f>SUM(C13)</f>
        <v>900000</v>
      </c>
      <c r="D12" s="173">
        <f t="shared" ref="D12:R12" si="5">SUM(D13)</f>
        <v>0</v>
      </c>
      <c r="E12" s="173">
        <f t="shared" si="5"/>
        <v>0</v>
      </c>
      <c r="F12" s="173">
        <f t="shared" si="5"/>
        <v>0</v>
      </c>
      <c r="G12" s="173">
        <f t="shared" si="5"/>
        <v>0</v>
      </c>
      <c r="H12" s="173">
        <f t="shared" si="5"/>
        <v>-900000</v>
      </c>
      <c r="I12" s="173">
        <f t="shared" si="5"/>
        <v>0</v>
      </c>
      <c r="J12" s="173">
        <f t="shared" si="5"/>
        <v>-900000</v>
      </c>
      <c r="K12" s="173">
        <f t="shared" si="5"/>
        <v>0</v>
      </c>
      <c r="L12" s="173">
        <f t="shared" si="5"/>
        <v>0</v>
      </c>
      <c r="M12" s="173">
        <f t="shared" si="5"/>
        <v>0</v>
      </c>
      <c r="N12" s="173">
        <f t="shared" si="5"/>
        <v>0</v>
      </c>
      <c r="O12" s="173">
        <f t="shared" si="5"/>
        <v>0</v>
      </c>
      <c r="P12" s="173">
        <f t="shared" si="5"/>
        <v>0</v>
      </c>
      <c r="Q12" s="173">
        <f t="shared" si="5"/>
        <v>0</v>
      </c>
      <c r="R12" s="173">
        <f t="shared" si="5"/>
        <v>0</v>
      </c>
    </row>
    <row r="13" spans="1:18">
      <c r="A13" s="9" t="s">
        <v>4</v>
      </c>
      <c r="B13" s="15" t="s">
        <v>709</v>
      </c>
      <c r="C13" s="115">
        <v>900000</v>
      </c>
      <c r="D13" s="115"/>
      <c r="E13" s="115"/>
      <c r="F13" s="115"/>
      <c r="G13" s="115"/>
      <c r="H13" s="115">
        <v>-900000</v>
      </c>
      <c r="I13" s="115"/>
      <c r="J13" s="115">
        <f>SUM(F13:I13)</f>
        <v>-900000</v>
      </c>
      <c r="K13" s="115">
        <f>C13+J13</f>
        <v>0</v>
      </c>
      <c r="L13" s="115">
        <v>0</v>
      </c>
      <c r="M13" s="115">
        <v>0</v>
      </c>
      <c r="N13" s="283">
        <f>L13-M13</f>
        <v>0</v>
      </c>
      <c r="O13" s="115"/>
      <c r="P13" s="115"/>
      <c r="Q13" s="283">
        <f>SUM(N13:P13)</f>
        <v>0</v>
      </c>
      <c r="R13" s="115">
        <f>K13-M13-Q13</f>
        <v>0</v>
      </c>
    </row>
    <row r="14" spans="1:18">
      <c r="A14" s="14" t="s">
        <v>16</v>
      </c>
      <c r="B14" s="14" t="s">
        <v>692</v>
      </c>
      <c r="C14" s="173">
        <f>SUM(C15:C17)</f>
        <v>2070000</v>
      </c>
      <c r="D14" s="173">
        <f t="shared" ref="D14:R14" si="6">SUM(D15:D17)</f>
        <v>0</v>
      </c>
      <c r="E14" s="173">
        <f t="shared" si="6"/>
        <v>0</v>
      </c>
      <c r="F14" s="173">
        <f t="shared" si="6"/>
        <v>0</v>
      </c>
      <c r="G14" s="173">
        <f t="shared" si="6"/>
        <v>0</v>
      </c>
      <c r="H14" s="173">
        <f t="shared" si="6"/>
        <v>0</v>
      </c>
      <c r="I14" s="173">
        <f t="shared" si="6"/>
        <v>0</v>
      </c>
      <c r="J14" s="173">
        <f t="shared" si="6"/>
        <v>0</v>
      </c>
      <c r="K14" s="173">
        <f t="shared" si="6"/>
        <v>2070000</v>
      </c>
      <c r="L14" s="173">
        <f t="shared" si="6"/>
        <v>2070000</v>
      </c>
      <c r="M14" s="173">
        <f t="shared" si="6"/>
        <v>2070000</v>
      </c>
      <c r="N14" s="173">
        <f t="shared" si="6"/>
        <v>0</v>
      </c>
      <c r="O14" s="173">
        <f t="shared" si="6"/>
        <v>0</v>
      </c>
      <c r="P14" s="173">
        <f t="shared" si="6"/>
        <v>0</v>
      </c>
      <c r="Q14" s="173">
        <f t="shared" si="6"/>
        <v>0</v>
      </c>
      <c r="R14" s="173">
        <f t="shared" si="6"/>
        <v>0</v>
      </c>
    </row>
    <row r="15" spans="1:18">
      <c r="A15" s="9" t="s">
        <v>693</v>
      </c>
      <c r="B15" s="9" t="s">
        <v>37</v>
      </c>
      <c r="C15" s="115">
        <v>1070000</v>
      </c>
      <c r="D15" s="115"/>
      <c r="E15" s="115"/>
      <c r="F15" s="115"/>
      <c r="G15" s="115"/>
      <c r="H15" s="115">
        <v>0</v>
      </c>
      <c r="I15" s="115"/>
      <c r="J15" s="115">
        <f t="shared" ref="J15:J17" si="7">SUM(F15:I15)</f>
        <v>0</v>
      </c>
      <c r="K15" s="115">
        <f>C15+J15</f>
        <v>1070000</v>
      </c>
      <c r="L15" s="115">
        <v>1070000</v>
      </c>
      <c r="M15" s="115">
        <v>1070000</v>
      </c>
      <c r="N15" s="283">
        <f t="shared" ref="N15:N17" si="8">L15-M15</f>
        <v>0</v>
      </c>
      <c r="O15" s="115"/>
      <c r="P15" s="115"/>
      <c r="Q15" s="283">
        <f t="shared" ref="Q15:Q17" si="9">SUM(N15:P15)</f>
        <v>0</v>
      </c>
      <c r="R15" s="115">
        <f t="shared" ref="R15:R17" si="10">K15-M15-Q15</f>
        <v>0</v>
      </c>
    </row>
    <row r="16" spans="1:18">
      <c r="A16" s="9" t="s">
        <v>693</v>
      </c>
      <c r="B16" s="9" t="s">
        <v>43</v>
      </c>
      <c r="C16" s="115">
        <v>500000</v>
      </c>
      <c r="D16" s="115"/>
      <c r="E16" s="115"/>
      <c r="F16" s="115"/>
      <c r="G16" s="115"/>
      <c r="H16" s="115">
        <v>0</v>
      </c>
      <c r="I16" s="115"/>
      <c r="J16" s="115">
        <f t="shared" si="7"/>
        <v>0</v>
      </c>
      <c r="K16" s="115">
        <f>C16+J16</f>
        <v>500000</v>
      </c>
      <c r="L16" s="115">
        <v>500000</v>
      </c>
      <c r="M16" s="115">
        <v>500000</v>
      </c>
      <c r="N16" s="283">
        <f t="shared" si="8"/>
        <v>0</v>
      </c>
      <c r="O16" s="115"/>
      <c r="P16" s="115"/>
      <c r="Q16" s="283">
        <f t="shared" si="9"/>
        <v>0</v>
      </c>
      <c r="R16" s="115">
        <f t="shared" si="10"/>
        <v>0</v>
      </c>
    </row>
    <row r="17" spans="1:18">
      <c r="A17" s="9" t="s">
        <v>693</v>
      </c>
      <c r="B17" s="9" t="s">
        <v>737</v>
      </c>
      <c r="C17" s="115">
        <v>500000</v>
      </c>
      <c r="D17" s="115"/>
      <c r="E17" s="115"/>
      <c r="F17" s="115"/>
      <c r="G17" s="115"/>
      <c r="H17" s="115">
        <v>0</v>
      </c>
      <c r="I17" s="115"/>
      <c r="J17" s="115">
        <f t="shared" si="7"/>
        <v>0</v>
      </c>
      <c r="K17" s="115">
        <f>C17+J17</f>
        <v>500000</v>
      </c>
      <c r="L17" s="115">
        <v>500000</v>
      </c>
      <c r="M17" s="115">
        <v>500000</v>
      </c>
      <c r="N17" s="283">
        <f t="shared" si="8"/>
        <v>0</v>
      </c>
      <c r="O17" s="115"/>
      <c r="P17" s="115"/>
      <c r="Q17" s="283">
        <f t="shared" si="9"/>
        <v>0</v>
      </c>
      <c r="R17" s="115">
        <f t="shared" si="10"/>
        <v>0</v>
      </c>
    </row>
    <row r="18" spans="1:18">
      <c r="A18" s="14" t="s">
        <v>16</v>
      </c>
      <c r="B18" s="17" t="s">
        <v>695</v>
      </c>
      <c r="C18" s="173">
        <f>SUM(C19)</f>
        <v>1000000</v>
      </c>
      <c r="D18" s="173">
        <f t="shared" ref="D18:R18" si="11">SUM(D19)</f>
        <v>0</v>
      </c>
      <c r="E18" s="173">
        <f t="shared" si="11"/>
        <v>0</v>
      </c>
      <c r="F18" s="173">
        <f t="shared" si="11"/>
        <v>0</v>
      </c>
      <c r="G18" s="173">
        <f t="shared" si="11"/>
        <v>0</v>
      </c>
      <c r="H18" s="173">
        <f t="shared" si="11"/>
        <v>0</v>
      </c>
      <c r="I18" s="173">
        <f t="shared" si="11"/>
        <v>0</v>
      </c>
      <c r="J18" s="173">
        <f t="shared" si="11"/>
        <v>0</v>
      </c>
      <c r="K18" s="173">
        <f t="shared" si="11"/>
        <v>1000000</v>
      </c>
      <c r="L18" s="173">
        <f t="shared" si="11"/>
        <v>1000000</v>
      </c>
      <c r="M18" s="173">
        <f t="shared" si="11"/>
        <v>1000000</v>
      </c>
      <c r="N18" s="173">
        <f t="shared" si="11"/>
        <v>0</v>
      </c>
      <c r="O18" s="173">
        <f t="shared" si="11"/>
        <v>0</v>
      </c>
      <c r="P18" s="173">
        <f t="shared" si="11"/>
        <v>0</v>
      </c>
      <c r="Q18" s="173">
        <f t="shared" si="11"/>
        <v>0</v>
      </c>
      <c r="R18" s="173">
        <f t="shared" si="11"/>
        <v>0</v>
      </c>
    </row>
    <row r="19" spans="1:18">
      <c r="A19" s="9" t="s">
        <v>4</v>
      </c>
      <c r="B19" s="15" t="s">
        <v>710</v>
      </c>
      <c r="C19" s="115">
        <v>1000000</v>
      </c>
      <c r="D19" s="115"/>
      <c r="E19" s="115"/>
      <c r="F19" s="115"/>
      <c r="G19" s="115"/>
      <c r="H19" s="115">
        <v>0</v>
      </c>
      <c r="I19" s="115"/>
      <c r="J19" s="115">
        <f>SUM(F19:I19)</f>
        <v>0</v>
      </c>
      <c r="K19" s="115">
        <f>C19+J19</f>
        <v>1000000</v>
      </c>
      <c r="L19" s="115">
        <v>1000000</v>
      </c>
      <c r="M19" s="115">
        <v>1000000</v>
      </c>
      <c r="N19" s="283">
        <f>L19-M19</f>
        <v>0</v>
      </c>
      <c r="O19" s="115"/>
      <c r="P19" s="115"/>
      <c r="Q19" s="283">
        <f>SUM(N19:P19)</f>
        <v>0</v>
      </c>
      <c r="R19" s="115">
        <f>K19-M19-Q19</f>
        <v>0</v>
      </c>
    </row>
    <row r="20" spans="1:18">
      <c r="A20" s="14" t="s">
        <v>16</v>
      </c>
      <c r="B20" s="17" t="s">
        <v>40</v>
      </c>
      <c r="C20" s="173">
        <f>SUM(C21)</f>
        <v>1200000</v>
      </c>
      <c r="D20" s="173">
        <f t="shared" ref="D20:R20" si="12">SUM(D21)</f>
        <v>0</v>
      </c>
      <c r="E20" s="173">
        <f t="shared" si="12"/>
        <v>0</v>
      </c>
      <c r="F20" s="173">
        <f t="shared" si="12"/>
        <v>0</v>
      </c>
      <c r="G20" s="173">
        <f t="shared" si="12"/>
        <v>0</v>
      </c>
      <c r="H20" s="173">
        <f t="shared" si="12"/>
        <v>0</v>
      </c>
      <c r="I20" s="173">
        <f t="shared" si="12"/>
        <v>0</v>
      </c>
      <c r="J20" s="173">
        <f t="shared" si="12"/>
        <v>0</v>
      </c>
      <c r="K20" s="173">
        <f t="shared" si="12"/>
        <v>1200000</v>
      </c>
      <c r="L20" s="173">
        <f t="shared" si="12"/>
        <v>1197000</v>
      </c>
      <c r="M20" s="173">
        <f t="shared" si="12"/>
        <v>1197000</v>
      </c>
      <c r="N20" s="173">
        <f t="shared" si="12"/>
        <v>0</v>
      </c>
      <c r="O20" s="173">
        <f t="shared" si="12"/>
        <v>0</v>
      </c>
      <c r="P20" s="173">
        <f t="shared" si="12"/>
        <v>0</v>
      </c>
      <c r="Q20" s="173">
        <f t="shared" si="12"/>
        <v>0</v>
      </c>
      <c r="R20" s="173">
        <f t="shared" si="12"/>
        <v>3000</v>
      </c>
    </row>
    <row r="21" spans="1:18">
      <c r="A21" s="9" t="s">
        <v>693</v>
      </c>
      <c r="B21" s="15" t="s">
        <v>699</v>
      </c>
      <c r="C21" s="115">
        <v>1200000</v>
      </c>
      <c r="D21" s="115"/>
      <c r="E21" s="115"/>
      <c r="F21" s="115"/>
      <c r="G21" s="115"/>
      <c r="H21" s="115">
        <v>0</v>
      </c>
      <c r="I21" s="115"/>
      <c r="J21" s="115">
        <f>SUM(F21:I21)</f>
        <v>0</v>
      </c>
      <c r="K21" s="115">
        <f>C21+J21</f>
        <v>1200000</v>
      </c>
      <c r="L21" s="115">
        <v>1197000</v>
      </c>
      <c r="M21" s="115">
        <v>1197000</v>
      </c>
      <c r="N21" s="283">
        <f>L21-M21</f>
        <v>0</v>
      </c>
      <c r="O21" s="115"/>
      <c r="P21" s="115"/>
      <c r="Q21" s="283">
        <f>SUM(N21:P21)</f>
        <v>0</v>
      </c>
      <c r="R21" s="115">
        <f>K21-M21-Q21</f>
        <v>3000</v>
      </c>
    </row>
    <row r="22" spans="1:18">
      <c r="A22" s="14" t="s">
        <v>16</v>
      </c>
      <c r="B22" s="17" t="s">
        <v>700</v>
      </c>
      <c r="C22" s="173">
        <f>SUM(C23)</f>
        <v>0</v>
      </c>
      <c r="D22" s="173">
        <f t="shared" ref="D22:R22" si="13">SUM(D23)</f>
        <v>0</v>
      </c>
      <c r="E22" s="173">
        <f t="shared" si="13"/>
        <v>0</v>
      </c>
      <c r="F22" s="173">
        <f t="shared" si="13"/>
        <v>0</v>
      </c>
      <c r="G22" s="173">
        <f t="shared" si="13"/>
        <v>0</v>
      </c>
      <c r="H22" s="173">
        <f t="shared" si="13"/>
        <v>900000</v>
      </c>
      <c r="I22" s="173">
        <f t="shared" si="13"/>
        <v>0</v>
      </c>
      <c r="J22" s="173">
        <f t="shared" si="13"/>
        <v>900000</v>
      </c>
      <c r="K22" s="173">
        <f t="shared" si="13"/>
        <v>900000</v>
      </c>
      <c r="L22" s="173">
        <f t="shared" si="13"/>
        <v>900000</v>
      </c>
      <c r="M22" s="173">
        <f t="shared" si="13"/>
        <v>900000</v>
      </c>
      <c r="N22" s="173">
        <f t="shared" si="13"/>
        <v>0</v>
      </c>
      <c r="O22" s="173">
        <f t="shared" si="13"/>
        <v>0</v>
      </c>
      <c r="P22" s="173">
        <f t="shared" si="13"/>
        <v>0</v>
      </c>
      <c r="Q22" s="173">
        <f t="shared" si="13"/>
        <v>0</v>
      </c>
      <c r="R22" s="173">
        <f t="shared" si="13"/>
        <v>0</v>
      </c>
    </row>
    <row r="23" spans="1:18">
      <c r="A23" s="9" t="s">
        <v>693</v>
      </c>
      <c r="B23" s="15" t="s">
        <v>733</v>
      </c>
      <c r="C23" s="115">
        <v>0</v>
      </c>
      <c r="D23" s="115"/>
      <c r="E23" s="115"/>
      <c r="F23" s="115"/>
      <c r="G23" s="115"/>
      <c r="H23" s="115">
        <v>900000</v>
      </c>
      <c r="I23" s="115"/>
      <c r="J23" s="115">
        <f>SUM(F23:I23)</f>
        <v>900000</v>
      </c>
      <c r="K23" s="115">
        <f>C23+J23</f>
        <v>900000</v>
      </c>
      <c r="L23" s="115">
        <v>900000</v>
      </c>
      <c r="M23" s="115">
        <v>900000</v>
      </c>
      <c r="N23" s="283">
        <f>L23-M23</f>
        <v>0</v>
      </c>
      <c r="O23" s="115"/>
      <c r="P23" s="115"/>
      <c r="Q23" s="283">
        <f>SUM(N23:P23)</f>
        <v>0</v>
      </c>
      <c r="R23" s="115">
        <f>K23-M23-Q23</f>
        <v>0</v>
      </c>
    </row>
    <row r="24" spans="1:18">
      <c r="A24" s="11" t="s">
        <v>1</v>
      </c>
      <c r="B24" s="11" t="s">
        <v>310</v>
      </c>
      <c r="C24" s="117">
        <f>SUM(C25)</f>
        <v>171759000</v>
      </c>
      <c r="D24" s="117">
        <f t="shared" ref="D24:R24" si="14">SUM(D25)</f>
        <v>0</v>
      </c>
      <c r="E24" s="117">
        <f t="shared" si="14"/>
        <v>0</v>
      </c>
      <c r="F24" s="117">
        <f t="shared" si="14"/>
        <v>0</v>
      </c>
      <c r="G24" s="117">
        <f t="shared" si="14"/>
        <v>0</v>
      </c>
      <c r="H24" s="117">
        <f t="shared" si="14"/>
        <v>5241000</v>
      </c>
      <c r="I24" s="117">
        <f t="shared" si="14"/>
        <v>0</v>
      </c>
      <c r="J24" s="117">
        <f t="shared" si="14"/>
        <v>5241000</v>
      </c>
      <c r="K24" s="117">
        <f t="shared" si="14"/>
        <v>177000000</v>
      </c>
      <c r="L24" s="117">
        <f t="shared" si="14"/>
        <v>176952370</v>
      </c>
      <c r="M24" s="117">
        <f t="shared" si="14"/>
        <v>176952370</v>
      </c>
      <c r="N24" s="117">
        <f t="shared" si="14"/>
        <v>0</v>
      </c>
      <c r="O24" s="117">
        <f t="shared" si="14"/>
        <v>0</v>
      </c>
      <c r="P24" s="117">
        <f t="shared" si="14"/>
        <v>0</v>
      </c>
      <c r="Q24" s="117">
        <f t="shared" si="14"/>
        <v>0</v>
      </c>
      <c r="R24" s="117">
        <f t="shared" si="14"/>
        <v>47630</v>
      </c>
    </row>
    <row r="25" spans="1:18">
      <c r="A25" s="12" t="s">
        <v>2</v>
      </c>
      <c r="B25" s="12" t="s">
        <v>311</v>
      </c>
      <c r="C25" s="119">
        <f>SUM(C26,C57)</f>
        <v>171759000</v>
      </c>
      <c r="D25" s="119">
        <f t="shared" ref="D25:R25" si="15">SUM(D26,D57)</f>
        <v>0</v>
      </c>
      <c r="E25" s="119">
        <f t="shared" si="15"/>
        <v>0</v>
      </c>
      <c r="F25" s="119">
        <f t="shared" si="15"/>
        <v>0</v>
      </c>
      <c r="G25" s="119">
        <f t="shared" si="15"/>
        <v>0</v>
      </c>
      <c r="H25" s="119">
        <f t="shared" si="15"/>
        <v>5241000</v>
      </c>
      <c r="I25" s="119">
        <f t="shared" si="15"/>
        <v>0</v>
      </c>
      <c r="J25" s="119">
        <f t="shared" si="15"/>
        <v>5241000</v>
      </c>
      <c r="K25" s="119">
        <f t="shared" si="15"/>
        <v>177000000</v>
      </c>
      <c r="L25" s="119">
        <f t="shared" si="15"/>
        <v>176952370</v>
      </c>
      <c r="M25" s="119">
        <f t="shared" si="15"/>
        <v>176952370</v>
      </c>
      <c r="N25" s="119">
        <f t="shared" si="15"/>
        <v>0</v>
      </c>
      <c r="O25" s="119">
        <f t="shared" si="15"/>
        <v>0</v>
      </c>
      <c r="P25" s="119">
        <f t="shared" si="15"/>
        <v>0</v>
      </c>
      <c r="Q25" s="119">
        <f t="shared" si="15"/>
        <v>0</v>
      </c>
      <c r="R25" s="119">
        <f t="shared" si="15"/>
        <v>47630</v>
      </c>
    </row>
    <row r="26" spans="1:18">
      <c r="A26" s="13" t="s">
        <v>3</v>
      </c>
      <c r="B26" s="13" t="s">
        <v>419</v>
      </c>
      <c r="C26" s="120">
        <f>SUM(C27,C29,C31,C33,C35,C37,C41,C44,C46,C48,C50,C52,C55)</f>
        <v>171759000</v>
      </c>
      <c r="D26" s="120">
        <f t="shared" ref="D26:R26" si="16">SUM(D27,D29,D31,D33,D35,D37,D41,D44,D46,D48,D50,D52,D55)</f>
        <v>0</v>
      </c>
      <c r="E26" s="120">
        <f t="shared" si="16"/>
        <v>0</v>
      </c>
      <c r="F26" s="120">
        <f t="shared" si="16"/>
        <v>0</v>
      </c>
      <c r="G26" s="120">
        <f t="shared" si="16"/>
        <v>0</v>
      </c>
      <c r="H26" s="120">
        <f t="shared" si="16"/>
        <v>-94759000</v>
      </c>
      <c r="I26" s="120">
        <f t="shared" si="16"/>
        <v>0</v>
      </c>
      <c r="J26" s="120">
        <f t="shared" si="16"/>
        <v>-94759000</v>
      </c>
      <c r="K26" s="120">
        <f t="shared" si="16"/>
        <v>77000000</v>
      </c>
      <c r="L26" s="120">
        <f t="shared" si="16"/>
        <v>76952370</v>
      </c>
      <c r="M26" s="120">
        <f t="shared" si="16"/>
        <v>76952370</v>
      </c>
      <c r="N26" s="120">
        <f t="shared" si="16"/>
        <v>0</v>
      </c>
      <c r="O26" s="120">
        <f t="shared" si="16"/>
        <v>0</v>
      </c>
      <c r="P26" s="120">
        <f t="shared" si="16"/>
        <v>0</v>
      </c>
      <c r="Q26" s="120">
        <f t="shared" si="16"/>
        <v>0</v>
      </c>
      <c r="R26" s="120">
        <f t="shared" si="16"/>
        <v>47630</v>
      </c>
    </row>
    <row r="27" spans="1:18">
      <c r="A27" s="14" t="s">
        <v>16</v>
      </c>
      <c r="B27" s="14" t="s">
        <v>727</v>
      </c>
      <c r="C27" s="173">
        <f>SUM(C28)</f>
        <v>7500000</v>
      </c>
      <c r="D27" s="173">
        <f t="shared" ref="D27:R27" si="17">SUM(D28)</f>
        <v>0</v>
      </c>
      <c r="E27" s="173">
        <f t="shared" si="17"/>
        <v>0</v>
      </c>
      <c r="F27" s="173">
        <f t="shared" si="17"/>
        <v>0</v>
      </c>
      <c r="G27" s="173">
        <f t="shared" si="17"/>
        <v>0</v>
      </c>
      <c r="H27" s="173">
        <f t="shared" si="17"/>
        <v>-5964000</v>
      </c>
      <c r="I27" s="173">
        <f t="shared" si="17"/>
        <v>0</v>
      </c>
      <c r="J27" s="173">
        <f t="shared" si="17"/>
        <v>-5964000</v>
      </c>
      <c r="K27" s="173">
        <f t="shared" si="17"/>
        <v>1536000</v>
      </c>
      <c r="L27" s="173">
        <f t="shared" si="17"/>
        <v>1536000</v>
      </c>
      <c r="M27" s="173">
        <f t="shared" si="17"/>
        <v>1536000</v>
      </c>
      <c r="N27" s="173">
        <f t="shared" si="17"/>
        <v>0</v>
      </c>
      <c r="O27" s="173">
        <f t="shared" si="17"/>
        <v>0</v>
      </c>
      <c r="P27" s="173">
        <f t="shared" si="17"/>
        <v>0</v>
      </c>
      <c r="Q27" s="173">
        <f t="shared" si="17"/>
        <v>0</v>
      </c>
      <c r="R27" s="173">
        <f t="shared" si="17"/>
        <v>0</v>
      </c>
    </row>
    <row r="28" spans="1:18">
      <c r="A28" s="9" t="s">
        <v>693</v>
      </c>
      <c r="B28" s="9" t="s">
        <v>727</v>
      </c>
      <c r="C28" s="115">
        <v>7500000</v>
      </c>
      <c r="D28" s="115"/>
      <c r="E28" s="115"/>
      <c r="F28" s="115"/>
      <c r="G28" s="115"/>
      <c r="H28" s="115">
        <v>-5964000</v>
      </c>
      <c r="I28" s="115"/>
      <c r="J28" s="115">
        <f>SUM(F28:I28)</f>
        <v>-5964000</v>
      </c>
      <c r="K28" s="115">
        <f>C28+J28</f>
        <v>1536000</v>
      </c>
      <c r="L28" s="115">
        <v>1536000</v>
      </c>
      <c r="M28" s="115">
        <v>1536000</v>
      </c>
      <c r="N28" s="283">
        <f>L28-M28</f>
        <v>0</v>
      </c>
      <c r="O28" s="115"/>
      <c r="P28" s="115"/>
      <c r="Q28" s="283">
        <f>SUM(N28:P28)</f>
        <v>0</v>
      </c>
      <c r="R28" s="115">
        <f>K28-M28-Q28</f>
        <v>0</v>
      </c>
    </row>
    <row r="29" spans="1:18">
      <c r="A29" s="14" t="s">
        <v>16</v>
      </c>
      <c r="B29" s="17" t="s">
        <v>45</v>
      </c>
      <c r="C29" s="173">
        <f>SUM(C30)</f>
        <v>0</v>
      </c>
      <c r="D29" s="173">
        <f t="shared" ref="D29:R29" si="18">SUM(D30)</f>
        <v>0</v>
      </c>
      <c r="E29" s="173">
        <f t="shared" si="18"/>
        <v>0</v>
      </c>
      <c r="F29" s="173">
        <f t="shared" si="18"/>
        <v>0</v>
      </c>
      <c r="G29" s="173">
        <f t="shared" si="18"/>
        <v>0</v>
      </c>
      <c r="H29" s="173">
        <f t="shared" si="18"/>
        <v>6500000</v>
      </c>
      <c r="I29" s="173">
        <f t="shared" si="18"/>
        <v>0</v>
      </c>
      <c r="J29" s="173">
        <f t="shared" si="18"/>
        <v>6500000</v>
      </c>
      <c r="K29" s="173">
        <f t="shared" si="18"/>
        <v>6500000</v>
      </c>
      <c r="L29" s="173">
        <f t="shared" si="18"/>
        <v>6500000</v>
      </c>
      <c r="M29" s="173">
        <f t="shared" si="18"/>
        <v>6500000</v>
      </c>
      <c r="N29" s="173">
        <f t="shared" si="18"/>
        <v>0</v>
      </c>
      <c r="O29" s="173">
        <f t="shared" si="18"/>
        <v>0</v>
      </c>
      <c r="P29" s="173">
        <f t="shared" si="18"/>
        <v>0</v>
      </c>
      <c r="Q29" s="173">
        <f t="shared" si="18"/>
        <v>0</v>
      </c>
      <c r="R29" s="173">
        <f t="shared" si="18"/>
        <v>0</v>
      </c>
    </row>
    <row r="30" spans="1:18">
      <c r="A30" s="9" t="s">
        <v>693</v>
      </c>
      <c r="B30" s="15" t="s">
        <v>738</v>
      </c>
      <c r="C30" s="115">
        <v>0</v>
      </c>
      <c r="D30" s="115"/>
      <c r="E30" s="115"/>
      <c r="F30" s="115"/>
      <c r="G30" s="115"/>
      <c r="H30" s="115">
        <v>6500000</v>
      </c>
      <c r="I30" s="115"/>
      <c r="J30" s="115">
        <f>SUM(F30:I30)</f>
        <v>6500000</v>
      </c>
      <c r="K30" s="115">
        <f>C30+J30</f>
        <v>6500000</v>
      </c>
      <c r="L30" s="115">
        <v>6500000</v>
      </c>
      <c r="M30" s="115">
        <v>6500000</v>
      </c>
      <c r="N30" s="283">
        <f>L30-M30</f>
        <v>0</v>
      </c>
      <c r="O30" s="115"/>
      <c r="P30" s="115"/>
      <c r="Q30" s="283">
        <f>SUM(N30:P30)</f>
        <v>0</v>
      </c>
      <c r="R30" s="115">
        <f>K30-M30-Q30</f>
        <v>0</v>
      </c>
    </row>
    <row r="31" spans="1:18">
      <c r="A31" s="14" t="s">
        <v>16</v>
      </c>
      <c r="B31" s="17" t="s">
        <v>708</v>
      </c>
      <c r="C31" s="173">
        <f>SUM(C32)</f>
        <v>10640000</v>
      </c>
      <c r="D31" s="173">
        <f t="shared" ref="D31:R31" si="19">SUM(D32)</f>
        <v>0</v>
      </c>
      <c r="E31" s="173">
        <f t="shared" si="19"/>
        <v>0</v>
      </c>
      <c r="F31" s="173">
        <f t="shared" si="19"/>
        <v>0</v>
      </c>
      <c r="G31" s="173">
        <f t="shared" si="19"/>
        <v>0</v>
      </c>
      <c r="H31" s="173">
        <f t="shared" si="19"/>
        <v>-10640000</v>
      </c>
      <c r="I31" s="173">
        <f t="shared" si="19"/>
        <v>0</v>
      </c>
      <c r="J31" s="173">
        <f t="shared" si="19"/>
        <v>-10640000</v>
      </c>
      <c r="K31" s="173">
        <f t="shared" si="19"/>
        <v>0</v>
      </c>
      <c r="L31" s="173">
        <f t="shared" si="19"/>
        <v>0</v>
      </c>
      <c r="M31" s="173">
        <f t="shared" si="19"/>
        <v>0</v>
      </c>
      <c r="N31" s="173">
        <f t="shared" si="19"/>
        <v>0</v>
      </c>
      <c r="O31" s="173">
        <f t="shared" si="19"/>
        <v>0</v>
      </c>
      <c r="P31" s="173">
        <f t="shared" si="19"/>
        <v>0</v>
      </c>
      <c r="Q31" s="173">
        <f t="shared" si="19"/>
        <v>0</v>
      </c>
      <c r="R31" s="173">
        <f t="shared" si="19"/>
        <v>0</v>
      </c>
    </row>
    <row r="32" spans="1:18">
      <c r="A32" s="9" t="s">
        <v>693</v>
      </c>
      <c r="B32" s="15" t="s">
        <v>709</v>
      </c>
      <c r="C32" s="115">
        <v>10640000</v>
      </c>
      <c r="D32" s="115"/>
      <c r="E32" s="115"/>
      <c r="F32" s="115"/>
      <c r="G32" s="115"/>
      <c r="H32" s="115">
        <v>-10640000</v>
      </c>
      <c r="I32" s="115"/>
      <c r="J32" s="115">
        <f>SUM(F32:I32)</f>
        <v>-10640000</v>
      </c>
      <c r="K32" s="115">
        <f>C32+J32</f>
        <v>0</v>
      </c>
      <c r="L32" s="115">
        <v>0</v>
      </c>
      <c r="M32" s="115">
        <v>0</v>
      </c>
      <c r="N32" s="283">
        <f>L32-M32</f>
        <v>0</v>
      </c>
      <c r="O32" s="115"/>
      <c r="P32" s="115"/>
      <c r="Q32" s="283">
        <f>SUM(N32:P32)</f>
        <v>0</v>
      </c>
      <c r="R32" s="115">
        <f>K32-M32-Q32</f>
        <v>0</v>
      </c>
    </row>
    <row r="33" spans="1:18">
      <c r="A33" s="14" t="s">
        <v>16</v>
      </c>
      <c r="B33" s="14" t="s">
        <v>65</v>
      </c>
      <c r="C33" s="173">
        <f>SUM(C34)</f>
        <v>81760000</v>
      </c>
      <c r="D33" s="173">
        <f t="shared" ref="D33:R33" si="20">SUM(D34)</f>
        <v>0</v>
      </c>
      <c r="E33" s="173">
        <f t="shared" si="20"/>
        <v>0</v>
      </c>
      <c r="F33" s="173">
        <f t="shared" si="20"/>
        <v>0</v>
      </c>
      <c r="G33" s="173">
        <f t="shared" si="20"/>
        <v>0</v>
      </c>
      <c r="H33" s="173">
        <f t="shared" si="20"/>
        <v>-42360000</v>
      </c>
      <c r="I33" s="173">
        <f t="shared" si="20"/>
        <v>0</v>
      </c>
      <c r="J33" s="173">
        <f t="shared" si="20"/>
        <v>-42360000</v>
      </c>
      <c r="K33" s="173">
        <f t="shared" si="20"/>
        <v>39400000</v>
      </c>
      <c r="L33" s="173">
        <f t="shared" si="20"/>
        <v>39400000</v>
      </c>
      <c r="M33" s="173">
        <f t="shared" si="20"/>
        <v>39400000</v>
      </c>
      <c r="N33" s="173">
        <f t="shared" si="20"/>
        <v>0</v>
      </c>
      <c r="O33" s="173">
        <f t="shared" si="20"/>
        <v>0</v>
      </c>
      <c r="P33" s="173">
        <f t="shared" si="20"/>
        <v>0</v>
      </c>
      <c r="Q33" s="173">
        <f t="shared" si="20"/>
        <v>0</v>
      </c>
      <c r="R33" s="173">
        <f t="shared" si="20"/>
        <v>0</v>
      </c>
    </row>
    <row r="34" spans="1:18">
      <c r="A34" s="9" t="s">
        <v>4</v>
      </c>
      <c r="B34" s="9" t="s">
        <v>66</v>
      </c>
      <c r="C34" s="115">
        <v>81760000</v>
      </c>
      <c r="D34" s="115"/>
      <c r="E34" s="115"/>
      <c r="F34" s="115"/>
      <c r="G34" s="115"/>
      <c r="H34" s="115">
        <v>-42360000</v>
      </c>
      <c r="I34" s="115"/>
      <c r="J34" s="115">
        <f>SUM(F34:I34)</f>
        <v>-42360000</v>
      </c>
      <c r="K34" s="115">
        <f>C34+J34</f>
        <v>39400000</v>
      </c>
      <c r="L34" s="115">
        <v>39400000</v>
      </c>
      <c r="M34" s="115">
        <v>39400000</v>
      </c>
      <c r="N34" s="283">
        <f>L34-M34</f>
        <v>0</v>
      </c>
      <c r="O34" s="115"/>
      <c r="P34" s="115"/>
      <c r="Q34" s="283">
        <f>SUM(N34:P34)</f>
        <v>0</v>
      </c>
      <c r="R34" s="115">
        <f>K34-M34-Q34</f>
        <v>0</v>
      </c>
    </row>
    <row r="35" spans="1:18">
      <c r="A35" s="14" t="s">
        <v>16</v>
      </c>
      <c r="B35" s="14" t="s">
        <v>67</v>
      </c>
      <c r="C35" s="173">
        <f>SUM(C36)</f>
        <v>0</v>
      </c>
      <c r="D35" s="173">
        <f t="shared" ref="D35:R35" si="21">SUM(D36)</f>
        <v>0</v>
      </c>
      <c r="E35" s="173">
        <f t="shared" si="21"/>
        <v>0</v>
      </c>
      <c r="F35" s="173">
        <f t="shared" si="21"/>
        <v>0</v>
      </c>
      <c r="G35" s="173">
        <f t="shared" si="21"/>
        <v>0</v>
      </c>
      <c r="H35" s="173">
        <f t="shared" si="21"/>
        <v>733000</v>
      </c>
      <c r="I35" s="173">
        <f t="shared" si="21"/>
        <v>0</v>
      </c>
      <c r="J35" s="173">
        <f t="shared" si="21"/>
        <v>733000</v>
      </c>
      <c r="K35" s="173">
        <f t="shared" si="21"/>
        <v>733000</v>
      </c>
      <c r="L35" s="173">
        <f t="shared" si="21"/>
        <v>732470</v>
      </c>
      <c r="M35" s="173">
        <f t="shared" si="21"/>
        <v>732470</v>
      </c>
      <c r="N35" s="173">
        <f t="shared" si="21"/>
        <v>0</v>
      </c>
      <c r="O35" s="173">
        <f t="shared" si="21"/>
        <v>0</v>
      </c>
      <c r="P35" s="173">
        <f t="shared" si="21"/>
        <v>0</v>
      </c>
      <c r="Q35" s="173">
        <f t="shared" si="21"/>
        <v>0</v>
      </c>
      <c r="R35" s="173">
        <f t="shared" si="21"/>
        <v>530</v>
      </c>
    </row>
    <row r="36" spans="1:18">
      <c r="A36" s="9" t="s">
        <v>693</v>
      </c>
      <c r="B36" s="9" t="s">
        <v>704</v>
      </c>
      <c r="C36" s="115">
        <v>0</v>
      </c>
      <c r="D36" s="115"/>
      <c r="E36" s="115"/>
      <c r="F36" s="115"/>
      <c r="G36" s="115"/>
      <c r="H36" s="115">
        <v>733000</v>
      </c>
      <c r="I36" s="115"/>
      <c r="J36" s="115">
        <f>SUM(F36:I36)</f>
        <v>733000</v>
      </c>
      <c r="K36" s="115">
        <f>C36+J36</f>
        <v>733000</v>
      </c>
      <c r="L36" s="115">
        <v>732470</v>
      </c>
      <c r="M36" s="115">
        <v>732470</v>
      </c>
      <c r="N36" s="283">
        <f>L36-M36</f>
        <v>0</v>
      </c>
      <c r="O36" s="115"/>
      <c r="P36" s="115"/>
      <c r="Q36" s="283">
        <f>SUM(N36:P36)</f>
        <v>0</v>
      </c>
      <c r="R36" s="115">
        <f>K36-M36-Q36</f>
        <v>530</v>
      </c>
    </row>
    <row r="37" spans="1:18">
      <c r="A37" s="14" t="s">
        <v>16</v>
      </c>
      <c r="B37" s="14" t="s">
        <v>692</v>
      </c>
      <c r="C37" s="173">
        <f>SUM(C38:C40)</f>
        <v>30180000</v>
      </c>
      <c r="D37" s="173">
        <f t="shared" ref="D37:R37" si="22">SUM(D38:D40)</f>
        <v>0</v>
      </c>
      <c r="E37" s="173">
        <f t="shared" si="22"/>
        <v>0</v>
      </c>
      <c r="F37" s="173">
        <f t="shared" si="22"/>
        <v>0</v>
      </c>
      <c r="G37" s="173">
        <f t="shared" si="22"/>
        <v>0</v>
      </c>
      <c r="H37" s="173">
        <f t="shared" si="22"/>
        <v>-20221000</v>
      </c>
      <c r="I37" s="173">
        <f t="shared" si="22"/>
        <v>0</v>
      </c>
      <c r="J37" s="173">
        <f t="shared" si="22"/>
        <v>-20221000</v>
      </c>
      <c r="K37" s="173">
        <f t="shared" si="22"/>
        <v>9959000</v>
      </c>
      <c r="L37" s="173">
        <f t="shared" si="22"/>
        <v>9959000</v>
      </c>
      <c r="M37" s="173">
        <f t="shared" si="22"/>
        <v>9959000</v>
      </c>
      <c r="N37" s="173">
        <f t="shared" si="22"/>
        <v>0</v>
      </c>
      <c r="O37" s="173">
        <f t="shared" si="22"/>
        <v>0</v>
      </c>
      <c r="P37" s="173">
        <f t="shared" si="22"/>
        <v>0</v>
      </c>
      <c r="Q37" s="173">
        <f t="shared" si="22"/>
        <v>0</v>
      </c>
      <c r="R37" s="173">
        <f t="shared" si="22"/>
        <v>0</v>
      </c>
    </row>
    <row r="38" spans="1:18">
      <c r="A38" s="9" t="s">
        <v>693</v>
      </c>
      <c r="B38" s="9" t="s">
        <v>694</v>
      </c>
      <c r="C38" s="115">
        <v>8060000</v>
      </c>
      <c r="D38" s="115"/>
      <c r="E38" s="115"/>
      <c r="F38" s="115"/>
      <c r="G38" s="115"/>
      <c r="H38" s="115">
        <v>-3903000</v>
      </c>
      <c r="I38" s="115"/>
      <c r="J38" s="115">
        <f t="shared" ref="J38:J40" si="23">SUM(F38:I38)</f>
        <v>-3903000</v>
      </c>
      <c r="K38" s="115">
        <f>C38+J38</f>
        <v>4157000</v>
      </c>
      <c r="L38" s="115">
        <v>4157000</v>
      </c>
      <c r="M38" s="115">
        <v>4157000</v>
      </c>
      <c r="N38" s="283">
        <f t="shared" ref="N38:N40" si="24">L38-M38</f>
        <v>0</v>
      </c>
      <c r="O38" s="115"/>
      <c r="P38" s="115"/>
      <c r="Q38" s="283">
        <f t="shared" ref="Q38:Q40" si="25">SUM(N38:P38)</f>
        <v>0</v>
      </c>
      <c r="R38" s="115">
        <f t="shared" ref="R38:R40" si="26">K38-M38-Q38</f>
        <v>0</v>
      </c>
    </row>
    <row r="39" spans="1:18">
      <c r="A39" s="9" t="s">
        <v>693</v>
      </c>
      <c r="B39" s="9" t="s">
        <v>720</v>
      </c>
      <c r="C39" s="115">
        <v>22120000</v>
      </c>
      <c r="D39" s="115"/>
      <c r="E39" s="115"/>
      <c r="F39" s="115"/>
      <c r="G39" s="115"/>
      <c r="H39" s="115">
        <v>-17320000</v>
      </c>
      <c r="I39" s="115"/>
      <c r="J39" s="115">
        <f t="shared" si="23"/>
        <v>-17320000</v>
      </c>
      <c r="K39" s="115">
        <f>C39+J39</f>
        <v>4800000</v>
      </c>
      <c r="L39" s="115">
        <v>4800000</v>
      </c>
      <c r="M39" s="115">
        <v>4800000</v>
      </c>
      <c r="N39" s="283">
        <f t="shared" si="24"/>
        <v>0</v>
      </c>
      <c r="O39" s="115"/>
      <c r="P39" s="115"/>
      <c r="Q39" s="283">
        <f t="shared" si="25"/>
        <v>0</v>
      </c>
      <c r="R39" s="115">
        <f t="shared" si="26"/>
        <v>0</v>
      </c>
    </row>
    <row r="40" spans="1:18">
      <c r="A40" s="9" t="s">
        <v>693</v>
      </c>
      <c r="B40" s="9" t="s">
        <v>737</v>
      </c>
      <c r="C40" s="115">
        <v>0</v>
      </c>
      <c r="D40" s="115"/>
      <c r="E40" s="115"/>
      <c r="F40" s="115"/>
      <c r="G40" s="115"/>
      <c r="H40" s="115">
        <v>1002000</v>
      </c>
      <c r="I40" s="115"/>
      <c r="J40" s="115">
        <f t="shared" si="23"/>
        <v>1002000</v>
      </c>
      <c r="K40" s="115">
        <f>C40+J40</f>
        <v>1002000</v>
      </c>
      <c r="L40" s="115">
        <v>1002000</v>
      </c>
      <c r="M40" s="115">
        <v>1002000</v>
      </c>
      <c r="N40" s="283">
        <f t="shared" si="24"/>
        <v>0</v>
      </c>
      <c r="O40" s="115"/>
      <c r="P40" s="115"/>
      <c r="Q40" s="283">
        <f t="shared" si="25"/>
        <v>0</v>
      </c>
      <c r="R40" s="115">
        <f t="shared" si="26"/>
        <v>0</v>
      </c>
    </row>
    <row r="41" spans="1:18">
      <c r="A41" s="14" t="s">
        <v>16</v>
      </c>
      <c r="B41" s="14" t="s">
        <v>695</v>
      </c>
      <c r="C41" s="173">
        <f>SUM(C42:C43)</f>
        <v>10129000</v>
      </c>
      <c r="D41" s="173">
        <f t="shared" ref="D41:R41" si="27">SUM(D42:D43)</f>
        <v>0</v>
      </c>
      <c r="E41" s="173">
        <f t="shared" si="27"/>
        <v>0</v>
      </c>
      <c r="F41" s="173">
        <f t="shared" si="27"/>
        <v>0</v>
      </c>
      <c r="G41" s="173">
        <f t="shared" si="27"/>
        <v>0</v>
      </c>
      <c r="H41" s="173">
        <f t="shared" si="27"/>
        <v>-5937000</v>
      </c>
      <c r="I41" s="173">
        <f t="shared" si="27"/>
        <v>0</v>
      </c>
      <c r="J41" s="173">
        <f t="shared" si="27"/>
        <v>-5937000</v>
      </c>
      <c r="K41" s="173">
        <f t="shared" si="27"/>
        <v>4192000</v>
      </c>
      <c r="L41" s="173">
        <f t="shared" si="27"/>
        <v>4191600</v>
      </c>
      <c r="M41" s="173">
        <f t="shared" si="27"/>
        <v>4191600</v>
      </c>
      <c r="N41" s="173">
        <f t="shared" si="27"/>
        <v>0</v>
      </c>
      <c r="O41" s="173">
        <f t="shared" si="27"/>
        <v>0</v>
      </c>
      <c r="P41" s="173">
        <f t="shared" si="27"/>
        <v>0</v>
      </c>
      <c r="Q41" s="173">
        <f t="shared" si="27"/>
        <v>0</v>
      </c>
      <c r="R41" s="173">
        <f t="shared" si="27"/>
        <v>400</v>
      </c>
    </row>
    <row r="42" spans="1:18">
      <c r="A42" s="9" t="s">
        <v>693</v>
      </c>
      <c r="B42" s="9" t="s">
        <v>739</v>
      </c>
      <c r="C42" s="115">
        <v>8829000</v>
      </c>
      <c r="D42" s="115"/>
      <c r="E42" s="115"/>
      <c r="F42" s="115"/>
      <c r="G42" s="115"/>
      <c r="H42" s="115">
        <v>-4979000</v>
      </c>
      <c r="I42" s="115"/>
      <c r="J42" s="115">
        <f t="shared" ref="J42:J43" si="28">SUM(F42:I42)</f>
        <v>-4979000</v>
      </c>
      <c r="K42" s="115">
        <f>C42+J42</f>
        <v>3850000</v>
      </c>
      <c r="L42" s="115">
        <v>3850000</v>
      </c>
      <c r="M42" s="115">
        <v>3850000</v>
      </c>
      <c r="N42" s="283">
        <f t="shared" ref="N42:N43" si="29">L42-M42</f>
        <v>0</v>
      </c>
      <c r="O42" s="115"/>
      <c r="P42" s="115"/>
      <c r="Q42" s="283">
        <f t="shared" ref="Q42:Q43" si="30">SUM(N42:P42)</f>
        <v>0</v>
      </c>
      <c r="R42" s="115">
        <f t="shared" ref="R42:R43" si="31">K42-M42-Q42</f>
        <v>0</v>
      </c>
    </row>
    <row r="43" spans="1:18">
      <c r="A43" s="9" t="s">
        <v>693</v>
      </c>
      <c r="B43" s="9" t="s">
        <v>696</v>
      </c>
      <c r="C43" s="115">
        <v>1300000</v>
      </c>
      <c r="D43" s="115"/>
      <c r="E43" s="115"/>
      <c r="F43" s="115"/>
      <c r="G43" s="115"/>
      <c r="H43" s="115">
        <v>-958000</v>
      </c>
      <c r="I43" s="115"/>
      <c r="J43" s="115">
        <f t="shared" si="28"/>
        <v>-958000</v>
      </c>
      <c r="K43" s="115">
        <f>C43+J43</f>
        <v>342000</v>
      </c>
      <c r="L43" s="115">
        <v>341600</v>
      </c>
      <c r="M43" s="115">
        <v>341600</v>
      </c>
      <c r="N43" s="283">
        <f t="shared" si="29"/>
        <v>0</v>
      </c>
      <c r="O43" s="115"/>
      <c r="P43" s="115"/>
      <c r="Q43" s="283">
        <f t="shared" si="30"/>
        <v>0</v>
      </c>
      <c r="R43" s="115">
        <f t="shared" si="31"/>
        <v>400</v>
      </c>
    </row>
    <row r="44" spans="1:18">
      <c r="A44" s="14" t="s">
        <v>16</v>
      </c>
      <c r="B44" s="14" t="s">
        <v>705</v>
      </c>
      <c r="C44" s="173">
        <f>SUM(C45)</f>
        <v>1000000</v>
      </c>
      <c r="D44" s="173">
        <f t="shared" ref="D44:R44" si="32">SUM(D45)</f>
        <v>0</v>
      </c>
      <c r="E44" s="173">
        <f t="shared" si="32"/>
        <v>0</v>
      </c>
      <c r="F44" s="173">
        <f t="shared" si="32"/>
        <v>0</v>
      </c>
      <c r="G44" s="173">
        <f t="shared" si="32"/>
        <v>0</v>
      </c>
      <c r="H44" s="173">
        <f t="shared" si="32"/>
        <v>0</v>
      </c>
      <c r="I44" s="173">
        <f t="shared" si="32"/>
        <v>0</v>
      </c>
      <c r="J44" s="173">
        <f t="shared" si="32"/>
        <v>0</v>
      </c>
      <c r="K44" s="173">
        <f t="shared" si="32"/>
        <v>1000000</v>
      </c>
      <c r="L44" s="173">
        <f t="shared" si="32"/>
        <v>1000000</v>
      </c>
      <c r="M44" s="173">
        <f t="shared" si="32"/>
        <v>1000000</v>
      </c>
      <c r="N44" s="173">
        <f t="shared" si="32"/>
        <v>0</v>
      </c>
      <c r="O44" s="173">
        <f t="shared" si="32"/>
        <v>0</v>
      </c>
      <c r="P44" s="173">
        <f t="shared" si="32"/>
        <v>0</v>
      </c>
      <c r="Q44" s="173">
        <f t="shared" si="32"/>
        <v>0</v>
      </c>
      <c r="R44" s="173">
        <f t="shared" si="32"/>
        <v>0</v>
      </c>
    </row>
    <row r="45" spans="1:18">
      <c r="A45" s="9" t="s">
        <v>693</v>
      </c>
      <c r="B45" s="9" t="s">
        <v>697</v>
      </c>
      <c r="C45" s="115">
        <v>1000000</v>
      </c>
      <c r="D45" s="115"/>
      <c r="E45" s="115"/>
      <c r="F45" s="115"/>
      <c r="G45" s="115"/>
      <c r="H45" s="115">
        <v>0</v>
      </c>
      <c r="I45" s="115"/>
      <c r="J45" s="115">
        <f>SUM(F45:I45)</f>
        <v>0</v>
      </c>
      <c r="K45" s="115">
        <f>C45+J45</f>
        <v>1000000</v>
      </c>
      <c r="L45" s="115">
        <v>1000000</v>
      </c>
      <c r="M45" s="115">
        <v>1000000</v>
      </c>
      <c r="N45" s="283">
        <f>L45-M45</f>
        <v>0</v>
      </c>
      <c r="O45" s="115"/>
      <c r="P45" s="115"/>
      <c r="Q45" s="283">
        <f>SUM(N45:P45)</f>
        <v>0</v>
      </c>
      <c r="R45" s="115">
        <f>K45-M45-Q45</f>
        <v>0</v>
      </c>
    </row>
    <row r="46" spans="1:18">
      <c r="A46" s="14" t="s">
        <v>16</v>
      </c>
      <c r="B46" s="14" t="s">
        <v>718</v>
      </c>
      <c r="C46" s="173">
        <f>SUM(C47)</f>
        <v>0</v>
      </c>
      <c r="D46" s="173">
        <f t="shared" ref="D46:R46" si="33">SUM(D47)</f>
        <v>0</v>
      </c>
      <c r="E46" s="173">
        <f t="shared" si="33"/>
        <v>0</v>
      </c>
      <c r="F46" s="173">
        <f t="shared" si="33"/>
        <v>0</v>
      </c>
      <c r="G46" s="173">
        <f t="shared" si="33"/>
        <v>0</v>
      </c>
      <c r="H46" s="173">
        <f t="shared" si="33"/>
        <v>5000000</v>
      </c>
      <c r="I46" s="173">
        <f t="shared" si="33"/>
        <v>0</v>
      </c>
      <c r="J46" s="173">
        <f t="shared" si="33"/>
        <v>5000000</v>
      </c>
      <c r="K46" s="173">
        <f t="shared" si="33"/>
        <v>5000000</v>
      </c>
      <c r="L46" s="173">
        <f t="shared" si="33"/>
        <v>5000000</v>
      </c>
      <c r="M46" s="173">
        <f t="shared" si="33"/>
        <v>5000000</v>
      </c>
      <c r="N46" s="173">
        <f t="shared" si="33"/>
        <v>0</v>
      </c>
      <c r="O46" s="173">
        <f t="shared" si="33"/>
        <v>0</v>
      </c>
      <c r="P46" s="173">
        <f t="shared" si="33"/>
        <v>0</v>
      </c>
      <c r="Q46" s="173">
        <f t="shared" si="33"/>
        <v>0</v>
      </c>
      <c r="R46" s="173">
        <f t="shared" si="33"/>
        <v>0</v>
      </c>
    </row>
    <row r="47" spans="1:18">
      <c r="A47" s="9" t="s">
        <v>693</v>
      </c>
      <c r="B47" s="9" t="s">
        <v>718</v>
      </c>
      <c r="C47" s="115">
        <v>0</v>
      </c>
      <c r="D47" s="115"/>
      <c r="E47" s="115"/>
      <c r="F47" s="115"/>
      <c r="G47" s="115"/>
      <c r="H47" s="115">
        <v>5000000</v>
      </c>
      <c r="I47" s="115"/>
      <c r="J47" s="115">
        <f>SUM(F47:I47)</f>
        <v>5000000</v>
      </c>
      <c r="K47" s="115">
        <f>C47+J47</f>
        <v>5000000</v>
      </c>
      <c r="L47" s="115">
        <v>5000000</v>
      </c>
      <c r="M47" s="115">
        <v>5000000</v>
      </c>
      <c r="N47" s="283">
        <f>L47-M47</f>
        <v>0</v>
      </c>
      <c r="O47" s="115"/>
      <c r="P47" s="115"/>
      <c r="Q47" s="283">
        <f>SUM(N47:P47)</f>
        <v>0</v>
      </c>
      <c r="R47" s="115">
        <f>K47-M47-Q47</f>
        <v>0</v>
      </c>
    </row>
    <row r="48" spans="1:18">
      <c r="A48" s="14" t="s">
        <v>16</v>
      </c>
      <c r="B48" s="14" t="s">
        <v>740</v>
      </c>
      <c r="C48" s="173">
        <f>SUM(C49)</f>
        <v>13050000</v>
      </c>
      <c r="D48" s="173">
        <f t="shared" ref="D48:R48" si="34">SUM(D49)</f>
        <v>0</v>
      </c>
      <c r="E48" s="173">
        <f t="shared" si="34"/>
        <v>0</v>
      </c>
      <c r="F48" s="173">
        <f t="shared" si="34"/>
        <v>0</v>
      </c>
      <c r="G48" s="173">
        <f t="shared" si="34"/>
        <v>0</v>
      </c>
      <c r="H48" s="173">
        <f t="shared" si="34"/>
        <v>-9470000</v>
      </c>
      <c r="I48" s="173">
        <f t="shared" si="34"/>
        <v>0</v>
      </c>
      <c r="J48" s="173">
        <f t="shared" si="34"/>
        <v>-9470000</v>
      </c>
      <c r="K48" s="173">
        <f t="shared" si="34"/>
        <v>3580000</v>
      </c>
      <c r="L48" s="173">
        <f t="shared" si="34"/>
        <v>3572000</v>
      </c>
      <c r="M48" s="173">
        <f t="shared" si="34"/>
        <v>3572000</v>
      </c>
      <c r="N48" s="173">
        <f t="shared" si="34"/>
        <v>0</v>
      </c>
      <c r="O48" s="173">
        <f t="shared" si="34"/>
        <v>0</v>
      </c>
      <c r="P48" s="173">
        <f t="shared" si="34"/>
        <v>0</v>
      </c>
      <c r="Q48" s="173">
        <f t="shared" si="34"/>
        <v>0</v>
      </c>
      <c r="R48" s="173">
        <f t="shared" si="34"/>
        <v>8000</v>
      </c>
    </row>
    <row r="49" spans="1:18">
      <c r="A49" s="9" t="s">
        <v>693</v>
      </c>
      <c r="B49" s="9" t="s">
        <v>741</v>
      </c>
      <c r="C49" s="115">
        <v>13050000</v>
      </c>
      <c r="D49" s="115"/>
      <c r="E49" s="115"/>
      <c r="F49" s="115"/>
      <c r="G49" s="115"/>
      <c r="H49" s="115">
        <v>-9470000</v>
      </c>
      <c r="I49" s="115"/>
      <c r="J49" s="115">
        <f>SUM(F49:I49)</f>
        <v>-9470000</v>
      </c>
      <c r="K49" s="115">
        <f>C49+J49</f>
        <v>3580000</v>
      </c>
      <c r="L49" s="115">
        <v>3572000</v>
      </c>
      <c r="M49" s="115">
        <v>3572000</v>
      </c>
      <c r="N49" s="283">
        <f>L49-M49</f>
        <v>0</v>
      </c>
      <c r="O49" s="115"/>
      <c r="P49" s="115"/>
      <c r="Q49" s="283">
        <f>SUM(N49:P49)</f>
        <v>0</v>
      </c>
      <c r="R49" s="115">
        <f>K49-M49-Q49</f>
        <v>8000</v>
      </c>
    </row>
    <row r="50" spans="1:18">
      <c r="A50" s="14" t="s">
        <v>16</v>
      </c>
      <c r="B50" s="14" t="s">
        <v>711</v>
      </c>
      <c r="C50" s="173">
        <f>SUM(C51)</f>
        <v>1500000</v>
      </c>
      <c r="D50" s="173">
        <f t="shared" ref="D50:R50" si="35">SUM(D51)</f>
        <v>0</v>
      </c>
      <c r="E50" s="173">
        <f t="shared" si="35"/>
        <v>0</v>
      </c>
      <c r="F50" s="173">
        <f t="shared" si="35"/>
        <v>0</v>
      </c>
      <c r="G50" s="173">
        <f t="shared" si="35"/>
        <v>0</v>
      </c>
      <c r="H50" s="173">
        <f t="shared" si="35"/>
        <v>1000000</v>
      </c>
      <c r="I50" s="173">
        <f t="shared" si="35"/>
        <v>0</v>
      </c>
      <c r="J50" s="173">
        <f t="shared" si="35"/>
        <v>1000000</v>
      </c>
      <c r="K50" s="173">
        <f t="shared" si="35"/>
        <v>2500000</v>
      </c>
      <c r="L50" s="173">
        <f t="shared" si="35"/>
        <v>2467300</v>
      </c>
      <c r="M50" s="173">
        <f t="shared" si="35"/>
        <v>2467300</v>
      </c>
      <c r="N50" s="173">
        <f t="shared" si="35"/>
        <v>0</v>
      </c>
      <c r="O50" s="173">
        <f t="shared" si="35"/>
        <v>0</v>
      </c>
      <c r="P50" s="173">
        <f t="shared" si="35"/>
        <v>0</v>
      </c>
      <c r="Q50" s="173">
        <f t="shared" si="35"/>
        <v>0</v>
      </c>
      <c r="R50" s="173">
        <f t="shared" si="35"/>
        <v>32700</v>
      </c>
    </row>
    <row r="51" spans="1:18">
      <c r="A51" s="9" t="s">
        <v>4</v>
      </c>
      <c r="B51" s="9" t="s">
        <v>39</v>
      </c>
      <c r="C51" s="115">
        <v>1500000</v>
      </c>
      <c r="D51" s="115"/>
      <c r="E51" s="115"/>
      <c r="F51" s="115"/>
      <c r="G51" s="115"/>
      <c r="H51" s="115">
        <v>1000000</v>
      </c>
      <c r="I51" s="115"/>
      <c r="J51" s="115">
        <f>SUM(F51:I51)</f>
        <v>1000000</v>
      </c>
      <c r="K51" s="115">
        <f>C51+J51</f>
        <v>2500000</v>
      </c>
      <c r="L51" s="115">
        <v>2467300</v>
      </c>
      <c r="M51" s="115">
        <v>2467300</v>
      </c>
      <c r="N51" s="283">
        <f>L51-M51</f>
        <v>0</v>
      </c>
      <c r="O51" s="115"/>
      <c r="P51" s="115"/>
      <c r="Q51" s="283">
        <f>SUM(N51:P51)</f>
        <v>0</v>
      </c>
      <c r="R51" s="115">
        <f>K51-M51-Q51</f>
        <v>32700</v>
      </c>
    </row>
    <row r="52" spans="1:18">
      <c r="A52" s="14" t="s">
        <v>16</v>
      </c>
      <c r="B52" s="17" t="s">
        <v>40</v>
      </c>
      <c r="C52" s="173">
        <f>SUM(C53:C54)</f>
        <v>6000000</v>
      </c>
      <c r="D52" s="173">
        <f t="shared" ref="D52:R52" si="36">SUM(D53:D54)</f>
        <v>0</v>
      </c>
      <c r="E52" s="173">
        <f t="shared" si="36"/>
        <v>0</v>
      </c>
      <c r="F52" s="173">
        <f t="shared" si="36"/>
        <v>0</v>
      </c>
      <c r="G52" s="173">
        <f t="shared" si="36"/>
        <v>0</v>
      </c>
      <c r="H52" s="173">
        <f t="shared" si="36"/>
        <v>-3400000</v>
      </c>
      <c r="I52" s="173">
        <f t="shared" si="36"/>
        <v>0</v>
      </c>
      <c r="J52" s="173">
        <f t="shared" si="36"/>
        <v>-3400000</v>
      </c>
      <c r="K52" s="173">
        <f t="shared" si="36"/>
        <v>2600000</v>
      </c>
      <c r="L52" s="173">
        <f t="shared" si="36"/>
        <v>2594000</v>
      </c>
      <c r="M52" s="173">
        <f t="shared" si="36"/>
        <v>2594000</v>
      </c>
      <c r="N52" s="173">
        <f t="shared" si="36"/>
        <v>0</v>
      </c>
      <c r="O52" s="173">
        <f t="shared" si="36"/>
        <v>0</v>
      </c>
      <c r="P52" s="173">
        <f t="shared" si="36"/>
        <v>0</v>
      </c>
      <c r="Q52" s="173">
        <f t="shared" si="36"/>
        <v>0</v>
      </c>
      <c r="R52" s="173">
        <f t="shared" si="36"/>
        <v>6000</v>
      </c>
    </row>
    <row r="53" spans="1:18">
      <c r="A53" s="9" t="s">
        <v>693</v>
      </c>
      <c r="B53" s="15" t="s">
        <v>699</v>
      </c>
      <c r="C53" s="115">
        <v>2400000</v>
      </c>
      <c r="D53" s="115"/>
      <c r="E53" s="115"/>
      <c r="F53" s="115"/>
      <c r="G53" s="115"/>
      <c r="H53" s="115">
        <v>-400000</v>
      </c>
      <c r="I53" s="115"/>
      <c r="J53" s="115">
        <f t="shared" ref="J53:J54" si="37">SUM(F53:I53)</f>
        <v>-400000</v>
      </c>
      <c r="K53" s="115">
        <f>C53+J53</f>
        <v>2000000</v>
      </c>
      <c r="L53" s="115">
        <v>1994000</v>
      </c>
      <c r="M53" s="115">
        <v>1994000</v>
      </c>
      <c r="N53" s="283">
        <f t="shared" ref="N53:N54" si="38">L53-M53</f>
        <v>0</v>
      </c>
      <c r="O53" s="115"/>
      <c r="P53" s="115"/>
      <c r="Q53" s="283">
        <f t="shared" ref="Q53:Q54" si="39">SUM(N53:P53)</f>
        <v>0</v>
      </c>
      <c r="R53" s="115">
        <f t="shared" ref="R53:R54" si="40">K53-M53-Q53</f>
        <v>6000</v>
      </c>
    </row>
    <row r="54" spans="1:18">
      <c r="A54" s="9" t="s">
        <v>4</v>
      </c>
      <c r="B54" s="15" t="s">
        <v>42</v>
      </c>
      <c r="C54" s="115">
        <v>3600000</v>
      </c>
      <c r="D54" s="115"/>
      <c r="E54" s="115"/>
      <c r="F54" s="115"/>
      <c r="G54" s="115"/>
      <c r="H54" s="115">
        <v>-3000000</v>
      </c>
      <c r="I54" s="115"/>
      <c r="J54" s="115">
        <f t="shared" si="37"/>
        <v>-3000000</v>
      </c>
      <c r="K54" s="115">
        <f>C54+J54</f>
        <v>600000</v>
      </c>
      <c r="L54" s="115">
        <v>600000</v>
      </c>
      <c r="M54" s="115">
        <v>600000</v>
      </c>
      <c r="N54" s="283">
        <f t="shared" si="38"/>
        <v>0</v>
      </c>
      <c r="O54" s="115"/>
      <c r="P54" s="115"/>
      <c r="Q54" s="283">
        <f t="shared" si="39"/>
        <v>0</v>
      </c>
      <c r="R54" s="115">
        <f t="shared" si="40"/>
        <v>0</v>
      </c>
    </row>
    <row r="55" spans="1:18">
      <c r="A55" s="14" t="s">
        <v>16</v>
      </c>
      <c r="B55" s="17" t="s">
        <v>49</v>
      </c>
      <c r="C55" s="173">
        <f>SUM(C56)</f>
        <v>10000000</v>
      </c>
      <c r="D55" s="173">
        <f t="shared" ref="D55:R55" si="41">SUM(D56)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-10000000</v>
      </c>
      <c r="I55" s="173">
        <f t="shared" si="41"/>
        <v>0</v>
      </c>
      <c r="J55" s="173">
        <f t="shared" si="41"/>
        <v>-10000000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</row>
    <row r="56" spans="1:18">
      <c r="A56" s="9" t="s">
        <v>4</v>
      </c>
      <c r="B56" s="15" t="s">
        <v>53</v>
      </c>
      <c r="C56" s="115">
        <v>10000000</v>
      </c>
      <c r="D56" s="115"/>
      <c r="E56" s="115"/>
      <c r="F56" s="115"/>
      <c r="G56" s="115"/>
      <c r="H56" s="115">
        <v>-10000000</v>
      </c>
      <c r="I56" s="115"/>
      <c r="J56" s="115">
        <f>SUM(F56:I56)</f>
        <v>-10000000</v>
      </c>
      <c r="K56" s="115">
        <f>C56+J56</f>
        <v>0</v>
      </c>
      <c r="L56" s="115"/>
      <c r="M56" s="115"/>
      <c r="N56" s="283">
        <f>L56-M56</f>
        <v>0</v>
      </c>
      <c r="O56" s="115"/>
      <c r="P56" s="115"/>
      <c r="Q56" s="283">
        <f>SUM(N56:P56)</f>
        <v>0</v>
      </c>
      <c r="R56" s="115">
        <f>K56-M56-Q56</f>
        <v>0</v>
      </c>
    </row>
    <row r="57" spans="1:18">
      <c r="A57" s="13" t="s">
        <v>3</v>
      </c>
      <c r="B57" s="13" t="s">
        <v>420</v>
      </c>
      <c r="C57" s="120">
        <f>SUM(C58,C60,C62,C64,C66,C71,C73,C76)</f>
        <v>0</v>
      </c>
      <c r="D57" s="120">
        <f t="shared" ref="D57:R57" si="42">SUM(D58,D60,D62,D64,D66,D71,D73,D76)</f>
        <v>0</v>
      </c>
      <c r="E57" s="120">
        <f t="shared" si="42"/>
        <v>0</v>
      </c>
      <c r="F57" s="120">
        <f t="shared" si="42"/>
        <v>0</v>
      </c>
      <c r="G57" s="120">
        <f t="shared" si="42"/>
        <v>0</v>
      </c>
      <c r="H57" s="120">
        <f t="shared" si="42"/>
        <v>100000000</v>
      </c>
      <c r="I57" s="120">
        <f t="shared" si="42"/>
        <v>0</v>
      </c>
      <c r="J57" s="120">
        <f t="shared" si="42"/>
        <v>100000000</v>
      </c>
      <c r="K57" s="120">
        <f t="shared" si="42"/>
        <v>100000000</v>
      </c>
      <c r="L57" s="120">
        <f t="shared" si="42"/>
        <v>100000000</v>
      </c>
      <c r="M57" s="120">
        <f t="shared" si="42"/>
        <v>100000000</v>
      </c>
      <c r="N57" s="120">
        <f t="shared" si="42"/>
        <v>0</v>
      </c>
      <c r="O57" s="120">
        <f t="shared" si="42"/>
        <v>0</v>
      </c>
      <c r="P57" s="120">
        <f t="shared" si="42"/>
        <v>0</v>
      </c>
      <c r="Q57" s="120">
        <f t="shared" si="42"/>
        <v>0</v>
      </c>
      <c r="R57" s="120">
        <f t="shared" si="42"/>
        <v>0</v>
      </c>
    </row>
    <row r="58" spans="1:18">
      <c r="A58" s="14" t="s">
        <v>16</v>
      </c>
      <c r="B58" s="14" t="s">
        <v>20</v>
      </c>
      <c r="C58" s="173">
        <f>SUM(C59)</f>
        <v>0</v>
      </c>
      <c r="D58" s="173">
        <f t="shared" ref="D58:R58" si="43">SUM(D59)</f>
        <v>0</v>
      </c>
      <c r="E58" s="173">
        <f t="shared" si="43"/>
        <v>0</v>
      </c>
      <c r="F58" s="173">
        <f t="shared" si="43"/>
        <v>0</v>
      </c>
      <c r="G58" s="173">
        <f t="shared" si="43"/>
        <v>0</v>
      </c>
      <c r="H58" s="173">
        <f t="shared" si="43"/>
        <v>2400000</v>
      </c>
      <c r="I58" s="173">
        <f t="shared" si="43"/>
        <v>0</v>
      </c>
      <c r="J58" s="173">
        <f t="shared" si="43"/>
        <v>2400000</v>
      </c>
      <c r="K58" s="173">
        <f t="shared" si="43"/>
        <v>2400000</v>
      </c>
      <c r="L58" s="173">
        <f t="shared" si="43"/>
        <v>2400000</v>
      </c>
      <c r="M58" s="173">
        <f t="shared" si="43"/>
        <v>2400000</v>
      </c>
      <c r="N58" s="173">
        <f t="shared" si="43"/>
        <v>0</v>
      </c>
      <c r="O58" s="173">
        <f t="shared" si="43"/>
        <v>0</v>
      </c>
      <c r="P58" s="173">
        <f t="shared" si="43"/>
        <v>0</v>
      </c>
      <c r="Q58" s="173">
        <f t="shared" si="43"/>
        <v>0</v>
      </c>
      <c r="R58" s="173">
        <f t="shared" si="43"/>
        <v>0</v>
      </c>
    </row>
    <row r="59" spans="1:18">
      <c r="A59" s="9" t="s">
        <v>4</v>
      </c>
      <c r="B59" s="9" t="s">
        <v>20</v>
      </c>
      <c r="C59" s="115">
        <v>0</v>
      </c>
      <c r="D59" s="115"/>
      <c r="E59" s="115"/>
      <c r="F59" s="115"/>
      <c r="G59" s="115"/>
      <c r="H59" s="115">
        <v>2400000</v>
      </c>
      <c r="I59" s="115"/>
      <c r="J59" s="115">
        <f>SUM(F59:I59)</f>
        <v>2400000</v>
      </c>
      <c r="K59" s="115">
        <f>C59+J59</f>
        <v>2400000</v>
      </c>
      <c r="L59" s="115">
        <v>2400000</v>
      </c>
      <c r="M59" s="115">
        <v>2400000</v>
      </c>
      <c r="N59" s="283">
        <f>L59-M59</f>
        <v>0</v>
      </c>
      <c r="O59" s="115"/>
      <c r="P59" s="115"/>
      <c r="Q59" s="283">
        <f>SUM(N59:P59)</f>
        <v>0</v>
      </c>
      <c r="R59" s="115">
        <f>K59-M59-Q59</f>
        <v>0</v>
      </c>
    </row>
    <row r="60" spans="1:18">
      <c r="A60" s="14" t="s">
        <v>16</v>
      </c>
      <c r="B60" s="17" t="s">
        <v>45</v>
      </c>
      <c r="C60" s="173">
        <f>SUM(C61)</f>
        <v>0</v>
      </c>
      <c r="D60" s="173">
        <f t="shared" ref="D60:R60" si="44">SUM(D61)</f>
        <v>0</v>
      </c>
      <c r="E60" s="173">
        <f t="shared" si="44"/>
        <v>0</v>
      </c>
      <c r="F60" s="173">
        <f t="shared" si="44"/>
        <v>0</v>
      </c>
      <c r="G60" s="173">
        <f t="shared" si="44"/>
        <v>0</v>
      </c>
      <c r="H60" s="173">
        <f t="shared" si="44"/>
        <v>16000000</v>
      </c>
      <c r="I60" s="173">
        <f t="shared" si="44"/>
        <v>0</v>
      </c>
      <c r="J60" s="173">
        <f t="shared" si="44"/>
        <v>16000000</v>
      </c>
      <c r="K60" s="173">
        <f t="shared" si="44"/>
        <v>16000000</v>
      </c>
      <c r="L60" s="173">
        <f t="shared" si="44"/>
        <v>16000000</v>
      </c>
      <c r="M60" s="173">
        <f t="shared" si="44"/>
        <v>16000000</v>
      </c>
      <c r="N60" s="173">
        <f t="shared" si="44"/>
        <v>0</v>
      </c>
      <c r="O60" s="173">
        <f t="shared" si="44"/>
        <v>0</v>
      </c>
      <c r="P60" s="173">
        <f t="shared" si="44"/>
        <v>0</v>
      </c>
      <c r="Q60" s="173">
        <f t="shared" si="44"/>
        <v>0</v>
      </c>
      <c r="R60" s="173">
        <f t="shared" si="44"/>
        <v>0</v>
      </c>
    </row>
    <row r="61" spans="1:18">
      <c r="A61" s="9" t="s">
        <v>4</v>
      </c>
      <c r="B61" s="15" t="s">
        <v>45</v>
      </c>
      <c r="C61" s="115">
        <v>0</v>
      </c>
      <c r="D61" s="115"/>
      <c r="E61" s="115"/>
      <c r="F61" s="115"/>
      <c r="G61" s="115"/>
      <c r="H61" s="115">
        <v>16000000</v>
      </c>
      <c r="I61" s="115"/>
      <c r="J61" s="115">
        <f>SUM(F61:I61)</f>
        <v>16000000</v>
      </c>
      <c r="K61" s="115">
        <f>C61+J61</f>
        <v>16000000</v>
      </c>
      <c r="L61" s="115">
        <v>16000000</v>
      </c>
      <c r="M61" s="115">
        <v>16000000</v>
      </c>
      <c r="N61" s="283">
        <f>L61-M61</f>
        <v>0</v>
      </c>
      <c r="O61" s="115"/>
      <c r="P61" s="115"/>
      <c r="Q61" s="283">
        <f>SUM(N61:P61)</f>
        <v>0</v>
      </c>
      <c r="R61" s="115">
        <f>K61-M61-Q61</f>
        <v>0</v>
      </c>
    </row>
    <row r="62" spans="1:18">
      <c r="A62" s="14" t="s">
        <v>16</v>
      </c>
      <c r="B62" s="17" t="s">
        <v>76</v>
      </c>
      <c r="C62" s="173">
        <f>SUM(C63)</f>
        <v>0</v>
      </c>
      <c r="D62" s="173">
        <f t="shared" ref="D62:R62" si="45">SUM(D63)</f>
        <v>0</v>
      </c>
      <c r="E62" s="173">
        <f t="shared" si="45"/>
        <v>0</v>
      </c>
      <c r="F62" s="173">
        <f t="shared" si="45"/>
        <v>0</v>
      </c>
      <c r="G62" s="173">
        <f t="shared" si="45"/>
        <v>0</v>
      </c>
      <c r="H62" s="173">
        <f t="shared" si="45"/>
        <v>22200000</v>
      </c>
      <c r="I62" s="173">
        <f t="shared" si="45"/>
        <v>0</v>
      </c>
      <c r="J62" s="173">
        <f t="shared" si="45"/>
        <v>22200000</v>
      </c>
      <c r="K62" s="173">
        <f t="shared" si="45"/>
        <v>22200000</v>
      </c>
      <c r="L62" s="173">
        <f t="shared" si="45"/>
        <v>22200000</v>
      </c>
      <c r="M62" s="173">
        <f t="shared" si="45"/>
        <v>22200000</v>
      </c>
      <c r="N62" s="173">
        <f t="shared" si="45"/>
        <v>0</v>
      </c>
      <c r="O62" s="173">
        <f t="shared" si="45"/>
        <v>0</v>
      </c>
      <c r="P62" s="173">
        <f t="shared" si="45"/>
        <v>0</v>
      </c>
      <c r="Q62" s="173">
        <f t="shared" si="45"/>
        <v>0</v>
      </c>
      <c r="R62" s="173">
        <f t="shared" si="45"/>
        <v>0</v>
      </c>
    </row>
    <row r="63" spans="1:18">
      <c r="A63" s="9" t="s">
        <v>4</v>
      </c>
      <c r="B63" s="15" t="s">
        <v>180</v>
      </c>
      <c r="C63" s="115">
        <v>0</v>
      </c>
      <c r="D63" s="115"/>
      <c r="E63" s="115"/>
      <c r="F63" s="115"/>
      <c r="G63" s="115"/>
      <c r="H63" s="115">
        <v>22200000</v>
      </c>
      <c r="I63" s="115"/>
      <c r="J63" s="115">
        <f>SUM(F63:I63)</f>
        <v>22200000</v>
      </c>
      <c r="K63" s="115">
        <f>C63+J63</f>
        <v>22200000</v>
      </c>
      <c r="L63" s="115">
        <v>22200000</v>
      </c>
      <c r="M63" s="115">
        <v>22200000</v>
      </c>
      <c r="N63" s="283">
        <f>L63-M63</f>
        <v>0</v>
      </c>
      <c r="O63" s="115"/>
      <c r="P63" s="115"/>
      <c r="Q63" s="283">
        <f>SUM(N63:P63)</f>
        <v>0</v>
      </c>
      <c r="R63" s="115">
        <f>K63-M63-Q63</f>
        <v>0</v>
      </c>
    </row>
    <row r="64" spans="1:18">
      <c r="A64" s="14" t="s">
        <v>16</v>
      </c>
      <c r="B64" s="17" t="s">
        <v>67</v>
      </c>
      <c r="C64" s="173">
        <f>SUM(C65)</f>
        <v>0</v>
      </c>
      <c r="D64" s="173">
        <f t="shared" ref="D64:R64" si="46">SUM(D65)</f>
        <v>0</v>
      </c>
      <c r="E64" s="173">
        <f t="shared" si="46"/>
        <v>0</v>
      </c>
      <c r="F64" s="173">
        <f t="shared" si="46"/>
        <v>0</v>
      </c>
      <c r="G64" s="173">
        <f t="shared" si="46"/>
        <v>0</v>
      </c>
      <c r="H64" s="173">
        <f t="shared" si="46"/>
        <v>500000</v>
      </c>
      <c r="I64" s="173">
        <f t="shared" si="46"/>
        <v>0</v>
      </c>
      <c r="J64" s="173">
        <f t="shared" si="46"/>
        <v>500000</v>
      </c>
      <c r="K64" s="173">
        <f t="shared" si="46"/>
        <v>500000</v>
      </c>
      <c r="L64" s="173">
        <f t="shared" si="46"/>
        <v>500000</v>
      </c>
      <c r="M64" s="173">
        <f t="shared" si="46"/>
        <v>500000</v>
      </c>
      <c r="N64" s="173">
        <f t="shared" si="46"/>
        <v>0</v>
      </c>
      <c r="O64" s="173">
        <f t="shared" si="46"/>
        <v>0</v>
      </c>
      <c r="P64" s="173">
        <f t="shared" si="46"/>
        <v>0</v>
      </c>
      <c r="Q64" s="173">
        <f t="shared" si="46"/>
        <v>0</v>
      </c>
      <c r="R64" s="173">
        <f t="shared" si="46"/>
        <v>0</v>
      </c>
    </row>
    <row r="65" spans="1:18">
      <c r="A65" s="9" t="s">
        <v>4</v>
      </c>
      <c r="B65" s="15" t="s">
        <v>67</v>
      </c>
      <c r="C65" s="115">
        <v>0</v>
      </c>
      <c r="D65" s="115"/>
      <c r="E65" s="115"/>
      <c r="F65" s="115"/>
      <c r="G65" s="115"/>
      <c r="H65" s="115">
        <v>500000</v>
      </c>
      <c r="I65" s="115"/>
      <c r="J65" s="115">
        <f>SUM(F65:I65)</f>
        <v>500000</v>
      </c>
      <c r="K65" s="115">
        <f>C65+J65</f>
        <v>500000</v>
      </c>
      <c r="L65" s="115">
        <v>500000</v>
      </c>
      <c r="M65" s="115">
        <v>500000</v>
      </c>
      <c r="N65" s="283">
        <f>L65-M65</f>
        <v>0</v>
      </c>
      <c r="O65" s="115"/>
      <c r="P65" s="115"/>
      <c r="Q65" s="283">
        <f>SUM(N65:P65)</f>
        <v>0</v>
      </c>
      <c r="R65" s="115">
        <f>K65-M65-Q65</f>
        <v>0</v>
      </c>
    </row>
    <row r="66" spans="1:18">
      <c r="A66" s="14" t="s">
        <v>16</v>
      </c>
      <c r="B66" s="14" t="s">
        <v>36</v>
      </c>
      <c r="C66" s="173">
        <f>SUM(C67:C70)</f>
        <v>0</v>
      </c>
      <c r="D66" s="173">
        <f t="shared" ref="D66:R66" si="47">SUM(D67:D70)</f>
        <v>0</v>
      </c>
      <c r="E66" s="173">
        <f t="shared" si="47"/>
        <v>0</v>
      </c>
      <c r="F66" s="173">
        <f t="shared" si="47"/>
        <v>0</v>
      </c>
      <c r="G66" s="173">
        <f t="shared" si="47"/>
        <v>0</v>
      </c>
      <c r="H66" s="173">
        <f t="shared" si="47"/>
        <v>6735200</v>
      </c>
      <c r="I66" s="173">
        <f t="shared" si="47"/>
        <v>0</v>
      </c>
      <c r="J66" s="173">
        <f t="shared" si="47"/>
        <v>6735200</v>
      </c>
      <c r="K66" s="173">
        <f t="shared" si="47"/>
        <v>6735200</v>
      </c>
      <c r="L66" s="173">
        <f t="shared" si="47"/>
        <v>6735200</v>
      </c>
      <c r="M66" s="173">
        <f t="shared" si="47"/>
        <v>6735200</v>
      </c>
      <c r="N66" s="173">
        <f t="shared" si="47"/>
        <v>0</v>
      </c>
      <c r="O66" s="173">
        <f t="shared" si="47"/>
        <v>0</v>
      </c>
      <c r="P66" s="173">
        <f t="shared" si="47"/>
        <v>0</v>
      </c>
      <c r="Q66" s="173">
        <f t="shared" si="47"/>
        <v>0</v>
      </c>
      <c r="R66" s="173">
        <f t="shared" si="47"/>
        <v>0</v>
      </c>
    </row>
    <row r="67" spans="1:18">
      <c r="A67" s="9" t="s">
        <v>4</v>
      </c>
      <c r="B67" s="9" t="s">
        <v>37</v>
      </c>
      <c r="C67" s="115">
        <v>0</v>
      </c>
      <c r="D67" s="115"/>
      <c r="E67" s="115"/>
      <c r="F67" s="115"/>
      <c r="G67" s="115"/>
      <c r="H67" s="115">
        <v>3859200</v>
      </c>
      <c r="I67" s="115"/>
      <c r="J67" s="115">
        <f t="shared" ref="J67:J70" si="48">SUM(F67:I67)</f>
        <v>3859200</v>
      </c>
      <c r="K67" s="115">
        <f>C67+J67</f>
        <v>3859200</v>
      </c>
      <c r="L67" s="115">
        <v>3859200</v>
      </c>
      <c r="M67" s="115">
        <v>3859200</v>
      </c>
      <c r="N67" s="283">
        <f t="shared" ref="N67:N70" si="49">L67-M67</f>
        <v>0</v>
      </c>
      <c r="O67" s="115"/>
      <c r="P67" s="115"/>
      <c r="Q67" s="283">
        <f t="shared" ref="Q67:Q70" si="50">SUM(N67:P67)</f>
        <v>0</v>
      </c>
      <c r="R67" s="115">
        <f t="shared" ref="R67:R70" si="51">K67-M67-Q67</f>
        <v>0</v>
      </c>
    </row>
    <row r="68" spans="1:18">
      <c r="A68" s="9" t="s">
        <v>4</v>
      </c>
      <c r="B68" s="9" t="s">
        <v>43</v>
      </c>
      <c r="C68" s="115">
        <v>0</v>
      </c>
      <c r="D68" s="115"/>
      <c r="E68" s="115"/>
      <c r="F68" s="115"/>
      <c r="G68" s="115"/>
      <c r="H68" s="115">
        <v>1826000</v>
      </c>
      <c r="I68" s="115"/>
      <c r="J68" s="115">
        <f t="shared" si="48"/>
        <v>1826000</v>
      </c>
      <c r="K68" s="115">
        <f>C68+J68</f>
        <v>1826000</v>
      </c>
      <c r="L68" s="115">
        <v>1826000</v>
      </c>
      <c r="M68" s="115">
        <v>1826000</v>
      </c>
      <c r="N68" s="283">
        <f t="shared" si="49"/>
        <v>0</v>
      </c>
      <c r="O68" s="115"/>
      <c r="P68" s="115"/>
      <c r="Q68" s="283">
        <f t="shared" si="50"/>
        <v>0</v>
      </c>
      <c r="R68" s="115">
        <f t="shared" si="51"/>
        <v>0</v>
      </c>
    </row>
    <row r="69" spans="1:18">
      <c r="A69" s="9" t="s">
        <v>4</v>
      </c>
      <c r="B69" s="9" t="s">
        <v>140</v>
      </c>
      <c r="C69" s="115">
        <v>0</v>
      </c>
      <c r="D69" s="115"/>
      <c r="E69" s="115"/>
      <c r="F69" s="115"/>
      <c r="G69" s="115"/>
      <c r="H69" s="115">
        <v>100000</v>
      </c>
      <c r="I69" s="115"/>
      <c r="J69" s="115">
        <f t="shared" si="48"/>
        <v>100000</v>
      </c>
      <c r="K69" s="115">
        <f>C69+J69</f>
        <v>100000</v>
      </c>
      <c r="L69" s="115">
        <v>100000</v>
      </c>
      <c r="M69" s="115">
        <v>100000</v>
      </c>
      <c r="N69" s="283">
        <f t="shared" si="49"/>
        <v>0</v>
      </c>
      <c r="O69" s="115"/>
      <c r="P69" s="115"/>
      <c r="Q69" s="283">
        <f t="shared" si="50"/>
        <v>0</v>
      </c>
      <c r="R69" s="115">
        <f t="shared" si="51"/>
        <v>0</v>
      </c>
    </row>
    <row r="70" spans="1:18">
      <c r="A70" s="9" t="s">
        <v>4</v>
      </c>
      <c r="B70" s="9" t="s">
        <v>46</v>
      </c>
      <c r="C70" s="115">
        <v>0</v>
      </c>
      <c r="D70" s="115"/>
      <c r="E70" s="115"/>
      <c r="F70" s="115"/>
      <c r="G70" s="115"/>
      <c r="H70" s="115">
        <v>950000</v>
      </c>
      <c r="I70" s="115"/>
      <c r="J70" s="115">
        <f t="shared" si="48"/>
        <v>950000</v>
      </c>
      <c r="K70" s="115">
        <f>C70+J70</f>
        <v>950000</v>
      </c>
      <c r="L70" s="115">
        <v>950000</v>
      </c>
      <c r="M70" s="115">
        <v>950000</v>
      </c>
      <c r="N70" s="283">
        <f t="shared" si="49"/>
        <v>0</v>
      </c>
      <c r="O70" s="115"/>
      <c r="P70" s="115"/>
      <c r="Q70" s="283">
        <f t="shared" si="50"/>
        <v>0</v>
      </c>
      <c r="R70" s="115">
        <f t="shared" si="51"/>
        <v>0</v>
      </c>
    </row>
    <row r="71" spans="1:18">
      <c r="A71" s="14" t="s">
        <v>16</v>
      </c>
      <c r="B71" s="14" t="s">
        <v>69</v>
      </c>
      <c r="C71" s="173">
        <f>SUM(C72)</f>
        <v>0</v>
      </c>
      <c r="D71" s="173">
        <f t="shared" ref="D71:R71" si="52">SUM(D72)</f>
        <v>0</v>
      </c>
      <c r="E71" s="173">
        <f t="shared" si="52"/>
        <v>0</v>
      </c>
      <c r="F71" s="173">
        <f t="shared" si="52"/>
        <v>0</v>
      </c>
      <c r="G71" s="173">
        <f t="shared" si="52"/>
        <v>0</v>
      </c>
      <c r="H71" s="173">
        <f t="shared" si="52"/>
        <v>45064800</v>
      </c>
      <c r="I71" s="173">
        <f t="shared" si="52"/>
        <v>0</v>
      </c>
      <c r="J71" s="173">
        <f t="shared" si="52"/>
        <v>45064800</v>
      </c>
      <c r="K71" s="173">
        <f t="shared" si="52"/>
        <v>45064800</v>
      </c>
      <c r="L71" s="173">
        <f t="shared" si="52"/>
        <v>45064800</v>
      </c>
      <c r="M71" s="173">
        <f t="shared" si="52"/>
        <v>45064800</v>
      </c>
      <c r="N71" s="173">
        <f t="shared" si="52"/>
        <v>0</v>
      </c>
      <c r="O71" s="173">
        <f t="shared" si="52"/>
        <v>0</v>
      </c>
      <c r="P71" s="173">
        <f t="shared" si="52"/>
        <v>0</v>
      </c>
      <c r="Q71" s="173">
        <f t="shared" si="52"/>
        <v>0</v>
      </c>
      <c r="R71" s="173">
        <f t="shared" si="52"/>
        <v>0</v>
      </c>
    </row>
    <row r="72" spans="1:18">
      <c r="A72" s="9" t="s">
        <v>4</v>
      </c>
      <c r="B72" s="9" t="s">
        <v>177</v>
      </c>
      <c r="C72" s="115">
        <v>0</v>
      </c>
      <c r="D72" s="115"/>
      <c r="E72" s="115"/>
      <c r="F72" s="115"/>
      <c r="G72" s="115"/>
      <c r="H72" s="115">
        <v>45064800</v>
      </c>
      <c r="I72" s="115"/>
      <c r="J72" s="115">
        <f>SUM(F72:I72)</f>
        <v>45064800</v>
      </c>
      <c r="K72" s="115">
        <f>C72+J72</f>
        <v>45064800</v>
      </c>
      <c r="L72" s="115">
        <v>45064800</v>
      </c>
      <c r="M72" s="115">
        <v>45064800</v>
      </c>
      <c r="N72" s="283">
        <f>L72-M72</f>
        <v>0</v>
      </c>
      <c r="O72" s="115"/>
      <c r="P72" s="115"/>
      <c r="Q72" s="283">
        <f>SUM(N72:P72)</f>
        <v>0</v>
      </c>
      <c r="R72" s="115">
        <f>K72-M72-Q72</f>
        <v>0</v>
      </c>
    </row>
    <row r="73" spans="1:18">
      <c r="A73" s="14" t="s">
        <v>16</v>
      </c>
      <c r="B73" s="14" t="s">
        <v>40</v>
      </c>
      <c r="C73" s="173">
        <f>SUM(C74:C75)</f>
        <v>0</v>
      </c>
      <c r="D73" s="173">
        <f t="shared" ref="D73:R73" si="53">SUM(D74:D75)</f>
        <v>0</v>
      </c>
      <c r="E73" s="173">
        <f t="shared" si="53"/>
        <v>0</v>
      </c>
      <c r="F73" s="173">
        <f t="shared" si="53"/>
        <v>0</v>
      </c>
      <c r="G73" s="173">
        <f t="shared" si="53"/>
        <v>0</v>
      </c>
      <c r="H73" s="173">
        <f t="shared" si="53"/>
        <v>7100000</v>
      </c>
      <c r="I73" s="173">
        <f t="shared" si="53"/>
        <v>0</v>
      </c>
      <c r="J73" s="173">
        <f t="shared" si="53"/>
        <v>7100000</v>
      </c>
      <c r="K73" s="173">
        <f t="shared" si="53"/>
        <v>7100000</v>
      </c>
      <c r="L73" s="173">
        <f t="shared" si="53"/>
        <v>7100000</v>
      </c>
      <c r="M73" s="173">
        <f t="shared" si="53"/>
        <v>7100000</v>
      </c>
      <c r="N73" s="173">
        <f t="shared" si="53"/>
        <v>0</v>
      </c>
      <c r="O73" s="173">
        <f t="shared" si="53"/>
        <v>0</v>
      </c>
      <c r="P73" s="173">
        <f t="shared" si="53"/>
        <v>0</v>
      </c>
      <c r="Q73" s="173">
        <f t="shared" si="53"/>
        <v>0</v>
      </c>
      <c r="R73" s="173">
        <f t="shared" si="53"/>
        <v>0</v>
      </c>
    </row>
    <row r="74" spans="1:18">
      <c r="A74" s="9" t="s">
        <v>4</v>
      </c>
      <c r="B74" s="9" t="s">
        <v>41</v>
      </c>
      <c r="C74" s="115">
        <v>0</v>
      </c>
      <c r="D74" s="115"/>
      <c r="E74" s="115"/>
      <c r="F74" s="115"/>
      <c r="G74" s="115"/>
      <c r="H74" s="115">
        <v>2100000</v>
      </c>
      <c r="I74" s="115"/>
      <c r="J74" s="115">
        <f t="shared" ref="J74:J75" si="54">SUM(F74:I74)</f>
        <v>2100000</v>
      </c>
      <c r="K74" s="115">
        <f>C74+J74</f>
        <v>2100000</v>
      </c>
      <c r="L74" s="115">
        <v>2100000</v>
      </c>
      <c r="M74" s="115">
        <v>2100000</v>
      </c>
      <c r="N74" s="283">
        <f t="shared" ref="N74:N75" si="55">L74-M74</f>
        <v>0</v>
      </c>
      <c r="O74" s="115"/>
      <c r="P74" s="115"/>
      <c r="Q74" s="283">
        <f t="shared" ref="Q74:Q75" si="56">SUM(N74:P74)</f>
        <v>0</v>
      </c>
      <c r="R74" s="115">
        <f t="shared" ref="R74:R75" si="57">K74-M74-Q74</f>
        <v>0</v>
      </c>
    </row>
    <row r="75" spans="1:18">
      <c r="A75" s="9" t="s">
        <v>4</v>
      </c>
      <c r="B75" s="9" t="s">
        <v>42</v>
      </c>
      <c r="C75" s="115">
        <v>0</v>
      </c>
      <c r="D75" s="115"/>
      <c r="E75" s="115"/>
      <c r="F75" s="115"/>
      <c r="G75" s="115"/>
      <c r="H75" s="115">
        <v>5000000</v>
      </c>
      <c r="I75" s="115"/>
      <c r="J75" s="115">
        <f t="shared" si="54"/>
        <v>5000000</v>
      </c>
      <c r="K75" s="115">
        <f>C75+J75</f>
        <v>5000000</v>
      </c>
      <c r="L75" s="115">
        <v>5000000</v>
      </c>
      <c r="M75" s="115">
        <v>5000000</v>
      </c>
      <c r="N75" s="283">
        <f t="shared" si="55"/>
        <v>0</v>
      </c>
      <c r="O75" s="115"/>
      <c r="P75" s="115"/>
      <c r="Q75" s="283">
        <f t="shared" si="56"/>
        <v>0</v>
      </c>
      <c r="R75" s="115">
        <f t="shared" si="57"/>
        <v>0</v>
      </c>
    </row>
    <row r="76" spans="1:18">
      <c r="A76" s="14" t="s">
        <v>16</v>
      </c>
      <c r="B76" s="17" t="s">
        <v>152</v>
      </c>
      <c r="C76" s="173">
        <f>SUM(C77)</f>
        <v>0</v>
      </c>
      <c r="D76" s="173">
        <f t="shared" ref="D76:R76" si="58">SUM(D77)</f>
        <v>0</v>
      </c>
      <c r="E76" s="173">
        <f t="shared" si="58"/>
        <v>0</v>
      </c>
      <c r="F76" s="173">
        <f t="shared" si="58"/>
        <v>0</v>
      </c>
      <c r="G76" s="173">
        <f t="shared" si="58"/>
        <v>0</v>
      </c>
      <c r="H76" s="173">
        <f t="shared" si="58"/>
        <v>0</v>
      </c>
      <c r="I76" s="173">
        <f t="shared" si="58"/>
        <v>0</v>
      </c>
      <c r="J76" s="173">
        <f t="shared" si="58"/>
        <v>0</v>
      </c>
      <c r="K76" s="173">
        <f t="shared" si="58"/>
        <v>0</v>
      </c>
      <c r="L76" s="173">
        <f t="shared" si="58"/>
        <v>0</v>
      </c>
      <c r="M76" s="173">
        <f t="shared" si="58"/>
        <v>0</v>
      </c>
      <c r="N76" s="173">
        <f t="shared" si="58"/>
        <v>0</v>
      </c>
      <c r="O76" s="173">
        <f t="shared" si="58"/>
        <v>0</v>
      </c>
      <c r="P76" s="173">
        <f t="shared" si="58"/>
        <v>0</v>
      </c>
      <c r="Q76" s="173">
        <f t="shared" si="58"/>
        <v>0</v>
      </c>
      <c r="R76" s="173">
        <f t="shared" si="58"/>
        <v>0</v>
      </c>
    </row>
    <row r="77" spans="1:18">
      <c r="A77" s="9" t="s">
        <v>4</v>
      </c>
      <c r="B77" s="15" t="s">
        <v>153</v>
      </c>
      <c r="C77" s="115">
        <v>0</v>
      </c>
      <c r="D77" s="115"/>
      <c r="E77" s="115"/>
      <c r="F77" s="115"/>
      <c r="G77" s="115"/>
      <c r="H77" s="115"/>
      <c r="I77" s="115"/>
      <c r="J77" s="115">
        <f>SUM(F77:I77)</f>
        <v>0</v>
      </c>
      <c r="K77" s="115">
        <f>C77+J77</f>
        <v>0</v>
      </c>
      <c r="L77" s="115"/>
      <c r="M77" s="115"/>
      <c r="N77" s="283">
        <f>L77-M77</f>
        <v>0</v>
      </c>
      <c r="O77" s="115"/>
      <c r="P77" s="115"/>
      <c r="Q77" s="283">
        <f>SUM(N77:P77)</f>
        <v>0</v>
      </c>
      <c r="R77" s="115">
        <f>K77-M77-Q77</f>
        <v>0</v>
      </c>
    </row>
    <row r="78" spans="1:18"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</row>
  </sheetData>
  <autoFilter ref="A5:R77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1"/>
  <sheetViews>
    <sheetView workbookViewId="0">
      <selection activeCell="K38" sqref="K38"/>
    </sheetView>
  </sheetViews>
  <sheetFormatPr defaultRowHeight="12.75"/>
  <cols>
    <col min="1" max="1" width="12.85546875" customWidth="1"/>
    <col min="2" max="2" width="28.140625" customWidth="1"/>
    <col min="3" max="16" width="15.7109375" customWidth="1"/>
  </cols>
  <sheetData>
    <row r="2" spans="1:16" ht="19.5">
      <c r="A2" s="145" t="s">
        <v>422</v>
      </c>
      <c r="B2" s="145"/>
      <c r="C2" s="146" t="s">
        <v>742</v>
      </c>
      <c r="D2" s="145"/>
      <c r="E2" s="145"/>
      <c r="F2" s="145"/>
    </row>
    <row r="3" spans="1:16">
      <c r="P3" s="5" t="s">
        <v>0</v>
      </c>
    </row>
    <row r="4" spans="1:16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5" t="s">
        <v>753</v>
      </c>
      <c r="J4" s="685" t="s">
        <v>754</v>
      </c>
      <c r="K4" s="685" t="s">
        <v>755</v>
      </c>
      <c r="L4" s="684" t="s">
        <v>426</v>
      </c>
      <c r="M4" s="684"/>
      <c r="N4" s="684"/>
      <c r="O4" s="684"/>
      <c r="P4" s="684" t="s">
        <v>756</v>
      </c>
    </row>
    <row r="5" spans="1:16">
      <c r="A5" s="7" t="s">
        <v>5</v>
      </c>
      <c r="B5" s="7" t="s">
        <v>6</v>
      </c>
      <c r="C5" s="684"/>
      <c r="D5" s="7" t="s">
        <v>7</v>
      </c>
      <c r="E5" s="7" t="s">
        <v>8</v>
      </c>
      <c r="F5" s="7" t="s">
        <v>9</v>
      </c>
      <c r="G5" s="7" t="s">
        <v>10</v>
      </c>
      <c r="H5" s="7" t="s">
        <v>750</v>
      </c>
      <c r="I5" s="686"/>
      <c r="J5" s="686"/>
      <c r="K5" s="686"/>
      <c r="L5" s="7" t="s">
        <v>11</v>
      </c>
      <c r="M5" s="7" t="s">
        <v>12</v>
      </c>
      <c r="N5" s="8" t="s">
        <v>751</v>
      </c>
      <c r="O5" s="7" t="s">
        <v>13</v>
      </c>
      <c r="P5" s="684"/>
    </row>
    <row r="6" spans="1:16">
      <c r="A6" s="32" t="s">
        <v>14</v>
      </c>
      <c r="B6" s="32" t="s">
        <v>123</v>
      </c>
      <c r="C6" s="32">
        <f>C7</f>
        <v>56538000</v>
      </c>
      <c r="D6" s="32">
        <f t="shared" ref="D6:P6" si="0">D7</f>
        <v>0</v>
      </c>
      <c r="E6" s="32">
        <f t="shared" si="0"/>
        <v>0</v>
      </c>
      <c r="F6" s="32">
        <f t="shared" si="0"/>
        <v>0</v>
      </c>
      <c r="G6" s="32">
        <f t="shared" si="0"/>
        <v>0</v>
      </c>
      <c r="H6" s="32">
        <f t="shared" si="0"/>
        <v>0</v>
      </c>
      <c r="I6" s="32">
        <f t="shared" si="0"/>
        <v>56538000</v>
      </c>
      <c r="J6" s="32">
        <f t="shared" si="0"/>
        <v>56538000</v>
      </c>
      <c r="K6" s="32">
        <f t="shared" si="0"/>
        <v>56538000</v>
      </c>
      <c r="L6" s="32">
        <f t="shared" si="0"/>
        <v>0</v>
      </c>
      <c r="M6" s="32">
        <f t="shared" si="0"/>
        <v>0</v>
      </c>
      <c r="N6" s="32">
        <f t="shared" si="0"/>
        <v>0</v>
      </c>
      <c r="O6" s="32">
        <f t="shared" si="0"/>
        <v>0</v>
      </c>
      <c r="P6" s="32">
        <f t="shared" si="0"/>
        <v>0</v>
      </c>
    </row>
    <row r="7" spans="1:16">
      <c r="A7" s="25" t="s">
        <v>1</v>
      </c>
      <c r="B7" s="25" t="s">
        <v>89</v>
      </c>
      <c r="C7" s="25">
        <f>SUM(C8)</f>
        <v>56538000</v>
      </c>
      <c r="D7" s="25">
        <f t="shared" ref="D7:P8" si="1">SUM(D8)</f>
        <v>0</v>
      </c>
      <c r="E7" s="25">
        <f t="shared" si="1"/>
        <v>0</v>
      </c>
      <c r="F7" s="25">
        <f t="shared" si="1"/>
        <v>0</v>
      </c>
      <c r="G7" s="25">
        <f t="shared" si="1"/>
        <v>0</v>
      </c>
      <c r="H7" s="25">
        <f t="shared" si="1"/>
        <v>0</v>
      </c>
      <c r="I7" s="25">
        <f t="shared" si="1"/>
        <v>56538000</v>
      </c>
      <c r="J7" s="25">
        <f t="shared" si="1"/>
        <v>56538000</v>
      </c>
      <c r="K7" s="25">
        <f t="shared" si="1"/>
        <v>56538000</v>
      </c>
      <c r="L7" s="25">
        <f t="shared" si="1"/>
        <v>0</v>
      </c>
      <c r="M7" s="25">
        <f t="shared" si="1"/>
        <v>0</v>
      </c>
      <c r="N7" s="25">
        <f t="shared" si="1"/>
        <v>0</v>
      </c>
      <c r="O7" s="25">
        <f t="shared" si="1"/>
        <v>0</v>
      </c>
      <c r="P7" s="25">
        <f t="shared" si="1"/>
        <v>0</v>
      </c>
    </row>
    <row r="8" spans="1:16">
      <c r="A8" s="26" t="s">
        <v>2</v>
      </c>
      <c r="B8" s="26" t="s">
        <v>734</v>
      </c>
      <c r="C8" s="26">
        <f>SUM(C9)</f>
        <v>56538000</v>
      </c>
      <c r="D8" s="26">
        <f t="shared" si="1"/>
        <v>0</v>
      </c>
      <c r="E8" s="26">
        <f t="shared" si="1"/>
        <v>0</v>
      </c>
      <c r="F8" s="26">
        <f t="shared" si="1"/>
        <v>0</v>
      </c>
      <c r="G8" s="26">
        <f t="shared" si="1"/>
        <v>0</v>
      </c>
      <c r="H8" s="26">
        <f t="shared" si="1"/>
        <v>0</v>
      </c>
      <c r="I8" s="26">
        <f t="shared" si="1"/>
        <v>56538000</v>
      </c>
      <c r="J8" s="26">
        <f t="shared" si="1"/>
        <v>56538000</v>
      </c>
      <c r="K8" s="26">
        <f t="shared" si="1"/>
        <v>56538000</v>
      </c>
      <c r="L8" s="26">
        <f t="shared" si="1"/>
        <v>0</v>
      </c>
      <c r="M8" s="26">
        <f t="shared" si="1"/>
        <v>0</v>
      </c>
      <c r="N8" s="26">
        <f t="shared" si="1"/>
        <v>0</v>
      </c>
      <c r="O8" s="26">
        <f t="shared" si="1"/>
        <v>0</v>
      </c>
      <c r="P8" s="26">
        <f t="shared" si="1"/>
        <v>0</v>
      </c>
    </row>
    <row r="9" spans="1:16">
      <c r="A9" s="27" t="s">
        <v>3</v>
      </c>
      <c r="B9" s="27" t="s">
        <v>421</v>
      </c>
      <c r="C9" s="27">
        <f>SUM(C10,C14,C16,C18,C20)</f>
        <v>56538000</v>
      </c>
      <c r="D9" s="27">
        <f t="shared" ref="D9:O9" si="2">SUM(D10,D14,D16,D18,D20)</f>
        <v>0</v>
      </c>
      <c r="E9" s="27">
        <f t="shared" si="2"/>
        <v>0</v>
      </c>
      <c r="F9" s="27">
        <f t="shared" si="2"/>
        <v>0</v>
      </c>
      <c r="G9" s="27">
        <f t="shared" si="2"/>
        <v>0</v>
      </c>
      <c r="H9" s="27">
        <f t="shared" si="2"/>
        <v>0</v>
      </c>
      <c r="I9" s="27">
        <f t="shared" si="2"/>
        <v>56538000</v>
      </c>
      <c r="J9" s="27">
        <f t="shared" si="2"/>
        <v>56538000</v>
      </c>
      <c r="K9" s="27">
        <f t="shared" si="2"/>
        <v>56538000</v>
      </c>
      <c r="L9" s="27">
        <f t="shared" si="2"/>
        <v>0</v>
      </c>
      <c r="M9" s="27">
        <f t="shared" si="2"/>
        <v>0</v>
      </c>
      <c r="N9" s="27">
        <f t="shared" si="2"/>
        <v>0</v>
      </c>
      <c r="O9" s="27">
        <f t="shared" si="2"/>
        <v>0</v>
      </c>
      <c r="P9" s="27">
        <f>SUM(P10,P14,P16,P18,P20)</f>
        <v>0</v>
      </c>
    </row>
    <row r="10" spans="1:16">
      <c r="A10" s="28" t="s">
        <v>16</v>
      </c>
      <c r="B10" s="28" t="s">
        <v>36</v>
      </c>
      <c r="C10" s="28">
        <f>SUM(C11:C13)</f>
        <v>7600000</v>
      </c>
      <c r="D10" s="28">
        <f t="shared" ref="D10:O10" si="3">SUM(D11:D13)</f>
        <v>0</v>
      </c>
      <c r="E10" s="28">
        <f t="shared" si="3"/>
        <v>0</v>
      </c>
      <c r="F10" s="28">
        <f t="shared" si="3"/>
        <v>-2000000</v>
      </c>
      <c r="G10" s="28">
        <f t="shared" si="3"/>
        <v>0</v>
      </c>
      <c r="H10" s="28">
        <f t="shared" si="3"/>
        <v>0</v>
      </c>
      <c r="I10" s="28">
        <f t="shared" si="3"/>
        <v>5600000</v>
      </c>
      <c r="J10" s="28">
        <f t="shared" si="3"/>
        <v>5600000</v>
      </c>
      <c r="K10" s="28">
        <f t="shared" si="3"/>
        <v>5600000</v>
      </c>
      <c r="L10" s="28">
        <f t="shared" si="3"/>
        <v>0</v>
      </c>
      <c r="M10" s="28">
        <f t="shared" si="3"/>
        <v>0</v>
      </c>
      <c r="N10" s="28">
        <f t="shared" si="3"/>
        <v>0</v>
      </c>
      <c r="O10" s="28">
        <f t="shared" si="3"/>
        <v>0</v>
      </c>
      <c r="P10" s="28">
        <f>SUM(P11:P13)</f>
        <v>0</v>
      </c>
    </row>
    <row r="11" spans="1:16">
      <c r="A11" s="32" t="s">
        <v>693</v>
      </c>
      <c r="B11" s="32" t="s">
        <v>37</v>
      </c>
      <c r="C11" s="32">
        <v>5300000</v>
      </c>
      <c r="D11" s="32"/>
      <c r="E11" s="32"/>
      <c r="F11" s="32"/>
      <c r="G11" s="32"/>
      <c r="H11" s="32"/>
      <c r="I11" s="32">
        <v>5300000</v>
      </c>
      <c r="J11" s="32">
        <v>5300000</v>
      </c>
      <c r="K11" s="32">
        <v>5300000</v>
      </c>
      <c r="L11" s="32"/>
      <c r="M11" s="32"/>
      <c r="N11" s="32"/>
      <c r="O11" s="32"/>
      <c r="P11" s="32"/>
    </row>
    <row r="12" spans="1:16">
      <c r="A12" s="32" t="s">
        <v>4</v>
      </c>
      <c r="B12" s="42" t="s">
        <v>43</v>
      </c>
      <c r="C12" s="32">
        <v>300000</v>
      </c>
      <c r="D12" s="32"/>
      <c r="E12" s="32"/>
      <c r="F12" s="32"/>
      <c r="G12" s="32"/>
      <c r="H12" s="32"/>
      <c r="I12" s="32">
        <v>300000</v>
      </c>
      <c r="J12" s="32">
        <v>300000</v>
      </c>
      <c r="K12" s="32">
        <v>300000</v>
      </c>
      <c r="L12" s="32"/>
      <c r="M12" s="32"/>
      <c r="N12" s="32"/>
      <c r="O12" s="32"/>
      <c r="P12" s="32"/>
    </row>
    <row r="13" spans="1:16">
      <c r="A13" s="32" t="s">
        <v>4</v>
      </c>
      <c r="B13" s="42" t="s">
        <v>737</v>
      </c>
      <c r="C13" s="32">
        <v>2000000</v>
      </c>
      <c r="D13" s="32"/>
      <c r="E13" s="32"/>
      <c r="F13" s="32">
        <v>-2000000</v>
      </c>
      <c r="G13" s="32"/>
      <c r="H13" s="32"/>
      <c r="I13" s="32">
        <v>0</v>
      </c>
      <c r="J13" s="32">
        <v>0</v>
      </c>
      <c r="K13" s="32">
        <v>0</v>
      </c>
      <c r="L13" s="32"/>
      <c r="M13" s="32"/>
      <c r="N13" s="32"/>
      <c r="O13" s="32"/>
      <c r="P13" s="32"/>
    </row>
    <row r="14" spans="1:16">
      <c r="A14" s="28" t="s">
        <v>16</v>
      </c>
      <c r="B14" s="30" t="s">
        <v>60</v>
      </c>
      <c r="C14" s="28">
        <v>5535380</v>
      </c>
      <c r="D14" s="28">
        <f t="shared" ref="D14:P14" si="4">SUM(D15:D15)</f>
        <v>0</v>
      </c>
      <c r="E14" s="28">
        <f t="shared" si="4"/>
        <v>0</v>
      </c>
      <c r="F14" s="28">
        <f t="shared" si="4"/>
        <v>0</v>
      </c>
      <c r="G14" s="28">
        <f t="shared" si="4"/>
        <v>0</v>
      </c>
      <c r="H14" s="28">
        <f t="shared" si="4"/>
        <v>0</v>
      </c>
      <c r="I14" s="28">
        <v>5535380</v>
      </c>
      <c r="J14" s="28">
        <v>5535380</v>
      </c>
      <c r="K14" s="28">
        <v>5535380</v>
      </c>
      <c r="L14" s="28">
        <f t="shared" si="4"/>
        <v>0</v>
      </c>
      <c r="M14" s="28">
        <f t="shared" si="4"/>
        <v>0</v>
      </c>
      <c r="N14" s="28">
        <f t="shared" si="4"/>
        <v>0</v>
      </c>
      <c r="O14" s="28">
        <f t="shared" si="4"/>
        <v>0</v>
      </c>
      <c r="P14" s="28">
        <f t="shared" si="4"/>
        <v>0</v>
      </c>
    </row>
    <row r="15" spans="1:16">
      <c r="A15" s="32" t="s">
        <v>4</v>
      </c>
      <c r="B15" s="42" t="s">
        <v>713</v>
      </c>
      <c r="C15" s="32">
        <v>5535380</v>
      </c>
      <c r="D15" s="32"/>
      <c r="E15" s="32"/>
      <c r="F15" s="32"/>
      <c r="G15" s="32"/>
      <c r="H15" s="32"/>
      <c r="I15" s="32">
        <v>5535380</v>
      </c>
      <c r="J15" s="32">
        <v>5535380</v>
      </c>
      <c r="K15" s="32">
        <v>5535380</v>
      </c>
      <c r="L15" s="32"/>
      <c r="M15" s="32"/>
      <c r="N15" s="32"/>
      <c r="O15" s="32"/>
      <c r="P15" s="32"/>
    </row>
    <row r="16" spans="1:16">
      <c r="A16" s="28" t="s">
        <v>16</v>
      </c>
      <c r="B16" s="30" t="s">
        <v>40</v>
      </c>
      <c r="C16" s="28">
        <v>11749620</v>
      </c>
      <c r="D16" s="28">
        <f t="shared" ref="D16:P16" si="5">SUM(D17)</f>
        <v>0</v>
      </c>
      <c r="E16" s="28">
        <f t="shared" si="5"/>
        <v>0</v>
      </c>
      <c r="F16" s="28">
        <f t="shared" si="5"/>
        <v>0</v>
      </c>
      <c r="G16" s="28">
        <f t="shared" si="5"/>
        <v>0</v>
      </c>
      <c r="H16" s="28">
        <f t="shared" si="5"/>
        <v>0</v>
      </c>
      <c r="I16" s="28">
        <v>11749620</v>
      </c>
      <c r="J16" s="28">
        <v>11749620</v>
      </c>
      <c r="K16" s="28">
        <v>11749620</v>
      </c>
      <c r="L16" s="28">
        <f t="shared" si="5"/>
        <v>0</v>
      </c>
      <c r="M16" s="28">
        <f t="shared" si="5"/>
        <v>0</v>
      </c>
      <c r="N16" s="28">
        <f t="shared" si="5"/>
        <v>0</v>
      </c>
      <c r="O16" s="28">
        <f t="shared" si="5"/>
        <v>0</v>
      </c>
      <c r="P16" s="28">
        <f t="shared" si="5"/>
        <v>0</v>
      </c>
    </row>
    <row r="17" spans="1:16">
      <c r="A17" s="32" t="s">
        <v>693</v>
      </c>
      <c r="B17" s="42" t="s">
        <v>41</v>
      </c>
      <c r="C17" s="32">
        <v>11749620</v>
      </c>
      <c r="D17" s="32"/>
      <c r="E17" s="32"/>
      <c r="F17" s="32"/>
      <c r="G17" s="32"/>
      <c r="H17" s="32"/>
      <c r="I17" s="32">
        <v>11749620</v>
      </c>
      <c r="J17" s="32">
        <v>11749620</v>
      </c>
      <c r="K17" s="32">
        <v>11749620</v>
      </c>
      <c r="L17" s="32"/>
      <c r="M17" s="32"/>
      <c r="N17" s="32"/>
      <c r="O17" s="32"/>
      <c r="P17" s="32"/>
    </row>
    <row r="18" spans="1:16">
      <c r="A18" s="28" t="s">
        <v>16</v>
      </c>
      <c r="B18" s="30" t="s">
        <v>152</v>
      </c>
      <c r="C18" s="28">
        <v>30000000</v>
      </c>
      <c r="D18" s="28">
        <f t="shared" ref="D18:P18" si="6">SUM(D19)</f>
        <v>0</v>
      </c>
      <c r="E18" s="28">
        <f t="shared" si="6"/>
        <v>0</v>
      </c>
      <c r="F18" s="28">
        <f t="shared" si="6"/>
        <v>3653000</v>
      </c>
      <c r="G18" s="28">
        <f t="shared" si="6"/>
        <v>0</v>
      </c>
      <c r="H18" s="28">
        <f t="shared" si="6"/>
        <v>0</v>
      </c>
      <c r="I18" s="28">
        <v>33653000</v>
      </c>
      <c r="J18" s="28">
        <v>33653000</v>
      </c>
      <c r="K18" s="28">
        <v>33653000</v>
      </c>
      <c r="L18" s="28">
        <f t="shared" si="6"/>
        <v>0</v>
      </c>
      <c r="M18" s="28">
        <f t="shared" si="6"/>
        <v>0</v>
      </c>
      <c r="N18" s="28">
        <f t="shared" si="6"/>
        <v>0</v>
      </c>
      <c r="O18" s="28">
        <f t="shared" si="6"/>
        <v>0</v>
      </c>
      <c r="P18" s="28">
        <f t="shared" si="6"/>
        <v>0</v>
      </c>
    </row>
    <row r="19" spans="1:16">
      <c r="A19" s="32" t="s">
        <v>4</v>
      </c>
      <c r="B19" s="42" t="s">
        <v>153</v>
      </c>
      <c r="C19" s="32">
        <v>30000000</v>
      </c>
      <c r="D19" s="32"/>
      <c r="E19" s="32"/>
      <c r="F19" s="32">
        <v>3653000</v>
      </c>
      <c r="G19" s="32"/>
      <c r="H19" s="32"/>
      <c r="I19" s="32">
        <v>33653000</v>
      </c>
      <c r="J19" s="32">
        <v>33653000</v>
      </c>
      <c r="K19" s="32">
        <v>33653000</v>
      </c>
      <c r="L19" s="32"/>
      <c r="M19" s="32"/>
      <c r="N19" s="32"/>
      <c r="O19" s="32"/>
      <c r="P19" s="32"/>
    </row>
    <row r="20" spans="1:16">
      <c r="A20" s="28" t="s">
        <v>16</v>
      </c>
      <c r="B20" s="28" t="s">
        <v>49</v>
      </c>
      <c r="C20" s="28">
        <v>1653000</v>
      </c>
      <c r="D20" s="28">
        <f t="shared" ref="D20:P20" si="7">SUM(D21:D21)</f>
        <v>0</v>
      </c>
      <c r="E20" s="28">
        <f t="shared" si="7"/>
        <v>0</v>
      </c>
      <c r="F20" s="28">
        <f t="shared" si="7"/>
        <v>-1653000</v>
      </c>
      <c r="G20" s="28">
        <f t="shared" si="7"/>
        <v>0</v>
      </c>
      <c r="H20" s="28">
        <f t="shared" si="7"/>
        <v>0</v>
      </c>
      <c r="I20" s="28">
        <v>0</v>
      </c>
      <c r="J20" s="28">
        <f t="shared" si="7"/>
        <v>0</v>
      </c>
      <c r="K20" s="28">
        <f t="shared" si="7"/>
        <v>0</v>
      </c>
      <c r="L20" s="28">
        <f t="shared" si="7"/>
        <v>0</v>
      </c>
      <c r="M20" s="28">
        <f t="shared" si="7"/>
        <v>0</v>
      </c>
      <c r="N20" s="28">
        <f t="shared" si="7"/>
        <v>0</v>
      </c>
      <c r="O20" s="28">
        <f t="shared" si="7"/>
        <v>0</v>
      </c>
      <c r="P20" s="28">
        <f t="shared" si="7"/>
        <v>0</v>
      </c>
    </row>
    <row r="21" spans="1:16">
      <c r="A21" s="32" t="s">
        <v>4</v>
      </c>
      <c r="B21" s="42" t="s">
        <v>53</v>
      </c>
      <c r="C21" s="32">
        <v>1653000</v>
      </c>
      <c r="D21" s="32"/>
      <c r="E21" s="32"/>
      <c r="F21" s="32">
        <v>-1653000</v>
      </c>
      <c r="G21" s="32"/>
      <c r="H21" s="32"/>
      <c r="I21" s="32">
        <v>0</v>
      </c>
      <c r="J21" s="32"/>
      <c r="K21" s="32"/>
      <c r="L21" s="32"/>
      <c r="M21" s="32"/>
      <c r="N21" s="32"/>
      <c r="O21" s="32"/>
      <c r="P21" s="32"/>
    </row>
  </sheetData>
  <mergeCells count="8">
    <mergeCell ref="L4:O4"/>
    <mergeCell ref="P4:P5"/>
    <mergeCell ref="A4:B4"/>
    <mergeCell ref="C4:C5"/>
    <mergeCell ref="D4:H4"/>
    <mergeCell ref="I4:I5"/>
    <mergeCell ref="J4:J5"/>
    <mergeCell ref="K4:K5"/>
  </mergeCells>
  <phoneticPr fontId="13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3"/>
  <sheetViews>
    <sheetView workbookViewId="0">
      <selection activeCell="J33" sqref="J33"/>
    </sheetView>
  </sheetViews>
  <sheetFormatPr defaultRowHeight="12.75"/>
  <cols>
    <col min="1" max="1" width="12.85546875" customWidth="1"/>
    <col min="2" max="2" width="28.140625" customWidth="1"/>
    <col min="3" max="16" width="15.7109375" customWidth="1"/>
  </cols>
  <sheetData>
    <row r="2" spans="1:16" ht="19.5">
      <c r="A2" s="145" t="s">
        <v>422</v>
      </c>
      <c r="B2" s="145"/>
      <c r="C2" s="146" t="s">
        <v>743</v>
      </c>
      <c r="D2" s="145"/>
      <c r="E2" s="145"/>
      <c r="F2" s="145"/>
    </row>
    <row r="3" spans="1:16">
      <c r="P3" s="5" t="s">
        <v>0</v>
      </c>
    </row>
    <row r="4" spans="1:16" ht="12.75" customHeight="1">
      <c r="A4" s="684" t="s">
        <v>424</v>
      </c>
      <c r="B4" s="684"/>
      <c r="C4" s="684" t="s">
        <v>752</v>
      </c>
      <c r="D4" s="684" t="s">
        <v>425</v>
      </c>
      <c r="E4" s="684"/>
      <c r="F4" s="684"/>
      <c r="G4" s="684"/>
      <c r="H4" s="684"/>
      <c r="I4" s="685" t="s">
        <v>753</v>
      </c>
      <c r="J4" s="685" t="s">
        <v>754</v>
      </c>
      <c r="K4" s="685" t="s">
        <v>755</v>
      </c>
      <c r="L4" s="684" t="s">
        <v>426</v>
      </c>
      <c r="M4" s="684"/>
      <c r="N4" s="684"/>
      <c r="O4" s="684"/>
      <c r="P4" s="684" t="s">
        <v>756</v>
      </c>
    </row>
    <row r="5" spans="1:16">
      <c r="A5" s="7" t="s">
        <v>5</v>
      </c>
      <c r="B5" s="7" t="s">
        <v>6</v>
      </c>
      <c r="C5" s="684"/>
      <c r="D5" s="7" t="s">
        <v>7</v>
      </c>
      <c r="E5" s="7" t="s">
        <v>8</v>
      </c>
      <c r="F5" s="7" t="s">
        <v>9</v>
      </c>
      <c r="G5" s="7" t="s">
        <v>10</v>
      </c>
      <c r="H5" s="7" t="s">
        <v>750</v>
      </c>
      <c r="I5" s="686"/>
      <c r="J5" s="686"/>
      <c r="K5" s="686"/>
      <c r="L5" s="7" t="s">
        <v>11</v>
      </c>
      <c r="M5" s="7" t="s">
        <v>12</v>
      </c>
      <c r="N5" s="8" t="s">
        <v>751</v>
      </c>
      <c r="O5" s="7" t="s">
        <v>13</v>
      </c>
      <c r="P5" s="684"/>
    </row>
    <row r="6" spans="1:16">
      <c r="A6" s="9" t="s">
        <v>14</v>
      </c>
      <c r="B6" s="9" t="s">
        <v>706</v>
      </c>
      <c r="C6" s="9">
        <f>C7</f>
        <v>19440000</v>
      </c>
      <c r="D6" s="9">
        <f t="shared" ref="D6:P6" si="0">D7</f>
        <v>0</v>
      </c>
      <c r="E6" s="9">
        <f t="shared" si="0"/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19440000</v>
      </c>
      <c r="J6" s="9">
        <f t="shared" si="0"/>
        <v>16579800</v>
      </c>
      <c r="K6" s="9">
        <f t="shared" si="0"/>
        <v>16579800</v>
      </c>
      <c r="L6" s="9">
        <f t="shared" si="0"/>
        <v>0</v>
      </c>
      <c r="M6" s="9">
        <f t="shared" si="0"/>
        <v>0</v>
      </c>
      <c r="N6" s="9">
        <f t="shared" si="0"/>
        <v>0</v>
      </c>
      <c r="O6" s="9">
        <f t="shared" si="0"/>
        <v>0</v>
      </c>
      <c r="P6" s="9">
        <f t="shared" si="0"/>
        <v>2860200</v>
      </c>
    </row>
    <row r="7" spans="1:16">
      <c r="A7" s="11" t="s">
        <v>1</v>
      </c>
      <c r="B7" s="11" t="s">
        <v>89</v>
      </c>
      <c r="C7" s="11">
        <f>SUM(C8)</f>
        <v>19440000</v>
      </c>
      <c r="D7" s="11">
        <f t="shared" ref="D7:P8" si="1">SUM(D8)</f>
        <v>0</v>
      </c>
      <c r="E7" s="11">
        <f t="shared" si="1"/>
        <v>0</v>
      </c>
      <c r="F7" s="11">
        <f t="shared" si="1"/>
        <v>0</v>
      </c>
      <c r="G7" s="11">
        <f t="shared" si="1"/>
        <v>0</v>
      </c>
      <c r="H7" s="11">
        <f t="shared" si="1"/>
        <v>0</v>
      </c>
      <c r="I7" s="11">
        <f t="shared" si="1"/>
        <v>19440000</v>
      </c>
      <c r="J7" s="11">
        <f t="shared" si="1"/>
        <v>16579800</v>
      </c>
      <c r="K7" s="11">
        <f t="shared" si="1"/>
        <v>16579800</v>
      </c>
      <c r="L7" s="11">
        <f t="shared" si="1"/>
        <v>0</v>
      </c>
      <c r="M7" s="11">
        <f t="shared" si="1"/>
        <v>0</v>
      </c>
      <c r="N7" s="11">
        <f t="shared" si="1"/>
        <v>0</v>
      </c>
      <c r="O7" s="11">
        <f t="shared" si="1"/>
        <v>0</v>
      </c>
      <c r="P7" s="11">
        <f t="shared" si="1"/>
        <v>2860200</v>
      </c>
    </row>
    <row r="8" spans="1:16">
      <c r="A8" s="12" t="s">
        <v>2</v>
      </c>
      <c r="B8" s="12" t="s">
        <v>90</v>
      </c>
      <c r="C8" s="12">
        <f>SUM(C9)</f>
        <v>19440000</v>
      </c>
      <c r="D8" s="12">
        <f t="shared" si="1"/>
        <v>0</v>
      </c>
      <c r="E8" s="12">
        <f t="shared" si="1"/>
        <v>0</v>
      </c>
      <c r="F8" s="12">
        <f t="shared" si="1"/>
        <v>0</v>
      </c>
      <c r="G8" s="12">
        <f t="shared" si="1"/>
        <v>0</v>
      </c>
      <c r="H8" s="12">
        <f t="shared" si="1"/>
        <v>0</v>
      </c>
      <c r="I8" s="12">
        <f t="shared" si="1"/>
        <v>19440000</v>
      </c>
      <c r="J8" s="12">
        <f t="shared" si="1"/>
        <v>16579800</v>
      </c>
      <c r="K8" s="12">
        <f t="shared" si="1"/>
        <v>16579800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2860200</v>
      </c>
    </row>
    <row r="9" spans="1:16">
      <c r="A9" s="13" t="s">
        <v>3</v>
      </c>
      <c r="B9" s="13" t="s">
        <v>744</v>
      </c>
      <c r="C9" s="13">
        <f>SUM(C10,C12)</f>
        <v>19440000</v>
      </c>
      <c r="D9" s="13">
        <f t="shared" ref="D9:P9" si="2">SUM(D10,D12)</f>
        <v>0</v>
      </c>
      <c r="E9" s="13">
        <f t="shared" si="2"/>
        <v>0</v>
      </c>
      <c r="F9" s="13">
        <f t="shared" si="2"/>
        <v>0</v>
      </c>
      <c r="G9" s="13">
        <f t="shared" si="2"/>
        <v>0</v>
      </c>
      <c r="H9" s="13">
        <f t="shared" si="2"/>
        <v>0</v>
      </c>
      <c r="I9" s="13">
        <f t="shared" si="2"/>
        <v>19440000</v>
      </c>
      <c r="J9" s="13">
        <f t="shared" si="2"/>
        <v>16579800</v>
      </c>
      <c r="K9" s="13">
        <f t="shared" si="2"/>
        <v>16579800</v>
      </c>
      <c r="L9" s="13">
        <f t="shared" si="2"/>
        <v>0</v>
      </c>
      <c r="M9" s="13">
        <f t="shared" si="2"/>
        <v>0</v>
      </c>
      <c r="N9" s="13">
        <f t="shared" si="2"/>
        <v>0</v>
      </c>
      <c r="O9" s="13">
        <f t="shared" si="2"/>
        <v>0</v>
      </c>
      <c r="P9" s="13">
        <f t="shared" si="2"/>
        <v>2860200</v>
      </c>
    </row>
    <row r="10" spans="1:16">
      <c r="A10" s="14" t="s">
        <v>16</v>
      </c>
      <c r="B10" s="17" t="s">
        <v>711</v>
      </c>
      <c r="C10" s="14">
        <f>SUM(C11)</f>
        <v>4000000</v>
      </c>
      <c r="D10" s="14">
        <f t="shared" ref="D10:P12" si="3">SUM(D11)</f>
        <v>0</v>
      </c>
      <c r="E10" s="14">
        <f t="shared" si="3"/>
        <v>0</v>
      </c>
      <c r="F10" s="14">
        <f t="shared" si="3"/>
        <v>0</v>
      </c>
      <c r="G10" s="14">
        <f t="shared" si="3"/>
        <v>0</v>
      </c>
      <c r="H10" s="14">
        <f t="shared" si="3"/>
        <v>0</v>
      </c>
      <c r="I10" s="14">
        <f t="shared" si="3"/>
        <v>4000000</v>
      </c>
      <c r="J10" s="14">
        <f t="shared" si="3"/>
        <v>1139800</v>
      </c>
      <c r="K10" s="14">
        <f t="shared" si="3"/>
        <v>1139800</v>
      </c>
      <c r="L10" s="14">
        <f t="shared" si="3"/>
        <v>0</v>
      </c>
      <c r="M10" s="14">
        <f t="shared" si="3"/>
        <v>0</v>
      </c>
      <c r="N10" s="14">
        <f t="shared" si="3"/>
        <v>0</v>
      </c>
      <c r="O10" s="14">
        <f t="shared" si="3"/>
        <v>0</v>
      </c>
      <c r="P10" s="14">
        <f t="shared" si="3"/>
        <v>2860200</v>
      </c>
    </row>
    <row r="11" spans="1:16">
      <c r="A11" s="9" t="s">
        <v>693</v>
      </c>
      <c r="B11" s="15" t="s">
        <v>698</v>
      </c>
      <c r="C11" s="9">
        <v>4000000</v>
      </c>
      <c r="D11" s="9"/>
      <c r="E11" s="9"/>
      <c r="F11" s="9"/>
      <c r="G11" s="9"/>
      <c r="H11" s="9">
        <f>SUBTOTAL(9,D11:G11)</f>
        <v>0</v>
      </c>
      <c r="I11" s="9">
        <v>4000000</v>
      </c>
      <c r="J11" s="9">
        <v>1139800</v>
      </c>
      <c r="K11" s="9">
        <v>1139800</v>
      </c>
      <c r="L11" s="9"/>
      <c r="M11" s="9"/>
      <c r="N11" s="9"/>
      <c r="O11" s="9"/>
      <c r="P11" s="9">
        <f>I11-K11</f>
        <v>2860200</v>
      </c>
    </row>
    <row r="12" spans="1:16">
      <c r="A12" s="14" t="s">
        <v>16</v>
      </c>
      <c r="B12" s="17" t="s">
        <v>40</v>
      </c>
      <c r="C12" s="14">
        <v>15440000</v>
      </c>
      <c r="D12" s="14">
        <f t="shared" si="3"/>
        <v>0</v>
      </c>
      <c r="E12" s="14">
        <f t="shared" si="3"/>
        <v>0</v>
      </c>
      <c r="F12" s="14">
        <f t="shared" si="3"/>
        <v>0</v>
      </c>
      <c r="G12" s="14">
        <f t="shared" si="3"/>
        <v>0</v>
      </c>
      <c r="H12" s="14">
        <f t="shared" si="3"/>
        <v>0</v>
      </c>
      <c r="I12" s="14">
        <v>15440000</v>
      </c>
      <c r="J12" s="14">
        <f t="shared" si="3"/>
        <v>15440000</v>
      </c>
      <c r="K12" s="14">
        <f t="shared" si="3"/>
        <v>15440000</v>
      </c>
      <c r="L12" s="14">
        <f t="shared" si="3"/>
        <v>0</v>
      </c>
      <c r="M12" s="14">
        <f t="shared" si="3"/>
        <v>0</v>
      </c>
      <c r="N12" s="14">
        <f t="shared" si="3"/>
        <v>0</v>
      </c>
      <c r="O12" s="14">
        <f t="shared" si="3"/>
        <v>0</v>
      </c>
      <c r="P12" s="14">
        <f t="shared" si="3"/>
        <v>0</v>
      </c>
    </row>
    <row r="13" spans="1:16">
      <c r="A13" s="9" t="s">
        <v>4</v>
      </c>
      <c r="B13" s="9" t="s">
        <v>699</v>
      </c>
      <c r="C13" s="9">
        <v>15440000</v>
      </c>
      <c r="D13" s="9"/>
      <c r="E13" s="9"/>
      <c r="F13" s="9"/>
      <c r="G13" s="9"/>
      <c r="H13" s="9">
        <f>SUBTOTAL(9,D13:G13)</f>
        <v>0</v>
      </c>
      <c r="I13" s="9">
        <v>15440000</v>
      </c>
      <c r="J13" s="9">
        <v>15440000</v>
      </c>
      <c r="K13" s="9">
        <v>15440000</v>
      </c>
      <c r="L13" s="9"/>
      <c r="M13" s="9"/>
      <c r="N13" s="9"/>
      <c r="O13" s="9"/>
      <c r="P13" s="9">
        <f>I13-K13</f>
        <v>0</v>
      </c>
    </row>
  </sheetData>
  <mergeCells count="8">
    <mergeCell ref="L4:O4"/>
    <mergeCell ref="P4:P5"/>
    <mergeCell ref="A4:B4"/>
    <mergeCell ref="C4:C5"/>
    <mergeCell ref="D4:H4"/>
    <mergeCell ref="I4:I5"/>
    <mergeCell ref="J4:J5"/>
    <mergeCell ref="K4:K5"/>
  </mergeCells>
  <phoneticPr fontId="13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D2" sqref="D2"/>
    </sheetView>
  </sheetViews>
  <sheetFormatPr defaultRowHeight="12.75"/>
  <cols>
    <col min="1" max="1" width="15" customWidth="1"/>
    <col min="2" max="2" width="29.7109375" bestFit="1" customWidth="1"/>
    <col min="3" max="3" width="27" customWidth="1"/>
    <col min="4" max="5" width="26.5703125" customWidth="1"/>
    <col min="6" max="6" width="56" bestFit="1" customWidth="1"/>
  </cols>
  <sheetData>
    <row r="1" spans="1:7" ht="22.5">
      <c r="A1" s="404" t="s">
        <v>1811</v>
      </c>
      <c r="B1" s="405"/>
      <c r="C1" s="405"/>
      <c r="D1" s="405"/>
      <c r="E1" s="406"/>
      <c r="F1" s="405"/>
      <c r="G1" s="405"/>
    </row>
    <row r="2" spans="1:7" ht="18.75" thickBot="1">
      <c r="A2" s="407"/>
      <c r="B2" s="407"/>
      <c r="C2" s="408"/>
      <c r="D2" s="405"/>
      <c r="E2" s="406"/>
      <c r="F2" s="405"/>
      <c r="G2" s="409" t="s">
        <v>1676</v>
      </c>
    </row>
    <row r="3" spans="1:7">
      <c r="A3" s="704" t="s">
        <v>1812</v>
      </c>
      <c r="B3" s="705"/>
      <c r="C3" s="706" t="s">
        <v>11</v>
      </c>
      <c r="D3" s="706" t="s">
        <v>1813</v>
      </c>
      <c r="E3" s="706" t="s">
        <v>1814</v>
      </c>
      <c r="F3" s="708" t="s">
        <v>1815</v>
      </c>
      <c r="G3" s="702" t="s">
        <v>1816</v>
      </c>
    </row>
    <row r="4" spans="1:7" ht="13.5" thickBot="1">
      <c r="A4" s="410" t="s">
        <v>5</v>
      </c>
      <c r="B4" s="411" t="s">
        <v>1817</v>
      </c>
      <c r="C4" s="707"/>
      <c r="D4" s="707"/>
      <c r="E4" s="707"/>
      <c r="F4" s="709"/>
      <c r="G4" s="703"/>
    </row>
    <row r="5" spans="1:7" ht="21" customHeight="1">
      <c r="A5" s="412" t="s">
        <v>14</v>
      </c>
      <c r="B5" s="413" t="s">
        <v>1271</v>
      </c>
      <c r="C5" s="414">
        <f>SUM(C6,C11,C21,C28,C48)</f>
        <v>11635094984</v>
      </c>
      <c r="D5" s="415" t="s">
        <v>0</v>
      </c>
      <c r="E5" s="416" t="s">
        <v>0</v>
      </c>
      <c r="F5" s="415" t="s">
        <v>0</v>
      </c>
      <c r="G5" s="417" t="s">
        <v>0</v>
      </c>
    </row>
    <row r="6" spans="1:7" ht="21" customHeight="1">
      <c r="A6" s="418" t="s">
        <v>1</v>
      </c>
      <c r="B6" s="9" t="s">
        <v>1272</v>
      </c>
      <c r="C6" s="419">
        <v>11665000</v>
      </c>
      <c r="D6" s="420" t="s">
        <v>0</v>
      </c>
      <c r="E6" s="421" t="s">
        <v>0</v>
      </c>
      <c r="F6" s="420" t="s">
        <v>0</v>
      </c>
      <c r="G6" s="422" t="s">
        <v>0</v>
      </c>
    </row>
    <row r="7" spans="1:7" ht="21" customHeight="1">
      <c r="A7" s="418" t="s">
        <v>2</v>
      </c>
      <c r="B7" s="9" t="s">
        <v>1821</v>
      </c>
      <c r="C7" s="419">
        <v>11665000</v>
      </c>
      <c r="D7" s="420" t="s">
        <v>0</v>
      </c>
      <c r="E7" s="421" t="s">
        <v>0</v>
      </c>
      <c r="F7" s="420" t="s">
        <v>0</v>
      </c>
      <c r="G7" s="422" t="s">
        <v>0</v>
      </c>
    </row>
    <row r="8" spans="1:7" ht="21" customHeight="1">
      <c r="A8" s="418" t="s">
        <v>3</v>
      </c>
      <c r="B8" s="9" t="s">
        <v>1822</v>
      </c>
      <c r="C8" s="419">
        <v>11665000</v>
      </c>
      <c r="D8" s="420" t="s">
        <v>0</v>
      </c>
      <c r="E8" s="421" t="s">
        <v>0</v>
      </c>
      <c r="F8" s="420" t="s">
        <v>0</v>
      </c>
      <c r="G8" s="422" t="s">
        <v>0</v>
      </c>
    </row>
    <row r="9" spans="1:7" ht="21" customHeight="1">
      <c r="A9" s="418" t="s">
        <v>16</v>
      </c>
      <c r="B9" s="9" t="s">
        <v>1823</v>
      </c>
      <c r="C9" s="419">
        <v>11665000</v>
      </c>
      <c r="D9" s="420"/>
      <c r="E9" s="421" t="s">
        <v>1824</v>
      </c>
      <c r="F9" s="420" t="s">
        <v>1825</v>
      </c>
      <c r="G9" s="422" t="s">
        <v>0</v>
      </c>
    </row>
    <row r="10" spans="1:7" ht="21" customHeight="1">
      <c r="A10" s="418" t="s">
        <v>1818</v>
      </c>
      <c r="B10" s="15" t="s">
        <v>798</v>
      </c>
      <c r="C10" s="419">
        <v>11665000</v>
      </c>
      <c r="D10" s="420"/>
      <c r="E10" s="421"/>
      <c r="F10" s="420"/>
      <c r="G10" s="422"/>
    </row>
    <row r="11" spans="1:7" ht="21" customHeight="1">
      <c r="A11" s="418" t="s">
        <v>1</v>
      </c>
      <c r="B11" s="9" t="s">
        <v>240</v>
      </c>
      <c r="C11" s="419">
        <v>158951290</v>
      </c>
      <c r="D11" s="423"/>
      <c r="E11" s="424"/>
      <c r="F11" s="420"/>
      <c r="G11" s="422" t="s">
        <v>0</v>
      </c>
    </row>
    <row r="12" spans="1:7" ht="21" customHeight="1">
      <c r="A12" s="418" t="s">
        <v>2</v>
      </c>
      <c r="B12" s="9" t="s">
        <v>1826</v>
      </c>
      <c r="C12" s="419">
        <v>145243550</v>
      </c>
      <c r="D12" s="420"/>
      <c r="E12" s="421"/>
      <c r="F12" s="420"/>
      <c r="G12" s="422" t="s">
        <v>0</v>
      </c>
    </row>
    <row r="13" spans="1:7" ht="21" customHeight="1">
      <c r="A13" s="418" t="s">
        <v>3</v>
      </c>
      <c r="B13" s="9" t="s">
        <v>1827</v>
      </c>
      <c r="C13" s="419">
        <v>145243550</v>
      </c>
      <c r="D13" s="420"/>
      <c r="E13" s="421"/>
      <c r="F13" s="420"/>
      <c r="G13" s="422" t="s">
        <v>0</v>
      </c>
    </row>
    <row r="14" spans="1:7" ht="21" customHeight="1">
      <c r="A14" s="418" t="s">
        <v>16</v>
      </c>
      <c r="B14" s="15" t="s">
        <v>1158</v>
      </c>
      <c r="C14" s="419">
        <v>145243550</v>
      </c>
      <c r="D14" s="420"/>
      <c r="E14" s="421"/>
      <c r="F14" s="420"/>
      <c r="G14" s="422"/>
    </row>
    <row r="15" spans="1:7" ht="21" customHeight="1">
      <c r="A15" s="418" t="s">
        <v>1818</v>
      </c>
      <c r="B15" s="9" t="s">
        <v>1828</v>
      </c>
      <c r="C15" s="419">
        <v>145243550</v>
      </c>
      <c r="D15" s="423" t="s">
        <v>1829</v>
      </c>
      <c r="E15" s="424" t="s">
        <v>1830</v>
      </c>
      <c r="F15" s="420" t="s">
        <v>1831</v>
      </c>
      <c r="G15" s="422" t="s">
        <v>0</v>
      </c>
    </row>
    <row r="16" spans="1:7" ht="21" customHeight="1">
      <c r="A16" s="418" t="s">
        <v>2</v>
      </c>
      <c r="B16" s="9" t="s">
        <v>1832</v>
      </c>
      <c r="C16" s="419">
        <v>13707740</v>
      </c>
      <c r="D16" s="420"/>
      <c r="E16" s="421"/>
      <c r="F16" s="420"/>
      <c r="G16" s="422" t="s">
        <v>0</v>
      </c>
    </row>
    <row r="17" spans="1:7" ht="21" customHeight="1">
      <c r="A17" s="418" t="s">
        <v>3</v>
      </c>
      <c r="B17" s="9" t="s">
        <v>84</v>
      </c>
      <c r="C17" s="419">
        <v>13707740</v>
      </c>
      <c r="D17" s="420"/>
      <c r="E17" s="421"/>
      <c r="F17" s="420"/>
      <c r="G17" s="422" t="s">
        <v>0</v>
      </c>
    </row>
    <row r="18" spans="1:7" ht="21" customHeight="1">
      <c r="A18" s="418" t="s">
        <v>16</v>
      </c>
      <c r="B18" s="15" t="s">
        <v>1158</v>
      </c>
      <c r="C18" s="419">
        <v>13707740</v>
      </c>
      <c r="D18" s="420"/>
      <c r="E18" s="421"/>
      <c r="F18" s="420"/>
      <c r="G18" s="422"/>
    </row>
    <row r="19" spans="1:7" ht="21" customHeight="1">
      <c r="A19" s="418" t="s">
        <v>1818</v>
      </c>
      <c r="B19" s="9" t="s">
        <v>1833</v>
      </c>
      <c r="C19" s="419">
        <v>11707740</v>
      </c>
      <c r="D19" s="420" t="s">
        <v>1829</v>
      </c>
      <c r="E19" s="421" t="s">
        <v>1830</v>
      </c>
      <c r="F19" s="420" t="s">
        <v>1834</v>
      </c>
      <c r="G19" s="422" t="s">
        <v>0</v>
      </c>
    </row>
    <row r="20" spans="1:7" ht="21" customHeight="1">
      <c r="A20" s="418" t="s">
        <v>1818</v>
      </c>
      <c r="B20" s="9" t="s">
        <v>1835</v>
      </c>
      <c r="C20" s="419">
        <v>2000000</v>
      </c>
      <c r="D20" s="420" t="s">
        <v>1829</v>
      </c>
      <c r="E20" s="421" t="s">
        <v>1830</v>
      </c>
      <c r="F20" s="420" t="s">
        <v>1836</v>
      </c>
      <c r="G20" s="422" t="s">
        <v>0</v>
      </c>
    </row>
    <row r="21" spans="1:7" ht="21" customHeight="1">
      <c r="A21" s="418" t="s">
        <v>1</v>
      </c>
      <c r="B21" s="9" t="s">
        <v>163</v>
      </c>
      <c r="C21" s="419">
        <f>C22</f>
        <v>76200000</v>
      </c>
      <c r="D21" s="423"/>
      <c r="E21" s="424"/>
      <c r="F21" s="420"/>
      <c r="G21" s="422" t="s">
        <v>0</v>
      </c>
    </row>
    <row r="22" spans="1:7" ht="21" customHeight="1">
      <c r="A22" s="418" t="s">
        <v>2</v>
      </c>
      <c r="B22" s="9" t="s">
        <v>1837</v>
      </c>
      <c r="C22" s="9">
        <f>SUM(C23,C25)</f>
        <v>76200000</v>
      </c>
      <c r="D22" s="90"/>
      <c r="E22" s="425"/>
      <c r="F22" s="90"/>
      <c r="G22" s="426"/>
    </row>
    <row r="23" spans="1:7" ht="21" customHeight="1">
      <c r="A23" s="418" t="s">
        <v>3</v>
      </c>
      <c r="B23" s="9" t="s">
        <v>1838</v>
      </c>
      <c r="C23" s="9">
        <v>63000000</v>
      </c>
      <c r="D23" s="90"/>
      <c r="E23" s="425"/>
      <c r="F23" s="90"/>
      <c r="G23" s="426"/>
    </row>
    <row r="24" spans="1:7" ht="21" customHeight="1">
      <c r="A24" s="418" t="s">
        <v>16</v>
      </c>
      <c r="B24" s="9" t="s">
        <v>1839</v>
      </c>
      <c r="C24" s="9">
        <v>63000000</v>
      </c>
      <c r="D24" s="90"/>
      <c r="E24" s="425" t="s">
        <v>1840</v>
      </c>
      <c r="F24" s="90" t="s">
        <v>1841</v>
      </c>
      <c r="G24" s="426"/>
    </row>
    <row r="25" spans="1:7" ht="21" customHeight="1">
      <c r="A25" s="418" t="s">
        <v>3</v>
      </c>
      <c r="B25" s="9" t="s">
        <v>1846</v>
      </c>
      <c r="C25" s="9">
        <v>13200000</v>
      </c>
      <c r="D25" s="90"/>
      <c r="E25" s="425"/>
      <c r="F25" s="90"/>
      <c r="G25" s="426"/>
    </row>
    <row r="26" spans="1:7" ht="21" customHeight="1">
      <c r="A26" s="418" t="s">
        <v>16</v>
      </c>
      <c r="B26" s="9" t="s">
        <v>321</v>
      </c>
      <c r="C26" s="9">
        <v>13200000</v>
      </c>
      <c r="D26" s="90" t="s">
        <v>1844</v>
      </c>
      <c r="E26" s="425" t="s">
        <v>1830</v>
      </c>
      <c r="F26" s="90" t="s">
        <v>1847</v>
      </c>
      <c r="G26" s="426"/>
    </row>
    <row r="27" spans="1:7" ht="21" customHeight="1">
      <c r="A27" s="418" t="s">
        <v>1818</v>
      </c>
      <c r="B27" s="15" t="s">
        <v>811</v>
      </c>
      <c r="C27" s="9">
        <v>13200000</v>
      </c>
      <c r="D27" s="90"/>
      <c r="E27" s="425"/>
      <c r="F27" s="90"/>
      <c r="G27" s="426"/>
    </row>
    <row r="28" spans="1:7" ht="21" customHeight="1">
      <c r="A28" s="418" t="s">
        <v>1</v>
      </c>
      <c r="B28" s="15" t="s">
        <v>310</v>
      </c>
      <c r="C28" s="9">
        <v>178614440</v>
      </c>
      <c r="D28" s="90"/>
      <c r="E28" s="425"/>
      <c r="F28" s="90"/>
      <c r="G28" s="426"/>
    </row>
    <row r="29" spans="1:7" ht="21" customHeight="1">
      <c r="A29" s="418" t="s">
        <v>2</v>
      </c>
      <c r="B29" s="15" t="s">
        <v>311</v>
      </c>
      <c r="C29" s="9">
        <v>178614440</v>
      </c>
      <c r="D29" s="90"/>
      <c r="E29" s="425"/>
      <c r="F29" s="90"/>
      <c r="G29" s="426"/>
    </row>
    <row r="30" spans="1:7" ht="21" customHeight="1">
      <c r="A30" s="418" t="s">
        <v>3</v>
      </c>
      <c r="B30" s="15" t="s">
        <v>1848</v>
      </c>
      <c r="C30" s="9">
        <v>78201520</v>
      </c>
      <c r="D30" s="90"/>
      <c r="E30" s="425"/>
      <c r="F30" s="90"/>
      <c r="G30" s="426"/>
    </row>
    <row r="31" spans="1:7" ht="21" customHeight="1">
      <c r="A31" s="418" t="s">
        <v>16</v>
      </c>
      <c r="B31" s="15" t="s">
        <v>1823</v>
      </c>
      <c r="C31" s="9">
        <v>30000000</v>
      </c>
      <c r="D31" s="90"/>
      <c r="E31" s="425" t="s">
        <v>1849</v>
      </c>
      <c r="F31" s="90" t="s">
        <v>1850</v>
      </c>
      <c r="G31" s="426"/>
    </row>
    <row r="32" spans="1:7" ht="21" customHeight="1">
      <c r="A32" s="418" t="s">
        <v>1818</v>
      </c>
      <c r="B32" s="15" t="s">
        <v>875</v>
      </c>
      <c r="C32" s="9">
        <v>30000000</v>
      </c>
      <c r="D32" s="90"/>
      <c r="E32" s="425"/>
      <c r="F32" s="90"/>
      <c r="G32" s="426"/>
    </row>
    <row r="33" spans="1:7" ht="21" customHeight="1">
      <c r="A33" s="418" t="s">
        <v>16</v>
      </c>
      <c r="B33" s="15" t="s">
        <v>1851</v>
      </c>
      <c r="C33" s="9">
        <v>30000000</v>
      </c>
      <c r="D33" s="90"/>
      <c r="E33" s="425" t="s">
        <v>1849</v>
      </c>
      <c r="F33" s="90" t="s">
        <v>1850</v>
      </c>
      <c r="G33" s="426"/>
    </row>
    <row r="34" spans="1:7" ht="21" customHeight="1">
      <c r="A34" s="418" t="s">
        <v>1818</v>
      </c>
      <c r="B34" s="15" t="s">
        <v>852</v>
      </c>
      <c r="C34" s="9">
        <v>30000000</v>
      </c>
      <c r="D34" s="90"/>
      <c r="E34" s="425"/>
      <c r="F34" s="90"/>
      <c r="G34" s="426"/>
    </row>
    <row r="35" spans="1:7" ht="21" customHeight="1">
      <c r="A35" s="418" t="s">
        <v>16</v>
      </c>
      <c r="B35" s="15" t="s">
        <v>160</v>
      </c>
      <c r="C35" s="9">
        <v>18201520</v>
      </c>
      <c r="D35" s="90"/>
      <c r="E35" s="425" t="s">
        <v>1852</v>
      </c>
      <c r="F35" s="90" t="s">
        <v>1853</v>
      </c>
      <c r="G35" s="426"/>
    </row>
    <row r="36" spans="1:7" ht="21" customHeight="1">
      <c r="A36" s="418" t="s">
        <v>1818</v>
      </c>
      <c r="B36" s="15" t="s">
        <v>1011</v>
      </c>
      <c r="C36" s="9">
        <v>18201520</v>
      </c>
      <c r="D36" s="90"/>
      <c r="E36" s="425"/>
      <c r="F36" s="90"/>
      <c r="G36" s="426"/>
    </row>
    <row r="37" spans="1:7" ht="21" customHeight="1">
      <c r="A37" s="418" t="s">
        <v>3</v>
      </c>
      <c r="B37" s="15" t="s">
        <v>1854</v>
      </c>
      <c r="C37" s="9">
        <v>50249890</v>
      </c>
      <c r="D37" s="90"/>
      <c r="E37" s="425"/>
      <c r="F37" s="90"/>
      <c r="G37" s="426"/>
    </row>
    <row r="38" spans="1:7" ht="21" customHeight="1">
      <c r="A38" s="418" t="s">
        <v>16</v>
      </c>
      <c r="B38" s="15" t="s">
        <v>160</v>
      </c>
      <c r="C38" s="9">
        <v>50249890</v>
      </c>
      <c r="D38" s="90"/>
      <c r="E38" s="425" t="s">
        <v>1852</v>
      </c>
      <c r="F38" s="90" t="s">
        <v>1855</v>
      </c>
      <c r="G38" s="426"/>
    </row>
    <row r="39" spans="1:7" ht="21" customHeight="1">
      <c r="A39" s="418" t="s">
        <v>1818</v>
      </c>
      <c r="B39" s="15" t="s">
        <v>1044</v>
      </c>
      <c r="C39" s="9">
        <v>50249890</v>
      </c>
      <c r="D39" s="90"/>
      <c r="E39" s="425"/>
      <c r="F39" s="90"/>
      <c r="G39" s="426"/>
    </row>
    <row r="40" spans="1:7" ht="21" customHeight="1">
      <c r="A40" s="418" t="s">
        <v>3</v>
      </c>
      <c r="B40" s="15" t="s">
        <v>1856</v>
      </c>
      <c r="C40" s="9">
        <v>5200000</v>
      </c>
      <c r="D40" s="90"/>
      <c r="E40" s="425"/>
      <c r="F40" s="90"/>
      <c r="G40" s="426"/>
    </row>
    <row r="41" spans="1:7" ht="21" customHeight="1">
      <c r="A41" s="418" t="s">
        <v>16</v>
      </c>
      <c r="B41" s="15" t="s">
        <v>1823</v>
      </c>
      <c r="C41" s="9">
        <v>5200000</v>
      </c>
      <c r="D41" s="90"/>
      <c r="E41" s="425" t="s">
        <v>1852</v>
      </c>
      <c r="F41" s="90" t="s">
        <v>1857</v>
      </c>
      <c r="G41" s="426"/>
    </row>
    <row r="42" spans="1:7" ht="21" customHeight="1">
      <c r="A42" s="418" t="s">
        <v>1818</v>
      </c>
      <c r="B42" s="15" t="s">
        <v>875</v>
      </c>
      <c r="C42" s="9">
        <v>5200000</v>
      </c>
      <c r="D42" s="90"/>
      <c r="E42" s="425"/>
      <c r="F42" s="90"/>
      <c r="G42" s="426"/>
    </row>
    <row r="43" spans="1:7" ht="21" customHeight="1">
      <c r="A43" s="418" t="s">
        <v>3</v>
      </c>
      <c r="B43" s="15" t="s">
        <v>1858</v>
      </c>
      <c r="C43" s="9">
        <v>44963030</v>
      </c>
      <c r="D43" s="90"/>
      <c r="E43" s="425"/>
      <c r="F43" s="90"/>
      <c r="G43" s="426"/>
    </row>
    <row r="44" spans="1:7" ht="21" customHeight="1">
      <c r="A44" s="418" t="s">
        <v>16</v>
      </c>
      <c r="B44" s="15" t="s">
        <v>1843</v>
      </c>
      <c r="C44" s="9">
        <v>33200000</v>
      </c>
      <c r="D44" s="90"/>
      <c r="E44" s="425" t="s">
        <v>1824</v>
      </c>
      <c r="F44" s="90" t="s">
        <v>1859</v>
      </c>
      <c r="G44" s="426"/>
    </row>
    <row r="45" spans="1:7" ht="21" customHeight="1">
      <c r="A45" s="418" t="s">
        <v>1818</v>
      </c>
      <c r="B45" s="15" t="s">
        <v>1025</v>
      </c>
      <c r="C45" s="9">
        <v>33200000</v>
      </c>
      <c r="D45" s="90"/>
      <c r="E45" s="425"/>
      <c r="F45" s="90"/>
      <c r="G45" s="426"/>
    </row>
    <row r="46" spans="1:7" ht="21" customHeight="1">
      <c r="A46" s="418" t="s">
        <v>16</v>
      </c>
      <c r="B46" s="15" t="s">
        <v>160</v>
      </c>
      <c r="C46" s="9">
        <v>11763030</v>
      </c>
      <c r="D46" s="90"/>
      <c r="E46" s="425" t="s">
        <v>1824</v>
      </c>
      <c r="F46" s="90" t="s">
        <v>1859</v>
      </c>
      <c r="G46" s="426"/>
    </row>
    <row r="47" spans="1:7" ht="21" customHeight="1">
      <c r="A47" s="418" t="s">
        <v>1818</v>
      </c>
      <c r="B47" s="15" t="s">
        <v>1011</v>
      </c>
      <c r="C47" s="9">
        <v>11763030</v>
      </c>
      <c r="D47" s="90"/>
      <c r="E47" s="425"/>
      <c r="F47" s="90"/>
      <c r="G47" s="426"/>
    </row>
    <row r="48" spans="1:7" ht="21" customHeight="1">
      <c r="A48" s="418" t="s">
        <v>1</v>
      </c>
      <c r="B48" s="9" t="s">
        <v>1274</v>
      </c>
      <c r="C48" s="9">
        <v>11209664254</v>
      </c>
      <c r="D48" s="90"/>
      <c r="E48" s="425"/>
      <c r="F48" s="90"/>
      <c r="G48" s="426"/>
    </row>
    <row r="49" spans="1:7" ht="21" customHeight="1">
      <c r="A49" s="418" t="s">
        <v>2</v>
      </c>
      <c r="B49" s="9" t="s">
        <v>1275</v>
      </c>
      <c r="C49" s="9">
        <v>11209664254</v>
      </c>
      <c r="D49" s="423"/>
      <c r="E49" s="427"/>
      <c r="F49" s="91"/>
      <c r="G49" s="426"/>
    </row>
    <row r="50" spans="1:7" ht="21" customHeight="1">
      <c r="A50" s="418" t="s">
        <v>3</v>
      </c>
      <c r="B50" s="9" t="s">
        <v>1842</v>
      </c>
      <c r="C50" s="9">
        <v>11209664254</v>
      </c>
      <c r="D50" s="90"/>
      <c r="E50" s="425"/>
      <c r="F50" s="90"/>
      <c r="G50" s="426"/>
    </row>
    <row r="51" spans="1:7" ht="21" customHeight="1">
      <c r="A51" s="418" t="s">
        <v>16</v>
      </c>
      <c r="B51" s="9" t="s">
        <v>1843</v>
      </c>
      <c r="C51" s="9">
        <v>11209664254</v>
      </c>
      <c r="D51" s="423" t="s">
        <v>1844</v>
      </c>
      <c r="E51" s="427" t="s">
        <v>1830</v>
      </c>
      <c r="F51" s="90" t="s">
        <v>1845</v>
      </c>
      <c r="G51" s="426"/>
    </row>
    <row r="52" spans="1:7" ht="21" customHeight="1">
      <c r="A52" s="418" t="s">
        <v>1818</v>
      </c>
      <c r="B52" s="15" t="s">
        <v>1833</v>
      </c>
      <c r="C52" s="9">
        <v>895094000</v>
      </c>
      <c r="D52" s="90"/>
      <c r="E52" s="425"/>
      <c r="F52" s="90"/>
      <c r="G52" s="426"/>
    </row>
    <row r="53" spans="1:7" ht="21" customHeight="1">
      <c r="A53" s="418" t="s">
        <v>1818</v>
      </c>
      <c r="B53" s="15" t="s">
        <v>1828</v>
      </c>
      <c r="C53" s="9">
        <v>10292945504</v>
      </c>
      <c r="D53" s="90"/>
      <c r="E53" s="425"/>
      <c r="F53" s="90"/>
      <c r="G53" s="426"/>
    </row>
    <row r="54" spans="1:7" ht="21" customHeight="1" thickBot="1">
      <c r="A54" s="428" t="s">
        <v>1818</v>
      </c>
      <c r="B54" s="433" t="s">
        <v>1860</v>
      </c>
      <c r="C54" s="429">
        <v>21624750</v>
      </c>
      <c r="D54" s="431"/>
      <c r="E54" s="430"/>
      <c r="F54" s="431"/>
      <c r="G54" s="432"/>
    </row>
  </sheetData>
  <autoFilter ref="A4:G54"/>
  <mergeCells count="6">
    <mergeCell ref="G3:G4"/>
    <mergeCell ref="A3:B3"/>
    <mergeCell ref="C3:C4"/>
    <mergeCell ref="D3:D4"/>
    <mergeCell ref="E3:E4"/>
    <mergeCell ref="F3:F4"/>
  </mergeCells>
  <phoneticPr fontId="13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0"/>
  <sheetViews>
    <sheetView workbookViewId="0">
      <selection activeCell="C2" sqref="C2"/>
    </sheetView>
  </sheetViews>
  <sheetFormatPr defaultRowHeight="12.75"/>
  <cols>
    <col min="1" max="1" width="16.28515625" customWidth="1"/>
    <col min="2" max="2" width="51.28515625" bestFit="1" customWidth="1"/>
    <col min="3" max="3" width="27.140625" customWidth="1"/>
    <col min="4" max="4" width="43.28515625" bestFit="1" customWidth="1"/>
    <col min="5" max="5" width="19.7109375" style="447" customWidth="1"/>
    <col min="6" max="6" width="75.42578125" bestFit="1" customWidth="1"/>
  </cols>
  <sheetData>
    <row r="1" spans="1:7" ht="23.25">
      <c r="A1" s="434" t="s">
        <v>1861</v>
      </c>
      <c r="B1" s="405"/>
      <c r="C1" s="405"/>
      <c r="D1" s="405"/>
      <c r="E1" s="406"/>
      <c r="F1" s="405"/>
      <c r="G1" s="405"/>
    </row>
    <row r="2" spans="1:7" ht="18.75" thickBot="1">
      <c r="A2" s="407"/>
      <c r="B2" s="407"/>
      <c r="C2" s="408"/>
      <c r="D2" s="405"/>
      <c r="E2" s="406"/>
      <c r="F2" s="405"/>
      <c r="G2" s="409" t="s">
        <v>1676</v>
      </c>
    </row>
    <row r="3" spans="1:7">
      <c r="A3" s="704" t="s">
        <v>1812</v>
      </c>
      <c r="B3" s="705"/>
      <c r="C3" s="706" t="s">
        <v>1863</v>
      </c>
      <c r="D3" s="706" t="s">
        <v>1813</v>
      </c>
      <c r="E3" s="706" t="s">
        <v>1814</v>
      </c>
      <c r="F3" s="708" t="s">
        <v>1815</v>
      </c>
      <c r="G3" s="702" t="s">
        <v>1816</v>
      </c>
    </row>
    <row r="4" spans="1:7" ht="13.5" thickBot="1">
      <c r="A4" s="435" t="s">
        <v>5</v>
      </c>
      <c r="B4" s="436" t="s">
        <v>1817</v>
      </c>
      <c r="C4" s="711"/>
      <c r="D4" s="711"/>
      <c r="E4" s="711"/>
      <c r="F4" s="709"/>
      <c r="G4" s="710"/>
    </row>
    <row r="5" spans="1:7">
      <c r="A5" s="437" t="s">
        <v>14</v>
      </c>
      <c r="B5" s="438" t="s">
        <v>1271</v>
      </c>
      <c r="C5" s="438">
        <f>SUBTOTAL(9,C6,C11,C16,C150)</f>
        <v>1707651828</v>
      </c>
      <c r="D5" s="439" t="s">
        <v>0</v>
      </c>
      <c r="E5" s="446" t="s">
        <v>0</v>
      </c>
      <c r="F5" s="439"/>
      <c r="G5" s="440" t="s">
        <v>0</v>
      </c>
    </row>
    <row r="6" spans="1:7">
      <c r="A6" s="418" t="s">
        <v>1</v>
      </c>
      <c r="B6" s="9" t="s">
        <v>54</v>
      </c>
      <c r="C6" s="9">
        <v>20736000</v>
      </c>
      <c r="D6" s="441" t="s">
        <v>0</v>
      </c>
      <c r="E6" s="443" t="s">
        <v>0</v>
      </c>
      <c r="F6" s="441"/>
      <c r="G6" s="442" t="s">
        <v>0</v>
      </c>
    </row>
    <row r="7" spans="1:7">
      <c r="A7" s="418" t="s">
        <v>2</v>
      </c>
      <c r="B7" s="9" t="s">
        <v>55</v>
      </c>
      <c r="C7" s="9">
        <v>20736000</v>
      </c>
      <c r="D7" s="441" t="s">
        <v>0</v>
      </c>
      <c r="E7" s="443" t="s">
        <v>0</v>
      </c>
      <c r="F7" s="441"/>
      <c r="G7" s="442" t="s">
        <v>0</v>
      </c>
    </row>
    <row r="8" spans="1:7">
      <c r="A8" s="418" t="s">
        <v>3</v>
      </c>
      <c r="B8" s="9" t="s">
        <v>1865</v>
      </c>
      <c r="C8" s="9">
        <v>20736000</v>
      </c>
      <c r="D8" s="441" t="s">
        <v>0</v>
      </c>
      <c r="E8" s="443" t="s">
        <v>0</v>
      </c>
      <c r="F8" s="441"/>
      <c r="G8" s="442" t="s">
        <v>0</v>
      </c>
    </row>
    <row r="9" spans="1:7">
      <c r="A9" s="418" t="s">
        <v>16</v>
      </c>
      <c r="B9" s="9" t="s">
        <v>55</v>
      </c>
      <c r="C9" s="9">
        <v>20736000</v>
      </c>
      <c r="D9" s="441" t="s">
        <v>1844</v>
      </c>
      <c r="E9" s="443" t="s">
        <v>1866</v>
      </c>
      <c r="F9" s="441" t="s">
        <v>1867</v>
      </c>
      <c r="G9" s="442" t="s">
        <v>0</v>
      </c>
    </row>
    <row r="10" spans="1:7">
      <c r="A10" s="418" t="s">
        <v>1818</v>
      </c>
      <c r="B10" s="15" t="s">
        <v>1199</v>
      </c>
      <c r="C10" s="9">
        <v>20736000</v>
      </c>
      <c r="D10" s="441"/>
      <c r="E10" s="443"/>
      <c r="F10" s="441"/>
      <c r="G10" s="442"/>
    </row>
    <row r="11" spans="1:7">
      <c r="A11" s="418" t="s">
        <v>1</v>
      </c>
      <c r="B11" s="9" t="s">
        <v>163</v>
      </c>
      <c r="C11" s="9">
        <v>176699364</v>
      </c>
      <c r="D11" s="91"/>
      <c r="E11" s="427"/>
      <c r="F11" s="90"/>
      <c r="G11" s="426"/>
    </row>
    <row r="12" spans="1:7">
      <c r="A12" s="418" t="s">
        <v>2</v>
      </c>
      <c r="B12" s="9" t="s">
        <v>1837</v>
      </c>
      <c r="C12" s="9">
        <v>176699364</v>
      </c>
      <c r="D12" s="90"/>
      <c r="E12" s="425"/>
      <c r="F12" s="90"/>
      <c r="G12" s="426"/>
    </row>
    <row r="13" spans="1:7">
      <c r="A13" s="418" t="s">
        <v>3</v>
      </c>
      <c r="B13" s="9" t="s">
        <v>1838</v>
      </c>
      <c r="C13" s="9">
        <v>176699364</v>
      </c>
      <c r="D13" s="90"/>
      <c r="E13" s="425"/>
      <c r="F13" s="90"/>
      <c r="G13" s="426"/>
    </row>
    <row r="14" spans="1:7">
      <c r="A14" s="418" t="s">
        <v>16</v>
      </c>
      <c r="B14" s="9" t="s">
        <v>1839</v>
      </c>
      <c r="C14" s="9">
        <v>176699364</v>
      </c>
      <c r="D14" s="90" t="s">
        <v>1844</v>
      </c>
      <c r="E14" s="425" t="s">
        <v>1840</v>
      </c>
      <c r="F14" s="90" t="s">
        <v>1868</v>
      </c>
      <c r="G14" s="426"/>
    </row>
    <row r="15" spans="1:7">
      <c r="A15" s="418" t="s">
        <v>1818</v>
      </c>
      <c r="B15" s="9" t="s">
        <v>1839</v>
      </c>
      <c r="C15" s="9">
        <v>176699364</v>
      </c>
      <c r="D15" s="90"/>
      <c r="E15" s="425"/>
      <c r="F15" s="90"/>
      <c r="G15" s="426"/>
    </row>
    <row r="16" spans="1:7">
      <c r="A16" s="418" t="s">
        <v>1</v>
      </c>
      <c r="B16" s="9" t="s">
        <v>310</v>
      </c>
      <c r="C16" s="9">
        <v>1128127464</v>
      </c>
      <c r="D16" s="90"/>
      <c r="E16" s="425"/>
      <c r="F16" s="90"/>
      <c r="G16" s="426"/>
    </row>
    <row r="17" spans="1:7">
      <c r="A17" s="418" t="s">
        <v>2</v>
      </c>
      <c r="B17" s="9" t="s">
        <v>311</v>
      </c>
      <c r="C17" s="9">
        <v>1128127464</v>
      </c>
      <c r="D17" s="90"/>
      <c r="E17" s="425"/>
      <c r="F17" s="90"/>
      <c r="G17" s="426"/>
    </row>
    <row r="18" spans="1:7">
      <c r="A18" s="418" t="s">
        <v>3</v>
      </c>
      <c r="B18" s="9" t="s">
        <v>1848</v>
      </c>
      <c r="C18" s="9">
        <v>511875846</v>
      </c>
      <c r="D18" s="90"/>
      <c r="E18" s="427"/>
      <c r="F18" s="90"/>
      <c r="G18" s="426"/>
    </row>
    <row r="19" spans="1:7">
      <c r="A19" s="418" t="s">
        <v>16</v>
      </c>
      <c r="B19" s="9" t="s">
        <v>313</v>
      </c>
      <c r="C19" s="9">
        <v>70200000</v>
      </c>
      <c r="D19" s="90" t="s">
        <v>1876</v>
      </c>
      <c r="E19" s="425" t="s">
        <v>1849</v>
      </c>
      <c r="F19" s="90" t="s">
        <v>1877</v>
      </c>
      <c r="G19" s="426"/>
    </row>
    <row r="20" spans="1:7">
      <c r="A20" s="418" t="s">
        <v>1818</v>
      </c>
      <c r="B20" s="15" t="s">
        <v>834</v>
      </c>
      <c r="C20" s="9">
        <v>70200000</v>
      </c>
      <c r="D20" s="90"/>
      <c r="E20" s="425"/>
      <c r="F20" s="90"/>
      <c r="G20" s="426"/>
    </row>
    <row r="21" spans="1:7">
      <c r="A21" s="418" t="s">
        <v>16</v>
      </c>
      <c r="B21" s="9" t="s">
        <v>298</v>
      </c>
      <c r="C21" s="9">
        <v>6831430</v>
      </c>
      <c r="D21" s="90" t="s">
        <v>1876</v>
      </c>
      <c r="E21" s="425" t="s">
        <v>1849</v>
      </c>
      <c r="F21" s="90" t="s">
        <v>1877</v>
      </c>
      <c r="G21" s="426"/>
    </row>
    <row r="22" spans="1:7">
      <c r="A22" s="418" t="s">
        <v>1818</v>
      </c>
      <c r="B22" s="15" t="s">
        <v>1908</v>
      </c>
      <c r="C22" s="9">
        <v>2148120</v>
      </c>
      <c r="D22" s="90"/>
      <c r="E22" s="425"/>
      <c r="F22" s="90"/>
      <c r="G22" s="426"/>
    </row>
    <row r="23" spans="1:7">
      <c r="A23" s="418" t="s">
        <v>1818</v>
      </c>
      <c r="B23" s="15" t="s">
        <v>1909</v>
      </c>
      <c r="C23" s="9">
        <v>3177000</v>
      </c>
      <c r="D23" s="90"/>
      <c r="E23" s="425"/>
      <c r="F23" s="90"/>
      <c r="G23" s="426"/>
    </row>
    <row r="24" spans="1:7">
      <c r="A24" s="418" t="s">
        <v>1818</v>
      </c>
      <c r="B24" s="15" t="s">
        <v>1907</v>
      </c>
      <c r="C24" s="9">
        <v>1053000</v>
      </c>
      <c r="D24" s="90"/>
      <c r="E24" s="425"/>
      <c r="F24" s="90"/>
      <c r="G24" s="426"/>
    </row>
    <row r="25" spans="1:7">
      <c r="A25" s="418" t="s">
        <v>1818</v>
      </c>
      <c r="B25" s="15" t="s">
        <v>1911</v>
      </c>
      <c r="C25" s="9">
        <v>140670</v>
      </c>
      <c r="D25" s="90"/>
      <c r="E25" s="425"/>
      <c r="F25" s="90"/>
      <c r="G25" s="426"/>
    </row>
    <row r="26" spans="1:7">
      <c r="A26" s="418" t="s">
        <v>1818</v>
      </c>
      <c r="B26" s="15" t="s">
        <v>1910</v>
      </c>
      <c r="C26" s="9">
        <v>312640</v>
      </c>
      <c r="D26" s="90"/>
      <c r="E26" s="425"/>
      <c r="F26" s="90"/>
      <c r="G26" s="426"/>
    </row>
    <row r="27" spans="1:7">
      <c r="A27" s="418" t="s">
        <v>16</v>
      </c>
      <c r="B27" s="9" t="s">
        <v>235</v>
      </c>
      <c r="C27" s="9">
        <v>395300000</v>
      </c>
      <c r="D27" s="90" t="s">
        <v>1876</v>
      </c>
      <c r="E27" s="425" t="s">
        <v>1849</v>
      </c>
      <c r="F27" s="90" t="s">
        <v>1877</v>
      </c>
      <c r="G27" s="426"/>
    </row>
    <row r="28" spans="1:7">
      <c r="A28" s="418" t="s">
        <v>1818</v>
      </c>
      <c r="B28" s="9" t="s">
        <v>235</v>
      </c>
      <c r="C28" s="9">
        <v>395300000</v>
      </c>
      <c r="D28" s="90"/>
      <c r="E28" s="425"/>
      <c r="F28" s="90"/>
      <c r="G28" s="426"/>
    </row>
    <row r="29" spans="1:7">
      <c r="A29" s="418" t="s">
        <v>16</v>
      </c>
      <c r="B29" s="9" t="s">
        <v>321</v>
      </c>
      <c r="C29" s="9">
        <v>3000000</v>
      </c>
      <c r="D29" s="90" t="s">
        <v>1876</v>
      </c>
      <c r="E29" s="425" t="s">
        <v>1849</v>
      </c>
      <c r="F29" s="90" t="s">
        <v>1877</v>
      </c>
      <c r="G29" s="426"/>
    </row>
    <row r="30" spans="1:7">
      <c r="A30" s="418" t="s">
        <v>1818</v>
      </c>
      <c r="B30" s="15" t="s">
        <v>804</v>
      </c>
      <c r="C30" s="9">
        <v>1000000</v>
      </c>
      <c r="D30" s="90"/>
      <c r="E30" s="425"/>
      <c r="F30" s="90"/>
      <c r="G30" s="426"/>
    </row>
    <row r="31" spans="1:7">
      <c r="A31" s="418" t="s">
        <v>1818</v>
      </c>
      <c r="B31" s="15" t="s">
        <v>864</v>
      </c>
      <c r="C31" s="9">
        <v>1000000</v>
      </c>
      <c r="D31" s="90"/>
      <c r="E31" s="425"/>
      <c r="F31" s="90"/>
      <c r="G31" s="426"/>
    </row>
    <row r="32" spans="1:7">
      <c r="A32" s="418" t="s">
        <v>1818</v>
      </c>
      <c r="B32" s="15" t="s">
        <v>886</v>
      </c>
      <c r="C32" s="9">
        <v>1000000</v>
      </c>
      <c r="D32" s="90"/>
      <c r="E32" s="425"/>
      <c r="F32" s="90"/>
      <c r="G32" s="426"/>
    </row>
    <row r="33" spans="1:7">
      <c r="A33" s="418" t="s">
        <v>16</v>
      </c>
      <c r="B33" s="9" t="s">
        <v>192</v>
      </c>
      <c r="C33" s="9">
        <v>1240000</v>
      </c>
      <c r="D33" s="90" t="s">
        <v>1876</v>
      </c>
      <c r="E33" s="425" t="s">
        <v>1849</v>
      </c>
      <c r="F33" s="90" t="s">
        <v>1877</v>
      </c>
      <c r="G33" s="426"/>
    </row>
    <row r="34" spans="1:7">
      <c r="A34" s="418" t="s">
        <v>1818</v>
      </c>
      <c r="B34" s="15" t="s">
        <v>847</v>
      </c>
      <c r="C34" s="9">
        <v>1240000</v>
      </c>
      <c r="D34" s="90"/>
      <c r="E34" s="425"/>
      <c r="F34" s="90"/>
      <c r="G34" s="426"/>
    </row>
    <row r="35" spans="1:7">
      <c r="A35" s="418" t="s">
        <v>16</v>
      </c>
      <c r="B35" s="9" t="s">
        <v>322</v>
      </c>
      <c r="C35" s="9">
        <v>9000000</v>
      </c>
      <c r="D35" s="90" t="s">
        <v>1876</v>
      </c>
      <c r="E35" s="425" t="s">
        <v>1849</v>
      </c>
      <c r="F35" s="90" t="s">
        <v>1877</v>
      </c>
      <c r="G35" s="426"/>
    </row>
    <row r="36" spans="1:7">
      <c r="A36" s="418" t="s">
        <v>1818</v>
      </c>
      <c r="B36" s="15" t="s">
        <v>796</v>
      </c>
      <c r="C36" s="9">
        <v>2000000</v>
      </c>
      <c r="D36" s="90"/>
      <c r="E36" s="425"/>
      <c r="F36" s="90"/>
      <c r="G36" s="426"/>
    </row>
    <row r="37" spans="1:7">
      <c r="A37" s="418" t="s">
        <v>1818</v>
      </c>
      <c r="B37" s="15" t="s">
        <v>1037</v>
      </c>
      <c r="C37" s="9">
        <v>7000000</v>
      </c>
      <c r="D37" s="90"/>
      <c r="E37" s="425"/>
      <c r="F37" s="90"/>
      <c r="G37" s="426"/>
    </row>
    <row r="38" spans="1:7">
      <c r="A38" s="418" t="s">
        <v>16</v>
      </c>
      <c r="B38" s="9" t="s">
        <v>147</v>
      </c>
      <c r="C38" s="9">
        <v>12073716</v>
      </c>
      <c r="D38" s="90" t="s">
        <v>1876</v>
      </c>
      <c r="E38" s="425" t="s">
        <v>1849</v>
      </c>
      <c r="F38" s="90" t="s">
        <v>1877</v>
      </c>
      <c r="G38" s="426"/>
    </row>
    <row r="39" spans="1:7">
      <c r="A39" s="418" t="s">
        <v>1818</v>
      </c>
      <c r="B39" s="15" t="s">
        <v>806</v>
      </c>
      <c r="C39" s="9">
        <v>9073716</v>
      </c>
      <c r="D39" s="90"/>
      <c r="E39" s="425"/>
      <c r="F39" s="90"/>
      <c r="G39" s="426"/>
    </row>
    <row r="40" spans="1:7">
      <c r="A40" s="418" t="s">
        <v>1818</v>
      </c>
      <c r="B40" s="15" t="s">
        <v>918</v>
      </c>
      <c r="C40" s="9">
        <v>3000000</v>
      </c>
      <c r="D40" s="90"/>
      <c r="E40" s="425"/>
      <c r="F40" s="90"/>
      <c r="G40" s="426"/>
    </row>
    <row r="41" spans="1:7">
      <c r="A41" s="418" t="s">
        <v>16</v>
      </c>
      <c r="B41" s="9" t="s">
        <v>1878</v>
      </c>
      <c r="C41" s="9">
        <v>80700</v>
      </c>
      <c r="D41" s="90" t="s">
        <v>1876</v>
      </c>
      <c r="E41" s="425" t="s">
        <v>1849</v>
      </c>
      <c r="F41" s="90" t="s">
        <v>1877</v>
      </c>
      <c r="G41" s="426"/>
    </row>
    <row r="42" spans="1:7">
      <c r="A42" s="418" t="s">
        <v>1818</v>
      </c>
      <c r="B42" s="15" t="s">
        <v>811</v>
      </c>
      <c r="C42" s="9">
        <v>80700</v>
      </c>
      <c r="D42" s="90"/>
      <c r="E42" s="425"/>
      <c r="F42" s="90"/>
      <c r="G42" s="426"/>
    </row>
    <row r="43" spans="1:7">
      <c r="A43" s="418" t="s">
        <v>16</v>
      </c>
      <c r="B43" s="9" t="s">
        <v>1823</v>
      </c>
      <c r="C43" s="9">
        <v>3150000</v>
      </c>
      <c r="D43" s="90" t="s">
        <v>1876</v>
      </c>
      <c r="E43" s="425" t="s">
        <v>1849</v>
      </c>
      <c r="F43" s="90" t="s">
        <v>1877</v>
      </c>
      <c r="G43" s="426"/>
    </row>
    <row r="44" spans="1:7">
      <c r="A44" s="418" t="s">
        <v>1818</v>
      </c>
      <c r="B44" s="15" t="s">
        <v>875</v>
      </c>
      <c r="C44" s="9">
        <v>3150000</v>
      </c>
      <c r="D44" s="90"/>
      <c r="E44" s="425"/>
      <c r="F44" s="90"/>
      <c r="G44" s="426"/>
    </row>
    <row r="45" spans="1:7">
      <c r="A45" s="418" t="s">
        <v>16</v>
      </c>
      <c r="B45" s="9" t="s">
        <v>160</v>
      </c>
      <c r="C45" s="9">
        <v>11000000</v>
      </c>
      <c r="D45" s="90" t="s">
        <v>1876</v>
      </c>
      <c r="E45" s="425" t="s">
        <v>1849</v>
      </c>
      <c r="F45" s="90" t="s">
        <v>1877</v>
      </c>
      <c r="G45" s="426"/>
    </row>
    <row r="46" spans="1:7">
      <c r="A46" s="418" t="s">
        <v>1818</v>
      </c>
      <c r="B46" s="15" t="s">
        <v>854</v>
      </c>
      <c r="C46" s="9">
        <v>11000000</v>
      </c>
      <c r="D46" s="90"/>
      <c r="E46" s="425"/>
      <c r="F46" s="90"/>
      <c r="G46" s="426"/>
    </row>
    <row r="47" spans="1:7">
      <c r="A47" s="418" t="s">
        <v>3</v>
      </c>
      <c r="B47" s="9" t="s">
        <v>1879</v>
      </c>
      <c r="C47" s="9">
        <v>23776930</v>
      </c>
      <c r="D47" s="90"/>
      <c r="E47" s="425"/>
      <c r="F47" s="90"/>
      <c r="G47" s="426"/>
    </row>
    <row r="48" spans="1:7">
      <c r="A48" s="418" t="s">
        <v>16</v>
      </c>
      <c r="B48" s="9" t="s">
        <v>313</v>
      </c>
      <c r="C48" s="9">
        <v>8500000</v>
      </c>
      <c r="D48" s="90" t="s">
        <v>1876</v>
      </c>
      <c r="E48" s="425" t="s">
        <v>1852</v>
      </c>
      <c r="F48" s="90" t="s">
        <v>1877</v>
      </c>
      <c r="G48" s="426"/>
    </row>
    <row r="49" spans="1:7">
      <c r="A49" s="418" t="s">
        <v>1818</v>
      </c>
      <c r="B49" s="15" t="s">
        <v>834</v>
      </c>
      <c r="C49" s="9">
        <v>8500000</v>
      </c>
      <c r="D49" s="90"/>
      <c r="E49" s="425"/>
      <c r="F49" s="90"/>
      <c r="G49" s="426"/>
    </row>
    <row r="50" spans="1:7">
      <c r="A50" s="418" t="s">
        <v>16</v>
      </c>
      <c r="B50" s="9" t="s">
        <v>298</v>
      </c>
      <c r="C50" s="9">
        <v>924000</v>
      </c>
      <c r="D50" s="90" t="s">
        <v>1876</v>
      </c>
      <c r="E50" s="425" t="s">
        <v>1852</v>
      </c>
      <c r="F50" s="90" t="s">
        <v>1877</v>
      </c>
      <c r="G50" s="426"/>
    </row>
    <row r="51" spans="1:7">
      <c r="A51" s="418" t="s">
        <v>1818</v>
      </c>
      <c r="B51" s="15" t="s">
        <v>1907</v>
      </c>
      <c r="C51" s="9">
        <v>400000</v>
      </c>
      <c r="D51" s="90"/>
      <c r="E51" s="425"/>
      <c r="F51" s="90"/>
      <c r="G51" s="426"/>
    </row>
    <row r="52" spans="1:7">
      <c r="A52" s="418" t="s">
        <v>1818</v>
      </c>
      <c r="B52" s="15" t="s">
        <v>1908</v>
      </c>
      <c r="C52" s="9">
        <v>280000</v>
      </c>
      <c r="D52" s="90"/>
      <c r="E52" s="425"/>
      <c r="F52" s="90"/>
      <c r="G52" s="426"/>
    </row>
    <row r="53" spans="1:7">
      <c r="A53" s="418" t="s">
        <v>1818</v>
      </c>
      <c r="B53" s="15" t="s">
        <v>1909</v>
      </c>
      <c r="C53" s="9">
        <v>160000</v>
      </c>
      <c r="D53" s="90"/>
      <c r="E53" s="425"/>
      <c r="F53" s="90"/>
      <c r="G53" s="426"/>
    </row>
    <row r="54" spans="1:7">
      <c r="A54" s="418" t="s">
        <v>1818</v>
      </c>
      <c r="B54" s="15" t="s">
        <v>1910</v>
      </c>
      <c r="C54" s="9">
        <v>60000</v>
      </c>
      <c r="D54" s="90"/>
      <c r="E54" s="425"/>
      <c r="F54" s="90"/>
      <c r="G54" s="426"/>
    </row>
    <row r="55" spans="1:7">
      <c r="A55" s="418" t="s">
        <v>1818</v>
      </c>
      <c r="B55" s="15" t="s">
        <v>1911</v>
      </c>
      <c r="C55" s="9">
        <v>24000</v>
      </c>
      <c r="D55" s="90"/>
      <c r="E55" s="425"/>
      <c r="F55" s="90"/>
      <c r="G55" s="426"/>
    </row>
    <row r="56" spans="1:7">
      <c r="A56" s="418" t="s">
        <v>16</v>
      </c>
      <c r="B56" s="9" t="s">
        <v>235</v>
      </c>
      <c r="C56" s="9">
        <v>5000000</v>
      </c>
      <c r="D56" s="90" t="s">
        <v>1876</v>
      </c>
      <c r="E56" s="425" t="s">
        <v>1852</v>
      </c>
      <c r="F56" s="90" t="s">
        <v>1877</v>
      </c>
      <c r="G56" s="426"/>
    </row>
    <row r="57" spans="1:7">
      <c r="A57" s="418" t="s">
        <v>1818</v>
      </c>
      <c r="B57" s="9" t="s">
        <v>235</v>
      </c>
      <c r="C57" s="9">
        <v>5000000</v>
      </c>
      <c r="D57" s="90"/>
      <c r="E57" s="425"/>
      <c r="F57" s="90"/>
      <c r="G57" s="426"/>
    </row>
    <row r="58" spans="1:7">
      <c r="A58" s="418" t="s">
        <v>16</v>
      </c>
      <c r="B58" s="9" t="s">
        <v>321</v>
      </c>
      <c r="C58" s="9">
        <v>4860000</v>
      </c>
      <c r="D58" s="90" t="s">
        <v>1876</v>
      </c>
      <c r="E58" s="425" t="s">
        <v>1852</v>
      </c>
      <c r="F58" s="90" t="s">
        <v>1877</v>
      </c>
      <c r="G58" s="426"/>
    </row>
    <row r="59" spans="1:7">
      <c r="A59" s="418" t="s">
        <v>1818</v>
      </c>
      <c r="B59" s="15" t="s">
        <v>804</v>
      </c>
      <c r="C59" s="9">
        <v>1800000</v>
      </c>
      <c r="D59" s="90"/>
      <c r="E59" s="425"/>
      <c r="F59" s="90"/>
      <c r="G59" s="426"/>
    </row>
    <row r="60" spans="1:7">
      <c r="A60" s="418" t="s">
        <v>1818</v>
      </c>
      <c r="B60" s="15" t="s">
        <v>864</v>
      </c>
      <c r="C60" s="9">
        <v>3000000</v>
      </c>
      <c r="D60" s="90"/>
      <c r="E60" s="425"/>
      <c r="F60" s="90"/>
      <c r="G60" s="426"/>
    </row>
    <row r="61" spans="1:7">
      <c r="A61" s="418" t="s">
        <v>1818</v>
      </c>
      <c r="B61" s="15" t="s">
        <v>811</v>
      </c>
      <c r="C61" s="9">
        <v>60000</v>
      </c>
      <c r="D61" s="90"/>
      <c r="E61" s="425"/>
      <c r="F61" s="90"/>
      <c r="G61" s="426"/>
    </row>
    <row r="62" spans="1:7">
      <c r="A62" s="418" t="s">
        <v>16</v>
      </c>
      <c r="B62" s="9" t="s">
        <v>322</v>
      </c>
      <c r="C62" s="9">
        <v>1500000</v>
      </c>
      <c r="D62" s="90" t="s">
        <v>1876</v>
      </c>
      <c r="E62" s="425" t="s">
        <v>1852</v>
      </c>
      <c r="F62" s="90" t="s">
        <v>1877</v>
      </c>
      <c r="G62" s="426"/>
    </row>
    <row r="63" spans="1:7">
      <c r="A63" s="418" t="s">
        <v>1818</v>
      </c>
      <c r="B63" s="15" t="s">
        <v>796</v>
      </c>
      <c r="C63" s="9">
        <v>1500000</v>
      </c>
      <c r="D63" s="90"/>
      <c r="E63" s="425"/>
      <c r="F63" s="90"/>
      <c r="G63" s="426"/>
    </row>
    <row r="64" spans="1:7">
      <c r="A64" s="418" t="s">
        <v>16</v>
      </c>
      <c r="B64" s="9" t="s">
        <v>147</v>
      </c>
      <c r="C64" s="9">
        <v>2062930</v>
      </c>
      <c r="D64" s="90" t="s">
        <v>1876</v>
      </c>
      <c r="E64" s="425" t="s">
        <v>1852</v>
      </c>
      <c r="F64" s="90" t="s">
        <v>1877</v>
      </c>
      <c r="G64" s="426"/>
    </row>
    <row r="65" spans="1:7">
      <c r="A65" s="418" t="s">
        <v>1818</v>
      </c>
      <c r="B65" s="15" t="s">
        <v>806</v>
      </c>
      <c r="C65" s="9">
        <v>2062930</v>
      </c>
      <c r="D65" s="90"/>
      <c r="E65" s="425"/>
      <c r="F65" s="90"/>
      <c r="G65" s="426"/>
    </row>
    <row r="66" spans="1:7">
      <c r="A66" s="418" t="s">
        <v>16</v>
      </c>
      <c r="B66" s="9" t="s">
        <v>1878</v>
      </c>
      <c r="C66" s="9">
        <v>30000</v>
      </c>
      <c r="D66" s="90" t="s">
        <v>1876</v>
      </c>
      <c r="E66" s="425" t="s">
        <v>1852</v>
      </c>
      <c r="F66" s="90" t="s">
        <v>1877</v>
      </c>
      <c r="G66" s="426"/>
    </row>
    <row r="67" spans="1:7">
      <c r="A67" s="418" t="s">
        <v>1818</v>
      </c>
      <c r="B67" s="15" t="s">
        <v>811</v>
      </c>
      <c r="C67" s="9">
        <v>30000</v>
      </c>
      <c r="D67" s="90"/>
      <c r="E67" s="425"/>
      <c r="F67" s="90"/>
      <c r="G67" s="426"/>
    </row>
    <row r="68" spans="1:7">
      <c r="A68" s="418" t="s">
        <v>16</v>
      </c>
      <c r="B68" s="9" t="s">
        <v>1880</v>
      </c>
      <c r="C68" s="9">
        <v>900000</v>
      </c>
      <c r="D68" s="90" t="s">
        <v>1876</v>
      </c>
      <c r="E68" s="425" t="s">
        <v>1852</v>
      </c>
      <c r="F68" s="90" t="s">
        <v>1877</v>
      </c>
      <c r="G68" s="426"/>
    </row>
    <row r="69" spans="1:7">
      <c r="A69" s="418" t="s">
        <v>1818</v>
      </c>
      <c r="B69" s="15" t="s">
        <v>1022</v>
      </c>
      <c r="C69" s="9">
        <v>900000</v>
      </c>
      <c r="D69" s="90"/>
      <c r="E69" s="425"/>
      <c r="F69" s="90"/>
      <c r="G69" s="426"/>
    </row>
    <row r="70" spans="1:7">
      <c r="A70" s="418" t="s">
        <v>3</v>
      </c>
      <c r="B70" s="9" t="s">
        <v>1854</v>
      </c>
      <c r="C70" s="9">
        <v>283154439</v>
      </c>
      <c r="D70" s="90"/>
      <c r="E70" s="425" t="s">
        <v>1852</v>
      </c>
      <c r="F70" s="90"/>
      <c r="G70" s="426"/>
    </row>
    <row r="71" spans="1:7">
      <c r="A71" s="418" t="s">
        <v>16</v>
      </c>
      <c r="B71" s="9" t="s">
        <v>313</v>
      </c>
      <c r="C71" s="9">
        <v>102835000</v>
      </c>
      <c r="D71" s="90" t="s">
        <v>1876</v>
      </c>
      <c r="E71" s="425" t="s">
        <v>1852</v>
      </c>
      <c r="F71" s="90" t="s">
        <v>1881</v>
      </c>
      <c r="G71" s="426"/>
    </row>
    <row r="72" spans="1:7">
      <c r="A72" s="418" t="s">
        <v>16</v>
      </c>
      <c r="B72" s="9" t="s">
        <v>315</v>
      </c>
      <c r="C72" s="9">
        <v>10000000</v>
      </c>
      <c r="D72" s="90" t="s">
        <v>1876</v>
      </c>
      <c r="E72" s="425" t="s">
        <v>1852</v>
      </c>
      <c r="F72" s="90" t="s">
        <v>1881</v>
      </c>
      <c r="G72" s="426"/>
    </row>
    <row r="73" spans="1:7">
      <c r="A73" s="418" t="s">
        <v>16</v>
      </c>
      <c r="B73" s="9" t="s">
        <v>1882</v>
      </c>
      <c r="C73" s="9">
        <v>720000</v>
      </c>
      <c r="D73" s="90" t="s">
        <v>1876</v>
      </c>
      <c r="E73" s="425" t="s">
        <v>1852</v>
      </c>
      <c r="F73" s="90" t="s">
        <v>1881</v>
      </c>
      <c r="G73" s="426"/>
    </row>
    <row r="74" spans="1:7">
      <c r="A74" s="418" t="s">
        <v>16</v>
      </c>
      <c r="B74" s="9" t="s">
        <v>256</v>
      </c>
      <c r="C74" s="9">
        <v>19350000</v>
      </c>
      <c r="D74" s="90" t="s">
        <v>1876</v>
      </c>
      <c r="E74" s="425" t="s">
        <v>1852</v>
      </c>
      <c r="F74" s="90" t="s">
        <v>1881</v>
      </c>
      <c r="G74" s="426"/>
    </row>
    <row r="75" spans="1:7">
      <c r="A75" s="418" t="s">
        <v>16</v>
      </c>
      <c r="B75" s="9" t="s">
        <v>298</v>
      </c>
      <c r="C75" s="9">
        <v>10262000</v>
      </c>
      <c r="D75" s="90" t="s">
        <v>1876</v>
      </c>
      <c r="E75" s="427" t="s">
        <v>1852</v>
      </c>
      <c r="F75" s="90" t="s">
        <v>1881</v>
      </c>
      <c r="G75" s="426"/>
    </row>
    <row r="76" spans="1:7">
      <c r="A76" s="418" t="s">
        <v>16</v>
      </c>
      <c r="B76" s="9" t="s">
        <v>235</v>
      </c>
      <c r="C76" s="9">
        <v>41736000</v>
      </c>
      <c r="D76" s="90" t="s">
        <v>1876</v>
      </c>
      <c r="E76" s="427" t="s">
        <v>1852</v>
      </c>
      <c r="F76" s="90" t="s">
        <v>1881</v>
      </c>
      <c r="G76" s="426"/>
    </row>
    <row r="77" spans="1:7">
      <c r="A77" s="418" t="s">
        <v>16</v>
      </c>
      <c r="B77" s="9" t="s">
        <v>321</v>
      </c>
      <c r="C77" s="9">
        <v>28317000</v>
      </c>
      <c r="D77" s="90" t="s">
        <v>1876</v>
      </c>
      <c r="E77" s="427" t="s">
        <v>1852</v>
      </c>
      <c r="F77" s="90" t="s">
        <v>1881</v>
      </c>
      <c r="G77" s="426"/>
    </row>
    <row r="78" spans="1:7">
      <c r="A78" s="418" t="s">
        <v>16</v>
      </c>
      <c r="B78" s="9" t="s">
        <v>192</v>
      </c>
      <c r="C78" s="9">
        <v>1824000</v>
      </c>
      <c r="D78" s="90" t="s">
        <v>1876</v>
      </c>
      <c r="E78" s="427" t="s">
        <v>1852</v>
      </c>
      <c r="F78" s="90" t="s">
        <v>1881</v>
      </c>
      <c r="G78" s="426"/>
    </row>
    <row r="79" spans="1:7">
      <c r="A79" s="418" t="s">
        <v>16</v>
      </c>
      <c r="B79" s="9" t="s">
        <v>159</v>
      </c>
      <c r="C79" s="9">
        <v>6000000</v>
      </c>
      <c r="D79" s="90" t="s">
        <v>1876</v>
      </c>
      <c r="E79" s="425" t="s">
        <v>1852</v>
      </c>
      <c r="F79" s="90" t="s">
        <v>1881</v>
      </c>
      <c r="G79" s="426"/>
    </row>
    <row r="80" spans="1:7">
      <c r="A80" s="418" t="s">
        <v>16</v>
      </c>
      <c r="B80" s="9" t="s">
        <v>322</v>
      </c>
      <c r="C80" s="9">
        <v>1700000</v>
      </c>
      <c r="D80" s="90" t="s">
        <v>1876</v>
      </c>
      <c r="E80" s="427" t="s">
        <v>1852</v>
      </c>
      <c r="F80" s="90" t="s">
        <v>1881</v>
      </c>
      <c r="G80" s="426"/>
    </row>
    <row r="81" spans="1:7">
      <c r="A81" s="418" t="s">
        <v>16</v>
      </c>
      <c r="B81" s="9" t="s">
        <v>147</v>
      </c>
      <c r="C81" s="9">
        <v>16110439</v>
      </c>
      <c r="D81" s="90" t="s">
        <v>1876</v>
      </c>
      <c r="E81" s="427" t="s">
        <v>1852</v>
      </c>
      <c r="F81" s="90" t="s">
        <v>1881</v>
      </c>
      <c r="G81" s="426"/>
    </row>
    <row r="82" spans="1:7">
      <c r="A82" s="418" t="s">
        <v>16</v>
      </c>
      <c r="B82" s="9" t="s">
        <v>1880</v>
      </c>
      <c r="C82" s="9">
        <v>13500000</v>
      </c>
      <c r="D82" s="90" t="s">
        <v>1876</v>
      </c>
      <c r="E82" s="425" t="s">
        <v>1852</v>
      </c>
      <c r="F82" s="90" t="s">
        <v>1881</v>
      </c>
      <c r="G82" s="426"/>
    </row>
    <row r="83" spans="1:7">
      <c r="A83" s="418" t="s">
        <v>16</v>
      </c>
      <c r="B83" s="9" t="s">
        <v>1843</v>
      </c>
      <c r="C83" s="9">
        <v>20000000</v>
      </c>
      <c r="D83" s="90" t="s">
        <v>1876</v>
      </c>
      <c r="E83" s="427" t="s">
        <v>1852</v>
      </c>
      <c r="F83" s="90" t="s">
        <v>1881</v>
      </c>
      <c r="G83" s="426"/>
    </row>
    <row r="84" spans="1:7">
      <c r="A84" s="418" t="s">
        <v>16</v>
      </c>
      <c r="B84" s="9" t="s">
        <v>1823</v>
      </c>
      <c r="C84" s="9">
        <v>4500000</v>
      </c>
      <c r="D84" s="90" t="s">
        <v>1876</v>
      </c>
      <c r="E84" s="425" t="s">
        <v>1852</v>
      </c>
      <c r="F84" s="90" t="s">
        <v>1881</v>
      </c>
      <c r="G84" s="426"/>
    </row>
    <row r="85" spans="1:7">
      <c r="A85" s="418" t="s">
        <v>16</v>
      </c>
      <c r="B85" s="9" t="s">
        <v>145</v>
      </c>
      <c r="C85" s="9">
        <v>2000000</v>
      </c>
      <c r="D85" s="90" t="s">
        <v>1876</v>
      </c>
      <c r="E85" s="427" t="s">
        <v>1852</v>
      </c>
      <c r="F85" s="90" t="s">
        <v>1881</v>
      </c>
      <c r="G85" s="426"/>
    </row>
    <row r="86" spans="1:7">
      <c r="A86" s="418" t="s">
        <v>16</v>
      </c>
      <c r="B86" s="9" t="s">
        <v>160</v>
      </c>
      <c r="C86" s="9">
        <v>4300000</v>
      </c>
      <c r="D86" s="90" t="s">
        <v>1876</v>
      </c>
      <c r="E86" s="425" t="s">
        <v>1852</v>
      </c>
      <c r="F86" s="90" t="s">
        <v>1881</v>
      </c>
      <c r="G86" s="426"/>
    </row>
    <row r="87" spans="1:7">
      <c r="A87" s="418" t="s">
        <v>3</v>
      </c>
      <c r="B87" s="9" t="s">
        <v>1856</v>
      </c>
      <c r="C87" s="9">
        <v>46004669</v>
      </c>
      <c r="D87" s="90"/>
      <c r="E87" s="427" t="s">
        <v>1852</v>
      </c>
      <c r="F87" s="90"/>
      <c r="G87" s="426"/>
    </row>
    <row r="88" spans="1:7">
      <c r="A88" s="418" t="s">
        <v>16</v>
      </c>
      <c r="B88" s="9" t="s">
        <v>313</v>
      </c>
      <c r="C88" s="9">
        <v>27000000</v>
      </c>
      <c r="D88" s="90" t="s">
        <v>1876</v>
      </c>
      <c r="E88" s="425" t="s">
        <v>1852</v>
      </c>
      <c r="F88" s="90" t="s">
        <v>1883</v>
      </c>
      <c r="G88" s="426"/>
    </row>
    <row r="89" spans="1:7">
      <c r="A89" s="418" t="s">
        <v>1818</v>
      </c>
      <c r="B89" s="15" t="s">
        <v>834</v>
      </c>
      <c r="C89" s="9">
        <v>27000000</v>
      </c>
      <c r="D89" s="90"/>
      <c r="E89" s="425"/>
      <c r="F89" s="90"/>
      <c r="G89" s="426"/>
    </row>
    <row r="90" spans="1:7">
      <c r="A90" s="418" t="s">
        <v>16</v>
      </c>
      <c r="B90" s="9" t="s">
        <v>298</v>
      </c>
      <c r="C90" s="9">
        <v>2950000</v>
      </c>
      <c r="D90" s="90" t="s">
        <v>1876</v>
      </c>
      <c r="E90" s="427" t="s">
        <v>1852</v>
      </c>
      <c r="F90" s="90" t="s">
        <v>1883</v>
      </c>
      <c r="G90" s="426"/>
    </row>
    <row r="91" spans="1:7">
      <c r="A91" s="418" t="s">
        <v>1818</v>
      </c>
      <c r="B91" s="15" t="s">
        <v>1907</v>
      </c>
      <c r="C91" s="9">
        <v>1000000</v>
      </c>
      <c r="D91" s="90"/>
      <c r="E91" s="427"/>
      <c r="F91" s="90"/>
      <c r="G91" s="426"/>
    </row>
    <row r="92" spans="1:7">
      <c r="A92" s="418" t="s">
        <v>1818</v>
      </c>
      <c r="B92" s="15" t="s">
        <v>1908</v>
      </c>
      <c r="C92" s="9">
        <v>1000000</v>
      </c>
      <c r="D92" s="90"/>
      <c r="E92" s="427"/>
      <c r="F92" s="90"/>
      <c r="G92" s="426"/>
    </row>
    <row r="93" spans="1:7">
      <c r="A93" s="418" t="s">
        <v>1818</v>
      </c>
      <c r="B93" s="15" t="s">
        <v>1909</v>
      </c>
      <c r="C93" s="9">
        <v>500000</v>
      </c>
      <c r="D93" s="90"/>
      <c r="E93" s="427"/>
      <c r="F93" s="90"/>
      <c r="G93" s="426"/>
    </row>
    <row r="94" spans="1:7">
      <c r="A94" s="418" t="s">
        <v>1818</v>
      </c>
      <c r="B94" s="15" t="s">
        <v>1910</v>
      </c>
      <c r="C94" s="9">
        <v>300000</v>
      </c>
      <c r="D94" s="90"/>
      <c r="E94" s="427"/>
      <c r="F94" s="90"/>
      <c r="G94" s="426"/>
    </row>
    <row r="95" spans="1:7">
      <c r="A95" s="418" t="s">
        <v>1818</v>
      </c>
      <c r="B95" s="15" t="s">
        <v>1911</v>
      </c>
      <c r="C95" s="9">
        <v>150000</v>
      </c>
      <c r="D95" s="90"/>
      <c r="E95" s="427"/>
      <c r="F95" s="90"/>
      <c r="G95" s="426"/>
    </row>
    <row r="96" spans="1:7">
      <c r="A96" s="418" t="s">
        <v>16</v>
      </c>
      <c r="B96" s="9" t="s">
        <v>235</v>
      </c>
      <c r="C96" s="9">
        <v>12000000</v>
      </c>
      <c r="D96" s="90" t="s">
        <v>1876</v>
      </c>
      <c r="E96" s="425" t="s">
        <v>1852</v>
      </c>
      <c r="F96" s="90" t="s">
        <v>1883</v>
      </c>
      <c r="G96" s="426"/>
    </row>
    <row r="97" spans="1:7">
      <c r="A97" s="418" t="s">
        <v>1818</v>
      </c>
      <c r="B97" s="9" t="s">
        <v>235</v>
      </c>
      <c r="C97" s="9">
        <v>12000000</v>
      </c>
      <c r="D97" s="90"/>
      <c r="E97" s="425"/>
      <c r="F97" s="90"/>
      <c r="G97" s="426"/>
    </row>
    <row r="98" spans="1:7">
      <c r="A98" s="418" t="s">
        <v>16</v>
      </c>
      <c r="B98" s="9" t="s">
        <v>322</v>
      </c>
      <c r="C98" s="9">
        <v>1000000</v>
      </c>
      <c r="D98" s="90" t="s">
        <v>1876</v>
      </c>
      <c r="E98" s="425" t="s">
        <v>1852</v>
      </c>
      <c r="F98" s="90" t="s">
        <v>1883</v>
      </c>
      <c r="G98" s="426"/>
    </row>
    <row r="99" spans="1:7">
      <c r="A99" s="418" t="s">
        <v>1818</v>
      </c>
      <c r="B99" s="15" t="s">
        <v>796</v>
      </c>
      <c r="C99" s="9">
        <v>1000000</v>
      </c>
      <c r="D99" s="90"/>
      <c r="E99" s="425"/>
      <c r="F99" s="90"/>
      <c r="G99" s="426"/>
    </row>
    <row r="100" spans="1:7">
      <c r="A100" s="418" t="s">
        <v>16</v>
      </c>
      <c r="B100" s="9" t="s">
        <v>147</v>
      </c>
      <c r="C100" s="9">
        <v>3054669</v>
      </c>
      <c r="D100" s="90" t="s">
        <v>1876</v>
      </c>
      <c r="E100" s="427" t="s">
        <v>1852</v>
      </c>
      <c r="F100" s="90" t="s">
        <v>1883</v>
      </c>
      <c r="G100" s="426"/>
    </row>
    <row r="101" spans="1:7">
      <c r="A101" s="418" t="s">
        <v>1818</v>
      </c>
      <c r="B101" s="15" t="s">
        <v>806</v>
      </c>
      <c r="C101" s="9">
        <v>3054669</v>
      </c>
      <c r="D101" s="90"/>
      <c r="E101" s="427"/>
      <c r="F101" s="90"/>
      <c r="G101" s="426"/>
    </row>
    <row r="102" spans="1:7">
      <c r="A102" s="418" t="s">
        <v>3</v>
      </c>
      <c r="B102" s="9" t="s">
        <v>1858</v>
      </c>
      <c r="C102" s="9">
        <v>2218890</v>
      </c>
      <c r="D102" s="90"/>
      <c r="E102" s="425" t="s">
        <v>1824</v>
      </c>
      <c r="F102" s="90"/>
      <c r="G102" s="426"/>
    </row>
    <row r="103" spans="1:7">
      <c r="A103" s="418" t="s">
        <v>16</v>
      </c>
      <c r="B103" s="9" t="s">
        <v>1823</v>
      </c>
      <c r="C103" s="9">
        <v>314800</v>
      </c>
      <c r="D103" s="90" t="s">
        <v>1876</v>
      </c>
      <c r="E103" s="425" t="s">
        <v>1824</v>
      </c>
      <c r="F103" s="90" t="s">
        <v>1884</v>
      </c>
      <c r="G103" s="426"/>
    </row>
    <row r="104" spans="1:7">
      <c r="A104" s="418" t="s">
        <v>1818</v>
      </c>
      <c r="B104" s="15" t="s">
        <v>1913</v>
      </c>
      <c r="C104" s="9">
        <v>314800</v>
      </c>
      <c r="D104" s="90"/>
      <c r="E104" s="425"/>
      <c r="F104" s="90"/>
      <c r="G104" s="426"/>
    </row>
    <row r="105" spans="1:7">
      <c r="A105" s="418" t="s">
        <v>16</v>
      </c>
      <c r="B105" s="9" t="s">
        <v>1843</v>
      </c>
      <c r="C105" s="9">
        <v>60000</v>
      </c>
      <c r="D105" s="90" t="s">
        <v>1876</v>
      </c>
      <c r="E105" s="425" t="s">
        <v>1824</v>
      </c>
      <c r="F105" s="90" t="s">
        <v>1884</v>
      </c>
      <c r="G105" s="426"/>
    </row>
    <row r="106" spans="1:7">
      <c r="A106" s="418" t="s">
        <v>1818</v>
      </c>
      <c r="B106" s="15" t="s">
        <v>1025</v>
      </c>
      <c r="C106" s="9">
        <v>60000</v>
      </c>
      <c r="D106" s="90"/>
      <c r="E106" s="425"/>
      <c r="F106" s="90"/>
      <c r="G106" s="426"/>
    </row>
    <row r="107" spans="1:7">
      <c r="A107" s="418" t="s">
        <v>16</v>
      </c>
      <c r="B107" s="9" t="s">
        <v>160</v>
      </c>
      <c r="C107" s="9">
        <v>1844090</v>
      </c>
      <c r="D107" s="90" t="s">
        <v>1876</v>
      </c>
      <c r="E107" s="425" t="s">
        <v>1824</v>
      </c>
      <c r="F107" s="90" t="s">
        <v>1884</v>
      </c>
      <c r="G107" s="426"/>
    </row>
    <row r="108" spans="1:7">
      <c r="A108" s="418" t="s">
        <v>1818</v>
      </c>
      <c r="B108" s="15" t="s">
        <v>1044</v>
      </c>
      <c r="C108" s="9">
        <v>1844090</v>
      </c>
      <c r="D108" s="90"/>
      <c r="E108" s="425"/>
      <c r="F108" s="90"/>
      <c r="G108" s="426"/>
    </row>
    <row r="109" spans="1:7">
      <c r="A109" s="418" t="s">
        <v>3</v>
      </c>
      <c r="B109" s="9" t="s">
        <v>1885</v>
      </c>
      <c r="C109" s="9">
        <v>60000000</v>
      </c>
      <c r="D109" s="90"/>
      <c r="E109" s="425" t="s">
        <v>1886</v>
      </c>
      <c r="F109" s="90"/>
      <c r="G109" s="426"/>
    </row>
    <row r="110" spans="1:7">
      <c r="A110" s="418" t="s">
        <v>16</v>
      </c>
      <c r="B110" s="9" t="s">
        <v>1887</v>
      </c>
      <c r="C110" s="9">
        <v>60000000</v>
      </c>
      <c r="D110" s="90" t="s">
        <v>1876</v>
      </c>
      <c r="E110" s="425" t="s">
        <v>1886</v>
      </c>
      <c r="F110" s="90" t="s">
        <v>1888</v>
      </c>
      <c r="G110" s="426"/>
    </row>
    <row r="111" spans="1:7">
      <c r="A111" s="418" t="s">
        <v>1818</v>
      </c>
      <c r="B111" s="15" t="s">
        <v>1912</v>
      </c>
      <c r="C111" s="9">
        <v>60000000</v>
      </c>
      <c r="D111" s="90"/>
      <c r="E111" s="425"/>
      <c r="F111" s="90"/>
      <c r="G111" s="426"/>
    </row>
    <row r="112" spans="1:7">
      <c r="A112" s="418" t="s">
        <v>3</v>
      </c>
      <c r="B112" s="9" t="s">
        <v>1889</v>
      </c>
      <c r="C112" s="9">
        <v>201096690</v>
      </c>
      <c r="D112" s="90"/>
      <c r="E112" s="425" t="s">
        <v>1890</v>
      </c>
      <c r="F112" s="90"/>
      <c r="G112" s="426"/>
    </row>
    <row r="113" spans="1:7">
      <c r="A113" s="418" t="s">
        <v>16</v>
      </c>
      <c r="B113" s="9" t="s">
        <v>321</v>
      </c>
      <c r="C113" s="9">
        <v>13443670</v>
      </c>
      <c r="D113" s="90" t="s">
        <v>1891</v>
      </c>
      <c r="E113" s="427" t="s">
        <v>1890</v>
      </c>
      <c r="F113" s="90" t="s">
        <v>1892</v>
      </c>
      <c r="G113" s="426"/>
    </row>
    <row r="114" spans="1:7">
      <c r="A114" s="418" t="s">
        <v>1818</v>
      </c>
      <c r="B114" s="15" t="s">
        <v>804</v>
      </c>
      <c r="C114" s="9">
        <v>2305750</v>
      </c>
      <c r="D114" s="90"/>
      <c r="E114" s="427"/>
      <c r="F114" s="90"/>
      <c r="G114" s="426"/>
    </row>
    <row r="115" spans="1:7">
      <c r="A115" s="418" t="s">
        <v>1818</v>
      </c>
      <c r="B115" s="15" t="s">
        <v>886</v>
      </c>
      <c r="C115" s="9">
        <v>335000</v>
      </c>
      <c r="D115" s="90"/>
      <c r="E115" s="427"/>
      <c r="F115" s="90"/>
      <c r="G115" s="426"/>
    </row>
    <row r="116" spans="1:7">
      <c r="A116" s="418" t="s">
        <v>1818</v>
      </c>
      <c r="B116" s="15" t="s">
        <v>864</v>
      </c>
      <c r="C116" s="9">
        <v>2952920</v>
      </c>
      <c r="D116" s="90"/>
      <c r="E116" s="427"/>
      <c r="F116" s="90"/>
      <c r="G116" s="426"/>
    </row>
    <row r="117" spans="1:7">
      <c r="A117" s="418" t="s">
        <v>1818</v>
      </c>
      <c r="B117" s="15" t="s">
        <v>811</v>
      </c>
      <c r="C117" s="9">
        <v>7850000</v>
      </c>
      <c r="D117" s="90"/>
      <c r="E117" s="427"/>
      <c r="F117" s="90"/>
      <c r="G117" s="426"/>
    </row>
    <row r="118" spans="1:7">
      <c r="A118" s="418" t="s">
        <v>16</v>
      </c>
      <c r="B118" s="9" t="s">
        <v>1880</v>
      </c>
      <c r="C118" s="9">
        <v>1200000</v>
      </c>
      <c r="D118" s="90" t="s">
        <v>1891</v>
      </c>
      <c r="E118" s="425" t="s">
        <v>1890</v>
      </c>
      <c r="F118" s="90" t="s">
        <v>1893</v>
      </c>
      <c r="G118" s="426"/>
    </row>
    <row r="119" spans="1:7">
      <c r="A119" s="418" t="s">
        <v>1818</v>
      </c>
      <c r="B119" s="15" t="s">
        <v>903</v>
      </c>
      <c r="C119" s="9">
        <v>1200000</v>
      </c>
      <c r="D119" s="90"/>
      <c r="E119" s="425"/>
      <c r="F119" s="90"/>
      <c r="G119" s="426"/>
    </row>
    <row r="120" spans="1:7">
      <c r="A120" s="418" t="s">
        <v>16</v>
      </c>
      <c r="B120" s="9" t="s">
        <v>256</v>
      </c>
      <c r="C120" s="9">
        <v>25300000</v>
      </c>
      <c r="D120" s="90" t="s">
        <v>1891</v>
      </c>
      <c r="E120" s="427" t="s">
        <v>1890</v>
      </c>
      <c r="F120" s="90" t="s">
        <v>1894</v>
      </c>
      <c r="G120" s="426"/>
    </row>
    <row r="121" spans="1:7">
      <c r="A121" s="418" t="s">
        <v>1818</v>
      </c>
      <c r="B121" s="15" t="s">
        <v>872</v>
      </c>
      <c r="C121" s="9">
        <v>11300000</v>
      </c>
      <c r="D121" s="90"/>
      <c r="E121" s="427"/>
      <c r="F121" s="90"/>
      <c r="G121" s="426"/>
    </row>
    <row r="122" spans="1:7">
      <c r="A122" s="418" t="s">
        <v>1818</v>
      </c>
      <c r="B122" s="15" t="s">
        <v>897</v>
      </c>
      <c r="C122" s="9">
        <v>14000000</v>
      </c>
      <c r="D122" s="90"/>
      <c r="E122" s="427"/>
      <c r="F122" s="90"/>
      <c r="G122" s="426"/>
    </row>
    <row r="123" spans="1:7">
      <c r="A123" s="418" t="s">
        <v>16</v>
      </c>
      <c r="B123" s="9" t="s">
        <v>1823</v>
      </c>
      <c r="C123" s="9">
        <v>11100000</v>
      </c>
      <c r="D123" s="90" t="s">
        <v>1891</v>
      </c>
      <c r="E123" s="425" t="s">
        <v>1890</v>
      </c>
      <c r="F123" s="90" t="s">
        <v>1895</v>
      </c>
      <c r="G123" s="426"/>
    </row>
    <row r="124" spans="1:7">
      <c r="A124" s="418" t="s">
        <v>1818</v>
      </c>
      <c r="B124" s="15" t="s">
        <v>794</v>
      </c>
      <c r="C124" s="9">
        <v>11100000</v>
      </c>
      <c r="D124" s="90"/>
      <c r="E124" s="425"/>
      <c r="F124" s="90"/>
      <c r="G124" s="426"/>
    </row>
    <row r="125" spans="1:7">
      <c r="A125" s="418" t="s">
        <v>16</v>
      </c>
      <c r="B125" s="9" t="s">
        <v>159</v>
      </c>
      <c r="C125" s="9">
        <v>8661000</v>
      </c>
      <c r="D125" s="90" t="s">
        <v>1891</v>
      </c>
      <c r="E125" s="427" t="s">
        <v>1890</v>
      </c>
      <c r="F125" s="90" t="s">
        <v>1896</v>
      </c>
      <c r="G125" s="426"/>
    </row>
    <row r="126" spans="1:7">
      <c r="A126" s="418" t="s">
        <v>1818</v>
      </c>
      <c r="B126" s="9" t="s">
        <v>159</v>
      </c>
      <c r="C126" s="9">
        <v>8661000</v>
      </c>
      <c r="D126" s="90"/>
      <c r="E126" s="427"/>
      <c r="F126" s="90"/>
      <c r="G126" s="426"/>
    </row>
    <row r="127" spans="1:7">
      <c r="A127" s="418" t="s">
        <v>16</v>
      </c>
      <c r="B127" s="9" t="s">
        <v>1897</v>
      </c>
      <c r="C127" s="9">
        <v>1550000</v>
      </c>
      <c r="D127" s="90" t="s">
        <v>1891</v>
      </c>
      <c r="E127" s="425" t="s">
        <v>1890</v>
      </c>
      <c r="F127" s="90" t="s">
        <v>1898</v>
      </c>
      <c r="G127" s="426"/>
    </row>
    <row r="128" spans="1:7">
      <c r="A128" s="418" t="s">
        <v>1818</v>
      </c>
      <c r="B128" s="15" t="s">
        <v>848</v>
      </c>
      <c r="C128" s="9">
        <v>1550000</v>
      </c>
      <c r="D128" s="90"/>
      <c r="E128" s="425"/>
      <c r="F128" s="90"/>
      <c r="G128" s="426"/>
    </row>
    <row r="129" spans="1:7">
      <c r="A129" s="418" t="s">
        <v>16</v>
      </c>
      <c r="B129" s="9" t="s">
        <v>313</v>
      </c>
      <c r="C129" s="9">
        <v>64426670</v>
      </c>
      <c r="D129" s="90" t="s">
        <v>1891</v>
      </c>
      <c r="E129" s="427" t="s">
        <v>1890</v>
      </c>
      <c r="F129" s="90" t="s">
        <v>1899</v>
      </c>
      <c r="G129" s="426"/>
    </row>
    <row r="130" spans="1:7">
      <c r="A130" s="418" t="s">
        <v>1818</v>
      </c>
      <c r="B130" s="15" t="s">
        <v>834</v>
      </c>
      <c r="C130" s="9">
        <v>64426670</v>
      </c>
      <c r="D130" s="90"/>
      <c r="E130" s="427"/>
      <c r="F130" s="90"/>
      <c r="G130" s="426"/>
    </row>
    <row r="131" spans="1:7">
      <c r="A131" s="418" t="s">
        <v>16</v>
      </c>
      <c r="B131" s="9" t="s">
        <v>235</v>
      </c>
      <c r="C131" s="9">
        <v>3661760</v>
      </c>
      <c r="D131" s="90" t="s">
        <v>1891</v>
      </c>
      <c r="E131" s="427" t="s">
        <v>1890</v>
      </c>
      <c r="F131" s="90" t="s">
        <v>1900</v>
      </c>
      <c r="G131" s="426"/>
    </row>
    <row r="132" spans="1:7">
      <c r="A132" s="418" t="s">
        <v>1818</v>
      </c>
      <c r="B132" s="9" t="s">
        <v>235</v>
      </c>
      <c r="C132" s="9">
        <v>3661760</v>
      </c>
      <c r="D132" s="90"/>
      <c r="E132" s="427"/>
      <c r="F132" s="90"/>
      <c r="G132" s="426"/>
    </row>
    <row r="133" spans="1:7">
      <c r="A133" s="418" t="s">
        <v>16</v>
      </c>
      <c r="B133" s="9" t="s">
        <v>315</v>
      </c>
      <c r="C133" s="9">
        <v>16880000</v>
      </c>
      <c r="D133" s="90" t="s">
        <v>1891</v>
      </c>
      <c r="E133" s="425" t="s">
        <v>1890</v>
      </c>
      <c r="F133" s="90" t="s">
        <v>1901</v>
      </c>
      <c r="G133" s="426"/>
    </row>
    <row r="134" spans="1:7">
      <c r="A134" s="418" t="s">
        <v>1818</v>
      </c>
      <c r="B134" s="9" t="s">
        <v>315</v>
      </c>
      <c r="C134" s="9">
        <v>16880000</v>
      </c>
      <c r="D134" s="90"/>
      <c r="E134" s="425"/>
      <c r="F134" s="90"/>
      <c r="G134" s="426"/>
    </row>
    <row r="135" spans="1:7">
      <c r="A135" s="418" t="s">
        <v>16</v>
      </c>
      <c r="B135" s="9" t="s">
        <v>1851</v>
      </c>
      <c r="C135" s="9">
        <v>14000000</v>
      </c>
      <c r="D135" s="90" t="s">
        <v>1891</v>
      </c>
      <c r="E135" s="427" t="s">
        <v>1890</v>
      </c>
      <c r="F135" s="90" t="s">
        <v>1902</v>
      </c>
      <c r="G135" s="426"/>
    </row>
    <row r="136" spans="1:7">
      <c r="A136" s="418" t="s">
        <v>1818</v>
      </c>
      <c r="B136" s="9" t="s">
        <v>1851</v>
      </c>
      <c r="C136" s="9">
        <v>14000000</v>
      </c>
      <c r="D136" s="90"/>
      <c r="E136" s="427"/>
      <c r="F136" s="90"/>
      <c r="G136" s="426"/>
    </row>
    <row r="137" spans="1:7">
      <c r="A137" s="418" t="s">
        <v>16</v>
      </c>
      <c r="B137" s="9" t="s">
        <v>55</v>
      </c>
      <c r="C137" s="9">
        <v>25056000</v>
      </c>
      <c r="D137" s="90" t="s">
        <v>1891</v>
      </c>
      <c r="E137" s="425" t="s">
        <v>1890</v>
      </c>
      <c r="F137" s="90" t="s">
        <v>1903</v>
      </c>
      <c r="G137" s="426"/>
    </row>
    <row r="138" spans="1:7">
      <c r="A138" s="418" t="s">
        <v>1818</v>
      </c>
      <c r="B138" s="15" t="s">
        <v>1199</v>
      </c>
      <c r="C138" s="9">
        <v>25056000</v>
      </c>
      <c r="D138" s="90"/>
      <c r="E138" s="425"/>
      <c r="F138" s="90"/>
      <c r="G138" s="426"/>
    </row>
    <row r="139" spans="1:7">
      <c r="A139" s="418" t="s">
        <v>16</v>
      </c>
      <c r="B139" s="9" t="s">
        <v>298</v>
      </c>
      <c r="C139" s="9">
        <v>6618790</v>
      </c>
      <c r="D139" s="90" t="s">
        <v>1891</v>
      </c>
      <c r="E139" s="427" t="s">
        <v>1890</v>
      </c>
      <c r="F139" s="90" t="s">
        <v>1904</v>
      </c>
      <c r="G139" s="426"/>
    </row>
    <row r="140" spans="1:7">
      <c r="A140" s="418" t="s">
        <v>1818</v>
      </c>
      <c r="B140" s="15" t="s">
        <v>1907</v>
      </c>
      <c r="C140" s="9">
        <v>2911900</v>
      </c>
      <c r="D140" s="90"/>
      <c r="E140" s="427"/>
      <c r="F140" s="90"/>
      <c r="G140" s="426"/>
    </row>
    <row r="141" spans="1:7">
      <c r="A141" s="418" t="s">
        <v>1818</v>
      </c>
      <c r="B141" s="15" t="s">
        <v>1908</v>
      </c>
      <c r="C141" s="9">
        <v>1982340</v>
      </c>
      <c r="D141" s="90"/>
      <c r="E141" s="427"/>
      <c r="F141" s="90"/>
      <c r="G141" s="426"/>
    </row>
    <row r="142" spans="1:7">
      <c r="A142" s="418" t="s">
        <v>1818</v>
      </c>
      <c r="B142" s="15" t="s">
        <v>1909</v>
      </c>
      <c r="C142" s="9">
        <v>1237400</v>
      </c>
      <c r="D142" s="90"/>
      <c r="E142" s="427"/>
      <c r="F142" s="90"/>
      <c r="G142" s="426"/>
    </row>
    <row r="143" spans="1:7">
      <c r="A143" s="418" t="s">
        <v>1818</v>
      </c>
      <c r="B143" s="15" t="s">
        <v>1910</v>
      </c>
      <c r="C143" s="9">
        <v>345140</v>
      </c>
      <c r="D143" s="90"/>
      <c r="E143" s="427"/>
      <c r="F143" s="90"/>
      <c r="G143" s="426"/>
    </row>
    <row r="144" spans="1:7">
      <c r="A144" s="418" t="s">
        <v>1818</v>
      </c>
      <c r="B144" s="15" t="s">
        <v>1911</v>
      </c>
      <c r="C144" s="9">
        <v>142010</v>
      </c>
      <c r="D144" s="90"/>
      <c r="E144" s="427"/>
      <c r="F144" s="90"/>
      <c r="G144" s="426"/>
    </row>
    <row r="145" spans="1:7">
      <c r="A145" s="418" t="s">
        <v>16</v>
      </c>
      <c r="B145" s="9" t="s">
        <v>322</v>
      </c>
      <c r="C145" s="9">
        <v>2704200</v>
      </c>
      <c r="D145" s="90" t="s">
        <v>1891</v>
      </c>
      <c r="E145" s="425" t="s">
        <v>1890</v>
      </c>
      <c r="F145" s="90" t="s">
        <v>1905</v>
      </c>
      <c r="G145" s="426"/>
    </row>
    <row r="146" spans="1:7">
      <c r="A146" s="418" t="s">
        <v>1818</v>
      </c>
      <c r="B146" s="15" t="s">
        <v>796</v>
      </c>
      <c r="C146" s="9">
        <v>2704200</v>
      </c>
      <c r="D146" s="90"/>
      <c r="E146" s="425"/>
      <c r="F146" s="90"/>
      <c r="G146" s="426"/>
    </row>
    <row r="147" spans="1:7">
      <c r="A147" s="418" t="s">
        <v>16</v>
      </c>
      <c r="B147" s="9" t="s">
        <v>147</v>
      </c>
      <c r="C147" s="9">
        <v>6494600</v>
      </c>
      <c r="D147" s="90" t="s">
        <v>1891</v>
      </c>
      <c r="E147" s="427" t="s">
        <v>1890</v>
      </c>
      <c r="F147" s="90" t="s">
        <v>1906</v>
      </c>
      <c r="G147" s="426"/>
    </row>
    <row r="148" spans="1:7">
      <c r="A148" s="418" t="s">
        <v>1818</v>
      </c>
      <c r="B148" s="15" t="s">
        <v>806</v>
      </c>
      <c r="C148" s="9">
        <v>5792400</v>
      </c>
      <c r="D148" s="90"/>
      <c r="E148" s="427"/>
      <c r="F148" s="90"/>
      <c r="G148" s="426"/>
    </row>
    <row r="149" spans="1:7">
      <c r="A149" s="418" t="s">
        <v>1818</v>
      </c>
      <c r="B149" s="15" t="s">
        <v>918</v>
      </c>
      <c r="C149" s="9">
        <v>702200</v>
      </c>
      <c r="D149" s="90"/>
      <c r="E149" s="427"/>
      <c r="F149" s="90"/>
      <c r="G149" s="426"/>
    </row>
    <row r="150" spans="1:7">
      <c r="A150" s="418" t="s">
        <v>1</v>
      </c>
      <c r="B150" s="9" t="s">
        <v>397</v>
      </c>
      <c r="C150" s="9">
        <v>382089000</v>
      </c>
      <c r="D150" s="90"/>
      <c r="E150" s="425"/>
      <c r="F150" s="90"/>
      <c r="G150" s="426"/>
    </row>
    <row r="151" spans="1:7" ht="13.5">
      <c r="A151" s="418" t="s">
        <v>2</v>
      </c>
      <c r="B151" s="9" t="s">
        <v>391</v>
      </c>
      <c r="C151" s="9">
        <v>382089000</v>
      </c>
      <c r="D151" s="90"/>
      <c r="E151" s="427"/>
      <c r="F151" s="444"/>
      <c r="G151" s="445"/>
    </row>
    <row r="152" spans="1:7">
      <c r="A152" s="418" t="s">
        <v>3</v>
      </c>
      <c r="B152" s="9" t="s">
        <v>1869</v>
      </c>
      <c r="C152" s="9">
        <v>212000000</v>
      </c>
      <c r="D152" s="90"/>
      <c r="E152" s="425"/>
      <c r="F152" s="90"/>
      <c r="G152" s="426"/>
    </row>
    <row r="153" spans="1:7" ht="13.5">
      <c r="A153" s="418" t="s">
        <v>16</v>
      </c>
      <c r="B153" s="9" t="s">
        <v>1843</v>
      </c>
      <c r="C153" s="9">
        <v>212000000</v>
      </c>
      <c r="D153" s="90" t="s">
        <v>1844</v>
      </c>
      <c r="E153" s="427" t="s">
        <v>1870</v>
      </c>
      <c r="F153" s="444" t="s">
        <v>1871</v>
      </c>
      <c r="G153" s="445"/>
    </row>
    <row r="154" spans="1:7" ht="13.5">
      <c r="A154" s="418" t="s">
        <v>1818</v>
      </c>
      <c r="B154" s="15" t="s">
        <v>1025</v>
      </c>
      <c r="C154" s="9">
        <v>212000000</v>
      </c>
      <c r="D154" s="90"/>
      <c r="E154" s="427"/>
      <c r="F154" s="444"/>
      <c r="G154" s="445"/>
    </row>
    <row r="155" spans="1:7">
      <c r="A155" s="418" t="s">
        <v>3</v>
      </c>
      <c r="B155" s="9" t="s">
        <v>1872</v>
      </c>
      <c r="C155" s="9">
        <v>160000000</v>
      </c>
      <c r="D155" s="90"/>
      <c r="E155" s="425"/>
      <c r="F155" s="90"/>
      <c r="G155" s="426"/>
    </row>
    <row r="156" spans="1:7" ht="13.5">
      <c r="A156" s="418" t="s">
        <v>16</v>
      </c>
      <c r="B156" s="9" t="s">
        <v>1843</v>
      </c>
      <c r="C156" s="9">
        <v>160000000</v>
      </c>
      <c r="D156" s="90" t="s">
        <v>1844</v>
      </c>
      <c r="E156" s="427" t="s">
        <v>1870</v>
      </c>
      <c r="F156" s="444" t="s">
        <v>1873</v>
      </c>
      <c r="G156" s="445"/>
    </row>
    <row r="157" spans="1:7" ht="13.5">
      <c r="A157" s="418" t="s">
        <v>1818</v>
      </c>
      <c r="B157" s="15" t="s">
        <v>1025</v>
      </c>
      <c r="C157" s="9">
        <v>160000000</v>
      </c>
      <c r="D157" s="90"/>
      <c r="E157" s="427"/>
      <c r="F157" s="444"/>
      <c r="G157" s="445"/>
    </row>
    <row r="158" spans="1:7">
      <c r="A158" s="418" t="s">
        <v>3</v>
      </c>
      <c r="B158" s="9" t="s">
        <v>1874</v>
      </c>
      <c r="C158" s="9">
        <v>10089000</v>
      </c>
      <c r="D158" s="90"/>
      <c r="E158" s="425"/>
      <c r="F158" s="90"/>
      <c r="G158" s="426"/>
    </row>
    <row r="159" spans="1:7">
      <c r="A159" s="418" t="s">
        <v>16</v>
      </c>
      <c r="B159" s="9" t="s">
        <v>278</v>
      </c>
      <c r="C159" s="9">
        <v>10089000</v>
      </c>
      <c r="D159" s="90" t="s">
        <v>1844</v>
      </c>
      <c r="E159" s="425" t="s">
        <v>1866</v>
      </c>
      <c r="F159" s="90" t="s">
        <v>1875</v>
      </c>
      <c r="G159" s="426"/>
    </row>
    <row r="160" spans="1:7" ht="13.5" thickBot="1">
      <c r="A160" s="428" t="s">
        <v>1818</v>
      </c>
      <c r="B160" s="433" t="s">
        <v>1608</v>
      </c>
      <c r="C160" s="429">
        <v>10089000</v>
      </c>
      <c r="D160" s="431"/>
      <c r="E160" s="430"/>
      <c r="F160" s="431"/>
      <c r="G160" s="432"/>
    </row>
  </sheetData>
  <autoFilter ref="A4:G160"/>
  <mergeCells count="6">
    <mergeCell ref="G3:G4"/>
    <mergeCell ref="A3:B3"/>
    <mergeCell ref="C3:C4"/>
    <mergeCell ref="D3:D4"/>
    <mergeCell ref="E3:E4"/>
    <mergeCell ref="F3:F4"/>
  </mergeCells>
  <phoneticPr fontId="1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"/>
  <sheetViews>
    <sheetView workbookViewId="0">
      <selection activeCell="B4" sqref="B4"/>
    </sheetView>
  </sheetViews>
  <sheetFormatPr defaultRowHeight="13.5"/>
  <cols>
    <col min="1" max="1" width="21.5703125" style="559" customWidth="1"/>
    <col min="2" max="2" width="21.140625" style="559" customWidth="1"/>
    <col min="3" max="3" width="21" style="559" customWidth="1"/>
    <col min="4" max="4" width="14.7109375" style="559" customWidth="1"/>
    <col min="5" max="5" width="13.140625" style="559" customWidth="1"/>
    <col min="6" max="7" width="21" style="559" customWidth="1"/>
    <col min="8" max="9" width="21" style="559" hidden="1" customWidth="1"/>
    <col min="10" max="10" width="21" style="559" customWidth="1"/>
    <col min="11" max="11" width="23" style="559" customWidth="1"/>
    <col min="12" max="12" width="17.5703125" style="559" customWidth="1"/>
    <col min="13" max="13" width="13.5703125" style="381" bestFit="1" customWidth="1"/>
    <col min="14" max="14" width="16.42578125" style="381" bestFit="1" customWidth="1"/>
    <col min="15" max="16384" width="9.140625" style="381"/>
  </cols>
  <sheetData>
    <row r="1" spans="1:12" s="378" customFormat="1" ht="29.1" customHeight="1">
      <c r="A1" s="555" t="s">
        <v>1800</v>
      </c>
      <c r="B1" s="556"/>
      <c r="C1" s="556"/>
      <c r="D1" s="557"/>
      <c r="E1" s="556"/>
      <c r="F1" s="659"/>
      <c r="G1" s="659"/>
      <c r="H1" s="659"/>
      <c r="I1" s="659"/>
      <c r="J1" s="659"/>
      <c r="K1" s="659"/>
      <c r="L1" s="659"/>
    </row>
    <row r="2" spans="1:12" ht="13.5" customHeight="1">
      <c r="A2" s="558"/>
      <c r="B2" s="558"/>
      <c r="C2" s="558"/>
      <c r="D2" s="558"/>
      <c r="E2" s="558"/>
      <c r="F2" s="558"/>
      <c r="G2" s="558"/>
      <c r="H2" s="558"/>
      <c r="I2" s="558"/>
      <c r="J2" s="558"/>
    </row>
    <row r="3" spans="1:12" ht="20.25" customHeight="1">
      <c r="A3" s="660" t="s">
        <v>1738</v>
      </c>
      <c r="B3" s="660"/>
      <c r="C3" s="660"/>
      <c r="D3" s="560"/>
    </row>
    <row r="4" spans="1:12" ht="15" customHeight="1" thickBot="1">
      <c r="A4" s="560"/>
      <c r="B4" s="560"/>
      <c r="C4" s="560"/>
      <c r="D4" s="561"/>
      <c r="F4" s="562"/>
      <c r="G4" s="562"/>
      <c r="H4" s="562"/>
      <c r="I4" s="562"/>
      <c r="J4" s="562"/>
      <c r="L4" s="562" t="s">
        <v>1739</v>
      </c>
    </row>
    <row r="5" spans="1:12" s="383" customFormat="1" ht="30.75" customHeight="1" thickBot="1">
      <c r="A5" s="661" t="s">
        <v>1740</v>
      </c>
      <c r="B5" s="662"/>
      <c r="C5" s="663" t="s">
        <v>1741</v>
      </c>
      <c r="D5" s="662"/>
      <c r="E5" s="663" t="s">
        <v>1742</v>
      </c>
      <c r="F5" s="662"/>
      <c r="G5" s="563" t="s">
        <v>1743</v>
      </c>
      <c r="H5" s="563"/>
      <c r="I5" s="563"/>
      <c r="J5" s="662" t="s">
        <v>1744</v>
      </c>
      <c r="K5" s="662"/>
      <c r="L5" s="564" t="s">
        <v>1745</v>
      </c>
    </row>
    <row r="6" spans="1:12" s="384" customFormat="1" ht="30.75" customHeight="1" thickBot="1">
      <c r="A6" s="652">
        <v>0</v>
      </c>
      <c r="B6" s="653"/>
      <c r="C6" s="653">
        <v>74139607390</v>
      </c>
      <c r="D6" s="653"/>
      <c r="E6" s="653">
        <v>74139607390</v>
      </c>
      <c r="F6" s="653"/>
      <c r="G6" s="565">
        <v>0</v>
      </c>
      <c r="H6" s="565"/>
      <c r="I6" s="565"/>
      <c r="J6" s="653">
        <f>E6-A6</f>
        <v>74139607390</v>
      </c>
      <c r="K6" s="653"/>
      <c r="L6" s="566"/>
    </row>
    <row r="7" spans="1:12" ht="13.5" customHeight="1">
      <c r="K7" s="567"/>
    </row>
    <row r="8" spans="1:12" ht="20.25" customHeight="1">
      <c r="A8" s="654" t="s">
        <v>1746</v>
      </c>
      <c r="B8" s="654"/>
      <c r="C8" s="654"/>
      <c r="D8" s="568"/>
      <c r="E8" s="569"/>
      <c r="F8" s="569"/>
      <c r="G8" s="569"/>
      <c r="H8" s="569"/>
      <c r="I8" s="569"/>
      <c r="J8" s="569"/>
      <c r="K8" s="569"/>
      <c r="L8" s="569"/>
    </row>
    <row r="9" spans="1:12" ht="15" customHeight="1" thickBot="1">
      <c r="A9" s="568"/>
      <c r="B9" s="568"/>
      <c r="C9" s="568"/>
      <c r="D9" s="568"/>
      <c r="E9" s="569"/>
      <c r="F9" s="569"/>
      <c r="G9" s="569"/>
      <c r="H9" s="569"/>
      <c r="I9" s="569"/>
      <c r="J9" s="569"/>
      <c r="K9" s="569"/>
      <c r="L9" s="570" t="s">
        <v>1747</v>
      </c>
    </row>
    <row r="10" spans="1:12" s="385" customFormat="1" ht="30" customHeight="1">
      <c r="A10" s="655" t="s">
        <v>1748</v>
      </c>
      <c r="B10" s="647" t="s">
        <v>1749</v>
      </c>
      <c r="C10" s="647" t="s">
        <v>1750</v>
      </c>
      <c r="D10" s="657" t="s">
        <v>1751</v>
      </c>
      <c r="E10" s="658"/>
      <c r="F10" s="647" t="s">
        <v>1752</v>
      </c>
      <c r="G10" s="647" t="s">
        <v>1753</v>
      </c>
      <c r="H10" s="647" t="s">
        <v>1754</v>
      </c>
      <c r="I10" s="649" t="s">
        <v>1755</v>
      </c>
      <c r="J10" s="647" t="s">
        <v>1754</v>
      </c>
      <c r="K10" s="647" t="s">
        <v>1756</v>
      </c>
      <c r="L10" s="650" t="s">
        <v>1757</v>
      </c>
    </row>
    <row r="11" spans="1:12" s="385" customFormat="1" ht="30" customHeight="1" thickBot="1">
      <c r="A11" s="656"/>
      <c r="B11" s="648"/>
      <c r="C11" s="648"/>
      <c r="D11" s="571" t="s">
        <v>1758</v>
      </c>
      <c r="E11" s="571" t="s">
        <v>1759</v>
      </c>
      <c r="F11" s="648"/>
      <c r="G11" s="648"/>
      <c r="H11" s="648"/>
      <c r="I11" s="648"/>
      <c r="J11" s="648"/>
      <c r="K11" s="648"/>
      <c r="L11" s="651"/>
    </row>
    <row r="12" spans="1:12" s="385" customFormat="1" ht="30" customHeight="1">
      <c r="A12" s="386" t="s">
        <v>1760</v>
      </c>
      <c r="B12" s="387" t="s">
        <v>1761</v>
      </c>
      <c r="C12" s="572">
        <f>SUM(D12,F12)</f>
        <v>29419</v>
      </c>
      <c r="D12" s="572">
        <v>35</v>
      </c>
      <c r="E12" s="573">
        <f t="shared" ref="E12:E22" si="0">(D12/C12)*100</f>
        <v>0.1189707331996329</v>
      </c>
      <c r="F12" s="574">
        <v>29384</v>
      </c>
      <c r="G12" s="574">
        <v>572534000</v>
      </c>
      <c r="H12" s="574">
        <v>10605302220</v>
      </c>
      <c r="I12" s="574">
        <v>47191275510</v>
      </c>
      <c r="J12" s="574">
        <f>SUM(H12:I12)</f>
        <v>57796577730</v>
      </c>
      <c r="K12" s="379">
        <f>G12+J12</f>
        <v>58369111730</v>
      </c>
      <c r="L12" s="575"/>
    </row>
    <row r="13" spans="1:12" s="385" customFormat="1" ht="30" customHeight="1">
      <c r="A13" s="388" t="s">
        <v>1762</v>
      </c>
      <c r="B13" s="389" t="s">
        <v>1761</v>
      </c>
      <c r="C13" s="572">
        <f>SUM(D13,F13)</f>
        <v>4610</v>
      </c>
      <c r="D13" s="572">
        <v>32</v>
      </c>
      <c r="E13" s="573">
        <f t="shared" si="0"/>
        <v>0.69414316702819956</v>
      </c>
      <c r="F13" s="574">
        <v>4578</v>
      </c>
      <c r="G13" s="574">
        <v>203525000</v>
      </c>
      <c r="H13" s="574">
        <v>1744851470</v>
      </c>
      <c r="I13" s="574">
        <v>7848637000</v>
      </c>
      <c r="J13" s="574">
        <f>SUM(H13:I13)</f>
        <v>9593488470</v>
      </c>
      <c r="K13" s="379">
        <f>SUM(G13+J13)</f>
        <v>9797013470</v>
      </c>
      <c r="L13" s="576"/>
    </row>
    <row r="14" spans="1:12" s="385" customFormat="1" ht="30" customHeight="1">
      <c r="A14" s="388" t="s">
        <v>1763</v>
      </c>
      <c r="B14" s="389" t="s">
        <v>1761</v>
      </c>
      <c r="C14" s="572">
        <f t="shared" ref="C14:C21" si="1">SUM(D14,F14)</f>
        <v>821</v>
      </c>
      <c r="D14" s="572">
        <v>3</v>
      </c>
      <c r="E14" s="573">
        <f t="shared" si="0"/>
        <v>0.36540803897685747</v>
      </c>
      <c r="F14" s="574">
        <v>818</v>
      </c>
      <c r="G14" s="574">
        <v>27825000</v>
      </c>
      <c r="H14" s="574">
        <v>208502000</v>
      </c>
      <c r="I14" s="574">
        <v>1342559010</v>
      </c>
      <c r="J14" s="574">
        <f t="shared" ref="J14:J21" si="2">SUM(H14:I14)</f>
        <v>1551061010</v>
      </c>
      <c r="K14" s="379">
        <f>SUM(G14+J14)</f>
        <v>1578886010</v>
      </c>
      <c r="L14" s="577"/>
    </row>
    <row r="15" spans="1:12" s="385" customFormat="1" ht="30" customHeight="1">
      <c r="A15" s="388" t="s">
        <v>1764</v>
      </c>
      <c r="B15" s="389" t="s">
        <v>1765</v>
      </c>
      <c r="C15" s="572">
        <f t="shared" si="1"/>
        <v>68</v>
      </c>
      <c r="D15" s="572">
        <v>1</v>
      </c>
      <c r="E15" s="573">
        <f t="shared" si="0"/>
        <v>1.4705882352941175</v>
      </c>
      <c r="F15" s="574">
        <v>67</v>
      </c>
      <c r="G15" s="574">
        <v>0</v>
      </c>
      <c r="H15" s="574">
        <v>20681500</v>
      </c>
      <c r="I15" s="574">
        <v>100348500</v>
      </c>
      <c r="J15" s="574">
        <f t="shared" si="2"/>
        <v>121030000</v>
      </c>
      <c r="K15" s="379">
        <f t="shared" ref="K15:K21" si="3">SUM(G15+J15)</f>
        <v>121030000</v>
      </c>
      <c r="L15" s="576"/>
    </row>
    <row r="16" spans="1:12" s="385" customFormat="1" ht="30" customHeight="1">
      <c r="A16" s="388" t="s">
        <v>1766</v>
      </c>
      <c r="B16" s="389" t="s">
        <v>1765</v>
      </c>
      <c r="C16" s="572">
        <f>SUM(D16,F16)</f>
        <v>46</v>
      </c>
      <c r="D16" s="572">
        <v>1</v>
      </c>
      <c r="E16" s="573">
        <f t="shared" si="0"/>
        <v>2.1739130434782608</v>
      </c>
      <c r="F16" s="574">
        <v>45</v>
      </c>
      <c r="G16" s="574">
        <v>4200000</v>
      </c>
      <c r="H16" s="574">
        <v>13373000</v>
      </c>
      <c r="I16" s="574">
        <v>64887000</v>
      </c>
      <c r="J16" s="574">
        <f>SUM(H16:I16)</f>
        <v>78260000</v>
      </c>
      <c r="K16" s="379">
        <f>SUM(G16+J16)</f>
        <v>82460000</v>
      </c>
      <c r="L16" s="576"/>
    </row>
    <row r="17" spans="1:12" s="385" customFormat="1" ht="30" customHeight="1">
      <c r="A17" s="388" t="s">
        <v>1767</v>
      </c>
      <c r="B17" s="389" t="s">
        <v>1768</v>
      </c>
      <c r="C17" s="572">
        <f t="shared" si="1"/>
        <v>237</v>
      </c>
      <c r="D17" s="572">
        <v>1</v>
      </c>
      <c r="E17" s="573">
        <f t="shared" si="0"/>
        <v>0.42194092827004215</v>
      </c>
      <c r="F17" s="574">
        <v>236</v>
      </c>
      <c r="G17" s="574">
        <v>13300000</v>
      </c>
      <c r="H17" s="574">
        <v>78653340</v>
      </c>
      <c r="I17" s="574">
        <v>478166000</v>
      </c>
      <c r="J17" s="574">
        <f t="shared" ref="J17:J18" si="4">SUM(H17:I17)</f>
        <v>556819340</v>
      </c>
      <c r="K17" s="379">
        <f>SUM(G17+J17)</f>
        <v>570119340</v>
      </c>
      <c r="L17" s="576"/>
    </row>
    <row r="18" spans="1:12" s="385" customFormat="1" ht="30" customHeight="1">
      <c r="A18" s="388" t="s">
        <v>1769</v>
      </c>
      <c r="B18" s="389" t="s">
        <v>1765</v>
      </c>
      <c r="C18" s="572">
        <f t="shared" si="1"/>
        <v>305</v>
      </c>
      <c r="D18" s="572">
        <v>5</v>
      </c>
      <c r="E18" s="573">
        <f t="shared" si="0"/>
        <v>1.639344262295082</v>
      </c>
      <c r="F18" s="574">
        <v>300</v>
      </c>
      <c r="G18" s="574">
        <v>10850000</v>
      </c>
      <c r="H18" s="574">
        <v>88997840</v>
      </c>
      <c r="I18" s="574">
        <v>446420000</v>
      </c>
      <c r="J18" s="574">
        <f t="shared" si="4"/>
        <v>535417840</v>
      </c>
      <c r="K18" s="379">
        <f t="shared" ref="K18" si="5">SUM(G18+J18)</f>
        <v>546267840</v>
      </c>
      <c r="L18" s="576"/>
    </row>
    <row r="19" spans="1:12" s="385" customFormat="1" ht="30" customHeight="1">
      <c r="A19" s="390" t="s">
        <v>1770</v>
      </c>
      <c r="B19" s="391" t="s">
        <v>1765</v>
      </c>
      <c r="C19" s="572">
        <f t="shared" si="1"/>
        <v>61</v>
      </c>
      <c r="D19" s="572">
        <v>0</v>
      </c>
      <c r="E19" s="573">
        <f t="shared" si="0"/>
        <v>0</v>
      </c>
      <c r="F19" s="574">
        <v>61</v>
      </c>
      <c r="G19" s="574">
        <v>2100000</v>
      </c>
      <c r="H19" s="574">
        <v>18349000</v>
      </c>
      <c r="I19" s="574">
        <v>89031000</v>
      </c>
      <c r="J19" s="574">
        <f t="shared" si="2"/>
        <v>107380000</v>
      </c>
      <c r="K19" s="379">
        <f t="shared" si="3"/>
        <v>109480000</v>
      </c>
      <c r="L19" s="576"/>
    </row>
    <row r="20" spans="1:12" s="385" customFormat="1" ht="30" customHeight="1">
      <c r="A20" s="390" t="s">
        <v>1771</v>
      </c>
      <c r="B20" s="391" t="s">
        <v>1768</v>
      </c>
      <c r="C20" s="572">
        <f t="shared" si="1"/>
        <v>107</v>
      </c>
      <c r="D20" s="572">
        <v>0</v>
      </c>
      <c r="E20" s="578">
        <f t="shared" si="0"/>
        <v>0</v>
      </c>
      <c r="F20" s="574">
        <v>107</v>
      </c>
      <c r="G20" s="574">
        <v>0</v>
      </c>
      <c r="H20" s="574">
        <v>53445000</v>
      </c>
      <c r="I20" s="574">
        <v>466620000</v>
      </c>
      <c r="J20" s="574">
        <f t="shared" si="2"/>
        <v>520065000</v>
      </c>
      <c r="K20" s="379">
        <f t="shared" si="3"/>
        <v>520065000</v>
      </c>
      <c r="L20" s="579"/>
    </row>
    <row r="21" spans="1:12" s="385" customFormat="1" ht="30" customHeight="1">
      <c r="A21" s="390" t="s">
        <v>1772</v>
      </c>
      <c r="B21" s="391" t="s">
        <v>1765</v>
      </c>
      <c r="C21" s="572">
        <f t="shared" si="1"/>
        <v>494</v>
      </c>
      <c r="D21" s="580">
        <v>0</v>
      </c>
      <c r="E21" s="581">
        <f t="shared" si="0"/>
        <v>0</v>
      </c>
      <c r="F21" s="574">
        <v>494</v>
      </c>
      <c r="G21" s="582">
        <v>15575000</v>
      </c>
      <c r="H21" s="582">
        <v>187692500</v>
      </c>
      <c r="I21" s="582">
        <v>2081465500</v>
      </c>
      <c r="J21" s="574">
        <f t="shared" si="2"/>
        <v>2269158000</v>
      </c>
      <c r="K21" s="379">
        <f t="shared" si="3"/>
        <v>2284733000</v>
      </c>
      <c r="L21" s="583"/>
    </row>
    <row r="22" spans="1:12" s="385" customFormat="1" ht="30" customHeight="1" thickBot="1">
      <c r="A22" s="392" t="s">
        <v>1773</v>
      </c>
      <c r="B22" s="393" t="s">
        <v>1774</v>
      </c>
      <c r="C22" s="584">
        <f>SUM(D22,F22)</f>
        <v>71</v>
      </c>
      <c r="D22" s="584">
        <v>1</v>
      </c>
      <c r="E22" s="585">
        <f t="shared" si="0"/>
        <v>1.4084507042253522</v>
      </c>
      <c r="F22" s="586">
        <v>70</v>
      </c>
      <c r="G22" s="586">
        <v>3675000</v>
      </c>
      <c r="H22" s="586">
        <v>27398000</v>
      </c>
      <c r="I22" s="586">
        <v>129368000</v>
      </c>
      <c r="J22" s="586">
        <f>SUM(H22:I22)</f>
        <v>156766000</v>
      </c>
      <c r="K22" s="380">
        <f>SUM(G22+J22)</f>
        <v>160441000</v>
      </c>
      <c r="L22" s="587"/>
    </row>
    <row r="23" spans="1:12" s="385" customFormat="1" ht="30" customHeight="1" thickBot="1">
      <c r="A23" s="644" t="s">
        <v>1775</v>
      </c>
      <c r="B23" s="645"/>
      <c r="C23" s="588">
        <f>SUM(C12:C22)</f>
        <v>36239</v>
      </c>
      <c r="D23" s="588">
        <f>SUM(D12:D22)</f>
        <v>79</v>
      </c>
      <c r="E23" s="589">
        <f>(D23/C23)*100</f>
        <v>0.21799718535279672</v>
      </c>
      <c r="F23" s="590">
        <f t="shared" ref="F23:K23" si="6">SUM(F12:F22)</f>
        <v>36160</v>
      </c>
      <c r="G23" s="590">
        <f t="shared" si="6"/>
        <v>853584000</v>
      </c>
      <c r="H23" s="590">
        <f t="shared" si="6"/>
        <v>13047245870</v>
      </c>
      <c r="I23" s="590">
        <f t="shared" si="6"/>
        <v>60238777520</v>
      </c>
      <c r="J23" s="590">
        <f t="shared" si="6"/>
        <v>73286023390</v>
      </c>
      <c r="K23" s="591">
        <f t="shared" si="6"/>
        <v>74139607390</v>
      </c>
      <c r="L23" s="592"/>
    </row>
    <row r="24" spans="1:12">
      <c r="A24" s="646" t="s">
        <v>1630</v>
      </c>
      <c r="B24" s="646"/>
      <c r="C24" s="646"/>
      <c r="D24" s="593"/>
    </row>
    <row r="25" spans="1:12">
      <c r="G25" s="594"/>
      <c r="H25" s="594"/>
      <c r="I25" s="594"/>
    </row>
  </sheetData>
  <mergeCells count="24">
    <mergeCell ref="F1:L1"/>
    <mergeCell ref="A3:C3"/>
    <mergeCell ref="A5:B5"/>
    <mergeCell ref="C5:D5"/>
    <mergeCell ref="E5:F5"/>
    <mergeCell ref="J5:K5"/>
    <mergeCell ref="J10:J11"/>
    <mergeCell ref="K10:K11"/>
    <mergeCell ref="L10:L11"/>
    <mergeCell ref="A6:B6"/>
    <mergeCell ref="C6:D6"/>
    <mergeCell ref="E6:F6"/>
    <mergeCell ref="J6:K6"/>
    <mergeCell ref="A8:C8"/>
    <mergeCell ref="A10:A11"/>
    <mergeCell ref="B10:B11"/>
    <mergeCell ref="C10:C11"/>
    <mergeCell ref="D10:E10"/>
    <mergeCell ref="F10:F11"/>
    <mergeCell ref="A23:B23"/>
    <mergeCell ref="A24:C24"/>
    <mergeCell ref="G10:G11"/>
    <mergeCell ref="H10:H11"/>
    <mergeCell ref="I10:I11"/>
  </mergeCells>
  <phoneticPr fontId="13" type="noConversion"/>
  <printOptions horizontalCentered="1"/>
  <pageMargins left="0.59055118110236227" right="0.59055118110236227" top="0.78740157480314965" bottom="0.59055118110236227" header="0.39370078740157483" footer="0.39370078740157483"/>
  <pageSetup paperSize="9" scale="76" firstPageNumber="15" fitToHeight="0" orientation="landscape" useFirstPageNumber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>
      <selection activeCell="K30" sqref="K30"/>
    </sheetView>
  </sheetViews>
  <sheetFormatPr defaultRowHeight="12.75"/>
  <sheetData>
    <row r="1" spans="1:14" ht="24">
      <c r="A1" s="448" t="s">
        <v>1914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</row>
    <row r="2" spans="1:14" ht="32.25" thickBot="1">
      <c r="A2" s="310"/>
      <c r="B2" s="310"/>
      <c r="C2" s="310"/>
      <c r="D2" s="310"/>
      <c r="E2" s="310"/>
      <c r="F2" s="723"/>
      <c r="G2" s="723"/>
      <c r="H2" s="723"/>
      <c r="I2" s="310"/>
      <c r="J2" s="724"/>
      <c r="K2" s="724"/>
      <c r="L2" s="724"/>
      <c r="M2" s="310"/>
      <c r="N2" s="450" t="s">
        <v>1676</v>
      </c>
    </row>
    <row r="3" spans="1:14">
      <c r="A3" s="725" t="s">
        <v>1812</v>
      </c>
      <c r="B3" s="726"/>
      <c r="C3" s="726"/>
      <c r="D3" s="727"/>
      <c r="E3" s="728" t="s">
        <v>11</v>
      </c>
      <c r="F3" s="729"/>
      <c r="G3" s="730"/>
      <c r="H3" s="728" t="s">
        <v>1813</v>
      </c>
      <c r="I3" s="729"/>
      <c r="J3" s="730"/>
      <c r="K3" s="728" t="s">
        <v>1814</v>
      </c>
      <c r="L3" s="728" t="s">
        <v>1815</v>
      </c>
      <c r="M3" s="730"/>
      <c r="N3" s="716" t="s">
        <v>1816</v>
      </c>
    </row>
    <row r="4" spans="1:14" ht="13.5" thickBot="1">
      <c r="A4" s="451" t="s">
        <v>5</v>
      </c>
      <c r="B4" s="718" t="s">
        <v>1817</v>
      </c>
      <c r="C4" s="719"/>
      <c r="D4" s="720"/>
      <c r="E4" s="731"/>
      <c r="F4" s="732"/>
      <c r="G4" s="733"/>
      <c r="H4" s="731"/>
      <c r="I4" s="732"/>
      <c r="J4" s="733"/>
      <c r="K4" s="731"/>
      <c r="L4" s="731"/>
      <c r="M4" s="733"/>
      <c r="N4" s="717"/>
    </row>
    <row r="5" spans="1:14">
      <c r="A5" s="452"/>
      <c r="B5" s="721"/>
      <c r="C5" s="721"/>
      <c r="D5" s="721"/>
      <c r="E5" s="722"/>
      <c r="F5" s="722"/>
      <c r="G5" s="722"/>
      <c r="H5" s="721"/>
      <c r="I5" s="721"/>
      <c r="J5" s="721"/>
      <c r="K5" s="453"/>
      <c r="L5" s="721"/>
      <c r="M5" s="721"/>
      <c r="N5" s="454" t="s">
        <v>0</v>
      </c>
    </row>
    <row r="6" spans="1:14">
      <c r="A6" s="455"/>
      <c r="B6" s="714"/>
      <c r="C6" s="714"/>
      <c r="D6" s="714"/>
      <c r="E6" s="734" t="s">
        <v>1915</v>
      </c>
      <c r="F6" s="735"/>
      <c r="G6" s="736"/>
      <c r="H6" s="714"/>
      <c r="I6" s="714"/>
      <c r="J6" s="714"/>
      <c r="K6" s="456"/>
      <c r="L6" s="714"/>
      <c r="M6" s="714"/>
      <c r="N6" s="457" t="s">
        <v>0</v>
      </c>
    </row>
    <row r="7" spans="1:14">
      <c r="A7" s="455"/>
      <c r="B7" s="714"/>
      <c r="C7" s="714"/>
      <c r="D7" s="714"/>
      <c r="E7" s="715"/>
      <c r="F7" s="715"/>
      <c r="G7" s="715"/>
      <c r="H7" s="714"/>
      <c r="I7" s="714"/>
      <c r="J7" s="714"/>
      <c r="K7" s="456"/>
      <c r="L7" s="714"/>
      <c r="M7" s="714"/>
      <c r="N7" s="457" t="s">
        <v>0</v>
      </c>
    </row>
    <row r="8" spans="1:14">
      <c r="A8" s="455"/>
      <c r="B8" s="714"/>
      <c r="C8" s="714"/>
      <c r="D8" s="714"/>
      <c r="E8" s="715"/>
      <c r="F8" s="715"/>
      <c r="G8" s="715"/>
      <c r="H8" s="714"/>
      <c r="I8" s="714"/>
      <c r="J8" s="714"/>
      <c r="K8" s="456"/>
      <c r="L8" s="714"/>
      <c r="M8" s="714"/>
      <c r="N8" s="457" t="s">
        <v>0</v>
      </c>
    </row>
    <row r="9" spans="1:14">
      <c r="A9" s="455"/>
      <c r="B9" s="714"/>
      <c r="C9" s="714"/>
      <c r="D9" s="714"/>
      <c r="E9" s="715"/>
      <c r="F9" s="715"/>
      <c r="G9" s="715"/>
      <c r="H9" s="714"/>
      <c r="I9" s="714"/>
      <c r="J9" s="714"/>
      <c r="K9" s="456"/>
      <c r="L9" s="714"/>
      <c r="M9" s="714"/>
      <c r="N9" s="457" t="s">
        <v>0</v>
      </c>
    </row>
    <row r="10" spans="1:14">
      <c r="A10" s="455"/>
      <c r="B10" s="714"/>
      <c r="C10" s="714"/>
      <c r="D10" s="714"/>
      <c r="E10" s="715"/>
      <c r="F10" s="715"/>
      <c r="G10" s="715"/>
      <c r="H10" s="714"/>
      <c r="I10" s="714"/>
      <c r="J10" s="714"/>
      <c r="K10" s="456"/>
      <c r="L10" s="714"/>
      <c r="M10" s="714"/>
      <c r="N10" s="457" t="s">
        <v>0</v>
      </c>
    </row>
    <row r="11" spans="1:14">
      <c r="A11" s="455"/>
      <c r="B11" s="714"/>
      <c r="C11" s="714"/>
      <c r="D11" s="714"/>
      <c r="E11" s="715"/>
      <c r="F11" s="715"/>
      <c r="G11" s="715"/>
      <c r="H11" s="714"/>
      <c r="I11" s="714"/>
      <c r="J11" s="714"/>
      <c r="K11" s="456"/>
      <c r="L11" s="714"/>
      <c r="M11" s="714"/>
      <c r="N11" s="457" t="s">
        <v>0</v>
      </c>
    </row>
    <row r="12" spans="1:14">
      <c r="A12" s="455"/>
      <c r="B12" s="714"/>
      <c r="C12" s="714"/>
      <c r="D12" s="714"/>
      <c r="E12" s="715"/>
      <c r="F12" s="715"/>
      <c r="G12" s="715"/>
      <c r="H12" s="714"/>
      <c r="I12" s="714"/>
      <c r="J12" s="714"/>
      <c r="K12" s="456"/>
      <c r="L12" s="714"/>
      <c r="M12" s="714"/>
      <c r="N12" s="457" t="s">
        <v>0</v>
      </c>
    </row>
    <row r="13" spans="1:14">
      <c r="A13" s="455"/>
      <c r="B13" s="714"/>
      <c r="C13" s="714"/>
      <c r="D13" s="714"/>
      <c r="E13" s="715"/>
      <c r="F13" s="715"/>
      <c r="G13" s="715"/>
      <c r="H13" s="714"/>
      <c r="I13" s="714"/>
      <c r="J13" s="714"/>
      <c r="K13" s="456"/>
      <c r="L13" s="714"/>
      <c r="M13" s="714"/>
      <c r="N13" s="457" t="s">
        <v>0</v>
      </c>
    </row>
    <row r="14" spans="1:14">
      <c r="A14" s="455"/>
      <c r="B14" s="714"/>
      <c r="C14" s="714"/>
      <c r="D14" s="714"/>
      <c r="E14" s="715"/>
      <c r="F14" s="715"/>
      <c r="G14" s="715"/>
      <c r="H14" s="714"/>
      <c r="I14" s="714"/>
      <c r="J14" s="714"/>
      <c r="K14" s="456"/>
      <c r="L14" s="714"/>
      <c r="M14" s="714"/>
      <c r="N14" s="457" t="s">
        <v>0</v>
      </c>
    </row>
    <row r="15" spans="1:14">
      <c r="A15" s="455"/>
      <c r="B15" s="714"/>
      <c r="C15" s="714"/>
      <c r="D15" s="714"/>
      <c r="E15" s="715"/>
      <c r="F15" s="715"/>
      <c r="G15" s="715"/>
      <c r="H15" s="714"/>
      <c r="I15" s="714"/>
      <c r="J15" s="714"/>
      <c r="K15" s="456"/>
      <c r="L15" s="714"/>
      <c r="M15" s="714"/>
      <c r="N15" s="457" t="s">
        <v>0</v>
      </c>
    </row>
    <row r="16" spans="1:14">
      <c r="A16" s="455"/>
      <c r="B16" s="714"/>
      <c r="C16" s="714"/>
      <c r="D16" s="714"/>
      <c r="E16" s="715"/>
      <c r="F16" s="715"/>
      <c r="G16" s="715"/>
      <c r="H16" s="714"/>
      <c r="I16" s="714"/>
      <c r="J16" s="714"/>
      <c r="K16" s="456"/>
      <c r="L16" s="714"/>
      <c r="M16" s="714"/>
      <c r="N16" s="457" t="s">
        <v>0</v>
      </c>
    </row>
    <row r="17" spans="1:14">
      <c r="A17" s="455"/>
      <c r="B17" s="714"/>
      <c r="C17" s="714"/>
      <c r="D17" s="714"/>
      <c r="E17" s="715"/>
      <c r="F17" s="715"/>
      <c r="G17" s="715"/>
      <c r="H17" s="714"/>
      <c r="I17" s="714"/>
      <c r="J17" s="714"/>
      <c r="K17" s="456"/>
      <c r="L17" s="714"/>
      <c r="M17" s="714"/>
      <c r="N17" s="457" t="s">
        <v>0</v>
      </c>
    </row>
    <row r="18" spans="1:14">
      <c r="A18" s="455"/>
      <c r="B18" s="714"/>
      <c r="C18" s="714"/>
      <c r="D18" s="714"/>
      <c r="E18" s="715"/>
      <c r="F18" s="715"/>
      <c r="G18" s="715"/>
      <c r="H18" s="714"/>
      <c r="I18" s="714"/>
      <c r="J18" s="714"/>
      <c r="K18" s="456"/>
      <c r="L18" s="714"/>
      <c r="M18" s="714"/>
      <c r="N18" s="457" t="s">
        <v>0</v>
      </c>
    </row>
    <row r="19" spans="1:14">
      <c r="A19" s="455"/>
      <c r="B19" s="714"/>
      <c r="C19" s="714"/>
      <c r="D19" s="714"/>
      <c r="E19" s="715"/>
      <c r="F19" s="715"/>
      <c r="G19" s="715"/>
      <c r="H19" s="714"/>
      <c r="I19" s="714"/>
      <c r="J19" s="714"/>
      <c r="K19" s="456"/>
      <c r="L19" s="714"/>
      <c r="M19" s="714"/>
      <c r="N19" s="457" t="s">
        <v>0</v>
      </c>
    </row>
    <row r="20" spans="1:14">
      <c r="A20" s="455"/>
      <c r="B20" s="714"/>
      <c r="C20" s="714"/>
      <c r="D20" s="714"/>
      <c r="E20" s="715"/>
      <c r="F20" s="715"/>
      <c r="G20" s="715"/>
      <c r="H20" s="714"/>
      <c r="I20" s="714"/>
      <c r="J20" s="714"/>
      <c r="K20" s="456"/>
      <c r="L20" s="714"/>
      <c r="M20" s="714"/>
      <c r="N20" s="457" t="s">
        <v>0</v>
      </c>
    </row>
    <row r="21" spans="1:14">
      <c r="A21" s="455"/>
      <c r="B21" s="714"/>
      <c r="C21" s="714"/>
      <c r="D21" s="714"/>
      <c r="E21" s="715"/>
      <c r="F21" s="715"/>
      <c r="G21" s="715"/>
      <c r="H21" s="714"/>
      <c r="I21" s="714"/>
      <c r="J21" s="714"/>
      <c r="K21" s="456"/>
      <c r="L21" s="714"/>
      <c r="M21" s="714"/>
      <c r="N21" s="457" t="s">
        <v>0</v>
      </c>
    </row>
    <row r="22" spans="1:14">
      <c r="A22" s="455"/>
      <c r="B22" s="714"/>
      <c r="C22" s="714"/>
      <c r="D22" s="714"/>
      <c r="E22" s="715"/>
      <c r="F22" s="715"/>
      <c r="G22" s="715"/>
      <c r="H22" s="714"/>
      <c r="I22" s="714"/>
      <c r="J22" s="714"/>
      <c r="K22" s="456"/>
      <c r="L22" s="714"/>
      <c r="M22" s="714"/>
      <c r="N22" s="457" t="s">
        <v>0</v>
      </c>
    </row>
    <row r="23" spans="1:14">
      <c r="A23" s="455"/>
      <c r="B23" s="714"/>
      <c r="C23" s="714"/>
      <c r="D23" s="714"/>
      <c r="E23" s="715"/>
      <c r="F23" s="715"/>
      <c r="G23" s="715"/>
      <c r="H23" s="714"/>
      <c r="I23" s="714"/>
      <c r="J23" s="714"/>
      <c r="K23" s="456"/>
      <c r="L23" s="714"/>
      <c r="M23" s="714"/>
      <c r="N23" s="457" t="s">
        <v>0</v>
      </c>
    </row>
    <row r="24" spans="1:14">
      <c r="A24" s="455"/>
      <c r="B24" s="714"/>
      <c r="C24" s="714"/>
      <c r="D24" s="714"/>
      <c r="E24" s="715"/>
      <c r="F24" s="715"/>
      <c r="G24" s="715"/>
      <c r="H24" s="714"/>
      <c r="I24" s="714"/>
      <c r="J24" s="714"/>
      <c r="K24" s="456"/>
      <c r="L24" s="714"/>
      <c r="M24" s="714"/>
      <c r="N24" s="457" t="s">
        <v>0</v>
      </c>
    </row>
    <row r="25" spans="1:14">
      <c r="A25" s="455"/>
      <c r="B25" s="714"/>
      <c r="C25" s="714"/>
      <c r="D25" s="714"/>
      <c r="E25" s="715"/>
      <c r="F25" s="715"/>
      <c r="G25" s="715"/>
      <c r="H25" s="714"/>
      <c r="I25" s="714"/>
      <c r="J25" s="714"/>
      <c r="K25" s="456"/>
      <c r="L25" s="714"/>
      <c r="M25" s="714"/>
      <c r="N25" s="457" t="s">
        <v>0</v>
      </c>
    </row>
    <row r="26" spans="1:14">
      <c r="A26" s="455"/>
      <c r="B26" s="714"/>
      <c r="C26" s="714"/>
      <c r="D26" s="714"/>
      <c r="E26" s="715"/>
      <c r="F26" s="715"/>
      <c r="G26" s="715"/>
      <c r="H26" s="714"/>
      <c r="I26" s="714"/>
      <c r="J26" s="714"/>
      <c r="K26" s="456"/>
      <c r="L26" s="714"/>
      <c r="M26" s="714"/>
      <c r="N26" s="457" t="s">
        <v>0</v>
      </c>
    </row>
    <row r="27" spans="1:14">
      <c r="A27" s="455"/>
      <c r="B27" s="714"/>
      <c r="C27" s="714"/>
      <c r="D27" s="714"/>
      <c r="E27" s="715"/>
      <c r="F27" s="715"/>
      <c r="G27" s="715"/>
      <c r="H27" s="714"/>
      <c r="I27" s="714"/>
      <c r="J27" s="714"/>
      <c r="K27" s="456"/>
      <c r="L27" s="714"/>
      <c r="M27" s="714"/>
      <c r="N27" s="457" t="s">
        <v>0</v>
      </c>
    </row>
    <row r="28" spans="1:14">
      <c r="A28" s="455"/>
      <c r="B28" s="714"/>
      <c r="C28" s="714"/>
      <c r="D28" s="714"/>
      <c r="E28" s="715"/>
      <c r="F28" s="715"/>
      <c r="G28" s="715"/>
      <c r="H28" s="714"/>
      <c r="I28" s="714"/>
      <c r="J28" s="714"/>
      <c r="K28" s="456"/>
      <c r="L28" s="714"/>
      <c r="M28" s="714"/>
      <c r="N28" s="457" t="s">
        <v>0</v>
      </c>
    </row>
    <row r="29" spans="1:14">
      <c r="A29" s="455"/>
      <c r="B29" s="714"/>
      <c r="C29" s="714"/>
      <c r="D29" s="714"/>
      <c r="E29" s="715"/>
      <c r="F29" s="715"/>
      <c r="G29" s="715"/>
      <c r="H29" s="714"/>
      <c r="I29" s="714"/>
      <c r="J29" s="714"/>
      <c r="K29" s="456"/>
      <c r="L29" s="714"/>
      <c r="M29" s="714"/>
      <c r="N29" s="457" t="s">
        <v>0</v>
      </c>
    </row>
    <row r="30" spans="1:14">
      <c r="A30" s="455"/>
      <c r="B30" s="714"/>
      <c r="C30" s="714"/>
      <c r="D30" s="714"/>
      <c r="E30" s="715"/>
      <c r="F30" s="715"/>
      <c r="G30" s="715"/>
      <c r="H30" s="714"/>
      <c r="I30" s="714"/>
      <c r="J30" s="714"/>
      <c r="K30" s="456"/>
      <c r="L30" s="714"/>
      <c r="M30" s="714"/>
      <c r="N30" s="457" t="s">
        <v>0</v>
      </c>
    </row>
    <row r="31" spans="1:14">
      <c r="A31" s="455"/>
      <c r="B31" s="714"/>
      <c r="C31" s="714"/>
      <c r="D31" s="714"/>
      <c r="E31" s="715"/>
      <c r="F31" s="715"/>
      <c r="G31" s="715"/>
      <c r="H31" s="714"/>
      <c r="I31" s="714"/>
      <c r="J31" s="714"/>
      <c r="K31" s="456"/>
      <c r="L31" s="714"/>
      <c r="M31" s="714"/>
      <c r="N31" s="457" t="s">
        <v>0</v>
      </c>
    </row>
    <row r="32" spans="1:14">
      <c r="A32" s="455"/>
      <c r="B32" s="714"/>
      <c r="C32" s="714"/>
      <c r="D32" s="714"/>
      <c r="E32" s="715"/>
      <c r="F32" s="715"/>
      <c r="G32" s="715"/>
      <c r="H32" s="714"/>
      <c r="I32" s="714"/>
      <c r="J32" s="714"/>
      <c r="K32" s="456"/>
      <c r="L32" s="714"/>
      <c r="M32" s="714"/>
      <c r="N32" s="457" t="s">
        <v>0</v>
      </c>
    </row>
    <row r="33" spans="1:14">
      <c r="A33" s="455"/>
      <c r="B33" s="714"/>
      <c r="C33" s="714"/>
      <c r="D33" s="714"/>
      <c r="E33" s="715"/>
      <c r="F33" s="715"/>
      <c r="G33" s="715"/>
      <c r="H33" s="714"/>
      <c r="I33" s="714"/>
      <c r="J33" s="714"/>
      <c r="K33" s="456"/>
      <c r="L33" s="714"/>
      <c r="M33" s="714"/>
      <c r="N33" s="457" t="s">
        <v>0</v>
      </c>
    </row>
    <row r="34" spans="1:14">
      <c r="A34" s="455"/>
      <c r="B34" s="714"/>
      <c r="C34" s="714"/>
      <c r="D34" s="714"/>
      <c r="E34" s="715"/>
      <c r="F34" s="715"/>
      <c r="G34" s="715"/>
      <c r="H34" s="714"/>
      <c r="I34" s="714"/>
      <c r="J34" s="714"/>
      <c r="K34" s="456"/>
      <c r="L34" s="714"/>
      <c r="M34" s="714"/>
      <c r="N34" s="457" t="s">
        <v>0</v>
      </c>
    </row>
    <row r="35" spans="1:14">
      <c r="A35" s="455"/>
      <c r="B35" s="714"/>
      <c r="C35" s="714"/>
      <c r="D35" s="714"/>
      <c r="E35" s="715"/>
      <c r="F35" s="715"/>
      <c r="G35" s="715"/>
      <c r="H35" s="714"/>
      <c r="I35" s="714"/>
      <c r="J35" s="714"/>
      <c r="K35" s="456"/>
      <c r="L35" s="714"/>
      <c r="M35" s="714"/>
      <c r="N35" s="457" t="s">
        <v>0</v>
      </c>
    </row>
    <row r="36" spans="1:14">
      <c r="A36" s="455"/>
      <c r="B36" s="714"/>
      <c r="C36" s="714"/>
      <c r="D36" s="714"/>
      <c r="E36" s="715"/>
      <c r="F36" s="715"/>
      <c r="G36" s="715"/>
      <c r="H36" s="714"/>
      <c r="I36" s="714"/>
      <c r="J36" s="714"/>
      <c r="K36" s="456"/>
      <c r="L36" s="714"/>
      <c r="M36" s="714"/>
      <c r="N36" s="457" t="s">
        <v>0</v>
      </c>
    </row>
    <row r="37" spans="1:14">
      <c r="A37" s="455"/>
      <c r="B37" s="714"/>
      <c r="C37" s="714"/>
      <c r="D37" s="714"/>
      <c r="E37" s="715"/>
      <c r="F37" s="715"/>
      <c r="G37" s="715"/>
      <c r="H37" s="714"/>
      <c r="I37" s="714"/>
      <c r="J37" s="714"/>
      <c r="K37" s="456"/>
      <c r="L37" s="714"/>
      <c r="M37" s="714"/>
      <c r="N37" s="457" t="s">
        <v>0</v>
      </c>
    </row>
    <row r="38" spans="1:14" ht="13.5" thickBot="1">
      <c r="A38" s="458"/>
      <c r="B38" s="712"/>
      <c r="C38" s="712"/>
      <c r="D38" s="712"/>
      <c r="E38" s="713"/>
      <c r="F38" s="713"/>
      <c r="G38" s="713"/>
      <c r="H38" s="712"/>
      <c r="I38" s="712"/>
      <c r="J38" s="712"/>
      <c r="K38" s="459"/>
      <c r="L38" s="712"/>
      <c r="M38" s="712"/>
      <c r="N38" s="460" t="s">
        <v>0</v>
      </c>
    </row>
  </sheetData>
  <mergeCells count="145">
    <mergeCell ref="F2:H2"/>
    <mergeCell ref="J2:L2"/>
    <mergeCell ref="A3:D3"/>
    <mergeCell ref="E3:G4"/>
    <mergeCell ref="H3:J4"/>
    <mergeCell ref="K3:K4"/>
    <mergeCell ref="L3:M4"/>
    <mergeCell ref="B6:D6"/>
    <mergeCell ref="E6:G6"/>
    <mergeCell ref="H6:J6"/>
    <mergeCell ref="L6:M6"/>
    <mergeCell ref="B7:D7"/>
    <mergeCell ref="E7:G7"/>
    <mergeCell ref="H7:J7"/>
    <mergeCell ref="L7:M7"/>
    <mergeCell ref="N3:N4"/>
    <mergeCell ref="B4:D4"/>
    <mergeCell ref="B5:D5"/>
    <mergeCell ref="E5:G5"/>
    <mergeCell ref="H5:J5"/>
    <mergeCell ref="L5:M5"/>
    <mergeCell ref="B10:D10"/>
    <mergeCell ref="E10:G10"/>
    <mergeCell ref="H10:J10"/>
    <mergeCell ref="L10:M10"/>
    <mergeCell ref="B11:D11"/>
    <mergeCell ref="E11:G11"/>
    <mergeCell ref="H11:J11"/>
    <mergeCell ref="L11:M11"/>
    <mergeCell ref="B8:D8"/>
    <mergeCell ref="E8:G8"/>
    <mergeCell ref="H8:J8"/>
    <mergeCell ref="L8:M8"/>
    <mergeCell ref="B9:D9"/>
    <mergeCell ref="E9:G9"/>
    <mergeCell ref="H9:J9"/>
    <mergeCell ref="L9:M9"/>
    <mergeCell ref="B14:D14"/>
    <mergeCell ref="E14:G14"/>
    <mergeCell ref="H14:J14"/>
    <mergeCell ref="L14:M14"/>
    <mergeCell ref="B15:D15"/>
    <mergeCell ref="E15:G15"/>
    <mergeCell ref="H15:J15"/>
    <mergeCell ref="L15:M15"/>
    <mergeCell ref="B12:D12"/>
    <mergeCell ref="E12:G12"/>
    <mergeCell ref="H12:J12"/>
    <mergeCell ref="L12:M12"/>
    <mergeCell ref="B13:D13"/>
    <mergeCell ref="E13:G13"/>
    <mergeCell ref="H13:J13"/>
    <mergeCell ref="L13:M13"/>
    <mergeCell ref="B18:D18"/>
    <mergeCell ref="E18:G18"/>
    <mergeCell ref="H18:J18"/>
    <mergeCell ref="L18:M18"/>
    <mergeCell ref="B19:D19"/>
    <mergeCell ref="E19:G19"/>
    <mergeCell ref="H19:J19"/>
    <mergeCell ref="L19:M19"/>
    <mergeCell ref="B16:D16"/>
    <mergeCell ref="E16:G16"/>
    <mergeCell ref="H16:J16"/>
    <mergeCell ref="L16:M16"/>
    <mergeCell ref="B17:D17"/>
    <mergeCell ref="E17:G17"/>
    <mergeCell ref="H17:J17"/>
    <mergeCell ref="L17:M17"/>
    <mergeCell ref="B22:D22"/>
    <mergeCell ref="E22:G22"/>
    <mergeCell ref="H22:J22"/>
    <mergeCell ref="L22:M22"/>
    <mergeCell ref="B23:D23"/>
    <mergeCell ref="E23:G23"/>
    <mergeCell ref="H23:J23"/>
    <mergeCell ref="L23:M23"/>
    <mergeCell ref="B20:D20"/>
    <mergeCell ref="E20:G20"/>
    <mergeCell ref="H20:J20"/>
    <mergeCell ref="L20:M20"/>
    <mergeCell ref="B21:D21"/>
    <mergeCell ref="E21:G21"/>
    <mergeCell ref="H21:J21"/>
    <mergeCell ref="L21:M21"/>
    <mergeCell ref="B26:D26"/>
    <mergeCell ref="E26:G26"/>
    <mergeCell ref="H26:J26"/>
    <mergeCell ref="L26:M26"/>
    <mergeCell ref="B27:D27"/>
    <mergeCell ref="E27:G27"/>
    <mergeCell ref="H27:J27"/>
    <mergeCell ref="L27:M27"/>
    <mergeCell ref="B24:D24"/>
    <mergeCell ref="E24:G24"/>
    <mergeCell ref="H24:J24"/>
    <mergeCell ref="L24:M24"/>
    <mergeCell ref="B25:D25"/>
    <mergeCell ref="E25:G25"/>
    <mergeCell ref="H25:J25"/>
    <mergeCell ref="L25:M25"/>
    <mergeCell ref="B30:D30"/>
    <mergeCell ref="E30:G30"/>
    <mergeCell ref="H30:J30"/>
    <mergeCell ref="L30:M30"/>
    <mergeCell ref="B31:D31"/>
    <mergeCell ref="E31:G31"/>
    <mergeCell ref="H31:J31"/>
    <mergeCell ref="L31:M31"/>
    <mergeCell ref="B28:D28"/>
    <mergeCell ref="E28:G28"/>
    <mergeCell ref="H28:J28"/>
    <mergeCell ref="L28:M28"/>
    <mergeCell ref="B29:D29"/>
    <mergeCell ref="E29:G29"/>
    <mergeCell ref="H29:J29"/>
    <mergeCell ref="L29:M29"/>
    <mergeCell ref="B34:D34"/>
    <mergeCell ref="E34:G34"/>
    <mergeCell ref="H34:J34"/>
    <mergeCell ref="L34:M34"/>
    <mergeCell ref="B35:D35"/>
    <mergeCell ref="E35:G35"/>
    <mergeCell ref="H35:J35"/>
    <mergeCell ref="L35:M35"/>
    <mergeCell ref="B32:D32"/>
    <mergeCell ref="E32:G32"/>
    <mergeCell ref="H32:J32"/>
    <mergeCell ref="L32:M32"/>
    <mergeCell ref="B33:D33"/>
    <mergeCell ref="E33:G33"/>
    <mergeCell ref="H33:J33"/>
    <mergeCell ref="L33:M33"/>
    <mergeCell ref="B38:D38"/>
    <mergeCell ref="E38:G38"/>
    <mergeCell ref="H38:J38"/>
    <mergeCell ref="L38:M38"/>
    <mergeCell ref="B36:D36"/>
    <mergeCell ref="E36:G36"/>
    <mergeCell ref="H36:J36"/>
    <mergeCell ref="L36:M36"/>
    <mergeCell ref="B37:D37"/>
    <mergeCell ref="E37:G37"/>
    <mergeCell ref="H37:J37"/>
    <mergeCell ref="L37:M37"/>
  </mergeCells>
  <phoneticPr fontId="13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workbookViewId="0">
      <selection activeCell="N14" sqref="N14"/>
    </sheetView>
  </sheetViews>
  <sheetFormatPr defaultRowHeight="12.75"/>
  <cols>
    <col min="1" max="1" width="20.28515625" style="151" bestFit="1" customWidth="1"/>
    <col min="2" max="2" width="41.85546875" style="151" customWidth="1"/>
    <col min="3" max="5" width="24.140625" style="151" customWidth="1"/>
    <col min="6" max="8" width="0" style="151" hidden="1" customWidth="1"/>
    <col min="9" max="9" width="36" style="151" customWidth="1"/>
  </cols>
  <sheetData>
    <row r="1" spans="1:9" ht="27">
      <c r="A1" s="740" t="s">
        <v>1943</v>
      </c>
      <c r="B1" s="740"/>
      <c r="C1" s="740"/>
      <c r="D1" s="740"/>
      <c r="E1" s="740"/>
      <c r="F1" s="740"/>
      <c r="G1" s="740"/>
      <c r="H1" s="740"/>
      <c r="I1" s="740"/>
    </row>
    <row r="2" spans="1:9" ht="24" thickBot="1">
      <c r="A2" s="464"/>
      <c r="B2" s="465"/>
      <c r="C2" s="465"/>
      <c r="D2" s="465"/>
      <c r="E2" s="465"/>
      <c r="F2" s="466"/>
      <c r="G2" s="465"/>
      <c r="I2" s="5" t="s">
        <v>768</v>
      </c>
    </row>
    <row r="3" spans="1:9" ht="23.25" customHeight="1" thickBot="1">
      <c r="A3" s="467" t="s">
        <v>1941</v>
      </c>
      <c r="B3" s="468" t="s">
        <v>1942</v>
      </c>
      <c r="C3" s="469" t="s">
        <v>1916</v>
      </c>
      <c r="D3" s="469" t="s">
        <v>1917</v>
      </c>
      <c r="E3" s="469" t="s">
        <v>1918</v>
      </c>
      <c r="F3" s="470" t="s">
        <v>1919</v>
      </c>
      <c r="G3" s="470" t="s">
        <v>1862</v>
      </c>
      <c r="H3" s="470" t="s">
        <v>1920</v>
      </c>
      <c r="I3" s="471" t="s">
        <v>1921</v>
      </c>
    </row>
    <row r="4" spans="1:9" ht="23.25" customHeight="1">
      <c r="A4" s="472" t="s">
        <v>1922</v>
      </c>
      <c r="B4" s="90" t="s">
        <v>1692</v>
      </c>
      <c r="C4" s="461">
        <f>250060140+125054360</f>
        <v>375114500</v>
      </c>
      <c r="D4" s="461">
        <v>374972700</v>
      </c>
      <c r="E4" s="461">
        <f>C4-D4</f>
        <v>141800</v>
      </c>
      <c r="F4" s="473"/>
      <c r="G4" s="473"/>
      <c r="H4" s="473">
        <f>E4-F4-G4</f>
        <v>141800</v>
      </c>
      <c r="I4" s="426"/>
    </row>
    <row r="5" spans="1:9" ht="23.25" customHeight="1">
      <c r="A5" s="472" t="s">
        <v>1922</v>
      </c>
      <c r="B5" s="90" t="s">
        <v>1693</v>
      </c>
      <c r="C5" s="461">
        <v>50004888</v>
      </c>
      <c r="D5" s="461">
        <v>50000000</v>
      </c>
      <c r="E5" s="461">
        <f t="shared" ref="E5:E46" si="0">C5-D5</f>
        <v>4888</v>
      </c>
      <c r="F5" s="473"/>
      <c r="G5" s="473"/>
      <c r="H5" s="462">
        <f>E5-F5-G5</f>
        <v>4888</v>
      </c>
      <c r="I5" s="426"/>
    </row>
    <row r="6" spans="1:9" ht="23.25" customHeight="1">
      <c r="A6" s="472" t="s">
        <v>1923</v>
      </c>
      <c r="B6" s="90" t="s">
        <v>1694</v>
      </c>
      <c r="C6" s="461">
        <v>10848000</v>
      </c>
      <c r="D6" s="461">
        <v>10848000</v>
      </c>
      <c r="E6" s="461">
        <f t="shared" si="0"/>
        <v>0</v>
      </c>
      <c r="F6" s="473"/>
      <c r="G6" s="473"/>
      <c r="H6" s="462">
        <f t="shared" ref="H6:H46" si="1">E6-F6-G6</f>
        <v>0</v>
      </c>
      <c r="I6" s="426"/>
    </row>
    <row r="7" spans="1:9" ht="23.25" customHeight="1">
      <c r="A7" s="472" t="s">
        <v>1924</v>
      </c>
      <c r="B7" s="90" t="s">
        <v>1695</v>
      </c>
      <c r="C7" s="461">
        <f>909245760+300483320</f>
        <v>1209729080</v>
      </c>
      <c r="D7" s="461">
        <f>627282460+29189560</f>
        <v>656472020</v>
      </c>
      <c r="E7" s="461">
        <f t="shared" si="0"/>
        <v>553257060</v>
      </c>
      <c r="F7" s="473"/>
      <c r="G7" s="473">
        <v>201096690</v>
      </c>
      <c r="H7" s="462">
        <f t="shared" si="1"/>
        <v>352160370</v>
      </c>
      <c r="I7" s="426"/>
    </row>
    <row r="8" spans="1:9" ht="23.25" customHeight="1">
      <c r="A8" s="472" t="s">
        <v>1232</v>
      </c>
      <c r="B8" s="90" t="s">
        <v>1696</v>
      </c>
      <c r="C8" s="461">
        <v>124290008</v>
      </c>
      <c r="D8" s="461">
        <v>124290000</v>
      </c>
      <c r="E8" s="461">
        <f t="shared" si="0"/>
        <v>8</v>
      </c>
      <c r="F8" s="473"/>
      <c r="G8" s="473"/>
      <c r="H8" s="462">
        <f t="shared" si="1"/>
        <v>8</v>
      </c>
      <c r="I8" s="426"/>
    </row>
    <row r="9" spans="1:9" ht="23.25" customHeight="1">
      <c r="A9" s="472" t="s">
        <v>1924</v>
      </c>
      <c r="B9" s="90" t="s">
        <v>1697</v>
      </c>
      <c r="C9" s="461">
        <v>6805279429</v>
      </c>
      <c r="D9" s="461">
        <v>6470555528</v>
      </c>
      <c r="E9" s="461">
        <f t="shared" si="0"/>
        <v>334723901</v>
      </c>
      <c r="F9" s="473">
        <v>50249890</v>
      </c>
      <c r="G9" s="473">
        <v>283154439</v>
      </c>
      <c r="H9" s="462">
        <f t="shared" si="1"/>
        <v>1319572</v>
      </c>
      <c r="I9" s="426"/>
    </row>
    <row r="10" spans="1:9" ht="23.25" customHeight="1">
      <c r="A10" s="472" t="s">
        <v>1925</v>
      </c>
      <c r="B10" s="90" t="s">
        <v>1699</v>
      </c>
      <c r="C10" s="461">
        <v>101538000</v>
      </c>
      <c r="D10" s="461">
        <v>101538000</v>
      </c>
      <c r="E10" s="461">
        <f t="shared" si="0"/>
        <v>0</v>
      </c>
      <c r="F10" s="473"/>
      <c r="G10" s="473"/>
      <c r="H10" s="462">
        <f t="shared" si="1"/>
        <v>0</v>
      </c>
      <c r="I10" s="426"/>
    </row>
    <row r="11" spans="1:9" ht="23.25" customHeight="1">
      <c r="A11" s="472" t="s">
        <v>1926</v>
      </c>
      <c r="B11" s="90" t="s">
        <v>1700</v>
      </c>
      <c r="C11" s="461">
        <v>831926470</v>
      </c>
      <c r="D11" s="461">
        <v>830000000</v>
      </c>
      <c r="E11" s="461">
        <f t="shared" si="0"/>
        <v>1926470</v>
      </c>
      <c r="F11" s="473"/>
      <c r="G11" s="473"/>
      <c r="H11" s="462">
        <f t="shared" si="1"/>
        <v>1926470</v>
      </c>
      <c r="I11" s="426"/>
    </row>
    <row r="12" spans="1:9" ht="23.25" customHeight="1">
      <c r="A12" s="472" t="s">
        <v>1927</v>
      </c>
      <c r="B12" s="90" t="s">
        <v>1701</v>
      </c>
      <c r="C12" s="461">
        <v>360216300</v>
      </c>
      <c r="D12" s="461">
        <v>359750000</v>
      </c>
      <c r="E12" s="461">
        <f t="shared" si="0"/>
        <v>466300</v>
      </c>
      <c r="F12" s="473"/>
      <c r="G12" s="473"/>
      <c r="H12" s="462">
        <f t="shared" si="1"/>
        <v>466300</v>
      </c>
      <c r="I12" s="426"/>
    </row>
    <row r="13" spans="1:9" ht="23.25" customHeight="1">
      <c r="A13" s="472" t="s">
        <v>1924</v>
      </c>
      <c r="B13" s="90" t="s">
        <v>1928</v>
      </c>
      <c r="C13" s="461">
        <v>520000000</v>
      </c>
      <c r="D13" s="461">
        <v>478021550</v>
      </c>
      <c r="E13" s="461">
        <f t="shared" si="0"/>
        <v>41978450</v>
      </c>
      <c r="F13" s="473">
        <v>18201520</v>
      </c>
      <c r="G13" s="473">
        <v>23776930</v>
      </c>
      <c r="H13" s="462">
        <f t="shared" si="1"/>
        <v>0</v>
      </c>
      <c r="I13" s="426"/>
    </row>
    <row r="14" spans="1:9" ht="23.25" customHeight="1">
      <c r="A14" s="472" t="s">
        <v>1929</v>
      </c>
      <c r="B14" s="90" t="s">
        <v>1930</v>
      </c>
      <c r="C14" s="461">
        <v>2080978640</v>
      </c>
      <c r="D14" s="461">
        <v>1508124154</v>
      </c>
      <c r="E14" s="461">
        <f t="shared" si="0"/>
        <v>572854486</v>
      </c>
      <c r="F14" s="473">
        <v>60000000</v>
      </c>
      <c r="G14" s="473">
        <v>511875846</v>
      </c>
      <c r="H14" s="462">
        <f t="shared" si="1"/>
        <v>978640</v>
      </c>
      <c r="I14" s="426"/>
    </row>
    <row r="15" spans="1:9" ht="23.25" customHeight="1">
      <c r="A15" s="472" t="s">
        <v>1922</v>
      </c>
      <c r="B15" s="90" t="s">
        <v>1702</v>
      </c>
      <c r="C15" s="461">
        <v>31507220</v>
      </c>
      <c r="D15" s="461">
        <v>25430430</v>
      </c>
      <c r="E15" s="461">
        <f t="shared" si="0"/>
        <v>6076790</v>
      </c>
      <c r="F15" s="473"/>
      <c r="G15" s="473"/>
      <c r="H15" s="462">
        <f t="shared" si="1"/>
        <v>6076790</v>
      </c>
      <c r="I15" s="426"/>
    </row>
    <row r="16" spans="1:9" ht="23.25" customHeight="1">
      <c r="A16" s="472" t="s">
        <v>1931</v>
      </c>
      <c r="B16" s="90" t="s">
        <v>1703</v>
      </c>
      <c r="C16" s="461">
        <v>100020150</v>
      </c>
      <c r="D16" s="461">
        <v>100000000</v>
      </c>
      <c r="E16" s="461">
        <f t="shared" si="0"/>
        <v>20150</v>
      </c>
      <c r="F16" s="473"/>
      <c r="G16" s="473"/>
      <c r="H16" s="462">
        <f t="shared" si="1"/>
        <v>20150</v>
      </c>
      <c r="I16" s="426"/>
    </row>
    <row r="17" spans="1:9" ht="23.25" customHeight="1">
      <c r="A17" s="472" t="s">
        <v>1926</v>
      </c>
      <c r="B17" s="90" t="s">
        <v>1932</v>
      </c>
      <c r="C17" s="461">
        <v>23948670</v>
      </c>
      <c r="D17" s="461">
        <v>23898000</v>
      </c>
      <c r="E17" s="461">
        <f t="shared" si="0"/>
        <v>50670</v>
      </c>
      <c r="F17" s="473"/>
      <c r="G17" s="473"/>
      <c r="H17" s="462">
        <f t="shared" si="1"/>
        <v>50670</v>
      </c>
      <c r="I17" s="426"/>
    </row>
    <row r="18" spans="1:9" ht="23.25" customHeight="1">
      <c r="A18" s="472" t="s">
        <v>1924</v>
      </c>
      <c r="B18" s="90" t="s">
        <v>1933</v>
      </c>
      <c r="C18" s="461">
        <v>1562121071</v>
      </c>
      <c r="D18" s="461">
        <v>1510366862</v>
      </c>
      <c r="E18" s="461">
        <f t="shared" si="0"/>
        <v>51754209</v>
      </c>
      <c r="F18" s="473">
        <v>5200000</v>
      </c>
      <c r="G18" s="473">
        <v>46004669</v>
      </c>
      <c r="H18" s="462">
        <f t="shared" si="1"/>
        <v>549540</v>
      </c>
      <c r="I18" s="426"/>
    </row>
    <row r="19" spans="1:9" ht="23.25" customHeight="1">
      <c r="A19" s="472" t="s">
        <v>1772</v>
      </c>
      <c r="B19" s="90" t="s">
        <v>1934</v>
      </c>
      <c r="C19" s="461">
        <v>93329800</v>
      </c>
      <c r="D19" s="461">
        <v>93328000</v>
      </c>
      <c r="E19" s="461">
        <f t="shared" si="0"/>
        <v>1800</v>
      </c>
      <c r="F19" s="473"/>
      <c r="G19" s="473"/>
      <c r="H19" s="462">
        <f t="shared" si="1"/>
        <v>1800</v>
      </c>
      <c r="I19" s="426"/>
    </row>
    <row r="20" spans="1:9" ht="23.25" customHeight="1">
      <c r="A20" s="472" t="s">
        <v>1931</v>
      </c>
      <c r="B20" s="90" t="s">
        <v>1704</v>
      </c>
      <c r="C20" s="461">
        <v>77015070</v>
      </c>
      <c r="D20" s="461">
        <v>76952370</v>
      </c>
      <c r="E20" s="461">
        <f t="shared" si="0"/>
        <v>62700</v>
      </c>
      <c r="F20" s="473"/>
      <c r="G20" s="473"/>
      <c r="H20" s="462">
        <f t="shared" si="1"/>
        <v>62700</v>
      </c>
      <c r="I20" s="426"/>
    </row>
    <row r="21" spans="1:9" ht="23.25" customHeight="1">
      <c r="A21" s="472" t="s">
        <v>1935</v>
      </c>
      <c r="B21" s="90" t="s">
        <v>1705</v>
      </c>
      <c r="C21" s="461">
        <v>104050880</v>
      </c>
      <c r="D21" s="461">
        <v>103731180</v>
      </c>
      <c r="E21" s="461">
        <f t="shared" si="0"/>
        <v>319700</v>
      </c>
      <c r="F21" s="473"/>
      <c r="G21" s="473"/>
      <c r="H21" s="462">
        <f t="shared" si="1"/>
        <v>319700</v>
      </c>
      <c r="I21" s="426"/>
    </row>
    <row r="22" spans="1:9" ht="23.25" customHeight="1">
      <c r="A22" s="472" t="s">
        <v>1924</v>
      </c>
      <c r="B22" s="90" t="s">
        <v>1706</v>
      </c>
      <c r="C22" s="461">
        <v>10003965</v>
      </c>
      <c r="D22" s="461">
        <v>10000000</v>
      </c>
      <c r="E22" s="461">
        <f t="shared" si="0"/>
        <v>3965</v>
      </c>
      <c r="F22" s="473"/>
      <c r="G22" s="473"/>
      <c r="H22" s="462">
        <f t="shared" si="1"/>
        <v>3965</v>
      </c>
      <c r="I22" s="426"/>
    </row>
    <row r="23" spans="1:9" ht="23.25" customHeight="1">
      <c r="A23" s="472" t="s">
        <v>1936</v>
      </c>
      <c r="B23" s="90" t="s">
        <v>1707</v>
      </c>
      <c r="C23" s="461">
        <v>1500300</v>
      </c>
      <c r="D23" s="461">
        <v>1500000</v>
      </c>
      <c r="E23" s="461">
        <f t="shared" si="0"/>
        <v>300</v>
      </c>
      <c r="F23" s="473"/>
      <c r="G23" s="473"/>
      <c r="H23" s="462">
        <f t="shared" si="1"/>
        <v>300</v>
      </c>
      <c r="I23" s="426"/>
    </row>
    <row r="24" spans="1:9" ht="23.25" customHeight="1">
      <c r="A24" s="472" t="s">
        <v>1820</v>
      </c>
      <c r="B24" s="90" t="s">
        <v>1708</v>
      </c>
      <c r="C24" s="461">
        <v>14000664</v>
      </c>
      <c r="D24" s="461">
        <v>14000000</v>
      </c>
      <c r="E24" s="461">
        <f t="shared" si="0"/>
        <v>664</v>
      </c>
      <c r="F24" s="473"/>
      <c r="G24" s="473"/>
      <c r="H24" s="462">
        <f t="shared" si="1"/>
        <v>664</v>
      </c>
      <c r="I24" s="426"/>
    </row>
    <row r="25" spans="1:9" ht="23.25" customHeight="1">
      <c r="A25" s="472" t="s">
        <v>1820</v>
      </c>
      <c r="B25" s="90" t="s">
        <v>1709</v>
      </c>
      <c r="C25" s="461">
        <v>10002090</v>
      </c>
      <c r="D25" s="461">
        <v>10000000</v>
      </c>
      <c r="E25" s="461">
        <f t="shared" si="0"/>
        <v>2090</v>
      </c>
      <c r="F25" s="473"/>
      <c r="G25" s="473"/>
      <c r="H25" s="462">
        <f t="shared" si="1"/>
        <v>2090</v>
      </c>
      <c r="I25" s="426"/>
    </row>
    <row r="26" spans="1:9" ht="23.25" customHeight="1">
      <c r="A26" s="472" t="s">
        <v>1232</v>
      </c>
      <c r="B26" s="90" t="s">
        <v>1710</v>
      </c>
      <c r="C26" s="461">
        <v>2259733</v>
      </c>
      <c r="D26" s="461">
        <v>2259400</v>
      </c>
      <c r="E26" s="461">
        <f t="shared" si="0"/>
        <v>333</v>
      </c>
      <c r="F26" s="473"/>
      <c r="G26" s="473"/>
      <c r="H26" s="462">
        <f t="shared" si="1"/>
        <v>333</v>
      </c>
      <c r="I26" s="426"/>
    </row>
    <row r="27" spans="1:9" ht="23.25" customHeight="1">
      <c r="A27" s="472" t="s">
        <v>1820</v>
      </c>
      <c r="B27" s="90" t="s">
        <v>1937</v>
      </c>
      <c r="C27" s="461">
        <f>-7375869+19632610</f>
        <v>12256741</v>
      </c>
      <c r="D27" s="461">
        <v>12245710</v>
      </c>
      <c r="E27" s="461">
        <f t="shared" si="0"/>
        <v>11031</v>
      </c>
      <c r="F27" s="473"/>
      <c r="G27" s="473"/>
      <c r="H27" s="462">
        <f t="shared" si="1"/>
        <v>11031</v>
      </c>
      <c r="I27" s="426"/>
    </row>
    <row r="28" spans="1:9" ht="23.25" customHeight="1">
      <c r="A28" s="472" t="s">
        <v>1232</v>
      </c>
      <c r="B28" s="90" t="s">
        <v>1938</v>
      </c>
      <c r="C28" s="461">
        <v>16960</v>
      </c>
      <c r="D28" s="461">
        <v>0</v>
      </c>
      <c r="E28" s="461">
        <f t="shared" si="0"/>
        <v>16960</v>
      </c>
      <c r="F28" s="473"/>
      <c r="G28" s="473"/>
      <c r="H28" s="462">
        <f t="shared" si="1"/>
        <v>16960</v>
      </c>
      <c r="I28" s="426"/>
    </row>
    <row r="29" spans="1:9" ht="23.25" customHeight="1">
      <c r="A29" s="472" t="s">
        <v>1232</v>
      </c>
      <c r="B29" s="90" t="s">
        <v>1711</v>
      </c>
      <c r="C29" s="461">
        <v>78510381</v>
      </c>
      <c r="D29" s="461">
        <v>78500000</v>
      </c>
      <c r="E29" s="461">
        <f t="shared" si="0"/>
        <v>10381</v>
      </c>
      <c r="F29" s="473"/>
      <c r="G29" s="473"/>
      <c r="H29" s="462">
        <f t="shared" si="1"/>
        <v>10381</v>
      </c>
      <c r="I29" s="426"/>
    </row>
    <row r="30" spans="1:9" ht="23.25" customHeight="1">
      <c r="A30" s="472" t="s">
        <v>1819</v>
      </c>
      <c r="B30" s="90" t="s">
        <v>1712</v>
      </c>
      <c r="C30" s="461">
        <v>2940844</v>
      </c>
      <c r="D30" s="461">
        <v>2939800</v>
      </c>
      <c r="E30" s="461">
        <f t="shared" si="0"/>
        <v>1044</v>
      </c>
      <c r="F30" s="473"/>
      <c r="G30" s="473"/>
      <c r="H30" s="462">
        <f t="shared" si="1"/>
        <v>1044</v>
      </c>
      <c r="I30" s="426"/>
    </row>
    <row r="31" spans="1:9" ht="23.25" customHeight="1">
      <c r="A31" s="474" t="s">
        <v>1936</v>
      </c>
      <c r="B31" s="475" t="s">
        <v>1713</v>
      </c>
      <c r="C31" s="463">
        <v>41859945</v>
      </c>
      <c r="D31" s="463">
        <v>41854620</v>
      </c>
      <c r="E31" s="461">
        <f t="shared" si="0"/>
        <v>5325</v>
      </c>
      <c r="F31" s="476"/>
      <c r="G31" s="476"/>
      <c r="H31" s="462">
        <f t="shared" si="1"/>
        <v>5325</v>
      </c>
      <c r="I31" s="477"/>
    </row>
    <row r="32" spans="1:9" ht="23.25" customHeight="1">
      <c r="A32" s="478" t="s">
        <v>1936</v>
      </c>
      <c r="B32" s="90" t="s">
        <v>1714</v>
      </c>
      <c r="C32" s="461">
        <v>54397450</v>
      </c>
      <c r="D32" s="461">
        <v>54253600</v>
      </c>
      <c r="E32" s="461">
        <f t="shared" si="0"/>
        <v>143850</v>
      </c>
      <c r="F32" s="473"/>
      <c r="G32" s="473"/>
      <c r="H32" s="462">
        <f t="shared" si="1"/>
        <v>143850</v>
      </c>
      <c r="I32" s="426"/>
    </row>
    <row r="33" spans="1:9" ht="23.25" customHeight="1">
      <c r="A33" s="478" t="s">
        <v>1924</v>
      </c>
      <c r="B33" s="90" t="s">
        <v>1715</v>
      </c>
      <c r="C33" s="461">
        <v>80000000</v>
      </c>
      <c r="D33" s="461">
        <v>79531470</v>
      </c>
      <c r="E33" s="461">
        <f t="shared" si="0"/>
        <v>468530</v>
      </c>
      <c r="F33" s="473"/>
      <c r="G33" s="473"/>
      <c r="H33" s="462">
        <f t="shared" si="1"/>
        <v>468530</v>
      </c>
      <c r="I33" s="426"/>
    </row>
    <row r="34" spans="1:9" ht="23.25" customHeight="1">
      <c r="A34" s="478" t="s">
        <v>1925</v>
      </c>
      <c r="B34" s="90" t="s">
        <v>1716</v>
      </c>
      <c r="C34" s="461">
        <v>350000000</v>
      </c>
      <c r="D34" s="461">
        <v>264751500</v>
      </c>
      <c r="E34" s="461">
        <f t="shared" si="0"/>
        <v>85248500</v>
      </c>
      <c r="F34" s="473"/>
      <c r="G34" s="473"/>
      <c r="H34" s="462">
        <f t="shared" si="1"/>
        <v>85248500</v>
      </c>
      <c r="I34" s="426"/>
    </row>
    <row r="35" spans="1:9" ht="23.25" customHeight="1">
      <c r="A35" s="478" t="s">
        <v>1925</v>
      </c>
      <c r="B35" s="90" t="s">
        <v>1717</v>
      </c>
      <c r="C35" s="461">
        <v>27000000</v>
      </c>
      <c r="D35" s="461">
        <v>20555690</v>
      </c>
      <c r="E35" s="461">
        <f t="shared" si="0"/>
        <v>6444310</v>
      </c>
      <c r="F35" s="473"/>
      <c r="G35" s="473"/>
      <c r="H35" s="462">
        <f t="shared" si="1"/>
        <v>6444310</v>
      </c>
      <c r="I35" s="426"/>
    </row>
    <row r="36" spans="1:9" ht="23.25" customHeight="1">
      <c r="A36" s="478" t="s">
        <v>1864</v>
      </c>
      <c r="B36" s="90" t="s">
        <v>1718</v>
      </c>
      <c r="C36" s="461">
        <v>70000000</v>
      </c>
      <c r="D36" s="461">
        <v>61569320</v>
      </c>
      <c r="E36" s="461">
        <f t="shared" si="0"/>
        <v>8430680</v>
      </c>
      <c r="F36" s="473"/>
      <c r="G36" s="473"/>
      <c r="H36" s="462">
        <f t="shared" si="1"/>
        <v>8430680</v>
      </c>
      <c r="I36" s="426"/>
    </row>
    <row r="37" spans="1:9" ht="23.25" customHeight="1">
      <c r="A37" s="478" t="s">
        <v>1929</v>
      </c>
      <c r="B37" s="90" t="s">
        <v>1719</v>
      </c>
      <c r="C37" s="461">
        <v>27000000</v>
      </c>
      <c r="D37" s="461">
        <v>27000000</v>
      </c>
      <c r="E37" s="461">
        <f t="shared" si="0"/>
        <v>0</v>
      </c>
      <c r="F37" s="473"/>
      <c r="G37" s="473"/>
      <c r="H37" s="462">
        <f t="shared" si="1"/>
        <v>0</v>
      </c>
      <c r="I37" s="426"/>
    </row>
    <row r="38" spans="1:9" ht="23.25" customHeight="1">
      <c r="A38" s="478" t="s">
        <v>1936</v>
      </c>
      <c r="B38" s="90" t="s">
        <v>1720</v>
      </c>
      <c r="C38" s="461">
        <v>22600000</v>
      </c>
      <c r="D38" s="461">
        <v>22455000</v>
      </c>
      <c r="E38" s="461">
        <f t="shared" si="0"/>
        <v>145000</v>
      </c>
      <c r="F38" s="473"/>
      <c r="G38" s="473"/>
      <c r="H38" s="462">
        <f t="shared" si="1"/>
        <v>145000</v>
      </c>
      <c r="I38" s="426"/>
    </row>
    <row r="39" spans="1:9" ht="23.25" customHeight="1">
      <c r="A39" s="478" t="s">
        <v>1925</v>
      </c>
      <c r="B39" s="90" t="s">
        <v>1721</v>
      </c>
      <c r="C39" s="461">
        <f>6000000+2000000</f>
        <v>8000000</v>
      </c>
      <c r="D39" s="461">
        <v>7170260</v>
      </c>
      <c r="E39" s="461">
        <f t="shared" si="0"/>
        <v>829740</v>
      </c>
      <c r="F39" s="473"/>
      <c r="G39" s="473"/>
      <c r="H39" s="462">
        <f t="shared" si="1"/>
        <v>829740</v>
      </c>
      <c r="I39" s="426"/>
    </row>
    <row r="40" spans="1:9" ht="23.25" customHeight="1">
      <c r="A40" s="478" t="s">
        <v>1232</v>
      </c>
      <c r="B40" s="90" t="s">
        <v>1723</v>
      </c>
      <c r="C40" s="461">
        <v>105041810</v>
      </c>
      <c r="D40" s="461">
        <v>105000000</v>
      </c>
      <c r="E40" s="461">
        <f t="shared" si="0"/>
        <v>41810</v>
      </c>
      <c r="F40" s="473"/>
      <c r="G40" s="473"/>
      <c r="H40" s="462">
        <f t="shared" si="1"/>
        <v>41810</v>
      </c>
      <c r="I40" s="426"/>
    </row>
    <row r="41" spans="1:9" ht="23.25" customHeight="1">
      <c r="A41" s="478" t="s">
        <v>1232</v>
      </c>
      <c r="B41" s="90" t="s">
        <v>1724</v>
      </c>
      <c r="C41" s="461">
        <v>93705710</v>
      </c>
      <c r="D41" s="461">
        <v>93625000</v>
      </c>
      <c r="E41" s="461">
        <f t="shared" si="0"/>
        <v>80710</v>
      </c>
      <c r="F41" s="473"/>
      <c r="G41" s="473"/>
      <c r="H41" s="462">
        <f t="shared" si="1"/>
        <v>80710</v>
      </c>
      <c r="I41" s="426"/>
    </row>
    <row r="42" spans="1:9" ht="23.25" customHeight="1">
      <c r="A42" s="478" t="s">
        <v>1144</v>
      </c>
      <c r="B42" s="90" t="s">
        <v>1725</v>
      </c>
      <c r="C42" s="461">
        <v>380000000</v>
      </c>
      <c r="D42" s="461">
        <v>332818080</v>
      </c>
      <c r="E42" s="461">
        <f t="shared" si="0"/>
        <v>47181920</v>
      </c>
      <c r="F42" s="473">
        <v>44963030</v>
      </c>
      <c r="G42" s="473">
        <v>2218990</v>
      </c>
      <c r="H42" s="462">
        <f t="shared" si="1"/>
        <v>-100</v>
      </c>
      <c r="I42" s="426"/>
    </row>
    <row r="43" spans="1:9" ht="23.25" customHeight="1">
      <c r="A43" s="478" t="s">
        <v>1925</v>
      </c>
      <c r="B43" s="90" t="s">
        <v>1726</v>
      </c>
      <c r="C43" s="461">
        <v>60000000</v>
      </c>
      <c r="D43" s="461">
        <v>0</v>
      </c>
      <c r="E43" s="461">
        <f t="shared" si="0"/>
        <v>60000000</v>
      </c>
      <c r="F43" s="473"/>
      <c r="G43" s="473">
        <v>60000000</v>
      </c>
      <c r="H43" s="462">
        <f t="shared" si="1"/>
        <v>0</v>
      </c>
      <c r="I43" s="426"/>
    </row>
    <row r="44" spans="1:9" ht="23.25" customHeight="1">
      <c r="A44" s="478" t="s">
        <v>1925</v>
      </c>
      <c r="B44" s="90" t="s">
        <v>1727</v>
      </c>
      <c r="C44" s="461">
        <v>3000000</v>
      </c>
      <c r="D44" s="461"/>
      <c r="E44" s="461">
        <f t="shared" si="0"/>
        <v>3000000</v>
      </c>
      <c r="F44" s="473"/>
      <c r="G44" s="473"/>
      <c r="H44" s="462">
        <f t="shared" si="1"/>
        <v>3000000</v>
      </c>
      <c r="I44" s="426"/>
    </row>
    <row r="45" spans="1:9" ht="23.25" customHeight="1">
      <c r="A45" s="478" t="s">
        <v>1925</v>
      </c>
      <c r="B45" s="90" t="s">
        <v>1728</v>
      </c>
      <c r="C45" s="461">
        <v>35000000</v>
      </c>
      <c r="D45" s="461"/>
      <c r="E45" s="461">
        <f t="shared" si="0"/>
        <v>35000000</v>
      </c>
      <c r="F45" s="473"/>
      <c r="G45" s="473"/>
      <c r="H45" s="462">
        <f t="shared" si="1"/>
        <v>35000000</v>
      </c>
      <c r="I45" s="426"/>
    </row>
    <row r="46" spans="1:9" ht="23.25" customHeight="1">
      <c r="A46" s="478" t="s">
        <v>1925</v>
      </c>
      <c r="B46" s="90" t="s">
        <v>1939</v>
      </c>
      <c r="C46" s="479">
        <f>1032806</f>
        <v>1032806</v>
      </c>
      <c r="D46" s="479">
        <v>-1032806</v>
      </c>
      <c r="E46" s="461">
        <f t="shared" si="0"/>
        <v>2065612</v>
      </c>
      <c r="F46" s="480"/>
      <c r="G46" s="480"/>
      <c r="H46" s="462">
        <f t="shared" si="1"/>
        <v>2065612</v>
      </c>
      <c r="I46" s="426"/>
    </row>
    <row r="47" spans="1:9" ht="23.25" customHeight="1" thickBot="1">
      <c r="A47" s="737" t="s">
        <v>1940</v>
      </c>
      <c r="B47" s="738"/>
      <c r="C47" s="481">
        <f t="shared" ref="C47:H47" si="2">SUM(C4:C46)</f>
        <v>15952047575</v>
      </c>
      <c r="D47" s="481">
        <f t="shared" si="2"/>
        <v>14139275438</v>
      </c>
      <c r="E47" s="481">
        <f t="shared" si="2"/>
        <v>1812772137</v>
      </c>
      <c r="F47" s="481">
        <f t="shared" si="2"/>
        <v>178614440</v>
      </c>
      <c r="G47" s="481">
        <f t="shared" si="2"/>
        <v>1128127564</v>
      </c>
      <c r="H47" s="481">
        <f t="shared" si="2"/>
        <v>506030133</v>
      </c>
      <c r="I47" s="432"/>
    </row>
    <row r="48" spans="1:9" ht="13.5">
      <c r="A48" s="739"/>
      <c r="B48" s="739"/>
      <c r="C48" s="739"/>
      <c r="D48" s="739"/>
      <c r="E48" s="739"/>
      <c r="F48" s="739"/>
      <c r="G48" s="739"/>
      <c r="H48" s="739"/>
      <c r="I48" s="739"/>
    </row>
  </sheetData>
  <mergeCells count="3">
    <mergeCell ref="A47:B47"/>
    <mergeCell ref="A48:I48"/>
    <mergeCell ref="A1:I1"/>
  </mergeCells>
  <phoneticPr fontId="13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7"/>
  <sheetViews>
    <sheetView workbookViewId="0">
      <selection activeCell="D2" sqref="D2"/>
    </sheetView>
  </sheetViews>
  <sheetFormatPr defaultRowHeight="12.75"/>
  <cols>
    <col min="1" max="1" width="18.42578125" customWidth="1"/>
    <col min="2" max="2" width="47.5703125" bestFit="1" customWidth="1"/>
    <col min="3" max="3" width="20.140625" customWidth="1"/>
    <col min="4" max="4" width="121.140625" bestFit="1" customWidth="1"/>
    <col min="5" max="5" width="15" customWidth="1"/>
  </cols>
  <sheetData>
    <row r="1" spans="1:5" ht="24">
      <c r="A1" s="449" t="s">
        <v>1944</v>
      </c>
    </row>
    <row r="2" spans="1:5" ht="24" customHeight="1" thickBot="1">
      <c r="E2" t="s">
        <v>2186</v>
      </c>
    </row>
    <row r="3" spans="1:5" ht="26.25" customHeight="1">
      <c r="A3" s="741" t="s">
        <v>1945</v>
      </c>
      <c r="B3" s="742"/>
      <c r="C3" s="742" t="s">
        <v>1946</v>
      </c>
      <c r="D3" s="742" t="s">
        <v>1947</v>
      </c>
      <c r="E3" s="744" t="s">
        <v>1948</v>
      </c>
    </row>
    <row r="4" spans="1:5" ht="26.25" customHeight="1">
      <c r="A4" s="497" t="s">
        <v>1949</v>
      </c>
      <c r="B4" s="498" t="s">
        <v>1950</v>
      </c>
      <c r="C4" s="743"/>
      <c r="D4" s="743"/>
      <c r="E4" s="745"/>
    </row>
    <row r="5" spans="1:5" ht="26.25" customHeight="1">
      <c r="A5" s="499" t="s">
        <v>1951</v>
      </c>
      <c r="B5" s="500" t="s">
        <v>1952</v>
      </c>
      <c r="C5" s="501">
        <f>SUM(C6,C22,C66,C94,C129,C140,C148,C159,C169,C183,C199,C221,C250,C256,C265)</f>
        <v>3475478096</v>
      </c>
      <c r="D5" s="501"/>
      <c r="E5" s="502"/>
    </row>
    <row r="6" spans="1:5" ht="26.25" customHeight="1">
      <c r="A6" s="503" t="s">
        <v>1953</v>
      </c>
      <c r="B6" s="504" t="s">
        <v>15</v>
      </c>
      <c r="C6" s="505">
        <f>SUM(C7,C15)</f>
        <v>532601410</v>
      </c>
      <c r="D6" s="486"/>
      <c r="E6" s="485"/>
    </row>
    <row r="7" spans="1:5" ht="26.25" customHeight="1">
      <c r="A7" s="482" t="s">
        <v>1954</v>
      </c>
      <c r="B7" s="483" t="s">
        <v>1955</v>
      </c>
      <c r="C7" s="484">
        <f>SUM(C8,C9,C10,C11,C12,C13,C14)</f>
        <v>467201410</v>
      </c>
      <c r="D7" s="486"/>
      <c r="E7" s="485"/>
    </row>
    <row r="8" spans="1:5" ht="26.25" customHeight="1">
      <c r="A8" s="482" t="s">
        <v>1956</v>
      </c>
      <c r="B8" s="483" t="s">
        <v>1957</v>
      </c>
      <c r="C8" s="484">
        <v>8231320</v>
      </c>
      <c r="D8" s="506" t="s">
        <v>1958</v>
      </c>
      <c r="E8" s="485"/>
    </row>
    <row r="9" spans="1:5" ht="26.25" customHeight="1">
      <c r="A9" s="482" t="s">
        <v>1956</v>
      </c>
      <c r="B9" s="483" t="s">
        <v>313</v>
      </c>
      <c r="C9" s="484">
        <v>49529640</v>
      </c>
      <c r="D9" s="486" t="s">
        <v>1959</v>
      </c>
      <c r="E9" s="485"/>
    </row>
    <row r="10" spans="1:5" ht="26.25" customHeight="1">
      <c r="A10" s="482" t="s">
        <v>1956</v>
      </c>
      <c r="B10" s="483" t="s">
        <v>1960</v>
      </c>
      <c r="C10" s="484">
        <v>133953270</v>
      </c>
      <c r="D10" s="486" t="s">
        <v>1959</v>
      </c>
      <c r="E10" s="485"/>
    </row>
    <row r="11" spans="1:5" ht="26.25" customHeight="1">
      <c r="A11" s="482" t="s">
        <v>1956</v>
      </c>
      <c r="B11" s="483" t="s">
        <v>1961</v>
      </c>
      <c r="C11" s="484">
        <v>159115210</v>
      </c>
      <c r="D11" s="486" t="s">
        <v>1959</v>
      </c>
      <c r="E11" s="485"/>
    </row>
    <row r="12" spans="1:5" ht="26.25" customHeight="1">
      <c r="A12" s="482" t="s">
        <v>1956</v>
      </c>
      <c r="B12" s="483" t="s">
        <v>1962</v>
      </c>
      <c r="C12" s="484">
        <v>24958040</v>
      </c>
      <c r="D12" s="486" t="s">
        <v>1959</v>
      </c>
      <c r="E12" s="485"/>
    </row>
    <row r="13" spans="1:5" ht="26.25" customHeight="1">
      <c r="A13" s="482" t="s">
        <v>1956</v>
      </c>
      <c r="B13" s="483" t="s">
        <v>1963</v>
      </c>
      <c r="C13" s="484">
        <v>69589970</v>
      </c>
      <c r="D13" s="486" t="s">
        <v>1959</v>
      </c>
      <c r="E13" s="485"/>
    </row>
    <row r="14" spans="1:5" ht="26.25" customHeight="1">
      <c r="A14" s="482" t="s">
        <v>1956</v>
      </c>
      <c r="B14" s="483" t="s">
        <v>1964</v>
      </c>
      <c r="C14" s="484">
        <v>21823960</v>
      </c>
      <c r="D14" s="486" t="s">
        <v>1959</v>
      </c>
      <c r="E14" s="485"/>
    </row>
    <row r="15" spans="1:5" ht="26.25" customHeight="1">
      <c r="A15" s="482" t="s">
        <v>1954</v>
      </c>
      <c r="B15" s="483" t="s">
        <v>1292</v>
      </c>
      <c r="C15" s="484">
        <f>SUM(C16,C17,C18,C19,C20,C21)</f>
        <v>65400000</v>
      </c>
      <c r="D15" s="486"/>
      <c r="E15" s="485"/>
    </row>
    <row r="16" spans="1:5" ht="26.25" customHeight="1">
      <c r="A16" s="482" t="s">
        <v>1956</v>
      </c>
      <c r="B16" s="483" t="s">
        <v>1965</v>
      </c>
      <c r="C16" s="484">
        <v>40173740</v>
      </c>
      <c r="D16" s="486" t="s">
        <v>1966</v>
      </c>
      <c r="E16" s="485"/>
    </row>
    <row r="17" spans="1:5" ht="26.25" customHeight="1">
      <c r="A17" s="482" t="s">
        <v>1956</v>
      </c>
      <c r="B17" s="483" t="s">
        <v>1967</v>
      </c>
      <c r="C17" s="484">
        <v>3844450</v>
      </c>
      <c r="D17" s="486" t="s">
        <v>1968</v>
      </c>
      <c r="E17" s="485"/>
    </row>
    <row r="18" spans="1:5" ht="26.25" customHeight="1">
      <c r="A18" s="482" t="s">
        <v>1956</v>
      </c>
      <c r="B18" s="483" t="s">
        <v>1969</v>
      </c>
      <c r="C18" s="484">
        <v>2103870</v>
      </c>
      <c r="D18" s="506" t="s">
        <v>1958</v>
      </c>
      <c r="E18" s="485"/>
    </row>
    <row r="19" spans="1:5" ht="26.25" customHeight="1">
      <c r="A19" s="482" t="s">
        <v>1956</v>
      </c>
      <c r="B19" s="483" t="s">
        <v>1970</v>
      </c>
      <c r="C19" s="484">
        <v>7331360</v>
      </c>
      <c r="D19" s="506" t="s">
        <v>1958</v>
      </c>
      <c r="E19" s="485"/>
    </row>
    <row r="20" spans="1:5" ht="26.25" customHeight="1">
      <c r="A20" s="482" t="s">
        <v>1956</v>
      </c>
      <c r="B20" s="483" t="s">
        <v>1971</v>
      </c>
      <c r="C20" s="484">
        <v>11104920</v>
      </c>
      <c r="D20" s="486" t="s">
        <v>1972</v>
      </c>
      <c r="E20" s="485"/>
    </row>
    <row r="21" spans="1:5" ht="26.25" customHeight="1">
      <c r="A21" s="482" t="s">
        <v>1956</v>
      </c>
      <c r="B21" s="483" t="s">
        <v>1973</v>
      </c>
      <c r="C21" s="484">
        <v>841660</v>
      </c>
      <c r="D21" s="506" t="s">
        <v>1958</v>
      </c>
      <c r="E21" s="485"/>
    </row>
    <row r="22" spans="1:5" ht="26.25" customHeight="1">
      <c r="A22" s="503" t="s">
        <v>1953</v>
      </c>
      <c r="B22" s="504" t="s">
        <v>1272</v>
      </c>
      <c r="C22" s="505">
        <f>SUM(C23,C35,C49)</f>
        <v>112769732</v>
      </c>
      <c r="D22" s="486"/>
      <c r="E22" s="485"/>
    </row>
    <row r="23" spans="1:5" ht="26.25" customHeight="1">
      <c r="A23" s="482" t="s">
        <v>1954</v>
      </c>
      <c r="B23" s="483" t="s">
        <v>1974</v>
      </c>
      <c r="C23" s="484">
        <f>SUM(C24,C25,C26,C27,C28,C29,C30,C31,C32,C33,C34)</f>
        <v>6628850</v>
      </c>
      <c r="D23" s="486"/>
      <c r="E23" s="485"/>
    </row>
    <row r="24" spans="1:5" ht="26.25" customHeight="1">
      <c r="A24" s="482" t="s">
        <v>1956</v>
      </c>
      <c r="B24" s="483" t="s">
        <v>1975</v>
      </c>
      <c r="C24" s="484">
        <v>871470</v>
      </c>
      <c r="D24" s="506" t="s">
        <v>1976</v>
      </c>
      <c r="E24" s="485"/>
    </row>
    <row r="25" spans="1:5" ht="26.25" customHeight="1">
      <c r="A25" s="482" t="s">
        <v>1956</v>
      </c>
      <c r="B25" s="483" t="s">
        <v>1977</v>
      </c>
      <c r="C25" s="484">
        <v>480720</v>
      </c>
      <c r="D25" s="506" t="s">
        <v>1958</v>
      </c>
      <c r="E25" s="485"/>
    </row>
    <row r="26" spans="1:5" ht="26.25" customHeight="1">
      <c r="A26" s="482" t="s">
        <v>1956</v>
      </c>
      <c r="B26" s="483" t="s">
        <v>1978</v>
      </c>
      <c r="C26" s="484">
        <v>91660</v>
      </c>
      <c r="D26" s="506" t="s">
        <v>1958</v>
      </c>
      <c r="E26" s="485"/>
    </row>
    <row r="27" spans="1:5" ht="26.25" customHeight="1">
      <c r="A27" s="482" t="s">
        <v>1956</v>
      </c>
      <c r="B27" s="483" t="s">
        <v>1979</v>
      </c>
      <c r="C27" s="484">
        <v>755570</v>
      </c>
      <c r="D27" s="506" t="s">
        <v>1958</v>
      </c>
      <c r="E27" s="485"/>
    </row>
    <row r="28" spans="1:5" ht="26.25" customHeight="1">
      <c r="A28" s="482" t="s">
        <v>1956</v>
      </c>
      <c r="B28" s="483" t="s">
        <v>1980</v>
      </c>
      <c r="C28" s="484">
        <v>157070</v>
      </c>
      <c r="D28" s="506" t="s">
        <v>1958</v>
      </c>
      <c r="E28" s="485"/>
    </row>
    <row r="29" spans="1:5" ht="26.25" customHeight="1">
      <c r="A29" s="482" t="s">
        <v>1956</v>
      </c>
      <c r="B29" s="483" t="s">
        <v>1981</v>
      </c>
      <c r="C29" s="484">
        <v>196130</v>
      </c>
      <c r="D29" s="506" t="s">
        <v>1958</v>
      </c>
      <c r="E29" s="485"/>
    </row>
    <row r="30" spans="1:5" ht="26.25" customHeight="1">
      <c r="A30" s="482" t="s">
        <v>1956</v>
      </c>
      <c r="B30" s="483" t="s">
        <v>1982</v>
      </c>
      <c r="C30" s="484">
        <v>26000</v>
      </c>
      <c r="D30" s="506" t="s">
        <v>1958</v>
      </c>
      <c r="E30" s="485"/>
    </row>
    <row r="31" spans="1:5" ht="26.25" customHeight="1">
      <c r="A31" s="482" t="s">
        <v>1956</v>
      </c>
      <c r="B31" s="483" t="s">
        <v>1983</v>
      </c>
      <c r="C31" s="484">
        <v>2239460</v>
      </c>
      <c r="D31" s="506" t="s">
        <v>1958</v>
      </c>
      <c r="E31" s="485"/>
    </row>
    <row r="32" spans="1:5" ht="26.25" customHeight="1">
      <c r="A32" s="482" t="s">
        <v>1956</v>
      </c>
      <c r="B32" s="483" t="s">
        <v>1984</v>
      </c>
      <c r="C32" s="484">
        <v>747960</v>
      </c>
      <c r="D32" s="506" t="s">
        <v>1958</v>
      </c>
      <c r="E32" s="485"/>
    </row>
    <row r="33" spans="1:5" ht="26.25" customHeight="1">
      <c r="A33" s="482" t="s">
        <v>1956</v>
      </c>
      <c r="B33" s="483" t="s">
        <v>1985</v>
      </c>
      <c r="C33" s="484">
        <v>938710</v>
      </c>
      <c r="D33" s="506" t="s">
        <v>1958</v>
      </c>
      <c r="E33" s="485"/>
    </row>
    <row r="34" spans="1:5" ht="26.25" customHeight="1">
      <c r="A34" s="482" t="s">
        <v>1956</v>
      </c>
      <c r="B34" s="483" t="s">
        <v>1986</v>
      </c>
      <c r="C34" s="484">
        <v>124100</v>
      </c>
      <c r="D34" s="506" t="s">
        <v>1958</v>
      </c>
      <c r="E34" s="485"/>
    </row>
    <row r="35" spans="1:5" ht="26.25" customHeight="1">
      <c r="A35" s="482" t="s">
        <v>1954</v>
      </c>
      <c r="B35" s="483" t="s">
        <v>1295</v>
      </c>
      <c r="C35" s="484">
        <f>SUM(C36,C37,C38,C39,C40,C41,C42,C43,C44,C45,C46,C47,C48)</f>
        <v>15570051</v>
      </c>
      <c r="D35" s="486"/>
      <c r="E35" s="485"/>
    </row>
    <row r="36" spans="1:5" ht="26.25" customHeight="1">
      <c r="A36" s="482" t="s">
        <v>1956</v>
      </c>
      <c r="B36" s="483" t="s">
        <v>1987</v>
      </c>
      <c r="C36" s="484">
        <v>401740</v>
      </c>
      <c r="D36" s="506" t="s">
        <v>1958</v>
      </c>
      <c r="E36" s="485"/>
    </row>
    <row r="37" spans="1:5" ht="26.25" customHeight="1">
      <c r="A37" s="482" t="s">
        <v>1956</v>
      </c>
      <c r="B37" s="483" t="s">
        <v>1988</v>
      </c>
      <c r="C37" s="484">
        <v>221230</v>
      </c>
      <c r="D37" s="506" t="s">
        <v>1958</v>
      </c>
      <c r="E37" s="485"/>
    </row>
    <row r="38" spans="1:5" ht="26.25" customHeight="1">
      <c r="A38" s="482" t="s">
        <v>1956</v>
      </c>
      <c r="B38" s="483" t="s">
        <v>1989</v>
      </c>
      <c r="C38" s="484">
        <v>12273530</v>
      </c>
      <c r="D38" s="506" t="s">
        <v>1958</v>
      </c>
      <c r="E38" s="485"/>
    </row>
    <row r="39" spans="1:5" ht="26.25" customHeight="1">
      <c r="A39" s="482" t="s">
        <v>1956</v>
      </c>
      <c r="B39" s="483" t="s">
        <v>1990</v>
      </c>
      <c r="C39" s="484">
        <v>205020</v>
      </c>
      <c r="D39" s="506" t="s">
        <v>1958</v>
      </c>
      <c r="E39" s="485"/>
    </row>
    <row r="40" spans="1:5" ht="26.25" customHeight="1">
      <c r="A40" s="482" t="s">
        <v>1956</v>
      </c>
      <c r="B40" s="483" t="s">
        <v>1991</v>
      </c>
      <c r="C40" s="484">
        <v>82690</v>
      </c>
      <c r="D40" s="506" t="s">
        <v>1958</v>
      </c>
      <c r="E40" s="485"/>
    </row>
    <row r="41" spans="1:5" ht="26.25" customHeight="1">
      <c r="A41" s="482" t="s">
        <v>1956</v>
      </c>
      <c r="B41" s="483" t="s">
        <v>1992</v>
      </c>
      <c r="C41" s="484">
        <v>12990</v>
      </c>
      <c r="D41" s="506" t="s">
        <v>1958</v>
      </c>
      <c r="E41" s="485"/>
    </row>
    <row r="42" spans="1:5" ht="26.25" customHeight="1">
      <c r="A42" s="482" t="s">
        <v>1956</v>
      </c>
      <c r="B42" s="483" t="s">
        <v>1993</v>
      </c>
      <c r="C42" s="484">
        <v>453530</v>
      </c>
      <c r="D42" s="506" t="s">
        <v>1958</v>
      </c>
      <c r="E42" s="485"/>
    </row>
    <row r="43" spans="1:5" ht="26.25" customHeight="1">
      <c r="A43" s="482" t="s">
        <v>1956</v>
      </c>
      <c r="B43" s="483" t="s">
        <v>1994</v>
      </c>
      <c r="C43" s="484">
        <v>133010</v>
      </c>
      <c r="D43" s="506" t="s">
        <v>1958</v>
      </c>
      <c r="E43" s="485"/>
    </row>
    <row r="44" spans="1:5" ht="26.25" customHeight="1">
      <c r="A44" s="482" t="s">
        <v>1956</v>
      </c>
      <c r="B44" s="483" t="s">
        <v>1995</v>
      </c>
      <c r="C44" s="484">
        <v>142311</v>
      </c>
      <c r="D44" s="506" t="s">
        <v>1958</v>
      </c>
      <c r="E44" s="485"/>
    </row>
    <row r="45" spans="1:5" ht="26.25" customHeight="1">
      <c r="A45" s="482" t="s">
        <v>1956</v>
      </c>
      <c r="B45" s="483" t="s">
        <v>1996</v>
      </c>
      <c r="C45" s="484">
        <v>32840</v>
      </c>
      <c r="D45" s="506" t="s">
        <v>1958</v>
      </c>
      <c r="E45" s="485"/>
    </row>
    <row r="46" spans="1:5" ht="26.25" customHeight="1">
      <c r="A46" s="482" t="s">
        <v>1956</v>
      </c>
      <c r="B46" s="483" t="s">
        <v>1997</v>
      </c>
      <c r="C46" s="484">
        <v>1284310</v>
      </c>
      <c r="D46" s="506" t="s">
        <v>1958</v>
      </c>
      <c r="E46" s="485"/>
    </row>
    <row r="47" spans="1:5" ht="26.25" customHeight="1">
      <c r="A47" s="482" t="s">
        <v>1956</v>
      </c>
      <c r="B47" s="483" t="s">
        <v>1998</v>
      </c>
      <c r="C47" s="484">
        <v>50500</v>
      </c>
      <c r="D47" s="506" t="s">
        <v>1958</v>
      </c>
      <c r="E47" s="485"/>
    </row>
    <row r="48" spans="1:5" ht="26.25" customHeight="1">
      <c r="A48" s="482" t="s">
        <v>1956</v>
      </c>
      <c r="B48" s="483" t="s">
        <v>1999</v>
      </c>
      <c r="C48" s="484">
        <v>276350</v>
      </c>
      <c r="D48" s="506" t="s">
        <v>1958</v>
      </c>
      <c r="E48" s="485"/>
    </row>
    <row r="49" spans="1:5" ht="26.25" customHeight="1">
      <c r="A49" s="482" t="s">
        <v>1954</v>
      </c>
      <c r="B49" s="483" t="s">
        <v>1821</v>
      </c>
      <c r="C49" s="484">
        <f>SUM(C50,C51,C52,C53,C54,C55,C56,C57,C58,C59,C60,C61,C62,C63,C64,C65)</f>
        <v>90570831</v>
      </c>
      <c r="D49" s="486"/>
      <c r="E49" s="485"/>
    </row>
    <row r="50" spans="1:5" ht="26.25" customHeight="1">
      <c r="A50" s="482" t="s">
        <v>1956</v>
      </c>
      <c r="B50" s="483" t="s">
        <v>2145</v>
      </c>
      <c r="C50" s="484">
        <v>1629600</v>
      </c>
      <c r="D50" s="506" t="s">
        <v>1958</v>
      </c>
      <c r="E50" s="485"/>
    </row>
    <row r="51" spans="1:5" ht="26.25" customHeight="1">
      <c r="A51" s="482" t="s">
        <v>1956</v>
      </c>
      <c r="B51" s="483" t="s">
        <v>2146</v>
      </c>
      <c r="C51" s="484">
        <v>2397800</v>
      </c>
      <c r="D51" s="506" t="s">
        <v>1958</v>
      </c>
      <c r="E51" s="485"/>
    </row>
    <row r="52" spans="1:5" ht="26.25" customHeight="1">
      <c r="A52" s="482" t="s">
        <v>1956</v>
      </c>
      <c r="B52" s="483" t="s">
        <v>2147</v>
      </c>
      <c r="C52" s="484">
        <v>4333190</v>
      </c>
      <c r="D52" s="506" t="s">
        <v>1958</v>
      </c>
      <c r="E52" s="485"/>
    </row>
    <row r="53" spans="1:5" ht="26.25" customHeight="1">
      <c r="A53" s="482" t="s">
        <v>1956</v>
      </c>
      <c r="B53" s="483" t="s">
        <v>2148</v>
      </c>
      <c r="C53" s="484">
        <v>1427650</v>
      </c>
      <c r="D53" s="506" t="s">
        <v>1958</v>
      </c>
      <c r="E53" s="485"/>
    </row>
    <row r="54" spans="1:5" ht="26.25" customHeight="1">
      <c r="A54" s="482" t="s">
        <v>1956</v>
      </c>
      <c r="B54" s="483" t="s">
        <v>2149</v>
      </c>
      <c r="C54" s="484">
        <v>10456954</v>
      </c>
      <c r="D54" s="506" t="s">
        <v>1958</v>
      </c>
      <c r="E54" s="485"/>
    </row>
    <row r="55" spans="1:5" ht="26.25" customHeight="1">
      <c r="A55" s="482" t="s">
        <v>1956</v>
      </c>
      <c r="B55" s="483" t="s">
        <v>2150</v>
      </c>
      <c r="C55" s="484">
        <v>6751450</v>
      </c>
      <c r="D55" s="506" t="s">
        <v>1958</v>
      </c>
      <c r="E55" s="485"/>
    </row>
    <row r="56" spans="1:5" ht="26.25" customHeight="1">
      <c r="A56" s="482" t="s">
        <v>1956</v>
      </c>
      <c r="B56" s="483" t="s">
        <v>2000</v>
      </c>
      <c r="C56" s="484">
        <v>12037080</v>
      </c>
      <c r="D56" s="506" t="s">
        <v>1958</v>
      </c>
      <c r="E56" s="485"/>
    </row>
    <row r="57" spans="1:5" ht="26.25" customHeight="1">
      <c r="A57" s="482" t="s">
        <v>1956</v>
      </c>
      <c r="B57" s="483" t="s">
        <v>2151</v>
      </c>
      <c r="C57" s="484">
        <v>1343980</v>
      </c>
      <c r="D57" s="506" t="s">
        <v>1958</v>
      </c>
      <c r="E57" s="485"/>
    </row>
    <row r="58" spans="1:5" ht="26.25" customHeight="1">
      <c r="A58" s="482" t="s">
        <v>1956</v>
      </c>
      <c r="B58" s="483" t="s">
        <v>2152</v>
      </c>
      <c r="C58" s="484">
        <v>869166</v>
      </c>
      <c r="D58" s="506" t="s">
        <v>1958</v>
      </c>
      <c r="E58" s="485"/>
    </row>
    <row r="59" spans="1:5" ht="26.25" customHeight="1">
      <c r="A59" s="482" t="s">
        <v>1956</v>
      </c>
      <c r="B59" s="483" t="s">
        <v>2153</v>
      </c>
      <c r="C59" s="484">
        <v>6038610</v>
      </c>
      <c r="D59" s="506" t="s">
        <v>1958</v>
      </c>
      <c r="E59" s="485"/>
    </row>
    <row r="60" spans="1:5" ht="26.25" customHeight="1">
      <c r="A60" s="482" t="s">
        <v>1956</v>
      </c>
      <c r="B60" s="483" t="s">
        <v>2154</v>
      </c>
      <c r="C60" s="484">
        <v>2341380</v>
      </c>
      <c r="D60" s="506" t="s">
        <v>1958</v>
      </c>
      <c r="E60" s="485"/>
    </row>
    <row r="61" spans="1:5" ht="26.25" customHeight="1">
      <c r="A61" s="482" t="s">
        <v>1956</v>
      </c>
      <c r="B61" s="483" t="s">
        <v>2001</v>
      </c>
      <c r="C61" s="484">
        <v>39833991</v>
      </c>
      <c r="D61" s="506" t="s">
        <v>1958</v>
      </c>
      <c r="E61" s="485"/>
    </row>
    <row r="62" spans="1:5" ht="26.25" customHeight="1">
      <c r="A62" s="482" t="s">
        <v>1956</v>
      </c>
      <c r="B62" s="483" t="s">
        <v>2155</v>
      </c>
      <c r="C62" s="484">
        <v>135700</v>
      </c>
      <c r="D62" s="506" t="s">
        <v>1958</v>
      </c>
      <c r="E62" s="485"/>
    </row>
    <row r="63" spans="1:5" ht="26.25" customHeight="1">
      <c r="A63" s="482" t="s">
        <v>1956</v>
      </c>
      <c r="B63" s="483" t="s">
        <v>2156</v>
      </c>
      <c r="C63" s="484">
        <v>327620</v>
      </c>
      <c r="D63" s="506" t="s">
        <v>1958</v>
      </c>
      <c r="E63" s="485"/>
    </row>
    <row r="64" spans="1:5" ht="26.25" customHeight="1">
      <c r="A64" s="482" t="s">
        <v>1956</v>
      </c>
      <c r="B64" s="483" t="s">
        <v>2157</v>
      </c>
      <c r="C64" s="484">
        <v>630360</v>
      </c>
      <c r="D64" s="506" t="s">
        <v>1958</v>
      </c>
      <c r="E64" s="485"/>
    </row>
    <row r="65" spans="1:5" ht="26.25" customHeight="1">
      <c r="A65" s="482" t="s">
        <v>1956</v>
      </c>
      <c r="B65" s="483" t="s">
        <v>2158</v>
      </c>
      <c r="C65" s="484">
        <v>16300</v>
      </c>
      <c r="D65" s="506" t="s">
        <v>1958</v>
      </c>
      <c r="E65" s="485"/>
    </row>
    <row r="66" spans="1:5" ht="26.25" customHeight="1">
      <c r="A66" s="503" t="s">
        <v>1953</v>
      </c>
      <c r="B66" s="504" t="s">
        <v>51</v>
      </c>
      <c r="C66" s="505">
        <f>SUM(C67,C69,C71,C88)</f>
        <v>28385004</v>
      </c>
      <c r="D66" s="487"/>
      <c r="E66" s="485"/>
    </row>
    <row r="67" spans="1:5" ht="26.25" customHeight="1">
      <c r="A67" s="482" t="s">
        <v>1954</v>
      </c>
      <c r="B67" s="483" t="s">
        <v>2002</v>
      </c>
      <c r="C67" s="484">
        <f>SUM(C68)</f>
        <v>213334</v>
      </c>
      <c r="D67" s="486"/>
      <c r="E67" s="485"/>
    </row>
    <row r="68" spans="1:5" ht="26.25" customHeight="1">
      <c r="A68" s="482" t="s">
        <v>1956</v>
      </c>
      <c r="B68" s="483" t="s">
        <v>2159</v>
      </c>
      <c r="C68" s="484">
        <v>213334</v>
      </c>
      <c r="D68" s="506" t="s">
        <v>1958</v>
      </c>
      <c r="E68" s="485"/>
    </row>
    <row r="69" spans="1:5" ht="26.25" customHeight="1">
      <c r="A69" s="482" t="s">
        <v>1954</v>
      </c>
      <c r="B69" s="483" t="s">
        <v>132</v>
      </c>
      <c r="C69" s="484">
        <f>SUM(C70)</f>
        <v>1216580</v>
      </c>
      <c r="D69" s="486"/>
      <c r="E69" s="485"/>
    </row>
    <row r="70" spans="1:5" ht="26.25" customHeight="1">
      <c r="A70" s="482" t="s">
        <v>1956</v>
      </c>
      <c r="B70" s="483" t="s">
        <v>2160</v>
      </c>
      <c r="C70" s="484">
        <v>1216580</v>
      </c>
      <c r="D70" s="506" t="s">
        <v>1958</v>
      </c>
      <c r="E70" s="485"/>
    </row>
    <row r="71" spans="1:5" ht="26.25" customHeight="1">
      <c r="A71" s="482" t="s">
        <v>1954</v>
      </c>
      <c r="B71" s="483" t="s">
        <v>135</v>
      </c>
      <c r="C71" s="484">
        <f>SUM(C72,C73,C74,C75,C76,C77,C78,C79,C80,C81,C82,C83,C84,C85,C86,C87)</f>
        <v>24322160</v>
      </c>
      <c r="D71" s="486"/>
      <c r="E71" s="485"/>
    </row>
    <row r="72" spans="1:5" ht="26.25" customHeight="1">
      <c r="A72" s="482" t="s">
        <v>1956</v>
      </c>
      <c r="B72" s="483" t="s">
        <v>2161</v>
      </c>
      <c r="C72" s="484">
        <v>15900</v>
      </c>
      <c r="D72" s="506" t="s">
        <v>1958</v>
      </c>
      <c r="E72" s="485"/>
    </row>
    <row r="73" spans="1:5" ht="26.25" customHeight="1">
      <c r="A73" s="482" t="s">
        <v>1956</v>
      </c>
      <c r="B73" s="483" t="s">
        <v>2162</v>
      </c>
      <c r="C73" s="484">
        <v>669440</v>
      </c>
      <c r="D73" s="506" t="s">
        <v>1958</v>
      </c>
      <c r="E73" s="485"/>
    </row>
    <row r="74" spans="1:5" ht="26.25" customHeight="1">
      <c r="A74" s="482" t="s">
        <v>1956</v>
      </c>
      <c r="B74" s="483" t="s">
        <v>2163</v>
      </c>
      <c r="C74" s="484">
        <v>2186510</v>
      </c>
      <c r="D74" s="506" t="s">
        <v>1958</v>
      </c>
      <c r="E74" s="485"/>
    </row>
    <row r="75" spans="1:5" ht="26.25" customHeight="1">
      <c r="A75" s="482" t="s">
        <v>1956</v>
      </c>
      <c r="B75" s="483" t="s">
        <v>2164</v>
      </c>
      <c r="C75" s="484">
        <v>9931430</v>
      </c>
      <c r="D75" s="506" t="s">
        <v>1958</v>
      </c>
      <c r="E75" s="485"/>
    </row>
    <row r="76" spans="1:5" ht="26.25" customHeight="1">
      <c r="A76" s="482" t="s">
        <v>1956</v>
      </c>
      <c r="B76" s="483" t="s">
        <v>2165</v>
      </c>
      <c r="C76" s="484">
        <v>1775200</v>
      </c>
      <c r="D76" s="506" t="s">
        <v>1958</v>
      </c>
      <c r="E76" s="485"/>
    </row>
    <row r="77" spans="1:5" ht="26.25" customHeight="1">
      <c r="A77" s="482" t="s">
        <v>1956</v>
      </c>
      <c r="B77" s="483" t="s">
        <v>2166</v>
      </c>
      <c r="C77" s="484">
        <v>190430</v>
      </c>
      <c r="D77" s="506" t="s">
        <v>1958</v>
      </c>
      <c r="E77" s="485"/>
    </row>
    <row r="78" spans="1:5" ht="26.25" customHeight="1">
      <c r="A78" s="482" t="s">
        <v>1956</v>
      </c>
      <c r="B78" s="483" t="s">
        <v>2167</v>
      </c>
      <c r="C78" s="484">
        <v>5000</v>
      </c>
      <c r="D78" s="506" t="s">
        <v>1958</v>
      </c>
      <c r="E78" s="485"/>
    </row>
    <row r="79" spans="1:5" ht="26.25" customHeight="1">
      <c r="A79" s="482" t="s">
        <v>1956</v>
      </c>
      <c r="B79" s="483" t="s">
        <v>2168</v>
      </c>
      <c r="C79" s="484">
        <v>2020810</v>
      </c>
      <c r="D79" s="506" t="s">
        <v>1958</v>
      </c>
      <c r="E79" s="485"/>
    </row>
    <row r="80" spans="1:5" ht="26.25" customHeight="1">
      <c r="A80" s="482" t="s">
        <v>1956</v>
      </c>
      <c r="B80" s="483" t="s">
        <v>2169</v>
      </c>
      <c r="C80" s="484">
        <v>3176900</v>
      </c>
      <c r="D80" s="506" t="s">
        <v>1958</v>
      </c>
      <c r="E80" s="485"/>
    </row>
    <row r="81" spans="1:5" ht="26.25" customHeight="1">
      <c r="A81" s="482" t="s">
        <v>1956</v>
      </c>
      <c r="B81" s="483" t="s">
        <v>2170</v>
      </c>
      <c r="C81" s="484">
        <v>82420</v>
      </c>
      <c r="D81" s="506" t="s">
        <v>1958</v>
      </c>
      <c r="E81" s="485"/>
    </row>
    <row r="82" spans="1:5" ht="26.25" customHeight="1">
      <c r="A82" s="482" t="s">
        <v>1956</v>
      </c>
      <c r="B82" s="483" t="s">
        <v>2171</v>
      </c>
      <c r="C82" s="484">
        <v>234340</v>
      </c>
      <c r="D82" s="506" t="s">
        <v>1958</v>
      </c>
      <c r="E82" s="485"/>
    </row>
    <row r="83" spans="1:5" ht="26.25" customHeight="1">
      <c r="A83" s="482" t="s">
        <v>1956</v>
      </c>
      <c r="B83" s="483" t="s">
        <v>2172</v>
      </c>
      <c r="C83" s="484">
        <v>2682560</v>
      </c>
      <c r="D83" s="506" t="s">
        <v>1958</v>
      </c>
      <c r="E83" s="485"/>
    </row>
    <row r="84" spans="1:5" ht="26.25" customHeight="1">
      <c r="A84" s="482" t="s">
        <v>1956</v>
      </c>
      <c r="B84" s="483" t="s">
        <v>2173</v>
      </c>
      <c r="C84" s="484">
        <v>30000</v>
      </c>
      <c r="D84" s="506" t="s">
        <v>1958</v>
      </c>
      <c r="E84" s="485"/>
    </row>
    <row r="85" spans="1:5" ht="26.25" customHeight="1">
      <c r="A85" s="482" t="s">
        <v>1956</v>
      </c>
      <c r="B85" s="483" t="s">
        <v>2174</v>
      </c>
      <c r="C85" s="484">
        <v>230670</v>
      </c>
      <c r="D85" s="506" t="s">
        <v>1958</v>
      </c>
      <c r="E85" s="485"/>
    </row>
    <row r="86" spans="1:5" ht="26.25" customHeight="1">
      <c r="A86" s="482" t="s">
        <v>1956</v>
      </c>
      <c r="B86" s="483" t="s">
        <v>2175</v>
      </c>
      <c r="C86" s="484">
        <v>58140</v>
      </c>
      <c r="D86" s="506" t="s">
        <v>1958</v>
      </c>
      <c r="E86" s="485"/>
    </row>
    <row r="87" spans="1:5" ht="26.25" customHeight="1">
      <c r="A87" s="482" t="s">
        <v>1956</v>
      </c>
      <c r="B87" s="483" t="s">
        <v>2176</v>
      </c>
      <c r="C87" s="484">
        <v>1032410</v>
      </c>
      <c r="D87" s="506" t="s">
        <v>1958</v>
      </c>
      <c r="E87" s="485"/>
    </row>
    <row r="88" spans="1:5" ht="26.25" customHeight="1">
      <c r="A88" s="482" t="s">
        <v>1954</v>
      </c>
      <c r="B88" s="483" t="s">
        <v>175</v>
      </c>
      <c r="C88" s="484">
        <f>SUM(C89,C90,C91,C92,C93)</f>
        <v>2632930</v>
      </c>
      <c r="D88" s="486"/>
      <c r="E88" s="485"/>
    </row>
    <row r="89" spans="1:5" ht="26.25" customHeight="1">
      <c r="A89" s="482" t="s">
        <v>1956</v>
      </c>
      <c r="B89" s="483" t="s">
        <v>2177</v>
      </c>
      <c r="C89" s="484">
        <v>86220</v>
      </c>
      <c r="D89" s="506" t="s">
        <v>1958</v>
      </c>
      <c r="E89" s="485"/>
    </row>
    <row r="90" spans="1:5" ht="26.25" customHeight="1">
      <c r="A90" s="482" t="s">
        <v>1956</v>
      </c>
      <c r="B90" s="483" t="s">
        <v>2178</v>
      </c>
      <c r="C90" s="484">
        <v>50000</v>
      </c>
      <c r="D90" s="506" t="s">
        <v>1958</v>
      </c>
      <c r="E90" s="485"/>
    </row>
    <row r="91" spans="1:5" ht="26.25" customHeight="1">
      <c r="A91" s="482" t="s">
        <v>1956</v>
      </c>
      <c r="B91" s="483" t="s">
        <v>2179</v>
      </c>
      <c r="C91" s="484">
        <v>549490</v>
      </c>
      <c r="D91" s="506" t="s">
        <v>1958</v>
      </c>
      <c r="E91" s="485"/>
    </row>
    <row r="92" spans="1:5" ht="26.25" customHeight="1">
      <c r="A92" s="482" t="s">
        <v>1956</v>
      </c>
      <c r="B92" s="483" t="s">
        <v>2180</v>
      </c>
      <c r="C92" s="484">
        <v>3000</v>
      </c>
      <c r="D92" s="506" t="s">
        <v>1958</v>
      </c>
      <c r="E92" s="485"/>
    </row>
    <row r="93" spans="1:5" ht="26.25" customHeight="1">
      <c r="A93" s="482" t="s">
        <v>1956</v>
      </c>
      <c r="B93" s="483" t="s">
        <v>2181</v>
      </c>
      <c r="C93" s="484">
        <v>1944220</v>
      </c>
      <c r="D93" s="506" t="s">
        <v>1958</v>
      </c>
      <c r="E93" s="485"/>
    </row>
    <row r="94" spans="1:5" ht="26.25" customHeight="1">
      <c r="A94" s="503" t="s">
        <v>1953</v>
      </c>
      <c r="B94" s="504" t="s">
        <v>54</v>
      </c>
      <c r="C94" s="505">
        <f>SUM(C95,C103,C115,C122)</f>
        <v>158241430</v>
      </c>
      <c r="D94" s="486"/>
      <c r="E94" s="485"/>
    </row>
    <row r="95" spans="1:5" ht="26.25" customHeight="1">
      <c r="A95" s="482" t="s">
        <v>1954</v>
      </c>
      <c r="B95" s="483" t="s">
        <v>178</v>
      </c>
      <c r="C95" s="484">
        <f>SUM(C96,C97,C98,C99,C100,C101,C102)</f>
        <v>9167500</v>
      </c>
      <c r="D95" s="486"/>
      <c r="E95" s="485"/>
    </row>
    <row r="96" spans="1:5" ht="26.25" customHeight="1">
      <c r="A96" s="482" t="s">
        <v>1956</v>
      </c>
      <c r="B96" s="483" t="s">
        <v>2182</v>
      </c>
      <c r="C96" s="484">
        <v>96300</v>
      </c>
      <c r="D96" s="506" t="s">
        <v>1958</v>
      </c>
      <c r="E96" s="485"/>
    </row>
    <row r="97" spans="1:5" ht="26.25" customHeight="1">
      <c r="A97" s="482" t="s">
        <v>1956</v>
      </c>
      <c r="B97" s="483" t="s">
        <v>2183</v>
      </c>
      <c r="C97" s="484">
        <v>1668100</v>
      </c>
      <c r="D97" s="506" t="s">
        <v>1958</v>
      </c>
      <c r="E97" s="485"/>
    </row>
    <row r="98" spans="1:5" ht="26.25" customHeight="1">
      <c r="A98" s="482" t="s">
        <v>1956</v>
      </c>
      <c r="B98" s="483" t="s">
        <v>2184</v>
      </c>
      <c r="C98" s="484">
        <v>29760</v>
      </c>
      <c r="D98" s="506" t="s">
        <v>1958</v>
      </c>
      <c r="E98" s="485"/>
    </row>
    <row r="99" spans="1:5" ht="26.25" customHeight="1">
      <c r="A99" s="482" t="s">
        <v>1956</v>
      </c>
      <c r="B99" s="483" t="s">
        <v>2185</v>
      </c>
      <c r="C99" s="484">
        <v>301360</v>
      </c>
      <c r="D99" s="506" t="s">
        <v>1958</v>
      </c>
      <c r="E99" s="485"/>
    </row>
    <row r="100" spans="1:5" ht="26.25" customHeight="1">
      <c r="A100" s="482" t="s">
        <v>1956</v>
      </c>
      <c r="B100" s="483" t="s">
        <v>2003</v>
      </c>
      <c r="C100" s="484">
        <v>20</v>
      </c>
      <c r="D100" s="506" t="s">
        <v>1958</v>
      </c>
      <c r="E100" s="485"/>
    </row>
    <row r="101" spans="1:5" ht="26.25" customHeight="1">
      <c r="A101" s="482" t="s">
        <v>1956</v>
      </c>
      <c r="B101" s="483" t="s">
        <v>2004</v>
      </c>
      <c r="C101" s="484">
        <v>7065840</v>
      </c>
      <c r="D101" s="506" t="s">
        <v>1958</v>
      </c>
      <c r="E101" s="485"/>
    </row>
    <row r="102" spans="1:5" ht="26.25" customHeight="1">
      <c r="A102" s="482" t="s">
        <v>1956</v>
      </c>
      <c r="B102" s="483" t="s">
        <v>2005</v>
      </c>
      <c r="C102" s="484">
        <v>6120</v>
      </c>
      <c r="D102" s="506" t="s">
        <v>1958</v>
      </c>
      <c r="E102" s="485"/>
    </row>
    <row r="103" spans="1:5" ht="26.25" customHeight="1">
      <c r="A103" s="482" t="s">
        <v>1954</v>
      </c>
      <c r="B103" s="483" t="s">
        <v>55</v>
      </c>
      <c r="C103" s="484">
        <f>SUM(C104:C114)</f>
        <v>111942080</v>
      </c>
      <c r="D103" s="486"/>
      <c r="E103" s="485"/>
    </row>
    <row r="104" spans="1:5" ht="26.25" customHeight="1">
      <c r="A104" s="482" t="s">
        <v>1956</v>
      </c>
      <c r="B104" s="483" t="s">
        <v>2006</v>
      </c>
      <c r="C104" s="484">
        <v>2850000</v>
      </c>
      <c r="D104" s="506" t="s">
        <v>1958</v>
      </c>
      <c r="E104" s="485"/>
    </row>
    <row r="105" spans="1:5" ht="26.25" customHeight="1">
      <c r="A105" s="482" t="s">
        <v>1956</v>
      </c>
      <c r="B105" s="483" t="s">
        <v>2007</v>
      </c>
      <c r="C105" s="484">
        <v>183000</v>
      </c>
      <c r="D105" s="506" t="s">
        <v>1958</v>
      </c>
      <c r="E105" s="485"/>
    </row>
    <row r="106" spans="1:5" ht="26.25" customHeight="1">
      <c r="A106" s="482" t="s">
        <v>1956</v>
      </c>
      <c r="B106" s="483" t="s">
        <v>2008</v>
      </c>
      <c r="C106" s="484">
        <v>43816460</v>
      </c>
      <c r="D106" s="507" t="s">
        <v>2009</v>
      </c>
      <c r="E106" s="485"/>
    </row>
    <row r="107" spans="1:5" ht="26.25" customHeight="1">
      <c r="A107" s="482" t="s">
        <v>1956</v>
      </c>
      <c r="B107" s="483" t="s">
        <v>2010</v>
      </c>
      <c r="C107" s="484">
        <v>866000</v>
      </c>
      <c r="D107" s="506" t="s">
        <v>1958</v>
      </c>
      <c r="E107" s="485"/>
    </row>
    <row r="108" spans="1:5" ht="26.25" customHeight="1">
      <c r="A108" s="482" t="s">
        <v>1956</v>
      </c>
      <c r="B108" s="483" t="s">
        <v>2011</v>
      </c>
      <c r="C108" s="484">
        <v>22112560</v>
      </c>
      <c r="D108" s="486" t="s">
        <v>2012</v>
      </c>
      <c r="E108" s="485"/>
    </row>
    <row r="109" spans="1:5" ht="26.25" customHeight="1">
      <c r="A109" s="482" t="s">
        <v>1956</v>
      </c>
      <c r="B109" s="483" t="s">
        <v>2013</v>
      </c>
      <c r="C109" s="484">
        <v>40389850</v>
      </c>
      <c r="D109" s="486" t="s">
        <v>2014</v>
      </c>
      <c r="E109" s="485"/>
    </row>
    <row r="110" spans="1:5" ht="26.25" customHeight="1">
      <c r="A110" s="482" t="s">
        <v>1956</v>
      </c>
      <c r="B110" s="483" t="s">
        <v>2015</v>
      </c>
      <c r="C110" s="484">
        <v>27460</v>
      </c>
      <c r="D110" s="506" t="s">
        <v>1958</v>
      </c>
      <c r="E110" s="485"/>
    </row>
    <row r="111" spans="1:5" ht="26.25" customHeight="1">
      <c r="A111" s="482" t="s">
        <v>1956</v>
      </c>
      <c r="B111" s="483" t="s">
        <v>2016</v>
      </c>
      <c r="C111" s="484">
        <v>500</v>
      </c>
      <c r="D111" s="506" t="s">
        <v>1958</v>
      </c>
      <c r="E111" s="485"/>
    </row>
    <row r="112" spans="1:5" ht="26.25" customHeight="1">
      <c r="A112" s="482" t="s">
        <v>1956</v>
      </c>
      <c r="B112" s="483" t="s">
        <v>2017</v>
      </c>
      <c r="C112" s="484">
        <v>1651700</v>
      </c>
      <c r="D112" s="506" t="s">
        <v>1958</v>
      </c>
      <c r="E112" s="485"/>
    </row>
    <row r="113" spans="1:5" ht="26.25" customHeight="1">
      <c r="A113" s="482" t="s">
        <v>1956</v>
      </c>
      <c r="B113" s="483" t="s">
        <v>2018</v>
      </c>
      <c r="C113" s="484">
        <v>33950</v>
      </c>
      <c r="D113" s="506" t="s">
        <v>1958</v>
      </c>
      <c r="E113" s="485"/>
    </row>
    <row r="114" spans="1:5" ht="26.25" customHeight="1">
      <c r="A114" s="482" t="s">
        <v>1956</v>
      </c>
      <c r="B114" s="483" t="s">
        <v>2019</v>
      </c>
      <c r="C114" s="484">
        <v>10600</v>
      </c>
      <c r="D114" s="506" t="s">
        <v>1958</v>
      </c>
      <c r="E114" s="485"/>
    </row>
    <row r="115" spans="1:5" ht="26.25" customHeight="1">
      <c r="A115" s="482" t="s">
        <v>1954</v>
      </c>
      <c r="B115" s="483" t="s">
        <v>189</v>
      </c>
      <c r="C115" s="484">
        <v>17966180</v>
      </c>
      <c r="D115" s="486"/>
      <c r="E115" s="485"/>
    </row>
    <row r="116" spans="1:5" ht="26.25" customHeight="1">
      <c r="A116" s="482" t="s">
        <v>1956</v>
      </c>
      <c r="B116" s="483" t="s">
        <v>2020</v>
      </c>
      <c r="C116" s="484">
        <v>2514130</v>
      </c>
      <c r="D116" s="506" t="s">
        <v>1958</v>
      </c>
      <c r="E116" s="485"/>
    </row>
    <row r="117" spans="1:5" ht="26.25" customHeight="1">
      <c r="A117" s="482" t="s">
        <v>1956</v>
      </c>
      <c r="B117" s="483" t="s">
        <v>2021</v>
      </c>
      <c r="C117" s="484">
        <v>11938990</v>
      </c>
      <c r="D117" s="487" t="s">
        <v>2022</v>
      </c>
      <c r="E117" s="485"/>
    </row>
    <row r="118" spans="1:5" ht="26.25" customHeight="1">
      <c r="A118" s="482" t="s">
        <v>1956</v>
      </c>
      <c r="B118" s="483" t="s">
        <v>2023</v>
      </c>
      <c r="C118" s="484">
        <v>1730500</v>
      </c>
      <c r="D118" s="506" t="s">
        <v>1958</v>
      </c>
      <c r="E118" s="485"/>
    </row>
    <row r="119" spans="1:5" ht="26.25" customHeight="1">
      <c r="A119" s="482" t="s">
        <v>1956</v>
      </c>
      <c r="B119" s="483" t="s">
        <v>2024</v>
      </c>
      <c r="C119" s="484">
        <v>394660</v>
      </c>
      <c r="D119" s="506" t="s">
        <v>1958</v>
      </c>
      <c r="E119" s="485"/>
    </row>
    <row r="120" spans="1:5" ht="26.25" customHeight="1">
      <c r="A120" s="482" t="s">
        <v>1956</v>
      </c>
      <c r="B120" s="483" t="s">
        <v>2025</v>
      </c>
      <c r="C120" s="484">
        <v>1330000</v>
      </c>
      <c r="D120" s="506" t="s">
        <v>1958</v>
      </c>
      <c r="E120" s="485"/>
    </row>
    <row r="121" spans="1:5" ht="26.25" customHeight="1">
      <c r="A121" s="482" t="s">
        <v>1956</v>
      </c>
      <c r="B121" s="483" t="s">
        <v>2026</v>
      </c>
      <c r="C121" s="484">
        <v>57900</v>
      </c>
      <c r="D121" s="506" t="s">
        <v>1958</v>
      </c>
      <c r="E121" s="485"/>
    </row>
    <row r="122" spans="1:5" ht="26.25" customHeight="1">
      <c r="A122" s="482" t="s">
        <v>1954</v>
      </c>
      <c r="B122" s="483" t="s">
        <v>252</v>
      </c>
      <c r="C122" s="484">
        <v>19165670</v>
      </c>
      <c r="D122" s="486"/>
      <c r="E122" s="485"/>
    </row>
    <row r="123" spans="1:5" ht="26.25" customHeight="1">
      <c r="A123" s="482" t="s">
        <v>1956</v>
      </c>
      <c r="B123" s="483" t="s">
        <v>2027</v>
      </c>
      <c r="C123" s="484">
        <v>17736100</v>
      </c>
      <c r="D123" s="486" t="s">
        <v>2028</v>
      </c>
      <c r="E123" s="485"/>
    </row>
    <row r="124" spans="1:5" ht="26.25" customHeight="1">
      <c r="A124" s="482" t="s">
        <v>1956</v>
      </c>
      <c r="B124" s="483" t="s">
        <v>2029</v>
      </c>
      <c r="C124" s="484">
        <v>460250</v>
      </c>
      <c r="D124" s="506" t="s">
        <v>1958</v>
      </c>
      <c r="E124" s="485"/>
    </row>
    <row r="125" spans="1:5" ht="26.25" customHeight="1">
      <c r="A125" s="482" t="s">
        <v>1956</v>
      </c>
      <c r="B125" s="483" t="s">
        <v>2030</v>
      </c>
      <c r="C125" s="484">
        <v>21000</v>
      </c>
      <c r="D125" s="506" t="s">
        <v>1958</v>
      </c>
      <c r="E125" s="485"/>
    </row>
    <row r="126" spans="1:5" ht="26.25" customHeight="1">
      <c r="A126" s="482" t="s">
        <v>1956</v>
      </c>
      <c r="B126" s="483" t="s">
        <v>2031</v>
      </c>
      <c r="C126" s="484">
        <v>524700</v>
      </c>
      <c r="D126" s="506" t="s">
        <v>1958</v>
      </c>
      <c r="E126" s="485"/>
    </row>
    <row r="127" spans="1:5" ht="26.25" customHeight="1">
      <c r="A127" s="482" t="s">
        <v>1956</v>
      </c>
      <c r="B127" s="483" t="s">
        <v>2032</v>
      </c>
      <c r="C127" s="484">
        <v>413620</v>
      </c>
      <c r="D127" s="506" t="s">
        <v>1958</v>
      </c>
      <c r="E127" s="485"/>
    </row>
    <row r="128" spans="1:5" ht="26.25" customHeight="1">
      <c r="A128" s="482" t="s">
        <v>1956</v>
      </c>
      <c r="B128" s="483" t="s">
        <v>2033</v>
      </c>
      <c r="C128" s="484">
        <v>10000</v>
      </c>
      <c r="D128" s="506" t="s">
        <v>1958</v>
      </c>
      <c r="E128" s="485"/>
    </row>
    <row r="129" spans="1:5" ht="26.25" customHeight="1">
      <c r="A129" s="503" t="s">
        <v>1953</v>
      </c>
      <c r="B129" s="504" t="s">
        <v>232</v>
      </c>
      <c r="C129" s="505">
        <f>SUM(C130,C132,C137)</f>
        <v>9346439</v>
      </c>
      <c r="D129" s="486"/>
      <c r="E129" s="485"/>
    </row>
    <row r="130" spans="1:5" ht="26.25" customHeight="1">
      <c r="A130" s="482" t="s">
        <v>1954</v>
      </c>
      <c r="B130" s="483" t="s">
        <v>2034</v>
      </c>
      <c r="C130" s="484">
        <v>4538110</v>
      </c>
      <c r="D130" s="486"/>
      <c r="E130" s="485"/>
    </row>
    <row r="131" spans="1:5" ht="26.25" customHeight="1">
      <c r="A131" s="482" t="s">
        <v>1956</v>
      </c>
      <c r="B131" s="483" t="s">
        <v>2035</v>
      </c>
      <c r="C131" s="484">
        <v>4538110</v>
      </c>
      <c r="D131" s="506" t="s">
        <v>1958</v>
      </c>
      <c r="E131" s="485"/>
    </row>
    <row r="132" spans="1:5" ht="26.25" customHeight="1">
      <c r="A132" s="482" t="s">
        <v>1954</v>
      </c>
      <c r="B132" s="483" t="s">
        <v>253</v>
      </c>
      <c r="C132" s="484">
        <v>2451350</v>
      </c>
      <c r="D132" s="486"/>
      <c r="E132" s="485"/>
    </row>
    <row r="133" spans="1:5" ht="26.25" customHeight="1">
      <c r="A133" s="482" t="s">
        <v>1956</v>
      </c>
      <c r="B133" s="483" t="s">
        <v>2036</v>
      </c>
      <c r="C133" s="484">
        <v>30000</v>
      </c>
      <c r="D133" s="506" t="s">
        <v>1958</v>
      </c>
      <c r="E133" s="485"/>
    </row>
    <row r="134" spans="1:5" ht="26.25" customHeight="1">
      <c r="A134" s="482" t="s">
        <v>1956</v>
      </c>
      <c r="B134" s="483" t="s">
        <v>2037</v>
      </c>
      <c r="C134" s="484">
        <v>442320</v>
      </c>
      <c r="D134" s="506" t="s">
        <v>1958</v>
      </c>
      <c r="E134" s="485"/>
    </row>
    <row r="135" spans="1:5" ht="26.25" customHeight="1">
      <c r="A135" s="482" t="s">
        <v>1956</v>
      </c>
      <c r="B135" s="483" t="s">
        <v>2038</v>
      </c>
      <c r="C135" s="484">
        <v>113350</v>
      </c>
      <c r="D135" s="506" t="s">
        <v>1958</v>
      </c>
      <c r="E135" s="485"/>
    </row>
    <row r="136" spans="1:5" ht="26.25" customHeight="1">
      <c r="A136" s="482" t="s">
        <v>1956</v>
      </c>
      <c r="B136" s="483" t="s">
        <v>2039</v>
      </c>
      <c r="C136" s="484">
        <v>1865680</v>
      </c>
      <c r="D136" s="506" t="s">
        <v>1958</v>
      </c>
      <c r="E136" s="485"/>
    </row>
    <row r="137" spans="1:5" ht="26.25" customHeight="1">
      <c r="A137" s="482" t="s">
        <v>1954</v>
      </c>
      <c r="B137" s="483" t="s">
        <v>233</v>
      </c>
      <c r="C137" s="484">
        <v>2356979</v>
      </c>
      <c r="D137" s="486"/>
      <c r="E137" s="485"/>
    </row>
    <row r="138" spans="1:5" ht="26.25" customHeight="1">
      <c r="A138" s="482" t="s">
        <v>1956</v>
      </c>
      <c r="B138" s="483" t="s">
        <v>2040</v>
      </c>
      <c r="C138" s="484">
        <v>448880</v>
      </c>
      <c r="D138" s="506" t="s">
        <v>1958</v>
      </c>
      <c r="E138" s="485"/>
    </row>
    <row r="139" spans="1:5" ht="26.25" customHeight="1">
      <c r="A139" s="482" t="s">
        <v>1956</v>
      </c>
      <c r="B139" s="483" t="s">
        <v>2041</v>
      </c>
      <c r="C139" s="484">
        <v>1908099</v>
      </c>
      <c r="D139" s="506" t="s">
        <v>1958</v>
      </c>
      <c r="E139" s="485"/>
    </row>
    <row r="140" spans="1:5" ht="26.25" customHeight="1">
      <c r="A140" s="503" t="s">
        <v>1953</v>
      </c>
      <c r="B140" s="504" t="s">
        <v>2042</v>
      </c>
      <c r="C140" s="505">
        <f>SUM(C141,C143)</f>
        <v>33867928</v>
      </c>
      <c r="D140" s="486"/>
      <c r="E140" s="485"/>
    </row>
    <row r="141" spans="1:5" ht="26.25" customHeight="1">
      <c r="A141" s="482" t="s">
        <v>1954</v>
      </c>
      <c r="B141" s="483" t="s">
        <v>2043</v>
      </c>
      <c r="C141" s="484">
        <v>9936090</v>
      </c>
      <c r="D141" s="486"/>
      <c r="E141" s="485"/>
    </row>
    <row r="142" spans="1:5" ht="26.25" customHeight="1">
      <c r="A142" s="482" t="s">
        <v>1956</v>
      </c>
      <c r="B142" s="483" t="s">
        <v>2044</v>
      </c>
      <c r="C142" s="484">
        <v>9936090</v>
      </c>
      <c r="D142" s="506" t="s">
        <v>1958</v>
      </c>
      <c r="E142" s="485"/>
    </row>
    <row r="143" spans="1:5" ht="26.25" customHeight="1">
      <c r="A143" s="482" t="s">
        <v>1954</v>
      </c>
      <c r="B143" s="483" t="s">
        <v>2045</v>
      </c>
      <c r="C143" s="484">
        <v>23931838</v>
      </c>
      <c r="D143" s="486"/>
      <c r="E143" s="485"/>
    </row>
    <row r="144" spans="1:5" ht="26.25" customHeight="1">
      <c r="A144" s="482" t="s">
        <v>1956</v>
      </c>
      <c r="B144" s="483" t="s">
        <v>2046</v>
      </c>
      <c r="C144" s="484">
        <v>560408</v>
      </c>
      <c r="D144" s="506" t="s">
        <v>1958</v>
      </c>
      <c r="E144" s="485"/>
    </row>
    <row r="145" spans="1:5" ht="26.25" customHeight="1">
      <c r="A145" s="482" t="s">
        <v>1956</v>
      </c>
      <c r="B145" s="483" t="s">
        <v>2047</v>
      </c>
      <c r="C145" s="484">
        <v>226840</v>
      </c>
      <c r="D145" s="506" t="s">
        <v>1958</v>
      </c>
      <c r="E145" s="485"/>
    </row>
    <row r="146" spans="1:5" ht="26.25" customHeight="1">
      <c r="A146" s="482" t="s">
        <v>1956</v>
      </c>
      <c r="B146" s="483" t="s">
        <v>2048</v>
      </c>
      <c r="C146" s="484">
        <v>500000</v>
      </c>
      <c r="D146" s="506" t="s">
        <v>1958</v>
      </c>
      <c r="E146" s="488"/>
    </row>
    <row r="147" spans="1:5" ht="26.25" customHeight="1">
      <c r="A147" s="482" t="s">
        <v>1956</v>
      </c>
      <c r="B147" s="483" t="s">
        <v>2049</v>
      </c>
      <c r="C147" s="484">
        <v>22644590</v>
      </c>
      <c r="D147" s="489" t="s">
        <v>2050</v>
      </c>
      <c r="E147" s="488"/>
    </row>
    <row r="148" spans="1:5" ht="26.25" customHeight="1">
      <c r="A148" s="503" t="s">
        <v>1953</v>
      </c>
      <c r="B148" s="504" t="s">
        <v>236</v>
      </c>
      <c r="C148" s="505">
        <f>SUM(C149,C151,C154)</f>
        <v>4844572</v>
      </c>
      <c r="D148" s="489"/>
      <c r="E148" s="488"/>
    </row>
    <row r="149" spans="1:5" ht="26.25" customHeight="1">
      <c r="A149" s="482" t="s">
        <v>1954</v>
      </c>
      <c r="B149" s="483" t="s">
        <v>414</v>
      </c>
      <c r="C149" s="484">
        <v>243271</v>
      </c>
      <c r="D149" s="489"/>
      <c r="E149" s="488"/>
    </row>
    <row r="150" spans="1:5" ht="26.25" customHeight="1">
      <c r="A150" s="482" t="s">
        <v>1956</v>
      </c>
      <c r="B150" s="483" t="s">
        <v>2051</v>
      </c>
      <c r="C150" s="484">
        <v>243271</v>
      </c>
      <c r="D150" s="506" t="s">
        <v>1958</v>
      </c>
      <c r="E150" s="488"/>
    </row>
    <row r="151" spans="1:5" ht="26.25" customHeight="1">
      <c r="A151" s="482" t="s">
        <v>1954</v>
      </c>
      <c r="B151" s="483" t="s">
        <v>2052</v>
      </c>
      <c r="C151" s="484">
        <v>164781</v>
      </c>
      <c r="D151" s="489"/>
      <c r="E151" s="488"/>
    </row>
    <row r="152" spans="1:5" ht="26.25" customHeight="1">
      <c r="A152" s="482" t="s">
        <v>1956</v>
      </c>
      <c r="B152" s="483" t="s">
        <v>2053</v>
      </c>
      <c r="C152" s="484">
        <v>8866</v>
      </c>
      <c r="D152" s="506" t="s">
        <v>1958</v>
      </c>
      <c r="E152" s="488"/>
    </row>
    <row r="153" spans="1:5" ht="26.25" customHeight="1">
      <c r="A153" s="482" t="s">
        <v>1956</v>
      </c>
      <c r="B153" s="483" t="s">
        <v>2054</v>
      </c>
      <c r="C153" s="484">
        <v>155915</v>
      </c>
      <c r="D153" s="506" t="s">
        <v>1958</v>
      </c>
      <c r="E153" s="488"/>
    </row>
    <row r="154" spans="1:5" ht="26.25" customHeight="1">
      <c r="A154" s="482" t="s">
        <v>1954</v>
      </c>
      <c r="B154" s="483" t="s">
        <v>237</v>
      </c>
      <c r="C154" s="484">
        <v>4436520</v>
      </c>
      <c r="D154" s="489"/>
      <c r="E154" s="488"/>
    </row>
    <row r="155" spans="1:5" ht="26.25" customHeight="1">
      <c r="A155" s="482" t="s">
        <v>1956</v>
      </c>
      <c r="B155" s="483" t="s">
        <v>2055</v>
      </c>
      <c r="C155" s="484">
        <v>3106000</v>
      </c>
      <c r="D155" s="506" t="s">
        <v>1958</v>
      </c>
      <c r="E155" s="488"/>
    </row>
    <row r="156" spans="1:5" ht="26.25" customHeight="1">
      <c r="A156" s="482" t="s">
        <v>1956</v>
      </c>
      <c r="B156" s="483" t="s">
        <v>2056</v>
      </c>
      <c r="C156" s="484">
        <v>68700</v>
      </c>
      <c r="D156" s="506" t="s">
        <v>1958</v>
      </c>
      <c r="E156" s="488"/>
    </row>
    <row r="157" spans="1:5" ht="26.25" customHeight="1">
      <c r="A157" s="482" t="s">
        <v>1956</v>
      </c>
      <c r="B157" s="483" t="s">
        <v>2057</v>
      </c>
      <c r="C157" s="484">
        <v>150</v>
      </c>
      <c r="D157" s="506" t="s">
        <v>1958</v>
      </c>
      <c r="E157" s="488"/>
    </row>
    <row r="158" spans="1:5" ht="26.25" customHeight="1">
      <c r="A158" s="482" t="s">
        <v>1956</v>
      </c>
      <c r="B158" s="483" t="s">
        <v>2058</v>
      </c>
      <c r="C158" s="484">
        <v>1261670</v>
      </c>
      <c r="D158" s="506" t="s">
        <v>1958</v>
      </c>
      <c r="E158" s="488"/>
    </row>
    <row r="159" spans="1:5" ht="26.25" customHeight="1">
      <c r="A159" s="503" t="s">
        <v>1953</v>
      </c>
      <c r="B159" s="504" t="s">
        <v>367</v>
      </c>
      <c r="C159" s="505">
        <f>SUM(C160,C165)</f>
        <v>19598690</v>
      </c>
      <c r="D159" s="489"/>
      <c r="E159" s="488"/>
    </row>
    <row r="160" spans="1:5" ht="26.25" customHeight="1">
      <c r="A160" s="482" t="s">
        <v>1954</v>
      </c>
      <c r="B160" s="483" t="s">
        <v>375</v>
      </c>
      <c r="C160" s="484">
        <v>19216490</v>
      </c>
      <c r="D160" s="489"/>
      <c r="E160" s="488"/>
    </row>
    <row r="161" spans="1:5" ht="26.25" customHeight="1">
      <c r="A161" s="482" t="s">
        <v>1956</v>
      </c>
      <c r="B161" s="483" t="s">
        <v>2059</v>
      </c>
      <c r="C161" s="484">
        <v>433830</v>
      </c>
      <c r="D161" s="506" t="s">
        <v>1958</v>
      </c>
      <c r="E161" s="488"/>
    </row>
    <row r="162" spans="1:5" ht="26.25" customHeight="1">
      <c r="A162" s="482" t="s">
        <v>1956</v>
      </c>
      <c r="B162" s="483" t="s">
        <v>2060</v>
      </c>
      <c r="C162" s="484">
        <v>5310000</v>
      </c>
      <c r="D162" s="506" t="s">
        <v>1958</v>
      </c>
      <c r="E162" s="488"/>
    </row>
    <row r="163" spans="1:5" ht="26.25" customHeight="1">
      <c r="A163" s="482" t="s">
        <v>1956</v>
      </c>
      <c r="B163" s="483" t="s">
        <v>2061</v>
      </c>
      <c r="C163" s="484">
        <v>13330660</v>
      </c>
      <c r="D163" s="489" t="s">
        <v>2062</v>
      </c>
      <c r="E163" s="488"/>
    </row>
    <row r="164" spans="1:5" ht="26.25" customHeight="1">
      <c r="A164" s="482" t="s">
        <v>1956</v>
      </c>
      <c r="B164" s="483" t="s">
        <v>2063</v>
      </c>
      <c r="C164" s="484">
        <v>142000</v>
      </c>
      <c r="D164" s="506" t="s">
        <v>1958</v>
      </c>
      <c r="E164" s="488"/>
    </row>
    <row r="165" spans="1:5" ht="26.25" customHeight="1">
      <c r="A165" s="482" t="s">
        <v>1954</v>
      </c>
      <c r="B165" s="483" t="s">
        <v>368</v>
      </c>
      <c r="C165" s="484">
        <v>382200</v>
      </c>
      <c r="D165" s="489"/>
      <c r="E165" s="488"/>
    </row>
    <row r="166" spans="1:5" ht="26.25" customHeight="1">
      <c r="A166" s="482" t="s">
        <v>1956</v>
      </c>
      <c r="B166" s="483" t="s">
        <v>2064</v>
      </c>
      <c r="C166" s="484">
        <v>4270</v>
      </c>
      <c r="D166" s="506" t="s">
        <v>1958</v>
      </c>
      <c r="E166" s="488"/>
    </row>
    <row r="167" spans="1:5" ht="26.25" customHeight="1">
      <c r="A167" s="482" t="s">
        <v>1956</v>
      </c>
      <c r="B167" s="483" t="s">
        <v>2065</v>
      </c>
      <c r="C167" s="484">
        <v>240</v>
      </c>
      <c r="D167" s="506" t="s">
        <v>1958</v>
      </c>
      <c r="E167" s="488"/>
    </row>
    <row r="168" spans="1:5" ht="26.25" customHeight="1">
      <c r="A168" s="482" t="s">
        <v>1956</v>
      </c>
      <c r="B168" s="483" t="s">
        <v>2066</v>
      </c>
      <c r="C168" s="484">
        <v>377690</v>
      </c>
      <c r="D168" s="506" t="s">
        <v>1958</v>
      </c>
      <c r="E168" s="488"/>
    </row>
    <row r="169" spans="1:5" ht="26.25" customHeight="1">
      <c r="A169" s="503" t="s">
        <v>1953</v>
      </c>
      <c r="B169" s="504" t="s">
        <v>240</v>
      </c>
      <c r="C169" s="505">
        <f>SUM(C170,C172,C174,C181)</f>
        <v>254197980</v>
      </c>
      <c r="D169" s="489"/>
      <c r="E169" s="488"/>
    </row>
    <row r="170" spans="1:5" ht="26.25" customHeight="1">
      <c r="A170" s="482" t="s">
        <v>1954</v>
      </c>
      <c r="B170" s="483" t="s">
        <v>78</v>
      </c>
      <c r="C170" s="484">
        <v>10099120</v>
      </c>
      <c r="D170" s="489"/>
      <c r="E170" s="488"/>
    </row>
    <row r="171" spans="1:5" ht="26.25" customHeight="1">
      <c r="A171" s="482" t="s">
        <v>1956</v>
      </c>
      <c r="B171" s="483" t="s">
        <v>2067</v>
      </c>
      <c r="C171" s="484">
        <v>10099120</v>
      </c>
      <c r="D171" s="490" t="s">
        <v>2068</v>
      </c>
      <c r="E171" s="488"/>
    </row>
    <row r="172" spans="1:5" ht="26.25" customHeight="1">
      <c r="A172" s="482" t="s">
        <v>1954</v>
      </c>
      <c r="B172" s="483" t="s">
        <v>1826</v>
      </c>
      <c r="C172" s="484">
        <v>13560450</v>
      </c>
      <c r="D172" s="489"/>
      <c r="E172" s="488"/>
    </row>
    <row r="173" spans="1:5" ht="26.25" customHeight="1">
      <c r="A173" s="482" t="s">
        <v>1956</v>
      </c>
      <c r="B173" s="483" t="s">
        <v>2069</v>
      </c>
      <c r="C173" s="484">
        <v>13560450</v>
      </c>
      <c r="D173" s="490" t="s">
        <v>2068</v>
      </c>
      <c r="E173" s="488"/>
    </row>
    <row r="174" spans="1:5" ht="26.25" customHeight="1">
      <c r="A174" s="482" t="s">
        <v>1954</v>
      </c>
      <c r="B174" s="483" t="s">
        <v>1832</v>
      </c>
      <c r="C174" s="484">
        <v>195688320</v>
      </c>
      <c r="D174" s="489"/>
      <c r="E174" s="488"/>
    </row>
    <row r="175" spans="1:5" ht="26.25" customHeight="1">
      <c r="A175" s="482" t="s">
        <v>1956</v>
      </c>
      <c r="B175" s="483" t="s">
        <v>2070</v>
      </c>
      <c r="C175" s="484">
        <v>266090</v>
      </c>
      <c r="D175" s="506" t="s">
        <v>1958</v>
      </c>
      <c r="E175" s="488"/>
    </row>
    <row r="176" spans="1:5" ht="26.25" customHeight="1">
      <c r="A176" s="482" t="s">
        <v>1956</v>
      </c>
      <c r="B176" s="483" t="s">
        <v>2071</v>
      </c>
      <c r="C176" s="484">
        <v>120413760</v>
      </c>
      <c r="D176" s="490" t="s">
        <v>2068</v>
      </c>
      <c r="E176" s="488"/>
    </row>
    <row r="177" spans="1:5" ht="26.25" customHeight="1">
      <c r="A177" s="482" t="s">
        <v>1956</v>
      </c>
      <c r="B177" s="483" t="s">
        <v>2072</v>
      </c>
      <c r="C177" s="484">
        <v>74983770</v>
      </c>
      <c r="D177" s="490" t="s">
        <v>2068</v>
      </c>
      <c r="E177" s="488"/>
    </row>
    <row r="178" spans="1:5" ht="26.25" customHeight="1">
      <c r="A178" s="482" t="s">
        <v>1956</v>
      </c>
      <c r="B178" s="483" t="s">
        <v>2073</v>
      </c>
      <c r="C178" s="484">
        <v>5130</v>
      </c>
      <c r="D178" s="506" t="s">
        <v>1958</v>
      </c>
      <c r="E178" s="488"/>
    </row>
    <row r="179" spans="1:5" ht="26.25" customHeight="1">
      <c r="A179" s="482" t="s">
        <v>1956</v>
      </c>
      <c r="B179" s="483" t="s">
        <v>2074</v>
      </c>
      <c r="C179" s="484">
        <v>11340</v>
      </c>
      <c r="D179" s="506" t="s">
        <v>1958</v>
      </c>
      <c r="E179" s="488"/>
    </row>
    <row r="180" spans="1:5" ht="26.25" customHeight="1">
      <c r="A180" s="482" t="s">
        <v>1956</v>
      </c>
      <c r="B180" s="483" t="s">
        <v>2075</v>
      </c>
      <c r="C180" s="484">
        <v>8230</v>
      </c>
      <c r="D180" s="506" t="s">
        <v>1958</v>
      </c>
      <c r="E180" s="488"/>
    </row>
    <row r="181" spans="1:5" ht="26.25" customHeight="1">
      <c r="A181" s="482" t="s">
        <v>1954</v>
      </c>
      <c r="B181" s="483" t="s">
        <v>241</v>
      </c>
      <c r="C181" s="484">
        <v>34850090</v>
      </c>
      <c r="D181" s="489"/>
      <c r="E181" s="488"/>
    </row>
    <row r="182" spans="1:5" ht="26.25" customHeight="1" thickBot="1">
      <c r="A182" s="482" t="s">
        <v>1956</v>
      </c>
      <c r="B182" s="491" t="s">
        <v>2076</v>
      </c>
      <c r="C182" s="492">
        <v>34850090</v>
      </c>
      <c r="D182" s="490" t="s">
        <v>2068</v>
      </c>
      <c r="E182" s="493"/>
    </row>
    <row r="183" spans="1:5" ht="26.25" customHeight="1">
      <c r="A183" s="503" t="s">
        <v>1953</v>
      </c>
      <c r="B183" s="504" t="s">
        <v>163</v>
      </c>
      <c r="C183" s="505">
        <f>SUM(C184,C197)</f>
        <v>55829744</v>
      </c>
      <c r="D183" s="508"/>
      <c r="E183" s="485"/>
    </row>
    <row r="184" spans="1:5" ht="26.25" customHeight="1">
      <c r="A184" s="482" t="s">
        <v>1954</v>
      </c>
      <c r="B184" s="483" t="s">
        <v>1837</v>
      </c>
      <c r="C184" s="484">
        <v>55820794</v>
      </c>
      <c r="D184" s="486"/>
      <c r="E184" s="485"/>
    </row>
    <row r="185" spans="1:5" ht="26.25" customHeight="1">
      <c r="A185" s="482" t="s">
        <v>1956</v>
      </c>
      <c r="B185" s="483" t="s">
        <v>2077</v>
      </c>
      <c r="C185" s="484">
        <v>17975570</v>
      </c>
      <c r="D185" s="506" t="s">
        <v>1958</v>
      </c>
      <c r="E185" s="485"/>
    </row>
    <row r="186" spans="1:5" ht="26.25" customHeight="1">
      <c r="A186" s="482" t="s">
        <v>1956</v>
      </c>
      <c r="B186" s="483" t="s">
        <v>1978</v>
      </c>
      <c r="C186" s="484">
        <v>345650</v>
      </c>
      <c r="D186" s="506" t="s">
        <v>1958</v>
      </c>
      <c r="E186" s="485"/>
    </row>
    <row r="187" spans="1:5" ht="26.25" customHeight="1">
      <c r="A187" s="482" t="s">
        <v>1956</v>
      </c>
      <c r="B187" s="483" t="s">
        <v>2078</v>
      </c>
      <c r="C187" s="484">
        <v>7471455</v>
      </c>
      <c r="D187" s="506" t="s">
        <v>1958</v>
      </c>
      <c r="E187" s="485"/>
    </row>
    <row r="188" spans="1:5" ht="26.25" customHeight="1">
      <c r="A188" s="482" t="s">
        <v>1956</v>
      </c>
      <c r="B188" s="483" t="s">
        <v>2079</v>
      </c>
      <c r="C188" s="484">
        <v>16498190</v>
      </c>
      <c r="D188" s="490" t="s">
        <v>2068</v>
      </c>
      <c r="E188" s="485"/>
    </row>
    <row r="189" spans="1:5" ht="26.25" customHeight="1">
      <c r="A189" s="482" t="s">
        <v>1956</v>
      </c>
      <c r="B189" s="483" t="s">
        <v>2080</v>
      </c>
      <c r="C189" s="484">
        <v>13190</v>
      </c>
      <c r="D189" s="506" t="s">
        <v>1958</v>
      </c>
      <c r="E189" s="485"/>
    </row>
    <row r="190" spans="1:5" ht="26.25" customHeight="1">
      <c r="A190" s="482" t="s">
        <v>1956</v>
      </c>
      <c r="B190" s="483" t="s">
        <v>2081</v>
      </c>
      <c r="C190" s="484">
        <v>2595000</v>
      </c>
      <c r="D190" s="506" t="s">
        <v>1958</v>
      </c>
      <c r="E190" s="485"/>
    </row>
    <row r="191" spans="1:5" ht="26.25" customHeight="1">
      <c r="A191" s="482" t="s">
        <v>1956</v>
      </c>
      <c r="B191" s="483" t="s">
        <v>2082</v>
      </c>
      <c r="C191" s="484">
        <v>2860200</v>
      </c>
      <c r="D191" s="506" t="s">
        <v>1958</v>
      </c>
      <c r="E191" s="485"/>
    </row>
    <row r="192" spans="1:5" ht="26.25" customHeight="1">
      <c r="A192" s="482" t="s">
        <v>1956</v>
      </c>
      <c r="B192" s="483" t="s">
        <v>2083</v>
      </c>
      <c r="C192" s="484">
        <v>1884370</v>
      </c>
      <c r="D192" s="506" t="s">
        <v>1958</v>
      </c>
      <c r="E192" s="485"/>
    </row>
    <row r="193" spans="1:5" ht="26.25" customHeight="1">
      <c r="A193" s="482" t="s">
        <v>1956</v>
      </c>
      <c r="B193" s="483" t="s">
        <v>2084</v>
      </c>
      <c r="C193" s="484">
        <v>1922000</v>
      </c>
      <c r="D193" s="506" t="s">
        <v>1958</v>
      </c>
      <c r="E193" s="485"/>
    </row>
    <row r="194" spans="1:5" ht="26.25" customHeight="1">
      <c r="A194" s="482" t="s">
        <v>1956</v>
      </c>
      <c r="B194" s="483" t="s">
        <v>2085</v>
      </c>
      <c r="C194" s="484">
        <v>650400</v>
      </c>
      <c r="D194" s="506" t="s">
        <v>1958</v>
      </c>
      <c r="E194" s="485"/>
    </row>
    <row r="195" spans="1:5" ht="26.25" customHeight="1">
      <c r="A195" s="482" t="s">
        <v>1956</v>
      </c>
      <c r="B195" s="483" t="s">
        <v>2086</v>
      </c>
      <c r="C195" s="484">
        <v>54794</v>
      </c>
      <c r="D195" s="506" t="s">
        <v>1958</v>
      </c>
      <c r="E195" s="485"/>
    </row>
    <row r="196" spans="1:5" ht="26.25" customHeight="1">
      <c r="A196" s="482" t="s">
        <v>1956</v>
      </c>
      <c r="B196" s="483" t="s">
        <v>2087</v>
      </c>
      <c r="C196" s="484">
        <v>3549975</v>
      </c>
      <c r="D196" s="506" t="s">
        <v>1958</v>
      </c>
      <c r="E196" s="485"/>
    </row>
    <row r="197" spans="1:5" ht="26.25" customHeight="1">
      <c r="A197" s="482" t="s">
        <v>1954</v>
      </c>
      <c r="B197" s="483" t="s">
        <v>292</v>
      </c>
      <c r="C197" s="484">
        <v>8950</v>
      </c>
      <c r="D197" s="486"/>
      <c r="E197" s="485"/>
    </row>
    <row r="198" spans="1:5" ht="26.25" customHeight="1">
      <c r="A198" s="482" t="s">
        <v>1956</v>
      </c>
      <c r="B198" s="483" t="s">
        <v>2088</v>
      </c>
      <c r="C198" s="484">
        <v>8950</v>
      </c>
      <c r="D198" s="506" t="s">
        <v>1958</v>
      </c>
      <c r="E198" s="485"/>
    </row>
    <row r="199" spans="1:5" ht="26.25" customHeight="1">
      <c r="A199" s="503" t="s">
        <v>1953</v>
      </c>
      <c r="B199" s="504" t="s">
        <v>310</v>
      </c>
      <c r="C199" s="505">
        <f>SUM(C200)</f>
        <v>125538180</v>
      </c>
      <c r="D199" s="486"/>
      <c r="E199" s="485"/>
    </row>
    <row r="200" spans="1:5" ht="26.25" customHeight="1">
      <c r="A200" s="482" t="s">
        <v>1954</v>
      </c>
      <c r="B200" s="483" t="s">
        <v>311</v>
      </c>
      <c r="C200" s="484">
        <v>125538180</v>
      </c>
      <c r="D200" s="486"/>
      <c r="E200" s="485"/>
    </row>
    <row r="201" spans="1:5" ht="26.25" customHeight="1">
      <c r="A201" s="482" t="s">
        <v>1956</v>
      </c>
      <c r="B201" s="483" t="s">
        <v>2089</v>
      </c>
      <c r="C201" s="484">
        <v>27300</v>
      </c>
      <c r="D201" s="506" t="s">
        <v>1958</v>
      </c>
      <c r="E201" s="485"/>
    </row>
    <row r="202" spans="1:5" ht="26.25" customHeight="1">
      <c r="A202" s="482" t="s">
        <v>1956</v>
      </c>
      <c r="B202" s="483" t="s">
        <v>2090</v>
      </c>
      <c r="C202" s="484">
        <v>47630</v>
      </c>
      <c r="D202" s="506" t="s">
        <v>1958</v>
      </c>
      <c r="E202" s="485"/>
    </row>
    <row r="203" spans="1:5" ht="26.25" customHeight="1">
      <c r="A203" s="482" t="s">
        <v>1956</v>
      </c>
      <c r="B203" s="483" t="s">
        <v>2091</v>
      </c>
      <c r="C203" s="484">
        <v>268820</v>
      </c>
      <c r="D203" s="506" t="s">
        <v>1958</v>
      </c>
      <c r="E203" s="485"/>
    </row>
    <row r="204" spans="1:5" ht="26.25" customHeight="1">
      <c r="A204" s="482" t="s">
        <v>1956</v>
      </c>
      <c r="B204" s="483" t="s">
        <v>2092</v>
      </c>
      <c r="C204" s="484">
        <v>1501200</v>
      </c>
      <c r="D204" s="506" t="s">
        <v>1958</v>
      </c>
      <c r="E204" s="485"/>
    </row>
    <row r="205" spans="1:5" ht="26.25" customHeight="1">
      <c r="A205" s="482" t="s">
        <v>1956</v>
      </c>
      <c r="B205" s="483" t="s">
        <v>2093</v>
      </c>
      <c r="C205" s="484">
        <v>6444310</v>
      </c>
      <c r="D205" s="506" t="s">
        <v>1958</v>
      </c>
      <c r="E205" s="485"/>
    </row>
    <row r="206" spans="1:5" ht="26.25" customHeight="1">
      <c r="A206" s="482" t="s">
        <v>1956</v>
      </c>
      <c r="B206" s="483" t="s">
        <v>2094</v>
      </c>
      <c r="C206" s="484">
        <v>52000</v>
      </c>
      <c r="D206" s="506" t="s">
        <v>1958</v>
      </c>
      <c r="E206" s="485"/>
    </row>
    <row r="207" spans="1:5" ht="26.25" customHeight="1">
      <c r="A207" s="482" t="s">
        <v>1956</v>
      </c>
      <c r="B207" s="483" t="s">
        <v>2095</v>
      </c>
      <c r="C207" s="484">
        <v>829740</v>
      </c>
      <c r="D207" s="506" t="s">
        <v>1958</v>
      </c>
      <c r="E207" s="485"/>
    </row>
    <row r="208" spans="1:5" ht="26.25" customHeight="1">
      <c r="A208" s="482" t="s">
        <v>1956</v>
      </c>
      <c r="B208" s="483" t="s">
        <v>2096</v>
      </c>
      <c r="C208" s="484">
        <v>10</v>
      </c>
      <c r="D208" s="506" t="s">
        <v>1958</v>
      </c>
      <c r="E208" s="485"/>
    </row>
    <row r="209" spans="1:5" ht="26.25" customHeight="1">
      <c r="A209" s="482" t="s">
        <v>1956</v>
      </c>
      <c r="B209" s="483" t="s">
        <v>2097</v>
      </c>
      <c r="C209" s="484">
        <v>250000</v>
      </c>
      <c r="D209" s="506" t="s">
        <v>1958</v>
      </c>
      <c r="E209" s="485"/>
    </row>
    <row r="210" spans="1:5" ht="26.25" customHeight="1">
      <c r="A210" s="482" t="s">
        <v>1956</v>
      </c>
      <c r="B210" s="483" t="s">
        <v>2098</v>
      </c>
      <c r="C210" s="484">
        <v>75000</v>
      </c>
      <c r="D210" s="506" t="s">
        <v>1958</v>
      </c>
      <c r="E210" s="485"/>
    </row>
    <row r="211" spans="1:5" ht="26.25" customHeight="1">
      <c r="A211" s="482" t="s">
        <v>1956</v>
      </c>
      <c r="B211" s="483" t="s">
        <v>2099</v>
      </c>
      <c r="C211" s="484">
        <v>146400</v>
      </c>
      <c r="D211" s="506" t="s">
        <v>1958</v>
      </c>
      <c r="E211" s="485"/>
    </row>
    <row r="212" spans="1:5" ht="26.25" customHeight="1">
      <c r="A212" s="482" t="s">
        <v>1956</v>
      </c>
      <c r="B212" s="483" t="s">
        <v>2100</v>
      </c>
      <c r="C212" s="484">
        <v>1062000</v>
      </c>
      <c r="D212" s="506" t="s">
        <v>1958</v>
      </c>
      <c r="E212" s="485"/>
    </row>
    <row r="213" spans="1:5" ht="26.25" customHeight="1">
      <c r="A213" s="482" t="s">
        <v>1956</v>
      </c>
      <c r="B213" s="494" t="s">
        <v>2101</v>
      </c>
      <c r="C213" s="484">
        <v>90648500</v>
      </c>
      <c r="D213" s="490" t="s">
        <v>2102</v>
      </c>
      <c r="E213" s="485"/>
    </row>
    <row r="214" spans="1:5" ht="26.25" customHeight="1">
      <c r="A214" s="482" t="s">
        <v>1956</v>
      </c>
      <c r="B214" s="483" t="s">
        <v>2103</v>
      </c>
      <c r="C214" s="484">
        <v>8430680</v>
      </c>
      <c r="D214" s="506" t="s">
        <v>1958</v>
      </c>
      <c r="E214" s="485"/>
    </row>
    <row r="215" spans="1:5" ht="26.25" customHeight="1">
      <c r="A215" s="482" t="s">
        <v>1956</v>
      </c>
      <c r="B215" s="483" t="s">
        <v>2104</v>
      </c>
      <c r="C215" s="484">
        <v>145000</v>
      </c>
      <c r="D215" s="506" t="s">
        <v>1958</v>
      </c>
      <c r="E215" s="485"/>
    </row>
    <row r="216" spans="1:5" ht="26.25" customHeight="1">
      <c r="A216" s="482" t="s">
        <v>1956</v>
      </c>
      <c r="B216" s="483" t="s">
        <v>2105</v>
      </c>
      <c r="C216" s="484">
        <v>468530</v>
      </c>
      <c r="D216" s="506" t="s">
        <v>1958</v>
      </c>
      <c r="E216" s="485"/>
    </row>
    <row r="217" spans="1:5" ht="26.25" customHeight="1">
      <c r="A217" s="482" t="s">
        <v>1956</v>
      </c>
      <c r="B217" s="483" t="s">
        <v>2106</v>
      </c>
      <c r="C217" s="484">
        <v>672000</v>
      </c>
      <c r="D217" s="506" t="s">
        <v>1958</v>
      </c>
      <c r="E217" s="485"/>
    </row>
    <row r="218" spans="1:5" ht="26.25" customHeight="1">
      <c r="A218" s="482" t="s">
        <v>1956</v>
      </c>
      <c r="B218" s="483" t="s">
        <v>2107</v>
      </c>
      <c r="C218" s="484">
        <v>1020200</v>
      </c>
      <c r="D218" s="506" t="s">
        <v>1958</v>
      </c>
      <c r="E218" s="485"/>
    </row>
    <row r="219" spans="1:5" ht="26.25" customHeight="1">
      <c r="A219" s="482" t="s">
        <v>1956</v>
      </c>
      <c r="B219" s="483" t="s">
        <v>2108</v>
      </c>
      <c r="C219" s="484">
        <v>7379290</v>
      </c>
      <c r="D219" s="506" t="s">
        <v>1958</v>
      </c>
      <c r="E219" s="485"/>
    </row>
    <row r="220" spans="1:5" ht="26.25" customHeight="1">
      <c r="A220" s="482" t="s">
        <v>1956</v>
      </c>
      <c r="B220" s="483" t="s">
        <v>2109</v>
      </c>
      <c r="C220" s="484">
        <v>6069570</v>
      </c>
      <c r="D220" s="506" t="s">
        <v>1958</v>
      </c>
      <c r="E220" s="485"/>
    </row>
    <row r="221" spans="1:5" ht="26.25" customHeight="1">
      <c r="A221" s="503" t="s">
        <v>1953</v>
      </c>
      <c r="B221" s="504" t="s">
        <v>397</v>
      </c>
      <c r="C221" s="505">
        <f>SUM(C222,C224,C231,C236)</f>
        <v>153523515</v>
      </c>
      <c r="D221" s="486"/>
      <c r="E221" s="485"/>
    </row>
    <row r="222" spans="1:5" ht="26.25" customHeight="1">
      <c r="A222" s="482" t="s">
        <v>1954</v>
      </c>
      <c r="B222" s="483" t="s">
        <v>2110</v>
      </c>
      <c r="C222" s="484">
        <v>175940</v>
      </c>
      <c r="D222" s="486"/>
      <c r="E222" s="485"/>
    </row>
    <row r="223" spans="1:5" ht="26.25" customHeight="1">
      <c r="A223" s="482" t="s">
        <v>1956</v>
      </c>
      <c r="B223" s="483" t="s">
        <v>2111</v>
      </c>
      <c r="C223" s="484">
        <v>175940</v>
      </c>
      <c r="D223" s="506" t="s">
        <v>1958</v>
      </c>
      <c r="E223" s="485"/>
    </row>
    <row r="224" spans="1:5" ht="26.25" customHeight="1">
      <c r="A224" s="482" t="s">
        <v>1954</v>
      </c>
      <c r="B224" s="483" t="s">
        <v>324</v>
      </c>
      <c r="C224" s="484">
        <f>SUM(C225:C230)</f>
        <v>23467835</v>
      </c>
      <c r="D224" s="486"/>
      <c r="E224" s="485"/>
    </row>
    <row r="225" spans="1:5" ht="26.25" customHeight="1">
      <c r="A225" s="482" t="s">
        <v>1956</v>
      </c>
      <c r="B225" s="483" t="s">
        <v>169</v>
      </c>
      <c r="C225" s="484">
        <v>5503340</v>
      </c>
      <c r="D225" s="506" t="s">
        <v>1958</v>
      </c>
      <c r="E225" s="485"/>
    </row>
    <row r="226" spans="1:5" ht="26.25" customHeight="1">
      <c r="A226" s="482" t="s">
        <v>1956</v>
      </c>
      <c r="B226" s="483" t="s">
        <v>2112</v>
      </c>
      <c r="C226" s="484">
        <v>494560</v>
      </c>
      <c r="D226" s="506" t="s">
        <v>1958</v>
      </c>
      <c r="E226" s="485"/>
    </row>
    <row r="227" spans="1:5" ht="26.25" customHeight="1">
      <c r="A227" s="482" t="s">
        <v>1956</v>
      </c>
      <c r="B227" s="483" t="s">
        <v>2113</v>
      </c>
      <c r="C227" s="484">
        <v>11770</v>
      </c>
      <c r="D227" s="506" t="s">
        <v>1958</v>
      </c>
      <c r="E227" s="485"/>
    </row>
    <row r="228" spans="1:5" ht="26.25" customHeight="1">
      <c r="A228" s="482" t="s">
        <v>1956</v>
      </c>
      <c r="B228" s="483" t="s">
        <v>2114</v>
      </c>
      <c r="C228" s="484">
        <v>617850</v>
      </c>
      <c r="D228" s="506" t="s">
        <v>1958</v>
      </c>
      <c r="E228" s="485"/>
    </row>
    <row r="229" spans="1:5" ht="26.25" customHeight="1">
      <c r="A229" s="482" t="s">
        <v>1956</v>
      </c>
      <c r="B229" s="483" t="s">
        <v>2115</v>
      </c>
      <c r="C229" s="484">
        <v>16717675</v>
      </c>
      <c r="D229" s="486" t="s">
        <v>2116</v>
      </c>
      <c r="E229" s="485"/>
    </row>
    <row r="230" spans="1:5" ht="26.25" customHeight="1">
      <c r="A230" s="482" t="s">
        <v>1956</v>
      </c>
      <c r="B230" s="483" t="s">
        <v>398</v>
      </c>
      <c r="C230" s="484">
        <v>122640</v>
      </c>
      <c r="D230" s="506" t="s">
        <v>1958</v>
      </c>
      <c r="E230" s="485"/>
    </row>
    <row r="231" spans="1:5" ht="26.25" customHeight="1">
      <c r="A231" s="482" t="s">
        <v>1954</v>
      </c>
      <c r="B231" s="483" t="s">
        <v>272</v>
      </c>
      <c r="C231" s="484">
        <f>SUM(C232:C235)</f>
        <v>20760790</v>
      </c>
      <c r="D231" s="486"/>
      <c r="E231" s="485"/>
    </row>
    <row r="232" spans="1:5" ht="26.25" customHeight="1">
      <c r="A232" s="482" t="s">
        <v>1956</v>
      </c>
      <c r="B232" s="483" t="s">
        <v>2117</v>
      </c>
      <c r="C232" s="484">
        <v>18014190</v>
      </c>
      <c r="D232" s="506" t="s">
        <v>2118</v>
      </c>
      <c r="E232" s="485"/>
    </row>
    <row r="233" spans="1:5" ht="26.25" customHeight="1">
      <c r="A233" s="482" t="s">
        <v>1956</v>
      </c>
      <c r="B233" s="483" t="s">
        <v>1264</v>
      </c>
      <c r="C233" s="484">
        <v>200600</v>
      </c>
      <c r="D233" s="506" t="s">
        <v>1958</v>
      </c>
      <c r="E233" s="485"/>
    </row>
    <row r="234" spans="1:5" ht="26.25" customHeight="1">
      <c r="A234" s="482" t="s">
        <v>1956</v>
      </c>
      <c r="B234" s="483" t="s">
        <v>2119</v>
      </c>
      <c r="C234" s="484">
        <v>36000</v>
      </c>
      <c r="D234" s="506" t="s">
        <v>1958</v>
      </c>
      <c r="E234" s="485"/>
    </row>
    <row r="235" spans="1:5" ht="26.25" customHeight="1">
      <c r="A235" s="482" t="s">
        <v>1956</v>
      </c>
      <c r="B235" s="483" t="s">
        <v>2120</v>
      </c>
      <c r="C235" s="484">
        <v>2510000</v>
      </c>
      <c r="D235" s="506" t="s">
        <v>1958</v>
      </c>
      <c r="E235" s="485"/>
    </row>
    <row r="236" spans="1:5" ht="26.25" customHeight="1">
      <c r="A236" s="482" t="s">
        <v>1954</v>
      </c>
      <c r="B236" s="483" t="s">
        <v>391</v>
      </c>
      <c r="C236" s="484">
        <f>SUM(C237:C249)</f>
        <v>109118950</v>
      </c>
      <c r="D236" s="486"/>
      <c r="E236" s="485"/>
    </row>
    <row r="237" spans="1:5" ht="26.25" customHeight="1">
      <c r="A237" s="482" t="s">
        <v>1956</v>
      </c>
      <c r="B237" s="483" t="s">
        <v>1869</v>
      </c>
      <c r="C237" s="484">
        <v>5790470</v>
      </c>
      <c r="D237" s="506" t="s">
        <v>1958</v>
      </c>
      <c r="E237" s="485"/>
    </row>
    <row r="238" spans="1:5" ht="26.25" customHeight="1">
      <c r="A238" s="482" t="s">
        <v>1956</v>
      </c>
      <c r="B238" s="483" t="s">
        <v>1872</v>
      </c>
      <c r="C238" s="484">
        <v>224740</v>
      </c>
      <c r="D238" s="506" t="s">
        <v>1958</v>
      </c>
      <c r="E238" s="485"/>
    </row>
    <row r="239" spans="1:5" ht="26.25" customHeight="1">
      <c r="A239" s="482" t="s">
        <v>1956</v>
      </c>
      <c r="B239" s="483" t="s">
        <v>2121</v>
      </c>
      <c r="C239" s="484">
        <v>44853020</v>
      </c>
      <c r="D239" s="486" t="s">
        <v>2122</v>
      </c>
      <c r="E239" s="485"/>
    </row>
    <row r="240" spans="1:5" ht="26.25" customHeight="1">
      <c r="A240" s="482" t="s">
        <v>1956</v>
      </c>
      <c r="B240" s="483" t="s">
        <v>1874</v>
      </c>
      <c r="C240" s="484">
        <v>3416160</v>
      </c>
      <c r="D240" s="506" t="s">
        <v>1958</v>
      </c>
      <c r="E240" s="485"/>
    </row>
    <row r="241" spans="1:5" ht="26.25" customHeight="1">
      <c r="A241" s="482" t="s">
        <v>1956</v>
      </c>
      <c r="B241" s="483" t="s">
        <v>392</v>
      </c>
      <c r="C241" s="484">
        <v>1012260</v>
      </c>
      <c r="D241" s="506" t="s">
        <v>1958</v>
      </c>
      <c r="E241" s="485"/>
    </row>
    <row r="242" spans="1:5" ht="26.25" customHeight="1">
      <c r="A242" s="482" t="s">
        <v>1956</v>
      </c>
      <c r="B242" s="483" t="s">
        <v>2123</v>
      </c>
      <c r="C242" s="484">
        <v>23673680</v>
      </c>
      <c r="D242" s="506" t="s">
        <v>2118</v>
      </c>
      <c r="E242" s="485"/>
    </row>
    <row r="243" spans="1:5" ht="26.25" customHeight="1">
      <c r="A243" s="482" t="s">
        <v>1956</v>
      </c>
      <c r="B243" s="483" t="s">
        <v>2124</v>
      </c>
      <c r="C243" s="484">
        <v>23633020</v>
      </c>
      <c r="D243" s="506" t="s">
        <v>2118</v>
      </c>
      <c r="E243" s="485"/>
    </row>
    <row r="244" spans="1:5" ht="26.25" customHeight="1">
      <c r="A244" s="482" t="s">
        <v>1956</v>
      </c>
      <c r="B244" s="483" t="s">
        <v>2125</v>
      </c>
      <c r="C244" s="484">
        <v>190950</v>
      </c>
      <c r="D244" s="506" t="s">
        <v>1958</v>
      </c>
      <c r="E244" s="485"/>
    </row>
    <row r="245" spans="1:5" ht="26.25" customHeight="1">
      <c r="A245" s="482" t="s">
        <v>1956</v>
      </c>
      <c r="B245" s="483" t="s">
        <v>2126</v>
      </c>
      <c r="C245" s="495">
        <v>2266000</v>
      </c>
      <c r="D245" s="506" t="s">
        <v>1958</v>
      </c>
      <c r="E245" s="485"/>
    </row>
    <row r="246" spans="1:5" ht="26.25" customHeight="1">
      <c r="A246" s="482" t="s">
        <v>1956</v>
      </c>
      <c r="B246" s="483" t="s">
        <v>1989</v>
      </c>
      <c r="C246" s="484">
        <v>5600</v>
      </c>
      <c r="D246" s="506" t="s">
        <v>1958</v>
      </c>
      <c r="E246" s="485"/>
    </row>
    <row r="247" spans="1:5" ht="26.25" customHeight="1">
      <c r="A247" s="482" t="s">
        <v>1956</v>
      </c>
      <c r="B247" s="483" t="s">
        <v>2127</v>
      </c>
      <c r="C247" s="484">
        <v>3087000</v>
      </c>
      <c r="D247" s="506" t="s">
        <v>1958</v>
      </c>
      <c r="E247" s="485"/>
    </row>
    <row r="248" spans="1:5" ht="26.25" customHeight="1">
      <c r="A248" s="482" t="s">
        <v>1956</v>
      </c>
      <c r="B248" s="483" t="s">
        <v>2128</v>
      </c>
      <c r="C248" s="484">
        <v>3050</v>
      </c>
      <c r="D248" s="506" t="s">
        <v>1958</v>
      </c>
      <c r="E248" s="485"/>
    </row>
    <row r="249" spans="1:5" ht="26.25" customHeight="1">
      <c r="A249" s="482" t="s">
        <v>1956</v>
      </c>
      <c r="B249" s="483" t="s">
        <v>2129</v>
      </c>
      <c r="C249" s="484">
        <v>963000</v>
      </c>
      <c r="D249" s="506" t="s">
        <v>1958</v>
      </c>
      <c r="E249" s="485"/>
    </row>
    <row r="250" spans="1:5" ht="26.25" customHeight="1">
      <c r="A250" s="503" t="s">
        <v>1953</v>
      </c>
      <c r="B250" s="504" t="s">
        <v>2130</v>
      </c>
      <c r="C250" s="505">
        <f>SUM(C251,C254)</f>
        <v>7526060</v>
      </c>
      <c r="D250" s="486"/>
      <c r="E250" s="485"/>
    </row>
    <row r="251" spans="1:5" ht="26.25" customHeight="1">
      <c r="A251" s="482" t="s">
        <v>1954</v>
      </c>
      <c r="B251" s="483" t="s">
        <v>2131</v>
      </c>
      <c r="C251" s="484">
        <f>SUM(C252:C253)</f>
        <v>3447080</v>
      </c>
      <c r="D251" s="486"/>
      <c r="E251" s="485"/>
    </row>
    <row r="252" spans="1:5" ht="26.25" customHeight="1">
      <c r="A252" s="482" t="s">
        <v>1956</v>
      </c>
      <c r="B252" s="483" t="s">
        <v>2035</v>
      </c>
      <c r="C252" s="484">
        <v>55480</v>
      </c>
      <c r="D252" s="506" t="s">
        <v>1958</v>
      </c>
      <c r="E252" s="485"/>
    </row>
    <row r="253" spans="1:5" ht="26.25" customHeight="1">
      <c r="A253" s="482" t="s">
        <v>1956</v>
      </c>
      <c r="B253" s="483" t="s">
        <v>2132</v>
      </c>
      <c r="C253" s="484">
        <v>3391600</v>
      </c>
      <c r="D253" s="506" t="s">
        <v>1958</v>
      </c>
      <c r="E253" s="485"/>
    </row>
    <row r="254" spans="1:5" ht="26.25" customHeight="1">
      <c r="A254" s="482" t="s">
        <v>1954</v>
      </c>
      <c r="B254" s="483" t="s">
        <v>2133</v>
      </c>
      <c r="C254" s="484">
        <f>SUM(C255)</f>
        <v>4078980</v>
      </c>
      <c r="D254" s="509"/>
      <c r="E254" s="485"/>
    </row>
    <row r="255" spans="1:5" ht="26.25" customHeight="1">
      <c r="A255" s="482" t="s">
        <v>1956</v>
      </c>
      <c r="B255" s="483" t="s">
        <v>2134</v>
      </c>
      <c r="C255" s="484">
        <v>4078980</v>
      </c>
      <c r="D255" s="506" t="s">
        <v>1958</v>
      </c>
      <c r="E255" s="485"/>
    </row>
    <row r="256" spans="1:5" ht="26.25" customHeight="1">
      <c r="A256" s="503" t="s">
        <v>1953</v>
      </c>
      <c r="B256" s="504" t="s">
        <v>1274</v>
      </c>
      <c r="C256" s="505">
        <f>SUM(C257)</f>
        <v>1877900412</v>
      </c>
      <c r="D256" s="486"/>
      <c r="E256" s="485"/>
    </row>
    <row r="257" spans="1:5" ht="26.25" customHeight="1">
      <c r="A257" s="482" t="s">
        <v>1954</v>
      </c>
      <c r="B257" s="483" t="s">
        <v>1837</v>
      </c>
      <c r="C257" s="484">
        <f>SUM(C258:C264)</f>
        <v>1877900412</v>
      </c>
      <c r="D257" s="496"/>
      <c r="E257" s="485"/>
    </row>
    <row r="258" spans="1:5" ht="26.25" customHeight="1">
      <c r="A258" s="482" t="s">
        <v>1956</v>
      </c>
      <c r="B258" s="483" t="s">
        <v>2135</v>
      </c>
      <c r="C258" s="484">
        <v>6813560</v>
      </c>
      <c r="D258" s="486" t="s">
        <v>2136</v>
      </c>
      <c r="E258" s="485"/>
    </row>
    <row r="259" spans="1:5" ht="26.25" customHeight="1">
      <c r="A259" s="482" t="s">
        <v>1956</v>
      </c>
      <c r="B259" s="483" t="s">
        <v>2137</v>
      </c>
      <c r="C259" s="484">
        <v>39653040</v>
      </c>
      <c r="D259" s="496"/>
      <c r="E259" s="485"/>
    </row>
    <row r="260" spans="1:5" ht="26.25" customHeight="1">
      <c r="A260" s="482" t="s">
        <v>1956</v>
      </c>
      <c r="B260" s="483" t="s">
        <v>2138</v>
      </c>
      <c r="C260" s="484">
        <f>166759126+31459440</f>
        <v>198218566</v>
      </c>
      <c r="D260" s="486"/>
      <c r="E260" s="485"/>
    </row>
    <row r="261" spans="1:5" ht="26.25" customHeight="1">
      <c r="A261" s="482" t="s">
        <v>1956</v>
      </c>
      <c r="B261" s="483" t="s">
        <v>2139</v>
      </c>
      <c r="C261" s="484">
        <v>141790</v>
      </c>
      <c r="D261" s="506" t="s">
        <v>1958</v>
      </c>
      <c r="E261" s="485"/>
    </row>
    <row r="262" spans="1:5" ht="26.25" customHeight="1">
      <c r="A262" s="482" t="s">
        <v>1956</v>
      </c>
      <c r="B262" s="483" t="s">
        <v>2140</v>
      </c>
      <c r="C262" s="484">
        <v>3832630</v>
      </c>
      <c r="D262" s="506" t="s">
        <v>1958</v>
      </c>
      <c r="E262" s="485"/>
    </row>
    <row r="263" spans="1:5" ht="26.25" customHeight="1">
      <c r="A263" s="482" t="s">
        <v>1956</v>
      </c>
      <c r="B263" s="483" t="s">
        <v>2141</v>
      </c>
      <c r="C263" s="484">
        <v>1619830226</v>
      </c>
      <c r="D263" s="486"/>
      <c r="E263" s="485"/>
    </row>
    <row r="264" spans="1:5" ht="26.25" customHeight="1">
      <c r="A264" s="482" t="s">
        <v>1956</v>
      </c>
      <c r="B264" s="483" t="s">
        <v>2142</v>
      </c>
      <c r="C264" s="484">
        <v>9410600</v>
      </c>
      <c r="D264" s="506" t="s">
        <v>1958</v>
      </c>
      <c r="E264" s="485"/>
    </row>
    <row r="265" spans="1:5" ht="26.25" customHeight="1">
      <c r="A265" s="503" t="s">
        <v>1953</v>
      </c>
      <c r="B265" s="504" t="s">
        <v>2143</v>
      </c>
      <c r="C265" s="505">
        <f>SUM(C266)</f>
        <v>101307000</v>
      </c>
      <c r="D265" s="486"/>
      <c r="E265" s="485"/>
    </row>
    <row r="266" spans="1:5" ht="26.25" customHeight="1">
      <c r="A266" s="482" t="s">
        <v>1954</v>
      </c>
      <c r="B266" s="483" t="s">
        <v>2143</v>
      </c>
      <c r="C266" s="484">
        <v>101307000</v>
      </c>
      <c r="D266" s="486"/>
      <c r="E266" s="485"/>
    </row>
    <row r="267" spans="1:5" ht="26.25" customHeight="1">
      <c r="A267" s="482" t="s">
        <v>1956</v>
      </c>
      <c r="B267" s="483" t="s">
        <v>2144</v>
      </c>
      <c r="C267" s="484">
        <v>101307000</v>
      </c>
      <c r="D267" s="506" t="s">
        <v>1958</v>
      </c>
      <c r="E267" s="485"/>
    </row>
  </sheetData>
  <mergeCells count="4">
    <mergeCell ref="A3:B3"/>
    <mergeCell ref="C3:C4"/>
    <mergeCell ref="D3:D4"/>
    <mergeCell ref="E3:E4"/>
  </mergeCells>
  <phoneticPr fontId="13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/>
  </sheetViews>
  <sheetFormatPr defaultRowHeight="12.75"/>
  <sheetData>
    <row r="1" spans="1:2" ht="24">
      <c r="A1" s="528" t="s">
        <v>2289</v>
      </c>
      <c r="B1" s="529"/>
    </row>
    <row r="2" spans="1:2" ht="23.25">
      <c r="A2" s="530"/>
      <c r="B2" s="531"/>
    </row>
    <row r="3" spans="1:2" ht="16.5">
      <c r="A3" s="532" t="s">
        <v>2290</v>
      </c>
      <c r="B3" s="533"/>
    </row>
  </sheetData>
  <phoneticPr fontId="13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D11"/>
  <sheetViews>
    <sheetView workbookViewId="0">
      <selection activeCell="D28" sqref="D28"/>
    </sheetView>
  </sheetViews>
  <sheetFormatPr defaultRowHeight="12.75"/>
  <cols>
    <col min="1" max="2" width="39" customWidth="1"/>
    <col min="3" max="3" width="45" bestFit="1" customWidth="1"/>
    <col min="4" max="4" width="39" customWidth="1"/>
  </cols>
  <sheetData>
    <row r="8" spans="1:4" ht="31.5">
      <c r="A8" s="633" t="s">
        <v>2291</v>
      </c>
      <c r="B8" s="633"/>
      <c r="C8" s="633"/>
      <c r="D8" s="633"/>
    </row>
    <row r="9" spans="1:4" ht="14.25">
      <c r="A9" s="310"/>
      <c r="B9" s="310"/>
      <c r="C9" s="310"/>
      <c r="D9" s="310"/>
    </row>
    <row r="10" spans="1:4" ht="22.5">
      <c r="A10" s="317"/>
      <c r="B10" s="318" t="s">
        <v>468</v>
      </c>
      <c r="C10" s="318" t="s">
        <v>468</v>
      </c>
      <c r="D10" s="317"/>
    </row>
    <row r="11" spans="1:4">
      <c r="C11" s="112"/>
    </row>
  </sheetData>
  <mergeCells count="1">
    <mergeCell ref="A8:D8"/>
  </mergeCells>
  <phoneticPr fontId="13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"/>
  <sheetViews>
    <sheetView topLeftCell="A34" workbookViewId="0">
      <selection activeCell="E59" sqref="A56:E59"/>
    </sheetView>
  </sheetViews>
  <sheetFormatPr defaultRowHeight="12.75"/>
  <cols>
    <col min="1" max="1" width="15.7109375" customWidth="1"/>
    <col min="2" max="2" width="14.140625" customWidth="1"/>
    <col min="3" max="3" width="25.5703125" customWidth="1"/>
    <col min="4" max="4" width="28.42578125" customWidth="1"/>
    <col min="5" max="5" width="44.140625" customWidth="1"/>
  </cols>
  <sheetData>
    <row r="1" spans="1:5" s="381" customFormat="1" ht="19.5" customHeight="1">
      <c r="A1" s="754" t="s">
        <v>2292</v>
      </c>
      <c r="B1" s="754"/>
      <c r="C1" s="754"/>
      <c r="D1" s="754"/>
      <c r="E1" s="754"/>
    </row>
    <row r="2" spans="1:5" s="381" customFormat="1" ht="24" customHeight="1" thickBot="1">
      <c r="D2" s="510"/>
      <c r="E2" s="382" t="s">
        <v>1739</v>
      </c>
    </row>
    <row r="3" spans="1:5" s="534" customFormat="1" ht="16.5" customHeight="1" thickBot="1">
      <c r="A3" s="544" t="s">
        <v>2293</v>
      </c>
      <c r="B3" s="755" t="s">
        <v>2294</v>
      </c>
      <c r="C3" s="755"/>
      <c r="D3" s="545" t="s">
        <v>2295</v>
      </c>
      <c r="E3" s="546" t="s">
        <v>2296</v>
      </c>
    </row>
    <row r="4" spans="1:5" s="534" customFormat="1" ht="16.5" customHeight="1">
      <c r="A4" s="535" t="s">
        <v>2297</v>
      </c>
      <c r="B4" s="756">
        <f>'[7]심의자료-총괄'!B37</f>
        <v>111846457111</v>
      </c>
      <c r="C4" s="756"/>
      <c r="D4" s="536">
        <f>'[7]심의자료-총괄'!D15</f>
        <v>110539772548</v>
      </c>
      <c r="E4" s="537"/>
    </row>
    <row r="5" spans="1:5" s="534" customFormat="1" ht="16.5" customHeight="1">
      <c r="A5" s="538" t="s">
        <v>2298</v>
      </c>
      <c r="B5" s="757">
        <f>B4</f>
        <v>111846457111</v>
      </c>
      <c r="C5" s="757"/>
      <c r="D5" s="539">
        <f>'[7]심의자료-총괄'!C37</f>
        <v>104994947546</v>
      </c>
      <c r="E5" s="540"/>
    </row>
    <row r="6" spans="1:5" s="534" customFormat="1" ht="16.5" customHeight="1" thickBot="1">
      <c r="A6" s="541" t="s">
        <v>2299</v>
      </c>
      <c r="B6" s="758"/>
      <c r="C6" s="758"/>
      <c r="D6" s="542">
        <f>D4-D5</f>
        <v>5544825002</v>
      </c>
      <c r="E6" s="543"/>
    </row>
    <row r="7" spans="1:5" ht="42.75" customHeight="1">
      <c r="A7" s="746" t="s">
        <v>2277</v>
      </c>
      <c r="B7" s="746"/>
      <c r="C7" s="746"/>
      <c r="D7" s="746"/>
      <c r="E7" s="746"/>
    </row>
    <row r="8" spans="1:5" ht="30" customHeight="1" thickBot="1">
      <c r="A8" s="747" t="s">
        <v>2288</v>
      </c>
      <c r="B8" s="747"/>
      <c r="C8" s="151"/>
      <c r="D8" s="513"/>
      <c r="E8" s="5" t="s">
        <v>2278</v>
      </c>
    </row>
    <row r="9" spans="1:5" ht="13.5" thickBot="1">
      <c r="A9" s="514" t="s">
        <v>2279</v>
      </c>
      <c r="B9" s="515" t="s">
        <v>2280</v>
      </c>
      <c r="C9" s="515" t="s">
        <v>2281</v>
      </c>
      <c r="D9" s="516" t="s">
        <v>2282</v>
      </c>
      <c r="E9" s="517" t="s">
        <v>2283</v>
      </c>
    </row>
    <row r="10" spans="1:5" ht="16.5">
      <c r="A10" s="518" t="s">
        <v>2187</v>
      </c>
      <c r="B10" s="519" t="s">
        <v>2284</v>
      </c>
      <c r="C10" s="519" t="s">
        <v>2188</v>
      </c>
      <c r="D10" s="511">
        <v>4888</v>
      </c>
      <c r="E10" s="520" t="s">
        <v>2189</v>
      </c>
    </row>
    <row r="11" spans="1:5" ht="16.5">
      <c r="A11" s="518" t="s">
        <v>2187</v>
      </c>
      <c r="B11" s="519" t="s">
        <v>2284</v>
      </c>
      <c r="C11" s="519" t="s">
        <v>2190</v>
      </c>
      <c r="D11" s="511">
        <v>1180</v>
      </c>
      <c r="E11" s="520" t="s">
        <v>2191</v>
      </c>
    </row>
    <row r="12" spans="1:5" ht="16.5">
      <c r="A12" s="518" t="s">
        <v>2187</v>
      </c>
      <c r="B12" s="519" t="s">
        <v>2284</v>
      </c>
      <c r="C12" s="519" t="s">
        <v>2192</v>
      </c>
      <c r="D12" s="511">
        <v>3186</v>
      </c>
      <c r="E12" s="520" t="s">
        <v>2193</v>
      </c>
    </row>
    <row r="13" spans="1:5" ht="16.5">
      <c r="A13" s="518" t="s">
        <v>2187</v>
      </c>
      <c r="B13" s="519" t="s">
        <v>2284</v>
      </c>
      <c r="C13" s="519" t="s">
        <v>2194</v>
      </c>
      <c r="D13" s="511">
        <v>12546</v>
      </c>
      <c r="E13" s="520" t="s">
        <v>2195</v>
      </c>
    </row>
    <row r="14" spans="1:5" ht="16.5">
      <c r="A14" s="518" t="s">
        <v>2187</v>
      </c>
      <c r="B14" s="519" t="s">
        <v>2284</v>
      </c>
      <c r="C14" s="519" t="s">
        <v>2196</v>
      </c>
      <c r="D14" s="511">
        <v>8</v>
      </c>
      <c r="E14" s="520" t="s">
        <v>2197</v>
      </c>
    </row>
    <row r="15" spans="1:5" ht="16.5">
      <c r="A15" s="518" t="s">
        <v>2187</v>
      </c>
      <c r="B15" s="519" t="s">
        <v>2284</v>
      </c>
      <c r="C15" s="519" t="s">
        <v>2198</v>
      </c>
      <c r="D15" s="511">
        <v>11031</v>
      </c>
      <c r="E15" s="520" t="s">
        <v>1937</v>
      </c>
    </row>
    <row r="16" spans="1:5" ht="16.5">
      <c r="A16" s="518" t="s">
        <v>2187</v>
      </c>
      <c r="B16" s="519" t="s">
        <v>2284</v>
      </c>
      <c r="C16" s="519" t="s">
        <v>2199</v>
      </c>
      <c r="D16" s="511">
        <v>853764</v>
      </c>
      <c r="E16" s="520" t="s">
        <v>385</v>
      </c>
    </row>
    <row r="17" spans="1:5" ht="16.5">
      <c r="A17" s="518" t="s">
        <v>2187</v>
      </c>
      <c r="B17" s="519" t="s">
        <v>2284</v>
      </c>
      <c r="C17" s="519" t="s">
        <v>2200</v>
      </c>
      <c r="D17" s="511">
        <v>21072155</v>
      </c>
      <c r="E17" s="520" t="s">
        <v>2201</v>
      </c>
    </row>
    <row r="18" spans="1:5" ht="16.5">
      <c r="A18" s="518" t="s">
        <v>2187</v>
      </c>
      <c r="B18" s="519" t="s">
        <v>2284</v>
      </c>
      <c r="C18" s="519" t="s">
        <v>2202</v>
      </c>
      <c r="D18" s="511">
        <v>10533</v>
      </c>
      <c r="E18" s="520" t="s">
        <v>2203</v>
      </c>
    </row>
    <row r="19" spans="1:5" ht="16.5">
      <c r="A19" s="518" t="s">
        <v>2187</v>
      </c>
      <c r="B19" s="519" t="s">
        <v>2284</v>
      </c>
      <c r="C19" s="519" t="s">
        <v>2204</v>
      </c>
      <c r="D19" s="511">
        <v>63009900</v>
      </c>
      <c r="E19" s="520" t="s">
        <v>2205</v>
      </c>
    </row>
    <row r="20" spans="1:5" ht="16.5">
      <c r="A20" s="518" t="s">
        <v>2187</v>
      </c>
      <c r="B20" s="519" t="s">
        <v>2284</v>
      </c>
      <c r="C20" s="519" t="s">
        <v>2206</v>
      </c>
      <c r="D20" s="511">
        <v>938</v>
      </c>
      <c r="E20" s="520" t="s">
        <v>2207</v>
      </c>
    </row>
    <row r="21" spans="1:5" ht="16.5">
      <c r="A21" s="518" t="s">
        <v>2187</v>
      </c>
      <c r="B21" s="519" t="s">
        <v>2284</v>
      </c>
      <c r="C21" s="519" t="s">
        <v>2208</v>
      </c>
      <c r="D21" s="511">
        <v>400</v>
      </c>
      <c r="E21" s="520" t="s">
        <v>2209</v>
      </c>
    </row>
    <row r="22" spans="1:5" ht="16.5">
      <c r="A22" s="518" t="s">
        <v>2187</v>
      </c>
      <c r="B22" s="519" t="s">
        <v>2284</v>
      </c>
      <c r="C22" s="519" t="s">
        <v>2210</v>
      </c>
      <c r="D22" s="511">
        <v>178840</v>
      </c>
      <c r="E22" s="520" t="s">
        <v>2211</v>
      </c>
    </row>
    <row r="23" spans="1:5" ht="16.5">
      <c r="A23" s="518" t="s">
        <v>2187</v>
      </c>
      <c r="B23" s="519" t="s">
        <v>2284</v>
      </c>
      <c r="C23" s="519" t="s">
        <v>2212</v>
      </c>
      <c r="D23" s="511">
        <v>33240</v>
      </c>
      <c r="E23" s="520" t="s">
        <v>2213</v>
      </c>
    </row>
    <row r="24" spans="1:5" ht="16.5">
      <c r="A24" s="518" t="s">
        <v>2187</v>
      </c>
      <c r="B24" s="519" t="s">
        <v>2284</v>
      </c>
      <c r="C24" s="519" t="s">
        <v>2214</v>
      </c>
      <c r="D24" s="511">
        <v>330</v>
      </c>
      <c r="E24" s="520" t="s">
        <v>2215</v>
      </c>
    </row>
    <row r="25" spans="1:5" ht="16.5">
      <c r="A25" s="518" t="s">
        <v>2187</v>
      </c>
      <c r="B25" s="519" t="s">
        <v>2284</v>
      </c>
      <c r="C25" s="519" t="s">
        <v>2216</v>
      </c>
      <c r="D25" s="511">
        <v>17023730</v>
      </c>
      <c r="E25" s="520" t="s">
        <v>1938</v>
      </c>
    </row>
    <row r="26" spans="1:5" ht="16.5">
      <c r="A26" s="518" t="s">
        <v>2187</v>
      </c>
      <c r="B26" s="519" t="s">
        <v>2284</v>
      </c>
      <c r="C26" s="519" t="s">
        <v>2217</v>
      </c>
      <c r="D26" s="511">
        <v>1810</v>
      </c>
      <c r="E26" s="520" t="s">
        <v>2218</v>
      </c>
    </row>
    <row r="27" spans="1:5" ht="16.5">
      <c r="A27" s="518" t="s">
        <v>2187</v>
      </c>
      <c r="B27" s="519" t="s">
        <v>2284</v>
      </c>
      <c r="C27" s="519" t="s">
        <v>2219</v>
      </c>
      <c r="D27" s="511">
        <v>31280</v>
      </c>
      <c r="E27" s="520" t="s">
        <v>2220</v>
      </c>
    </row>
    <row r="28" spans="1:5" ht="16.5">
      <c r="A28" s="518" t="s">
        <v>2187</v>
      </c>
      <c r="B28" s="519" t="s">
        <v>2284</v>
      </c>
      <c r="C28" s="519" t="s">
        <v>2221</v>
      </c>
      <c r="D28" s="511">
        <v>376193542</v>
      </c>
      <c r="E28" s="520" t="s">
        <v>2222</v>
      </c>
    </row>
    <row r="29" spans="1:5" ht="16.5">
      <c r="A29" s="518" t="s">
        <v>2187</v>
      </c>
      <c r="B29" s="519" t="s">
        <v>2284</v>
      </c>
      <c r="C29" s="519" t="s">
        <v>2223</v>
      </c>
      <c r="D29" s="511">
        <v>379386690</v>
      </c>
      <c r="E29" s="520" t="s">
        <v>2224</v>
      </c>
    </row>
    <row r="30" spans="1:5" ht="16.5">
      <c r="A30" s="518" t="s">
        <v>2187</v>
      </c>
      <c r="B30" s="519" t="s">
        <v>2284</v>
      </c>
      <c r="C30" s="519" t="s">
        <v>2225</v>
      </c>
      <c r="D30" s="511">
        <v>466300</v>
      </c>
      <c r="E30" s="520" t="s">
        <v>2226</v>
      </c>
    </row>
    <row r="31" spans="1:5" ht="16.5">
      <c r="A31" s="518" t="s">
        <v>2187</v>
      </c>
      <c r="B31" s="519" t="s">
        <v>2284</v>
      </c>
      <c r="C31" s="519" t="s">
        <v>2227</v>
      </c>
      <c r="D31" s="511">
        <v>0</v>
      </c>
      <c r="E31" s="520" t="s">
        <v>2228</v>
      </c>
    </row>
    <row r="32" spans="1:5" ht="16.5">
      <c r="A32" s="518" t="s">
        <v>2187</v>
      </c>
      <c r="B32" s="519" t="s">
        <v>2284</v>
      </c>
      <c r="C32" s="519" t="s">
        <v>2229</v>
      </c>
      <c r="D32" s="511">
        <v>333</v>
      </c>
      <c r="E32" s="520" t="s">
        <v>2230</v>
      </c>
    </row>
    <row r="33" spans="1:5" ht="16.5">
      <c r="A33" s="518" t="s">
        <v>2187</v>
      </c>
      <c r="B33" s="519" t="s">
        <v>2284</v>
      </c>
      <c r="C33" s="519" t="s">
        <v>2231</v>
      </c>
      <c r="D33" s="511">
        <v>65653</v>
      </c>
      <c r="E33" s="520" t="s">
        <v>2232</v>
      </c>
    </row>
    <row r="34" spans="1:5" ht="16.5">
      <c r="A34" s="518" t="s">
        <v>2187</v>
      </c>
      <c r="B34" s="519" t="s">
        <v>2284</v>
      </c>
      <c r="C34" s="519" t="s">
        <v>2233</v>
      </c>
      <c r="D34" s="511">
        <v>76167</v>
      </c>
      <c r="E34" s="520" t="s">
        <v>2234</v>
      </c>
    </row>
    <row r="35" spans="1:5" ht="16.5">
      <c r="A35" s="521" t="s">
        <v>2187</v>
      </c>
      <c r="B35" s="425" t="s">
        <v>2284</v>
      </c>
      <c r="C35" s="425" t="s">
        <v>2235</v>
      </c>
      <c r="D35" s="512">
        <v>0</v>
      </c>
      <c r="E35" s="522" t="s">
        <v>2236</v>
      </c>
    </row>
    <row r="36" spans="1:5" ht="16.5">
      <c r="A36" s="521" t="s">
        <v>2187</v>
      </c>
      <c r="B36" s="425" t="s">
        <v>2284</v>
      </c>
      <c r="C36" s="425" t="s">
        <v>2237</v>
      </c>
      <c r="D36" s="512">
        <v>284464011</v>
      </c>
      <c r="E36" s="522" t="s">
        <v>2238</v>
      </c>
    </row>
    <row r="37" spans="1:5" ht="16.5">
      <c r="A37" s="521" t="s">
        <v>2187</v>
      </c>
      <c r="B37" s="425" t="s">
        <v>2284</v>
      </c>
      <c r="C37" s="425" t="s">
        <v>2239</v>
      </c>
      <c r="D37" s="512">
        <v>46554209</v>
      </c>
      <c r="E37" s="522" t="s">
        <v>1933</v>
      </c>
    </row>
    <row r="38" spans="1:5" ht="16.5">
      <c r="A38" s="521" t="s">
        <v>2187</v>
      </c>
      <c r="B38" s="425" t="s">
        <v>2284</v>
      </c>
      <c r="C38" s="425" t="s">
        <v>2240</v>
      </c>
      <c r="D38" s="512">
        <v>2090</v>
      </c>
      <c r="E38" s="522" t="s">
        <v>2241</v>
      </c>
    </row>
    <row r="39" spans="1:5" ht="16.5">
      <c r="A39" s="521" t="s">
        <v>2187</v>
      </c>
      <c r="B39" s="425" t="s">
        <v>2284</v>
      </c>
      <c r="C39" s="425" t="s">
        <v>2242</v>
      </c>
      <c r="D39" s="512">
        <v>10381</v>
      </c>
      <c r="E39" s="522" t="s">
        <v>2243</v>
      </c>
    </row>
    <row r="40" spans="1:5" ht="16.5">
      <c r="A40" s="521" t="s">
        <v>2187</v>
      </c>
      <c r="B40" s="425" t="s">
        <v>2284</v>
      </c>
      <c r="C40" s="425" t="s">
        <v>2244</v>
      </c>
      <c r="D40" s="512">
        <v>0</v>
      </c>
      <c r="E40" s="522" t="s">
        <v>2245</v>
      </c>
    </row>
    <row r="41" spans="1:5" ht="16.5">
      <c r="A41" s="521" t="s">
        <v>2187</v>
      </c>
      <c r="B41" s="425" t="s">
        <v>2284</v>
      </c>
      <c r="C41" s="425" t="s">
        <v>2246</v>
      </c>
      <c r="D41" s="512">
        <v>1688600</v>
      </c>
      <c r="E41" s="522" t="s">
        <v>2247</v>
      </c>
    </row>
    <row r="42" spans="1:5" ht="16.5">
      <c r="A42" s="521" t="s">
        <v>2187</v>
      </c>
      <c r="B42" s="425" t="s">
        <v>2284</v>
      </c>
      <c r="C42" s="425" t="s">
        <v>2248</v>
      </c>
      <c r="D42" s="512">
        <v>536679416</v>
      </c>
      <c r="E42" s="522" t="s">
        <v>1848</v>
      </c>
    </row>
    <row r="43" spans="1:5" ht="16.5">
      <c r="A43" s="521" t="s">
        <v>2187</v>
      </c>
      <c r="B43" s="425" t="s">
        <v>2284</v>
      </c>
      <c r="C43" s="425" t="s">
        <v>2249</v>
      </c>
      <c r="D43" s="512">
        <v>167430</v>
      </c>
      <c r="E43" s="522" t="s">
        <v>2250</v>
      </c>
    </row>
    <row r="44" spans="1:5" ht="16.5">
      <c r="A44" s="521" t="s">
        <v>2187</v>
      </c>
      <c r="B44" s="425" t="s">
        <v>2284</v>
      </c>
      <c r="C44" s="425" t="s">
        <v>2251</v>
      </c>
      <c r="D44" s="512">
        <v>6076790</v>
      </c>
      <c r="E44" s="522" t="s">
        <v>2252</v>
      </c>
    </row>
    <row r="45" spans="1:5" ht="16.5">
      <c r="A45" s="521" t="s">
        <v>2187</v>
      </c>
      <c r="B45" s="425" t="s">
        <v>2284</v>
      </c>
      <c r="C45" s="425" t="s">
        <v>2253</v>
      </c>
      <c r="D45" s="512">
        <v>3965</v>
      </c>
      <c r="E45" s="522" t="s">
        <v>2254</v>
      </c>
    </row>
    <row r="46" spans="1:5" ht="16.5">
      <c r="A46" s="521" t="s">
        <v>2187</v>
      </c>
      <c r="B46" s="425" t="s">
        <v>2284</v>
      </c>
      <c r="C46" s="425" t="s">
        <v>2255</v>
      </c>
      <c r="D46" s="512">
        <v>1800</v>
      </c>
      <c r="E46" s="522" t="s">
        <v>2256</v>
      </c>
    </row>
    <row r="47" spans="1:5" ht="16.5">
      <c r="A47" s="521" t="s">
        <v>2187</v>
      </c>
      <c r="B47" s="425" t="s">
        <v>2284</v>
      </c>
      <c r="C47" s="425" t="s">
        <v>2257</v>
      </c>
      <c r="D47" s="512">
        <v>56930</v>
      </c>
      <c r="E47" s="522" t="s">
        <v>2258</v>
      </c>
    </row>
    <row r="48" spans="1:5" ht="16.5">
      <c r="A48" s="521" t="s">
        <v>2187</v>
      </c>
      <c r="B48" s="425" t="s">
        <v>2284</v>
      </c>
      <c r="C48" s="425" t="s">
        <v>2259</v>
      </c>
      <c r="D48" s="512">
        <v>2100</v>
      </c>
      <c r="E48" s="522" t="s">
        <v>2260</v>
      </c>
    </row>
    <row r="49" spans="1:5" ht="16.5">
      <c r="A49" s="521" t="s">
        <v>2187</v>
      </c>
      <c r="B49" s="425" t="s">
        <v>2284</v>
      </c>
      <c r="C49" s="425" t="s">
        <v>2261</v>
      </c>
      <c r="D49" s="512">
        <v>80710</v>
      </c>
      <c r="E49" s="522" t="s">
        <v>2262</v>
      </c>
    </row>
    <row r="50" spans="1:5" ht="16.5">
      <c r="A50" s="521" t="s">
        <v>2187</v>
      </c>
      <c r="B50" s="425" t="s">
        <v>2284</v>
      </c>
      <c r="C50" s="425" t="s">
        <v>2263</v>
      </c>
      <c r="D50" s="512">
        <v>50249890</v>
      </c>
      <c r="E50" s="522" t="s">
        <v>2264</v>
      </c>
    </row>
    <row r="51" spans="1:5" ht="16.5">
      <c r="A51" s="521" t="s">
        <v>2187</v>
      </c>
      <c r="B51" s="425" t="s">
        <v>2284</v>
      </c>
      <c r="C51" s="425" t="s">
        <v>2265</v>
      </c>
      <c r="D51" s="512">
        <v>5200000</v>
      </c>
      <c r="E51" s="522" t="s">
        <v>2266</v>
      </c>
    </row>
    <row r="52" spans="1:5" ht="16.5">
      <c r="A52" s="521" t="s">
        <v>2187</v>
      </c>
      <c r="B52" s="425" t="s">
        <v>2284</v>
      </c>
      <c r="C52" s="425" t="s">
        <v>2267</v>
      </c>
      <c r="D52" s="512">
        <v>78201520</v>
      </c>
      <c r="E52" s="522" t="s">
        <v>2268</v>
      </c>
    </row>
    <row r="53" spans="1:5" ht="16.5">
      <c r="A53" s="521" t="s">
        <v>2187</v>
      </c>
      <c r="B53" s="425" t="s">
        <v>2284</v>
      </c>
      <c r="C53" s="425" t="s">
        <v>2269</v>
      </c>
      <c r="D53" s="512">
        <v>62429015</v>
      </c>
      <c r="E53" s="522" t="s">
        <v>2270</v>
      </c>
    </row>
    <row r="54" spans="1:5" ht="16.5">
      <c r="A54" s="521" t="s">
        <v>2187</v>
      </c>
      <c r="B54" s="425" t="s">
        <v>2284</v>
      </c>
      <c r="C54" s="425" t="s">
        <v>2271</v>
      </c>
      <c r="D54" s="512">
        <v>6569</v>
      </c>
      <c r="E54" s="522" t="s">
        <v>2272</v>
      </c>
    </row>
    <row r="55" spans="1:5" ht="16.5">
      <c r="A55" s="521" t="s">
        <v>2187</v>
      </c>
      <c r="B55" s="425" t="s">
        <v>2284</v>
      </c>
      <c r="C55" s="425" t="s">
        <v>2273</v>
      </c>
      <c r="D55" s="512">
        <v>356583923</v>
      </c>
      <c r="E55" s="522" t="s">
        <v>2274</v>
      </c>
    </row>
    <row r="56" spans="1:5" ht="16.5">
      <c r="A56" s="748" t="s">
        <v>2187</v>
      </c>
      <c r="B56" s="751" t="s">
        <v>2284</v>
      </c>
      <c r="C56" s="751" t="s">
        <v>2275</v>
      </c>
      <c r="D56" s="512">
        <v>1444997120</v>
      </c>
      <c r="E56" s="522" t="s">
        <v>2276</v>
      </c>
    </row>
    <row r="57" spans="1:5">
      <c r="A57" s="749"/>
      <c r="B57" s="752"/>
      <c r="C57" s="752"/>
      <c r="D57" s="523">
        <v>3460510</v>
      </c>
      <c r="E57" s="522" t="s">
        <v>2285</v>
      </c>
    </row>
    <row r="58" spans="1:5">
      <c r="A58" s="750"/>
      <c r="B58" s="753"/>
      <c r="C58" s="753"/>
      <c r="D58" s="524">
        <v>-5226200</v>
      </c>
      <c r="E58" s="522" t="s">
        <v>2286</v>
      </c>
    </row>
    <row r="59" spans="1:5" ht="13.5" thickBot="1">
      <c r="A59" s="525" t="s">
        <v>2287</v>
      </c>
      <c r="B59" s="430"/>
      <c r="C59" s="430"/>
      <c r="D59" s="526">
        <f>SUM(D10:D58)</f>
        <v>3730129223</v>
      </c>
      <c r="E59" s="527"/>
    </row>
  </sheetData>
  <mergeCells count="10">
    <mergeCell ref="A1:E1"/>
    <mergeCell ref="B3:C3"/>
    <mergeCell ref="B4:C4"/>
    <mergeCell ref="B5:C5"/>
    <mergeCell ref="B6:C6"/>
    <mergeCell ref="A7:E7"/>
    <mergeCell ref="A8:B8"/>
    <mergeCell ref="A56:A58"/>
    <mergeCell ref="B56:B58"/>
    <mergeCell ref="C56:C58"/>
  </mergeCells>
  <phoneticPr fontId="13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8" sqref="O8"/>
    </sheetView>
  </sheetViews>
  <sheetFormatPr defaultRowHeight="12.75"/>
  <cols>
    <col min="1" max="1" width="15.7109375" customWidth="1"/>
    <col min="2" max="2" width="14.140625" customWidth="1"/>
    <col min="3" max="3" width="25.5703125" customWidth="1"/>
    <col min="4" max="4" width="28.42578125" customWidth="1"/>
    <col min="5" max="5" width="44.140625" customWidth="1"/>
  </cols>
  <sheetData/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G16" sqref="G16"/>
    </sheetView>
  </sheetViews>
  <sheetFormatPr defaultRowHeight="13.5"/>
  <cols>
    <col min="1" max="1" width="23" style="595" customWidth="1"/>
    <col min="2" max="2" width="15.7109375" style="595" customWidth="1"/>
    <col min="3" max="3" width="12.85546875" style="595" customWidth="1"/>
    <col min="4" max="5" width="9.140625" style="595"/>
    <col min="6" max="6" width="14.5703125" style="595" customWidth="1"/>
    <col min="7" max="7" width="19.5703125" style="595" customWidth="1"/>
    <col min="8" max="8" width="21" style="595" customWidth="1"/>
    <col min="9" max="9" width="9.140625" style="595"/>
    <col min="10" max="10" width="11.28515625" style="595" customWidth="1"/>
    <col min="11" max="12" width="9.140625" style="595"/>
    <col min="13" max="13" width="10.85546875" style="595" bestFit="1" customWidth="1"/>
    <col min="14" max="16384" width="9.140625" style="394"/>
  </cols>
  <sheetData>
    <row r="1" spans="1:13" ht="15" customHeight="1"/>
    <row r="2" spans="1:13" ht="20.25" customHeight="1">
      <c r="A2" s="664" t="s">
        <v>1776</v>
      </c>
      <c r="B2" s="664"/>
      <c r="C2" s="664"/>
    </row>
    <row r="3" spans="1:13" ht="15" customHeight="1" thickBot="1">
      <c r="D3" s="596"/>
      <c r="L3" s="673" t="s">
        <v>1777</v>
      </c>
      <c r="M3" s="674"/>
    </row>
    <row r="4" spans="1:13" ht="30" customHeight="1">
      <c r="A4" s="675" t="s">
        <v>1778</v>
      </c>
      <c r="B4" s="665" t="s">
        <v>1779</v>
      </c>
      <c r="C4" s="678" t="s">
        <v>1780</v>
      </c>
      <c r="D4" s="679" t="s">
        <v>1781</v>
      </c>
      <c r="E4" s="680"/>
      <c r="F4" s="665" t="s">
        <v>1782</v>
      </c>
      <c r="G4" s="665" t="s">
        <v>1783</v>
      </c>
      <c r="H4" s="665" t="s">
        <v>1784</v>
      </c>
      <c r="I4" s="665" t="s">
        <v>1785</v>
      </c>
      <c r="J4" s="665"/>
      <c r="K4" s="665" t="s">
        <v>1786</v>
      </c>
      <c r="L4" s="665"/>
      <c r="M4" s="666" t="s">
        <v>1787</v>
      </c>
    </row>
    <row r="5" spans="1:13" ht="30" customHeight="1" thickBot="1">
      <c r="A5" s="676"/>
      <c r="B5" s="677"/>
      <c r="C5" s="677"/>
      <c r="D5" s="597" t="s">
        <v>1788</v>
      </c>
      <c r="E5" s="597" t="s">
        <v>1789</v>
      </c>
      <c r="F5" s="677"/>
      <c r="G5" s="677"/>
      <c r="H5" s="677"/>
      <c r="I5" s="597" t="s">
        <v>1790</v>
      </c>
      <c r="J5" s="597" t="s">
        <v>1791</v>
      </c>
      <c r="K5" s="597" t="s">
        <v>1790</v>
      </c>
      <c r="L5" s="597" t="s">
        <v>1791</v>
      </c>
      <c r="M5" s="667"/>
    </row>
    <row r="6" spans="1:13" ht="30" customHeight="1">
      <c r="A6" s="395" t="s">
        <v>1792</v>
      </c>
      <c r="B6" s="387" t="s">
        <v>1793</v>
      </c>
      <c r="C6" s="572">
        <v>29419</v>
      </c>
      <c r="D6" s="572">
        <v>35</v>
      </c>
      <c r="E6" s="573">
        <f t="shared" ref="E6:E16" si="0">(D6/C6)*100</f>
        <v>0.1189707331996329</v>
      </c>
      <c r="F6" s="598">
        <f t="shared" ref="F6:F16" si="1">SUM(C6-D6)</f>
        <v>29384</v>
      </c>
      <c r="G6" s="599">
        <f t="shared" ref="G6:G16" si="2">ROUNDUP(H6/F6,-1)*2</f>
        <v>3972860</v>
      </c>
      <c r="H6" s="600">
        <f>등록금수납조서!K12</f>
        <v>58369111730</v>
      </c>
      <c r="I6" s="601">
        <v>0</v>
      </c>
      <c r="J6" s="601">
        <v>0</v>
      </c>
      <c r="K6" s="601">
        <v>0</v>
      </c>
      <c r="L6" s="601">
        <v>0</v>
      </c>
      <c r="M6" s="602"/>
    </row>
    <row r="7" spans="1:13" ht="30" customHeight="1">
      <c r="A7" s="396" t="s">
        <v>1794</v>
      </c>
      <c r="B7" s="389" t="s">
        <v>1795</v>
      </c>
      <c r="C7" s="572">
        <v>4610</v>
      </c>
      <c r="D7" s="572">
        <v>32</v>
      </c>
      <c r="E7" s="573">
        <f t="shared" si="0"/>
        <v>0.69414316702819956</v>
      </c>
      <c r="F7" s="598">
        <f t="shared" si="1"/>
        <v>4578</v>
      </c>
      <c r="G7" s="599">
        <f t="shared" si="2"/>
        <v>4280060</v>
      </c>
      <c r="H7" s="600">
        <f>등록금수납조서!K13</f>
        <v>9797013470</v>
      </c>
      <c r="I7" s="603">
        <v>0</v>
      </c>
      <c r="J7" s="603">
        <v>0</v>
      </c>
      <c r="K7" s="603">
        <v>0</v>
      </c>
      <c r="L7" s="603">
        <v>0</v>
      </c>
      <c r="M7" s="604"/>
    </row>
    <row r="8" spans="1:13" ht="30" customHeight="1">
      <c r="A8" s="397" t="s">
        <v>1763</v>
      </c>
      <c r="B8" s="389" t="s">
        <v>1761</v>
      </c>
      <c r="C8" s="572">
        <v>821</v>
      </c>
      <c r="D8" s="572">
        <v>3</v>
      </c>
      <c r="E8" s="573">
        <f t="shared" si="0"/>
        <v>0.36540803897685747</v>
      </c>
      <c r="F8" s="598">
        <f t="shared" si="1"/>
        <v>818</v>
      </c>
      <c r="G8" s="599">
        <f t="shared" si="2"/>
        <v>3860360</v>
      </c>
      <c r="H8" s="600">
        <f>등록금수납조서!K14</f>
        <v>1578886010</v>
      </c>
      <c r="I8" s="603">
        <v>0</v>
      </c>
      <c r="J8" s="603">
        <v>0</v>
      </c>
      <c r="K8" s="603">
        <v>0</v>
      </c>
      <c r="L8" s="603">
        <v>0</v>
      </c>
      <c r="M8" s="604"/>
    </row>
    <row r="9" spans="1:13" ht="30" customHeight="1">
      <c r="A9" s="397" t="s">
        <v>1796</v>
      </c>
      <c r="B9" s="389" t="s">
        <v>1797</v>
      </c>
      <c r="C9" s="572">
        <v>68</v>
      </c>
      <c r="D9" s="572">
        <v>1</v>
      </c>
      <c r="E9" s="573">
        <f t="shared" si="0"/>
        <v>1.4705882352941175</v>
      </c>
      <c r="F9" s="598">
        <f t="shared" si="1"/>
        <v>67</v>
      </c>
      <c r="G9" s="599">
        <f t="shared" si="2"/>
        <v>3612840</v>
      </c>
      <c r="H9" s="600">
        <f>등록금수납조서!K15</f>
        <v>121030000</v>
      </c>
      <c r="I9" s="603">
        <v>0</v>
      </c>
      <c r="J9" s="603">
        <v>0</v>
      </c>
      <c r="K9" s="603">
        <v>0</v>
      </c>
      <c r="L9" s="603">
        <v>0</v>
      </c>
      <c r="M9" s="604"/>
    </row>
    <row r="10" spans="1:13" ht="30" customHeight="1">
      <c r="A10" s="398" t="s">
        <v>1766</v>
      </c>
      <c r="B10" s="389" t="s">
        <v>1765</v>
      </c>
      <c r="C10" s="572">
        <v>46</v>
      </c>
      <c r="D10" s="572">
        <v>1</v>
      </c>
      <c r="E10" s="573">
        <f t="shared" si="0"/>
        <v>2.1739130434782608</v>
      </c>
      <c r="F10" s="598">
        <f t="shared" ref="F10" si="3">SUM(C10-D10)</f>
        <v>45</v>
      </c>
      <c r="G10" s="599">
        <f t="shared" si="2"/>
        <v>3664900</v>
      </c>
      <c r="H10" s="600">
        <f>등록금수납조서!K16</f>
        <v>82460000</v>
      </c>
      <c r="I10" s="603">
        <v>0</v>
      </c>
      <c r="J10" s="603">
        <v>0</v>
      </c>
      <c r="K10" s="603">
        <v>0</v>
      </c>
      <c r="L10" s="603">
        <v>0</v>
      </c>
      <c r="M10" s="604"/>
    </row>
    <row r="11" spans="1:13" ht="30" customHeight="1">
      <c r="A11" s="397" t="s">
        <v>1767</v>
      </c>
      <c r="B11" s="389" t="s">
        <v>1768</v>
      </c>
      <c r="C11" s="572">
        <v>237</v>
      </c>
      <c r="D11" s="572">
        <v>1</v>
      </c>
      <c r="E11" s="573">
        <f t="shared" si="0"/>
        <v>0.42194092827004215</v>
      </c>
      <c r="F11" s="598">
        <f t="shared" si="1"/>
        <v>236</v>
      </c>
      <c r="G11" s="599">
        <f t="shared" si="2"/>
        <v>4831520</v>
      </c>
      <c r="H11" s="600">
        <f>등록금수납조서!K17</f>
        <v>570119340</v>
      </c>
      <c r="I11" s="603">
        <v>0</v>
      </c>
      <c r="J11" s="603">
        <v>0</v>
      </c>
      <c r="K11" s="603">
        <v>0</v>
      </c>
      <c r="L11" s="603">
        <v>0</v>
      </c>
      <c r="M11" s="604"/>
    </row>
    <row r="12" spans="1:13" ht="30" customHeight="1">
      <c r="A12" s="397" t="s">
        <v>1769</v>
      </c>
      <c r="B12" s="389" t="s">
        <v>1765</v>
      </c>
      <c r="C12" s="572">
        <v>305</v>
      </c>
      <c r="D12" s="572">
        <v>5</v>
      </c>
      <c r="E12" s="573">
        <f t="shared" si="0"/>
        <v>1.639344262295082</v>
      </c>
      <c r="F12" s="598">
        <f t="shared" si="1"/>
        <v>300</v>
      </c>
      <c r="G12" s="599">
        <f t="shared" si="2"/>
        <v>3641800</v>
      </c>
      <c r="H12" s="600">
        <f>등록금수납조서!K18</f>
        <v>546267840</v>
      </c>
      <c r="I12" s="603">
        <v>0</v>
      </c>
      <c r="J12" s="603">
        <v>0</v>
      </c>
      <c r="K12" s="603">
        <v>0</v>
      </c>
      <c r="L12" s="603">
        <v>0</v>
      </c>
      <c r="M12" s="604"/>
    </row>
    <row r="13" spans="1:13" ht="30" customHeight="1">
      <c r="A13" s="399" t="s">
        <v>1770</v>
      </c>
      <c r="B13" s="391" t="s">
        <v>1765</v>
      </c>
      <c r="C13" s="572">
        <v>61</v>
      </c>
      <c r="D13" s="572">
        <v>0</v>
      </c>
      <c r="E13" s="573">
        <f t="shared" si="0"/>
        <v>0</v>
      </c>
      <c r="F13" s="605">
        <f t="shared" si="1"/>
        <v>61</v>
      </c>
      <c r="G13" s="599">
        <f t="shared" si="2"/>
        <v>3589520</v>
      </c>
      <c r="H13" s="600">
        <f>등록금수납조서!K19</f>
        <v>109480000</v>
      </c>
      <c r="I13" s="606">
        <v>0</v>
      </c>
      <c r="J13" s="606">
        <v>0</v>
      </c>
      <c r="K13" s="606">
        <v>0</v>
      </c>
      <c r="L13" s="606">
        <v>0</v>
      </c>
      <c r="M13" s="607"/>
    </row>
    <row r="14" spans="1:13" ht="30" customHeight="1">
      <c r="A14" s="400" t="s">
        <v>1771</v>
      </c>
      <c r="B14" s="389" t="s">
        <v>1768</v>
      </c>
      <c r="C14" s="572">
        <v>107</v>
      </c>
      <c r="D14" s="572">
        <v>0</v>
      </c>
      <c r="E14" s="573">
        <f t="shared" si="0"/>
        <v>0</v>
      </c>
      <c r="F14" s="608">
        <f t="shared" si="1"/>
        <v>107</v>
      </c>
      <c r="G14" s="599">
        <f t="shared" si="2"/>
        <v>9720860</v>
      </c>
      <c r="H14" s="600">
        <f>등록금수납조서!K20</f>
        <v>520065000</v>
      </c>
      <c r="I14" s="603">
        <v>0</v>
      </c>
      <c r="J14" s="603">
        <v>0</v>
      </c>
      <c r="K14" s="603">
        <v>0</v>
      </c>
      <c r="L14" s="603">
        <v>0</v>
      </c>
      <c r="M14" s="604"/>
    </row>
    <row r="15" spans="1:13" ht="30" customHeight="1">
      <c r="A15" s="401" t="s">
        <v>1772</v>
      </c>
      <c r="B15" s="402" t="s">
        <v>1765</v>
      </c>
      <c r="C15" s="580">
        <v>494</v>
      </c>
      <c r="D15" s="580">
        <v>0</v>
      </c>
      <c r="E15" s="578">
        <f t="shared" si="0"/>
        <v>0</v>
      </c>
      <c r="F15" s="605">
        <f t="shared" si="1"/>
        <v>494</v>
      </c>
      <c r="G15" s="609">
        <f t="shared" si="2"/>
        <v>9249940</v>
      </c>
      <c r="H15" s="600">
        <f>등록금수납조서!K21</f>
        <v>2284733000</v>
      </c>
      <c r="I15" s="610">
        <v>0</v>
      </c>
      <c r="J15" s="610">
        <v>0</v>
      </c>
      <c r="K15" s="610">
        <v>0</v>
      </c>
      <c r="L15" s="610">
        <v>0</v>
      </c>
      <c r="M15" s="611"/>
    </row>
    <row r="16" spans="1:13" ht="30" customHeight="1" thickBot="1">
      <c r="A16" s="403" t="s">
        <v>1773</v>
      </c>
      <c r="B16" s="393" t="s">
        <v>1774</v>
      </c>
      <c r="C16" s="584">
        <v>71</v>
      </c>
      <c r="D16" s="584">
        <v>1</v>
      </c>
      <c r="E16" s="585">
        <f t="shared" si="0"/>
        <v>1.4084507042253522</v>
      </c>
      <c r="F16" s="612">
        <f t="shared" si="1"/>
        <v>70</v>
      </c>
      <c r="G16" s="599">
        <f t="shared" si="2"/>
        <v>4584040</v>
      </c>
      <c r="H16" s="600">
        <f>등록금수납조서!K22</f>
        <v>160441000</v>
      </c>
      <c r="I16" s="613">
        <v>0</v>
      </c>
      <c r="J16" s="613">
        <v>0</v>
      </c>
      <c r="K16" s="613">
        <v>0</v>
      </c>
      <c r="L16" s="613">
        <v>0</v>
      </c>
      <c r="M16" s="614"/>
    </row>
    <row r="17" spans="1:13" ht="30" customHeight="1" thickBot="1">
      <c r="A17" s="668" t="s">
        <v>1775</v>
      </c>
      <c r="B17" s="669"/>
      <c r="C17" s="615">
        <f>SUM(C6:C16)</f>
        <v>36239</v>
      </c>
      <c r="D17" s="615">
        <f>SUM(D6:D16)</f>
        <v>79</v>
      </c>
      <c r="E17" s="616">
        <f>(D17/C17)*100</f>
        <v>0.21799718535279672</v>
      </c>
      <c r="F17" s="615">
        <f>SUM(F6:F16)</f>
        <v>36160</v>
      </c>
      <c r="G17" s="615">
        <f>ROUNDUP(H17/F17,-1)*2</f>
        <v>4100660</v>
      </c>
      <c r="H17" s="615">
        <f>SUM(H6:H16)</f>
        <v>74139607390</v>
      </c>
      <c r="I17" s="617">
        <f>SUM(I6:I16)</f>
        <v>0</v>
      </c>
      <c r="J17" s="617">
        <f>SUM(J6:J16)</f>
        <v>0</v>
      </c>
      <c r="K17" s="617">
        <f>SUM(K6:K16)</f>
        <v>0</v>
      </c>
      <c r="L17" s="617">
        <f>SUM(L6:L16)</f>
        <v>0</v>
      </c>
      <c r="M17" s="618"/>
    </row>
    <row r="18" spans="1:13" ht="13.5" customHeight="1">
      <c r="A18" s="670" t="s">
        <v>1630</v>
      </c>
      <c r="B18" s="670"/>
      <c r="C18" s="670"/>
      <c r="D18" s="670"/>
    </row>
    <row r="19" spans="1:13" ht="13.5" customHeight="1"/>
    <row r="20" spans="1:13" ht="20.25" customHeight="1">
      <c r="A20" s="664" t="s">
        <v>1798</v>
      </c>
      <c r="B20" s="664"/>
      <c r="C20" s="664"/>
    </row>
    <row r="21" spans="1:13" ht="20.25" customHeight="1">
      <c r="A21" s="671"/>
      <c r="B21" s="672"/>
      <c r="C21" s="672"/>
      <c r="D21" s="672"/>
    </row>
    <row r="22" spans="1:13" ht="20.25" customHeight="1">
      <c r="A22" s="664" t="s">
        <v>1799</v>
      </c>
      <c r="B22" s="664"/>
      <c r="C22" s="664"/>
    </row>
  </sheetData>
  <mergeCells count="17">
    <mergeCell ref="A2:C2"/>
    <mergeCell ref="L3:M3"/>
    <mergeCell ref="A4:A5"/>
    <mergeCell ref="B4:B5"/>
    <mergeCell ref="C4:C5"/>
    <mergeCell ref="D4:E4"/>
    <mergeCell ref="F4:F5"/>
    <mergeCell ref="G4:G5"/>
    <mergeCell ref="H4:H5"/>
    <mergeCell ref="I4:J4"/>
    <mergeCell ref="A22:C22"/>
    <mergeCell ref="K4:L4"/>
    <mergeCell ref="M4:M5"/>
    <mergeCell ref="A17:B17"/>
    <mergeCell ref="A18:D18"/>
    <mergeCell ref="A20:C20"/>
    <mergeCell ref="A21:D21"/>
  </mergeCells>
  <phoneticPr fontId="13" type="noConversion"/>
  <printOptions horizontalCentered="1"/>
  <pageMargins left="0.59055118110236227" right="0.59055118110236227" top="0.78740157480314965" bottom="0.59055118110236227" header="0.39370078740157483" footer="0.39370078740157483"/>
  <pageSetup paperSize="9" scale="80" firstPageNumber="16" orientation="landscape" useFirstPageNumber="1" horizontalDpi="4294967292" r:id="rId1"/>
  <headerFooter alignWithMargins="0">
    <oddFooter>&amp;C-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D11"/>
  <sheetViews>
    <sheetView workbookViewId="0">
      <selection activeCell="C30" sqref="C30"/>
    </sheetView>
  </sheetViews>
  <sheetFormatPr defaultRowHeight="12.75"/>
  <cols>
    <col min="1" max="2" width="39" customWidth="1"/>
    <col min="3" max="3" width="45" bestFit="1" customWidth="1"/>
    <col min="4" max="4" width="39" customWidth="1"/>
  </cols>
  <sheetData>
    <row r="8" spans="1:4" ht="31.5">
      <c r="A8" s="633" t="s">
        <v>1801</v>
      </c>
      <c r="B8" s="633"/>
      <c r="C8" s="633"/>
      <c r="D8" s="633"/>
    </row>
    <row r="9" spans="1:4" ht="14.25">
      <c r="A9" s="310"/>
      <c r="B9" s="310"/>
      <c r="C9" s="310"/>
      <c r="D9" s="310"/>
    </row>
    <row r="10" spans="1:4" ht="22.5">
      <c r="A10" s="317"/>
      <c r="B10" s="318" t="s">
        <v>468</v>
      </c>
      <c r="C10" s="318" t="s">
        <v>468</v>
      </c>
      <c r="D10" s="317"/>
    </row>
    <row r="11" spans="1:4">
      <c r="C11" s="112"/>
    </row>
  </sheetData>
  <mergeCells count="1">
    <mergeCell ref="A8:D8"/>
  </mergeCells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07"/>
  <sheetViews>
    <sheetView zoomScale="70" zoomScaleNormal="70" workbookViewId="0">
      <selection activeCell="A2" sqref="A2"/>
    </sheetView>
  </sheetViews>
  <sheetFormatPr defaultRowHeight="16.5"/>
  <cols>
    <col min="1" max="1" width="16.42578125" style="624" customWidth="1"/>
    <col min="2" max="2" width="61.42578125" style="620" customWidth="1"/>
    <col min="3" max="3" width="20.85546875" style="552" customWidth="1"/>
    <col min="4" max="10" width="19.42578125" style="552" customWidth="1"/>
    <col min="11" max="13" width="25.5703125" style="552" customWidth="1"/>
    <col min="14" max="18" width="19.42578125" style="552" customWidth="1"/>
    <col min="19" max="16384" width="9.140625" style="548"/>
  </cols>
  <sheetData>
    <row r="1" spans="1:18" s="553" customFormat="1" ht="30.75" customHeight="1">
      <c r="A1" s="630" t="s">
        <v>2634</v>
      </c>
      <c r="B1" s="620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</row>
    <row r="2" spans="1:18" s="553" customFormat="1">
      <c r="A2" s="624"/>
      <c r="B2" s="620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</row>
    <row r="3" spans="1:18" s="553" customFormat="1">
      <c r="A3" s="624"/>
      <c r="B3" s="620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4" t="s">
        <v>2397</v>
      </c>
    </row>
    <row r="4" spans="1:18" ht="17.25">
      <c r="A4" s="682" t="s">
        <v>424</v>
      </c>
      <c r="B4" s="683"/>
      <c r="C4" s="681" t="s">
        <v>910</v>
      </c>
      <c r="D4" s="681" t="s">
        <v>425</v>
      </c>
      <c r="E4" s="681"/>
      <c r="F4" s="681"/>
      <c r="G4" s="681"/>
      <c r="H4" s="681"/>
      <c r="I4" s="681"/>
      <c r="J4" s="681"/>
      <c r="K4" s="681" t="s">
        <v>1807</v>
      </c>
      <c r="L4" s="681" t="s">
        <v>1808</v>
      </c>
      <c r="M4" s="681" t="s">
        <v>1809</v>
      </c>
      <c r="N4" s="681" t="s">
        <v>426</v>
      </c>
      <c r="O4" s="681"/>
      <c r="P4" s="681"/>
      <c r="Q4" s="681"/>
      <c r="R4" s="681" t="s">
        <v>749</v>
      </c>
    </row>
    <row r="5" spans="1:18" ht="17.25">
      <c r="A5" s="625" t="s">
        <v>5</v>
      </c>
      <c r="B5" s="621" t="s">
        <v>1465</v>
      </c>
      <c r="C5" s="681"/>
      <c r="D5" s="619" t="s">
        <v>7</v>
      </c>
      <c r="E5" s="619" t="s">
        <v>8</v>
      </c>
      <c r="F5" s="619" t="s">
        <v>2394</v>
      </c>
      <c r="G5" s="619" t="s">
        <v>2395</v>
      </c>
      <c r="H5" s="619" t="s">
        <v>10</v>
      </c>
      <c r="I5" s="619" t="s">
        <v>2393</v>
      </c>
      <c r="J5" s="619" t="s">
        <v>1810</v>
      </c>
      <c r="K5" s="681"/>
      <c r="L5" s="681"/>
      <c r="M5" s="681"/>
      <c r="N5" s="619" t="s">
        <v>11</v>
      </c>
      <c r="O5" s="619" t="s">
        <v>12</v>
      </c>
      <c r="P5" s="619" t="s">
        <v>751</v>
      </c>
      <c r="Q5" s="619" t="s">
        <v>13</v>
      </c>
      <c r="R5" s="681"/>
    </row>
    <row r="6" spans="1:18" ht="17.25">
      <c r="A6" s="628" t="s">
        <v>2396</v>
      </c>
      <c r="B6" s="625"/>
      <c r="C6" s="619">
        <f>SUBTOTAL(9,C3355,C3294,C3216,C3167,C3061,C2751,C2456,C1614,C1609,C1515,C1431,C865,C220,C78,C7)</f>
        <v>172598310992</v>
      </c>
      <c r="D6" s="619">
        <f t="shared" ref="D6:R6" si="0">SUBTOTAL(9,D3355,D3294,D3216,D3167,D3061,D2751,D2456,D1614,D1609,D1515,D1431,D865,D220,D78,D7)</f>
        <v>102355000</v>
      </c>
      <c r="E6" s="619">
        <f t="shared" si="0"/>
        <v>0</v>
      </c>
      <c r="F6" s="619">
        <f t="shared" si="0"/>
        <v>0</v>
      </c>
      <c r="G6" s="619">
        <f t="shared" si="0"/>
        <v>0</v>
      </c>
      <c r="H6" s="619">
        <f t="shared" si="0"/>
        <v>46579674416</v>
      </c>
      <c r="I6" s="619">
        <f t="shared" si="0"/>
        <v>-59504840</v>
      </c>
      <c r="J6" s="619">
        <f t="shared" si="0"/>
        <v>46622524576</v>
      </c>
      <c r="K6" s="619">
        <f t="shared" si="0"/>
        <v>219220835568</v>
      </c>
      <c r="L6" s="619">
        <f t="shared" si="0"/>
        <v>213935680994</v>
      </c>
      <c r="M6" s="619">
        <f t="shared" si="0"/>
        <v>202300586010</v>
      </c>
      <c r="N6" s="619">
        <f t="shared" si="0"/>
        <v>11635094984</v>
      </c>
      <c r="O6" s="619">
        <f t="shared" si="0"/>
        <v>1707651828</v>
      </c>
      <c r="P6" s="619">
        <f t="shared" si="0"/>
        <v>0</v>
      </c>
      <c r="Q6" s="619">
        <f t="shared" si="0"/>
        <v>13342746812</v>
      </c>
      <c r="R6" s="619">
        <f t="shared" si="0"/>
        <v>3577502746</v>
      </c>
    </row>
    <row r="7" spans="1:18">
      <c r="A7" s="627" t="s">
        <v>1802</v>
      </c>
      <c r="B7" s="627" t="s">
        <v>2402</v>
      </c>
      <c r="C7" s="549">
        <v>19010417400</v>
      </c>
      <c r="D7" s="549">
        <v>0</v>
      </c>
      <c r="E7" s="549">
        <v>0</v>
      </c>
      <c r="F7" s="549">
        <v>0</v>
      </c>
      <c r="G7" s="549">
        <v>1061505000</v>
      </c>
      <c r="H7" s="549">
        <v>114040000</v>
      </c>
      <c r="I7" s="549">
        <v>0</v>
      </c>
      <c r="J7" s="549">
        <v>1175545000</v>
      </c>
      <c r="K7" s="549">
        <v>20185962400</v>
      </c>
      <c r="L7" s="549">
        <v>19653360990</v>
      </c>
      <c r="M7" s="549">
        <v>19653360990</v>
      </c>
      <c r="N7" s="549">
        <v>0</v>
      </c>
      <c r="O7" s="549">
        <v>0</v>
      </c>
      <c r="P7" s="549">
        <v>0</v>
      </c>
      <c r="Q7" s="549">
        <v>0</v>
      </c>
      <c r="R7" s="549">
        <v>532601410</v>
      </c>
    </row>
    <row r="8" spans="1:18">
      <c r="A8" s="622" t="s">
        <v>1803</v>
      </c>
      <c r="B8" s="622" t="s">
        <v>2399</v>
      </c>
      <c r="C8" s="550">
        <v>15501947400</v>
      </c>
      <c r="D8" s="550">
        <v>0</v>
      </c>
      <c r="E8" s="550">
        <v>0</v>
      </c>
      <c r="F8" s="550">
        <v>0</v>
      </c>
      <c r="G8" s="550">
        <v>0</v>
      </c>
      <c r="H8" s="550">
        <v>0</v>
      </c>
      <c r="I8" s="550">
        <v>0</v>
      </c>
      <c r="J8" s="550">
        <v>0</v>
      </c>
      <c r="K8" s="550">
        <v>15501947400</v>
      </c>
      <c r="L8" s="550">
        <v>15034745990</v>
      </c>
      <c r="M8" s="550">
        <v>15034745990</v>
      </c>
      <c r="N8" s="550">
        <v>0</v>
      </c>
      <c r="O8" s="550">
        <v>0</v>
      </c>
      <c r="P8" s="550">
        <v>0</v>
      </c>
      <c r="Q8" s="550">
        <v>0</v>
      </c>
      <c r="R8" s="550">
        <v>467201410</v>
      </c>
    </row>
    <row r="9" spans="1:18">
      <c r="A9" s="622" t="s">
        <v>1804</v>
      </c>
      <c r="B9" s="622" t="s">
        <v>2400</v>
      </c>
      <c r="C9" s="550">
        <v>9924355000</v>
      </c>
      <c r="D9" s="550">
        <v>0</v>
      </c>
      <c r="E9" s="550">
        <v>0</v>
      </c>
      <c r="F9" s="550">
        <v>0</v>
      </c>
      <c r="G9" s="550">
        <v>0</v>
      </c>
      <c r="H9" s="550">
        <v>0</v>
      </c>
      <c r="I9" s="550">
        <v>0</v>
      </c>
      <c r="J9" s="550">
        <v>0</v>
      </c>
      <c r="K9" s="550">
        <v>9924355000</v>
      </c>
      <c r="L9" s="550">
        <v>9924355000</v>
      </c>
      <c r="M9" s="550">
        <v>9924355000</v>
      </c>
      <c r="N9" s="550">
        <v>0</v>
      </c>
      <c r="O9" s="550">
        <v>0</v>
      </c>
      <c r="P9" s="550">
        <v>0</v>
      </c>
      <c r="Q9" s="550">
        <v>0</v>
      </c>
      <c r="R9" s="550">
        <v>0</v>
      </c>
    </row>
    <row r="10" spans="1:18">
      <c r="A10" s="622" t="s">
        <v>1805</v>
      </c>
      <c r="B10" s="622" t="s">
        <v>2398</v>
      </c>
      <c r="C10" s="551">
        <v>9924355000</v>
      </c>
      <c r="D10" s="551">
        <v>0</v>
      </c>
      <c r="E10" s="551">
        <v>0</v>
      </c>
      <c r="F10" s="551">
        <v>0</v>
      </c>
      <c r="G10" s="551">
        <v>0</v>
      </c>
      <c r="H10" s="551">
        <v>0</v>
      </c>
      <c r="I10" s="551">
        <v>0</v>
      </c>
      <c r="J10" s="551">
        <v>0</v>
      </c>
      <c r="K10" s="551">
        <v>9924355000</v>
      </c>
      <c r="L10" s="551">
        <v>9924355000</v>
      </c>
      <c r="M10" s="551">
        <v>9924355000</v>
      </c>
      <c r="N10" s="551">
        <v>0</v>
      </c>
      <c r="O10" s="551">
        <v>0</v>
      </c>
      <c r="P10" s="551">
        <v>0</v>
      </c>
      <c r="Q10" s="551">
        <v>0</v>
      </c>
      <c r="R10" s="551">
        <v>0</v>
      </c>
    </row>
    <row r="11" spans="1:18">
      <c r="A11" s="622" t="s">
        <v>1806</v>
      </c>
      <c r="B11" s="622" t="s">
        <v>2401</v>
      </c>
      <c r="C11" s="550">
        <v>9924355000</v>
      </c>
      <c r="D11" s="550">
        <v>0</v>
      </c>
      <c r="E11" s="550">
        <v>0</v>
      </c>
      <c r="F11" s="550">
        <v>0</v>
      </c>
      <c r="G11" s="550"/>
      <c r="H11" s="550">
        <v>0</v>
      </c>
      <c r="I11" s="550"/>
      <c r="J11" s="550">
        <v>0</v>
      </c>
      <c r="K11" s="550">
        <v>9924355000</v>
      </c>
      <c r="L11" s="550">
        <v>9924355000</v>
      </c>
      <c r="M11" s="550">
        <v>9924355000</v>
      </c>
      <c r="N11" s="550">
        <v>0</v>
      </c>
      <c r="O11" s="550">
        <v>0</v>
      </c>
      <c r="P11" s="550">
        <v>0</v>
      </c>
      <c r="Q11" s="550">
        <v>0</v>
      </c>
      <c r="R11" s="550">
        <v>0</v>
      </c>
    </row>
    <row r="12" spans="1:18">
      <c r="A12" s="622" t="s">
        <v>1804</v>
      </c>
      <c r="B12" s="622" t="s">
        <v>2403</v>
      </c>
      <c r="C12" s="550">
        <v>35000000</v>
      </c>
      <c r="D12" s="550">
        <v>0</v>
      </c>
      <c r="E12" s="550">
        <v>0</v>
      </c>
      <c r="F12" s="550">
        <v>0</v>
      </c>
      <c r="G12" s="550">
        <v>0</v>
      </c>
      <c r="H12" s="550">
        <v>0</v>
      </c>
      <c r="I12" s="550">
        <v>0</v>
      </c>
      <c r="J12" s="550">
        <v>0</v>
      </c>
      <c r="K12" s="550">
        <v>35000000</v>
      </c>
      <c r="L12" s="550">
        <v>26768680</v>
      </c>
      <c r="M12" s="550">
        <v>26768680</v>
      </c>
      <c r="N12" s="550">
        <v>0</v>
      </c>
      <c r="O12" s="550">
        <v>0</v>
      </c>
      <c r="P12" s="550">
        <v>0</v>
      </c>
      <c r="Q12" s="550">
        <v>0</v>
      </c>
      <c r="R12" s="550">
        <v>8231320</v>
      </c>
    </row>
    <row r="13" spans="1:18">
      <c r="A13" s="622" t="s">
        <v>1805</v>
      </c>
      <c r="B13" s="622" t="s">
        <v>192</v>
      </c>
      <c r="C13" s="551">
        <v>35000000</v>
      </c>
      <c r="D13" s="551">
        <v>0</v>
      </c>
      <c r="E13" s="551">
        <v>0</v>
      </c>
      <c r="F13" s="551">
        <v>0</v>
      </c>
      <c r="G13" s="551">
        <v>0</v>
      </c>
      <c r="H13" s="551">
        <v>0</v>
      </c>
      <c r="I13" s="551">
        <v>0</v>
      </c>
      <c r="J13" s="551">
        <v>0</v>
      </c>
      <c r="K13" s="551">
        <v>35000000</v>
      </c>
      <c r="L13" s="551">
        <v>26768680</v>
      </c>
      <c r="M13" s="551">
        <v>26768680</v>
      </c>
      <c r="N13" s="551">
        <v>0</v>
      </c>
      <c r="O13" s="551">
        <v>0</v>
      </c>
      <c r="P13" s="551">
        <v>0</v>
      </c>
      <c r="Q13" s="551">
        <v>0</v>
      </c>
      <c r="R13" s="551">
        <v>8231320</v>
      </c>
    </row>
    <row r="14" spans="1:18">
      <c r="A14" s="622" t="s">
        <v>1806</v>
      </c>
      <c r="B14" s="622" t="s">
        <v>226</v>
      </c>
      <c r="C14" s="550">
        <v>35000000</v>
      </c>
      <c r="D14" s="550">
        <v>0</v>
      </c>
      <c r="E14" s="550">
        <v>0</v>
      </c>
      <c r="F14" s="550">
        <v>0</v>
      </c>
      <c r="G14" s="550"/>
      <c r="H14" s="550">
        <v>0</v>
      </c>
      <c r="I14" s="550"/>
      <c r="J14" s="550">
        <v>0</v>
      </c>
      <c r="K14" s="550">
        <v>35000000</v>
      </c>
      <c r="L14" s="550">
        <v>26768680</v>
      </c>
      <c r="M14" s="550">
        <v>26768680</v>
      </c>
      <c r="N14" s="550">
        <v>0</v>
      </c>
      <c r="O14" s="550">
        <v>0</v>
      </c>
      <c r="P14" s="550">
        <v>0</v>
      </c>
      <c r="Q14" s="550">
        <v>0</v>
      </c>
      <c r="R14" s="550">
        <v>8231320</v>
      </c>
    </row>
    <row r="15" spans="1:18">
      <c r="A15" s="622" t="s">
        <v>1804</v>
      </c>
      <c r="B15" s="622" t="s">
        <v>313</v>
      </c>
      <c r="C15" s="550">
        <v>3121337000</v>
      </c>
      <c r="D15" s="550">
        <v>0</v>
      </c>
      <c r="E15" s="550">
        <v>0</v>
      </c>
      <c r="F15" s="550">
        <v>0</v>
      </c>
      <c r="G15" s="550">
        <v>0</v>
      </c>
      <c r="H15" s="550">
        <v>0</v>
      </c>
      <c r="I15" s="550">
        <v>0</v>
      </c>
      <c r="J15" s="550">
        <v>0</v>
      </c>
      <c r="K15" s="550">
        <v>3121337000</v>
      </c>
      <c r="L15" s="550">
        <v>3071807360</v>
      </c>
      <c r="M15" s="550">
        <v>3071807360</v>
      </c>
      <c r="N15" s="550">
        <v>0</v>
      </c>
      <c r="O15" s="550">
        <v>0</v>
      </c>
      <c r="P15" s="550">
        <v>0</v>
      </c>
      <c r="Q15" s="550">
        <v>0</v>
      </c>
      <c r="R15" s="550">
        <v>49529640</v>
      </c>
    </row>
    <row r="16" spans="1:18">
      <c r="A16" s="622" t="s">
        <v>1805</v>
      </c>
      <c r="B16" s="622" t="s">
        <v>313</v>
      </c>
      <c r="C16" s="551">
        <v>3121337000</v>
      </c>
      <c r="D16" s="551">
        <v>0</v>
      </c>
      <c r="E16" s="551">
        <v>0</v>
      </c>
      <c r="F16" s="551">
        <v>0</v>
      </c>
      <c r="G16" s="551">
        <v>0</v>
      </c>
      <c r="H16" s="551">
        <v>0</v>
      </c>
      <c r="I16" s="551">
        <v>0</v>
      </c>
      <c r="J16" s="551">
        <v>0</v>
      </c>
      <c r="K16" s="551">
        <v>3121337000</v>
      </c>
      <c r="L16" s="551">
        <v>3071807360</v>
      </c>
      <c r="M16" s="551">
        <v>3071807360</v>
      </c>
      <c r="N16" s="551">
        <v>0</v>
      </c>
      <c r="O16" s="551">
        <v>0</v>
      </c>
      <c r="P16" s="551">
        <v>0</v>
      </c>
      <c r="Q16" s="551">
        <v>0</v>
      </c>
      <c r="R16" s="551">
        <v>49529640</v>
      </c>
    </row>
    <row r="17" spans="1:18">
      <c r="A17" s="622" t="s">
        <v>1806</v>
      </c>
      <c r="B17" s="622" t="s">
        <v>2401</v>
      </c>
      <c r="C17" s="550">
        <v>2268498000</v>
      </c>
      <c r="D17" s="550">
        <v>0</v>
      </c>
      <c r="E17" s="550">
        <v>0</v>
      </c>
      <c r="F17" s="550">
        <v>290000000</v>
      </c>
      <c r="G17" s="550"/>
      <c r="H17" s="550">
        <v>0</v>
      </c>
      <c r="I17" s="550"/>
      <c r="J17" s="550">
        <v>290000000</v>
      </c>
      <c r="K17" s="550">
        <v>2558498000</v>
      </c>
      <c r="L17" s="550">
        <v>2557577340</v>
      </c>
      <c r="M17" s="550">
        <v>2557577340</v>
      </c>
      <c r="N17" s="550">
        <v>0</v>
      </c>
      <c r="O17" s="550">
        <v>0</v>
      </c>
      <c r="P17" s="550">
        <v>0</v>
      </c>
      <c r="Q17" s="550">
        <v>0</v>
      </c>
      <c r="R17" s="550">
        <v>920660</v>
      </c>
    </row>
    <row r="18" spans="1:18">
      <c r="A18" s="622" t="s">
        <v>1806</v>
      </c>
      <c r="B18" s="622" t="s">
        <v>2568</v>
      </c>
      <c r="C18" s="550">
        <v>852839000</v>
      </c>
      <c r="D18" s="550">
        <v>0</v>
      </c>
      <c r="E18" s="550">
        <v>0</v>
      </c>
      <c r="F18" s="550">
        <v>-290000000</v>
      </c>
      <c r="G18" s="550"/>
      <c r="H18" s="550">
        <v>0</v>
      </c>
      <c r="I18" s="550"/>
      <c r="J18" s="550">
        <v>-290000000</v>
      </c>
      <c r="K18" s="550">
        <v>562839000</v>
      </c>
      <c r="L18" s="550">
        <v>514230020</v>
      </c>
      <c r="M18" s="550">
        <v>514230020</v>
      </c>
      <c r="N18" s="550">
        <v>0</v>
      </c>
      <c r="O18" s="550">
        <v>0</v>
      </c>
      <c r="P18" s="550">
        <v>0</v>
      </c>
      <c r="Q18" s="550">
        <v>0</v>
      </c>
      <c r="R18" s="550">
        <v>48608980</v>
      </c>
    </row>
    <row r="19" spans="1:18">
      <c r="A19" s="622" t="s">
        <v>1804</v>
      </c>
      <c r="B19" s="622" t="s">
        <v>1960</v>
      </c>
      <c r="C19" s="550">
        <v>510437000</v>
      </c>
      <c r="D19" s="550">
        <v>0</v>
      </c>
      <c r="E19" s="550">
        <v>0</v>
      </c>
      <c r="F19" s="550">
        <v>0</v>
      </c>
      <c r="G19" s="550">
        <v>0</v>
      </c>
      <c r="H19" s="550">
        <v>0</v>
      </c>
      <c r="I19" s="550">
        <v>0</v>
      </c>
      <c r="J19" s="550">
        <v>0</v>
      </c>
      <c r="K19" s="550">
        <v>510437000</v>
      </c>
      <c r="L19" s="550">
        <v>376483730</v>
      </c>
      <c r="M19" s="550">
        <v>376483730</v>
      </c>
      <c r="N19" s="550">
        <v>0</v>
      </c>
      <c r="O19" s="550">
        <v>0</v>
      </c>
      <c r="P19" s="550">
        <v>0</v>
      </c>
      <c r="Q19" s="550">
        <v>0</v>
      </c>
      <c r="R19" s="550">
        <v>133953270</v>
      </c>
    </row>
    <row r="20" spans="1:18">
      <c r="A20" s="622" t="s">
        <v>1805</v>
      </c>
      <c r="B20" s="622" t="s">
        <v>313</v>
      </c>
      <c r="C20" s="551">
        <v>510437000</v>
      </c>
      <c r="D20" s="551">
        <v>0</v>
      </c>
      <c r="E20" s="551">
        <v>0</v>
      </c>
      <c r="F20" s="551">
        <v>0</v>
      </c>
      <c r="G20" s="551">
        <v>0</v>
      </c>
      <c r="H20" s="551">
        <v>0</v>
      </c>
      <c r="I20" s="551">
        <v>0</v>
      </c>
      <c r="J20" s="551">
        <v>0</v>
      </c>
      <c r="K20" s="551">
        <v>510437000</v>
      </c>
      <c r="L20" s="551">
        <v>376483730</v>
      </c>
      <c r="M20" s="551">
        <v>376483730</v>
      </c>
      <c r="N20" s="551">
        <v>0</v>
      </c>
      <c r="O20" s="551">
        <v>0</v>
      </c>
      <c r="P20" s="551">
        <v>0</v>
      </c>
      <c r="Q20" s="551">
        <v>0</v>
      </c>
      <c r="R20" s="551">
        <v>133953270</v>
      </c>
    </row>
    <row r="21" spans="1:18">
      <c r="A21" s="622" t="s">
        <v>1806</v>
      </c>
      <c r="B21" s="622" t="s">
        <v>2568</v>
      </c>
      <c r="C21" s="550">
        <v>510437000</v>
      </c>
      <c r="D21" s="550">
        <v>0</v>
      </c>
      <c r="E21" s="550">
        <v>0</v>
      </c>
      <c r="F21" s="550">
        <v>0</v>
      </c>
      <c r="G21" s="550"/>
      <c r="H21" s="550">
        <v>0</v>
      </c>
      <c r="I21" s="550"/>
      <c r="J21" s="550">
        <v>0</v>
      </c>
      <c r="K21" s="550">
        <v>510437000</v>
      </c>
      <c r="L21" s="550">
        <v>376483730</v>
      </c>
      <c r="M21" s="550">
        <v>376483730</v>
      </c>
      <c r="N21" s="550">
        <v>0</v>
      </c>
      <c r="O21" s="550">
        <v>0</v>
      </c>
      <c r="P21" s="550">
        <v>0</v>
      </c>
      <c r="Q21" s="550">
        <v>0</v>
      </c>
      <c r="R21" s="550">
        <v>133953270</v>
      </c>
    </row>
    <row r="22" spans="1:18">
      <c r="A22" s="622" t="s">
        <v>1804</v>
      </c>
      <c r="B22" s="622" t="s">
        <v>1961</v>
      </c>
      <c r="C22" s="550">
        <v>757540400</v>
      </c>
      <c r="D22" s="550">
        <v>0</v>
      </c>
      <c r="E22" s="550">
        <v>0</v>
      </c>
      <c r="F22" s="550">
        <v>0</v>
      </c>
      <c r="G22" s="550">
        <v>0</v>
      </c>
      <c r="H22" s="550">
        <v>0</v>
      </c>
      <c r="I22" s="550">
        <v>0</v>
      </c>
      <c r="J22" s="550">
        <v>0</v>
      </c>
      <c r="K22" s="550">
        <v>757540400</v>
      </c>
      <c r="L22" s="550">
        <v>598425190</v>
      </c>
      <c r="M22" s="550">
        <v>598425190</v>
      </c>
      <c r="N22" s="550">
        <v>0</v>
      </c>
      <c r="O22" s="550">
        <v>0</v>
      </c>
      <c r="P22" s="550">
        <v>0</v>
      </c>
      <c r="Q22" s="550">
        <v>0</v>
      </c>
      <c r="R22" s="550">
        <v>159115210</v>
      </c>
    </row>
    <row r="23" spans="1:18">
      <c r="A23" s="622" t="s">
        <v>1805</v>
      </c>
      <c r="B23" s="622" t="s">
        <v>313</v>
      </c>
      <c r="C23" s="551">
        <v>757540400</v>
      </c>
      <c r="D23" s="551">
        <v>0</v>
      </c>
      <c r="E23" s="551">
        <v>0</v>
      </c>
      <c r="F23" s="551">
        <v>0</v>
      </c>
      <c r="G23" s="551">
        <v>0</v>
      </c>
      <c r="H23" s="551">
        <v>0</v>
      </c>
      <c r="I23" s="551">
        <v>0</v>
      </c>
      <c r="J23" s="551">
        <v>0</v>
      </c>
      <c r="K23" s="551">
        <v>757540400</v>
      </c>
      <c r="L23" s="551">
        <v>598425190</v>
      </c>
      <c r="M23" s="551">
        <v>598425190</v>
      </c>
      <c r="N23" s="551">
        <v>0</v>
      </c>
      <c r="O23" s="551">
        <v>0</v>
      </c>
      <c r="P23" s="551">
        <v>0</v>
      </c>
      <c r="Q23" s="551">
        <v>0</v>
      </c>
      <c r="R23" s="551">
        <v>159115210</v>
      </c>
    </row>
    <row r="24" spans="1:18">
      <c r="A24" s="622" t="s">
        <v>1806</v>
      </c>
      <c r="B24" s="622" t="s">
        <v>2401</v>
      </c>
      <c r="C24" s="550">
        <v>687140400</v>
      </c>
      <c r="D24" s="550">
        <v>0</v>
      </c>
      <c r="E24" s="550">
        <v>0</v>
      </c>
      <c r="F24" s="550">
        <v>0</v>
      </c>
      <c r="G24" s="550"/>
      <c r="H24" s="550">
        <v>0</v>
      </c>
      <c r="I24" s="550"/>
      <c r="J24" s="550">
        <v>0</v>
      </c>
      <c r="K24" s="550">
        <v>687140400</v>
      </c>
      <c r="L24" s="550">
        <v>597425190</v>
      </c>
      <c r="M24" s="550">
        <v>597425190</v>
      </c>
      <c r="N24" s="550">
        <v>0</v>
      </c>
      <c r="O24" s="550">
        <v>0</v>
      </c>
      <c r="P24" s="550">
        <v>0</v>
      </c>
      <c r="Q24" s="550">
        <v>0</v>
      </c>
      <c r="R24" s="550">
        <v>89715210</v>
      </c>
    </row>
    <row r="25" spans="1:18">
      <c r="A25" s="622" t="s">
        <v>1806</v>
      </c>
      <c r="B25" s="622" t="s">
        <v>2568</v>
      </c>
      <c r="C25" s="550">
        <v>70400000</v>
      </c>
      <c r="D25" s="550">
        <v>0</v>
      </c>
      <c r="E25" s="550">
        <v>0</v>
      </c>
      <c r="F25" s="550">
        <v>0</v>
      </c>
      <c r="G25" s="550"/>
      <c r="H25" s="550">
        <v>0</v>
      </c>
      <c r="I25" s="550"/>
      <c r="J25" s="550">
        <v>0</v>
      </c>
      <c r="K25" s="550">
        <v>70400000</v>
      </c>
      <c r="L25" s="550">
        <v>1000000</v>
      </c>
      <c r="M25" s="550">
        <v>1000000</v>
      </c>
      <c r="N25" s="550">
        <v>0</v>
      </c>
      <c r="O25" s="550">
        <v>0</v>
      </c>
      <c r="P25" s="550">
        <v>0</v>
      </c>
      <c r="Q25" s="550">
        <v>0</v>
      </c>
      <c r="R25" s="550">
        <v>69400000</v>
      </c>
    </row>
    <row r="26" spans="1:18">
      <c r="A26" s="622" t="s">
        <v>1804</v>
      </c>
      <c r="B26" s="622" t="s">
        <v>1962</v>
      </c>
      <c r="C26" s="550">
        <v>109800000</v>
      </c>
      <c r="D26" s="550">
        <v>0</v>
      </c>
      <c r="E26" s="550">
        <v>0</v>
      </c>
      <c r="F26" s="550">
        <v>0</v>
      </c>
      <c r="G26" s="550">
        <v>0</v>
      </c>
      <c r="H26" s="550">
        <v>0</v>
      </c>
      <c r="I26" s="550">
        <v>0</v>
      </c>
      <c r="J26" s="550">
        <v>0</v>
      </c>
      <c r="K26" s="550">
        <v>109800000</v>
      </c>
      <c r="L26" s="550">
        <v>84841960</v>
      </c>
      <c r="M26" s="550">
        <v>84841960</v>
      </c>
      <c r="N26" s="550">
        <v>0</v>
      </c>
      <c r="O26" s="550">
        <v>0</v>
      </c>
      <c r="P26" s="550">
        <v>0</v>
      </c>
      <c r="Q26" s="550">
        <v>0</v>
      </c>
      <c r="R26" s="550">
        <v>24958040</v>
      </c>
    </row>
    <row r="27" spans="1:18">
      <c r="A27" s="622" t="s">
        <v>1805</v>
      </c>
      <c r="B27" s="622" t="s">
        <v>315</v>
      </c>
      <c r="C27" s="551">
        <v>109800000</v>
      </c>
      <c r="D27" s="551">
        <v>0</v>
      </c>
      <c r="E27" s="551">
        <v>0</v>
      </c>
      <c r="F27" s="551">
        <v>0</v>
      </c>
      <c r="G27" s="551">
        <v>0</v>
      </c>
      <c r="H27" s="551">
        <v>0</v>
      </c>
      <c r="I27" s="551">
        <v>0</v>
      </c>
      <c r="J27" s="551">
        <v>0</v>
      </c>
      <c r="K27" s="551">
        <v>109800000</v>
      </c>
      <c r="L27" s="551">
        <v>84841960</v>
      </c>
      <c r="M27" s="551">
        <v>84841960</v>
      </c>
      <c r="N27" s="551">
        <v>0</v>
      </c>
      <c r="O27" s="551">
        <v>0</v>
      </c>
      <c r="P27" s="551">
        <v>0</v>
      </c>
      <c r="Q27" s="551">
        <v>0</v>
      </c>
      <c r="R27" s="551">
        <v>24958040</v>
      </c>
    </row>
    <row r="28" spans="1:18">
      <c r="A28" s="622" t="s">
        <v>1806</v>
      </c>
      <c r="B28" s="622" t="s">
        <v>315</v>
      </c>
      <c r="C28" s="550">
        <v>109800000</v>
      </c>
      <c r="D28" s="550">
        <v>0</v>
      </c>
      <c r="E28" s="550">
        <v>0</v>
      </c>
      <c r="F28" s="550">
        <v>0</v>
      </c>
      <c r="G28" s="550"/>
      <c r="H28" s="550">
        <v>0</v>
      </c>
      <c r="I28" s="550"/>
      <c r="J28" s="550">
        <v>0</v>
      </c>
      <c r="K28" s="550">
        <v>109800000</v>
      </c>
      <c r="L28" s="550">
        <v>84841960</v>
      </c>
      <c r="M28" s="550">
        <v>84841960</v>
      </c>
      <c r="N28" s="550">
        <v>0</v>
      </c>
      <c r="O28" s="550">
        <v>0</v>
      </c>
      <c r="P28" s="550">
        <v>0</v>
      </c>
      <c r="Q28" s="550">
        <v>0</v>
      </c>
      <c r="R28" s="550">
        <v>24958040</v>
      </c>
    </row>
    <row r="29" spans="1:18">
      <c r="A29" s="622" t="s">
        <v>1804</v>
      </c>
      <c r="B29" s="622" t="s">
        <v>1963</v>
      </c>
      <c r="C29" s="550">
        <v>115320000</v>
      </c>
      <c r="D29" s="550">
        <v>0</v>
      </c>
      <c r="E29" s="550">
        <v>0</v>
      </c>
      <c r="F29" s="550">
        <v>0</v>
      </c>
      <c r="G29" s="550">
        <v>0</v>
      </c>
      <c r="H29" s="550">
        <v>0</v>
      </c>
      <c r="I29" s="550">
        <v>0</v>
      </c>
      <c r="J29" s="550">
        <v>0</v>
      </c>
      <c r="K29" s="550">
        <v>115320000</v>
      </c>
      <c r="L29" s="550">
        <v>45730030</v>
      </c>
      <c r="M29" s="550">
        <v>45730030</v>
      </c>
      <c r="N29" s="550">
        <v>0</v>
      </c>
      <c r="O29" s="550">
        <v>0</v>
      </c>
      <c r="P29" s="550">
        <v>0</v>
      </c>
      <c r="Q29" s="550">
        <v>0</v>
      </c>
      <c r="R29" s="550">
        <v>69589970</v>
      </c>
    </row>
    <row r="30" spans="1:18">
      <c r="A30" s="622" t="s">
        <v>1805</v>
      </c>
      <c r="B30" s="622" t="s">
        <v>313</v>
      </c>
      <c r="C30" s="551">
        <v>115320000</v>
      </c>
      <c r="D30" s="551">
        <v>0</v>
      </c>
      <c r="E30" s="551">
        <v>0</v>
      </c>
      <c r="F30" s="551">
        <v>0</v>
      </c>
      <c r="G30" s="551">
        <v>0</v>
      </c>
      <c r="H30" s="551">
        <v>0</v>
      </c>
      <c r="I30" s="551">
        <v>0</v>
      </c>
      <c r="J30" s="551">
        <v>0</v>
      </c>
      <c r="K30" s="551">
        <v>115320000</v>
      </c>
      <c r="L30" s="551">
        <v>45730030</v>
      </c>
      <c r="M30" s="551">
        <v>45730030</v>
      </c>
      <c r="N30" s="551">
        <v>0</v>
      </c>
      <c r="O30" s="551">
        <v>0</v>
      </c>
      <c r="P30" s="551">
        <v>0</v>
      </c>
      <c r="Q30" s="551">
        <v>0</v>
      </c>
      <c r="R30" s="551">
        <v>69589970</v>
      </c>
    </row>
    <row r="31" spans="1:18">
      <c r="A31" s="622" t="s">
        <v>1806</v>
      </c>
      <c r="B31" s="622" t="s">
        <v>2568</v>
      </c>
      <c r="C31" s="550">
        <v>115320000</v>
      </c>
      <c r="D31" s="550">
        <v>0</v>
      </c>
      <c r="E31" s="550">
        <v>0</v>
      </c>
      <c r="F31" s="550">
        <v>0</v>
      </c>
      <c r="G31" s="550"/>
      <c r="H31" s="550">
        <v>0</v>
      </c>
      <c r="I31" s="550"/>
      <c r="J31" s="550">
        <v>0</v>
      </c>
      <c r="K31" s="550">
        <v>115320000</v>
      </c>
      <c r="L31" s="550">
        <v>45730030</v>
      </c>
      <c r="M31" s="550">
        <v>45730030</v>
      </c>
      <c r="N31" s="550">
        <v>0</v>
      </c>
      <c r="O31" s="550">
        <v>0</v>
      </c>
      <c r="P31" s="550">
        <v>0</v>
      </c>
      <c r="Q31" s="550">
        <v>0</v>
      </c>
      <c r="R31" s="550">
        <v>69589970</v>
      </c>
    </row>
    <row r="32" spans="1:18">
      <c r="A32" s="622" t="s">
        <v>1804</v>
      </c>
      <c r="B32" s="622" t="s">
        <v>1964</v>
      </c>
      <c r="C32" s="550">
        <v>74250000</v>
      </c>
      <c r="D32" s="550">
        <v>0</v>
      </c>
      <c r="E32" s="550">
        <v>0</v>
      </c>
      <c r="F32" s="550">
        <v>0</v>
      </c>
      <c r="G32" s="550">
        <v>0</v>
      </c>
      <c r="H32" s="550">
        <v>0</v>
      </c>
      <c r="I32" s="550">
        <v>0</v>
      </c>
      <c r="J32" s="550">
        <v>0</v>
      </c>
      <c r="K32" s="550">
        <v>74250000</v>
      </c>
      <c r="L32" s="550">
        <v>52426040</v>
      </c>
      <c r="M32" s="550">
        <v>52426040</v>
      </c>
      <c r="N32" s="550">
        <v>0</v>
      </c>
      <c r="O32" s="550">
        <v>0</v>
      </c>
      <c r="P32" s="550">
        <v>0</v>
      </c>
      <c r="Q32" s="550">
        <v>0</v>
      </c>
      <c r="R32" s="550">
        <v>21823960</v>
      </c>
    </row>
    <row r="33" spans="1:18">
      <c r="A33" s="622" t="s">
        <v>1805</v>
      </c>
      <c r="B33" s="622" t="s">
        <v>1882</v>
      </c>
      <c r="C33" s="551">
        <v>74250000</v>
      </c>
      <c r="D33" s="551">
        <v>0</v>
      </c>
      <c r="E33" s="551">
        <v>0</v>
      </c>
      <c r="F33" s="551">
        <v>0</v>
      </c>
      <c r="G33" s="551">
        <v>0</v>
      </c>
      <c r="H33" s="551">
        <v>0</v>
      </c>
      <c r="I33" s="551">
        <v>0</v>
      </c>
      <c r="J33" s="551">
        <v>0</v>
      </c>
      <c r="K33" s="551">
        <v>74250000</v>
      </c>
      <c r="L33" s="551">
        <v>52426040</v>
      </c>
      <c r="M33" s="551">
        <v>52426040</v>
      </c>
      <c r="N33" s="551">
        <v>0</v>
      </c>
      <c r="O33" s="551">
        <v>0</v>
      </c>
      <c r="P33" s="551">
        <v>0</v>
      </c>
      <c r="Q33" s="551">
        <v>0</v>
      </c>
      <c r="R33" s="551">
        <v>21823960</v>
      </c>
    </row>
    <row r="34" spans="1:18">
      <c r="A34" s="622" t="s">
        <v>1806</v>
      </c>
      <c r="B34" s="622" t="s">
        <v>2583</v>
      </c>
      <c r="C34" s="550">
        <v>74250000</v>
      </c>
      <c r="D34" s="550">
        <v>0</v>
      </c>
      <c r="E34" s="550">
        <v>0</v>
      </c>
      <c r="F34" s="550">
        <v>0</v>
      </c>
      <c r="G34" s="550"/>
      <c r="H34" s="550">
        <v>0</v>
      </c>
      <c r="I34" s="550"/>
      <c r="J34" s="550">
        <v>0</v>
      </c>
      <c r="K34" s="550">
        <v>74250000</v>
      </c>
      <c r="L34" s="550">
        <v>52426040</v>
      </c>
      <c r="M34" s="550">
        <v>52426040</v>
      </c>
      <c r="N34" s="550">
        <v>0</v>
      </c>
      <c r="O34" s="550">
        <v>0</v>
      </c>
      <c r="P34" s="550">
        <v>0</v>
      </c>
      <c r="Q34" s="550">
        <v>0</v>
      </c>
      <c r="R34" s="550">
        <v>21823960</v>
      </c>
    </row>
    <row r="35" spans="1:18">
      <c r="A35" s="622" t="s">
        <v>1804</v>
      </c>
      <c r="B35" s="622" t="s">
        <v>2620</v>
      </c>
      <c r="C35" s="550">
        <v>340000000</v>
      </c>
      <c r="D35" s="550">
        <v>0</v>
      </c>
      <c r="E35" s="550">
        <v>0</v>
      </c>
      <c r="F35" s="550">
        <v>0</v>
      </c>
      <c r="G35" s="550">
        <v>0</v>
      </c>
      <c r="H35" s="550">
        <v>0</v>
      </c>
      <c r="I35" s="550">
        <v>0</v>
      </c>
      <c r="J35" s="550">
        <v>0</v>
      </c>
      <c r="K35" s="550">
        <v>340000000</v>
      </c>
      <c r="L35" s="550">
        <v>340000000</v>
      </c>
      <c r="M35" s="550">
        <v>340000000</v>
      </c>
      <c r="N35" s="550">
        <v>0</v>
      </c>
      <c r="O35" s="550">
        <v>0</v>
      </c>
      <c r="P35" s="550">
        <v>0</v>
      </c>
      <c r="Q35" s="550">
        <v>0</v>
      </c>
      <c r="R35" s="550">
        <v>0</v>
      </c>
    </row>
    <row r="36" spans="1:18">
      <c r="A36" s="622" t="s">
        <v>1805</v>
      </c>
      <c r="B36" s="622" t="s">
        <v>2592</v>
      </c>
      <c r="C36" s="551">
        <v>340000000</v>
      </c>
      <c r="D36" s="551">
        <v>0</v>
      </c>
      <c r="E36" s="551">
        <v>0</v>
      </c>
      <c r="F36" s="551">
        <v>0</v>
      </c>
      <c r="G36" s="551">
        <v>0</v>
      </c>
      <c r="H36" s="551">
        <v>0</v>
      </c>
      <c r="I36" s="551">
        <v>0</v>
      </c>
      <c r="J36" s="551">
        <v>0</v>
      </c>
      <c r="K36" s="551">
        <v>340000000</v>
      </c>
      <c r="L36" s="551">
        <v>340000000</v>
      </c>
      <c r="M36" s="551">
        <v>340000000</v>
      </c>
      <c r="N36" s="551">
        <v>0</v>
      </c>
      <c r="O36" s="551">
        <v>0</v>
      </c>
      <c r="P36" s="551">
        <v>0</v>
      </c>
      <c r="Q36" s="551">
        <v>0</v>
      </c>
      <c r="R36" s="551">
        <v>0</v>
      </c>
    </row>
    <row r="37" spans="1:18">
      <c r="A37" s="622" t="s">
        <v>1806</v>
      </c>
      <c r="B37" s="622" t="s">
        <v>2592</v>
      </c>
      <c r="C37" s="550">
        <v>340000000</v>
      </c>
      <c r="D37" s="550">
        <v>0</v>
      </c>
      <c r="E37" s="550">
        <v>0</v>
      </c>
      <c r="F37" s="550">
        <v>0</v>
      </c>
      <c r="G37" s="550"/>
      <c r="H37" s="550">
        <v>0</v>
      </c>
      <c r="I37" s="550"/>
      <c r="J37" s="550">
        <v>0</v>
      </c>
      <c r="K37" s="550">
        <v>340000000</v>
      </c>
      <c r="L37" s="550">
        <v>340000000</v>
      </c>
      <c r="M37" s="550">
        <v>340000000</v>
      </c>
      <c r="N37" s="550">
        <v>0</v>
      </c>
      <c r="O37" s="550">
        <v>0</v>
      </c>
      <c r="P37" s="550">
        <v>0</v>
      </c>
      <c r="Q37" s="550">
        <v>0</v>
      </c>
      <c r="R37" s="550">
        <v>0</v>
      </c>
    </row>
    <row r="38" spans="1:18">
      <c r="A38" s="622" t="s">
        <v>1804</v>
      </c>
      <c r="B38" s="622" t="s">
        <v>2626</v>
      </c>
      <c r="C38" s="550">
        <v>513908000</v>
      </c>
      <c r="D38" s="550">
        <v>0</v>
      </c>
      <c r="E38" s="550">
        <v>0</v>
      </c>
      <c r="F38" s="550">
        <v>0</v>
      </c>
      <c r="G38" s="550">
        <v>0</v>
      </c>
      <c r="H38" s="550">
        <v>0</v>
      </c>
      <c r="I38" s="550">
        <v>0</v>
      </c>
      <c r="J38" s="550">
        <v>0</v>
      </c>
      <c r="K38" s="550">
        <v>513908000</v>
      </c>
      <c r="L38" s="550">
        <v>513908000</v>
      </c>
      <c r="M38" s="550">
        <v>513908000</v>
      </c>
      <c r="N38" s="550">
        <v>0</v>
      </c>
      <c r="O38" s="550">
        <v>0</v>
      </c>
      <c r="P38" s="550">
        <v>0</v>
      </c>
      <c r="Q38" s="550">
        <v>0</v>
      </c>
      <c r="R38" s="550">
        <v>0</v>
      </c>
    </row>
    <row r="39" spans="1:18">
      <c r="A39" s="622" t="s">
        <v>1805</v>
      </c>
      <c r="B39" s="622" t="s">
        <v>298</v>
      </c>
      <c r="C39" s="551">
        <v>513908000</v>
      </c>
      <c r="D39" s="551">
        <v>0</v>
      </c>
      <c r="E39" s="551">
        <v>0</v>
      </c>
      <c r="F39" s="551">
        <v>0</v>
      </c>
      <c r="G39" s="551">
        <v>0</v>
      </c>
      <c r="H39" s="551">
        <v>0</v>
      </c>
      <c r="I39" s="551">
        <v>0</v>
      </c>
      <c r="J39" s="551">
        <v>0</v>
      </c>
      <c r="K39" s="551">
        <v>513908000</v>
      </c>
      <c r="L39" s="551">
        <v>513908000</v>
      </c>
      <c r="M39" s="551">
        <v>513908000</v>
      </c>
      <c r="N39" s="551">
        <v>0</v>
      </c>
      <c r="O39" s="551">
        <v>0</v>
      </c>
      <c r="P39" s="551">
        <v>0</v>
      </c>
      <c r="Q39" s="551">
        <v>0</v>
      </c>
      <c r="R39" s="551">
        <v>0</v>
      </c>
    </row>
    <row r="40" spans="1:18">
      <c r="A40" s="622" t="s">
        <v>1806</v>
      </c>
      <c r="B40" s="622" t="s">
        <v>2602</v>
      </c>
      <c r="C40" s="550">
        <v>234529000</v>
      </c>
      <c r="D40" s="550">
        <v>0</v>
      </c>
      <c r="E40" s="550">
        <v>0</v>
      </c>
      <c r="F40" s="550">
        <v>60399680</v>
      </c>
      <c r="G40" s="550"/>
      <c r="H40" s="550">
        <v>0</v>
      </c>
      <c r="I40" s="550"/>
      <c r="J40" s="550">
        <v>60399680</v>
      </c>
      <c r="K40" s="550">
        <v>294928680</v>
      </c>
      <c r="L40" s="550">
        <v>294928680</v>
      </c>
      <c r="M40" s="550">
        <v>294928680</v>
      </c>
      <c r="N40" s="550">
        <v>0</v>
      </c>
      <c r="O40" s="550">
        <v>0</v>
      </c>
      <c r="P40" s="550">
        <v>0</v>
      </c>
      <c r="Q40" s="550">
        <v>0</v>
      </c>
      <c r="R40" s="550">
        <v>0</v>
      </c>
    </row>
    <row r="41" spans="1:18">
      <c r="A41" s="622" t="s">
        <v>1806</v>
      </c>
      <c r="B41" s="622" t="s">
        <v>2612</v>
      </c>
      <c r="C41" s="550">
        <v>169927000</v>
      </c>
      <c r="D41" s="550">
        <v>0</v>
      </c>
      <c r="E41" s="550">
        <v>0</v>
      </c>
      <c r="F41" s="550">
        <v>-83083020</v>
      </c>
      <c r="G41" s="550"/>
      <c r="H41" s="550">
        <v>0</v>
      </c>
      <c r="I41" s="550"/>
      <c r="J41" s="550">
        <v>-83083020</v>
      </c>
      <c r="K41" s="550">
        <v>86843980</v>
      </c>
      <c r="L41" s="550">
        <v>86843980</v>
      </c>
      <c r="M41" s="550">
        <v>86843980</v>
      </c>
      <c r="N41" s="550">
        <v>0</v>
      </c>
      <c r="O41" s="550">
        <v>0</v>
      </c>
      <c r="P41" s="550">
        <v>0</v>
      </c>
      <c r="Q41" s="550">
        <v>0</v>
      </c>
      <c r="R41" s="550">
        <v>0</v>
      </c>
    </row>
    <row r="42" spans="1:18">
      <c r="A42" s="622" t="s">
        <v>1806</v>
      </c>
      <c r="B42" s="622" t="s">
        <v>319</v>
      </c>
      <c r="C42" s="550">
        <v>78179000</v>
      </c>
      <c r="D42" s="550">
        <v>0</v>
      </c>
      <c r="E42" s="550">
        <v>0</v>
      </c>
      <c r="F42" s="550">
        <v>21751020</v>
      </c>
      <c r="G42" s="550"/>
      <c r="H42" s="550">
        <v>0</v>
      </c>
      <c r="I42" s="550"/>
      <c r="J42" s="550">
        <v>21751020</v>
      </c>
      <c r="K42" s="550">
        <v>99930020</v>
      </c>
      <c r="L42" s="550">
        <v>99930020</v>
      </c>
      <c r="M42" s="550">
        <v>99930020</v>
      </c>
      <c r="N42" s="550">
        <v>0</v>
      </c>
      <c r="O42" s="550">
        <v>0</v>
      </c>
      <c r="P42" s="550">
        <v>0</v>
      </c>
      <c r="Q42" s="550">
        <v>0</v>
      </c>
      <c r="R42" s="550">
        <v>0</v>
      </c>
    </row>
    <row r="43" spans="1:18">
      <c r="A43" s="622" t="s">
        <v>1806</v>
      </c>
      <c r="B43" s="622" t="s">
        <v>320</v>
      </c>
      <c r="C43" s="550">
        <v>31273000</v>
      </c>
      <c r="D43" s="550">
        <v>0</v>
      </c>
      <c r="E43" s="550">
        <v>0</v>
      </c>
      <c r="F43" s="550">
        <v>932320</v>
      </c>
      <c r="G43" s="550"/>
      <c r="H43" s="550">
        <v>0</v>
      </c>
      <c r="I43" s="550"/>
      <c r="J43" s="550">
        <v>932320</v>
      </c>
      <c r="K43" s="550">
        <v>32205320</v>
      </c>
      <c r="L43" s="550">
        <v>32205320</v>
      </c>
      <c r="M43" s="550">
        <v>32205320</v>
      </c>
      <c r="N43" s="550">
        <v>0</v>
      </c>
      <c r="O43" s="550">
        <v>0</v>
      </c>
      <c r="P43" s="550">
        <v>0</v>
      </c>
      <c r="Q43" s="550">
        <v>0</v>
      </c>
      <c r="R43" s="550">
        <v>0</v>
      </c>
    </row>
    <row r="44" spans="1:18">
      <c r="A44" s="622" t="s">
        <v>1803</v>
      </c>
      <c r="B44" s="622" t="s">
        <v>1292</v>
      </c>
      <c r="C44" s="550">
        <v>3508470000</v>
      </c>
      <c r="D44" s="550">
        <v>0</v>
      </c>
      <c r="E44" s="550">
        <v>0</v>
      </c>
      <c r="F44" s="550">
        <v>0</v>
      </c>
      <c r="G44" s="550">
        <v>1061505000</v>
      </c>
      <c r="H44" s="550">
        <v>114040000</v>
      </c>
      <c r="I44" s="550">
        <v>0</v>
      </c>
      <c r="J44" s="550">
        <v>1175545000</v>
      </c>
      <c r="K44" s="550">
        <v>4684015000</v>
      </c>
      <c r="L44" s="550">
        <v>4618615000</v>
      </c>
      <c r="M44" s="550">
        <v>4618615000</v>
      </c>
      <c r="N44" s="550">
        <v>0</v>
      </c>
      <c r="O44" s="550">
        <v>0</v>
      </c>
      <c r="P44" s="550">
        <v>0</v>
      </c>
      <c r="Q44" s="550">
        <v>0</v>
      </c>
      <c r="R44" s="550">
        <v>65400000</v>
      </c>
    </row>
    <row r="45" spans="1:18">
      <c r="A45" s="622" t="s">
        <v>1804</v>
      </c>
      <c r="B45" s="622" t="s">
        <v>1965</v>
      </c>
      <c r="C45" s="550">
        <v>885204000</v>
      </c>
      <c r="D45" s="550">
        <v>0</v>
      </c>
      <c r="E45" s="550">
        <v>0</v>
      </c>
      <c r="F45" s="550">
        <v>-34000000</v>
      </c>
      <c r="G45" s="550">
        <v>0</v>
      </c>
      <c r="H45" s="550">
        <v>0</v>
      </c>
      <c r="I45" s="550">
        <v>0</v>
      </c>
      <c r="J45" s="550">
        <v>-34000000</v>
      </c>
      <c r="K45" s="550">
        <v>851204000</v>
      </c>
      <c r="L45" s="550">
        <v>811030260</v>
      </c>
      <c r="M45" s="550">
        <v>811030260</v>
      </c>
      <c r="N45" s="550">
        <v>0</v>
      </c>
      <c r="O45" s="550">
        <v>0</v>
      </c>
      <c r="P45" s="550">
        <v>0</v>
      </c>
      <c r="Q45" s="550">
        <v>0</v>
      </c>
      <c r="R45" s="550">
        <v>40173740</v>
      </c>
    </row>
    <row r="46" spans="1:18">
      <c r="A46" s="622" t="s">
        <v>1805</v>
      </c>
      <c r="B46" s="622" t="s">
        <v>316</v>
      </c>
      <c r="C46" s="551">
        <v>885204000</v>
      </c>
      <c r="D46" s="551">
        <v>0</v>
      </c>
      <c r="E46" s="551">
        <v>0</v>
      </c>
      <c r="F46" s="551">
        <v>-34000000</v>
      </c>
      <c r="G46" s="551">
        <v>0</v>
      </c>
      <c r="H46" s="551">
        <v>0</v>
      </c>
      <c r="I46" s="551">
        <v>0</v>
      </c>
      <c r="J46" s="551">
        <v>-34000000</v>
      </c>
      <c r="K46" s="551">
        <v>851204000</v>
      </c>
      <c r="L46" s="551">
        <v>811030260</v>
      </c>
      <c r="M46" s="551">
        <v>811030260</v>
      </c>
      <c r="N46" s="551">
        <v>0</v>
      </c>
      <c r="O46" s="551">
        <v>0</v>
      </c>
      <c r="P46" s="551">
        <v>0</v>
      </c>
      <c r="Q46" s="551">
        <v>0</v>
      </c>
      <c r="R46" s="551">
        <v>40173740</v>
      </c>
    </row>
    <row r="47" spans="1:18">
      <c r="A47" s="622" t="s">
        <v>1806</v>
      </c>
      <c r="B47" s="622" t="s">
        <v>2442</v>
      </c>
      <c r="C47" s="550">
        <v>885204000</v>
      </c>
      <c r="D47" s="550">
        <v>0</v>
      </c>
      <c r="E47" s="550">
        <v>0</v>
      </c>
      <c r="F47" s="550">
        <v>-34000000</v>
      </c>
      <c r="G47" s="550"/>
      <c r="H47" s="550">
        <v>0</v>
      </c>
      <c r="I47" s="550"/>
      <c r="J47" s="550">
        <v>-34000000</v>
      </c>
      <c r="K47" s="550">
        <v>851204000</v>
      </c>
      <c r="L47" s="550">
        <v>811030260</v>
      </c>
      <c r="M47" s="550">
        <v>811030260</v>
      </c>
      <c r="N47" s="550">
        <v>0</v>
      </c>
      <c r="O47" s="550">
        <v>0</v>
      </c>
      <c r="P47" s="550">
        <v>0</v>
      </c>
      <c r="Q47" s="550">
        <v>0</v>
      </c>
      <c r="R47" s="550">
        <v>40173740</v>
      </c>
    </row>
    <row r="48" spans="1:18">
      <c r="A48" s="622" t="s">
        <v>1804</v>
      </c>
      <c r="B48" s="622" t="s">
        <v>1967</v>
      </c>
      <c r="C48" s="550">
        <v>79265000</v>
      </c>
      <c r="D48" s="550">
        <v>0</v>
      </c>
      <c r="E48" s="550">
        <v>0</v>
      </c>
      <c r="F48" s="550">
        <v>0</v>
      </c>
      <c r="G48" s="550">
        <v>0</v>
      </c>
      <c r="H48" s="550">
        <v>0</v>
      </c>
      <c r="I48" s="550">
        <v>0</v>
      </c>
      <c r="J48" s="550">
        <v>0</v>
      </c>
      <c r="K48" s="550">
        <v>79265000</v>
      </c>
      <c r="L48" s="550">
        <v>75420550</v>
      </c>
      <c r="M48" s="550">
        <v>75420550</v>
      </c>
      <c r="N48" s="550">
        <v>0</v>
      </c>
      <c r="O48" s="550">
        <v>0</v>
      </c>
      <c r="P48" s="550">
        <v>0</v>
      </c>
      <c r="Q48" s="550">
        <v>0</v>
      </c>
      <c r="R48" s="550">
        <v>3844450</v>
      </c>
    </row>
    <row r="49" spans="1:18">
      <c r="A49" s="622" t="s">
        <v>1805</v>
      </c>
      <c r="B49" s="622" t="s">
        <v>298</v>
      </c>
      <c r="C49" s="551">
        <v>79265000</v>
      </c>
      <c r="D49" s="551">
        <v>0</v>
      </c>
      <c r="E49" s="551">
        <v>0</v>
      </c>
      <c r="F49" s="551">
        <v>0</v>
      </c>
      <c r="G49" s="551">
        <v>0</v>
      </c>
      <c r="H49" s="551">
        <v>0</v>
      </c>
      <c r="I49" s="551">
        <v>0</v>
      </c>
      <c r="J49" s="551">
        <v>0</v>
      </c>
      <c r="K49" s="551">
        <v>79265000</v>
      </c>
      <c r="L49" s="551">
        <v>75420550</v>
      </c>
      <c r="M49" s="551">
        <v>75420550</v>
      </c>
      <c r="N49" s="551">
        <v>0</v>
      </c>
      <c r="O49" s="551">
        <v>0</v>
      </c>
      <c r="P49" s="551">
        <v>0</v>
      </c>
      <c r="Q49" s="551">
        <v>0</v>
      </c>
      <c r="R49" s="551">
        <v>3844450</v>
      </c>
    </row>
    <row r="50" spans="1:18">
      <c r="A50" s="622" t="s">
        <v>1806</v>
      </c>
      <c r="B50" s="622" t="s">
        <v>2404</v>
      </c>
      <c r="C50" s="550">
        <v>1985000</v>
      </c>
      <c r="D50" s="550">
        <v>0</v>
      </c>
      <c r="E50" s="550">
        <v>0</v>
      </c>
      <c r="F50" s="550">
        <v>0</v>
      </c>
      <c r="G50" s="550"/>
      <c r="H50" s="550">
        <v>0</v>
      </c>
      <c r="I50" s="550"/>
      <c r="J50" s="550">
        <v>0</v>
      </c>
      <c r="K50" s="550">
        <v>1985000</v>
      </c>
      <c r="L50" s="550">
        <v>1757270</v>
      </c>
      <c r="M50" s="550">
        <v>1757270</v>
      </c>
      <c r="N50" s="550">
        <v>0</v>
      </c>
      <c r="O50" s="550">
        <v>0</v>
      </c>
      <c r="P50" s="550">
        <v>0</v>
      </c>
      <c r="Q50" s="550">
        <v>0</v>
      </c>
      <c r="R50" s="550">
        <v>227730</v>
      </c>
    </row>
    <row r="51" spans="1:18">
      <c r="A51" s="622" t="s">
        <v>1806</v>
      </c>
      <c r="B51" s="622" t="s">
        <v>2602</v>
      </c>
      <c r="C51" s="550">
        <v>35400000</v>
      </c>
      <c r="D51" s="550">
        <v>0</v>
      </c>
      <c r="E51" s="550">
        <v>0</v>
      </c>
      <c r="F51" s="550">
        <v>0</v>
      </c>
      <c r="G51" s="550"/>
      <c r="H51" s="550">
        <v>0</v>
      </c>
      <c r="I51" s="550"/>
      <c r="J51" s="550">
        <v>0</v>
      </c>
      <c r="K51" s="550">
        <v>35400000</v>
      </c>
      <c r="L51" s="550">
        <v>34126340</v>
      </c>
      <c r="M51" s="550">
        <v>34126340</v>
      </c>
      <c r="N51" s="550">
        <v>0</v>
      </c>
      <c r="O51" s="550">
        <v>0</v>
      </c>
      <c r="P51" s="550">
        <v>0</v>
      </c>
      <c r="Q51" s="550">
        <v>0</v>
      </c>
      <c r="R51" s="550">
        <v>1273660</v>
      </c>
    </row>
    <row r="52" spans="1:18">
      <c r="A52" s="622" t="s">
        <v>1806</v>
      </c>
      <c r="B52" s="622" t="s">
        <v>2612</v>
      </c>
      <c r="C52" s="550">
        <v>28320000</v>
      </c>
      <c r="D52" s="550">
        <v>0</v>
      </c>
      <c r="E52" s="550">
        <v>0</v>
      </c>
      <c r="F52" s="550">
        <v>0</v>
      </c>
      <c r="G52" s="550"/>
      <c r="H52" s="550">
        <v>0</v>
      </c>
      <c r="I52" s="550"/>
      <c r="J52" s="550">
        <v>0</v>
      </c>
      <c r="K52" s="550">
        <v>28320000</v>
      </c>
      <c r="L52" s="550">
        <v>26875240</v>
      </c>
      <c r="M52" s="550">
        <v>26875240</v>
      </c>
      <c r="N52" s="550">
        <v>0</v>
      </c>
      <c r="O52" s="550">
        <v>0</v>
      </c>
      <c r="P52" s="550">
        <v>0</v>
      </c>
      <c r="Q52" s="550">
        <v>0</v>
      </c>
      <c r="R52" s="550">
        <v>1444760</v>
      </c>
    </row>
    <row r="53" spans="1:18">
      <c r="A53" s="622" t="s">
        <v>1806</v>
      </c>
      <c r="B53" s="622" t="s">
        <v>319</v>
      </c>
      <c r="C53" s="550">
        <v>9600000</v>
      </c>
      <c r="D53" s="550">
        <v>0</v>
      </c>
      <c r="E53" s="550">
        <v>0</v>
      </c>
      <c r="F53" s="550">
        <v>0</v>
      </c>
      <c r="G53" s="550"/>
      <c r="H53" s="550">
        <v>0</v>
      </c>
      <c r="I53" s="550"/>
      <c r="J53" s="550">
        <v>0</v>
      </c>
      <c r="K53" s="550">
        <v>9600000</v>
      </c>
      <c r="L53" s="550">
        <v>8948690</v>
      </c>
      <c r="M53" s="550">
        <v>8948690</v>
      </c>
      <c r="N53" s="550">
        <v>0</v>
      </c>
      <c r="O53" s="550">
        <v>0</v>
      </c>
      <c r="P53" s="550">
        <v>0</v>
      </c>
      <c r="Q53" s="550">
        <v>0</v>
      </c>
      <c r="R53" s="550">
        <v>651310</v>
      </c>
    </row>
    <row r="54" spans="1:18">
      <c r="A54" s="622" t="s">
        <v>1806</v>
      </c>
      <c r="B54" s="622" t="s">
        <v>320</v>
      </c>
      <c r="C54" s="550">
        <v>3960000</v>
      </c>
      <c r="D54" s="550">
        <v>0</v>
      </c>
      <c r="E54" s="550">
        <v>0</v>
      </c>
      <c r="F54" s="550">
        <v>0</v>
      </c>
      <c r="G54" s="550"/>
      <c r="H54" s="550">
        <v>0</v>
      </c>
      <c r="I54" s="550"/>
      <c r="J54" s="550">
        <v>0</v>
      </c>
      <c r="K54" s="550">
        <v>3960000</v>
      </c>
      <c r="L54" s="550">
        <v>3713010</v>
      </c>
      <c r="M54" s="550">
        <v>3713010</v>
      </c>
      <c r="N54" s="550">
        <v>0</v>
      </c>
      <c r="O54" s="550">
        <v>0</v>
      </c>
      <c r="P54" s="550">
        <v>0</v>
      </c>
      <c r="Q54" s="550">
        <v>0</v>
      </c>
      <c r="R54" s="550">
        <v>246990</v>
      </c>
    </row>
    <row r="55" spans="1:18">
      <c r="A55" s="622" t="s">
        <v>1804</v>
      </c>
      <c r="B55" s="622" t="s">
        <v>1969</v>
      </c>
      <c r="C55" s="550">
        <v>71992000</v>
      </c>
      <c r="D55" s="550">
        <v>0</v>
      </c>
      <c r="E55" s="550">
        <v>0</v>
      </c>
      <c r="F55" s="550">
        <v>34000000</v>
      </c>
      <c r="G55" s="550">
        <v>0</v>
      </c>
      <c r="H55" s="550">
        <v>0</v>
      </c>
      <c r="I55" s="550">
        <v>0</v>
      </c>
      <c r="J55" s="550">
        <v>34000000</v>
      </c>
      <c r="K55" s="550">
        <v>105992000</v>
      </c>
      <c r="L55" s="550">
        <v>103888130</v>
      </c>
      <c r="M55" s="550">
        <v>103888130</v>
      </c>
      <c r="N55" s="550">
        <v>0</v>
      </c>
      <c r="O55" s="550">
        <v>0</v>
      </c>
      <c r="P55" s="550">
        <v>0</v>
      </c>
      <c r="Q55" s="550">
        <v>0</v>
      </c>
      <c r="R55" s="550">
        <v>2103870</v>
      </c>
    </row>
    <row r="56" spans="1:18">
      <c r="A56" s="622" t="s">
        <v>1805</v>
      </c>
      <c r="B56" s="622" t="s">
        <v>2592</v>
      </c>
      <c r="C56" s="551">
        <v>71992000</v>
      </c>
      <c r="D56" s="551">
        <v>0</v>
      </c>
      <c r="E56" s="551">
        <v>0</v>
      </c>
      <c r="F56" s="551">
        <v>34000000</v>
      </c>
      <c r="G56" s="551">
        <v>0</v>
      </c>
      <c r="H56" s="551">
        <v>0</v>
      </c>
      <c r="I56" s="551">
        <v>0</v>
      </c>
      <c r="J56" s="551">
        <v>34000000</v>
      </c>
      <c r="K56" s="551">
        <v>105992000</v>
      </c>
      <c r="L56" s="551">
        <v>103888130</v>
      </c>
      <c r="M56" s="551">
        <v>103888130</v>
      </c>
      <c r="N56" s="551">
        <v>0</v>
      </c>
      <c r="O56" s="551">
        <v>0</v>
      </c>
      <c r="P56" s="551">
        <v>0</v>
      </c>
      <c r="Q56" s="551">
        <v>0</v>
      </c>
      <c r="R56" s="551">
        <v>2103870</v>
      </c>
    </row>
    <row r="57" spans="1:18">
      <c r="A57" s="622" t="s">
        <v>1806</v>
      </c>
      <c r="B57" s="622" t="s">
        <v>2592</v>
      </c>
      <c r="C57" s="550">
        <v>71992000</v>
      </c>
      <c r="D57" s="550">
        <v>0</v>
      </c>
      <c r="E57" s="550">
        <v>0</v>
      </c>
      <c r="F57" s="550">
        <v>34000000</v>
      </c>
      <c r="G57" s="550"/>
      <c r="H57" s="550">
        <v>0</v>
      </c>
      <c r="I57" s="550"/>
      <c r="J57" s="550">
        <v>34000000</v>
      </c>
      <c r="K57" s="550">
        <v>105992000</v>
      </c>
      <c r="L57" s="550">
        <v>103888130</v>
      </c>
      <c r="M57" s="550">
        <v>103888130</v>
      </c>
      <c r="N57" s="550">
        <v>0</v>
      </c>
      <c r="O57" s="550">
        <v>0</v>
      </c>
      <c r="P57" s="550">
        <v>0</v>
      </c>
      <c r="Q57" s="550">
        <v>0</v>
      </c>
      <c r="R57" s="550">
        <v>2103870</v>
      </c>
    </row>
    <row r="58" spans="1:18">
      <c r="A58" s="622" t="s">
        <v>1804</v>
      </c>
      <c r="B58" s="622" t="s">
        <v>1970</v>
      </c>
      <c r="C58" s="550">
        <v>1979519000</v>
      </c>
      <c r="D58" s="550">
        <v>0</v>
      </c>
      <c r="E58" s="550">
        <v>0</v>
      </c>
      <c r="F58" s="550">
        <v>0</v>
      </c>
      <c r="G58" s="550">
        <v>1061505000</v>
      </c>
      <c r="H58" s="550">
        <v>114040000</v>
      </c>
      <c r="I58" s="550">
        <v>0</v>
      </c>
      <c r="J58" s="550">
        <v>1175545000</v>
      </c>
      <c r="K58" s="550">
        <v>3155064000</v>
      </c>
      <c r="L58" s="550">
        <v>3147732640</v>
      </c>
      <c r="M58" s="550">
        <v>3147732640</v>
      </c>
      <c r="N58" s="550">
        <v>0</v>
      </c>
      <c r="O58" s="550">
        <v>0</v>
      </c>
      <c r="P58" s="550">
        <v>0</v>
      </c>
      <c r="Q58" s="550">
        <v>0</v>
      </c>
      <c r="R58" s="550">
        <v>7331360</v>
      </c>
    </row>
    <row r="59" spans="1:18">
      <c r="A59" s="622" t="s">
        <v>1805</v>
      </c>
      <c r="B59" s="622" t="s">
        <v>316</v>
      </c>
      <c r="C59" s="551">
        <v>1979519000</v>
      </c>
      <c r="D59" s="551">
        <v>0</v>
      </c>
      <c r="E59" s="551">
        <v>0</v>
      </c>
      <c r="F59" s="551">
        <v>0</v>
      </c>
      <c r="G59" s="551">
        <v>1061505000</v>
      </c>
      <c r="H59" s="551">
        <v>114040000</v>
      </c>
      <c r="I59" s="551">
        <v>0</v>
      </c>
      <c r="J59" s="551">
        <v>1175545000</v>
      </c>
      <c r="K59" s="551">
        <v>3155064000</v>
      </c>
      <c r="L59" s="551">
        <v>3147732640</v>
      </c>
      <c r="M59" s="551">
        <v>3147732640</v>
      </c>
      <c r="N59" s="551">
        <v>0</v>
      </c>
      <c r="O59" s="551">
        <v>0</v>
      </c>
      <c r="P59" s="551">
        <v>0</v>
      </c>
      <c r="Q59" s="551">
        <v>0</v>
      </c>
      <c r="R59" s="551">
        <v>7331360</v>
      </c>
    </row>
    <row r="60" spans="1:18">
      <c r="A60" s="622" t="s">
        <v>1806</v>
      </c>
      <c r="B60" s="622" t="s">
        <v>2430</v>
      </c>
      <c r="C60" s="550">
        <v>785322000</v>
      </c>
      <c r="D60" s="550">
        <v>0</v>
      </c>
      <c r="E60" s="550">
        <v>0</v>
      </c>
      <c r="F60" s="550">
        <v>0</v>
      </c>
      <c r="G60" s="550">
        <v>701602000</v>
      </c>
      <c r="H60" s="550">
        <v>880</v>
      </c>
      <c r="I60" s="550"/>
      <c r="J60" s="550">
        <v>701602880</v>
      </c>
      <c r="K60" s="550">
        <v>1486924880</v>
      </c>
      <c r="L60" s="550">
        <v>1480044520</v>
      </c>
      <c r="M60" s="550">
        <v>1480044520</v>
      </c>
      <c r="N60" s="550">
        <v>0</v>
      </c>
      <c r="O60" s="550">
        <v>0</v>
      </c>
      <c r="P60" s="550">
        <v>0</v>
      </c>
      <c r="Q60" s="550">
        <v>0</v>
      </c>
      <c r="R60" s="550">
        <v>6880360</v>
      </c>
    </row>
    <row r="61" spans="1:18">
      <c r="A61" s="622" t="s">
        <v>1806</v>
      </c>
      <c r="B61" s="622" t="s">
        <v>2440</v>
      </c>
      <c r="C61" s="550">
        <v>392660000</v>
      </c>
      <c r="D61" s="550">
        <v>0</v>
      </c>
      <c r="E61" s="550">
        <v>0</v>
      </c>
      <c r="F61" s="550">
        <v>0</v>
      </c>
      <c r="G61" s="550">
        <v>359903000</v>
      </c>
      <c r="H61" s="550">
        <v>60701620</v>
      </c>
      <c r="I61" s="550"/>
      <c r="J61" s="550">
        <v>420604620</v>
      </c>
      <c r="K61" s="550">
        <v>813264620</v>
      </c>
      <c r="L61" s="550">
        <v>813264620</v>
      </c>
      <c r="M61" s="550">
        <v>813264620</v>
      </c>
      <c r="N61" s="550">
        <v>0</v>
      </c>
      <c r="O61" s="550">
        <v>0</v>
      </c>
      <c r="P61" s="550">
        <v>0</v>
      </c>
      <c r="Q61" s="550">
        <v>0</v>
      </c>
      <c r="R61" s="550">
        <v>0</v>
      </c>
    </row>
    <row r="62" spans="1:18">
      <c r="A62" s="622" t="s">
        <v>1806</v>
      </c>
      <c r="B62" s="622" t="s">
        <v>317</v>
      </c>
      <c r="C62" s="550">
        <v>231043000</v>
      </c>
      <c r="D62" s="550">
        <v>0</v>
      </c>
      <c r="E62" s="550">
        <v>0</v>
      </c>
      <c r="F62" s="550">
        <v>0</v>
      </c>
      <c r="G62" s="550"/>
      <c r="H62" s="550">
        <v>529147500</v>
      </c>
      <c r="I62" s="550"/>
      <c r="J62" s="550">
        <v>529147500</v>
      </c>
      <c r="K62" s="550">
        <v>760190500</v>
      </c>
      <c r="L62" s="550">
        <v>759739500</v>
      </c>
      <c r="M62" s="550">
        <v>759739500</v>
      </c>
      <c r="N62" s="550">
        <v>0</v>
      </c>
      <c r="O62" s="550">
        <v>0</v>
      </c>
      <c r="P62" s="550">
        <v>0</v>
      </c>
      <c r="Q62" s="550">
        <v>0</v>
      </c>
      <c r="R62" s="550">
        <v>451000</v>
      </c>
    </row>
    <row r="63" spans="1:18">
      <c r="A63" s="622" t="s">
        <v>1806</v>
      </c>
      <c r="B63" s="622" t="s">
        <v>2442</v>
      </c>
      <c r="C63" s="550">
        <v>526577000</v>
      </c>
      <c r="D63" s="550">
        <v>0</v>
      </c>
      <c r="E63" s="550">
        <v>0</v>
      </c>
      <c r="F63" s="550">
        <v>0</v>
      </c>
      <c r="G63" s="550"/>
      <c r="H63" s="550">
        <v>-442912000</v>
      </c>
      <c r="I63" s="550"/>
      <c r="J63" s="550">
        <v>-442912000</v>
      </c>
      <c r="K63" s="550">
        <v>83665000</v>
      </c>
      <c r="L63" s="550">
        <v>83665000</v>
      </c>
      <c r="M63" s="550">
        <v>83665000</v>
      </c>
      <c r="N63" s="550">
        <v>0</v>
      </c>
      <c r="O63" s="550">
        <v>0</v>
      </c>
      <c r="P63" s="550">
        <v>0</v>
      </c>
      <c r="Q63" s="550">
        <v>0</v>
      </c>
      <c r="R63" s="550">
        <v>0</v>
      </c>
    </row>
    <row r="64" spans="1:18">
      <c r="A64" s="622" t="s">
        <v>1806</v>
      </c>
      <c r="B64" s="622" t="s">
        <v>318</v>
      </c>
      <c r="C64" s="550">
        <v>43917000</v>
      </c>
      <c r="D64" s="550">
        <v>0</v>
      </c>
      <c r="E64" s="550">
        <v>0</v>
      </c>
      <c r="F64" s="550">
        <v>0</v>
      </c>
      <c r="G64" s="550"/>
      <c r="H64" s="550">
        <v>-32898000</v>
      </c>
      <c r="I64" s="550"/>
      <c r="J64" s="550">
        <v>-32898000</v>
      </c>
      <c r="K64" s="550">
        <v>11019000</v>
      </c>
      <c r="L64" s="550">
        <v>11019000</v>
      </c>
      <c r="M64" s="550">
        <v>11019000</v>
      </c>
      <c r="N64" s="550">
        <v>0</v>
      </c>
      <c r="O64" s="550">
        <v>0</v>
      </c>
      <c r="P64" s="550">
        <v>0</v>
      </c>
      <c r="Q64" s="550">
        <v>0</v>
      </c>
      <c r="R64" s="550">
        <v>0</v>
      </c>
    </row>
    <row r="65" spans="1:18">
      <c r="A65" s="622" t="s">
        <v>1804</v>
      </c>
      <c r="B65" s="622" t="s">
        <v>1971</v>
      </c>
      <c r="C65" s="550">
        <v>414000000</v>
      </c>
      <c r="D65" s="550">
        <v>0</v>
      </c>
      <c r="E65" s="550">
        <v>0</v>
      </c>
      <c r="F65" s="550">
        <v>0</v>
      </c>
      <c r="G65" s="550">
        <v>0</v>
      </c>
      <c r="H65" s="550">
        <v>0</v>
      </c>
      <c r="I65" s="550">
        <v>0</v>
      </c>
      <c r="J65" s="550">
        <v>0</v>
      </c>
      <c r="K65" s="550">
        <v>414000000</v>
      </c>
      <c r="L65" s="550">
        <v>402895080</v>
      </c>
      <c r="M65" s="550">
        <v>402895080</v>
      </c>
      <c r="N65" s="550">
        <v>0</v>
      </c>
      <c r="O65" s="550">
        <v>0</v>
      </c>
      <c r="P65" s="550">
        <v>0</v>
      </c>
      <c r="Q65" s="550">
        <v>0</v>
      </c>
      <c r="R65" s="550">
        <v>11104920</v>
      </c>
    </row>
    <row r="66" spans="1:18">
      <c r="A66" s="622" t="s">
        <v>1805</v>
      </c>
      <c r="B66" s="622" t="s">
        <v>316</v>
      </c>
      <c r="C66" s="551">
        <v>414000000</v>
      </c>
      <c r="D66" s="551">
        <v>0</v>
      </c>
      <c r="E66" s="551">
        <v>0</v>
      </c>
      <c r="F66" s="551">
        <v>0</v>
      </c>
      <c r="G66" s="551">
        <v>0</v>
      </c>
      <c r="H66" s="551">
        <v>0</v>
      </c>
      <c r="I66" s="551">
        <v>0</v>
      </c>
      <c r="J66" s="551">
        <v>0</v>
      </c>
      <c r="K66" s="551">
        <v>414000000</v>
      </c>
      <c r="L66" s="551">
        <v>402895080</v>
      </c>
      <c r="M66" s="551">
        <v>402895080</v>
      </c>
      <c r="N66" s="551">
        <v>0</v>
      </c>
      <c r="O66" s="551">
        <v>0</v>
      </c>
      <c r="P66" s="551">
        <v>0</v>
      </c>
      <c r="Q66" s="551">
        <v>0</v>
      </c>
      <c r="R66" s="551">
        <v>11104920</v>
      </c>
    </row>
    <row r="67" spans="1:18">
      <c r="A67" s="622" t="s">
        <v>1806</v>
      </c>
      <c r="B67" s="622" t="s">
        <v>1292</v>
      </c>
      <c r="C67" s="550">
        <v>414000000</v>
      </c>
      <c r="D67" s="550">
        <v>0</v>
      </c>
      <c r="E67" s="550">
        <v>0</v>
      </c>
      <c r="F67" s="550">
        <v>0</v>
      </c>
      <c r="G67" s="550"/>
      <c r="H67" s="550">
        <v>0</v>
      </c>
      <c r="I67" s="550"/>
      <c r="J67" s="550">
        <v>0</v>
      </c>
      <c r="K67" s="550">
        <v>414000000</v>
      </c>
      <c r="L67" s="550">
        <v>402895080</v>
      </c>
      <c r="M67" s="550">
        <v>402895080</v>
      </c>
      <c r="N67" s="550">
        <v>0</v>
      </c>
      <c r="O67" s="550">
        <v>0</v>
      </c>
      <c r="P67" s="550">
        <v>0</v>
      </c>
      <c r="Q67" s="550">
        <v>0</v>
      </c>
      <c r="R67" s="550">
        <v>11104920</v>
      </c>
    </row>
    <row r="68" spans="1:18">
      <c r="A68" s="622" t="s">
        <v>1804</v>
      </c>
      <c r="B68" s="622" t="s">
        <v>1973</v>
      </c>
      <c r="C68" s="550">
        <v>43990000</v>
      </c>
      <c r="D68" s="550">
        <v>0</v>
      </c>
      <c r="E68" s="550">
        <v>0</v>
      </c>
      <c r="F68" s="550">
        <v>0</v>
      </c>
      <c r="G68" s="550">
        <v>0</v>
      </c>
      <c r="H68" s="550">
        <v>0</v>
      </c>
      <c r="I68" s="550">
        <v>0</v>
      </c>
      <c r="J68" s="550">
        <v>0</v>
      </c>
      <c r="K68" s="550">
        <v>43990000</v>
      </c>
      <c r="L68" s="550">
        <v>43148340</v>
      </c>
      <c r="M68" s="550">
        <v>43148340</v>
      </c>
      <c r="N68" s="550">
        <v>0</v>
      </c>
      <c r="O68" s="550">
        <v>0</v>
      </c>
      <c r="P68" s="550">
        <v>0</v>
      </c>
      <c r="Q68" s="550">
        <v>0</v>
      </c>
      <c r="R68" s="550">
        <v>841660</v>
      </c>
    </row>
    <row r="69" spans="1:18">
      <c r="A69" s="622" t="s">
        <v>1805</v>
      </c>
      <c r="B69" s="622" t="s">
        <v>298</v>
      </c>
      <c r="C69" s="551">
        <v>43990000</v>
      </c>
      <c r="D69" s="551">
        <v>0</v>
      </c>
      <c r="E69" s="551">
        <v>0</v>
      </c>
      <c r="F69" s="551">
        <v>0</v>
      </c>
      <c r="G69" s="551">
        <v>0</v>
      </c>
      <c r="H69" s="551">
        <v>0</v>
      </c>
      <c r="I69" s="551">
        <v>0</v>
      </c>
      <c r="J69" s="551">
        <v>0</v>
      </c>
      <c r="K69" s="551">
        <v>43990000</v>
      </c>
      <c r="L69" s="551">
        <v>43148340</v>
      </c>
      <c r="M69" s="551">
        <v>43148340</v>
      </c>
      <c r="N69" s="551">
        <v>0</v>
      </c>
      <c r="O69" s="551">
        <v>0</v>
      </c>
      <c r="P69" s="551">
        <v>0</v>
      </c>
      <c r="Q69" s="551">
        <v>0</v>
      </c>
      <c r="R69" s="551">
        <v>841660</v>
      </c>
    </row>
    <row r="70" spans="1:18">
      <c r="A70" s="622" t="s">
        <v>1806</v>
      </c>
      <c r="B70" s="622" t="s">
        <v>2404</v>
      </c>
      <c r="C70" s="550">
        <v>1015000</v>
      </c>
      <c r="D70" s="550">
        <v>0</v>
      </c>
      <c r="E70" s="550">
        <v>0</v>
      </c>
      <c r="F70" s="550">
        <v>0</v>
      </c>
      <c r="G70" s="550"/>
      <c r="H70" s="550">
        <v>0</v>
      </c>
      <c r="I70" s="550"/>
      <c r="J70" s="550">
        <v>0</v>
      </c>
      <c r="K70" s="550">
        <v>1015000</v>
      </c>
      <c r="L70" s="550">
        <v>951260</v>
      </c>
      <c r="M70" s="550">
        <v>951260</v>
      </c>
      <c r="N70" s="550">
        <v>0</v>
      </c>
      <c r="O70" s="550">
        <v>0</v>
      </c>
      <c r="P70" s="550">
        <v>0</v>
      </c>
      <c r="Q70" s="550">
        <v>0</v>
      </c>
      <c r="R70" s="550">
        <v>63740</v>
      </c>
    </row>
    <row r="71" spans="1:18">
      <c r="A71" s="622" t="s">
        <v>1806</v>
      </c>
      <c r="B71" s="622" t="s">
        <v>2602</v>
      </c>
      <c r="C71" s="550">
        <v>20700000</v>
      </c>
      <c r="D71" s="550">
        <v>0</v>
      </c>
      <c r="E71" s="550">
        <v>0</v>
      </c>
      <c r="F71" s="550">
        <v>0</v>
      </c>
      <c r="G71" s="550"/>
      <c r="H71" s="550">
        <v>0</v>
      </c>
      <c r="I71" s="550"/>
      <c r="J71" s="550">
        <v>0</v>
      </c>
      <c r="K71" s="550">
        <v>20700000</v>
      </c>
      <c r="L71" s="550">
        <v>20412800</v>
      </c>
      <c r="M71" s="550">
        <v>20412800</v>
      </c>
      <c r="N71" s="550">
        <v>0</v>
      </c>
      <c r="O71" s="550">
        <v>0</v>
      </c>
      <c r="P71" s="550">
        <v>0</v>
      </c>
      <c r="Q71" s="550">
        <v>0</v>
      </c>
      <c r="R71" s="550">
        <v>287200</v>
      </c>
    </row>
    <row r="72" spans="1:18">
      <c r="A72" s="622" t="s">
        <v>1806</v>
      </c>
      <c r="B72" s="622" t="s">
        <v>2612</v>
      </c>
      <c r="C72" s="550">
        <v>13662000</v>
      </c>
      <c r="D72" s="550">
        <v>0</v>
      </c>
      <c r="E72" s="550">
        <v>0</v>
      </c>
      <c r="F72" s="550">
        <v>1000000</v>
      </c>
      <c r="G72" s="550"/>
      <c r="H72" s="550">
        <v>0</v>
      </c>
      <c r="I72" s="550"/>
      <c r="J72" s="550">
        <v>1000000</v>
      </c>
      <c r="K72" s="550">
        <v>14662000</v>
      </c>
      <c r="L72" s="550">
        <v>14636040</v>
      </c>
      <c r="M72" s="550">
        <v>14636040</v>
      </c>
      <c r="N72" s="550">
        <v>0</v>
      </c>
      <c r="O72" s="550">
        <v>0</v>
      </c>
      <c r="P72" s="550">
        <v>0</v>
      </c>
      <c r="Q72" s="550">
        <v>0</v>
      </c>
      <c r="R72" s="550">
        <v>25960</v>
      </c>
    </row>
    <row r="73" spans="1:18">
      <c r="A73" s="622" t="s">
        <v>1806</v>
      </c>
      <c r="B73" s="622" t="s">
        <v>319</v>
      </c>
      <c r="C73" s="550">
        <v>6624000</v>
      </c>
      <c r="D73" s="550">
        <v>0</v>
      </c>
      <c r="E73" s="550">
        <v>0</v>
      </c>
      <c r="F73" s="550">
        <v>-1200000</v>
      </c>
      <c r="G73" s="550"/>
      <c r="H73" s="550">
        <v>0</v>
      </c>
      <c r="I73" s="550"/>
      <c r="J73" s="550">
        <v>-1200000</v>
      </c>
      <c r="K73" s="550">
        <v>5424000</v>
      </c>
      <c r="L73" s="550">
        <v>5102660</v>
      </c>
      <c r="M73" s="550">
        <v>5102660</v>
      </c>
      <c r="N73" s="550">
        <v>0</v>
      </c>
      <c r="O73" s="550">
        <v>0</v>
      </c>
      <c r="P73" s="550">
        <v>0</v>
      </c>
      <c r="Q73" s="550">
        <v>0</v>
      </c>
      <c r="R73" s="550">
        <v>321340</v>
      </c>
    </row>
    <row r="74" spans="1:18">
      <c r="A74" s="622" t="s">
        <v>1806</v>
      </c>
      <c r="B74" s="622" t="s">
        <v>320</v>
      </c>
      <c r="C74" s="550">
        <v>1989000</v>
      </c>
      <c r="D74" s="550">
        <v>0</v>
      </c>
      <c r="E74" s="550">
        <v>0</v>
      </c>
      <c r="F74" s="550">
        <v>200000</v>
      </c>
      <c r="G74" s="550"/>
      <c r="H74" s="550">
        <v>0</v>
      </c>
      <c r="I74" s="550"/>
      <c r="J74" s="550">
        <v>200000</v>
      </c>
      <c r="K74" s="550">
        <v>2189000</v>
      </c>
      <c r="L74" s="550">
        <v>2045580</v>
      </c>
      <c r="M74" s="550">
        <v>2045580</v>
      </c>
      <c r="N74" s="550">
        <v>0</v>
      </c>
      <c r="O74" s="550">
        <v>0</v>
      </c>
      <c r="P74" s="550">
        <v>0</v>
      </c>
      <c r="Q74" s="550">
        <v>0</v>
      </c>
      <c r="R74" s="550">
        <v>143420</v>
      </c>
    </row>
    <row r="75" spans="1:18">
      <c r="A75" s="622" t="s">
        <v>1804</v>
      </c>
      <c r="B75" s="622" t="s">
        <v>2443</v>
      </c>
      <c r="C75" s="550">
        <v>34500000</v>
      </c>
      <c r="D75" s="550">
        <v>0</v>
      </c>
      <c r="E75" s="550">
        <v>0</v>
      </c>
      <c r="F75" s="550">
        <v>0</v>
      </c>
      <c r="G75" s="550">
        <v>0</v>
      </c>
      <c r="H75" s="550">
        <v>0</v>
      </c>
      <c r="I75" s="550">
        <v>0</v>
      </c>
      <c r="J75" s="550">
        <v>0</v>
      </c>
      <c r="K75" s="550">
        <v>34500000</v>
      </c>
      <c r="L75" s="550">
        <v>34500000</v>
      </c>
      <c r="M75" s="550">
        <v>34500000</v>
      </c>
      <c r="N75" s="550">
        <v>0</v>
      </c>
      <c r="O75" s="550">
        <v>0</v>
      </c>
      <c r="P75" s="550">
        <v>0</v>
      </c>
      <c r="Q75" s="550">
        <v>0</v>
      </c>
      <c r="R75" s="550">
        <v>0</v>
      </c>
    </row>
    <row r="76" spans="1:18">
      <c r="A76" s="622" t="s">
        <v>1805</v>
      </c>
      <c r="B76" s="622" t="s">
        <v>2592</v>
      </c>
      <c r="C76" s="551">
        <v>34500000</v>
      </c>
      <c r="D76" s="551">
        <v>0</v>
      </c>
      <c r="E76" s="551">
        <v>0</v>
      </c>
      <c r="F76" s="551">
        <v>0</v>
      </c>
      <c r="G76" s="551">
        <v>0</v>
      </c>
      <c r="H76" s="551">
        <v>0</v>
      </c>
      <c r="I76" s="551">
        <v>0</v>
      </c>
      <c r="J76" s="551">
        <v>0</v>
      </c>
      <c r="K76" s="551">
        <v>34500000</v>
      </c>
      <c r="L76" s="551">
        <v>34500000</v>
      </c>
      <c r="M76" s="551">
        <v>34500000</v>
      </c>
      <c r="N76" s="551">
        <v>0</v>
      </c>
      <c r="O76" s="551">
        <v>0</v>
      </c>
      <c r="P76" s="551">
        <v>0</v>
      </c>
      <c r="Q76" s="551">
        <v>0</v>
      </c>
      <c r="R76" s="551">
        <v>0</v>
      </c>
    </row>
    <row r="77" spans="1:18">
      <c r="A77" s="622" t="s">
        <v>1806</v>
      </c>
      <c r="B77" s="622" t="s">
        <v>2592</v>
      </c>
      <c r="C77" s="550">
        <v>34500000</v>
      </c>
      <c r="D77" s="550">
        <v>0</v>
      </c>
      <c r="E77" s="550">
        <v>0</v>
      </c>
      <c r="F77" s="550">
        <v>0</v>
      </c>
      <c r="G77" s="550"/>
      <c r="H77" s="550">
        <v>0</v>
      </c>
      <c r="I77" s="550"/>
      <c r="J77" s="550">
        <v>0</v>
      </c>
      <c r="K77" s="550">
        <v>34500000</v>
      </c>
      <c r="L77" s="550">
        <v>34500000</v>
      </c>
      <c r="M77" s="550">
        <v>34500000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</row>
    <row r="78" spans="1:18">
      <c r="A78" s="627" t="s">
        <v>1802</v>
      </c>
      <c r="B78" s="627" t="s">
        <v>163</v>
      </c>
      <c r="C78" s="549">
        <v>3446270000</v>
      </c>
      <c r="D78" s="549">
        <v>0</v>
      </c>
      <c r="E78" s="549">
        <v>0</v>
      </c>
      <c r="F78" s="549">
        <v>0</v>
      </c>
      <c r="G78" s="549">
        <v>704658000</v>
      </c>
      <c r="H78" s="549">
        <v>211093000</v>
      </c>
      <c r="I78" s="549">
        <v>0</v>
      </c>
      <c r="J78" s="549">
        <v>915751000</v>
      </c>
      <c r="K78" s="549">
        <v>4362021000</v>
      </c>
      <c r="L78" s="549">
        <v>4129491892</v>
      </c>
      <c r="M78" s="549">
        <v>4053291892</v>
      </c>
      <c r="N78" s="549">
        <v>76200000</v>
      </c>
      <c r="O78" s="549">
        <v>176699364</v>
      </c>
      <c r="P78" s="549">
        <v>0</v>
      </c>
      <c r="Q78" s="549">
        <v>252899364</v>
      </c>
      <c r="R78" s="549">
        <v>55829744</v>
      </c>
    </row>
    <row r="79" spans="1:18">
      <c r="A79" s="622" t="s">
        <v>1803</v>
      </c>
      <c r="B79" s="622" t="s">
        <v>1837</v>
      </c>
      <c r="C79" s="550">
        <v>2614858000</v>
      </c>
      <c r="D79" s="550">
        <v>0</v>
      </c>
      <c r="E79" s="550">
        <v>0</v>
      </c>
      <c r="F79" s="550">
        <v>0</v>
      </c>
      <c r="G79" s="550">
        <v>-150000000</v>
      </c>
      <c r="H79" s="550">
        <v>53229000</v>
      </c>
      <c r="I79" s="550">
        <v>0</v>
      </c>
      <c r="J79" s="550">
        <v>-96771000</v>
      </c>
      <c r="K79" s="550">
        <v>2518087000</v>
      </c>
      <c r="L79" s="550">
        <v>2285566842</v>
      </c>
      <c r="M79" s="550">
        <v>2209366842</v>
      </c>
      <c r="N79" s="550">
        <v>76200000</v>
      </c>
      <c r="O79" s="550">
        <v>176699364</v>
      </c>
      <c r="P79" s="550">
        <v>0</v>
      </c>
      <c r="Q79" s="550">
        <v>252899364</v>
      </c>
      <c r="R79" s="550">
        <v>55820794</v>
      </c>
    </row>
    <row r="80" spans="1:18">
      <c r="A80" s="622" t="s">
        <v>1804</v>
      </c>
      <c r="B80" s="622" t="s">
        <v>195</v>
      </c>
      <c r="C80" s="550">
        <v>223859000</v>
      </c>
      <c r="D80" s="550">
        <v>0</v>
      </c>
      <c r="E80" s="550">
        <v>0</v>
      </c>
      <c r="F80" s="550">
        <v>0</v>
      </c>
      <c r="G80" s="550">
        <v>0</v>
      </c>
      <c r="H80" s="550">
        <v>0</v>
      </c>
      <c r="I80" s="550">
        <v>0</v>
      </c>
      <c r="J80" s="550">
        <v>0</v>
      </c>
      <c r="K80" s="550">
        <v>223859000</v>
      </c>
      <c r="L80" s="550">
        <v>205883430</v>
      </c>
      <c r="M80" s="550">
        <v>205883430</v>
      </c>
      <c r="N80" s="550">
        <v>0</v>
      </c>
      <c r="O80" s="550">
        <v>0</v>
      </c>
      <c r="P80" s="550">
        <v>0</v>
      </c>
      <c r="Q80" s="550">
        <v>0</v>
      </c>
      <c r="R80" s="550">
        <v>17975570</v>
      </c>
    </row>
    <row r="81" spans="1:18">
      <c r="A81" s="622" t="s">
        <v>1805</v>
      </c>
      <c r="B81" s="622" t="s">
        <v>321</v>
      </c>
      <c r="C81" s="551">
        <v>10982000</v>
      </c>
      <c r="D81" s="551">
        <v>0</v>
      </c>
      <c r="E81" s="551">
        <v>0</v>
      </c>
      <c r="F81" s="551">
        <v>-1882000</v>
      </c>
      <c r="G81" s="551">
        <v>0</v>
      </c>
      <c r="H81" s="551">
        <v>0</v>
      </c>
      <c r="I81" s="551">
        <v>0</v>
      </c>
      <c r="J81" s="551">
        <v>-1882000</v>
      </c>
      <c r="K81" s="551">
        <v>9100000</v>
      </c>
      <c r="L81" s="551">
        <v>8781000</v>
      </c>
      <c r="M81" s="551">
        <v>8781000</v>
      </c>
      <c r="N81" s="551">
        <v>0</v>
      </c>
      <c r="O81" s="551">
        <v>0</v>
      </c>
      <c r="P81" s="551">
        <v>0</v>
      </c>
      <c r="Q81" s="551">
        <v>0</v>
      </c>
      <c r="R81" s="551">
        <v>319000</v>
      </c>
    </row>
    <row r="82" spans="1:18">
      <c r="A82" s="622" t="s">
        <v>1806</v>
      </c>
      <c r="B82" s="622" t="s">
        <v>144</v>
      </c>
      <c r="C82" s="550">
        <v>2932000</v>
      </c>
      <c r="D82" s="550">
        <v>0</v>
      </c>
      <c r="E82" s="550">
        <v>0</v>
      </c>
      <c r="F82" s="550">
        <v>-1882000</v>
      </c>
      <c r="G82" s="550"/>
      <c r="H82" s="550">
        <v>0</v>
      </c>
      <c r="I82" s="550"/>
      <c r="J82" s="550">
        <v>-1882000</v>
      </c>
      <c r="K82" s="550">
        <v>1050000</v>
      </c>
      <c r="L82" s="550">
        <v>1050000</v>
      </c>
      <c r="M82" s="550">
        <v>1050000</v>
      </c>
      <c r="N82" s="550">
        <v>0</v>
      </c>
      <c r="O82" s="550">
        <v>0</v>
      </c>
      <c r="P82" s="550">
        <v>0</v>
      </c>
      <c r="Q82" s="550">
        <v>0</v>
      </c>
      <c r="R82" s="550">
        <v>0</v>
      </c>
    </row>
    <row r="83" spans="1:18">
      <c r="A83" s="622" t="s">
        <v>1806</v>
      </c>
      <c r="B83" s="622" t="s">
        <v>204</v>
      </c>
      <c r="C83" s="550">
        <v>5700000</v>
      </c>
      <c r="D83" s="550">
        <v>0</v>
      </c>
      <c r="E83" s="550">
        <v>0</v>
      </c>
      <c r="F83" s="550">
        <v>-1000000</v>
      </c>
      <c r="G83" s="550"/>
      <c r="H83" s="550">
        <v>0</v>
      </c>
      <c r="I83" s="550"/>
      <c r="J83" s="550">
        <v>-1000000</v>
      </c>
      <c r="K83" s="550">
        <v>4700000</v>
      </c>
      <c r="L83" s="550">
        <v>4691000</v>
      </c>
      <c r="M83" s="550">
        <v>4691000</v>
      </c>
      <c r="N83" s="550">
        <v>0</v>
      </c>
      <c r="O83" s="550">
        <v>0</v>
      </c>
      <c r="P83" s="550">
        <v>0</v>
      </c>
      <c r="Q83" s="550">
        <v>0</v>
      </c>
      <c r="R83" s="550">
        <v>9000</v>
      </c>
    </row>
    <row r="84" spans="1:18">
      <c r="A84" s="622" t="s">
        <v>1806</v>
      </c>
      <c r="B84" s="622" t="s">
        <v>220</v>
      </c>
      <c r="C84" s="550">
        <v>350000</v>
      </c>
      <c r="D84" s="550">
        <v>0</v>
      </c>
      <c r="E84" s="550">
        <v>0</v>
      </c>
      <c r="F84" s="550">
        <v>2100000</v>
      </c>
      <c r="G84" s="550"/>
      <c r="H84" s="550">
        <v>0</v>
      </c>
      <c r="I84" s="550"/>
      <c r="J84" s="550">
        <v>2100000</v>
      </c>
      <c r="K84" s="550">
        <v>2450000</v>
      </c>
      <c r="L84" s="550">
        <v>2440000</v>
      </c>
      <c r="M84" s="550">
        <v>2440000</v>
      </c>
      <c r="N84" s="550">
        <v>0</v>
      </c>
      <c r="O84" s="550">
        <v>0</v>
      </c>
      <c r="P84" s="550">
        <v>0</v>
      </c>
      <c r="Q84" s="550">
        <v>0</v>
      </c>
      <c r="R84" s="550">
        <v>10000</v>
      </c>
    </row>
    <row r="85" spans="1:18">
      <c r="A85" s="622" t="s">
        <v>1806</v>
      </c>
      <c r="B85" s="622" t="s">
        <v>206</v>
      </c>
      <c r="C85" s="550">
        <v>2000000</v>
      </c>
      <c r="D85" s="550">
        <v>0</v>
      </c>
      <c r="E85" s="550">
        <v>0</v>
      </c>
      <c r="F85" s="550">
        <v>-1100000</v>
      </c>
      <c r="G85" s="550"/>
      <c r="H85" s="550">
        <v>0</v>
      </c>
      <c r="I85" s="550"/>
      <c r="J85" s="550">
        <v>-1100000</v>
      </c>
      <c r="K85" s="550">
        <v>900000</v>
      </c>
      <c r="L85" s="550">
        <v>600000</v>
      </c>
      <c r="M85" s="550">
        <v>600000</v>
      </c>
      <c r="N85" s="550">
        <v>0</v>
      </c>
      <c r="O85" s="550">
        <v>0</v>
      </c>
      <c r="P85" s="550">
        <v>0</v>
      </c>
      <c r="Q85" s="550">
        <v>0</v>
      </c>
      <c r="R85" s="550">
        <v>300000</v>
      </c>
    </row>
    <row r="86" spans="1:18">
      <c r="A86" s="622" t="s">
        <v>1805</v>
      </c>
      <c r="B86" s="622" t="s">
        <v>278</v>
      </c>
      <c r="C86" s="551">
        <v>1000000</v>
      </c>
      <c r="D86" s="551">
        <v>0</v>
      </c>
      <c r="E86" s="551">
        <v>0</v>
      </c>
      <c r="F86" s="551">
        <v>-1000000</v>
      </c>
      <c r="G86" s="551">
        <v>0</v>
      </c>
      <c r="H86" s="551">
        <v>0</v>
      </c>
      <c r="I86" s="551">
        <v>0</v>
      </c>
      <c r="J86" s="551">
        <v>-1000000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</row>
    <row r="87" spans="1:18">
      <c r="A87" s="622" t="s">
        <v>1806</v>
      </c>
      <c r="B87" s="622" t="s">
        <v>1280</v>
      </c>
      <c r="C87" s="550">
        <v>1000000</v>
      </c>
      <c r="D87" s="550">
        <v>0</v>
      </c>
      <c r="E87" s="550">
        <v>0</v>
      </c>
      <c r="F87" s="550">
        <v>-1000000</v>
      </c>
      <c r="G87" s="550"/>
      <c r="H87" s="550">
        <v>0</v>
      </c>
      <c r="I87" s="550"/>
      <c r="J87" s="550">
        <v>-1000000</v>
      </c>
      <c r="K87" s="550">
        <v>0</v>
      </c>
      <c r="L87" s="550">
        <v>0</v>
      </c>
      <c r="M87" s="550">
        <v>0</v>
      </c>
      <c r="N87" s="550">
        <v>0</v>
      </c>
      <c r="O87" s="550">
        <v>0</v>
      </c>
      <c r="P87" s="550">
        <v>0</v>
      </c>
      <c r="Q87" s="550">
        <v>0</v>
      </c>
      <c r="R87" s="550">
        <v>0</v>
      </c>
    </row>
    <row r="88" spans="1:18">
      <c r="A88" s="622" t="s">
        <v>1805</v>
      </c>
      <c r="B88" s="622" t="s">
        <v>316</v>
      </c>
      <c r="C88" s="551">
        <v>47750000</v>
      </c>
      <c r="D88" s="551">
        <v>0</v>
      </c>
      <c r="E88" s="551">
        <v>0</v>
      </c>
      <c r="F88" s="551">
        <v>-2050000</v>
      </c>
      <c r="G88" s="551">
        <v>0</v>
      </c>
      <c r="H88" s="551">
        <v>0</v>
      </c>
      <c r="I88" s="551">
        <v>-1050000</v>
      </c>
      <c r="J88" s="551">
        <v>-3100000</v>
      </c>
      <c r="K88" s="551">
        <v>44650000</v>
      </c>
      <c r="L88" s="551">
        <v>44326750</v>
      </c>
      <c r="M88" s="551">
        <v>44326750</v>
      </c>
      <c r="N88" s="551">
        <v>0</v>
      </c>
      <c r="O88" s="551">
        <v>0</v>
      </c>
      <c r="P88" s="551">
        <v>0</v>
      </c>
      <c r="Q88" s="551">
        <v>0</v>
      </c>
      <c r="R88" s="551">
        <v>323250</v>
      </c>
    </row>
    <row r="89" spans="1:18">
      <c r="A89" s="622" t="s">
        <v>1806</v>
      </c>
      <c r="B89" s="622" t="s">
        <v>318</v>
      </c>
      <c r="C89" s="550">
        <v>47750000</v>
      </c>
      <c r="D89" s="550">
        <v>0</v>
      </c>
      <c r="E89" s="550">
        <v>0</v>
      </c>
      <c r="F89" s="550">
        <v>-2050000</v>
      </c>
      <c r="G89" s="550"/>
      <c r="H89" s="550">
        <v>0</v>
      </c>
      <c r="I89" s="550">
        <v>-1050000</v>
      </c>
      <c r="J89" s="550">
        <v>-3100000</v>
      </c>
      <c r="K89" s="550">
        <v>44650000</v>
      </c>
      <c r="L89" s="550">
        <v>44326750</v>
      </c>
      <c r="M89" s="550">
        <v>44326750</v>
      </c>
      <c r="N89" s="550">
        <v>0</v>
      </c>
      <c r="O89" s="550">
        <v>0</v>
      </c>
      <c r="P89" s="550">
        <v>0</v>
      </c>
      <c r="Q89" s="550">
        <v>0</v>
      </c>
      <c r="R89" s="550">
        <v>323250</v>
      </c>
    </row>
    <row r="90" spans="1:18">
      <c r="A90" s="622" t="s">
        <v>1805</v>
      </c>
      <c r="B90" s="622" t="s">
        <v>313</v>
      </c>
      <c r="C90" s="551">
        <v>65010000</v>
      </c>
      <c r="D90" s="551">
        <v>0</v>
      </c>
      <c r="E90" s="551">
        <v>0</v>
      </c>
      <c r="F90" s="551">
        <v>0</v>
      </c>
      <c r="G90" s="551">
        <v>0</v>
      </c>
      <c r="H90" s="551">
        <v>0</v>
      </c>
      <c r="I90" s="551">
        <v>0</v>
      </c>
      <c r="J90" s="551">
        <v>0</v>
      </c>
      <c r="K90" s="551">
        <v>65010000</v>
      </c>
      <c r="L90" s="551">
        <v>64478400</v>
      </c>
      <c r="M90" s="551">
        <v>64478400</v>
      </c>
      <c r="N90" s="551">
        <v>0</v>
      </c>
      <c r="O90" s="551">
        <v>0</v>
      </c>
      <c r="P90" s="551">
        <v>0</v>
      </c>
      <c r="Q90" s="551">
        <v>0</v>
      </c>
      <c r="R90" s="551">
        <v>531600</v>
      </c>
    </row>
    <row r="91" spans="1:18">
      <c r="A91" s="622" t="s">
        <v>1806</v>
      </c>
      <c r="B91" s="622" t="s">
        <v>2401</v>
      </c>
      <c r="C91" s="550">
        <v>65010000</v>
      </c>
      <c r="D91" s="550">
        <v>0</v>
      </c>
      <c r="E91" s="550">
        <v>0</v>
      </c>
      <c r="F91" s="550">
        <v>0</v>
      </c>
      <c r="G91" s="550"/>
      <c r="H91" s="550">
        <v>0</v>
      </c>
      <c r="I91" s="550"/>
      <c r="J91" s="550">
        <v>0</v>
      </c>
      <c r="K91" s="550">
        <v>65010000</v>
      </c>
      <c r="L91" s="550">
        <v>64478400</v>
      </c>
      <c r="M91" s="550">
        <v>64478400</v>
      </c>
      <c r="N91" s="550">
        <v>0</v>
      </c>
      <c r="O91" s="550">
        <v>0</v>
      </c>
      <c r="P91" s="550">
        <v>0</v>
      </c>
      <c r="Q91" s="550">
        <v>0</v>
      </c>
      <c r="R91" s="550">
        <v>531600</v>
      </c>
    </row>
    <row r="92" spans="1:18">
      <c r="A92" s="622" t="s">
        <v>1805</v>
      </c>
      <c r="B92" s="622" t="s">
        <v>235</v>
      </c>
      <c r="C92" s="551">
        <v>19320000</v>
      </c>
      <c r="D92" s="551">
        <v>0</v>
      </c>
      <c r="E92" s="551">
        <v>0</v>
      </c>
      <c r="F92" s="551">
        <v>0</v>
      </c>
      <c r="G92" s="551">
        <v>0</v>
      </c>
      <c r="H92" s="551">
        <v>0</v>
      </c>
      <c r="I92" s="551">
        <v>0</v>
      </c>
      <c r="J92" s="551">
        <v>0</v>
      </c>
      <c r="K92" s="551">
        <v>19320000</v>
      </c>
      <c r="L92" s="551">
        <v>19202610</v>
      </c>
      <c r="M92" s="551">
        <v>19202610</v>
      </c>
      <c r="N92" s="551">
        <v>0</v>
      </c>
      <c r="O92" s="551">
        <v>0</v>
      </c>
      <c r="P92" s="551">
        <v>0</v>
      </c>
      <c r="Q92" s="551">
        <v>0</v>
      </c>
      <c r="R92" s="551">
        <v>117390</v>
      </c>
    </row>
    <row r="93" spans="1:18">
      <c r="A93" s="622" t="s">
        <v>1806</v>
      </c>
      <c r="B93" s="622" t="s">
        <v>235</v>
      </c>
      <c r="C93" s="550">
        <v>19320000</v>
      </c>
      <c r="D93" s="550">
        <v>0</v>
      </c>
      <c r="E93" s="550">
        <v>0</v>
      </c>
      <c r="F93" s="550">
        <v>0</v>
      </c>
      <c r="G93" s="550"/>
      <c r="H93" s="550">
        <v>0</v>
      </c>
      <c r="I93" s="550"/>
      <c r="J93" s="550">
        <v>0</v>
      </c>
      <c r="K93" s="550">
        <v>19320000</v>
      </c>
      <c r="L93" s="550">
        <v>19202610</v>
      </c>
      <c r="M93" s="550">
        <v>19202610</v>
      </c>
      <c r="N93" s="550">
        <v>0</v>
      </c>
      <c r="O93" s="550">
        <v>0</v>
      </c>
      <c r="P93" s="550">
        <v>0</v>
      </c>
      <c r="Q93" s="550">
        <v>0</v>
      </c>
      <c r="R93" s="550">
        <v>117390</v>
      </c>
    </row>
    <row r="94" spans="1:18">
      <c r="A94" s="622" t="s">
        <v>1805</v>
      </c>
      <c r="B94" s="622" t="s">
        <v>464</v>
      </c>
      <c r="C94" s="551">
        <v>9500000</v>
      </c>
      <c r="D94" s="551">
        <v>0</v>
      </c>
      <c r="E94" s="551">
        <v>0</v>
      </c>
      <c r="F94" s="551">
        <v>0</v>
      </c>
      <c r="G94" s="551">
        <v>0</v>
      </c>
      <c r="H94" s="551">
        <v>0</v>
      </c>
      <c r="I94" s="551">
        <v>0</v>
      </c>
      <c r="J94" s="551">
        <v>0</v>
      </c>
      <c r="K94" s="551">
        <v>9500000</v>
      </c>
      <c r="L94" s="551">
        <v>9500000</v>
      </c>
      <c r="M94" s="551">
        <v>9500000</v>
      </c>
      <c r="N94" s="551">
        <v>0</v>
      </c>
      <c r="O94" s="551">
        <v>0</v>
      </c>
      <c r="P94" s="551">
        <v>0</v>
      </c>
      <c r="Q94" s="551">
        <v>0</v>
      </c>
      <c r="R94" s="551">
        <v>0</v>
      </c>
    </row>
    <row r="95" spans="1:18">
      <c r="A95" s="622" t="s">
        <v>1806</v>
      </c>
      <c r="B95" s="622" t="s">
        <v>406</v>
      </c>
      <c r="C95" s="550">
        <v>9500000</v>
      </c>
      <c r="D95" s="550">
        <v>0</v>
      </c>
      <c r="E95" s="550">
        <v>0</v>
      </c>
      <c r="F95" s="550">
        <v>0</v>
      </c>
      <c r="G95" s="550"/>
      <c r="H95" s="550">
        <v>0</v>
      </c>
      <c r="I95" s="550"/>
      <c r="J95" s="550">
        <v>0</v>
      </c>
      <c r="K95" s="550">
        <v>9500000</v>
      </c>
      <c r="L95" s="550">
        <v>9500000</v>
      </c>
      <c r="M95" s="550">
        <v>9500000</v>
      </c>
      <c r="N95" s="550">
        <v>0</v>
      </c>
      <c r="O95" s="550">
        <v>0</v>
      </c>
      <c r="P95" s="550">
        <v>0</v>
      </c>
      <c r="Q95" s="550">
        <v>0</v>
      </c>
      <c r="R95" s="550">
        <v>0</v>
      </c>
    </row>
    <row r="96" spans="1:18">
      <c r="A96" s="622" t="s">
        <v>1805</v>
      </c>
      <c r="B96" s="622" t="s">
        <v>315</v>
      </c>
      <c r="C96" s="551">
        <v>10266000</v>
      </c>
      <c r="D96" s="551">
        <v>0</v>
      </c>
      <c r="E96" s="551">
        <v>0</v>
      </c>
      <c r="F96" s="551">
        <v>2773000</v>
      </c>
      <c r="G96" s="551">
        <v>0</v>
      </c>
      <c r="H96" s="551">
        <v>0</v>
      </c>
      <c r="I96" s="551">
        <v>0</v>
      </c>
      <c r="J96" s="551">
        <v>2773000</v>
      </c>
      <c r="K96" s="551">
        <v>13039000</v>
      </c>
      <c r="L96" s="551">
        <v>3126160</v>
      </c>
      <c r="M96" s="551">
        <v>3126160</v>
      </c>
      <c r="N96" s="551">
        <v>0</v>
      </c>
      <c r="O96" s="551">
        <v>0</v>
      </c>
      <c r="P96" s="551">
        <v>0</v>
      </c>
      <c r="Q96" s="551">
        <v>0</v>
      </c>
      <c r="R96" s="551">
        <v>9912840</v>
      </c>
    </row>
    <row r="97" spans="1:18">
      <c r="A97" s="622" t="s">
        <v>1806</v>
      </c>
      <c r="B97" s="622" t="s">
        <v>315</v>
      </c>
      <c r="C97" s="550">
        <v>10266000</v>
      </c>
      <c r="D97" s="550">
        <v>0</v>
      </c>
      <c r="E97" s="550">
        <v>0</v>
      </c>
      <c r="F97" s="550">
        <v>2773000</v>
      </c>
      <c r="G97" s="550"/>
      <c r="H97" s="550">
        <v>0</v>
      </c>
      <c r="I97" s="550"/>
      <c r="J97" s="550">
        <v>2773000</v>
      </c>
      <c r="K97" s="550">
        <v>13039000</v>
      </c>
      <c r="L97" s="550">
        <v>3126160</v>
      </c>
      <c r="M97" s="550">
        <v>3126160</v>
      </c>
      <c r="N97" s="550">
        <v>0</v>
      </c>
      <c r="O97" s="550">
        <v>0</v>
      </c>
      <c r="P97" s="550">
        <v>0</v>
      </c>
      <c r="Q97" s="550">
        <v>0</v>
      </c>
      <c r="R97" s="550">
        <v>9912840</v>
      </c>
    </row>
    <row r="98" spans="1:18">
      <c r="A98" s="622" t="s">
        <v>1805</v>
      </c>
      <c r="B98" s="622" t="s">
        <v>2592</v>
      </c>
      <c r="C98" s="551">
        <v>6000000</v>
      </c>
      <c r="D98" s="551">
        <v>0</v>
      </c>
      <c r="E98" s="551">
        <v>0</v>
      </c>
      <c r="F98" s="551">
        <v>0</v>
      </c>
      <c r="G98" s="551">
        <v>0</v>
      </c>
      <c r="H98" s="551">
        <v>0</v>
      </c>
      <c r="I98" s="551">
        <v>0</v>
      </c>
      <c r="J98" s="551">
        <v>0</v>
      </c>
      <c r="K98" s="551">
        <v>6000000</v>
      </c>
      <c r="L98" s="551">
        <v>4220300</v>
      </c>
      <c r="M98" s="551">
        <v>4220300</v>
      </c>
      <c r="N98" s="551">
        <v>0</v>
      </c>
      <c r="O98" s="551">
        <v>0</v>
      </c>
      <c r="P98" s="551">
        <v>0</v>
      </c>
      <c r="Q98" s="551">
        <v>0</v>
      </c>
      <c r="R98" s="551">
        <v>1779700</v>
      </c>
    </row>
    <row r="99" spans="1:18">
      <c r="A99" s="622" t="s">
        <v>1806</v>
      </c>
      <c r="B99" s="622" t="s">
        <v>2592</v>
      </c>
      <c r="C99" s="550">
        <v>6000000</v>
      </c>
      <c r="D99" s="550">
        <v>0</v>
      </c>
      <c r="E99" s="550">
        <v>0</v>
      </c>
      <c r="F99" s="550">
        <v>0</v>
      </c>
      <c r="G99" s="550"/>
      <c r="H99" s="550">
        <v>0</v>
      </c>
      <c r="I99" s="550"/>
      <c r="J99" s="550">
        <v>0</v>
      </c>
      <c r="K99" s="550">
        <v>6000000</v>
      </c>
      <c r="L99" s="550">
        <v>4220300</v>
      </c>
      <c r="M99" s="550">
        <v>4220300</v>
      </c>
      <c r="N99" s="550">
        <v>0</v>
      </c>
      <c r="O99" s="550">
        <v>0</v>
      </c>
      <c r="P99" s="550">
        <v>0</v>
      </c>
      <c r="Q99" s="550">
        <v>0</v>
      </c>
      <c r="R99" s="550">
        <v>1779700</v>
      </c>
    </row>
    <row r="100" spans="1:18">
      <c r="A100" s="622" t="s">
        <v>1805</v>
      </c>
      <c r="B100" s="622" t="s">
        <v>298</v>
      </c>
      <c r="C100" s="551">
        <v>7482000</v>
      </c>
      <c r="D100" s="551">
        <v>0</v>
      </c>
      <c r="E100" s="551">
        <v>0</v>
      </c>
      <c r="F100" s="551">
        <v>4095000</v>
      </c>
      <c r="G100" s="551">
        <v>0</v>
      </c>
      <c r="H100" s="551">
        <v>0</v>
      </c>
      <c r="I100" s="551">
        <v>0</v>
      </c>
      <c r="J100" s="551">
        <v>4095000</v>
      </c>
      <c r="K100" s="551">
        <v>11577000</v>
      </c>
      <c r="L100" s="551">
        <v>9436480</v>
      </c>
      <c r="M100" s="551">
        <v>9436480</v>
      </c>
      <c r="N100" s="551">
        <v>0</v>
      </c>
      <c r="O100" s="551">
        <v>0</v>
      </c>
      <c r="P100" s="551">
        <v>0</v>
      </c>
      <c r="Q100" s="551">
        <v>0</v>
      </c>
      <c r="R100" s="551">
        <v>2140520</v>
      </c>
    </row>
    <row r="101" spans="1:18">
      <c r="A101" s="622" t="s">
        <v>1806</v>
      </c>
      <c r="B101" s="622" t="s">
        <v>2404</v>
      </c>
      <c r="C101" s="550">
        <v>138000</v>
      </c>
      <c r="D101" s="550">
        <v>0</v>
      </c>
      <c r="E101" s="550">
        <v>0</v>
      </c>
      <c r="F101" s="550">
        <v>171000</v>
      </c>
      <c r="G101" s="550"/>
      <c r="H101" s="550">
        <v>0</v>
      </c>
      <c r="I101" s="550"/>
      <c r="J101" s="550">
        <v>171000</v>
      </c>
      <c r="K101" s="550">
        <v>309000</v>
      </c>
      <c r="L101" s="550">
        <v>208920</v>
      </c>
      <c r="M101" s="550">
        <v>208920</v>
      </c>
      <c r="N101" s="550">
        <v>0</v>
      </c>
      <c r="O101" s="550">
        <v>0</v>
      </c>
      <c r="P101" s="550">
        <v>0</v>
      </c>
      <c r="Q101" s="550">
        <v>0</v>
      </c>
      <c r="R101" s="550">
        <v>100080</v>
      </c>
    </row>
    <row r="102" spans="1:18">
      <c r="A102" s="622" t="s">
        <v>1806</v>
      </c>
      <c r="B102" s="622" t="s">
        <v>2602</v>
      </c>
      <c r="C102" s="550">
        <v>3420000</v>
      </c>
      <c r="D102" s="550">
        <v>0</v>
      </c>
      <c r="E102" s="550">
        <v>0</v>
      </c>
      <c r="F102" s="550">
        <v>858000</v>
      </c>
      <c r="G102" s="550"/>
      <c r="H102" s="550">
        <v>0</v>
      </c>
      <c r="I102" s="550"/>
      <c r="J102" s="550">
        <v>858000</v>
      </c>
      <c r="K102" s="550">
        <v>4278000</v>
      </c>
      <c r="L102" s="550">
        <v>3639480</v>
      </c>
      <c r="M102" s="550">
        <v>3639480</v>
      </c>
      <c r="N102" s="550">
        <v>0</v>
      </c>
      <c r="O102" s="550">
        <v>0</v>
      </c>
      <c r="P102" s="550">
        <v>0</v>
      </c>
      <c r="Q102" s="550">
        <v>0</v>
      </c>
      <c r="R102" s="550">
        <v>638520</v>
      </c>
    </row>
    <row r="103" spans="1:18">
      <c r="A103" s="622" t="s">
        <v>1806</v>
      </c>
      <c r="B103" s="622" t="s">
        <v>2612</v>
      </c>
      <c r="C103" s="550">
        <v>2490000</v>
      </c>
      <c r="D103" s="550">
        <v>0</v>
      </c>
      <c r="E103" s="550">
        <v>0</v>
      </c>
      <c r="F103" s="550">
        <v>1725000</v>
      </c>
      <c r="G103" s="550"/>
      <c r="H103" s="550">
        <v>0</v>
      </c>
      <c r="I103" s="550"/>
      <c r="J103" s="550">
        <v>1725000</v>
      </c>
      <c r="K103" s="550">
        <v>4215000</v>
      </c>
      <c r="L103" s="550">
        <v>3390030</v>
      </c>
      <c r="M103" s="550">
        <v>3390030</v>
      </c>
      <c r="N103" s="550">
        <v>0</v>
      </c>
      <c r="O103" s="550">
        <v>0</v>
      </c>
      <c r="P103" s="550">
        <v>0</v>
      </c>
      <c r="Q103" s="550">
        <v>0</v>
      </c>
      <c r="R103" s="550">
        <v>824970</v>
      </c>
    </row>
    <row r="104" spans="1:18">
      <c r="A104" s="622" t="s">
        <v>1806</v>
      </c>
      <c r="B104" s="622" t="s">
        <v>319</v>
      </c>
      <c r="C104" s="550">
        <v>1158000</v>
      </c>
      <c r="D104" s="550">
        <v>0</v>
      </c>
      <c r="E104" s="550">
        <v>0</v>
      </c>
      <c r="F104" s="550">
        <v>1017000</v>
      </c>
      <c r="G104" s="550"/>
      <c r="H104" s="550">
        <v>0</v>
      </c>
      <c r="I104" s="550"/>
      <c r="J104" s="550">
        <v>1017000</v>
      </c>
      <c r="K104" s="550">
        <v>2175000</v>
      </c>
      <c r="L104" s="550">
        <v>1696770</v>
      </c>
      <c r="M104" s="550">
        <v>1696770</v>
      </c>
      <c r="N104" s="550">
        <v>0</v>
      </c>
      <c r="O104" s="550">
        <v>0</v>
      </c>
      <c r="P104" s="550">
        <v>0</v>
      </c>
      <c r="Q104" s="550">
        <v>0</v>
      </c>
      <c r="R104" s="550">
        <v>478230</v>
      </c>
    </row>
    <row r="105" spans="1:18">
      <c r="A105" s="622" t="s">
        <v>1806</v>
      </c>
      <c r="B105" s="622" t="s">
        <v>320</v>
      </c>
      <c r="C105" s="550">
        <v>276000</v>
      </c>
      <c r="D105" s="550">
        <v>0</v>
      </c>
      <c r="E105" s="550">
        <v>0</v>
      </c>
      <c r="F105" s="550">
        <v>324000</v>
      </c>
      <c r="G105" s="550"/>
      <c r="H105" s="550">
        <v>0</v>
      </c>
      <c r="I105" s="550"/>
      <c r="J105" s="550">
        <v>324000</v>
      </c>
      <c r="K105" s="550">
        <v>600000</v>
      </c>
      <c r="L105" s="550">
        <v>501280</v>
      </c>
      <c r="M105" s="550">
        <v>501280</v>
      </c>
      <c r="N105" s="550">
        <v>0</v>
      </c>
      <c r="O105" s="550">
        <v>0</v>
      </c>
      <c r="P105" s="550">
        <v>0</v>
      </c>
      <c r="Q105" s="550">
        <v>0</v>
      </c>
      <c r="R105" s="550">
        <v>98720</v>
      </c>
    </row>
    <row r="106" spans="1:18">
      <c r="A106" s="622" t="s">
        <v>1805</v>
      </c>
      <c r="B106" s="622" t="s">
        <v>192</v>
      </c>
      <c r="C106" s="551">
        <v>36600000</v>
      </c>
      <c r="D106" s="551">
        <v>0</v>
      </c>
      <c r="E106" s="551">
        <v>0</v>
      </c>
      <c r="F106" s="551">
        <v>0</v>
      </c>
      <c r="G106" s="551">
        <v>0</v>
      </c>
      <c r="H106" s="551">
        <v>0</v>
      </c>
      <c r="I106" s="551">
        <v>1050000</v>
      </c>
      <c r="J106" s="551">
        <v>1050000</v>
      </c>
      <c r="K106" s="551">
        <v>37650000</v>
      </c>
      <c r="L106" s="551">
        <v>36058100</v>
      </c>
      <c r="M106" s="551">
        <v>36058100</v>
      </c>
      <c r="N106" s="551">
        <v>0</v>
      </c>
      <c r="O106" s="551">
        <v>0</v>
      </c>
      <c r="P106" s="551">
        <v>0</v>
      </c>
      <c r="Q106" s="551">
        <v>0</v>
      </c>
      <c r="R106" s="551">
        <v>1591900</v>
      </c>
    </row>
    <row r="107" spans="1:18">
      <c r="A107" s="622" t="s">
        <v>1806</v>
      </c>
      <c r="B107" s="622" t="s">
        <v>226</v>
      </c>
      <c r="C107" s="550">
        <v>36600000</v>
      </c>
      <c r="D107" s="550">
        <v>0</v>
      </c>
      <c r="E107" s="550">
        <v>0</v>
      </c>
      <c r="F107" s="550">
        <v>0</v>
      </c>
      <c r="G107" s="550"/>
      <c r="H107" s="550">
        <v>0</v>
      </c>
      <c r="I107" s="550">
        <v>1050000</v>
      </c>
      <c r="J107" s="550">
        <v>1050000</v>
      </c>
      <c r="K107" s="550">
        <v>37650000</v>
      </c>
      <c r="L107" s="550">
        <v>36058100</v>
      </c>
      <c r="M107" s="550">
        <v>36058100</v>
      </c>
      <c r="N107" s="550">
        <v>0</v>
      </c>
      <c r="O107" s="550">
        <v>0</v>
      </c>
      <c r="P107" s="550">
        <v>0</v>
      </c>
      <c r="Q107" s="550">
        <v>0</v>
      </c>
      <c r="R107" s="550">
        <v>1591900</v>
      </c>
    </row>
    <row r="108" spans="1:18">
      <c r="A108" s="622" t="s">
        <v>1805</v>
      </c>
      <c r="B108" s="622" t="s">
        <v>322</v>
      </c>
      <c r="C108" s="551">
        <v>500000</v>
      </c>
      <c r="D108" s="551">
        <v>0</v>
      </c>
      <c r="E108" s="551">
        <v>0</v>
      </c>
      <c r="F108" s="551">
        <v>3000000</v>
      </c>
      <c r="G108" s="551">
        <v>0</v>
      </c>
      <c r="H108" s="551">
        <v>0</v>
      </c>
      <c r="I108" s="551">
        <v>0</v>
      </c>
      <c r="J108" s="551">
        <v>3000000</v>
      </c>
      <c r="K108" s="551">
        <v>3500000</v>
      </c>
      <c r="L108" s="551">
        <v>2286430</v>
      </c>
      <c r="M108" s="551">
        <v>2286430</v>
      </c>
      <c r="N108" s="551">
        <v>0</v>
      </c>
      <c r="O108" s="551">
        <v>0</v>
      </c>
      <c r="P108" s="551">
        <v>0</v>
      </c>
      <c r="Q108" s="551">
        <v>0</v>
      </c>
      <c r="R108" s="551">
        <v>1213570</v>
      </c>
    </row>
    <row r="109" spans="1:18">
      <c r="A109" s="622" t="s">
        <v>1806</v>
      </c>
      <c r="B109" s="622" t="s">
        <v>323</v>
      </c>
      <c r="C109" s="550">
        <v>500000</v>
      </c>
      <c r="D109" s="550">
        <v>0</v>
      </c>
      <c r="E109" s="550">
        <v>0</v>
      </c>
      <c r="F109" s="550">
        <v>3000000</v>
      </c>
      <c r="G109" s="550"/>
      <c r="H109" s="550">
        <v>0</v>
      </c>
      <c r="I109" s="550"/>
      <c r="J109" s="550">
        <v>3000000</v>
      </c>
      <c r="K109" s="550">
        <v>3500000</v>
      </c>
      <c r="L109" s="550">
        <v>2286430</v>
      </c>
      <c r="M109" s="550">
        <v>2286430</v>
      </c>
      <c r="N109" s="550">
        <v>0</v>
      </c>
      <c r="O109" s="550">
        <v>0</v>
      </c>
      <c r="P109" s="550">
        <v>0</v>
      </c>
      <c r="Q109" s="550">
        <v>0</v>
      </c>
      <c r="R109" s="550">
        <v>1213570</v>
      </c>
    </row>
    <row r="110" spans="1:18">
      <c r="A110" s="622" t="s">
        <v>1805</v>
      </c>
      <c r="B110" s="622" t="s">
        <v>147</v>
      </c>
      <c r="C110" s="551">
        <v>9449000</v>
      </c>
      <c r="D110" s="551">
        <v>0</v>
      </c>
      <c r="E110" s="551">
        <v>0</v>
      </c>
      <c r="F110" s="551">
        <v>-4936000</v>
      </c>
      <c r="G110" s="551">
        <v>0</v>
      </c>
      <c r="H110" s="551">
        <v>0</v>
      </c>
      <c r="I110" s="551">
        <v>0</v>
      </c>
      <c r="J110" s="551">
        <v>-4936000</v>
      </c>
      <c r="K110" s="551">
        <v>4513000</v>
      </c>
      <c r="L110" s="551">
        <v>4467200</v>
      </c>
      <c r="M110" s="551">
        <v>4467200</v>
      </c>
      <c r="N110" s="551">
        <v>0</v>
      </c>
      <c r="O110" s="551">
        <v>0</v>
      </c>
      <c r="P110" s="551">
        <v>0</v>
      </c>
      <c r="Q110" s="551">
        <v>0</v>
      </c>
      <c r="R110" s="551">
        <v>45800</v>
      </c>
    </row>
    <row r="111" spans="1:18">
      <c r="A111" s="622" t="s">
        <v>1806</v>
      </c>
      <c r="B111" s="622" t="s">
        <v>149</v>
      </c>
      <c r="C111" s="550">
        <v>1200000</v>
      </c>
      <c r="D111" s="550">
        <v>0</v>
      </c>
      <c r="E111" s="550">
        <v>0</v>
      </c>
      <c r="F111" s="550">
        <v>-1200000</v>
      </c>
      <c r="G111" s="550"/>
      <c r="H111" s="550">
        <v>0</v>
      </c>
      <c r="I111" s="550"/>
      <c r="J111" s="550">
        <v>-1200000</v>
      </c>
      <c r="K111" s="550">
        <v>0</v>
      </c>
      <c r="L111" s="550">
        <v>0</v>
      </c>
      <c r="M111" s="550">
        <v>0</v>
      </c>
      <c r="N111" s="550">
        <v>0</v>
      </c>
      <c r="O111" s="550">
        <v>0</v>
      </c>
      <c r="P111" s="550">
        <v>0</v>
      </c>
      <c r="Q111" s="550">
        <v>0</v>
      </c>
      <c r="R111" s="550">
        <v>0</v>
      </c>
    </row>
    <row r="112" spans="1:18">
      <c r="A112" s="622" t="s">
        <v>1806</v>
      </c>
      <c r="B112" s="622" t="s">
        <v>148</v>
      </c>
      <c r="C112" s="550">
        <v>8249000</v>
      </c>
      <c r="D112" s="550">
        <v>0</v>
      </c>
      <c r="E112" s="550">
        <v>0</v>
      </c>
      <c r="F112" s="550">
        <v>-3736000</v>
      </c>
      <c r="G112" s="550"/>
      <c r="H112" s="550">
        <v>0</v>
      </c>
      <c r="I112" s="550"/>
      <c r="J112" s="550">
        <v>-3736000</v>
      </c>
      <c r="K112" s="550">
        <v>4513000</v>
      </c>
      <c r="L112" s="550">
        <v>4467200</v>
      </c>
      <c r="M112" s="550">
        <v>4467200</v>
      </c>
      <c r="N112" s="550">
        <v>0</v>
      </c>
      <c r="O112" s="550">
        <v>0</v>
      </c>
      <c r="P112" s="550">
        <v>0</v>
      </c>
      <c r="Q112" s="550">
        <v>0</v>
      </c>
      <c r="R112" s="550">
        <v>45800</v>
      </c>
    </row>
    <row r="113" spans="1:18">
      <c r="A113" s="622" t="s">
        <v>1804</v>
      </c>
      <c r="B113" s="622" t="s">
        <v>2446</v>
      </c>
      <c r="C113" s="550">
        <v>22329000</v>
      </c>
      <c r="D113" s="550">
        <v>0</v>
      </c>
      <c r="E113" s="550">
        <v>0</v>
      </c>
      <c r="F113" s="550">
        <v>0</v>
      </c>
      <c r="G113" s="550">
        <v>0</v>
      </c>
      <c r="H113" s="550">
        <v>0</v>
      </c>
      <c r="I113" s="550">
        <v>0</v>
      </c>
      <c r="J113" s="550">
        <v>0</v>
      </c>
      <c r="K113" s="550">
        <v>22329000</v>
      </c>
      <c r="L113" s="550">
        <v>21983350</v>
      </c>
      <c r="M113" s="550">
        <v>21983350</v>
      </c>
      <c r="N113" s="550">
        <v>0</v>
      </c>
      <c r="O113" s="550">
        <v>0</v>
      </c>
      <c r="P113" s="550">
        <v>0</v>
      </c>
      <c r="Q113" s="550">
        <v>0</v>
      </c>
      <c r="R113" s="550">
        <v>345650</v>
      </c>
    </row>
    <row r="114" spans="1:18">
      <c r="A114" s="622" t="s">
        <v>1805</v>
      </c>
      <c r="B114" s="622" t="s">
        <v>321</v>
      </c>
      <c r="C114" s="551">
        <v>7649000</v>
      </c>
      <c r="D114" s="551">
        <v>0</v>
      </c>
      <c r="E114" s="551">
        <v>0</v>
      </c>
      <c r="F114" s="551">
        <v>0</v>
      </c>
      <c r="G114" s="551">
        <v>0</v>
      </c>
      <c r="H114" s="551">
        <v>0</v>
      </c>
      <c r="I114" s="551">
        <v>0</v>
      </c>
      <c r="J114" s="551">
        <v>0</v>
      </c>
      <c r="K114" s="551">
        <v>7649000</v>
      </c>
      <c r="L114" s="551">
        <v>7572050</v>
      </c>
      <c r="M114" s="551">
        <v>7572050</v>
      </c>
      <c r="N114" s="551">
        <v>0</v>
      </c>
      <c r="O114" s="551">
        <v>0</v>
      </c>
      <c r="P114" s="551">
        <v>0</v>
      </c>
      <c r="Q114" s="551">
        <v>0</v>
      </c>
      <c r="R114" s="551">
        <v>76950</v>
      </c>
    </row>
    <row r="115" spans="1:18">
      <c r="A115" s="622" t="s">
        <v>1806</v>
      </c>
      <c r="B115" s="622" t="s">
        <v>144</v>
      </c>
      <c r="C115" s="550">
        <v>3899000</v>
      </c>
      <c r="D115" s="550">
        <v>0</v>
      </c>
      <c r="E115" s="550">
        <v>0</v>
      </c>
      <c r="F115" s="550">
        <v>-666000</v>
      </c>
      <c r="G115" s="550"/>
      <c r="H115" s="550">
        <v>0</v>
      </c>
      <c r="I115" s="550"/>
      <c r="J115" s="550">
        <v>-666000</v>
      </c>
      <c r="K115" s="550">
        <v>3233000</v>
      </c>
      <c r="L115" s="550">
        <v>3231500</v>
      </c>
      <c r="M115" s="550">
        <v>3231500</v>
      </c>
      <c r="N115" s="550">
        <v>0</v>
      </c>
      <c r="O115" s="550">
        <v>0</v>
      </c>
      <c r="P115" s="550">
        <v>0</v>
      </c>
      <c r="Q115" s="550">
        <v>0</v>
      </c>
      <c r="R115" s="550">
        <v>1500</v>
      </c>
    </row>
    <row r="116" spans="1:18">
      <c r="A116" s="622" t="s">
        <v>1806</v>
      </c>
      <c r="B116" s="622" t="s">
        <v>204</v>
      </c>
      <c r="C116" s="550">
        <v>3750000</v>
      </c>
      <c r="D116" s="550">
        <v>0</v>
      </c>
      <c r="E116" s="550">
        <v>0</v>
      </c>
      <c r="F116" s="550">
        <v>0</v>
      </c>
      <c r="G116" s="550"/>
      <c r="H116" s="550">
        <v>0</v>
      </c>
      <c r="I116" s="550"/>
      <c r="J116" s="550">
        <v>0</v>
      </c>
      <c r="K116" s="550">
        <v>3750000</v>
      </c>
      <c r="L116" s="550">
        <v>3675000</v>
      </c>
      <c r="M116" s="550">
        <v>3675000</v>
      </c>
      <c r="N116" s="550">
        <v>0</v>
      </c>
      <c r="O116" s="550">
        <v>0</v>
      </c>
      <c r="P116" s="550">
        <v>0</v>
      </c>
      <c r="Q116" s="550">
        <v>0</v>
      </c>
      <c r="R116" s="550">
        <v>75000</v>
      </c>
    </row>
    <row r="117" spans="1:18">
      <c r="A117" s="622" t="s">
        <v>1806</v>
      </c>
      <c r="B117" s="622" t="s">
        <v>206</v>
      </c>
      <c r="C117" s="550">
        <v>0</v>
      </c>
      <c r="D117" s="550">
        <v>0</v>
      </c>
      <c r="E117" s="550">
        <v>0</v>
      </c>
      <c r="F117" s="550">
        <v>666000</v>
      </c>
      <c r="G117" s="550"/>
      <c r="H117" s="550">
        <v>0</v>
      </c>
      <c r="I117" s="550"/>
      <c r="J117" s="550">
        <v>666000</v>
      </c>
      <c r="K117" s="550">
        <v>666000</v>
      </c>
      <c r="L117" s="550">
        <v>665550</v>
      </c>
      <c r="M117" s="550">
        <v>665550</v>
      </c>
      <c r="N117" s="550">
        <v>0</v>
      </c>
      <c r="O117" s="550">
        <v>0</v>
      </c>
      <c r="P117" s="550">
        <v>0</v>
      </c>
      <c r="Q117" s="550">
        <v>0</v>
      </c>
      <c r="R117" s="550">
        <v>450</v>
      </c>
    </row>
    <row r="118" spans="1:18">
      <c r="A118" s="622" t="s">
        <v>1805</v>
      </c>
      <c r="B118" s="622" t="s">
        <v>278</v>
      </c>
      <c r="C118" s="551">
        <v>400000</v>
      </c>
      <c r="D118" s="551">
        <v>0</v>
      </c>
      <c r="E118" s="551">
        <v>0</v>
      </c>
      <c r="F118" s="551">
        <v>0</v>
      </c>
      <c r="G118" s="551">
        <v>0</v>
      </c>
      <c r="H118" s="551">
        <v>0</v>
      </c>
      <c r="I118" s="551">
        <v>0</v>
      </c>
      <c r="J118" s="551">
        <v>0</v>
      </c>
      <c r="K118" s="551">
        <v>400000</v>
      </c>
      <c r="L118" s="551">
        <v>132000</v>
      </c>
      <c r="M118" s="551">
        <v>132000</v>
      </c>
      <c r="N118" s="551">
        <v>0</v>
      </c>
      <c r="O118" s="551">
        <v>0</v>
      </c>
      <c r="P118" s="551">
        <v>0</v>
      </c>
      <c r="Q118" s="551">
        <v>0</v>
      </c>
      <c r="R118" s="551">
        <v>268000</v>
      </c>
    </row>
    <row r="119" spans="1:18">
      <c r="A119" s="622" t="s">
        <v>1806</v>
      </c>
      <c r="B119" s="622" t="s">
        <v>1280</v>
      </c>
      <c r="C119" s="550">
        <v>400000</v>
      </c>
      <c r="D119" s="550">
        <v>0</v>
      </c>
      <c r="E119" s="550">
        <v>0</v>
      </c>
      <c r="F119" s="550">
        <v>0</v>
      </c>
      <c r="G119" s="550"/>
      <c r="H119" s="550">
        <v>0</v>
      </c>
      <c r="I119" s="550"/>
      <c r="J119" s="550">
        <v>0</v>
      </c>
      <c r="K119" s="550">
        <v>400000</v>
      </c>
      <c r="L119" s="550">
        <v>132000</v>
      </c>
      <c r="M119" s="550">
        <v>132000</v>
      </c>
      <c r="N119" s="550">
        <v>0</v>
      </c>
      <c r="O119" s="550">
        <v>0</v>
      </c>
      <c r="P119" s="550">
        <v>0</v>
      </c>
      <c r="Q119" s="550">
        <v>0</v>
      </c>
      <c r="R119" s="550">
        <v>268000</v>
      </c>
    </row>
    <row r="120" spans="1:18">
      <c r="A120" s="622" t="s">
        <v>1805</v>
      </c>
      <c r="B120" s="622" t="s">
        <v>1823</v>
      </c>
      <c r="C120" s="551">
        <v>11880000</v>
      </c>
      <c r="D120" s="551">
        <v>0</v>
      </c>
      <c r="E120" s="551">
        <v>0</v>
      </c>
      <c r="F120" s="551">
        <v>0</v>
      </c>
      <c r="G120" s="551">
        <v>0</v>
      </c>
      <c r="H120" s="551">
        <v>0</v>
      </c>
      <c r="I120" s="551">
        <v>0</v>
      </c>
      <c r="J120" s="551">
        <v>0</v>
      </c>
      <c r="K120" s="551">
        <v>11880000</v>
      </c>
      <c r="L120" s="551">
        <v>11880000</v>
      </c>
      <c r="M120" s="551">
        <v>11880000</v>
      </c>
      <c r="N120" s="551">
        <v>0</v>
      </c>
      <c r="O120" s="551">
        <v>0</v>
      </c>
      <c r="P120" s="551">
        <v>0</v>
      </c>
      <c r="Q120" s="551">
        <v>0</v>
      </c>
      <c r="R120" s="551">
        <v>0</v>
      </c>
    </row>
    <row r="121" spans="1:18">
      <c r="A121" s="622" t="s">
        <v>1806</v>
      </c>
      <c r="B121" s="622" t="s">
        <v>260</v>
      </c>
      <c r="C121" s="550">
        <v>11880000</v>
      </c>
      <c r="D121" s="550">
        <v>0</v>
      </c>
      <c r="E121" s="550">
        <v>0</v>
      </c>
      <c r="F121" s="550">
        <v>0</v>
      </c>
      <c r="G121" s="550"/>
      <c r="H121" s="550">
        <v>0</v>
      </c>
      <c r="I121" s="550"/>
      <c r="J121" s="550">
        <v>0</v>
      </c>
      <c r="K121" s="550">
        <v>11880000</v>
      </c>
      <c r="L121" s="550">
        <v>11880000</v>
      </c>
      <c r="M121" s="550">
        <v>11880000</v>
      </c>
      <c r="N121" s="550">
        <v>0</v>
      </c>
      <c r="O121" s="550">
        <v>0</v>
      </c>
      <c r="P121" s="550">
        <v>0</v>
      </c>
      <c r="Q121" s="550">
        <v>0</v>
      </c>
      <c r="R121" s="550">
        <v>0</v>
      </c>
    </row>
    <row r="122" spans="1:18">
      <c r="A122" s="622" t="s">
        <v>1805</v>
      </c>
      <c r="B122" s="622" t="s">
        <v>159</v>
      </c>
      <c r="C122" s="551">
        <v>2400000</v>
      </c>
      <c r="D122" s="551">
        <v>0</v>
      </c>
      <c r="E122" s="551">
        <v>0</v>
      </c>
      <c r="F122" s="551">
        <v>0</v>
      </c>
      <c r="G122" s="551">
        <v>0</v>
      </c>
      <c r="H122" s="551">
        <v>0</v>
      </c>
      <c r="I122" s="551">
        <v>0</v>
      </c>
      <c r="J122" s="551">
        <v>0</v>
      </c>
      <c r="K122" s="551">
        <v>2400000</v>
      </c>
      <c r="L122" s="551">
        <v>2399300</v>
      </c>
      <c r="M122" s="551">
        <v>2399300</v>
      </c>
      <c r="N122" s="551">
        <v>0</v>
      </c>
      <c r="O122" s="551">
        <v>0</v>
      </c>
      <c r="P122" s="551">
        <v>0</v>
      </c>
      <c r="Q122" s="551">
        <v>0</v>
      </c>
      <c r="R122" s="551">
        <v>700</v>
      </c>
    </row>
    <row r="123" spans="1:18">
      <c r="A123" s="622" t="s">
        <v>1806</v>
      </c>
      <c r="B123" s="622" t="s">
        <v>159</v>
      </c>
      <c r="C123" s="550">
        <v>2400000</v>
      </c>
      <c r="D123" s="550">
        <v>0</v>
      </c>
      <c r="E123" s="550">
        <v>0</v>
      </c>
      <c r="F123" s="550">
        <v>0</v>
      </c>
      <c r="G123" s="550"/>
      <c r="H123" s="550">
        <v>0</v>
      </c>
      <c r="I123" s="550"/>
      <c r="J123" s="550">
        <v>0</v>
      </c>
      <c r="K123" s="550">
        <v>2400000</v>
      </c>
      <c r="L123" s="550">
        <v>2399300</v>
      </c>
      <c r="M123" s="550">
        <v>2399300</v>
      </c>
      <c r="N123" s="550">
        <v>0</v>
      </c>
      <c r="O123" s="550">
        <v>0</v>
      </c>
      <c r="P123" s="550">
        <v>0</v>
      </c>
      <c r="Q123" s="550">
        <v>0</v>
      </c>
      <c r="R123" s="550">
        <v>700</v>
      </c>
    </row>
    <row r="124" spans="1:18">
      <c r="A124" s="622" t="s">
        <v>1804</v>
      </c>
      <c r="B124" s="622" t="s">
        <v>2627</v>
      </c>
      <c r="C124" s="550">
        <v>138827000</v>
      </c>
      <c r="D124" s="550">
        <v>0</v>
      </c>
      <c r="E124" s="550">
        <v>0</v>
      </c>
      <c r="F124" s="550">
        <v>32000000</v>
      </c>
      <c r="G124" s="550">
        <v>0</v>
      </c>
      <c r="H124" s="550">
        <v>0</v>
      </c>
      <c r="I124" s="550">
        <v>0</v>
      </c>
      <c r="J124" s="550">
        <v>32000000</v>
      </c>
      <c r="K124" s="550">
        <v>170827000</v>
      </c>
      <c r="L124" s="550">
        <v>163355545</v>
      </c>
      <c r="M124" s="550">
        <v>163355545</v>
      </c>
      <c r="N124" s="550">
        <v>0</v>
      </c>
      <c r="O124" s="550">
        <v>0</v>
      </c>
      <c r="P124" s="550">
        <v>0</v>
      </c>
      <c r="Q124" s="550">
        <v>0</v>
      </c>
      <c r="R124" s="550">
        <v>7471455</v>
      </c>
    </row>
    <row r="125" spans="1:18">
      <c r="A125" s="622" t="s">
        <v>1805</v>
      </c>
      <c r="B125" s="622" t="s">
        <v>321</v>
      </c>
      <c r="C125" s="551">
        <v>77227000</v>
      </c>
      <c r="D125" s="551">
        <v>0</v>
      </c>
      <c r="E125" s="551">
        <v>0</v>
      </c>
      <c r="F125" s="551">
        <v>7000000</v>
      </c>
      <c r="G125" s="551">
        <v>0</v>
      </c>
      <c r="H125" s="551">
        <v>0</v>
      </c>
      <c r="I125" s="551">
        <v>0</v>
      </c>
      <c r="J125" s="551">
        <v>7000000</v>
      </c>
      <c r="K125" s="551">
        <v>84227000</v>
      </c>
      <c r="L125" s="551">
        <v>84192335</v>
      </c>
      <c r="M125" s="551">
        <v>84192335</v>
      </c>
      <c r="N125" s="551">
        <v>0</v>
      </c>
      <c r="O125" s="551">
        <v>0</v>
      </c>
      <c r="P125" s="551">
        <v>0</v>
      </c>
      <c r="Q125" s="551">
        <v>0</v>
      </c>
      <c r="R125" s="551">
        <v>34665</v>
      </c>
    </row>
    <row r="126" spans="1:18">
      <c r="A126" s="622" t="s">
        <v>1806</v>
      </c>
      <c r="B126" s="622" t="s">
        <v>144</v>
      </c>
      <c r="C126" s="550">
        <v>34327000</v>
      </c>
      <c r="D126" s="550">
        <v>0</v>
      </c>
      <c r="E126" s="550">
        <v>0</v>
      </c>
      <c r="F126" s="550">
        <v>10752100</v>
      </c>
      <c r="G126" s="550"/>
      <c r="H126" s="550">
        <v>0</v>
      </c>
      <c r="I126" s="550"/>
      <c r="J126" s="550">
        <v>10752100</v>
      </c>
      <c r="K126" s="550">
        <v>45079100</v>
      </c>
      <c r="L126" s="550">
        <v>45044435</v>
      </c>
      <c r="M126" s="550">
        <v>45044435</v>
      </c>
      <c r="N126" s="550">
        <v>0</v>
      </c>
      <c r="O126" s="550">
        <v>0</v>
      </c>
      <c r="P126" s="550">
        <v>0</v>
      </c>
      <c r="Q126" s="550">
        <v>0</v>
      </c>
      <c r="R126" s="550">
        <v>34665</v>
      </c>
    </row>
    <row r="127" spans="1:18">
      <c r="A127" s="622" t="s">
        <v>1806</v>
      </c>
      <c r="B127" s="622" t="s">
        <v>204</v>
      </c>
      <c r="C127" s="550">
        <v>13900000</v>
      </c>
      <c r="D127" s="550">
        <v>0</v>
      </c>
      <c r="E127" s="550">
        <v>0</v>
      </c>
      <c r="F127" s="550">
        <v>283000</v>
      </c>
      <c r="G127" s="550"/>
      <c r="H127" s="550">
        <v>0</v>
      </c>
      <c r="I127" s="550"/>
      <c r="J127" s="550">
        <v>283000</v>
      </c>
      <c r="K127" s="550">
        <v>14183000</v>
      </c>
      <c r="L127" s="550">
        <v>14183000</v>
      </c>
      <c r="M127" s="550">
        <v>14183000</v>
      </c>
      <c r="N127" s="550">
        <v>0</v>
      </c>
      <c r="O127" s="550">
        <v>0</v>
      </c>
      <c r="P127" s="550">
        <v>0</v>
      </c>
      <c r="Q127" s="550">
        <v>0</v>
      </c>
      <c r="R127" s="550">
        <v>0</v>
      </c>
    </row>
    <row r="128" spans="1:18">
      <c r="A128" s="622" t="s">
        <v>1806</v>
      </c>
      <c r="B128" s="622" t="s">
        <v>206</v>
      </c>
      <c r="C128" s="550">
        <v>29000000</v>
      </c>
      <c r="D128" s="550">
        <v>0</v>
      </c>
      <c r="E128" s="550">
        <v>0</v>
      </c>
      <c r="F128" s="550">
        <v>-4035100</v>
      </c>
      <c r="G128" s="550"/>
      <c r="H128" s="550">
        <v>0</v>
      </c>
      <c r="I128" s="550"/>
      <c r="J128" s="550">
        <v>-4035100</v>
      </c>
      <c r="K128" s="550">
        <v>24964900</v>
      </c>
      <c r="L128" s="550">
        <v>24964900</v>
      </c>
      <c r="M128" s="550">
        <v>24964900</v>
      </c>
      <c r="N128" s="550">
        <v>0</v>
      </c>
      <c r="O128" s="550">
        <v>0</v>
      </c>
      <c r="P128" s="550">
        <v>0</v>
      </c>
      <c r="Q128" s="550">
        <v>0</v>
      </c>
      <c r="R128" s="550">
        <v>0</v>
      </c>
    </row>
    <row r="129" spans="1:18">
      <c r="A129" s="622" t="s">
        <v>1805</v>
      </c>
      <c r="B129" s="622" t="s">
        <v>159</v>
      </c>
      <c r="C129" s="551">
        <v>0</v>
      </c>
      <c r="D129" s="551">
        <v>0</v>
      </c>
      <c r="E129" s="551">
        <v>0</v>
      </c>
      <c r="F129" s="551">
        <v>20000000</v>
      </c>
      <c r="G129" s="551">
        <v>0</v>
      </c>
      <c r="H129" s="551">
        <v>0</v>
      </c>
      <c r="I129" s="551">
        <v>0</v>
      </c>
      <c r="J129" s="551">
        <v>20000000</v>
      </c>
      <c r="K129" s="551">
        <v>20000000</v>
      </c>
      <c r="L129" s="551">
        <v>12763210</v>
      </c>
      <c r="M129" s="551">
        <v>12763210</v>
      </c>
      <c r="N129" s="551">
        <v>0</v>
      </c>
      <c r="O129" s="551">
        <v>0</v>
      </c>
      <c r="P129" s="551">
        <v>0</v>
      </c>
      <c r="Q129" s="551">
        <v>0</v>
      </c>
      <c r="R129" s="551">
        <v>7236790</v>
      </c>
    </row>
    <row r="130" spans="1:18">
      <c r="A130" s="622" t="s">
        <v>1806</v>
      </c>
      <c r="B130" s="622" t="s">
        <v>159</v>
      </c>
      <c r="C130" s="550">
        <v>0</v>
      </c>
      <c r="D130" s="550">
        <v>0</v>
      </c>
      <c r="E130" s="550">
        <v>0</v>
      </c>
      <c r="F130" s="550">
        <v>20000000</v>
      </c>
      <c r="G130" s="550"/>
      <c r="H130" s="550">
        <v>0</v>
      </c>
      <c r="I130" s="550"/>
      <c r="J130" s="550">
        <v>20000000</v>
      </c>
      <c r="K130" s="550">
        <v>20000000</v>
      </c>
      <c r="L130" s="550">
        <v>12763210</v>
      </c>
      <c r="M130" s="550">
        <v>12763210</v>
      </c>
      <c r="N130" s="550">
        <v>0</v>
      </c>
      <c r="O130" s="550">
        <v>0</v>
      </c>
      <c r="P130" s="550">
        <v>0</v>
      </c>
      <c r="Q130" s="550">
        <v>0</v>
      </c>
      <c r="R130" s="550">
        <v>7236790</v>
      </c>
    </row>
    <row r="131" spans="1:18">
      <c r="A131" s="622" t="s">
        <v>1805</v>
      </c>
      <c r="B131" s="622" t="s">
        <v>1882</v>
      </c>
      <c r="C131" s="551">
        <v>0</v>
      </c>
      <c r="D131" s="551">
        <v>0</v>
      </c>
      <c r="E131" s="551">
        <v>0</v>
      </c>
      <c r="F131" s="551">
        <v>5000000</v>
      </c>
      <c r="G131" s="551">
        <v>0</v>
      </c>
      <c r="H131" s="551">
        <v>0</v>
      </c>
      <c r="I131" s="551">
        <v>0</v>
      </c>
      <c r="J131" s="551">
        <v>5000000</v>
      </c>
      <c r="K131" s="551">
        <v>5000000</v>
      </c>
      <c r="L131" s="551">
        <v>4800000</v>
      </c>
      <c r="M131" s="551">
        <v>4800000</v>
      </c>
      <c r="N131" s="551">
        <v>0</v>
      </c>
      <c r="O131" s="551">
        <v>0</v>
      </c>
      <c r="P131" s="551">
        <v>0</v>
      </c>
      <c r="Q131" s="551">
        <v>0</v>
      </c>
      <c r="R131" s="551">
        <v>200000</v>
      </c>
    </row>
    <row r="132" spans="1:18">
      <c r="A132" s="622" t="s">
        <v>1806</v>
      </c>
      <c r="B132" s="622" t="s">
        <v>2530</v>
      </c>
      <c r="C132" s="550">
        <v>0</v>
      </c>
      <c r="D132" s="550">
        <v>0</v>
      </c>
      <c r="E132" s="550">
        <v>0</v>
      </c>
      <c r="F132" s="550">
        <v>5000000</v>
      </c>
      <c r="G132" s="550"/>
      <c r="H132" s="550">
        <v>0</v>
      </c>
      <c r="I132" s="550"/>
      <c r="J132" s="550">
        <v>5000000</v>
      </c>
      <c r="K132" s="550">
        <v>5000000</v>
      </c>
      <c r="L132" s="550">
        <v>4800000</v>
      </c>
      <c r="M132" s="550">
        <v>4800000</v>
      </c>
      <c r="N132" s="550">
        <v>0</v>
      </c>
      <c r="O132" s="550">
        <v>0</v>
      </c>
      <c r="P132" s="550">
        <v>0</v>
      </c>
      <c r="Q132" s="550">
        <v>0</v>
      </c>
      <c r="R132" s="550">
        <v>200000</v>
      </c>
    </row>
    <row r="133" spans="1:18">
      <c r="A133" s="622" t="s">
        <v>1805</v>
      </c>
      <c r="B133" s="622" t="s">
        <v>147</v>
      </c>
      <c r="C133" s="551">
        <v>61600000</v>
      </c>
      <c r="D133" s="551">
        <v>0</v>
      </c>
      <c r="E133" s="551">
        <v>0</v>
      </c>
      <c r="F133" s="551">
        <v>0</v>
      </c>
      <c r="G133" s="551">
        <v>0</v>
      </c>
      <c r="H133" s="551">
        <v>0</v>
      </c>
      <c r="I133" s="551">
        <v>0</v>
      </c>
      <c r="J133" s="551">
        <v>0</v>
      </c>
      <c r="K133" s="551">
        <v>61600000</v>
      </c>
      <c r="L133" s="551">
        <v>61600000</v>
      </c>
      <c r="M133" s="551">
        <v>61600000</v>
      </c>
      <c r="N133" s="551">
        <v>0</v>
      </c>
      <c r="O133" s="551">
        <v>0</v>
      </c>
      <c r="P133" s="551">
        <v>0</v>
      </c>
      <c r="Q133" s="551">
        <v>0</v>
      </c>
      <c r="R133" s="551">
        <v>0</v>
      </c>
    </row>
    <row r="134" spans="1:18">
      <c r="A134" s="622" t="s">
        <v>1806</v>
      </c>
      <c r="B134" s="622" t="s">
        <v>149</v>
      </c>
      <c r="C134" s="550">
        <v>33000000</v>
      </c>
      <c r="D134" s="550">
        <v>0</v>
      </c>
      <c r="E134" s="550">
        <v>0</v>
      </c>
      <c r="F134" s="550">
        <v>-10957000</v>
      </c>
      <c r="G134" s="550"/>
      <c r="H134" s="550">
        <v>0</v>
      </c>
      <c r="I134" s="550"/>
      <c r="J134" s="550">
        <v>-10957000</v>
      </c>
      <c r="K134" s="550">
        <v>22043000</v>
      </c>
      <c r="L134" s="550">
        <v>22043000</v>
      </c>
      <c r="M134" s="550">
        <v>22043000</v>
      </c>
      <c r="N134" s="550">
        <v>0</v>
      </c>
      <c r="O134" s="550">
        <v>0</v>
      </c>
      <c r="P134" s="550">
        <v>0</v>
      </c>
      <c r="Q134" s="550">
        <v>0</v>
      </c>
      <c r="R134" s="550">
        <v>0</v>
      </c>
    </row>
    <row r="135" spans="1:18">
      <c r="A135" s="622" t="s">
        <v>1806</v>
      </c>
      <c r="B135" s="622" t="s">
        <v>148</v>
      </c>
      <c r="C135" s="550">
        <v>28600000</v>
      </c>
      <c r="D135" s="550">
        <v>0</v>
      </c>
      <c r="E135" s="550">
        <v>0</v>
      </c>
      <c r="F135" s="550">
        <v>10957000</v>
      </c>
      <c r="G135" s="550"/>
      <c r="H135" s="550">
        <v>0</v>
      </c>
      <c r="I135" s="550"/>
      <c r="J135" s="550">
        <v>10957000</v>
      </c>
      <c r="K135" s="550">
        <v>39557000</v>
      </c>
      <c r="L135" s="550">
        <v>39557000</v>
      </c>
      <c r="M135" s="550">
        <v>39557000</v>
      </c>
      <c r="N135" s="550">
        <v>0</v>
      </c>
      <c r="O135" s="550">
        <v>0</v>
      </c>
      <c r="P135" s="550">
        <v>0</v>
      </c>
      <c r="Q135" s="550">
        <v>0</v>
      </c>
      <c r="R135" s="550">
        <v>0</v>
      </c>
    </row>
    <row r="136" spans="1:18">
      <c r="A136" s="622" t="s">
        <v>1804</v>
      </c>
      <c r="B136" s="622" t="s">
        <v>92</v>
      </c>
      <c r="C136" s="550">
        <v>194445000</v>
      </c>
      <c r="D136" s="550">
        <v>0</v>
      </c>
      <c r="E136" s="550">
        <v>0</v>
      </c>
      <c r="F136" s="550">
        <v>-2066000</v>
      </c>
      <c r="G136" s="550">
        <v>0</v>
      </c>
      <c r="H136" s="550">
        <v>53400000</v>
      </c>
      <c r="I136" s="550">
        <v>0</v>
      </c>
      <c r="J136" s="550">
        <v>51334000</v>
      </c>
      <c r="K136" s="550">
        <v>245779000</v>
      </c>
      <c r="L136" s="550">
        <v>229280810</v>
      </c>
      <c r="M136" s="550">
        <v>216080810</v>
      </c>
      <c r="N136" s="550">
        <v>13200000</v>
      </c>
      <c r="O136" s="550">
        <v>0</v>
      </c>
      <c r="P136" s="550">
        <v>0</v>
      </c>
      <c r="Q136" s="550">
        <v>13200000</v>
      </c>
      <c r="R136" s="550">
        <v>16498190</v>
      </c>
    </row>
    <row r="137" spans="1:18">
      <c r="A137" s="622" t="s">
        <v>1805</v>
      </c>
      <c r="B137" s="622" t="s">
        <v>321</v>
      </c>
      <c r="C137" s="551">
        <v>78000000</v>
      </c>
      <c r="D137" s="551">
        <v>0</v>
      </c>
      <c r="E137" s="551">
        <v>0</v>
      </c>
      <c r="F137" s="551">
        <v>4758000</v>
      </c>
      <c r="G137" s="551">
        <v>0</v>
      </c>
      <c r="H137" s="551">
        <v>53400000</v>
      </c>
      <c r="I137" s="551">
        <v>0</v>
      </c>
      <c r="J137" s="551">
        <v>58158000</v>
      </c>
      <c r="K137" s="551">
        <v>136158000</v>
      </c>
      <c r="L137" s="551">
        <v>135664630</v>
      </c>
      <c r="M137" s="551">
        <v>122464630</v>
      </c>
      <c r="N137" s="551">
        <v>13200000</v>
      </c>
      <c r="O137" s="551">
        <v>0</v>
      </c>
      <c r="P137" s="551">
        <v>0</v>
      </c>
      <c r="Q137" s="551">
        <v>13200000</v>
      </c>
      <c r="R137" s="551">
        <v>493370</v>
      </c>
    </row>
    <row r="138" spans="1:18">
      <c r="A138" s="622" t="s">
        <v>1806</v>
      </c>
      <c r="B138" s="622" t="s">
        <v>144</v>
      </c>
      <c r="C138" s="550">
        <v>8000000</v>
      </c>
      <c r="D138" s="550">
        <v>0</v>
      </c>
      <c r="E138" s="550">
        <v>0</v>
      </c>
      <c r="F138" s="550">
        <v>0</v>
      </c>
      <c r="G138" s="550"/>
      <c r="H138" s="550">
        <v>15400000</v>
      </c>
      <c r="I138" s="550"/>
      <c r="J138" s="550">
        <v>15400000</v>
      </c>
      <c r="K138" s="550">
        <v>23400000</v>
      </c>
      <c r="L138" s="550">
        <v>23195450</v>
      </c>
      <c r="M138" s="550">
        <v>23195450</v>
      </c>
      <c r="N138" s="550">
        <v>0</v>
      </c>
      <c r="O138" s="550">
        <v>0</v>
      </c>
      <c r="P138" s="550">
        <v>0</v>
      </c>
      <c r="Q138" s="550">
        <v>0</v>
      </c>
      <c r="R138" s="550">
        <v>204550</v>
      </c>
    </row>
    <row r="139" spans="1:18">
      <c r="A139" s="622" t="s">
        <v>1806</v>
      </c>
      <c r="B139" s="622" t="s">
        <v>206</v>
      </c>
      <c r="C139" s="550">
        <v>70000000</v>
      </c>
      <c r="D139" s="550">
        <v>0</v>
      </c>
      <c r="E139" s="550">
        <v>0</v>
      </c>
      <c r="F139" s="550">
        <v>4758000</v>
      </c>
      <c r="G139" s="550"/>
      <c r="H139" s="550">
        <v>38000000</v>
      </c>
      <c r="I139" s="550"/>
      <c r="J139" s="550">
        <v>42758000</v>
      </c>
      <c r="K139" s="550">
        <v>112758000</v>
      </c>
      <c r="L139" s="550">
        <v>112469180</v>
      </c>
      <c r="M139" s="550">
        <v>99269180</v>
      </c>
      <c r="N139" s="550">
        <v>13200000</v>
      </c>
      <c r="O139" s="550">
        <v>0</v>
      </c>
      <c r="P139" s="550">
        <v>0</v>
      </c>
      <c r="Q139" s="550">
        <v>13200000</v>
      </c>
      <c r="R139" s="550">
        <v>288820</v>
      </c>
    </row>
    <row r="140" spans="1:18">
      <c r="A140" s="622" t="s">
        <v>1805</v>
      </c>
      <c r="B140" s="622" t="s">
        <v>160</v>
      </c>
      <c r="C140" s="551">
        <v>86000000</v>
      </c>
      <c r="D140" s="551">
        <v>0</v>
      </c>
      <c r="E140" s="551">
        <v>0</v>
      </c>
      <c r="F140" s="551">
        <v>-35000000</v>
      </c>
      <c r="G140" s="551">
        <v>0</v>
      </c>
      <c r="H140" s="551">
        <v>0</v>
      </c>
      <c r="I140" s="551">
        <v>-35000000</v>
      </c>
      <c r="J140" s="551">
        <v>-70000000</v>
      </c>
      <c r="K140" s="551">
        <v>16000000</v>
      </c>
      <c r="L140" s="551">
        <v>0</v>
      </c>
      <c r="M140" s="551">
        <v>0</v>
      </c>
      <c r="N140" s="551">
        <v>0</v>
      </c>
      <c r="O140" s="551">
        <v>0</v>
      </c>
      <c r="P140" s="551">
        <v>0</v>
      </c>
      <c r="Q140" s="551">
        <v>0</v>
      </c>
      <c r="R140" s="551">
        <v>16000000</v>
      </c>
    </row>
    <row r="141" spans="1:18">
      <c r="A141" s="622" t="s">
        <v>1806</v>
      </c>
      <c r="B141" s="622" t="s">
        <v>161</v>
      </c>
      <c r="C141" s="550">
        <v>86000000</v>
      </c>
      <c r="D141" s="550">
        <v>0</v>
      </c>
      <c r="E141" s="550">
        <v>0</v>
      </c>
      <c r="F141" s="550">
        <v>-35000000</v>
      </c>
      <c r="G141" s="550"/>
      <c r="H141" s="550">
        <v>0</v>
      </c>
      <c r="I141" s="550">
        <v>-35000000</v>
      </c>
      <c r="J141" s="550">
        <v>-70000000</v>
      </c>
      <c r="K141" s="550">
        <v>16000000</v>
      </c>
      <c r="L141" s="550">
        <v>0</v>
      </c>
      <c r="M141" s="550">
        <v>0</v>
      </c>
      <c r="N141" s="550">
        <v>0</v>
      </c>
      <c r="O141" s="550">
        <v>0</v>
      </c>
      <c r="P141" s="550">
        <v>0</v>
      </c>
      <c r="Q141" s="550">
        <v>0</v>
      </c>
      <c r="R141" s="550">
        <v>16000000</v>
      </c>
    </row>
    <row r="142" spans="1:18">
      <c r="A142" s="622" t="s">
        <v>1805</v>
      </c>
      <c r="B142" s="622" t="s">
        <v>2456</v>
      </c>
      <c r="C142" s="551">
        <v>10945000</v>
      </c>
      <c r="D142" s="551">
        <v>0</v>
      </c>
      <c r="E142" s="551">
        <v>0</v>
      </c>
      <c r="F142" s="551">
        <v>30242000</v>
      </c>
      <c r="G142" s="551">
        <v>0</v>
      </c>
      <c r="H142" s="551">
        <v>0</v>
      </c>
      <c r="I142" s="551">
        <v>35000000</v>
      </c>
      <c r="J142" s="551">
        <v>65242000</v>
      </c>
      <c r="K142" s="551">
        <v>76187000</v>
      </c>
      <c r="L142" s="551">
        <v>76187000</v>
      </c>
      <c r="M142" s="551">
        <v>76187000</v>
      </c>
      <c r="N142" s="551">
        <v>0</v>
      </c>
      <c r="O142" s="551">
        <v>0</v>
      </c>
      <c r="P142" s="551">
        <v>0</v>
      </c>
      <c r="Q142" s="551">
        <v>0</v>
      </c>
      <c r="R142" s="551">
        <v>0</v>
      </c>
    </row>
    <row r="143" spans="1:18">
      <c r="A143" s="622" t="s">
        <v>1806</v>
      </c>
      <c r="B143" s="622" t="s">
        <v>2456</v>
      </c>
      <c r="C143" s="550">
        <v>10945000</v>
      </c>
      <c r="D143" s="550">
        <v>0</v>
      </c>
      <c r="E143" s="550">
        <v>0</v>
      </c>
      <c r="F143" s="550">
        <v>30242000</v>
      </c>
      <c r="G143" s="550"/>
      <c r="H143" s="550">
        <v>0</v>
      </c>
      <c r="I143" s="550">
        <v>35000000</v>
      </c>
      <c r="J143" s="550">
        <v>65242000</v>
      </c>
      <c r="K143" s="550">
        <v>76187000</v>
      </c>
      <c r="L143" s="550">
        <v>76187000</v>
      </c>
      <c r="M143" s="550">
        <v>76187000</v>
      </c>
      <c r="N143" s="550">
        <v>0</v>
      </c>
      <c r="O143" s="550">
        <v>0</v>
      </c>
      <c r="P143" s="550">
        <v>0</v>
      </c>
      <c r="Q143" s="550">
        <v>0</v>
      </c>
      <c r="R143" s="550">
        <v>0</v>
      </c>
    </row>
    <row r="144" spans="1:18">
      <c r="A144" s="622" t="s">
        <v>1805</v>
      </c>
      <c r="B144" s="622" t="s">
        <v>1882</v>
      </c>
      <c r="C144" s="551">
        <v>6000000</v>
      </c>
      <c r="D144" s="551">
        <v>0</v>
      </c>
      <c r="E144" s="551">
        <v>0</v>
      </c>
      <c r="F144" s="551">
        <v>-2066000</v>
      </c>
      <c r="G144" s="551">
        <v>0</v>
      </c>
      <c r="H144" s="551">
        <v>0</v>
      </c>
      <c r="I144" s="551">
        <v>0</v>
      </c>
      <c r="J144" s="551">
        <v>-2066000</v>
      </c>
      <c r="K144" s="551">
        <v>3934000</v>
      </c>
      <c r="L144" s="551">
        <v>3929400</v>
      </c>
      <c r="M144" s="551">
        <v>3929400</v>
      </c>
      <c r="N144" s="551">
        <v>0</v>
      </c>
      <c r="O144" s="551">
        <v>0</v>
      </c>
      <c r="P144" s="551">
        <v>0</v>
      </c>
      <c r="Q144" s="551">
        <v>0</v>
      </c>
      <c r="R144" s="551">
        <v>4600</v>
      </c>
    </row>
    <row r="145" spans="1:18">
      <c r="A145" s="622" t="s">
        <v>1806</v>
      </c>
      <c r="B145" s="622" t="s">
        <v>2409</v>
      </c>
      <c r="C145" s="550">
        <v>6000000</v>
      </c>
      <c r="D145" s="550">
        <v>0</v>
      </c>
      <c r="E145" s="550">
        <v>0</v>
      </c>
      <c r="F145" s="550">
        <v>-2066000</v>
      </c>
      <c r="G145" s="550"/>
      <c r="H145" s="550">
        <v>0</v>
      </c>
      <c r="I145" s="550"/>
      <c r="J145" s="550">
        <v>-2066000</v>
      </c>
      <c r="K145" s="550">
        <v>3934000</v>
      </c>
      <c r="L145" s="550">
        <v>3929400</v>
      </c>
      <c r="M145" s="550">
        <v>3929400</v>
      </c>
      <c r="N145" s="550">
        <v>0</v>
      </c>
      <c r="O145" s="550">
        <v>0</v>
      </c>
      <c r="P145" s="550">
        <v>0</v>
      </c>
      <c r="Q145" s="550">
        <v>0</v>
      </c>
      <c r="R145" s="550">
        <v>4600</v>
      </c>
    </row>
    <row r="146" spans="1:18">
      <c r="A146" s="622" t="s">
        <v>1805</v>
      </c>
      <c r="B146" s="622" t="s">
        <v>147</v>
      </c>
      <c r="C146" s="551">
        <v>13500000</v>
      </c>
      <c r="D146" s="551">
        <v>0</v>
      </c>
      <c r="E146" s="551">
        <v>0</v>
      </c>
      <c r="F146" s="551">
        <v>0</v>
      </c>
      <c r="G146" s="551">
        <v>0</v>
      </c>
      <c r="H146" s="551">
        <v>0</v>
      </c>
      <c r="I146" s="551">
        <v>0</v>
      </c>
      <c r="J146" s="551">
        <v>0</v>
      </c>
      <c r="K146" s="551">
        <v>13500000</v>
      </c>
      <c r="L146" s="551">
        <v>13499780</v>
      </c>
      <c r="M146" s="551">
        <v>13499780</v>
      </c>
      <c r="N146" s="551">
        <v>0</v>
      </c>
      <c r="O146" s="551">
        <v>0</v>
      </c>
      <c r="P146" s="551">
        <v>0</v>
      </c>
      <c r="Q146" s="551">
        <v>0</v>
      </c>
      <c r="R146" s="551">
        <v>220</v>
      </c>
    </row>
    <row r="147" spans="1:18">
      <c r="A147" s="622" t="s">
        <v>1806</v>
      </c>
      <c r="B147" s="622" t="s">
        <v>148</v>
      </c>
      <c r="C147" s="550">
        <v>13500000</v>
      </c>
      <c r="D147" s="550">
        <v>0</v>
      </c>
      <c r="E147" s="550">
        <v>0</v>
      </c>
      <c r="F147" s="550">
        <v>0</v>
      </c>
      <c r="G147" s="550"/>
      <c r="H147" s="550">
        <v>0</v>
      </c>
      <c r="I147" s="550"/>
      <c r="J147" s="550">
        <v>0</v>
      </c>
      <c r="K147" s="550">
        <v>13500000</v>
      </c>
      <c r="L147" s="550">
        <v>13499780</v>
      </c>
      <c r="M147" s="550">
        <v>13499780</v>
      </c>
      <c r="N147" s="550">
        <v>0</v>
      </c>
      <c r="O147" s="550">
        <v>0</v>
      </c>
      <c r="P147" s="550">
        <v>0</v>
      </c>
      <c r="Q147" s="550">
        <v>0</v>
      </c>
      <c r="R147" s="550">
        <v>220</v>
      </c>
    </row>
    <row r="148" spans="1:18">
      <c r="A148" s="622" t="s">
        <v>1804</v>
      </c>
      <c r="B148" s="622" t="s">
        <v>2560</v>
      </c>
      <c r="C148" s="550">
        <v>228420000</v>
      </c>
      <c r="D148" s="550">
        <v>0</v>
      </c>
      <c r="E148" s="550">
        <v>0</v>
      </c>
      <c r="F148" s="550">
        <v>2066000</v>
      </c>
      <c r="G148" s="550">
        <v>-150000000</v>
      </c>
      <c r="H148" s="550">
        <v>0</v>
      </c>
      <c r="I148" s="550">
        <v>0</v>
      </c>
      <c r="J148" s="550">
        <v>-147934000</v>
      </c>
      <c r="K148" s="550">
        <v>80486000</v>
      </c>
      <c r="L148" s="550">
        <v>80472810</v>
      </c>
      <c r="M148" s="550">
        <v>80472810</v>
      </c>
      <c r="N148" s="550">
        <v>0</v>
      </c>
      <c r="O148" s="550">
        <v>0</v>
      </c>
      <c r="P148" s="550">
        <v>0</v>
      </c>
      <c r="Q148" s="550">
        <v>0</v>
      </c>
      <c r="R148" s="550">
        <v>13190</v>
      </c>
    </row>
    <row r="149" spans="1:18">
      <c r="A149" s="622" t="s">
        <v>1805</v>
      </c>
      <c r="B149" s="622" t="s">
        <v>321</v>
      </c>
      <c r="C149" s="551">
        <v>57900000</v>
      </c>
      <c r="D149" s="551">
        <v>0</v>
      </c>
      <c r="E149" s="551">
        <v>0</v>
      </c>
      <c r="F149" s="551">
        <v>0</v>
      </c>
      <c r="G149" s="551">
        <v>0</v>
      </c>
      <c r="H149" s="551">
        <v>0</v>
      </c>
      <c r="I149" s="551">
        <v>0</v>
      </c>
      <c r="J149" s="551">
        <v>0</v>
      </c>
      <c r="K149" s="551">
        <v>57900000</v>
      </c>
      <c r="L149" s="551">
        <v>57887410</v>
      </c>
      <c r="M149" s="551">
        <v>57887410</v>
      </c>
      <c r="N149" s="551">
        <v>0</v>
      </c>
      <c r="O149" s="551">
        <v>0</v>
      </c>
      <c r="P149" s="551">
        <v>0</v>
      </c>
      <c r="Q149" s="551">
        <v>0</v>
      </c>
      <c r="R149" s="551">
        <v>12590</v>
      </c>
    </row>
    <row r="150" spans="1:18">
      <c r="A150" s="622" t="s">
        <v>1806</v>
      </c>
      <c r="B150" s="622" t="s">
        <v>144</v>
      </c>
      <c r="C150" s="550">
        <v>0</v>
      </c>
      <c r="D150" s="550">
        <v>0</v>
      </c>
      <c r="E150" s="550">
        <v>0</v>
      </c>
      <c r="F150" s="550">
        <v>0</v>
      </c>
      <c r="G150" s="550"/>
      <c r="H150" s="550">
        <v>0</v>
      </c>
      <c r="I150" s="550"/>
      <c r="J150" s="550">
        <v>0</v>
      </c>
      <c r="K150" s="550">
        <v>0</v>
      </c>
      <c r="L150" s="550">
        <v>0</v>
      </c>
      <c r="M150" s="550">
        <v>0</v>
      </c>
      <c r="N150" s="550">
        <v>0</v>
      </c>
      <c r="O150" s="550">
        <v>0</v>
      </c>
      <c r="P150" s="550">
        <v>0</v>
      </c>
      <c r="Q150" s="550">
        <v>0</v>
      </c>
      <c r="R150" s="550">
        <v>0</v>
      </c>
    </row>
    <row r="151" spans="1:18">
      <c r="A151" s="622" t="s">
        <v>1806</v>
      </c>
      <c r="B151" s="622" t="s">
        <v>206</v>
      </c>
      <c r="C151" s="550">
        <v>57900000</v>
      </c>
      <c r="D151" s="550">
        <v>0</v>
      </c>
      <c r="E151" s="550">
        <v>0</v>
      </c>
      <c r="F151" s="550">
        <v>0</v>
      </c>
      <c r="G151" s="550"/>
      <c r="H151" s="550">
        <v>0</v>
      </c>
      <c r="I151" s="550"/>
      <c r="J151" s="550">
        <v>0</v>
      </c>
      <c r="K151" s="550">
        <v>57900000</v>
      </c>
      <c r="L151" s="550">
        <v>57887410</v>
      </c>
      <c r="M151" s="550">
        <v>57887410</v>
      </c>
      <c r="N151" s="550">
        <v>0</v>
      </c>
      <c r="O151" s="550">
        <v>0</v>
      </c>
      <c r="P151" s="550">
        <v>0</v>
      </c>
      <c r="Q151" s="550">
        <v>0</v>
      </c>
      <c r="R151" s="550">
        <v>12590</v>
      </c>
    </row>
    <row r="152" spans="1:18">
      <c r="A152" s="622" t="s">
        <v>1805</v>
      </c>
      <c r="B152" s="622" t="s">
        <v>1823</v>
      </c>
      <c r="C152" s="551">
        <v>19797000</v>
      </c>
      <c r="D152" s="551">
        <v>0</v>
      </c>
      <c r="E152" s="551">
        <v>0</v>
      </c>
      <c r="F152" s="551">
        <v>2066000</v>
      </c>
      <c r="G152" s="551">
        <v>0</v>
      </c>
      <c r="H152" s="551">
        <v>0</v>
      </c>
      <c r="I152" s="551">
        <v>0</v>
      </c>
      <c r="J152" s="551">
        <v>2066000</v>
      </c>
      <c r="K152" s="551">
        <v>21863000</v>
      </c>
      <c r="L152" s="551">
        <v>21863000</v>
      </c>
      <c r="M152" s="551">
        <v>21863000</v>
      </c>
      <c r="N152" s="551">
        <v>0</v>
      </c>
      <c r="O152" s="551">
        <v>0</v>
      </c>
      <c r="P152" s="551">
        <v>0</v>
      </c>
      <c r="Q152" s="551">
        <v>0</v>
      </c>
      <c r="R152" s="551">
        <v>0</v>
      </c>
    </row>
    <row r="153" spans="1:18">
      <c r="A153" s="622" t="s">
        <v>1806</v>
      </c>
      <c r="B153" s="622" t="s">
        <v>2495</v>
      </c>
      <c r="C153" s="550">
        <v>19797000</v>
      </c>
      <c r="D153" s="550">
        <v>0</v>
      </c>
      <c r="E153" s="550">
        <v>0</v>
      </c>
      <c r="F153" s="550">
        <v>2066000</v>
      </c>
      <c r="G153" s="550"/>
      <c r="H153" s="550">
        <v>0</v>
      </c>
      <c r="I153" s="550"/>
      <c r="J153" s="550">
        <v>2066000</v>
      </c>
      <c r="K153" s="550">
        <v>21863000</v>
      </c>
      <c r="L153" s="550">
        <v>21863000</v>
      </c>
      <c r="M153" s="550">
        <v>21863000</v>
      </c>
      <c r="N153" s="550">
        <v>0</v>
      </c>
      <c r="O153" s="550">
        <v>0</v>
      </c>
      <c r="P153" s="550">
        <v>0</v>
      </c>
      <c r="Q153" s="550">
        <v>0</v>
      </c>
      <c r="R153" s="550">
        <v>0</v>
      </c>
    </row>
    <row r="154" spans="1:18">
      <c r="A154" s="622" t="s">
        <v>1805</v>
      </c>
      <c r="B154" s="622" t="s">
        <v>2464</v>
      </c>
      <c r="C154" s="551">
        <v>150000000</v>
      </c>
      <c r="D154" s="551">
        <v>0</v>
      </c>
      <c r="E154" s="551">
        <v>0</v>
      </c>
      <c r="F154" s="551">
        <v>0</v>
      </c>
      <c r="G154" s="551">
        <v>-150000000</v>
      </c>
      <c r="H154" s="551">
        <v>0</v>
      </c>
      <c r="I154" s="551">
        <v>0</v>
      </c>
      <c r="J154" s="551">
        <v>-150000000</v>
      </c>
      <c r="K154" s="551">
        <v>0</v>
      </c>
      <c r="L154" s="551">
        <v>0</v>
      </c>
      <c r="M154" s="551">
        <v>0</v>
      </c>
      <c r="N154" s="551">
        <v>0</v>
      </c>
      <c r="O154" s="551">
        <v>0</v>
      </c>
      <c r="P154" s="551">
        <v>0</v>
      </c>
      <c r="Q154" s="551">
        <v>0</v>
      </c>
      <c r="R154" s="551">
        <v>0</v>
      </c>
    </row>
    <row r="155" spans="1:18">
      <c r="A155" s="622" t="s">
        <v>1806</v>
      </c>
      <c r="B155" s="622" t="s">
        <v>2464</v>
      </c>
      <c r="C155" s="550">
        <v>150000000</v>
      </c>
      <c r="D155" s="550">
        <v>0</v>
      </c>
      <c r="E155" s="550">
        <v>0</v>
      </c>
      <c r="F155" s="550">
        <v>0</v>
      </c>
      <c r="G155" s="550">
        <v>-150000000</v>
      </c>
      <c r="H155" s="550">
        <v>0</v>
      </c>
      <c r="I155" s="550"/>
      <c r="J155" s="550">
        <v>-150000000</v>
      </c>
      <c r="K155" s="550">
        <v>0</v>
      </c>
      <c r="L155" s="550">
        <v>0</v>
      </c>
      <c r="M155" s="550">
        <v>0</v>
      </c>
      <c r="N155" s="550">
        <v>0</v>
      </c>
      <c r="O155" s="550">
        <v>0</v>
      </c>
      <c r="P155" s="550">
        <v>0</v>
      </c>
      <c r="Q155" s="550">
        <v>0</v>
      </c>
      <c r="R155" s="550">
        <v>0</v>
      </c>
    </row>
    <row r="156" spans="1:18">
      <c r="A156" s="622" t="s">
        <v>1805</v>
      </c>
      <c r="B156" s="622" t="s">
        <v>315</v>
      </c>
      <c r="C156" s="551">
        <v>723000</v>
      </c>
      <c r="D156" s="551">
        <v>0</v>
      </c>
      <c r="E156" s="551">
        <v>0</v>
      </c>
      <c r="F156" s="551">
        <v>0</v>
      </c>
      <c r="G156" s="551">
        <v>0</v>
      </c>
      <c r="H156" s="551">
        <v>0</v>
      </c>
      <c r="I156" s="551">
        <v>0</v>
      </c>
      <c r="J156" s="551">
        <v>0</v>
      </c>
      <c r="K156" s="551">
        <v>723000</v>
      </c>
      <c r="L156" s="551">
        <v>722400</v>
      </c>
      <c r="M156" s="551">
        <v>722400</v>
      </c>
      <c r="N156" s="551">
        <v>0</v>
      </c>
      <c r="O156" s="551">
        <v>0</v>
      </c>
      <c r="P156" s="551">
        <v>0</v>
      </c>
      <c r="Q156" s="551">
        <v>0</v>
      </c>
      <c r="R156" s="551">
        <v>600</v>
      </c>
    </row>
    <row r="157" spans="1:18">
      <c r="A157" s="622" t="s">
        <v>1806</v>
      </c>
      <c r="B157" s="622" t="s">
        <v>315</v>
      </c>
      <c r="C157" s="550">
        <v>723000</v>
      </c>
      <c r="D157" s="550">
        <v>0</v>
      </c>
      <c r="E157" s="550">
        <v>0</v>
      </c>
      <c r="F157" s="550">
        <v>0</v>
      </c>
      <c r="G157" s="550"/>
      <c r="H157" s="550">
        <v>0</v>
      </c>
      <c r="I157" s="550"/>
      <c r="J157" s="550">
        <v>0</v>
      </c>
      <c r="K157" s="550">
        <v>723000</v>
      </c>
      <c r="L157" s="550">
        <v>722400</v>
      </c>
      <c r="M157" s="550">
        <v>722400</v>
      </c>
      <c r="N157" s="550">
        <v>0</v>
      </c>
      <c r="O157" s="550">
        <v>0</v>
      </c>
      <c r="P157" s="550">
        <v>0</v>
      </c>
      <c r="Q157" s="550">
        <v>0</v>
      </c>
      <c r="R157" s="550">
        <v>600</v>
      </c>
    </row>
    <row r="158" spans="1:18">
      <c r="A158" s="622" t="s">
        <v>1804</v>
      </c>
      <c r="B158" s="622" t="s">
        <v>2569</v>
      </c>
      <c r="C158" s="550">
        <v>16000000</v>
      </c>
      <c r="D158" s="550">
        <v>0</v>
      </c>
      <c r="E158" s="550">
        <v>0</v>
      </c>
      <c r="F158" s="550">
        <v>0</v>
      </c>
      <c r="G158" s="550">
        <v>0</v>
      </c>
      <c r="H158" s="550">
        <v>0</v>
      </c>
      <c r="I158" s="550">
        <v>0</v>
      </c>
      <c r="J158" s="550">
        <v>0</v>
      </c>
      <c r="K158" s="550">
        <v>16000000</v>
      </c>
      <c r="L158" s="550">
        <v>13405000</v>
      </c>
      <c r="M158" s="550">
        <v>13405000</v>
      </c>
      <c r="N158" s="550">
        <v>0</v>
      </c>
      <c r="O158" s="550">
        <v>0</v>
      </c>
      <c r="P158" s="550">
        <v>0</v>
      </c>
      <c r="Q158" s="550">
        <v>0</v>
      </c>
      <c r="R158" s="550">
        <v>2595000</v>
      </c>
    </row>
    <row r="159" spans="1:18">
      <c r="A159" s="622" t="s">
        <v>1805</v>
      </c>
      <c r="B159" s="622" t="s">
        <v>313</v>
      </c>
      <c r="C159" s="551">
        <v>16000000</v>
      </c>
      <c r="D159" s="551">
        <v>0</v>
      </c>
      <c r="E159" s="551">
        <v>0</v>
      </c>
      <c r="F159" s="551">
        <v>0</v>
      </c>
      <c r="G159" s="551">
        <v>0</v>
      </c>
      <c r="H159" s="551">
        <v>0</v>
      </c>
      <c r="I159" s="551">
        <v>0</v>
      </c>
      <c r="J159" s="551">
        <v>0</v>
      </c>
      <c r="K159" s="551">
        <v>16000000</v>
      </c>
      <c r="L159" s="551">
        <v>13405000</v>
      </c>
      <c r="M159" s="551">
        <v>13405000</v>
      </c>
      <c r="N159" s="551">
        <v>0</v>
      </c>
      <c r="O159" s="551">
        <v>0</v>
      </c>
      <c r="P159" s="551">
        <v>0</v>
      </c>
      <c r="Q159" s="551">
        <v>0</v>
      </c>
      <c r="R159" s="551">
        <v>2595000</v>
      </c>
    </row>
    <row r="160" spans="1:18">
      <c r="A160" s="622" t="s">
        <v>1806</v>
      </c>
      <c r="B160" s="622" t="s">
        <v>2401</v>
      </c>
      <c r="C160" s="550">
        <v>16000000</v>
      </c>
      <c r="D160" s="550">
        <v>0</v>
      </c>
      <c r="E160" s="550">
        <v>0</v>
      </c>
      <c r="F160" s="550">
        <v>0</v>
      </c>
      <c r="G160" s="550"/>
      <c r="H160" s="550">
        <v>0</v>
      </c>
      <c r="I160" s="550"/>
      <c r="J160" s="550">
        <v>0</v>
      </c>
      <c r="K160" s="550">
        <v>16000000</v>
      </c>
      <c r="L160" s="550">
        <v>13405000</v>
      </c>
      <c r="M160" s="550">
        <v>13405000</v>
      </c>
      <c r="N160" s="550">
        <v>0</v>
      </c>
      <c r="O160" s="550">
        <v>0</v>
      </c>
      <c r="P160" s="550">
        <v>0</v>
      </c>
      <c r="Q160" s="550">
        <v>0</v>
      </c>
      <c r="R160" s="550">
        <v>2595000</v>
      </c>
    </row>
    <row r="161" spans="1:18">
      <c r="A161" s="622" t="s">
        <v>1804</v>
      </c>
      <c r="B161" s="622" t="s">
        <v>2575</v>
      </c>
      <c r="C161" s="550">
        <v>56538000</v>
      </c>
      <c r="D161" s="550">
        <v>0</v>
      </c>
      <c r="E161" s="550">
        <v>0</v>
      </c>
      <c r="F161" s="550">
        <v>0</v>
      </c>
      <c r="G161" s="550">
        <v>0</v>
      </c>
      <c r="H161" s="550">
        <v>0</v>
      </c>
      <c r="I161" s="550">
        <v>0</v>
      </c>
      <c r="J161" s="550">
        <v>0</v>
      </c>
      <c r="K161" s="550">
        <v>56538000</v>
      </c>
      <c r="L161" s="550">
        <v>56538000</v>
      </c>
      <c r="M161" s="550">
        <v>56538000</v>
      </c>
      <c r="N161" s="550">
        <v>0</v>
      </c>
      <c r="O161" s="550">
        <v>0</v>
      </c>
      <c r="P161" s="550">
        <v>0</v>
      </c>
      <c r="Q161" s="550">
        <v>0</v>
      </c>
      <c r="R161" s="550">
        <v>0</v>
      </c>
    </row>
    <row r="162" spans="1:18">
      <c r="A162" s="622" t="s">
        <v>1805</v>
      </c>
      <c r="B162" s="622" t="s">
        <v>321</v>
      </c>
      <c r="C162" s="551">
        <v>7600000</v>
      </c>
      <c r="D162" s="551">
        <v>0</v>
      </c>
      <c r="E162" s="551">
        <v>0</v>
      </c>
      <c r="F162" s="551">
        <v>-2000000</v>
      </c>
      <c r="G162" s="551">
        <v>0</v>
      </c>
      <c r="H162" s="551">
        <v>0</v>
      </c>
      <c r="I162" s="551">
        <v>0</v>
      </c>
      <c r="J162" s="551">
        <v>-2000000</v>
      </c>
      <c r="K162" s="551">
        <v>5600000</v>
      </c>
      <c r="L162" s="551">
        <v>5600000</v>
      </c>
      <c r="M162" s="551">
        <v>5600000</v>
      </c>
      <c r="N162" s="551">
        <v>0</v>
      </c>
      <c r="O162" s="551">
        <v>0</v>
      </c>
      <c r="P162" s="551">
        <v>0</v>
      </c>
      <c r="Q162" s="551">
        <v>0</v>
      </c>
      <c r="R162" s="551">
        <v>0</v>
      </c>
    </row>
    <row r="163" spans="1:18">
      <c r="A163" s="622" t="s">
        <v>1806</v>
      </c>
      <c r="B163" s="622" t="s">
        <v>144</v>
      </c>
      <c r="C163" s="550">
        <v>5300000</v>
      </c>
      <c r="D163" s="550">
        <v>0</v>
      </c>
      <c r="E163" s="550">
        <v>0</v>
      </c>
      <c r="F163" s="550">
        <v>0</v>
      </c>
      <c r="G163" s="550"/>
      <c r="H163" s="550">
        <v>0</v>
      </c>
      <c r="I163" s="550"/>
      <c r="J163" s="550">
        <v>0</v>
      </c>
      <c r="K163" s="550">
        <v>5300000</v>
      </c>
      <c r="L163" s="550">
        <v>5300000</v>
      </c>
      <c r="M163" s="550">
        <v>5300000</v>
      </c>
      <c r="N163" s="550">
        <v>0</v>
      </c>
      <c r="O163" s="550">
        <v>0</v>
      </c>
      <c r="P163" s="550">
        <v>0</v>
      </c>
      <c r="Q163" s="550">
        <v>0</v>
      </c>
      <c r="R163" s="550">
        <v>0</v>
      </c>
    </row>
    <row r="164" spans="1:18">
      <c r="A164" s="622" t="s">
        <v>1806</v>
      </c>
      <c r="B164" s="622" t="s">
        <v>204</v>
      </c>
      <c r="C164" s="550">
        <v>300000</v>
      </c>
      <c r="D164" s="550">
        <v>0</v>
      </c>
      <c r="E164" s="550">
        <v>0</v>
      </c>
      <c r="F164" s="550">
        <v>0</v>
      </c>
      <c r="G164" s="550"/>
      <c r="H164" s="550">
        <v>0</v>
      </c>
      <c r="I164" s="550"/>
      <c r="J164" s="550">
        <v>0</v>
      </c>
      <c r="K164" s="550">
        <v>300000</v>
      </c>
      <c r="L164" s="550">
        <v>300000</v>
      </c>
      <c r="M164" s="550">
        <v>300000</v>
      </c>
      <c r="N164" s="550">
        <v>0</v>
      </c>
      <c r="O164" s="550">
        <v>0</v>
      </c>
      <c r="P164" s="550">
        <v>0</v>
      </c>
      <c r="Q164" s="550">
        <v>0</v>
      </c>
      <c r="R164" s="550">
        <v>0</v>
      </c>
    </row>
    <row r="165" spans="1:18">
      <c r="A165" s="622" t="s">
        <v>1806</v>
      </c>
      <c r="B165" s="622" t="s">
        <v>220</v>
      </c>
      <c r="C165" s="550">
        <v>2000000</v>
      </c>
      <c r="D165" s="550">
        <v>0</v>
      </c>
      <c r="E165" s="550">
        <v>0</v>
      </c>
      <c r="F165" s="550">
        <v>-2000000</v>
      </c>
      <c r="G165" s="550"/>
      <c r="H165" s="550">
        <v>0</v>
      </c>
      <c r="I165" s="550"/>
      <c r="J165" s="550">
        <v>-2000000</v>
      </c>
      <c r="K165" s="550">
        <v>0</v>
      </c>
      <c r="L165" s="550">
        <v>0</v>
      </c>
      <c r="M165" s="550">
        <v>0</v>
      </c>
      <c r="N165" s="550">
        <v>0</v>
      </c>
      <c r="O165" s="550">
        <v>0</v>
      </c>
      <c r="P165" s="550">
        <v>0</v>
      </c>
      <c r="Q165" s="550">
        <v>0</v>
      </c>
      <c r="R165" s="550">
        <v>0</v>
      </c>
    </row>
    <row r="166" spans="1:18">
      <c r="A166" s="622" t="s">
        <v>1805</v>
      </c>
      <c r="B166" s="622" t="s">
        <v>159</v>
      </c>
      <c r="C166" s="551">
        <v>5535380</v>
      </c>
      <c r="D166" s="551">
        <v>0</v>
      </c>
      <c r="E166" s="551">
        <v>0</v>
      </c>
      <c r="F166" s="551">
        <v>0</v>
      </c>
      <c r="G166" s="551">
        <v>0</v>
      </c>
      <c r="H166" s="551">
        <v>0</v>
      </c>
      <c r="I166" s="551">
        <v>0</v>
      </c>
      <c r="J166" s="551">
        <v>0</v>
      </c>
      <c r="K166" s="551">
        <v>5535380</v>
      </c>
      <c r="L166" s="551">
        <v>5535380</v>
      </c>
      <c r="M166" s="551">
        <v>5535380</v>
      </c>
      <c r="N166" s="551">
        <v>0</v>
      </c>
      <c r="O166" s="551">
        <v>0</v>
      </c>
      <c r="P166" s="551">
        <v>0</v>
      </c>
      <c r="Q166" s="551">
        <v>0</v>
      </c>
      <c r="R166" s="551">
        <v>0</v>
      </c>
    </row>
    <row r="167" spans="1:18">
      <c r="A167" s="622" t="s">
        <v>1806</v>
      </c>
      <c r="B167" s="622" t="s">
        <v>159</v>
      </c>
      <c r="C167" s="550">
        <v>5535380</v>
      </c>
      <c r="D167" s="550">
        <v>0</v>
      </c>
      <c r="E167" s="550">
        <v>0</v>
      </c>
      <c r="F167" s="550">
        <v>0</v>
      </c>
      <c r="G167" s="550"/>
      <c r="H167" s="550">
        <v>0</v>
      </c>
      <c r="I167" s="550"/>
      <c r="J167" s="550">
        <v>0</v>
      </c>
      <c r="K167" s="550">
        <v>5535380</v>
      </c>
      <c r="L167" s="550">
        <v>5535380</v>
      </c>
      <c r="M167" s="550">
        <v>5535380</v>
      </c>
      <c r="N167" s="550">
        <v>0</v>
      </c>
      <c r="O167" s="550">
        <v>0</v>
      </c>
      <c r="P167" s="550">
        <v>0</v>
      </c>
      <c r="Q167" s="550">
        <v>0</v>
      </c>
      <c r="R167" s="550">
        <v>0</v>
      </c>
    </row>
    <row r="168" spans="1:18">
      <c r="A168" s="622" t="s">
        <v>1805</v>
      </c>
      <c r="B168" s="622" t="s">
        <v>160</v>
      </c>
      <c r="C168" s="551">
        <v>1653000</v>
      </c>
      <c r="D168" s="551">
        <v>0</v>
      </c>
      <c r="E168" s="551">
        <v>0</v>
      </c>
      <c r="F168" s="551">
        <v>-1653000</v>
      </c>
      <c r="G168" s="551">
        <v>0</v>
      </c>
      <c r="H168" s="551">
        <v>0</v>
      </c>
      <c r="I168" s="551">
        <v>0</v>
      </c>
      <c r="J168" s="551">
        <v>-1653000</v>
      </c>
      <c r="K168" s="551">
        <v>0</v>
      </c>
      <c r="L168" s="551">
        <v>0</v>
      </c>
      <c r="M168" s="551">
        <v>0</v>
      </c>
      <c r="N168" s="551">
        <v>0</v>
      </c>
      <c r="O168" s="551">
        <v>0</v>
      </c>
      <c r="P168" s="551">
        <v>0</v>
      </c>
      <c r="Q168" s="551">
        <v>0</v>
      </c>
      <c r="R168" s="551">
        <v>0</v>
      </c>
    </row>
    <row r="169" spans="1:18">
      <c r="A169" s="622" t="s">
        <v>1806</v>
      </c>
      <c r="B169" s="622" t="s">
        <v>161</v>
      </c>
      <c r="C169" s="550">
        <v>1653000</v>
      </c>
      <c r="D169" s="550">
        <v>0</v>
      </c>
      <c r="E169" s="550">
        <v>0</v>
      </c>
      <c r="F169" s="550">
        <v>-1653000</v>
      </c>
      <c r="G169" s="550"/>
      <c r="H169" s="550">
        <v>0</v>
      </c>
      <c r="I169" s="550"/>
      <c r="J169" s="550">
        <v>-1653000</v>
      </c>
      <c r="K169" s="550">
        <v>0</v>
      </c>
      <c r="L169" s="550">
        <v>0</v>
      </c>
      <c r="M169" s="550">
        <v>0</v>
      </c>
      <c r="N169" s="550">
        <v>0</v>
      </c>
      <c r="O169" s="550">
        <v>0</v>
      </c>
      <c r="P169" s="550">
        <v>0</v>
      </c>
      <c r="Q169" s="550">
        <v>0</v>
      </c>
      <c r="R169" s="550">
        <v>0</v>
      </c>
    </row>
    <row r="170" spans="1:18">
      <c r="A170" s="622" t="s">
        <v>1805</v>
      </c>
      <c r="B170" s="622" t="s">
        <v>464</v>
      </c>
      <c r="C170" s="551">
        <v>30000000</v>
      </c>
      <c r="D170" s="551">
        <v>0</v>
      </c>
      <c r="E170" s="551">
        <v>0</v>
      </c>
      <c r="F170" s="551">
        <v>3653000</v>
      </c>
      <c r="G170" s="551">
        <v>0</v>
      </c>
      <c r="H170" s="551">
        <v>0</v>
      </c>
      <c r="I170" s="551">
        <v>0</v>
      </c>
      <c r="J170" s="551">
        <v>3653000</v>
      </c>
      <c r="K170" s="551">
        <v>33653000</v>
      </c>
      <c r="L170" s="551">
        <v>33653000</v>
      </c>
      <c r="M170" s="551">
        <v>33653000</v>
      </c>
      <c r="N170" s="551">
        <v>0</v>
      </c>
      <c r="O170" s="551">
        <v>0</v>
      </c>
      <c r="P170" s="551">
        <v>0</v>
      </c>
      <c r="Q170" s="551">
        <v>0</v>
      </c>
      <c r="R170" s="551">
        <v>0</v>
      </c>
    </row>
    <row r="171" spans="1:18">
      <c r="A171" s="622" t="s">
        <v>1806</v>
      </c>
      <c r="B171" s="622" t="s">
        <v>406</v>
      </c>
      <c r="C171" s="550">
        <v>30000000</v>
      </c>
      <c r="D171" s="550">
        <v>0</v>
      </c>
      <c r="E171" s="550">
        <v>0</v>
      </c>
      <c r="F171" s="550">
        <v>3653000</v>
      </c>
      <c r="G171" s="550"/>
      <c r="H171" s="550">
        <v>0</v>
      </c>
      <c r="I171" s="550"/>
      <c r="J171" s="550">
        <v>3653000</v>
      </c>
      <c r="K171" s="550">
        <v>33653000</v>
      </c>
      <c r="L171" s="550">
        <v>33653000</v>
      </c>
      <c r="M171" s="550">
        <v>33653000</v>
      </c>
      <c r="N171" s="550">
        <v>0</v>
      </c>
      <c r="O171" s="550">
        <v>0</v>
      </c>
      <c r="P171" s="550">
        <v>0</v>
      </c>
      <c r="Q171" s="550">
        <v>0</v>
      </c>
      <c r="R171" s="550">
        <v>0</v>
      </c>
    </row>
    <row r="172" spans="1:18">
      <c r="A172" s="622" t="s">
        <v>1805</v>
      </c>
      <c r="B172" s="622" t="s">
        <v>147</v>
      </c>
      <c r="C172" s="551">
        <v>11749620</v>
      </c>
      <c r="D172" s="551">
        <v>0</v>
      </c>
      <c r="E172" s="551">
        <v>0</v>
      </c>
      <c r="F172" s="551">
        <v>0</v>
      </c>
      <c r="G172" s="551">
        <v>0</v>
      </c>
      <c r="H172" s="551">
        <v>0</v>
      </c>
      <c r="I172" s="551">
        <v>0</v>
      </c>
      <c r="J172" s="551">
        <v>0</v>
      </c>
      <c r="K172" s="551">
        <v>11749620</v>
      </c>
      <c r="L172" s="551">
        <v>11749620</v>
      </c>
      <c r="M172" s="551">
        <v>11749620</v>
      </c>
      <c r="N172" s="551">
        <v>0</v>
      </c>
      <c r="O172" s="551">
        <v>0</v>
      </c>
      <c r="P172" s="551">
        <v>0</v>
      </c>
      <c r="Q172" s="551">
        <v>0</v>
      </c>
      <c r="R172" s="551">
        <v>0</v>
      </c>
    </row>
    <row r="173" spans="1:18">
      <c r="A173" s="622" t="s">
        <v>1806</v>
      </c>
      <c r="B173" s="622" t="s">
        <v>148</v>
      </c>
      <c r="C173" s="550">
        <v>11749620</v>
      </c>
      <c r="D173" s="550">
        <v>0</v>
      </c>
      <c r="E173" s="550">
        <v>0</v>
      </c>
      <c r="F173" s="550">
        <v>0</v>
      </c>
      <c r="G173" s="550"/>
      <c r="H173" s="550">
        <v>0</v>
      </c>
      <c r="I173" s="550"/>
      <c r="J173" s="550">
        <v>0</v>
      </c>
      <c r="K173" s="550">
        <v>11749620</v>
      </c>
      <c r="L173" s="550">
        <v>11749620</v>
      </c>
      <c r="M173" s="550">
        <v>11749620</v>
      </c>
      <c r="N173" s="550">
        <v>0</v>
      </c>
      <c r="O173" s="550">
        <v>0</v>
      </c>
      <c r="P173" s="550">
        <v>0</v>
      </c>
      <c r="Q173" s="550">
        <v>0</v>
      </c>
      <c r="R173" s="550">
        <v>0</v>
      </c>
    </row>
    <row r="174" spans="1:18">
      <c r="A174" s="622" t="s">
        <v>1804</v>
      </c>
      <c r="B174" s="622" t="s">
        <v>2584</v>
      </c>
      <c r="C174" s="550">
        <v>19440000</v>
      </c>
      <c r="D174" s="550">
        <v>0</v>
      </c>
      <c r="E174" s="550">
        <v>0</v>
      </c>
      <c r="F174" s="550">
        <v>0</v>
      </c>
      <c r="G174" s="550">
        <v>0</v>
      </c>
      <c r="H174" s="550">
        <v>0</v>
      </c>
      <c r="I174" s="550">
        <v>0</v>
      </c>
      <c r="J174" s="550">
        <v>0</v>
      </c>
      <c r="K174" s="550">
        <v>19440000</v>
      </c>
      <c r="L174" s="550">
        <v>16579800</v>
      </c>
      <c r="M174" s="550">
        <v>16579800</v>
      </c>
      <c r="N174" s="550">
        <v>0</v>
      </c>
      <c r="O174" s="550">
        <v>0</v>
      </c>
      <c r="P174" s="550">
        <v>0</v>
      </c>
      <c r="Q174" s="550">
        <v>0</v>
      </c>
      <c r="R174" s="550">
        <v>2860200</v>
      </c>
    </row>
    <row r="175" spans="1:18">
      <c r="A175" s="622" t="s">
        <v>1805</v>
      </c>
      <c r="B175" s="622" t="s">
        <v>322</v>
      </c>
      <c r="C175" s="551">
        <v>4000000</v>
      </c>
      <c r="D175" s="551">
        <v>0</v>
      </c>
      <c r="E175" s="551">
        <v>0</v>
      </c>
      <c r="F175" s="551">
        <v>0</v>
      </c>
      <c r="G175" s="551">
        <v>0</v>
      </c>
      <c r="H175" s="551">
        <v>0</v>
      </c>
      <c r="I175" s="551">
        <v>0</v>
      </c>
      <c r="J175" s="551">
        <v>0</v>
      </c>
      <c r="K175" s="551">
        <v>4000000</v>
      </c>
      <c r="L175" s="551">
        <v>1139800</v>
      </c>
      <c r="M175" s="551">
        <v>1139800</v>
      </c>
      <c r="N175" s="551">
        <v>0</v>
      </c>
      <c r="O175" s="551">
        <v>0</v>
      </c>
      <c r="P175" s="551">
        <v>0</v>
      </c>
      <c r="Q175" s="551">
        <v>0</v>
      </c>
      <c r="R175" s="551">
        <v>2860200</v>
      </c>
    </row>
    <row r="176" spans="1:18">
      <c r="A176" s="622" t="s">
        <v>1806</v>
      </c>
      <c r="B176" s="622" t="s">
        <v>323</v>
      </c>
      <c r="C176" s="550">
        <v>4000000</v>
      </c>
      <c r="D176" s="550">
        <v>0</v>
      </c>
      <c r="E176" s="550">
        <v>0</v>
      </c>
      <c r="F176" s="550">
        <v>0</v>
      </c>
      <c r="G176" s="550"/>
      <c r="H176" s="550">
        <v>0</v>
      </c>
      <c r="I176" s="550"/>
      <c r="J176" s="550">
        <v>0</v>
      </c>
      <c r="K176" s="550">
        <v>4000000</v>
      </c>
      <c r="L176" s="550">
        <v>1139800</v>
      </c>
      <c r="M176" s="550">
        <v>1139800</v>
      </c>
      <c r="N176" s="550">
        <v>0</v>
      </c>
      <c r="O176" s="550">
        <v>0</v>
      </c>
      <c r="P176" s="550">
        <v>0</v>
      </c>
      <c r="Q176" s="550">
        <v>0</v>
      </c>
      <c r="R176" s="550">
        <v>2860200</v>
      </c>
    </row>
    <row r="177" spans="1:18">
      <c r="A177" s="622" t="s">
        <v>1805</v>
      </c>
      <c r="B177" s="622" t="s">
        <v>147</v>
      </c>
      <c r="C177" s="551">
        <v>15440000</v>
      </c>
      <c r="D177" s="551">
        <v>0</v>
      </c>
      <c r="E177" s="551">
        <v>0</v>
      </c>
      <c r="F177" s="551">
        <v>0</v>
      </c>
      <c r="G177" s="551">
        <v>0</v>
      </c>
      <c r="H177" s="551">
        <v>0</v>
      </c>
      <c r="I177" s="551">
        <v>0</v>
      </c>
      <c r="J177" s="551">
        <v>0</v>
      </c>
      <c r="K177" s="551">
        <v>15440000</v>
      </c>
      <c r="L177" s="551">
        <v>15440000</v>
      </c>
      <c r="M177" s="551">
        <v>15440000</v>
      </c>
      <c r="N177" s="551">
        <v>0</v>
      </c>
      <c r="O177" s="551">
        <v>0</v>
      </c>
      <c r="P177" s="551">
        <v>0</v>
      </c>
      <c r="Q177" s="551">
        <v>0</v>
      </c>
      <c r="R177" s="551">
        <v>0</v>
      </c>
    </row>
    <row r="178" spans="1:18">
      <c r="A178" s="622" t="s">
        <v>1806</v>
      </c>
      <c r="B178" s="622" t="s">
        <v>148</v>
      </c>
      <c r="C178" s="550">
        <v>15440000</v>
      </c>
      <c r="D178" s="550">
        <v>0</v>
      </c>
      <c r="E178" s="550">
        <v>0</v>
      </c>
      <c r="F178" s="550">
        <v>0</v>
      </c>
      <c r="G178" s="550"/>
      <c r="H178" s="550">
        <v>0</v>
      </c>
      <c r="I178" s="550"/>
      <c r="J178" s="550">
        <v>0</v>
      </c>
      <c r="K178" s="550">
        <v>15440000</v>
      </c>
      <c r="L178" s="550">
        <v>15440000</v>
      </c>
      <c r="M178" s="550">
        <v>15440000</v>
      </c>
      <c r="N178" s="550">
        <v>0</v>
      </c>
      <c r="O178" s="550">
        <v>0</v>
      </c>
      <c r="P178" s="550">
        <v>0</v>
      </c>
      <c r="Q178" s="550">
        <v>0</v>
      </c>
      <c r="R178" s="550">
        <v>0</v>
      </c>
    </row>
    <row r="179" spans="1:18">
      <c r="A179" s="622" t="s">
        <v>1804</v>
      </c>
      <c r="B179" s="622" t="s">
        <v>96</v>
      </c>
      <c r="C179" s="550">
        <v>50000000</v>
      </c>
      <c r="D179" s="550">
        <v>0</v>
      </c>
      <c r="E179" s="550">
        <v>0</v>
      </c>
      <c r="F179" s="550">
        <v>0</v>
      </c>
      <c r="G179" s="550">
        <v>0</v>
      </c>
      <c r="H179" s="550">
        <v>-171000</v>
      </c>
      <c r="I179" s="550">
        <v>0</v>
      </c>
      <c r="J179" s="550">
        <v>-171000</v>
      </c>
      <c r="K179" s="550">
        <v>49829000</v>
      </c>
      <c r="L179" s="550">
        <v>47944630</v>
      </c>
      <c r="M179" s="550">
        <v>47944630</v>
      </c>
      <c r="N179" s="550">
        <v>0</v>
      </c>
      <c r="O179" s="550">
        <v>0</v>
      </c>
      <c r="P179" s="550">
        <v>0</v>
      </c>
      <c r="Q179" s="550">
        <v>0</v>
      </c>
      <c r="R179" s="550">
        <v>1884370</v>
      </c>
    </row>
    <row r="180" spans="1:18">
      <c r="A180" s="622" t="s">
        <v>1805</v>
      </c>
      <c r="B180" s="622" t="s">
        <v>313</v>
      </c>
      <c r="C180" s="551">
        <v>50000000</v>
      </c>
      <c r="D180" s="551">
        <v>0</v>
      </c>
      <c r="E180" s="551">
        <v>0</v>
      </c>
      <c r="F180" s="551">
        <v>0</v>
      </c>
      <c r="G180" s="551">
        <v>0</v>
      </c>
      <c r="H180" s="551">
        <v>-171000</v>
      </c>
      <c r="I180" s="551">
        <v>0</v>
      </c>
      <c r="J180" s="551">
        <v>-171000</v>
      </c>
      <c r="K180" s="551">
        <v>49829000</v>
      </c>
      <c r="L180" s="551">
        <v>47944630</v>
      </c>
      <c r="M180" s="551">
        <v>47944630</v>
      </c>
      <c r="N180" s="551">
        <v>0</v>
      </c>
      <c r="O180" s="551">
        <v>0</v>
      </c>
      <c r="P180" s="551">
        <v>0</v>
      </c>
      <c r="Q180" s="551">
        <v>0</v>
      </c>
      <c r="R180" s="551">
        <v>1884370</v>
      </c>
    </row>
    <row r="181" spans="1:18">
      <c r="A181" s="622" t="s">
        <v>1806</v>
      </c>
      <c r="B181" s="622" t="s">
        <v>144</v>
      </c>
      <c r="C181" s="550">
        <v>10000000</v>
      </c>
      <c r="D181" s="550">
        <v>0</v>
      </c>
      <c r="E181" s="550">
        <v>0</v>
      </c>
      <c r="F181" s="550">
        <v>0</v>
      </c>
      <c r="G181" s="550"/>
      <c r="H181" s="550">
        <v>-171000</v>
      </c>
      <c r="I181" s="550"/>
      <c r="J181" s="550">
        <v>-171000</v>
      </c>
      <c r="K181" s="550">
        <v>9829000</v>
      </c>
      <c r="L181" s="550">
        <v>9484830</v>
      </c>
      <c r="M181" s="550">
        <v>9484830</v>
      </c>
      <c r="N181" s="550">
        <v>0</v>
      </c>
      <c r="O181" s="550">
        <v>0</v>
      </c>
      <c r="P181" s="550">
        <v>0</v>
      </c>
      <c r="Q181" s="550">
        <v>0</v>
      </c>
      <c r="R181" s="550">
        <v>344170</v>
      </c>
    </row>
    <row r="182" spans="1:18">
      <c r="A182" s="622" t="s">
        <v>1806</v>
      </c>
      <c r="B182" s="622" t="s">
        <v>206</v>
      </c>
      <c r="C182" s="550">
        <v>40000000</v>
      </c>
      <c r="D182" s="550">
        <v>0</v>
      </c>
      <c r="E182" s="550">
        <v>0</v>
      </c>
      <c r="F182" s="550">
        <v>0</v>
      </c>
      <c r="G182" s="550"/>
      <c r="H182" s="550">
        <v>0</v>
      </c>
      <c r="I182" s="550"/>
      <c r="J182" s="550">
        <v>0</v>
      </c>
      <c r="K182" s="550">
        <v>40000000</v>
      </c>
      <c r="L182" s="550">
        <v>38459800</v>
      </c>
      <c r="M182" s="550">
        <v>38459800</v>
      </c>
      <c r="N182" s="550">
        <v>0</v>
      </c>
      <c r="O182" s="550">
        <v>0</v>
      </c>
      <c r="P182" s="550">
        <v>0</v>
      </c>
      <c r="Q182" s="550">
        <v>0</v>
      </c>
      <c r="R182" s="550">
        <v>1540200</v>
      </c>
    </row>
    <row r="183" spans="1:18">
      <c r="A183" s="622" t="s">
        <v>1804</v>
      </c>
      <c r="B183" s="622" t="s">
        <v>2603</v>
      </c>
      <c r="C183" s="550">
        <v>50000000</v>
      </c>
      <c r="D183" s="550">
        <v>0</v>
      </c>
      <c r="E183" s="550">
        <v>0</v>
      </c>
      <c r="F183" s="550">
        <v>-32000000</v>
      </c>
      <c r="G183" s="550">
        <v>0</v>
      </c>
      <c r="H183" s="550">
        <v>0</v>
      </c>
      <c r="I183" s="550">
        <v>0</v>
      </c>
      <c r="J183" s="550">
        <v>-32000000</v>
      </c>
      <c r="K183" s="550">
        <v>18000000</v>
      </c>
      <c r="L183" s="550">
        <v>16078000</v>
      </c>
      <c r="M183" s="550">
        <v>16078000</v>
      </c>
      <c r="N183" s="550">
        <v>0</v>
      </c>
      <c r="O183" s="550">
        <v>0</v>
      </c>
      <c r="P183" s="550">
        <v>0</v>
      </c>
      <c r="Q183" s="550">
        <v>0</v>
      </c>
      <c r="R183" s="550">
        <v>1922000</v>
      </c>
    </row>
    <row r="184" spans="1:18">
      <c r="A184" s="622" t="s">
        <v>1805</v>
      </c>
      <c r="B184" s="622" t="s">
        <v>2456</v>
      </c>
      <c r="C184" s="551">
        <v>50000000</v>
      </c>
      <c r="D184" s="551">
        <v>0</v>
      </c>
      <c r="E184" s="551">
        <v>0</v>
      </c>
      <c r="F184" s="551">
        <v>-32000000</v>
      </c>
      <c r="G184" s="551">
        <v>0</v>
      </c>
      <c r="H184" s="551">
        <v>0</v>
      </c>
      <c r="I184" s="551">
        <v>0</v>
      </c>
      <c r="J184" s="551">
        <v>-32000000</v>
      </c>
      <c r="K184" s="551">
        <v>18000000</v>
      </c>
      <c r="L184" s="551">
        <v>16078000</v>
      </c>
      <c r="M184" s="551">
        <v>16078000</v>
      </c>
      <c r="N184" s="551">
        <v>0</v>
      </c>
      <c r="O184" s="551">
        <v>0</v>
      </c>
      <c r="P184" s="551">
        <v>0</v>
      </c>
      <c r="Q184" s="551">
        <v>0</v>
      </c>
      <c r="R184" s="551">
        <v>1922000</v>
      </c>
    </row>
    <row r="185" spans="1:18">
      <c r="A185" s="622" t="s">
        <v>1806</v>
      </c>
      <c r="B185" s="622" t="s">
        <v>2456</v>
      </c>
      <c r="C185" s="550">
        <v>50000000</v>
      </c>
      <c r="D185" s="550">
        <v>0</v>
      </c>
      <c r="E185" s="550">
        <v>0</v>
      </c>
      <c r="F185" s="550">
        <v>-32000000</v>
      </c>
      <c r="G185" s="550"/>
      <c r="H185" s="550">
        <v>0</v>
      </c>
      <c r="I185" s="550"/>
      <c r="J185" s="550">
        <v>-32000000</v>
      </c>
      <c r="K185" s="550">
        <v>18000000</v>
      </c>
      <c r="L185" s="550">
        <v>16078000</v>
      </c>
      <c r="M185" s="550">
        <v>16078000</v>
      </c>
      <c r="N185" s="550">
        <v>0</v>
      </c>
      <c r="O185" s="550">
        <v>0</v>
      </c>
      <c r="P185" s="550">
        <v>0</v>
      </c>
      <c r="Q185" s="550">
        <v>0</v>
      </c>
      <c r="R185" s="550">
        <v>1922000</v>
      </c>
    </row>
    <row r="186" spans="1:18">
      <c r="A186" s="622" t="s">
        <v>1804</v>
      </c>
      <c r="B186" s="622" t="s">
        <v>2613</v>
      </c>
      <c r="C186" s="550">
        <v>90000000</v>
      </c>
      <c r="D186" s="550">
        <v>0</v>
      </c>
      <c r="E186" s="550">
        <v>0</v>
      </c>
      <c r="F186" s="550">
        <v>0</v>
      </c>
      <c r="G186" s="550">
        <v>0</v>
      </c>
      <c r="H186" s="550">
        <v>0</v>
      </c>
      <c r="I186" s="550">
        <v>0</v>
      </c>
      <c r="J186" s="550">
        <v>0</v>
      </c>
      <c r="K186" s="550">
        <v>90000000</v>
      </c>
      <c r="L186" s="550">
        <v>89349600</v>
      </c>
      <c r="M186" s="550">
        <v>89349600</v>
      </c>
      <c r="N186" s="550">
        <v>0</v>
      </c>
      <c r="O186" s="550">
        <v>0</v>
      </c>
      <c r="P186" s="550">
        <v>0</v>
      </c>
      <c r="Q186" s="550">
        <v>0</v>
      </c>
      <c r="R186" s="550">
        <v>650400</v>
      </c>
    </row>
    <row r="187" spans="1:18">
      <c r="A187" s="622" t="s">
        <v>1805</v>
      </c>
      <c r="B187" s="622" t="s">
        <v>97</v>
      </c>
      <c r="C187" s="551">
        <v>90000000</v>
      </c>
      <c r="D187" s="551">
        <v>0</v>
      </c>
      <c r="E187" s="551">
        <v>0</v>
      </c>
      <c r="F187" s="551">
        <v>0</v>
      </c>
      <c r="G187" s="551">
        <v>0</v>
      </c>
      <c r="H187" s="551">
        <v>0</v>
      </c>
      <c r="I187" s="551">
        <v>0</v>
      </c>
      <c r="J187" s="551">
        <v>0</v>
      </c>
      <c r="K187" s="551">
        <v>90000000</v>
      </c>
      <c r="L187" s="551">
        <v>89349600</v>
      </c>
      <c r="M187" s="551">
        <v>89349600</v>
      </c>
      <c r="N187" s="551">
        <v>0</v>
      </c>
      <c r="O187" s="551">
        <v>0</v>
      </c>
      <c r="P187" s="551">
        <v>0</v>
      </c>
      <c r="Q187" s="551">
        <v>0</v>
      </c>
      <c r="R187" s="551">
        <v>650400</v>
      </c>
    </row>
    <row r="188" spans="1:18">
      <c r="A188" s="622" t="s">
        <v>1806</v>
      </c>
      <c r="B188" s="622" t="s">
        <v>98</v>
      </c>
      <c r="C188" s="550">
        <v>90000000</v>
      </c>
      <c r="D188" s="550">
        <v>0</v>
      </c>
      <c r="E188" s="550">
        <v>0</v>
      </c>
      <c r="F188" s="550">
        <v>0</v>
      </c>
      <c r="G188" s="550"/>
      <c r="H188" s="550">
        <v>0</v>
      </c>
      <c r="I188" s="550"/>
      <c r="J188" s="550">
        <v>0</v>
      </c>
      <c r="K188" s="550">
        <v>90000000</v>
      </c>
      <c r="L188" s="550">
        <v>89349600</v>
      </c>
      <c r="M188" s="550">
        <v>89349600</v>
      </c>
      <c r="N188" s="550">
        <v>0</v>
      </c>
      <c r="O188" s="550">
        <v>0</v>
      </c>
      <c r="P188" s="550">
        <v>0</v>
      </c>
      <c r="Q188" s="550">
        <v>0</v>
      </c>
      <c r="R188" s="550">
        <v>650400</v>
      </c>
    </row>
    <row r="189" spans="1:18">
      <c r="A189" s="622" t="s">
        <v>1804</v>
      </c>
      <c r="B189" s="622" t="s">
        <v>2621</v>
      </c>
      <c r="C189" s="550">
        <v>25000000</v>
      </c>
      <c r="D189" s="550">
        <v>0</v>
      </c>
      <c r="E189" s="550">
        <v>0</v>
      </c>
      <c r="F189" s="550">
        <v>0</v>
      </c>
      <c r="G189" s="550">
        <v>0</v>
      </c>
      <c r="H189" s="550">
        <v>0</v>
      </c>
      <c r="I189" s="550">
        <v>0</v>
      </c>
      <c r="J189" s="550">
        <v>0</v>
      </c>
      <c r="K189" s="550">
        <v>25000000</v>
      </c>
      <c r="L189" s="550">
        <v>24945206</v>
      </c>
      <c r="M189" s="550">
        <v>24945206</v>
      </c>
      <c r="N189" s="550">
        <v>0</v>
      </c>
      <c r="O189" s="550">
        <v>0</v>
      </c>
      <c r="P189" s="550">
        <v>0</v>
      </c>
      <c r="Q189" s="550">
        <v>0</v>
      </c>
      <c r="R189" s="550">
        <v>54794</v>
      </c>
    </row>
    <row r="190" spans="1:18">
      <c r="A190" s="622" t="s">
        <v>1805</v>
      </c>
      <c r="B190" s="622" t="s">
        <v>321</v>
      </c>
      <c r="C190" s="551">
        <v>13300000</v>
      </c>
      <c r="D190" s="551">
        <v>0</v>
      </c>
      <c r="E190" s="551">
        <v>0</v>
      </c>
      <c r="F190" s="551">
        <v>-5000000</v>
      </c>
      <c r="G190" s="551">
        <v>0</v>
      </c>
      <c r="H190" s="551">
        <v>0</v>
      </c>
      <c r="I190" s="551">
        <v>0</v>
      </c>
      <c r="J190" s="551">
        <v>-5000000</v>
      </c>
      <c r="K190" s="551">
        <v>8300000</v>
      </c>
      <c r="L190" s="551">
        <v>8299296</v>
      </c>
      <c r="M190" s="551">
        <v>8299296</v>
      </c>
      <c r="N190" s="551">
        <v>0</v>
      </c>
      <c r="O190" s="551">
        <v>0</v>
      </c>
      <c r="P190" s="551">
        <v>0</v>
      </c>
      <c r="Q190" s="551">
        <v>0</v>
      </c>
      <c r="R190" s="551">
        <v>704</v>
      </c>
    </row>
    <row r="191" spans="1:18">
      <c r="A191" s="622" t="s">
        <v>1806</v>
      </c>
      <c r="B191" s="622" t="s">
        <v>144</v>
      </c>
      <c r="C191" s="550">
        <v>6000000</v>
      </c>
      <c r="D191" s="550">
        <v>0</v>
      </c>
      <c r="E191" s="550">
        <v>0</v>
      </c>
      <c r="F191" s="550">
        <v>1552000</v>
      </c>
      <c r="G191" s="550"/>
      <c r="H191" s="550">
        <v>0</v>
      </c>
      <c r="I191" s="550"/>
      <c r="J191" s="550">
        <v>1552000</v>
      </c>
      <c r="K191" s="550">
        <v>7552000</v>
      </c>
      <c r="L191" s="550">
        <v>7551296</v>
      </c>
      <c r="M191" s="550">
        <v>7551296</v>
      </c>
      <c r="N191" s="550">
        <v>0</v>
      </c>
      <c r="O191" s="550">
        <v>0</v>
      </c>
      <c r="P191" s="550">
        <v>0</v>
      </c>
      <c r="Q191" s="550">
        <v>0</v>
      </c>
      <c r="R191" s="550">
        <v>704</v>
      </c>
    </row>
    <row r="192" spans="1:18">
      <c r="A192" s="622" t="s">
        <v>1806</v>
      </c>
      <c r="B192" s="622" t="s">
        <v>204</v>
      </c>
      <c r="C192" s="550">
        <v>1000000</v>
      </c>
      <c r="D192" s="550">
        <v>0</v>
      </c>
      <c r="E192" s="550">
        <v>0</v>
      </c>
      <c r="F192" s="550">
        <v>-1000000</v>
      </c>
      <c r="G192" s="550"/>
      <c r="H192" s="550">
        <v>0</v>
      </c>
      <c r="I192" s="550"/>
      <c r="J192" s="550">
        <v>-1000000</v>
      </c>
      <c r="K192" s="550">
        <v>0</v>
      </c>
      <c r="L192" s="550">
        <v>0</v>
      </c>
      <c r="M192" s="550">
        <v>0</v>
      </c>
      <c r="N192" s="550">
        <v>0</v>
      </c>
      <c r="O192" s="550">
        <v>0</v>
      </c>
      <c r="P192" s="550">
        <v>0</v>
      </c>
      <c r="Q192" s="550">
        <v>0</v>
      </c>
      <c r="R192" s="550">
        <v>0</v>
      </c>
    </row>
    <row r="193" spans="1:18">
      <c r="A193" s="622" t="s">
        <v>1806</v>
      </c>
      <c r="B193" s="622" t="s">
        <v>220</v>
      </c>
      <c r="C193" s="550">
        <v>6300000</v>
      </c>
      <c r="D193" s="550">
        <v>0</v>
      </c>
      <c r="E193" s="550">
        <v>0</v>
      </c>
      <c r="F193" s="550">
        <v>-5552000</v>
      </c>
      <c r="G193" s="550"/>
      <c r="H193" s="550">
        <v>0</v>
      </c>
      <c r="I193" s="550"/>
      <c r="J193" s="550">
        <v>-5552000</v>
      </c>
      <c r="K193" s="550">
        <v>748000</v>
      </c>
      <c r="L193" s="550">
        <v>748000</v>
      </c>
      <c r="M193" s="550">
        <v>748000</v>
      </c>
      <c r="N193" s="550">
        <v>0</v>
      </c>
      <c r="O193" s="550">
        <v>0</v>
      </c>
      <c r="P193" s="550">
        <v>0</v>
      </c>
      <c r="Q193" s="550">
        <v>0</v>
      </c>
      <c r="R193" s="550">
        <v>0</v>
      </c>
    </row>
    <row r="194" spans="1:18">
      <c r="A194" s="622" t="s">
        <v>1805</v>
      </c>
      <c r="B194" s="622" t="s">
        <v>278</v>
      </c>
      <c r="C194" s="551">
        <v>0</v>
      </c>
      <c r="D194" s="551">
        <v>0</v>
      </c>
      <c r="E194" s="551">
        <v>0</v>
      </c>
      <c r="F194" s="551">
        <v>8500000</v>
      </c>
      <c r="G194" s="551">
        <v>0</v>
      </c>
      <c r="H194" s="551">
        <v>0</v>
      </c>
      <c r="I194" s="551">
        <v>0</v>
      </c>
      <c r="J194" s="551">
        <v>8500000</v>
      </c>
      <c r="K194" s="551">
        <v>8500000</v>
      </c>
      <c r="L194" s="551">
        <v>8500000</v>
      </c>
      <c r="M194" s="551">
        <v>8500000</v>
      </c>
      <c r="N194" s="551">
        <v>0</v>
      </c>
      <c r="O194" s="551">
        <v>0</v>
      </c>
      <c r="P194" s="551">
        <v>0</v>
      </c>
      <c r="Q194" s="551">
        <v>0</v>
      </c>
      <c r="R194" s="551">
        <v>0</v>
      </c>
    </row>
    <row r="195" spans="1:18">
      <c r="A195" s="622" t="s">
        <v>1806</v>
      </c>
      <c r="B195" s="622" t="s">
        <v>279</v>
      </c>
      <c r="C195" s="550">
        <v>0</v>
      </c>
      <c r="D195" s="550">
        <v>0</v>
      </c>
      <c r="E195" s="550">
        <v>0</v>
      </c>
      <c r="F195" s="550">
        <v>8500000</v>
      </c>
      <c r="G195" s="550"/>
      <c r="H195" s="550">
        <v>0</v>
      </c>
      <c r="I195" s="550"/>
      <c r="J195" s="550">
        <v>8500000</v>
      </c>
      <c r="K195" s="550">
        <v>8500000</v>
      </c>
      <c r="L195" s="550">
        <v>8500000</v>
      </c>
      <c r="M195" s="550">
        <v>8500000</v>
      </c>
      <c r="N195" s="550">
        <v>0</v>
      </c>
      <c r="O195" s="550">
        <v>0</v>
      </c>
      <c r="P195" s="550">
        <v>0</v>
      </c>
      <c r="Q195" s="550">
        <v>0</v>
      </c>
      <c r="R195" s="550">
        <v>0</v>
      </c>
    </row>
    <row r="196" spans="1:18">
      <c r="A196" s="622" t="s">
        <v>1805</v>
      </c>
      <c r="B196" s="622" t="s">
        <v>192</v>
      </c>
      <c r="C196" s="551">
        <v>100000</v>
      </c>
      <c r="D196" s="551">
        <v>0</v>
      </c>
      <c r="E196" s="551">
        <v>0</v>
      </c>
      <c r="F196" s="551">
        <v>0</v>
      </c>
      <c r="G196" s="551">
        <v>0</v>
      </c>
      <c r="H196" s="551">
        <v>0</v>
      </c>
      <c r="I196" s="551">
        <v>0</v>
      </c>
      <c r="J196" s="551">
        <v>0</v>
      </c>
      <c r="K196" s="551">
        <v>100000</v>
      </c>
      <c r="L196" s="551">
        <v>46810</v>
      </c>
      <c r="M196" s="551">
        <v>46810</v>
      </c>
      <c r="N196" s="551">
        <v>0</v>
      </c>
      <c r="O196" s="551">
        <v>0</v>
      </c>
      <c r="P196" s="551">
        <v>0</v>
      </c>
      <c r="Q196" s="551">
        <v>0</v>
      </c>
      <c r="R196" s="551">
        <v>53190</v>
      </c>
    </row>
    <row r="197" spans="1:18">
      <c r="A197" s="622" t="s">
        <v>1806</v>
      </c>
      <c r="B197" s="622" t="s">
        <v>225</v>
      </c>
      <c r="C197" s="550">
        <v>100000</v>
      </c>
      <c r="D197" s="550">
        <v>0</v>
      </c>
      <c r="E197" s="550">
        <v>0</v>
      </c>
      <c r="F197" s="550">
        <v>0</v>
      </c>
      <c r="G197" s="550"/>
      <c r="H197" s="550">
        <v>0</v>
      </c>
      <c r="I197" s="550"/>
      <c r="J197" s="550">
        <v>0</v>
      </c>
      <c r="K197" s="550">
        <v>100000</v>
      </c>
      <c r="L197" s="550">
        <v>46810</v>
      </c>
      <c r="M197" s="550">
        <v>46810</v>
      </c>
      <c r="N197" s="550">
        <v>0</v>
      </c>
      <c r="O197" s="550">
        <v>0</v>
      </c>
      <c r="P197" s="550">
        <v>0</v>
      </c>
      <c r="Q197" s="550">
        <v>0</v>
      </c>
      <c r="R197" s="550">
        <v>53190</v>
      </c>
    </row>
    <row r="198" spans="1:18">
      <c r="A198" s="622" t="s">
        <v>1805</v>
      </c>
      <c r="B198" s="622" t="s">
        <v>322</v>
      </c>
      <c r="C198" s="551">
        <v>5000000</v>
      </c>
      <c r="D198" s="551">
        <v>0</v>
      </c>
      <c r="E198" s="551">
        <v>0</v>
      </c>
      <c r="F198" s="551">
        <v>-3500000</v>
      </c>
      <c r="G198" s="551">
        <v>0</v>
      </c>
      <c r="H198" s="551">
        <v>0</v>
      </c>
      <c r="I198" s="551">
        <v>0</v>
      </c>
      <c r="J198" s="551">
        <v>-3500000</v>
      </c>
      <c r="K198" s="551">
        <v>1500000</v>
      </c>
      <c r="L198" s="551">
        <v>1500000</v>
      </c>
      <c r="M198" s="551">
        <v>1500000</v>
      </c>
      <c r="N198" s="551">
        <v>0</v>
      </c>
      <c r="O198" s="551">
        <v>0</v>
      </c>
      <c r="P198" s="551">
        <v>0</v>
      </c>
      <c r="Q198" s="551">
        <v>0</v>
      </c>
      <c r="R198" s="551">
        <v>0</v>
      </c>
    </row>
    <row r="199" spans="1:18">
      <c r="A199" s="622" t="s">
        <v>1806</v>
      </c>
      <c r="B199" s="622" t="s">
        <v>323</v>
      </c>
      <c r="C199" s="550">
        <v>5000000</v>
      </c>
      <c r="D199" s="550">
        <v>0</v>
      </c>
      <c r="E199" s="550">
        <v>0</v>
      </c>
      <c r="F199" s="550">
        <v>-3500000</v>
      </c>
      <c r="G199" s="550"/>
      <c r="H199" s="550">
        <v>0</v>
      </c>
      <c r="I199" s="550"/>
      <c r="J199" s="550">
        <v>-3500000</v>
      </c>
      <c r="K199" s="550">
        <v>1500000</v>
      </c>
      <c r="L199" s="550">
        <v>1500000</v>
      </c>
      <c r="M199" s="550">
        <v>1500000</v>
      </c>
      <c r="N199" s="550">
        <v>0</v>
      </c>
      <c r="O199" s="550">
        <v>0</v>
      </c>
      <c r="P199" s="550">
        <v>0</v>
      </c>
      <c r="Q199" s="550">
        <v>0</v>
      </c>
      <c r="R199" s="550">
        <v>0</v>
      </c>
    </row>
    <row r="200" spans="1:18">
      <c r="A200" s="622" t="s">
        <v>1805</v>
      </c>
      <c r="B200" s="622" t="s">
        <v>147</v>
      </c>
      <c r="C200" s="551">
        <v>6600000</v>
      </c>
      <c r="D200" s="551">
        <v>0</v>
      </c>
      <c r="E200" s="551">
        <v>0</v>
      </c>
      <c r="F200" s="551">
        <v>0</v>
      </c>
      <c r="G200" s="551">
        <v>0</v>
      </c>
      <c r="H200" s="551">
        <v>0</v>
      </c>
      <c r="I200" s="551">
        <v>0</v>
      </c>
      <c r="J200" s="551">
        <v>0</v>
      </c>
      <c r="K200" s="551">
        <v>6600000</v>
      </c>
      <c r="L200" s="551">
        <v>6599100</v>
      </c>
      <c r="M200" s="551">
        <v>6599100</v>
      </c>
      <c r="N200" s="551">
        <v>0</v>
      </c>
      <c r="O200" s="551">
        <v>0</v>
      </c>
      <c r="P200" s="551">
        <v>0</v>
      </c>
      <c r="Q200" s="551">
        <v>0</v>
      </c>
      <c r="R200" s="551">
        <v>900</v>
      </c>
    </row>
    <row r="201" spans="1:18">
      <c r="A201" s="622" t="s">
        <v>1806</v>
      </c>
      <c r="B201" s="622" t="s">
        <v>148</v>
      </c>
      <c r="C201" s="550">
        <v>6600000</v>
      </c>
      <c r="D201" s="550">
        <v>0</v>
      </c>
      <c r="E201" s="550">
        <v>0</v>
      </c>
      <c r="F201" s="550">
        <v>0</v>
      </c>
      <c r="G201" s="550"/>
      <c r="H201" s="550">
        <v>0</v>
      </c>
      <c r="I201" s="550"/>
      <c r="J201" s="550">
        <v>0</v>
      </c>
      <c r="K201" s="550">
        <v>6600000</v>
      </c>
      <c r="L201" s="550">
        <v>6599100</v>
      </c>
      <c r="M201" s="550">
        <v>6599100</v>
      </c>
      <c r="N201" s="550">
        <v>0</v>
      </c>
      <c r="O201" s="550">
        <v>0</v>
      </c>
      <c r="P201" s="550">
        <v>0</v>
      </c>
      <c r="Q201" s="550">
        <v>0</v>
      </c>
      <c r="R201" s="550">
        <v>900</v>
      </c>
    </row>
    <row r="202" spans="1:18">
      <c r="A202" s="622" t="s">
        <v>1804</v>
      </c>
      <c r="B202" s="622" t="s">
        <v>1838</v>
      </c>
      <c r="C202" s="550">
        <v>1500000000</v>
      </c>
      <c r="D202" s="550">
        <v>0</v>
      </c>
      <c r="E202" s="550">
        <v>0</v>
      </c>
      <c r="F202" s="550">
        <v>0</v>
      </c>
      <c r="G202" s="550">
        <v>0</v>
      </c>
      <c r="H202" s="550">
        <v>0</v>
      </c>
      <c r="I202" s="550">
        <v>0</v>
      </c>
      <c r="J202" s="550">
        <v>0</v>
      </c>
      <c r="K202" s="550">
        <v>1500000000</v>
      </c>
      <c r="L202" s="550">
        <v>1319750661</v>
      </c>
      <c r="M202" s="550">
        <v>1256750661</v>
      </c>
      <c r="N202" s="550">
        <v>63000000</v>
      </c>
      <c r="O202" s="550">
        <v>176699364</v>
      </c>
      <c r="P202" s="550">
        <v>0</v>
      </c>
      <c r="Q202" s="550">
        <v>239699364</v>
      </c>
      <c r="R202" s="550">
        <v>3549975</v>
      </c>
    </row>
    <row r="203" spans="1:18">
      <c r="A203" s="622" t="s">
        <v>1805</v>
      </c>
      <c r="B203" s="622" t="s">
        <v>1839</v>
      </c>
      <c r="C203" s="551">
        <v>1500000000</v>
      </c>
      <c r="D203" s="551">
        <v>0</v>
      </c>
      <c r="E203" s="551">
        <v>0</v>
      </c>
      <c r="F203" s="551">
        <v>0</v>
      </c>
      <c r="G203" s="551">
        <v>0</v>
      </c>
      <c r="H203" s="551">
        <v>0</v>
      </c>
      <c r="I203" s="551">
        <v>0</v>
      </c>
      <c r="J203" s="551">
        <v>0</v>
      </c>
      <c r="K203" s="551">
        <v>1500000000</v>
      </c>
      <c r="L203" s="551">
        <v>1319750661</v>
      </c>
      <c r="M203" s="551">
        <v>1256750661</v>
      </c>
      <c r="N203" s="551">
        <v>63000000</v>
      </c>
      <c r="O203" s="551">
        <v>176699364</v>
      </c>
      <c r="P203" s="551">
        <v>0</v>
      </c>
      <c r="Q203" s="551">
        <v>239699364</v>
      </c>
      <c r="R203" s="551">
        <v>3549975</v>
      </c>
    </row>
    <row r="204" spans="1:18">
      <c r="A204" s="622" t="s">
        <v>1806</v>
      </c>
      <c r="B204" s="622" t="s">
        <v>1839</v>
      </c>
      <c r="C204" s="550">
        <v>1500000000</v>
      </c>
      <c r="D204" s="550">
        <v>0</v>
      </c>
      <c r="E204" s="550">
        <v>0</v>
      </c>
      <c r="F204" s="550">
        <v>0</v>
      </c>
      <c r="G204" s="550"/>
      <c r="H204" s="550">
        <v>0</v>
      </c>
      <c r="I204" s="550"/>
      <c r="J204" s="550">
        <v>0</v>
      </c>
      <c r="K204" s="550">
        <v>1500000000</v>
      </c>
      <c r="L204" s="550">
        <v>1319750661</v>
      </c>
      <c r="M204" s="550">
        <v>1256750661</v>
      </c>
      <c r="N204" s="550">
        <v>63000000</v>
      </c>
      <c r="O204" s="550">
        <v>176699364</v>
      </c>
      <c r="P204" s="550">
        <v>0</v>
      </c>
      <c r="Q204" s="550">
        <v>239699364</v>
      </c>
      <c r="R204" s="550">
        <v>3549975</v>
      </c>
    </row>
    <row r="205" spans="1:18">
      <c r="A205" s="622" t="s">
        <v>1804</v>
      </c>
      <c r="B205" s="622" t="s">
        <v>2614</v>
      </c>
      <c r="C205" s="550">
        <v>0</v>
      </c>
      <c r="D205" s="550">
        <v>0</v>
      </c>
      <c r="E205" s="550">
        <v>0</v>
      </c>
      <c r="F205" s="550">
        <v>0</v>
      </c>
      <c r="G205" s="550">
        <v>0</v>
      </c>
      <c r="H205" s="550">
        <v>0</v>
      </c>
      <c r="I205" s="550">
        <v>0</v>
      </c>
      <c r="J205" s="550">
        <v>0</v>
      </c>
      <c r="K205" s="550">
        <v>0</v>
      </c>
      <c r="L205" s="550">
        <v>0</v>
      </c>
      <c r="M205" s="550">
        <v>0</v>
      </c>
      <c r="N205" s="550">
        <v>0</v>
      </c>
      <c r="O205" s="550">
        <v>0</v>
      </c>
      <c r="P205" s="550">
        <v>0</v>
      </c>
      <c r="Q205" s="550">
        <v>0</v>
      </c>
      <c r="R205" s="550">
        <v>0</v>
      </c>
    </row>
    <row r="206" spans="1:18">
      <c r="A206" s="622" t="s">
        <v>1805</v>
      </c>
      <c r="B206" s="622" t="s">
        <v>1823</v>
      </c>
      <c r="C206" s="551">
        <v>0</v>
      </c>
      <c r="D206" s="551">
        <v>0</v>
      </c>
      <c r="E206" s="551">
        <v>0</v>
      </c>
      <c r="F206" s="551">
        <v>0</v>
      </c>
      <c r="G206" s="551">
        <v>0</v>
      </c>
      <c r="H206" s="551">
        <v>0</v>
      </c>
      <c r="I206" s="551">
        <v>0</v>
      </c>
      <c r="J206" s="551">
        <v>0</v>
      </c>
      <c r="K206" s="551">
        <v>0</v>
      </c>
      <c r="L206" s="551">
        <v>0</v>
      </c>
      <c r="M206" s="551">
        <v>0</v>
      </c>
      <c r="N206" s="551">
        <v>0</v>
      </c>
      <c r="O206" s="551">
        <v>0</v>
      </c>
      <c r="P206" s="551">
        <v>0</v>
      </c>
      <c r="Q206" s="551">
        <v>0</v>
      </c>
      <c r="R206" s="551">
        <v>0</v>
      </c>
    </row>
    <row r="207" spans="1:18">
      <c r="A207" s="622" t="s">
        <v>1806</v>
      </c>
      <c r="B207" s="622" t="s">
        <v>260</v>
      </c>
      <c r="C207" s="550">
        <v>0</v>
      </c>
      <c r="D207" s="550">
        <v>0</v>
      </c>
      <c r="E207" s="550">
        <v>0</v>
      </c>
      <c r="F207" s="550">
        <v>0</v>
      </c>
      <c r="G207" s="550"/>
      <c r="H207" s="550">
        <v>0</v>
      </c>
      <c r="I207" s="550"/>
      <c r="J207" s="550">
        <v>0</v>
      </c>
      <c r="K207" s="550">
        <v>0</v>
      </c>
      <c r="L207" s="550">
        <v>0</v>
      </c>
      <c r="M207" s="550">
        <v>0</v>
      </c>
      <c r="N207" s="550">
        <v>0</v>
      </c>
      <c r="O207" s="550">
        <v>0</v>
      </c>
      <c r="P207" s="550">
        <v>0</v>
      </c>
      <c r="Q207" s="550">
        <v>0</v>
      </c>
      <c r="R207" s="550">
        <v>0</v>
      </c>
    </row>
    <row r="208" spans="1:18">
      <c r="A208" s="622" t="s">
        <v>1804</v>
      </c>
      <c r="B208" s="622" t="s">
        <v>2604</v>
      </c>
      <c r="C208" s="550">
        <v>0</v>
      </c>
      <c r="D208" s="550">
        <v>0</v>
      </c>
      <c r="E208" s="550">
        <v>0</v>
      </c>
      <c r="F208" s="550">
        <v>0</v>
      </c>
      <c r="G208" s="550">
        <v>0</v>
      </c>
      <c r="H208" s="550">
        <v>0</v>
      </c>
      <c r="I208" s="550">
        <v>0</v>
      </c>
      <c r="J208" s="550">
        <v>0</v>
      </c>
      <c r="K208" s="550">
        <v>0</v>
      </c>
      <c r="L208" s="550">
        <v>0</v>
      </c>
      <c r="M208" s="550">
        <v>0</v>
      </c>
      <c r="N208" s="550">
        <v>0</v>
      </c>
      <c r="O208" s="550">
        <v>0</v>
      </c>
      <c r="P208" s="550">
        <v>0</v>
      </c>
      <c r="Q208" s="550">
        <v>0</v>
      </c>
      <c r="R208" s="550">
        <v>0</v>
      </c>
    </row>
    <row r="209" spans="1:18">
      <c r="A209" s="622" t="s">
        <v>1805</v>
      </c>
      <c r="B209" s="622" t="s">
        <v>321</v>
      </c>
      <c r="C209" s="551">
        <v>0</v>
      </c>
      <c r="D209" s="551">
        <v>0</v>
      </c>
      <c r="E209" s="551">
        <v>0</v>
      </c>
      <c r="F209" s="551">
        <v>0</v>
      </c>
      <c r="G209" s="551">
        <v>0</v>
      </c>
      <c r="H209" s="551">
        <v>0</v>
      </c>
      <c r="I209" s="551">
        <v>0</v>
      </c>
      <c r="J209" s="551">
        <v>0</v>
      </c>
      <c r="K209" s="551">
        <v>0</v>
      </c>
      <c r="L209" s="551">
        <v>0</v>
      </c>
      <c r="M209" s="551">
        <v>0</v>
      </c>
      <c r="N209" s="551">
        <v>0</v>
      </c>
      <c r="O209" s="551">
        <v>0</v>
      </c>
      <c r="P209" s="551">
        <v>0</v>
      </c>
      <c r="Q209" s="551">
        <v>0</v>
      </c>
      <c r="R209" s="551">
        <v>0</v>
      </c>
    </row>
    <row r="210" spans="1:18">
      <c r="A210" s="622" t="s">
        <v>1806</v>
      </c>
      <c r="B210" s="622" t="s">
        <v>206</v>
      </c>
      <c r="C210" s="550">
        <v>0</v>
      </c>
      <c r="D210" s="550">
        <v>0</v>
      </c>
      <c r="E210" s="550">
        <v>0</v>
      </c>
      <c r="F210" s="550">
        <v>0</v>
      </c>
      <c r="G210" s="550"/>
      <c r="H210" s="550">
        <v>0</v>
      </c>
      <c r="I210" s="550"/>
      <c r="J210" s="550">
        <v>0</v>
      </c>
      <c r="K210" s="550">
        <v>0</v>
      </c>
      <c r="L210" s="550">
        <v>0</v>
      </c>
      <c r="M210" s="550">
        <v>0</v>
      </c>
      <c r="N210" s="550">
        <v>0</v>
      </c>
      <c r="O210" s="550">
        <v>0</v>
      </c>
      <c r="P210" s="550">
        <v>0</v>
      </c>
      <c r="Q210" s="550">
        <v>0</v>
      </c>
      <c r="R210" s="550">
        <v>0</v>
      </c>
    </row>
    <row r="211" spans="1:18">
      <c r="A211" s="622" t="s">
        <v>1805</v>
      </c>
      <c r="B211" s="622" t="s">
        <v>278</v>
      </c>
      <c r="C211" s="551">
        <v>0</v>
      </c>
      <c r="D211" s="551">
        <v>0</v>
      </c>
      <c r="E211" s="551">
        <v>0</v>
      </c>
      <c r="F211" s="551">
        <v>0</v>
      </c>
      <c r="G211" s="551">
        <v>0</v>
      </c>
      <c r="H211" s="551">
        <v>0</v>
      </c>
      <c r="I211" s="551">
        <v>0</v>
      </c>
      <c r="J211" s="551">
        <v>0</v>
      </c>
      <c r="K211" s="551">
        <v>0</v>
      </c>
      <c r="L211" s="551">
        <v>0</v>
      </c>
      <c r="M211" s="551">
        <v>0</v>
      </c>
      <c r="N211" s="551">
        <v>0</v>
      </c>
      <c r="O211" s="551">
        <v>0</v>
      </c>
      <c r="P211" s="551">
        <v>0</v>
      </c>
      <c r="Q211" s="551">
        <v>0</v>
      </c>
      <c r="R211" s="551">
        <v>0</v>
      </c>
    </row>
    <row r="212" spans="1:18">
      <c r="A212" s="622" t="s">
        <v>1806</v>
      </c>
      <c r="B212" s="622" t="s">
        <v>279</v>
      </c>
      <c r="C212" s="550">
        <v>0</v>
      </c>
      <c r="D212" s="550">
        <v>0</v>
      </c>
      <c r="E212" s="550">
        <v>0</v>
      </c>
      <c r="F212" s="550">
        <v>0</v>
      </c>
      <c r="G212" s="550"/>
      <c r="H212" s="550">
        <v>0</v>
      </c>
      <c r="I212" s="550"/>
      <c r="J212" s="550">
        <v>0</v>
      </c>
      <c r="K212" s="550">
        <v>0</v>
      </c>
      <c r="L212" s="550">
        <v>0</v>
      </c>
      <c r="M212" s="550">
        <v>0</v>
      </c>
      <c r="N212" s="550">
        <v>0</v>
      </c>
      <c r="O212" s="550">
        <v>0</v>
      </c>
      <c r="P212" s="550">
        <v>0</v>
      </c>
      <c r="Q212" s="550">
        <v>0</v>
      </c>
      <c r="R212" s="550">
        <v>0</v>
      </c>
    </row>
    <row r="213" spans="1:18">
      <c r="A213" s="622" t="s">
        <v>1803</v>
      </c>
      <c r="B213" s="622" t="s">
        <v>292</v>
      </c>
      <c r="C213" s="550">
        <v>831412000</v>
      </c>
      <c r="D213" s="550">
        <v>0</v>
      </c>
      <c r="E213" s="550">
        <v>0</v>
      </c>
      <c r="F213" s="550">
        <v>0</v>
      </c>
      <c r="G213" s="550">
        <v>854658000</v>
      </c>
      <c r="H213" s="550">
        <v>157864000</v>
      </c>
      <c r="I213" s="550">
        <v>0</v>
      </c>
      <c r="J213" s="550">
        <v>1012522000</v>
      </c>
      <c r="K213" s="550">
        <v>1843934000</v>
      </c>
      <c r="L213" s="550">
        <v>1843925050</v>
      </c>
      <c r="M213" s="550">
        <v>1843925050</v>
      </c>
      <c r="N213" s="550">
        <v>0</v>
      </c>
      <c r="O213" s="550">
        <v>0</v>
      </c>
      <c r="P213" s="550">
        <v>0</v>
      </c>
      <c r="Q213" s="550">
        <v>0</v>
      </c>
      <c r="R213" s="550">
        <v>8950</v>
      </c>
    </row>
    <row r="214" spans="1:18">
      <c r="A214" s="622" t="s">
        <v>1804</v>
      </c>
      <c r="B214" s="622" t="s">
        <v>293</v>
      </c>
      <c r="C214" s="550">
        <v>831412000</v>
      </c>
      <c r="D214" s="550">
        <v>0</v>
      </c>
      <c r="E214" s="550">
        <v>0</v>
      </c>
      <c r="F214" s="550">
        <v>0</v>
      </c>
      <c r="G214" s="550">
        <v>854658000</v>
      </c>
      <c r="H214" s="550">
        <v>157864000</v>
      </c>
      <c r="I214" s="550">
        <v>0</v>
      </c>
      <c r="J214" s="550">
        <v>1012522000</v>
      </c>
      <c r="K214" s="550">
        <v>1843934000</v>
      </c>
      <c r="L214" s="550">
        <v>1843925050</v>
      </c>
      <c r="M214" s="550">
        <v>1843925050</v>
      </c>
      <c r="N214" s="550">
        <v>0</v>
      </c>
      <c r="O214" s="550">
        <v>0</v>
      </c>
      <c r="P214" s="550">
        <v>0</v>
      </c>
      <c r="Q214" s="550">
        <v>0</v>
      </c>
      <c r="R214" s="550">
        <v>8950</v>
      </c>
    </row>
    <row r="215" spans="1:18">
      <c r="A215" s="622" t="s">
        <v>1805</v>
      </c>
      <c r="B215" s="622" t="s">
        <v>278</v>
      </c>
      <c r="C215" s="551">
        <v>0</v>
      </c>
      <c r="D215" s="551">
        <v>0</v>
      </c>
      <c r="E215" s="551">
        <v>0</v>
      </c>
      <c r="F215" s="551">
        <v>0</v>
      </c>
      <c r="G215" s="551">
        <v>0</v>
      </c>
      <c r="H215" s="551">
        <v>0</v>
      </c>
      <c r="I215" s="551">
        <v>0</v>
      </c>
      <c r="J215" s="551">
        <v>0</v>
      </c>
      <c r="K215" s="551">
        <v>0</v>
      </c>
      <c r="L215" s="551">
        <v>0</v>
      </c>
      <c r="M215" s="551">
        <v>0</v>
      </c>
      <c r="N215" s="551">
        <v>0</v>
      </c>
      <c r="O215" s="551">
        <v>0</v>
      </c>
      <c r="P215" s="551">
        <v>0</v>
      </c>
      <c r="Q215" s="551">
        <v>0</v>
      </c>
      <c r="R215" s="551">
        <v>0</v>
      </c>
    </row>
    <row r="216" spans="1:18">
      <c r="A216" s="622" t="s">
        <v>1806</v>
      </c>
      <c r="B216" s="622" t="s">
        <v>2473</v>
      </c>
      <c r="C216" s="550">
        <v>0</v>
      </c>
      <c r="D216" s="550">
        <v>0</v>
      </c>
      <c r="E216" s="550">
        <v>0</v>
      </c>
      <c r="F216" s="550">
        <v>0</v>
      </c>
      <c r="G216" s="550"/>
      <c r="H216" s="550">
        <v>0</v>
      </c>
      <c r="I216" s="550"/>
      <c r="J216" s="550">
        <v>0</v>
      </c>
      <c r="K216" s="550">
        <v>0</v>
      </c>
      <c r="L216" s="550">
        <v>0</v>
      </c>
      <c r="M216" s="550">
        <v>0</v>
      </c>
      <c r="N216" s="550">
        <v>0</v>
      </c>
      <c r="O216" s="550">
        <v>0</v>
      </c>
      <c r="P216" s="550">
        <v>0</v>
      </c>
      <c r="Q216" s="550">
        <v>0</v>
      </c>
      <c r="R216" s="550">
        <v>0</v>
      </c>
    </row>
    <row r="217" spans="1:18">
      <c r="A217" s="622" t="s">
        <v>1805</v>
      </c>
      <c r="B217" s="622" t="s">
        <v>192</v>
      </c>
      <c r="C217" s="551">
        <v>831412000</v>
      </c>
      <c r="D217" s="551">
        <v>0</v>
      </c>
      <c r="E217" s="551">
        <v>0</v>
      </c>
      <c r="F217" s="551">
        <v>0</v>
      </c>
      <c r="G217" s="551">
        <v>854658000</v>
      </c>
      <c r="H217" s="551">
        <v>157864000</v>
      </c>
      <c r="I217" s="551">
        <v>0</v>
      </c>
      <c r="J217" s="551">
        <v>1012522000</v>
      </c>
      <c r="K217" s="551">
        <v>1843934000</v>
      </c>
      <c r="L217" s="551">
        <v>1843925050</v>
      </c>
      <c r="M217" s="551">
        <v>1843925050</v>
      </c>
      <c r="N217" s="551">
        <v>0</v>
      </c>
      <c r="O217" s="551">
        <v>0</v>
      </c>
      <c r="P217" s="551">
        <v>0</v>
      </c>
      <c r="Q217" s="551">
        <v>0</v>
      </c>
      <c r="R217" s="551">
        <v>8950</v>
      </c>
    </row>
    <row r="218" spans="1:18">
      <c r="A218" s="622" t="s">
        <v>1806</v>
      </c>
      <c r="B218" s="622" t="s">
        <v>226</v>
      </c>
      <c r="C218" s="550">
        <v>0</v>
      </c>
      <c r="D218" s="550">
        <v>0</v>
      </c>
      <c r="E218" s="550">
        <v>0</v>
      </c>
      <c r="F218" s="550">
        <v>0</v>
      </c>
      <c r="G218" s="550">
        <v>28782700</v>
      </c>
      <c r="H218" s="550">
        <v>0</v>
      </c>
      <c r="I218" s="550"/>
      <c r="J218" s="550">
        <v>28782700</v>
      </c>
      <c r="K218" s="550">
        <v>28782700</v>
      </c>
      <c r="L218" s="550">
        <v>28782700</v>
      </c>
      <c r="M218" s="550">
        <v>28782700</v>
      </c>
      <c r="N218" s="550">
        <v>0</v>
      </c>
      <c r="O218" s="550">
        <v>0</v>
      </c>
      <c r="P218" s="550">
        <v>0</v>
      </c>
      <c r="Q218" s="550">
        <v>0</v>
      </c>
      <c r="R218" s="550">
        <v>0</v>
      </c>
    </row>
    <row r="219" spans="1:18">
      <c r="A219" s="622" t="s">
        <v>1806</v>
      </c>
      <c r="B219" s="622" t="s">
        <v>289</v>
      </c>
      <c r="C219" s="550">
        <v>831412000</v>
      </c>
      <c r="D219" s="550">
        <v>0</v>
      </c>
      <c r="E219" s="550">
        <v>0</v>
      </c>
      <c r="F219" s="550">
        <v>0</v>
      </c>
      <c r="G219" s="550">
        <v>825875300</v>
      </c>
      <c r="H219" s="550">
        <v>157864000</v>
      </c>
      <c r="I219" s="550"/>
      <c r="J219" s="550">
        <v>983739300</v>
      </c>
      <c r="K219" s="550">
        <v>1815151300</v>
      </c>
      <c r="L219" s="550">
        <v>1815142350</v>
      </c>
      <c r="M219" s="550">
        <v>1815142350</v>
      </c>
      <c r="N219" s="550">
        <v>0</v>
      </c>
      <c r="O219" s="550">
        <v>0</v>
      </c>
      <c r="P219" s="550">
        <v>0</v>
      </c>
      <c r="Q219" s="550">
        <v>0</v>
      </c>
      <c r="R219" s="550">
        <v>8950</v>
      </c>
    </row>
    <row r="220" spans="1:18">
      <c r="A220" s="627" t="s">
        <v>1802</v>
      </c>
      <c r="B220" s="627" t="s">
        <v>310</v>
      </c>
      <c r="C220" s="549">
        <v>994534302</v>
      </c>
      <c r="D220" s="549">
        <v>102355000</v>
      </c>
      <c r="E220" s="549">
        <v>0</v>
      </c>
      <c r="F220" s="549">
        <v>0</v>
      </c>
      <c r="G220" s="549">
        <v>0</v>
      </c>
      <c r="H220" s="549">
        <v>14595056976</v>
      </c>
      <c r="I220" s="549">
        <v>-17000000</v>
      </c>
      <c r="J220" s="549">
        <v>14680411976</v>
      </c>
      <c r="K220" s="549">
        <v>15674946278</v>
      </c>
      <c r="L220" s="549">
        <v>14319256284</v>
      </c>
      <c r="M220" s="549">
        <v>14140641844</v>
      </c>
      <c r="N220" s="549">
        <v>178614440</v>
      </c>
      <c r="O220" s="549">
        <v>1128127464</v>
      </c>
      <c r="P220" s="549">
        <v>0</v>
      </c>
      <c r="Q220" s="549">
        <v>1306741904</v>
      </c>
      <c r="R220" s="549">
        <v>227562530</v>
      </c>
    </row>
    <row r="221" spans="1:18">
      <c r="A221" s="622" t="s">
        <v>1803</v>
      </c>
      <c r="B221" s="622" t="s">
        <v>311</v>
      </c>
      <c r="C221" s="550">
        <v>994534302</v>
      </c>
      <c r="D221" s="550">
        <v>102355000</v>
      </c>
      <c r="E221" s="550">
        <v>0</v>
      </c>
      <c r="F221" s="550">
        <v>0</v>
      </c>
      <c r="G221" s="550">
        <v>0</v>
      </c>
      <c r="H221" s="550">
        <v>14595056976</v>
      </c>
      <c r="I221" s="550">
        <v>-17000000</v>
      </c>
      <c r="J221" s="550">
        <v>14680411976</v>
      </c>
      <c r="K221" s="550">
        <v>15674946278</v>
      </c>
      <c r="L221" s="550">
        <v>14319256284</v>
      </c>
      <c r="M221" s="550">
        <v>14140641844</v>
      </c>
      <c r="N221" s="550">
        <v>178614440</v>
      </c>
      <c r="O221" s="550">
        <v>1128127464</v>
      </c>
      <c r="P221" s="550">
        <v>0</v>
      </c>
      <c r="Q221" s="550">
        <v>1306741904</v>
      </c>
      <c r="R221" s="550">
        <v>227562530</v>
      </c>
    </row>
    <row r="222" spans="1:18">
      <c r="A222" s="622" t="s">
        <v>1804</v>
      </c>
      <c r="B222" s="622" t="s">
        <v>2561</v>
      </c>
      <c r="C222" s="550">
        <v>375000000</v>
      </c>
      <c r="D222" s="550">
        <v>0</v>
      </c>
      <c r="E222" s="550">
        <v>0</v>
      </c>
      <c r="F222" s="550">
        <v>0</v>
      </c>
      <c r="G222" s="550">
        <v>0</v>
      </c>
      <c r="H222" s="550">
        <v>0</v>
      </c>
      <c r="I222" s="550">
        <v>0</v>
      </c>
      <c r="J222" s="550">
        <v>0</v>
      </c>
      <c r="K222" s="550">
        <v>375000000</v>
      </c>
      <c r="L222" s="550">
        <v>374972700</v>
      </c>
      <c r="M222" s="550">
        <v>374972700</v>
      </c>
      <c r="N222" s="550">
        <v>0</v>
      </c>
      <c r="O222" s="550">
        <v>0</v>
      </c>
      <c r="P222" s="550">
        <v>0</v>
      </c>
      <c r="Q222" s="550">
        <v>0</v>
      </c>
      <c r="R222" s="550">
        <v>27300</v>
      </c>
    </row>
    <row r="223" spans="1:18">
      <c r="A223" s="622" t="s">
        <v>1805</v>
      </c>
      <c r="B223" s="622" t="s">
        <v>321</v>
      </c>
      <c r="C223" s="551">
        <v>16000000</v>
      </c>
      <c r="D223" s="551">
        <v>0</v>
      </c>
      <c r="E223" s="551">
        <v>0</v>
      </c>
      <c r="F223" s="551">
        <v>662220</v>
      </c>
      <c r="G223" s="551">
        <v>0</v>
      </c>
      <c r="H223" s="551">
        <v>0</v>
      </c>
      <c r="I223" s="551">
        <v>0</v>
      </c>
      <c r="J223" s="551">
        <v>662220</v>
      </c>
      <c r="K223" s="551">
        <v>16662220</v>
      </c>
      <c r="L223" s="551">
        <v>16658700</v>
      </c>
      <c r="M223" s="551">
        <v>16658700</v>
      </c>
      <c r="N223" s="551">
        <v>0</v>
      </c>
      <c r="O223" s="551">
        <v>0</v>
      </c>
      <c r="P223" s="551">
        <v>0</v>
      </c>
      <c r="Q223" s="551">
        <v>0</v>
      </c>
      <c r="R223" s="551">
        <v>3520</v>
      </c>
    </row>
    <row r="224" spans="1:18">
      <c r="A224" s="622" t="s">
        <v>1806</v>
      </c>
      <c r="B224" s="622" t="s">
        <v>144</v>
      </c>
      <c r="C224" s="550">
        <v>6000000</v>
      </c>
      <c r="D224" s="550">
        <v>0</v>
      </c>
      <c r="E224" s="550">
        <v>0</v>
      </c>
      <c r="F224" s="550">
        <v>1138220</v>
      </c>
      <c r="G224" s="550"/>
      <c r="H224" s="550">
        <v>0</v>
      </c>
      <c r="I224" s="550"/>
      <c r="J224" s="550">
        <v>1138220</v>
      </c>
      <c r="K224" s="550">
        <v>7138220</v>
      </c>
      <c r="L224" s="550">
        <v>7134700</v>
      </c>
      <c r="M224" s="550">
        <v>7134700</v>
      </c>
      <c r="N224" s="550">
        <v>0</v>
      </c>
      <c r="O224" s="550">
        <v>0</v>
      </c>
      <c r="P224" s="550">
        <v>0</v>
      </c>
      <c r="Q224" s="550">
        <v>0</v>
      </c>
      <c r="R224" s="550">
        <v>3520</v>
      </c>
    </row>
    <row r="225" spans="1:18">
      <c r="A225" s="622" t="s">
        <v>1806</v>
      </c>
      <c r="B225" s="622" t="s">
        <v>204</v>
      </c>
      <c r="C225" s="550">
        <v>10000000</v>
      </c>
      <c r="D225" s="550">
        <v>0</v>
      </c>
      <c r="E225" s="550">
        <v>0</v>
      </c>
      <c r="F225" s="550">
        <v>-10000000</v>
      </c>
      <c r="G225" s="550"/>
      <c r="H225" s="550">
        <v>0</v>
      </c>
      <c r="I225" s="550"/>
      <c r="J225" s="550">
        <v>-10000000</v>
      </c>
      <c r="K225" s="550">
        <v>0</v>
      </c>
      <c r="L225" s="550">
        <v>0</v>
      </c>
      <c r="M225" s="550">
        <v>0</v>
      </c>
      <c r="N225" s="550">
        <v>0</v>
      </c>
      <c r="O225" s="550">
        <v>0</v>
      </c>
      <c r="P225" s="550">
        <v>0</v>
      </c>
      <c r="Q225" s="550">
        <v>0</v>
      </c>
      <c r="R225" s="550">
        <v>0</v>
      </c>
    </row>
    <row r="226" spans="1:18">
      <c r="A226" s="622" t="s">
        <v>1806</v>
      </c>
      <c r="B226" s="622" t="s">
        <v>220</v>
      </c>
      <c r="C226" s="550">
        <v>0</v>
      </c>
      <c r="D226" s="550">
        <v>0</v>
      </c>
      <c r="E226" s="550">
        <v>0</v>
      </c>
      <c r="F226" s="550">
        <v>8444000</v>
      </c>
      <c r="G226" s="550"/>
      <c r="H226" s="550">
        <v>0</v>
      </c>
      <c r="I226" s="550"/>
      <c r="J226" s="550">
        <v>8444000</v>
      </c>
      <c r="K226" s="550">
        <v>8444000</v>
      </c>
      <c r="L226" s="550">
        <v>8444000</v>
      </c>
      <c r="M226" s="550">
        <v>8444000</v>
      </c>
      <c r="N226" s="550">
        <v>0</v>
      </c>
      <c r="O226" s="550">
        <v>0</v>
      </c>
      <c r="P226" s="550">
        <v>0</v>
      </c>
      <c r="Q226" s="550">
        <v>0</v>
      </c>
      <c r="R226" s="550">
        <v>0</v>
      </c>
    </row>
    <row r="227" spans="1:18">
      <c r="A227" s="622" t="s">
        <v>1806</v>
      </c>
      <c r="B227" s="622" t="s">
        <v>206</v>
      </c>
      <c r="C227" s="550">
        <v>0</v>
      </c>
      <c r="D227" s="550">
        <v>0</v>
      </c>
      <c r="E227" s="550">
        <v>0</v>
      </c>
      <c r="F227" s="550">
        <v>1080000</v>
      </c>
      <c r="G227" s="550"/>
      <c r="H227" s="550">
        <v>0</v>
      </c>
      <c r="I227" s="550"/>
      <c r="J227" s="550">
        <v>1080000</v>
      </c>
      <c r="K227" s="550">
        <v>1080000</v>
      </c>
      <c r="L227" s="550">
        <v>1080000</v>
      </c>
      <c r="M227" s="550">
        <v>1080000</v>
      </c>
      <c r="N227" s="550">
        <v>0</v>
      </c>
      <c r="O227" s="550">
        <v>0</v>
      </c>
      <c r="P227" s="550">
        <v>0</v>
      </c>
      <c r="Q227" s="550">
        <v>0</v>
      </c>
      <c r="R227" s="550">
        <v>0</v>
      </c>
    </row>
    <row r="228" spans="1:18">
      <c r="A228" s="622" t="s">
        <v>1805</v>
      </c>
      <c r="B228" s="622" t="s">
        <v>316</v>
      </c>
      <c r="C228" s="551">
        <v>18000000</v>
      </c>
      <c r="D228" s="551">
        <v>0</v>
      </c>
      <c r="E228" s="551">
        <v>0</v>
      </c>
      <c r="F228" s="551">
        <v>38340000</v>
      </c>
      <c r="G228" s="551">
        <v>0</v>
      </c>
      <c r="H228" s="551">
        <v>0</v>
      </c>
      <c r="I228" s="551">
        <v>0</v>
      </c>
      <c r="J228" s="551">
        <v>38340000</v>
      </c>
      <c r="K228" s="551">
        <v>56340000</v>
      </c>
      <c r="L228" s="551">
        <v>56340000</v>
      </c>
      <c r="M228" s="551">
        <v>56340000</v>
      </c>
      <c r="N228" s="551">
        <v>0</v>
      </c>
      <c r="O228" s="551">
        <v>0</v>
      </c>
      <c r="P228" s="551">
        <v>0</v>
      </c>
      <c r="Q228" s="551">
        <v>0</v>
      </c>
      <c r="R228" s="551">
        <v>0</v>
      </c>
    </row>
    <row r="229" spans="1:18">
      <c r="A229" s="622" t="s">
        <v>1806</v>
      </c>
      <c r="B229" s="622" t="s">
        <v>318</v>
      </c>
      <c r="C229" s="550">
        <v>18000000</v>
      </c>
      <c r="D229" s="550">
        <v>0</v>
      </c>
      <c r="E229" s="550">
        <v>0</v>
      </c>
      <c r="F229" s="550">
        <v>38340000</v>
      </c>
      <c r="G229" s="550"/>
      <c r="H229" s="550">
        <v>0</v>
      </c>
      <c r="I229" s="550"/>
      <c r="J229" s="550">
        <v>38340000</v>
      </c>
      <c r="K229" s="550">
        <v>56340000</v>
      </c>
      <c r="L229" s="550">
        <v>56340000</v>
      </c>
      <c r="M229" s="550">
        <v>56340000</v>
      </c>
      <c r="N229" s="550">
        <v>0</v>
      </c>
      <c r="O229" s="550">
        <v>0</v>
      </c>
      <c r="P229" s="550">
        <v>0</v>
      </c>
      <c r="Q229" s="550">
        <v>0</v>
      </c>
      <c r="R229" s="550">
        <v>0</v>
      </c>
    </row>
    <row r="230" spans="1:18">
      <c r="A230" s="622" t="s">
        <v>1805</v>
      </c>
      <c r="B230" s="622" t="s">
        <v>1823</v>
      </c>
      <c r="C230" s="551">
        <v>115000000</v>
      </c>
      <c r="D230" s="551">
        <v>0</v>
      </c>
      <c r="E230" s="551">
        <v>0</v>
      </c>
      <c r="F230" s="551">
        <v>-69358110</v>
      </c>
      <c r="G230" s="551">
        <v>0</v>
      </c>
      <c r="H230" s="551">
        <v>0</v>
      </c>
      <c r="I230" s="551">
        <v>0</v>
      </c>
      <c r="J230" s="551">
        <v>-69358110</v>
      </c>
      <c r="K230" s="551">
        <v>45641890</v>
      </c>
      <c r="L230" s="551">
        <v>45639910</v>
      </c>
      <c r="M230" s="551">
        <v>45639910</v>
      </c>
      <c r="N230" s="551">
        <v>0</v>
      </c>
      <c r="O230" s="551">
        <v>0</v>
      </c>
      <c r="P230" s="551">
        <v>0</v>
      </c>
      <c r="Q230" s="551">
        <v>0</v>
      </c>
      <c r="R230" s="551">
        <v>1980</v>
      </c>
    </row>
    <row r="231" spans="1:18">
      <c r="A231" s="622" t="s">
        <v>1806</v>
      </c>
      <c r="B231" s="622" t="s">
        <v>2497</v>
      </c>
      <c r="C231" s="550">
        <v>115000000</v>
      </c>
      <c r="D231" s="550">
        <v>0</v>
      </c>
      <c r="E231" s="550">
        <v>0</v>
      </c>
      <c r="F231" s="550">
        <v>-80958110</v>
      </c>
      <c r="G231" s="550"/>
      <c r="H231" s="550">
        <v>0</v>
      </c>
      <c r="I231" s="550"/>
      <c r="J231" s="550">
        <v>-80958110</v>
      </c>
      <c r="K231" s="550">
        <v>34041890</v>
      </c>
      <c r="L231" s="550">
        <v>34041890</v>
      </c>
      <c r="M231" s="550">
        <v>34041890</v>
      </c>
      <c r="N231" s="550">
        <v>0</v>
      </c>
      <c r="O231" s="550">
        <v>0</v>
      </c>
      <c r="P231" s="550">
        <v>0</v>
      </c>
      <c r="Q231" s="550">
        <v>0</v>
      </c>
      <c r="R231" s="550">
        <v>0</v>
      </c>
    </row>
    <row r="232" spans="1:18">
      <c r="A232" s="622" t="s">
        <v>1806</v>
      </c>
      <c r="B232" s="622" t="s">
        <v>2504</v>
      </c>
      <c r="C232" s="550">
        <v>0</v>
      </c>
      <c r="D232" s="550">
        <v>0</v>
      </c>
      <c r="E232" s="550">
        <v>0</v>
      </c>
      <c r="F232" s="550">
        <v>11600000</v>
      </c>
      <c r="G232" s="550"/>
      <c r="H232" s="550">
        <v>0</v>
      </c>
      <c r="I232" s="550"/>
      <c r="J232" s="550">
        <v>11600000</v>
      </c>
      <c r="K232" s="550">
        <v>11600000</v>
      </c>
      <c r="L232" s="550">
        <v>11598020</v>
      </c>
      <c r="M232" s="550">
        <v>11598020</v>
      </c>
      <c r="N232" s="550">
        <v>0</v>
      </c>
      <c r="O232" s="550">
        <v>0</v>
      </c>
      <c r="P232" s="550">
        <v>0</v>
      </c>
      <c r="Q232" s="550">
        <v>0</v>
      </c>
      <c r="R232" s="550">
        <v>1980</v>
      </c>
    </row>
    <row r="233" spans="1:18">
      <c r="A233" s="622" t="s">
        <v>1805</v>
      </c>
      <c r="B233" s="622" t="s">
        <v>313</v>
      </c>
      <c r="C233" s="551">
        <v>225600000</v>
      </c>
      <c r="D233" s="551">
        <v>0</v>
      </c>
      <c r="E233" s="551">
        <v>0</v>
      </c>
      <c r="F233" s="551">
        <v>0</v>
      </c>
      <c r="G233" s="551">
        <v>0</v>
      </c>
      <c r="H233" s="551">
        <v>0</v>
      </c>
      <c r="I233" s="551">
        <v>0</v>
      </c>
      <c r="J233" s="551">
        <v>0</v>
      </c>
      <c r="K233" s="551">
        <v>225600000</v>
      </c>
      <c r="L233" s="551">
        <v>225600000</v>
      </c>
      <c r="M233" s="551">
        <v>225600000</v>
      </c>
      <c r="N233" s="551">
        <v>0</v>
      </c>
      <c r="O233" s="551">
        <v>0</v>
      </c>
      <c r="P233" s="551">
        <v>0</v>
      </c>
      <c r="Q233" s="551">
        <v>0</v>
      </c>
      <c r="R233" s="551">
        <v>0</v>
      </c>
    </row>
    <row r="234" spans="1:18">
      <c r="A234" s="622" t="s">
        <v>1806</v>
      </c>
      <c r="B234" s="622" t="s">
        <v>2401</v>
      </c>
      <c r="C234" s="550">
        <v>225600000</v>
      </c>
      <c r="D234" s="550">
        <v>0</v>
      </c>
      <c r="E234" s="550">
        <v>0</v>
      </c>
      <c r="F234" s="550">
        <v>0</v>
      </c>
      <c r="G234" s="550"/>
      <c r="H234" s="550">
        <v>0</v>
      </c>
      <c r="I234" s="550"/>
      <c r="J234" s="550">
        <v>0</v>
      </c>
      <c r="K234" s="550">
        <v>225600000</v>
      </c>
      <c r="L234" s="550">
        <v>225600000</v>
      </c>
      <c r="M234" s="550">
        <v>225600000</v>
      </c>
      <c r="N234" s="550">
        <v>0</v>
      </c>
      <c r="O234" s="550">
        <v>0</v>
      </c>
      <c r="P234" s="550">
        <v>0</v>
      </c>
      <c r="Q234" s="550">
        <v>0</v>
      </c>
      <c r="R234" s="550">
        <v>0</v>
      </c>
    </row>
    <row r="235" spans="1:18">
      <c r="A235" s="622" t="s">
        <v>1805</v>
      </c>
      <c r="B235" s="622" t="s">
        <v>235</v>
      </c>
      <c r="C235" s="551">
        <v>0</v>
      </c>
      <c r="D235" s="551">
        <v>0</v>
      </c>
      <c r="E235" s="551">
        <v>0</v>
      </c>
      <c r="F235" s="551">
        <v>28815890</v>
      </c>
      <c r="G235" s="551">
        <v>0</v>
      </c>
      <c r="H235" s="551">
        <v>0</v>
      </c>
      <c r="I235" s="551">
        <v>0</v>
      </c>
      <c r="J235" s="551">
        <v>28815890</v>
      </c>
      <c r="K235" s="551">
        <v>28815890</v>
      </c>
      <c r="L235" s="551">
        <v>28794090</v>
      </c>
      <c r="M235" s="551">
        <v>28794090</v>
      </c>
      <c r="N235" s="551">
        <v>0</v>
      </c>
      <c r="O235" s="551">
        <v>0</v>
      </c>
      <c r="P235" s="551">
        <v>0</v>
      </c>
      <c r="Q235" s="551">
        <v>0</v>
      </c>
      <c r="R235" s="551">
        <v>21800</v>
      </c>
    </row>
    <row r="236" spans="1:18">
      <c r="A236" s="622" t="s">
        <v>1806</v>
      </c>
      <c r="B236" s="622" t="s">
        <v>235</v>
      </c>
      <c r="C236" s="550">
        <v>0</v>
      </c>
      <c r="D236" s="550">
        <v>0</v>
      </c>
      <c r="E236" s="550">
        <v>0</v>
      </c>
      <c r="F236" s="550">
        <v>28815890</v>
      </c>
      <c r="G236" s="550"/>
      <c r="H236" s="550">
        <v>0</v>
      </c>
      <c r="I236" s="550"/>
      <c r="J236" s="550">
        <v>28815890</v>
      </c>
      <c r="K236" s="550">
        <v>28815890</v>
      </c>
      <c r="L236" s="550">
        <v>28794090</v>
      </c>
      <c r="M236" s="550">
        <v>28794090</v>
      </c>
      <c r="N236" s="550">
        <v>0</v>
      </c>
      <c r="O236" s="550">
        <v>0</v>
      </c>
      <c r="P236" s="550">
        <v>0</v>
      </c>
      <c r="Q236" s="550">
        <v>0</v>
      </c>
      <c r="R236" s="550">
        <v>21800</v>
      </c>
    </row>
    <row r="237" spans="1:18">
      <c r="A237" s="622" t="s">
        <v>1805</v>
      </c>
      <c r="B237" s="622" t="s">
        <v>192</v>
      </c>
      <c r="C237" s="551">
        <v>0</v>
      </c>
      <c r="D237" s="551">
        <v>0</v>
      </c>
      <c r="E237" s="551">
        <v>0</v>
      </c>
      <c r="F237" s="551">
        <v>1600000</v>
      </c>
      <c r="G237" s="551">
        <v>0</v>
      </c>
      <c r="H237" s="551">
        <v>0</v>
      </c>
      <c r="I237" s="551">
        <v>0</v>
      </c>
      <c r="J237" s="551">
        <v>1600000</v>
      </c>
      <c r="K237" s="551">
        <v>1600000</v>
      </c>
      <c r="L237" s="551">
        <v>1600000</v>
      </c>
      <c r="M237" s="551">
        <v>1600000</v>
      </c>
      <c r="N237" s="551">
        <v>0</v>
      </c>
      <c r="O237" s="551">
        <v>0</v>
      </c>
      <c r="P237" s="551">
        <v>0</v>
      </c>
      <c r="Q237" s="551">
        <v>0</v>
      </c>
      <c r="R237" s="551">
        <v>0</v>
      </c>
    </row>
    <row r="238" spans="1:18">
      <c r="A238" s="622" t="s">
        <v>1806</v>
      </c>
      <c r="B238" s="622" t="s">
        <v>225</v>
      </c>
      <c r="C238" s="550">
        <v>0</v>
      </c>
      <c r="D238" s="550">
        <v>0</v>
      </c>
      <c r="E238" s="550">
        <v>0</v>
      </c>
      <c r="F238" s="550">
        <v>1600000</v>
      </c>
      <c r="G238" s="550"/>
      <c r="H238" s="550">
        <v>0</v>
      </c>
      <c r="I238" s="550"/>
      <c r="J238" s="550">
        <v>1600000</v>
      </c>
      <c r="K238" s="550">
        <v>1600000</v>
      </c>
      <c r="L238" s="550">
        <v>1600000</v>
      </c>
      <c r="M238" s="550">
        <v>1600000</v>
      </c>
      <c r="N238" s="550">
        <v>0</v>
      </c>
      <c r="O238" s="550">
        <v>0</v>
      </c>
      <c r="P238" s="550">
        <v>0</v>
      </c>
      <c r="Q238" s="550">
        <v>0</v>
      </c>
      <c r="R238" s="550">
        <v>0</v>
      </c>
    </row>
    <row r="239" spans="1:18">
      <c r="A239" s="622" t="s">
        <v>1805</v>
      </c>
      <c r="B239" s="622" t="s">
        <v>322</v>
      </c>
      <c r="C239" s="551">
        <v>0</v>
      </c>
      <c r="D239" s="551">
        <v>0</v>
      </c>
      <c r="E239" s="551">
        <v>0</v>
      </c>
      <c r="F239" s="551">
        <v>0</v>
      </c>
      <c r="G239" s="551">
        <v>0</v>
      </c>
      <c r="H239" s="551">
        <v>0</v>
      </c>
      <c r="I239" s="551">
        <v>0</v>
      </c>
      <c r="J239" s="551">
        <v>0</v>
      </c>
      <c r="K239" s="551">
        <v>0</v>
      </c>
      <c r="L239" s="551">
        <v>0</v>
      </c>
      <c r="M239" s="551">
        <v>0</v>
      </c>
      <c r="N239" s="551">
        <v>0</v>
      </c>
      <c r="O239" s="551">
        <v>0</v>
      </c>
      <c r="P239" s="551">
        <v>0</v>
      </c>
      <c r="Q239" s="551">
        <v>0</v>
      </c>
      <c r="R239" s="551">
        <v>0</v>
      </c>
    </row>
    <row r="240" spans="1:18">
      <c r="A240" s="622" t="s">
        <v>1806</v>
      </c>
      <c r="B240" s="622" t="s">
        <v>323</v>
      </c>
      <c r="C240" s="550">
        <v>0</v>
      </c>
      <c r="D240" s="550">
        <v>0</v>
      </c>
      <c r="E240" s="550">
        <v>0</v>
      </c>
      <c r="F240" s="550">
        <v>0</v>
      </c>
      <c r="G240" s="550"/>
      <c r="H240" s="550">
        <v>0</v>
      </c>
      <c r="I240" s="550"/>
      <c r="J240" s="550">
        <v>0</v>
      </c>
      <c r="K240" s="550">
        <v>0</v>
      </c>
      <c r="L240" s="550">
        <v>0</v>
      </c>
      <c r="M240" s="550">
        <v>0</v>
      </c>
      <c r="N240" s="550">
        <v>0</v>
      </c>
      <c r="O240" s="550">
        <v>0</v>
      </c>
      <c r="P240" s="550">
        <v>0</v>
      </c>
      <c r="Q240" s="550">
        <v>0</v>
      </c>
      <c r="R240" s="550">
        <v>0</v>
      </c>
    </row>
    <row r="241" spans="1:18">
      <c r="A241" s="622" t="s">
        <v>1805</v>
      </c>
      <c r="B241" s="622" t="s">
        <v>147</v>
      </c>
      <c r="C241" s="551">
        <v>400000</v>
      </c>
      <c r="D241" s="551">
        <v>0</v>
      </c>
      <c r="E241" s="551">
        <v>0</v>
      </c>
      <c r="F241" s="551">
        <v>-60000</v>
      </c>
      <c r="G241" s="551">
        <v>0</v>
      </c>
      <c r="H241" s="551">
        <v>0</v>
      </c>
      <c r="I241" s="551">
        <v>0</v>
      </c>
      <c r="J241" s="551">
        <v>-60000</v>
      </c>
      <c r="K241" s="551">
        <v>340000</v>
      </c>
      <c r="L241" s="551">
        <v>340000</v>
      </c>
      <c r="M241" s="551">
        <v>340000</v>
      </c>
      <c r="N241" s="551">
        <v>0</v>
      </c>
      <c r="O241" s="551">
        <v>0</v>
      </c>
      <c r="P241" s="551">
        <v>0</v>
      </c>
      <c r="Q241" s="551">
        <v>0</v>
      </c>
      <c r="R241" s="551">
        <v>0</v>
      </c>
    </row>
    <row r="242" spans="1:18">
      <c r="A242" s="622" t="s">
        <v>1806</v>
      </c>
      <c r="B242" s="622" t="s">
        <v>148</v>
      </c>
      <c r="C242" s="550">
        <v>400000</v>
      </c>
      <c r="D242" s="550">
        <v>0</v>
      </c>
      <c r="E242" s="550">
        <v>0</v>
      </c>
      <c r="F242" s="550">
        <v>-60000</v>
      </c>
      <c r="G242" s="550"/>
      <c r="H242" s="550">
        <v>0</v>
      </c>
      <c r="I242" s="550"/>
      <c r="J242" s="550">
        <v>-60000</v>
      </c>
      <c r="K242" s="550">
        <v>340000</v>
      </c>
      <c r="L242" s="550">
        <v>340000</v>
      </c>
      <c r="M242" s="550">
        <v>340000</v>
      </c>
      <c r="N242" s="550">
        <v>0</v>
      </c>
      <c r="O242" s="550">
        <v>0</v>
      </c>
      <c r="P242" s="550">
        <v>0</v>
      </c>
      <c r="Q242" s="550">
        <v>0</v>
      </c>
      <c r="R242" s="550">
        <v>0</v>
      </c>
    </row>
    <row r="243" spans="1:18">
      <c r="A243" s="622" t="s">
        <v>1804</v>
      </c>
      <c r="B243" s="622" t="s">
        <v>2570</v>
      </c>
      <c r="C243" s="550">
        <v>50000000</v>
      </c>
      <c r="D243" s="550">
        <v>0</v>
      </c>
      <c r="E243" s="550">
        <v>0</v>
      </c>
      <c r="F243" s="550">
        <v>0</v>
      </c>
      <c r="G243" s="550">
        <v>0</v>
      </c>
      <c r="H243" s="550">
        <v>0</v>
      </c>
      <c r="I243" s="550">
        <v>0</v>
      </c>
      <c r="J243" s="550">
        <v>0</v>
      </c>
      <c r="K243" s="550">
        <v>50000000</v>
      </c>
      <c r="L243" s="550">
        <v>50000000</v>
      </c>
      <c r="M243" s="550">
        <v>50000000</v>
      </c>
      <c r="N243" s="550">
        <v>0</v>
      </c>
      <c r="O243" s="550">
        <v>0</v>
      </c>
      <c r="P243" s="550">
        <v>0</v>
      </c>
      <c r="Q243" s="550">
        <v>0</v>
      </c>
      <c r="R243" s="550">
        <v>0</v>
      </c>
    </row>
    <row r="244" spans="1:18">
      <c r="A244" s="622" t="s">
        <v>1805</v>
      </c>
      <c r="B244" s="622" t="s">
        <v>321</v>
      </c>
      <c r="C244" s="551">
        <v>3300000</v>
      </c>
      <c r="D244" s="551">
        <v>0</v>
      </c>
      <c r="E244" s="551">
        <v>0</v>
      </c>
      <c r="F244" s="551">
        <v>0</v>
      </c>
      <c r="G244" s="551">
        <v>0</v>
      </c>
      <c r="H244" s="551">
        <v>0</v>
      </c>
      <c r="I244" s="551">
        <v>0</v>
      </c>
      <c r="J244" s="551">
        <v>0</v>
      </c>
      <c r="K244" s="551">
        <v>3300000</v>
      </c>
      <c r="L244" s="551">
        <v>3300000</v>
      </c>
      <c r="M244" s="551">
        <v>3300000</v>
      </c>
      <c r="N244" s="551">
        <v>0</v>
      </c>
      <c r="O244" s="551">
        <v>0</v>
      </c>
      <c r="P244" s="551">
        <v>0</v>
      </c>
      <c r="Q244" s="551">
        <v>0</v>
      </c>
      <c r="R244" s="551">
        <v>0</v>
      </c>
    </row>
    <row r="245" spans="1:18">
      <c r="A245" s="622" t="s">
        <v>1806</v>
      </c>
      <c r="B245" s="622" t="s">
        <v>144</v>
      </c>
      <c r="C245" s="550">
        <v>2640000</v>
      </c>
      <c r="D245" s="550">
        <v>0</v>
      </c>
      <c r="E245" s="550">
        <v>0</v>
      </c>
      <c r="F245" s="550">
        <v>0</v>
      </c>
      <c r="G245" s="550"/>
      <c r="H245" s="550">
        <v>0</v>
      </c>
      <c r="I245" s="550"/>
      <c r="J245" s="550">
        <v>0</v>
      </c>
      <c r="K245" s="550">
        <v>2640000</v>
      </c>
      <c r="L245" s="550">
        <v>2640000</v>
      </c>
      <c r="M245" s="550">
        <v>2640000</v>
      </c>
      <c r="N245" s="550">
        <v>0</v>
      </c>
      <c r="O245" s="550">
        <v>0</v>
      </c>
      <c r="P245" s="550">
        <v>0</v>
      </c>
      <c r="Q245" s="550">
        <v>0</v>
      </c>
      <c r="R245" s="550">
        <v>0</v>
      </c>
    </row>
    <row r="246" spans="1:18">
      <c r="A246" s="622" t="s">
        <v>1806</v>
      </c>
      <c r="B246" s="622" t="s">
        <v>220</v>
      </c>
      <c r="C246" s="550">
        <v>660000</v>
      </c>
      <c r="D246" s="550">
        <v>0</v>
      </c>
      <c r="E246" s="550">
        <v>0</v>
      </c>
      <c r="F246" s="550">
        <v>0</v>
      </c>
      <c r="G246" s="550"/>
      <c r="H246" s="550">
        <v>0</v>
      </c>
      <c r="I246" s="550"/>
      <c r="J246" s="550">
        <v>0</v>
      </c>
      <c r="K246" s="550">
        <v>660000</v>
      </c>
      <c r="L246" s="550">
        <v>660000</v>
      </c>
      <c r="M246" s="550">
        <v>660000</v>
      </c>
      <c r="N246" s="550">
        <v>0</v>
      </c>
      <c r="O246" s="550">
        <v>0</v>
      </c>
      <c r="P246" s="550">
        <v>0</v>
      </c>
      <c r="Q246" s="550">
        <v>0</v>
      </c>
      <c r="R246" s="550">
        <v>0</v>
      </c>
    </row>
    <row r="247" spans="1:18">
      <c r="A247" s="622" t="s">
        <v>1805</v>
      </c>
      <c r="B247" s="622" t="s">
        <v>316</v>
      </c>
      <c r="C247" s="551">
        <v>22700000</v>
      </c>
      <c r="D247" s="551">
        <v>0</v>
      </c>
      <c r="E247" s="551">
        <v>0</v>
      </c>
      <c r="F247" s="551">
        <v>0</v>
      </c>
      <c r="G247" s="551">
        <v>0</v>
      </c>
      <c r="H247" s="551">
        <v>0</v>
      </c>
      <c r="I247" s="551">
        <v>0</v>
      </c>
      <c r="J247" s="551">
        <v>0</v>
      </c>
      <c r="K247" s="551">
        <v>22700000</v>
      </c>
      <c r="L247" s="551">
        <v>22700000</v>
      </c>
      <c r="M247" s="551">
        <v>22700000</v>
      </c>
      <c r="N247" s="551">
        <v>0</v>
      </c>
      <c r="O247" s="551">
        <v>0</v>
      </c>
      <c r="P247" s="551">
        <v>0</v>
      </c>
      <c r="Q247" s="551">
        <v>0</v>
      </c>
      <c r="R247" s="551">
        <v>0</v>
      </c>
    </row>
    <row r="248" spans="1:18">
      <c r="A248" s="622" t="s">
        <v>1806</v>
      </c>
      <c r="B248" s="622" t="s">
        <v>318</v>
      </c>
      <c r="C248" s="550">
        <v>22700000</v>
      </c>
      <c r="D248" s="550">
        <v>0</v>
      </c>
      <c r="E248" s="550">
        <v>0</v>
      </c>
      <c r="F248" s="550">
        <v>0</v>
      </c>
      <c r="G248" s="550"/>
      <c r="H248" s="550">
        <v>0</v>
      </c>
      <c r="I248" s="550"/>
      <c r="J248" s="550">
        <v>0</v>
      </c>
      <c r="K248" s="550">
        <v>22700000</v>
      </c>
      <c r="L248" s="550">
        <v>22700000</v>
      </c>
      <c r="M248" s="550">
        <v>22700000</v>
      </c>
      <c r="N248" s="550">
        <v>0</v>
      </c>
      <c r="O248" s="550">
        <v>0</v>
      </c>
      <c r="P248" s="550">
        <v>0</v>
      </c>
      <c r="Q248" s="550">
        <v>0</v>
      </c>
      <c r="R248" s="550">
        <v>0</v>
      </c>
    </row>
    <row r="249" spans="1:18">
      <c r="A249" s="622" t="s">
        <v>1805</v>
      </c>
      <c r="B249" s="622" t="s">
        <v>313</v>
      </c>
      <c r="C249" s="551">
        <v>20000000</v>
      </c>
      <c r="D249" s="551">
        <v>0</v>
      </c>
      <c r="E249" s="551">
        <v>0</v>
      </c>
      <c r="F249" s="551">
        <v>0</v>
      </c>
      <c r="G249" s="551">
        <v>0</v>
      </c>
      <c r="H249" s="551">
        <v>0</v>
      </c>
      <c r="I249" s="551">
        <v>0</v>
      </c>
      <c r="J249" s="551">
        <v>0</v>
      </c>
      <c r="K249" s="551">
        <v>20000000</v>
      </c>
      <c r="L249" s="551">
        <v>20000000</v>
      </c>
      <c r="M249" s="551">
        <v>20000000</v>
      </c>
      <c r="N249" s="551">
        <v>0</v>
      </c>
      <c r="O249" s="551">
        <v>0</v>
      </c>
      <c r="P249" s="551">
        <v>0</v>
      </c>
      <c r="Q249" s="551">
        <v>0</v>
      </c>
      <c r="R249" s="551">
        <v>0</v>
      </c>
    </row>
    <row r="250" spans="1:18">
      <c r="A250" s="622" t="s">
        <v>1806</v>
      </c>
      <c r="B250" s="622" t="s">
        <v>2401</v>
      </c>
      <c r="C250" s="550">
        <v>20000000</v>
      </c>
      <c r="D250" s="550">
        <v>0</v>
      </c>
      <c r="E250" s="550">
        <v>0</v>
      </c>
      <c r="F250" s="550">
        <v>0</v>
      </c>
      <c r="G250" s="550"/>
      <c r="H250" s="550">
        <v>0</v>
      </c>
      <c r="I250" s="550"/>
      <c r="J250" s="550">
        <v>0</v>
      </c>
      <c r="K250" s="550">
        <v>20000000</v>
      </c>
      <c r="L250" s="550">
        <v>20000000</v>
      </c>
      <c r="M250" s="550">
        <v>20000000</v>
      </c>
      <c r="N250" s="550">
        <v>0</v>
      </c>
      <c r="O250" s="550">
        <v>0</v>
      </c>
      <c r="P250" s="550">
        <v>0</v>
      </c>
      <c r="Q250" s="550">
        <v>0</v>
      </c>
      <c r="R250" s="550">
        <v>0</v>
      </c>
    </row>
    <row r="251" spans="1:18">
      <c r="A251" s="622" t="s">
        <v>1805</v>
      </c>
      <c r="B251" s="622" t="s">
        <v>235</v>
      </c>
      <c r="C251" s="551">
        <v>4000000</v>
      </c>
      <c r="D251" s="551">
        <v>0</v>
      </c>
      <c r="E251" s="551">
        <v>0</v>
      </c>
      <c r="F251" s="551">
        <v>0</v>
      </c>
      <c r="G251" s="551">
        <v>0</v>
      </c>
      <c r="H251" s="551">
        <v>0</v>
      </c>
      <c r="I251" s="551">
        <v>0</v>
      </c>
      <c r="J251" s="551">
        <v>0</v>
      </c>
      <c r="K251" s="551">
        <v>4000000</v>
      </c>
      <c r="L251" s="551">
        <v>4000000</v>
      </c>
      <c r="M251" s="551">
        <v>4000000</v>
      </c>
      <c r="N251" s="551">
        <v>0</v>
      </c>
      <c r="O251" s="551">
        <v>0</v>
      </c>
      <c r="P251" s="551">
        <v>0</v>
      </c>
      <c r="Q251" s="551">
        <v>0</v>
      </c>
      <c r="R251" s="551">
        <v>0</v>
      </c>
    </row>
    <row r="252" spans="1:18">
      <c r="A252" s="622" t="s">
        <v>1806</v>
      </c>
      <c r="B252" s="622" t="s">
        <v>235</v>
      </c>
      <c r="C252" s="550">
        <v>4000000</v>
      </c>
      <c r="D252" s="550">
        <v>0</v>
      </c>
      <c r="E252" s="550">
        <v>0</v>
      </c>
      <c r="F252" s="550">
        <v>0</v>
      </c>
      <c r="G252" s="550"/>
      <c r="H252" s="550">
        <v>0</v>
      </c>
      <c r="I252" s="550"/>
      <c r="J252" s="550">
        <v>0</v>
      </c>
      <c r="K252" s="550">
        <v>4000000</v>
      </c>
      <c r="L252" s="550">
        <v>4000000</v>
      </c>
      <c r="M252" s="550">
        <v>4000000</v>
      </c>
      <c r="N252" s="550">
        <v>0</v>
      </c>
      <c r="O252" s="550">
        <v>0</v>
      </c>
      <c r="P252" s="550">
        <v>0</v>
      </c>
      <c r="Q252" s="550">
        <v>0</v>
      </c>
      <c r="R252" s="550">
        <v>0</v>
      </c>
    </row>
    <row r="253" spans="1:18">
      <c r="A253" s="622" t="s">
        <v>1804</v>
      </c>
      <c r="B253" s="622" t="s">
        <v>2576</v>
      </c>
      <c r="C253" s="550">
        <v>171759000</v>
      </c>
      <c r="D253" s="550">
        <v>0</v>
      </c>
      <c r="E253" s="550">
        <v>0</v>
      </c>
      <c r="F253" s="550">
        <v>0</v>
      </c>
      <c r="G253" s="550">
        <v>0</v>
      </c>
      <c r="H253" s="550">
        <v>-94759000</v>
      </c>
      <c r="I253" s="550">
        <v>0</v>
      </c>
      <c r="J253" s="550">
        <v>-94759000</v>
      </c>
      <c r="K253" s="550">
        <v>77000000</v>
      </c>
      <c r="L253" s="550">
        <v>76952370</v>
      </c>
      <c r="M253" s="550">
        <v>76952370</v>
      </c>
      <c r="N253" s="550">
        <v>0</v>
      </c>
      <c r="O253" s="550">
        <v>0</v>
      </c>
      <c r="P253" s="550">
        <v>0</v>
      </c>
      <c r="Q253" s="550">
        <v>0</v>
      </c>
      <c r="R253" s="550">
        <v>47630</v>
      </c>
    </row>
    <row r="254" spans="1:18">
      <c r="A254" s="622" t="s">
        <v>1805</v>
      </c>
      <c r="B254" s="622" t="s">
        <v>321</v>
      </c>
      <c r="C254" s="551">
        <v>30180000</v>
      </c>
      <c r="D254" s="551">
        <v>0</v>
      </c>
      <c r="E254" s="551">
        <v>0</v>
      </c>
      <c r="F254" s="551">
        <v>0</v>
      </c>
      <c r="G254" s="551">
        <v>0</v>
      </c>
      <c r="H254" s="551">
        <v>-20221000</v>
      </c>
      <c r="I254" s="551">
        <v>0</v>
      </c>
      <c r="J254" s="551">
        <v>-20221000</v>
      </c>
      <c r="K254" s="551">
        <v>9959000</v>
      </c>
      <c r="L254" s="551">
        <v>9959000</v>
      </c>
      <c r="M254" s="551">
        <v>9959000</v>
      </c>
      <c r="N254" s="551">
        <v>0</v>
      </c>
      <c r="O254" s="551">
        <v>0</v>
      </c>
      <c r="P254" s="551">
        <v>0</v>
      </c>
      <c r="Q254" s="551">
        <v>0</v>
      </c>
      <c r="R254" s="551">
        <v>0</v>
      </c>
    </row>
    <row r="255" spans="1:18">
      <c r="A255" s="622" t="s">
        <v>1806</v>
      </c>
      <c r="B255" s="622" t="s">
        <v>144</v>
      </c>
      <c r="C255" s="550">
        <v>8060000</v>
      </c>
      <c r="D255" s="550">
        <v>0</v>
      </c>
      <c r="E255" s="550">
        <v>0</v>
      </c>
      <c r="F255" s="550">
        <v>0</v>
      </c>
      <c r="G255" s="550"/>
      <c r="H255" s="550">
        <v>-3903000</v>
      </c>
      <c r="I255" s="550"/>
      <c r="J255" s="550">
        <v>-3903000</v>
      </c>
      <c r="K255" s="550">
        <v>4157000</v>
      </c>
      <c r="L255" s="550">
        <v>4157000</v>
      </c>
      <c r="M255" s="550">
        <v>4157000</v>
      </c>
      <c r="N255" s="550">
        <v>0</v>
      </c>
      <c r="O255" s="550">
        <v>0</v>
      </c>
      <c r="P255" s="550">
        <v>0</v>
      </c>
      <c r="Q255" s="550">
        <v>0</v>
      </c>
      <c r="R255" s="550">
        <v>0</v>
      </c>
    </row>
    <row r="256" spans="1:18">
      <c r="A256" s="622" t="s">
        <v>1806</v>
      </c>
      <c r="B256" s="622" t="s">
        <v>204</v>
      </c>
      <c r="C256" s="550">
        <v>22120000</v>
      </c>
      <c r="D256" s="550">
        <v>0</v>
      </c>
      <c r="E256" s="550">
        <v>0</v>
      </c>
      <c r="F256" s="550">
        <v>0</v>
      </c>
      <c r="G256" s="550"/>
      <c r="H256" s="550">
        <v>-17320000</v>
      </c>
      <c r="I256" s="550"/>
      <c r="J256" s="550">
        <v>-17320000</v>
      </c>
      <c r="K256" s="550">
        <v>4800000</v>
      </c>
      <c r="L256" s="550">
        <v>4800000</v>
      </c>
      <c r="M256" s="550">
        <v>4800000</v>
      </c>
      <c r="N256" s="550">
        <v>0</v>
      </c>
      <c r="O256" s="550">
        <v>0</v>
      </c>
      <c r="P256" s="550">
        <v>0</v>
      </c>
      <c r="Q256" s="550">
        <v>0</v>
      </c>
      <c r="R256" s="550">
        <v>0</v>
      </c>
    </row>
    <row r="257" spans="1:18">
      <c r="A257" s="622" t="s">
        <v>1806</v>
      </c>
      <c r="B257" s="622" t="s">
        <v>220</v>
      </c>
      <c r="C257" s="550">
        <v>0</v>
      </c>
      <c r="D257" s="550">
        <v>0</v>
      </c>
      <c r="E257" s="550">
        <v>0</v>
      </c>
      <c r="F257" s="550">
        <v>0</v>
      </c>
      <c r="G257" s="550"/>
      <c r="H257" s="550">
        <v>1002000</v>
      </c>
      <c r="I257" s="550"/>
      <c r="J257" s="550">
        <v>1002000</v>
      </c>
      <c r="K257" s="550">
        <v>1002000</v>
      </c>
      <c r="L257" s="550">
        <v>1002000</v>
      </c>
      <c r="M257" s="550">
        <v>1002000</v>
      </c>
      <c r="N257" s="550">
        <v>0</v>
      </c>
      <c r="O257" s="550">
        <v>0</v>
      </c>
      <c r="P257" s="550">
        <v>0</v>
      </c>
      <c r="Q257" s="550">
        <v>0</v>
      </c>
      <c r="R257" s="550">
        <v>0</v>
      </c>
    </row>
    <row r="258" spans="1:18">
      <c r="A258" s="622" t="s">
        <v>1805</v>
      </c>
      <c r="B258" s="622" t="s">
        <v>2407</v>
      </c>
      <c r="C258" s="551">
        <v>0</v>
      </c>
      <c r="D258" s="551">
        <v>0</v>
      </c>
      <c r="E258" s="551">
        <v>0</v>
      </c>
      <c r="F258" s="551">
        <v>0</v>
      </c>
      <c r="G258" s="551">
        <v>0</v>
      </c>
      <c r="H258" s="551">
        <v>6500000</v>
      </c>
      <c r="I258" s="551">
        <v>0</v>
      </c>
      <c r="J258" s="551">
        <v>6500000</v>
      </c>
      <c r="K258" s="551">
        <v>6500000</v>
      </c>
      <c r="L258" s="551">
        <v>6500000</v>
      </c>
      <c r="M258" s="551">
        <v>6500000</v>
      </c>
      <c r="N258" s="551">
        <v>0</v>
      </c>
      <c r="O258" s="551">
        <v>0</v>
      </c>
      <c r="P258" s="551">
        <v>0</v>
      </c>
      <c r="Q258" s="551">
        <v>0</v>
      </c>
      <c r="R258" s="551">
        <v>0</v>
      </c>
    </row>
    <row r="259" spans="1:18">
      <c r="A259" s="622" t="s">
        <v>1806</v>
      </c>
      <c r="B259" s="622" t="s">
        <v>2407</v>
      </c>
      <c r="C259" s="550">
        <v>0</v>
      </c>
      <c r="D259" s="550">
        <v>0</v>
      </c>
      <c r="E259" s="550">
        <v>0</v>
      </c>
      <c r="F259" s="550">
        <v>0</v>
      </c>
      <c r="G259" s="550"/>
      <c r="H259" s="550">
        <v>6500000</v>
      </c>
      <c r="I259" s="550"/>
      <c r="J259" s="550">
        <v>6500000</v>
      </c>
      <c r="K259" s="550">
        <v>6500000</v>
      </c>
      <c r="L259" s="550">
        <v>6500000</v>
      </c>
      <c r="M259" s="550">
        <v>6500000</v>
      </c>
      <c r="N259" s="550">
        <v>0</v>
      </c>
      <c r="O259" s="550">
        <v>0</v>
      </c>
      <c r="P259" s="550">
        <v>0</v>
      </c>
      <c r="Q259" s="550">
        <v>0</v>
      </c>
      <c r="R259" s="550">
        <v>0</v>
      </c>
    </row>
    <row r="260" spans="1:18">
      <c r="A260" s="622" t="s">
        <v>1805</v>
      </c>
      <c r="B260" s="622" t="s">
        <v>278</v>
      </c>
      <c r="C260" s="551">
        <v>1000000</v>
      </c>
      <c r="D260" s="551">
        <v>0</v>
      </c>
      <c r="E260" s="551">
        <v>0</v>
      </c>
      <c r="F260" s="551">
        <v>0</v>
      </c>
      <c r="G260" s="551">
        <v>0</v>
      </c>
      <c r="H260" s="551">
        <v>0</v>
      </c>
      <c r="I260" s="551">
        <v>0</v>
      </c>
      <c r="J260" s="551">
        <v>0</v>
      </c>
      <c r="K260" s="551">
        <v>1000000</v>
      </c>
      <c r="L260" s="551">
        <v>1000000</v>
      </c>
      <c r="M260" s="551">
        <v>1000000</v>
      </c>
      <c r="N260" s="551">
        <v>0</v>
      </c>
      <c r="O260" s="551">
        <v>0</v>
      </c>
      <c r="P260" s="551">
        <v>0</v>
      </c>
      <c r="Q260" s="551">
        <v>0</v>
      </c>
      <c r="R260" s="551">
        <v>0</v>
      </c>
    </row>
    <row r="261" spans="1:18">
      <c r="A261" s="622" t="s">
        <v>1806</v>
      </c>
      <c r="B261" s="622" t="s">
        <v>202</v>
      </c>
      <c r="C261" s="550">
        <v>1000000</v>
      </c>
      <c r="D261" s="550">
        <v>0</v>
      </c>
      <c r="E261" s="550">
        <v>0</v>
      </c>
      <c r="F261" s="550">
        <v>0</v>
      </c>
      <c r="G261" s="550"/>
      <c r="H261" s="550">
        <v>0</v>
      </c>
      <c r="I261" s="550"/>
      <c r="J261" s="550">
        <v>0</v>
      </c>
      <c r="K261" s="550">
        <v>1000000</v>
      </c>
      <c r="L261" s="550">
        <v>1000000</v>
      </c>
      <c r="M261" s="550">
        <v>1000000</v>
      </c>
      <c r="N261" s="550">
        <v>0</v>
      </c>
      <c r="O261" s="550">
        <v>0</v>
      </c>
      <c r="P261" s="550">
        <v>0</v>
      </c>
      <c r="Q261" s="550">
        <v>0</v>
      </c>
      <c r="R261" s="550">
        <v>0</v>
      </c>
    </row>
    <row r="262" spans="1:18">
      <c r="A262" s="622" t="s">
        <v>1805</v>
      </c>
      <c r="B262" s="622" t="s">
        <v>256</v>
      </c>
      <c r="C262" s="551">
        <v>10640000</v>
      </c>
      <c r="D262" s="551">
        <v>0</v>
      </c>
      <c r="E262" s="551">
        <v>0</v>
      </c>
      <c r="F262" s="551">
        <v>0</v>
      </c>
      <c r="G262" s="551">
        <v>0</v>
      </c>
      <c r="H262" s="551">
        <v>-10640000</v>
      </c>
      <c r="I262" s="551">
        <v>0</v>
      </c>
      <c r="J262" s="551">
        <v>-10640000</v>
      </c>
      <c r="K262" s="551">
        <v>0</v>
      </c>
      <c r="L262" s="551">
        <v>0</v>
      </c>
      <c r="M262" s="551">
        <v>0</v>
      </c>
      <c r="N262" s="551">
        <v>0</v>
      </c>
      <c r="O262" s="551">
        <v>0</v>
      </c>
      <c r="P262" s="551">
        <v>0</v>
      </c>
      <c r="Q262" s="551">
        <v>0</v>
      </c>
      <c r="R262" s="551">
        <v>0</v>
      </c>
    </row>
    <row r="263" spans="1:18">
      <c r="A263" s="622" t="s">
        <v>1806</v>
      </c>
      <c r="B263" s="622" t="s">
        <v>216</v>
      </c>
      <c r="C263" s="550">
        <v>10640000</v>
      </c>
      <c r="D263" s="550">
        <v>0</v>
      </c>
      <c r="E263" s="550">
        <v>0</v>
      </c>
      <c r="F263" s="550">
        <v>0</v>
      </c>
      <c r="G263" s="550"/>
      <c r="H263" s="550">
        <v>-10640000</v>
      </c>
      <c r="I263" s="550"/>
      <c r="J263" s="550">
        <v>-10640000</v>
      </c>
      <c r="K263" s="550">
        <v>0</v>
      </c>
      <c r="L263" s="550">
        <v>0</v>
      </c>
      <c r="M263" s="550">
        <v>0</v>
      </c>
      <c r="N263" s="550">
        <v>0</v>
      </c>
      <c r="O263" s="550">
        <v>0</v>
      </c>
      <c r="P263" s="550">
        <v>0</v>
      </c>
      <c r="Q263" s="550">
        <v>0</v>
      </c>
      <c r="R263" s="550">
        <v>0</v>
      </c>
    </row>
    <row r="264" spans="1:18">
      <c r="A264" s="622" t="s">
        <v>1805</v>
      </c>
      <c r="B264" s="622" t="s">
        <v>316</v>
      </c>
      <c r="C264" s="551">
        <v>81760000</v>
      </c>
      <c r="D264" s="551">
        <v>0</v>
      </c>
      <c r="E264" s="551">
        <v>0</v>
      </c>
      <c r="F264" s="551">
        <v>0</v>
      </c>
      <c r="G264" s="551">
        <v>0</v>
      </c>
      <c r="H264" s="551">
        <v>-42360000</v>
      </c>
      <c r="I264" s="551">
        <v>0</v>
      </c>
      <c r="J264" s="551">
        <v>-42360000</v>
      </c>
      <c r="K264" s="551">
        <v>39400000</v>
      </c>
      <c r="L264" s="551">
        <v>39400000</v>
      </c>
      <c r="M264" s="551">
        <v>39400000</v>
      </c>
      <c r="N264" s="551">
        <v>0</v>
      </c>
      <c r="O264" s="551">
        <v>0</v>
      </c>
      <c r="P264" s="551">
        <v>0</v>
      </c>
      <c r="Q264" s="551">
        <v>0</v>
      </c>
      <c r="R264" s="551">
        <v>0</v>
      </c>
    </row>
    <row r="265" spans="1:18">
      <c r="A265" s="622" t="s">
        <v>1806</v>
      </c>
      <c r="B265" s="622" t="s">
        <v>318</v>
      </c>
      <c r="C265" s="550">
        <v>81760000</v>
      </c>
      <c r="D265" s="550">
        <v>0</v>
      </c>
      <c r="E265" s="550">
        <v>0</v>
      </c>
      <c r="F265" s="550">
        <v>0</v>
      </c>
      <c r="G265" s="550"/>
      <c r="H265" s="550">
        <v>-42360000</v>
      </c>
      <c r="I265" s="550"/>
      <c r="J265" s="550">
        <v>-42360000</v>
      </c>
      <c r="K265" s="550">
        <v>39400000</v>
      </c>
      <c r="L265" s="550">
        <v>39400000</v>
      </c>
      <c r="M265" s="550">
        <v>39400000</v>
      </c>
      <c r="N265" s="550">
        <v>0</v>
      </c>
      <c r="O265" s="550">
        <v>0</v>
      </c>
      <c r="P265" s="550">
        <v>0</v>
      </c>
      <c r="Q265" s="550">
        <v>0</v>
      </c>
      <c r="R265" s="550">
        <v>0</v>
      </c>
    </row>
    <row r="266" spans="1:18">
      <c r="A266" s="622" t="s">
        <v>1805</v>
      </c>
      <c r="B266" s="622" t="s">
        <v>1897</v>
      </c>
      <c r="C266" s="551">
        <v>0</v>
      </c>
      <c r="D266" s="551">
        <v>0</v>
      </c>
      <c r="E266" s="551">
        <v>0</v>
      </c>
      <c r="F266" s="551">
        <v>0</v>
      </c>
      <c r="G266" s="551">
        <v>0</v>
      </c>
      <c r="H266" s="551">
        <v>5000000</v>
      </c>
      <c r="I266" s="551">
        <v>0</v>
      </c>
      <c r="J266" s="551">
        <v>5000000</v>
      </c>
      <c r="K266" s="551">
        <v>5000000</v>
      </c>
      <c r="L266" s="551">
        <v>5000000</v>
      </c>
      <c r="M266" s="551">
        <v>5000000</v>
      </c>
      <c r="N266" s="551">
        <v>0</v>
      </c>
      <c r="O266" s="551">
        <v>0</v>
      </c>
      <c r="P266" s="551">
        <v>0</v>
      </c>
      <c r="Q266" s="551">
        <v>0</v>
      </c>
      <c r="R266" s="551">
        <v>0</v>
      </c>
    </row>
    <row r="267" spans="1:18">
      <c r="A267" s="622" t="s">
        <v>1806</v>
      </c>
      <c r="B267" s="622" t="s">
        <v>1897</v>
      </c>
      <c r="C267" s="550">
        <v>0</v>
      </c>
      <c r="D267" s="550">
        <v>0</v>
      </c>
      <c r="E267" s="550">
        <v>0</v>
      </c>
      <c r="F267" s="550">
        <v>0</v>
      </c>
      <c r="G267" s="550"/>
      <c r="H267" s="550">
        <v>5000000</v>
      </c>
      <c r="I267" s="550"/>
      <c r="J267" s="550">
        <v>5000000</v>
      </c>
      <c r="K267" s="550">
        <v>5000000</v>
      </c>
      <c r="L267" s="550">
        <v>5000000</v>
      </c>
      <c r="M267" s="550">
        <v>5000000</v>
      </c>
      <c r="N267" s="550">
        <v>0</v>
      </c>
      <c r="O267" s="550">
        <v>0</v>
      </c>
      <c r="P267" s="550">
        <v>0</v>
      </c>
      <c r="Q267" s="550">
        <v>0</v>
      </c>
      <c r="R267" s="550">
        <v>0</v>
      </c>
    </row>
    <row r="268" spans="1:18">
      <c r="A268" s="622" t="s">
        <v>1805</v>
      </c>
      <c r="B268" s="622" t="s">
        <v>160</v>
      </c>
      <c r="C268" s="551">
        <v>10000000</v>
      </c>
      <c r="D268" s="551">
        <v>0</v>
      </c>
      <c r="E268" s="551">
        <v>0</v>
      </c>
      <c r="F268" s="551">
        <v>0</v>
      </c>
      <c r="G268" s="551">
        <v>0</v>
      </c>
      <c r="H268" s="551">
        <v>-10000000</v>
      </c>
      <c r="I268" s="551">
        <v>0</v>
      </c>
      <c r="J268" s="551">
        <v>-10000000</v>
      </c>
      <c r="K268" s="551">
        <v>0</v>
      </c>
      <c r="L268" s="551">
        <v>0</v>
      </c>
      <c r="M268" s="551">
        <v>0</v>
      </c>
      <c r="N268" s="551">
        <v>0</v>
      </c>
      <c r="O268" s="551">
        <v>0</v>
      </c>
      <c r="P268" s="551">
        <v>0</v>
      </c>
      <c r="Q268" s="551">
        <v>0</v>
      </c>
      <c r="R268" s="551">
        <v>0</v>
      </c>
    </row>
    <row r="269" spans="1:18">
      <c r="A269" s="622" t="s">
        <v>1806</v>
      </c>
      <c r="B269" s="622" t="s">
        <v>161</v>
      </c>
      <c r="C269" s="550">
        <v>10000000</v>
      </c>
      <c r="D269" s="550">
        <v>0</v>
      </c>
      <c r="E269" s="550">
        <v>0</v>
      </c>
      <c r="F269" s="550">
        <v>0</v>
      </c>
      <c r="G269" s="550"/>
      <c r="H269" s="550">
        <v>-10000000</v>
      </c>
      <c r="I269" s="550"/>
      <c r="J269" s="550">
        <v>-10000000</v>
      </c>
      <c r="K269" s="550">
        <v>0</v>
      </c>
      <c r="L269" s="550">
        <v>0</v>
      </c>
      <c r="M269" s="550">
        <v>0</v>
      </c>
      <c r="N269" s="550">
        <v>0</v>
      </c>
      <c r="O269" s="550">
        <v>0</v>
      </c>
      <c r="P269" s="550">
        <v>0</v>
      </c>
      <c r="Q269" s="550">
        <v>0</v>
      </c>
      <c r="R269" s="550">
        <v>0</v>
      </c>
    </row>
    <row r="270" spans="1:18">
      <c r="A270" s="622" t="s">
        <v>1805</v>
      </c>
      <c r="B270" s="622" t="s">
        <v>235</v>
      </c>
      <c r="C270" s="551">
        <v>0</v>
      </c>
      <c r="D270" s="551">
        <v>0</v>
      </c>
      <c r="E270" s="551">
        <v>0</v>
      </c>
      <c r="F270" s="551">
        <v>0</v>
      </c>
      <c r="G270" s="551">
        <v>0</v>
      </c>
      <c r="H270" s="551">
        <v>733000</v>
      </c>
      <c r="I270" s="551">
        <v>0</v>
      </c>
      <c r="J270" s="551">
        <v>733000</v>
      </c>
      <c r="K270" s="551">
        <v>733000</v>
      </c>
      <c r="L270" s="551">
        <v>732470</v>
      </c>
      <c r="M270" s="551">
        <v>732470</v>
      </c>
      <c r="N270" s="551">
        <v>0</v>
      </c>
      <c r="O270" s="551">
        <v>0</v>
      </c>
      <c r="P270" s="551">
        <v>0</v>
      </c>
      <c r="Q270" s="551">
        <v>0</v>
      </c>
      <c r="R270" s="551">
        <v>530</v>
      </c>
    </row>
    <row r="271" spans="1:18">
      <c r="A271" s="622" t="s">
        <v>1806</v>
      </c>
      <c r="B271" s="622" t="s">
        <v>235</v>
      </c>
      <c r="C271" s="550">
        <v>0</v>
      </c>
      <c r="D271" s="550">
        <v>0</v>
      </c>
      <c r="E271" s="550">
        <v>0</v>
      </c>
      <c r="F271" s="550">
        <v>0</v>
      </c>
      <c r="G271" s="550"/>
      <c r="H271" s="550">
        <v>733000</v>
      </c>
      <c r="I271" s="550"/>
      <c r="J271" s="550">
        <v>733000</v>
      </c>
      <c r="K271" s="550">
        <v>733000</v>
      </c>
      <c r="L271" s="550">
        <v>732470</v>
      </c>
      <c r="M271" s="550">
        <v>732470</v>
      </c>
      <c r="N271" s="550">
        <v>0</v>
      </c>
      <c r="O271" s="550">
        <v>0</v>
      </c>
      <c r="P271" s="550">
        <v>0</v>
      </c>
      <c r="Q271" s="550">
        <v>0</v>
      </c>
      <c r="R271" s="550">
        <v>530</v>
      </c>
    </row>
    <row r="272" spans="1:18">
      <c r="A272" s="622" t="s">
        <v>1805</v>
      </c>
      <c r="B272" s="622" t="s">
        <v>315</v>
      </c>
      <c r="C272" s="551">
        <v>7500000</v>
      </c>
      <c r="D272" s="551">
        <v>0</v>
      </c>
      <c r="E272" s="551">
        <v>0</v>
      </c>
      <c r="F272" s="551">
        <v>0</v>
      </c>
      <c r="G272" s="551">
        <v>0</v>
      </c>
      <c r="H272" s="551">
        <v>-5964000</v>
      </c>
      <c r="I272" s="551">
        <v>0</v>
      </c>
      <c r="J272" s="551">
        <v>-5964000</v>
      </c>
      <c r="K272" s="551">
        <v>1536000</v>
      </c>
      <c r="L272" s="551">
        <v>1536000</v>
      </c>
      <c r="M272" s="551">
        <v>1536000</v>
      </c>
      <c r="N272" s="551">
        <v>0</v>
      </c>
      <c r="O272" s="551">
        <v>0</v>
      </c>
      <c r="P272" s="551">
        <v>0</v>
      </c>
      <c r="Q272" s="551">
        <v>0</v>
      </c>
      <c r="R272" s="551">
        <v>0</v>
      </c>
    </row>
    <row r="273" spans="1:18">
      <c r="A273" s="622" t="s">
        <v>1806</v>
      </c>
      <c r="B273" s="622" t="s">
        <v>315</v>
      </c>
      <c r="C273" s="550">
        <v>7500000</v>
      </c>
      <c r="D273" s="550">
        <v>0</v>
      </c>
      <c r="E273" s="550">
        <v>0</v>
      </c>
      <c r="F273" s="550">
        <v>0</v>
      </c>
      <c r="G273" s="550"/>
      <c r="H273" s="550">
        <v>-5964000</v>
      </c>
      <c r="I273" s="550"/>
      <c r="J273" s="550">
        <v>-5964000</v>
      </c>
      <c r="K273" s="550">
        <v>1536000</v>
      </c>
      <c r="L273" s="550">
        <v>1536000</v>
      </c>
      <c r="M273" s="550">
        <v>1536000</v>
      </c>
      <c r="N273" s="550">
        <v>0</v>
      </c>
      <c r="O273" s="550">
        <v>0</v>
      </c>
      <c r="P273" s="550">
        <v>0</v>
      </c>
      <c r="Q273" s="550">
        <v>0</v>
      </c>
      <c r="R273" s="550">
        <v>0</v>
      </c>
    </row>
    <row r="274" spans="1:18">
      <c r="A274" s="622" t="s">
        <v>1805</v>
      </c>
      <c r="B274" s="622" t="s">
        <v>145</v>
      </c>
      <c r="C274" s="551">
        <v>13050000</v>
      </c>
      <c r="D274" s="551">
        <v>0</v>
      </c>
      <c r="E274" s="551">
        <v>0</v>
      </c>
      <c r="F274" s="551">
        <v>0</v>
      </c>
      <c r="G274" s="551">
        <v>0</v>
      </c>
      <c r="H274" s="551">
        <v>-9470000</v>
      </c>
      <c r="I274" s="551">
        <v>0</v>
      </c>
      <c r="J274" s="551">
        <v>-9470000</v>
      </c>
      <c r="K274" s="551">
        <v>3580000</v>
      </c>
      <c r="L274" s="551">
        <v>3572000</v>
      </c>
      <c r="M274" s="551">
        <v>3572000</v>
      </c>
      <c r="N274" s="551">
        <v>0</v>
      </c>
      <c r="O274" s="551">
        <v>0</v>
      </c>
      <c r="P274" s="551">
        <v>0</v>
      </c>
      <c r="Q274" s="551">
        <v>0</v>
      </c>
      <c r="R274" s="551">
        <v>8000</v>
      </c>
    </row>
    <row r="275" spans="1:18">
      <c r="A275" s="622" t="s">
        <v>1806</v>
      </c>
      <c r="B275" s="622" t="s">
        <v>146</v>
      </c>
      <c r="C275" s="550">
        <v>13050000</v>
      </c>
      <c r="D275" s="550">
        <v>0</v>
      </c>
      <c r="E275" s="550">
        <v>0</v>
      </c>
      <c r="F275" s="550">
        <v>0</v>
      </c>
      <c r="G275" s="550"/>
      <c r="H275" s="550">
        <v>-9470000</v>
      </c>
      <c r="I275" s="550"/>
      <c r="J275" s="550">
        <v>-9470000</v>
      </c>
      <c r="K275" s="550">
        <v>3580000</v>
      </c>
      <c r="L275" s="550">
        <v>3572000</v>
      </c>
      <c r="M275" s="550">
        <v>3572000</v>
      </c>
      <c r="N275" s="550">
        <v>0</v>
      </c>
      <c r="O275" s="550">
        <v>0</v>
      </c>
      <c r="P275" s="550">
        <v>0</v>
      </c>
      <c r="Q275" s="550">
        <v>0</v>
      </c>
      <c r="R275" s="550">
        <v>8000</v>
      </c>
    </row>
    <row r="276" spans="1:18">
      <c r="A276" s="622" t="s">
        <v>1805</v>
      </c>
      <c r="B276" s="622" t="s">
        <v>192</v>
      </c>
      <c r="C276" s="551">
        <v>10129000</v>
      </c>
      <c r="D276" s="551">
        <v>0</v>
      </c>
      <c r="E276" s="551">
        <v>0</v>
      </c>
      <c r="F276" s="551">
        <v>0</v>
      </c>
      <c r="G276" s="551">
        <v>0</v>
      </c>
      <c r="H276" s="551">
        <v>-5937000</v>
      </c>
      <c r="I276" s="551">
        <v>0</v>
      </c>
      <c r="J276" s="551">
        <v>-5937000</v>
      </c>
      <c r="K276" s="551">
        <v>4192000</v>
      </c>
      <c r="L276" s="551">
        <v>4191600</v>
      </c>
      <c r="M276" s="551">
        <v>4191600</v>
      </c>
      <c r="N276" s="551">
        <v>0</v>
      </c>
      <c r="O276" s="551">
        <v>0</v>
      </c>
      <c r="P276" s="551">
        <v>0</v>
      </c>
      <c r="Q276" s="551">
        <v>0</v>
      </c>
      <c r="R276" s="551">
        <v>400</v>
      </c>
    </row>
    <row r="277" spans="1:18">
      <c r="A277" s="622" t="s">
        <v>1806</v>
      </c>
      <c r="B277" s="622" t="s">
        <v>289</v>
      </c>
      <c r="C277" s="550">
        <v>8829000</v>
      </c>
      <c r="D277" s="550">
        <v>0</v>
      </c>
      <c r="E277" s="550">
        <v>0</v>
      </c>
      <c r="F277" s="550">
        <v>0</v>
      </c>
      <c r="G277" s="550"/>
      <c r="H277" s="550">
        <v>-4979000</v>
      </c>
      <c r="I277" s="550"/>
      <c r="J277" s="550">
        <v>-4979000</v>
      </c>
      <c r="K277" s="550">
        <v>3850000</v>
      </c>
      <c r="L277" s="550">
        <v>3850000</v>
      </c>
      <c r="M277" s="550">
        <v>3850000</v>
      </c>
      <c r="N277" s="550">
        <v>0</v>
      </c>
      <c r="O277" s="550">
        <v>0</v>
      </c>
      <c r="P277" s="550">
        <v>0</v>
      </c>
      <c r="Q277" s="550">
        <v>0</v>
      </c>
      <c r="R277" s="550">
        <v>0</v>
      </c>
    </row>
    <row r="278" spans="1:18">
      <c r="A278" s="622" t="s">
        <v>1806</v>
      </c>
      <c r="B278" s="622" t="s">
        <v>225</v>
      </c>
      <c r="C278" s="550">
        <v>1300000</v>
      </c>
      <c r="D278" s="550">
        <v>0</v>
      </c>
      <c r="E278" s="550">
        <v>0</v>
      </c>
      <c r="F278" s="550">
        <v>0</v>
      </c>
      <c r="G278" s="550"/>
      <c r="H278" s="550">
        <v>-958000</v>
      </c>
      <c r="I278" s="550"/>
      <c r="J278" s="550">
        <v>-958000</v>
      </c>
      <c r="K278" s="550">
        <v>342000</v>
      </c>
      <c r="L278" s="550">
        <v>341600</v>
      </c>
      <c r="M278" s="550">
        <v>341600</v>
      </c>
      <c r="N278" s="550">
        <v>0</v>
      </c>
      <c r="O278" s="550">
        <v>0</v>
      </c>
      <c r="P278" s="550">
        <v>0</v>
      </c>
      <c r="Q278" s="550">
        <v>0</v>
      </c>
      <c r="R278" s="550">
        <v>400</v>
      </c>
    </row>
    <row r="279" spans="1:18">
      <c r="A279" s="622" t="s">
        <v>1805</v>
      </c>
      <c r="B279" s="622" t="s">
        <v>322</v>
      </c>
      <c r="C279" s="551">
        <v>1500000</v>
      </c>
      <c r="D279" s="551">
        <v>0</v>
      </c>
      <c r="E279" s="551">
        <v>0</v>
      </c>
      <c r="F279" s="551">
        <v>0</v>
      </c>
      <c r="G279" s="551">
        <v>0</v>
      </c>
      <c r="H279" s="551">
        <v>1000000</v>
      </c>
      <c r="I279" s="551">
        <v>0</v>
      </c>
      <c r="J279" s="551">
        <v>1000000</v>
      </c>
      <c r="K279" s="551">
        <v>2500000</v>
      </c>
      <c r="L279" s="551">
        <v>2467300</v>
      </c>
      <c r="M279" s="551">
        <v>2467300</v>
      </c>
      <c r="N279" s="551">
        <v>0</v>
      </c>
      <c r="O279" s="551">
        <v>0</v>
      </c>
      <c r="P279" s="551">
        <v>0</v>
      </c>
      <c r="Q279" s="551">
        <v>0</v>
      </c>
      <c r="R279" s="551">
        <v>32700</v>
      </c>
    </row>
    <row r="280" spans="1:18">
      <c r="A280" s="622" t="s">
        <v>1806</v>
      </c>
      <c r="B280" s="622" t="s">
        <v>323</v>
      </c>
      <c r="C280" s="550">
        <v>1500000</v>
      </c>
      <c r="D280" s="550">
        <v>0</v>
      </c>
      <c r="E280" s="550">
        <v>0</v>
      </c>
      <c r="F280" s="550">
        <v>0</v>
      </c>
      <c r="G280" s="550"/>
      <c r="H280" s="550">
        <v>1000000</v>
      </c>
      <c r="I280" s="550"/>
      <c r="J280" s="550">
        <v>1000000</v>
      </c>
      <c r="K280" s="550">
        <v>2500000</v>
      </c>
      <c r="L280" s="550">
        <v>2467300</v>
      </c>
      <c r="M280" s="550">
        <v>2467300</v>
      </c>
      <c r="N280" s="550">
        <v>0</v>
      </c>
      <c r="O280" s="550">
        <v>0</v>
      </c>
      <c r="P280" s="550">
        <v>0</v>
      </c>
      <c r="Q280" s="550">
        <v>0</v>
      </c>
      <c r="R280" s="550">
        <v>32700</v>
      </c>
    </row>
    <row r="281" spans="1:18">
      <c r="A281" s="622" t="s">
        <v>1805</v>
      </c>
      <c r="B281" s="622" t="s">
        <v>147</v>
      </c>
      <c r="C281" s="551">
        <v>6000000</v>
      </c>
      <c r="D281" s="551">
        <v>0</v>
      </c>
      <c r="E281" s="551">
        <v>0</v>
      </c>
      <c r="F281" s="551">
        <v>0</v>
      </c>
      <c r="G281" s="551">
        <v>0</v>
      </c>
      <c r="H281" s="551">
        <v>-3400000</v>
      </c>
      <c r="I281" s="551">
        <v>0</v>
      </c>
      <c r="J281" s="551">
        <v>-3400000</v>
      </c>
      <c r="K281" s="551">
        <v>2600000</v>
      </c>
      <c r="L281" s="551">
        <v>2594000</v>
      </c>
      <c r="M281" s="551">
        <v>2594000</v>
      </c>
      <c r="N281" s="551">
        <v>0</v>
      </c>
      <c r="O281" s="551">
        <v>0</v>
      </c>
      <c r="P281" s="551">
        <v>0</v>
      </c>
      <c r="Q281" s="551">
        <v>0</v>
      </c>
      <c r="R281" s="551">
        <v>6000</v>
      </c>
    </row>
    <row r="282" spans="1:18">
      <c r="A282" s="622" t="s">
        <v>1806</v>
      </c>
      <c r="B282" s="622" t="s">
        <v>149</v>
      </c>
      <c r="C282" s="550">
        <v>3600000</v>
      </c>
      <c r="D282" s="550">
        <v>0</v>
      </c>
      <c r="E282" s="550">
        <v>0</v>
      </c>
      <c r="F282" s="550">
        <v>0</v>
      </c>
      <c r="G282" s="550"/>
      <c r="H282" s="550">
        <v>-3000000</v>
      </c>
      <c r="I282" s="550"/>
      <c r="J282" s="550">
        <v>-3000000</v>
      </c>
      <c r="K282" s="550">
        <v>600000</v>
      </c>
      <c r="L282" s="550">
        <v>600000</v>
      </c>
      <c r="M282" s="550">
        <v>600000</v>
      </c>
      <c r="N282" s="550">
        <v>0</v>
      </c>
      <c r="O282" s="550">
        <v>0</v>
      </c>
      <c r="P282" s="550">
        <v>0</v>
      </c>
      <c r="Q282" s="550">
        <v>0</v>
      </c>
      <c r="R282" s="550">
        <v>0</v>
      </c>
    </row>
    <row r="283" spans="1:18">
      <c r="A283" s="622" t="s">
        <v>1806</v>
      </c>
      <c r="B283" s="622" t="s">
        <v>148</v>
      </c>
      <c r="C283" s="550">
        <v>2400000</v>
      </c>
      <c r="D283" s="550">
        <v>0</v>
      </c>
      <c r="E283" s="550">
        <v>0</v>
      </c>
      <c r="F283" s="550">
        <v>0</v>
      </c>
      <c r="G283" s="550"/>
      <c r="H283" s="550">
        <v>-400000</v>
      </c>
      <c r="I283" s="550"/>
      <c r="J283" s="550">
        <v>-400000</v>
      </c>
      <c r="K283" s="550">
        <v>2000000</v>
      </c>
      <c r="L283" s="550">
        <v>1994000</v>
      </c>
      <c r="M283" s="550">
        <v>1994000</v>
      </c>
      <c r="N283" s="550">
        <v>0</v>
      </c>
      <c r="O283" s="550">
        <v>0</v>
      </c>
      <c r="P283" s="550">
        <v>0</v>
      </c>
      <c r="Q283" s="550">
        <v>0</v>
      </c>
      <c r="R283" s="550">
        <v>6000</v>
      </c>
    </row>
    <row r="284" spans="1:18">
      <c r="A284" s="622" t="s">
        <v>1804</v>
      </c>
      <c r="B284" s="622" t="s">
        <v>1297</v>
      </c>
      <c r="C284" s="550">
        <v>14208000</v>
      </c>
      <c r="D284" s="550">
        <v>0</v>
      </c>
      <c r="E284" s="550">
        <v>0</v>
      </c>
      <c r="F284" s="550">
        <v>0</v>
      </c>
      <c r="G284" s="550">
        <v>0</v>
      </c>
      <c r="H284" s="550">
        <v>-3360000</v>
      </c>
      <c r="I284" s="550">
        <v>0</v>
      </c>
      <c r="J284" s="550">
        <v>-3360000</v>
      </c>
      <c r="K284" s="550">
        <v>10848000</v>
      </c>
      <c r="L284" s="550">
        <v>10848000</v>
      </c>
      <c r="M284" s="550">
        <v>10848000</v>
      </c>
      <c r="N284" s="550">
        <v>0</v>
      </c>
      <c r="O284" s="550">
        <v>0</v>
      </c>
      <c r="P284" s="550">
        <v>0</v>
      </c>
      <c r="Q284" s="550">
        <v>0</v>
      </c>
      <c r="R284" s="550">
        <v>0</v>
      </c>
    </row>
    <row r="285" spans="1:18">
      <c r="A285" s="622" t="s">
        <v>1805</v>
      </c>
      <c r="B285" s="622" t="s">
        <v>313</v>
      </c>
      <c r="C285" s="551">
        <v>9984000</v>
      </c>
      <c r="D285" s="551">
        <v>0</v>
      </c>
      <c r="E285" s="551">
        <v>0</v>
      </c>
      <c r="F285" s="551">
        <v>0</v>
      </c>
      <c r="G285" s="551">
        <v>0</v>
      </c>
      <c r="H285" s="551">
        <v>0</v>
      </c>
      <c r="I285" s="551">
        <v>0</v>
      </c>
      <c r="J285" s="551">
        <v>0</v>
      </c>
      <c r="K285" s="551">
        <v>9984000</v>
      </c>
      <c r="L285" s="551">
        <v>9984000</v>
      </c>
      <c r="M285" s="551">
        <v>9984000</v>
      </c>
      <c r="N285" s="551">
        <v>0</v>
      </c>
      <c r="O285" s="551">
        <v>0</v>
      </c>
      <c r="P285" s="551">
        <v>0</v>
      </c>
      <c r="Q285" s="551">
        <v>0</v>
      </c>
      <c r="R285" s="551">
        <v>0</v>
      </c>
    </row>
    <row r="286" spans="1:18">
      <c r="A286" s="622" t="s">
        <v>1806</v>
      </c>
      <c r="B286" s="622" t="s">
        <v>2401</v>
      </c>
      <c r="C286" s="550">
        <v>9984000</v>
      </c>
      <c r="D286" s="550">
        <v>0</v>
      </c>
      <c r="E286" s="550">
        <v>0</v>
      </c>
      <c r="F286" s="550">
        <v>0</v>
      </c>
      <c r="G286" s="550"/>
      <c r="H286" s="550">
        <v>0</v>
      </c>
      <c r="I286" s="550"/>
      <c r="J286" s="550">
        <v>0</v>
      </c>
      <c r="K286" s="550">
        <v>9984000</v>
      </c>
      <c r="L286" s="550">
        <v>9984000</v>
      </c>
      <c r="M286" s="550">
        <v>9984000</v>
      </c>
      <c r="N286" s="550">
        <v>0</v>
      </c>
      <c r="O286" s="550">
        <v>0</v>
      </c>
      <c r="P286" s="550">
        <v>0</v>
      </c>
      <c r="Q286" s="550">
        <v>0</v>
      </c>
      <c r="R286" s="550">
        <v>0</v>
      </c>
    </row>
    <row r="287" spans="1:18">
      <c r="A287" s="622" t="s">
        <v>1805</v>
      </c>
      <c r="B287" s="622" t="s">
        <v>55</v>
      </c>
      <c r="C287" s="551">
        <v>4224000</v>
      </c>
      <c r="D287" s="551">
        <v>0</v>
      </c>
      <c r="E287" s="551">
        <v>0</v>
      </c>
      <c r="F287" s="551">
        <v>0</v>
      </c>
      <c r="G287" s="551">
        <v>0</v>
      </c>
      <c r="H287" s="551">
        <v>-3360000</v>
      </c>
      <c r="I287" s="551">
        <v>0</v>
      </c>
      <c r="J287" s="551">
        <v>-3360000</v>
      </c>
      <c r="K287" s="551">
        <v>864000</v>
      </c>
      <c r="L287" s="551">
        <v>864000</v>
      </c>
      <c r="M287" s="551">
        <v>864000</v>
      </c>
      <c r="N287" s="551">
        <v>0</v>
      </c>
      <c r="O287" s="551">
        <v>0</v>
      </c>
      <c r="P287" s="551">
        <v>0</v>
      </c>
      <c r="Q287" s="551">
        <v>0</v>
      </c>
      <c r="R287" s="551">
        <v>0</v>
      </c>
    </row>
    <row r="288" spans="1:18">
      <c r="A288" s="622" t="s">
        <v>1806</v>
      </c>
      <c r="B288" s="622" t="s">
        <v>1284</v>
      </c>
      <c r="C288" s="550">
        <v>4224000</v>
      </c>
      <c r="D288" s="550">
        <v>0</v>
      </c>
      <c r="E288" s="550">
        <v>0</v>
      </c>
      <c r="F288" s="550">
        <v>0</v>
      </c>
      <c r="G288" s="550"/>
      <c r="H288" s="550">
        <v>-3360000</v>
      </c>
      <c r="I288" s="550"/>
      <c r="J288" s="550">
        <v>-3360000</v>
      </c>
      <c r="K288" s="550">
        <v>864000</v>
      </c>
      <c r="L288" s="550">
        <v>864000</v>
      </c>
      <c r="M288" s="550">
        <v>864000</v>
      </c>
      <c r="N288" s="550">
        <v>0</v>
      </c>
      <c r="O288" s="550">
        <v>0</v>
      </c>
      <c r="P288" s="550">
        <v>0</v>
      </c>
      <c r="Q288" s="550">
        <v>0</v>
      </c>
      <c r="R288" s="550">
        <v>0</v>
      </c>
    </row>
    <row r="289" spans="1:18">
      <c r="A289" s="622" t="s">
        <v>1804</v>
      </c>
      <c r="B289" s="622" t="s">
        <v>312</v>
      </c>
      <c r="C289" s="550">
        <v>104000000</v>
      </c>
      <c r="D289" s="550">
        <v>0</v>
      </c>
      <c r="E289" s="550">
        <v>0</v>
      </c>
      <c r="F289" s="550">
        <v>0</v>
      </c>
      <c r="G289" s="550">
        <v>0</v>
      </c>
      <c r="H289" s="550">
        <v>0</v>
      </c>
      <c r="I289" s="550">
        <v>0</v>
      </c>
      <c r="J289" s="550">
        <v>0</v>
      </c>
      <c r="K289" s="550">
        <v>104000000</v>
      </c>
      <c r="L289" s="550">
        <v>103731180</v>
      </c>
      <c r="M289" s="550">
        <v>103731180</v>
      </c>
      <c r="N289" s="550">
        <v>0</v>
      </c>
      <c r="O289" s="550">
        <v>0</v>
      </c>
      <c r="P289" s="550">
        <v>0</v>
      </c>
      <c r="Q289" s="550">
        <v>0</v>
      </c>
      <c r="R289" s="550">
        <v>268820</v>
      </c>
    </row>
    <row r="290" spans="1:18">
      <c r="A290" s="622" t="s">
        <v>1805</v>
      </c>
      <c r="B290" s="622" t="s">
        <v>321</v>
      </c>
      <c r="C290" s="551">
        <v>9229000</v>
      </c>
      <c r="D290" s="551">
        <v>0</v>
      </c>
      <c r="E290" s="551">
        <v>0</v>
      </c>
      <c r="F290" s="551">
        <v>2742000</v>
      </c>
      <c r="G290" s="551">
        <v>0</v>
      </c>
      <c r="H290" s="551">
        <v>0</v>
      </c>
      <c r="I290" s="551">
        <v>0</v>
      </c>
      <c r="J290" s="551">
        <v>2742000</v>
      </c>
      <c r="K290" s="551">
        <v>11971000</v>
      </c>
      <c r="L290" s="551">
        <v>11971000</v>
      </c>
      <c r="M290" s="551">
        <v>11971000</v>
      </c>
      <c r="N290" s="551">
        <v>0</v>
      </c>
      <c r="O290" s="551">
        <v>0</v>
      </c>
      <c r="P290" s="551">
        <v>0</v>
      </c>
      <c r="Q290" s="551">
        <v>0</v>
      </c>
      <c r="R290" s="551">
        <v>0</v>
      </c>
    </row>
    <row r="291" spans="1:18">
      <c r="A291" s="622" t="s">
        <v>1806</v>
      </c>
      <c r="B291" s="622" t="s">
        <v>144</v>
      </c>
      <c r="C291" s="550">
        <v>929000</v>
      </c>
      <c r="D291" s="550">
        <v>0</v>
      </c>
      <c r="E291" s="550">
        <v>0</v>
      </c>
      <c r="F291" s="550">
        <v>1355000</v>
      </c>
      <c r="G291" s="550"/>
      <c r="H291" s="550">
        <v>0</v>
      </c>
      <c r="I291" s="550"/>
      <c r="J291" s="550">
        <v>1355000</v>
      </c>
      <c r="K291" s="550">
        <v>2284000</v>
      </c>
      <c r="L291" s="550">
        <v>2284000</v>
      </c>
      <c r="M291" s="550">
        <v>2284000</v>
      </c>
      <c r="N291" s="550">
        <v>0</v>
      </c>
      <c r="O291" s="550">
        <v>0</v>
      </c>
      <c r="P291" s="550">
        <v>0</v>
      </c>
      <c r="Q291" s="550">
        <v>0</v>
      </c>
      <c r="R291" s="550">
        <v>0</v>
      </c>
    </row>
    <row r="292" spans="1:18">
      <c r="A292" s="622" t="s">
        <v>1806</v>
      </c>
      <c r="B292" s="622" t="s">
        <v>204</v>
      </c>
      <c r="C292" s="550">
        <v>5000000</v>
      </c>
      <c r="D292" s="550">
        <v>0</v>
      </c>
      <c r="E292" s="550">
        <v>0</v>
      </c>
      <c r="F292" s="550">
        <v>727000</v>
      </c>
      <c r="G292" s="550"/>
      <c r="H292" s="550">
        <v>0</v>
      </c>
      <c r="I292" s="550"/>
      <c r="J292" s="550">
        <v>727000</v>
      </c>
      <c r="K292" s="550">
        <v>5727000</v>
      </c>
      <c r="L292" s="550">
        <v>5727000</v>
      </c>
      <c r="M292" s="550">
        <v>5727000</v>
      </c>
      <c r="N292" s="550">
        <v>0</v>
      </c>
      <c r="O292" s="550">
        <v>0</v>
      </c>
      <c r="P292" s="550">
        <v>0</v>
      </c>
      <c r="Q292" s="550">
        <v>0</v>
      </c>
      <c r="R292" s="550">
        <v>0</v>
      </c>
    </row>
    <row r="293" spans="1:18">
      <c r="A293" s="622" t="s">
        <v>1806</v>
      </c>
      <c r="B293" s="622" t="s">
        <v>220</v>
      </c>
      <c r="C293" s="550">
        <v>3300000</v>
      </c>
      <c r="D293" s="550">
        <v>0</v>
      </c>
      <c r="E293" s="550">
        <v>0</v>
      </c>
      <c r="F293" s="550">
        <v>660000</v>
      </c>
      <c r="G293" s="550"/>
      <c r="H293" s="550">
        <v>0</v>
      </c>
      <c r="I293" s="550"/>
      <c r="J293" s="550">
        <v>660000</v>
      </c>
      <c r="K293" s="550">
        <v>3960000</v>
      </c>
      <c r="L293" s="550">
        <v>3960000</v>
      </c>
      <c r="M293" s="550">
        <v>3960000</v>
      </c>
      <c r="N293" s="550">
        <v>0</v>
      </c>
      <c r="O293" s="550">
        <v>0</v>
      </c>
      <c r="P293" s="550">
        <v>0</v>
      </c>
      <c r="Q293" s="550">
        <v>0</v>
      </c>
      <c r="R293" s="550">
        <v>0</v>
      </c>
    </row>
    <row r="294" spans="1:18">
      <c r="A294" s="622" t="s">
        <v>1805</v>
      </c>
      <c r="B294" s="622" t="s">
        <v>256</v>
      </c>
      <c r="C294" s="551">
        <v>12440000</v>
      </c>
      <c r="D294" s="551">
        <v>0</v>
      </c>
      <c r="E294" s="551">
        <v>0</v>
      </c>
      <c r="F294" s="551">
        <v>-2540000</v>
      </c>
      <c r="G294" s="551">
        <v>0</v>
      </c>
      <c r="H294" s="551">
        <v>0</v>
      </c>
      <c r="I294" s="551">
        <v>0</v>
      </c>
      <c r="J294" s="551">
        <v>-2540000</v>
      </c>
      <c r="K294" s="551">
        <v>9900000</v>
      </c>
      <c r="L294" s="551">
        <v>9850000</v>
      </c>
      <c r="M294" s="551">
        <v>9850000</v>
      </c>
      <c r="N294" s="551">
        <v>0</v>
      </c>
      <c r="O294" s="551">
        <v>0</v>
      </c>
      <c r="P294" s="551">
        <v>0</v>
      </c>
      <c r="Q294" s="551">
        <v>0</v>
      </c>
      <c r="R294" s="551">
        <v>50000</v>
      </c>
    </row>
    <row r="295" spans="1:18">
      <c r="A295" s="622" t="s">
        <v>1806</v>
      </c>
      <c r="B295" s="622" t="s">
        <v>215</v>
      </c>
      <c r="C295" s="550">
        <v>11600000</v>
      </c>
      <c r="D295" s="550">
        <v>0</v>
      </c>
      <c r="E295" s="550">
        <v>0</v>
      </c>
      <c r="F295" s="550">
        <v>-1700000</v>
      </c>
      <c r="G295" s="550"/>
      <c r="H295" s="550">
        <v>0</v>
      </c>
      <c r="I295" s="550"/>
      <c r="J295" s="550">
        <v>-1700000</v>
      </c>
      <c r="K295" s="550">
        <v>9900000</v>
      </c>
      <c r="L295" s="550">
        <v>9850000</v>
      </c>
      <c r="M295" s="550">
        <v>9850000</v>
      </c>
      <c r="N295" s="550">
        <v>0</v>
      </c>
      <c r="O295" s="550">
        <v>0</v>
      </c>
      <c r="P295" s="550">
        <v>0</v>
      </c>
      <c r="Q295" s="550">
        <v>0</v>
      </c>
      <c r="R295" s="550">
        <v>50000</v>
      </c>
    </row>
    <row r="296" spans="1:18">
      <c r="A296" s="622" t="s">
        <v>1806</v>
      </c>
      <c r="B296" s="622" t="s">
        <v>216</v>
      </c>
      <c r="C296" s="550">
        <v>840000</v>
      </c>
      <c r="D296" s="550">
        <v>0</v>
      </c>
      <c r="E296" s="550">
        <v>0</v>
      </c>
      <c r="F296" s="550">
        <v>-840000</v>
      </c>
      <c r="G296" s="550"/>
      <c r="H296" s="550">
        <v>0</v>
      </c>
      <c r="I296" s="550"/>
      <c r="J296" s="550">
        <v>-840000</v>
      </c>
      <c r="K296" s="550">
        <v>0</v>
      </c>
      <c r="L296" s="550">
        <v>0</v>
      </c>
      <c r="M296" s="550">
        <v>0</v>
      </c>
      <c r="N296" s="550">
        <v>0</v>
      </c>
      <c r="O296" s="550">
        <v>0</v>
      </c>
      <c r="P296" s="550">
        <v>0</v>
      </c>
      <c r="Q296" s="550">
        <v>0</v>
      </c>
      <c r="R296" s="550">
        <v>0</v>
      </c>
    </row>
    <row r="297" spans="1:18">
      <c r="A297" s="622" t="s">
        <v>1805</v>
      </c>
      <c r="B297" s="622" t="s">
        <v>316</v>
      </c>
      <c r="C297" s="551">
        <v>12300000</v>
      </c>
      <c r="D297" s="551">
        <v>0</v>
      </c>
      <c r="E297" s="551">
        <v>0</v>
      </c>
      <c r="F297" s="551">
        <v>-3600000</v>
      </c>
      <c r="G297" s="551">
        <v>0</v>
      </c>
      <c r="H297" s="551">
        <v>0</v>
      </c>
      <c r="I297" s="551">
        <v>0</v>
      </c>
      <c r="J297" s="551">
        <v>-3600000</v>
      </c>
      <c r="K297" s="551">
        <v>8700000</v>
      </c>
      <c r="L297" s="551">
        <v>8500000</v>
      </c>
      <c r="M297" s="551">
        <v>8500000</v>
      </c>
      <c r="N297" s="551">
        <v>0</v>
      </c>
      <c r="O297" s="551">
        <v>0</v>
      </c>
      <c r="P297" s="551">
        <v>0</v>
      </c>
      <c r="Q297" s="551">
        <v>0</v>
      </c>
      <c r="R297" s="551">
        <v>200000</v>
      </c>
    </row>
    <row r="298" spans="1:18">
      <c r="A298" s="622" t="s">
        <v>1806</v>
      </c>
      <c r="B298" s="622" t="s">
        <v>317</v>
      </c>
      <c r="C298" s="550">
        <v>2400000</v>
      </c>
      <c r="D298" s="550">
        <v>0</v>
      </c>
      <c r="E298" s="550">
        <v>0</v>
      </c>
      <c r="F298" s="550">
        <v>-1400000</v>
      </c>
      <c r="G298" s="550"/>
      <c r="H298" s="550">
        <v>0</v>
      </c>
      <c r="I298" s="550"/>
      <c r="J298" s="550">
        <v>-1400000</v>
      </c>
      <c r="K298" s="550">
        <v>1000000</v>
      </c>
      <c r="L298" s="550">
        <v>1000000</v>
      </c>
      <c r="M298" s="550">
        <v>1000000</v>
      </c>
      <c r="N298" s="550">
        <v>0</v>
      </c>
      <c r="O298" s="550">
        <v>0</v>
      </c>
      <c r="P298" s="550">
        <v>0</v>
      </c>
      <c r="Q298" s="550">
        <v>0</v>
      </c>
      <c r="R298" s="550">
        <v>0</v>
      </c>
    </row>
    <row r="299" spans="1:18">
      <c r="A299" s="622" t="s">
        <v>1806</v>
      </c>
      <c r="B299" s="622" t="s">
        <v>318</v>
      </c>
      <c r="C299" s="550">
        <v>9900000</v>
      </c>
      <c r="D299" s="550">
        <v>0</v>
      </c>
      <c r="E299" s="550">
        <v>0</v>
      </c>
      <c r="F299" s="550">
        <v>-2200000</v>
      </c>
      <c r="G299" s="550"/>
      <c r="H299" s="550">
        <v>0</v>
      </c>
      <c r="I299" s="550"/>
      <c r="J299" s="550">
        <v>-2200000</v>
      </c>
      <c r="K299" s="550">
        <v>7700000</v>
      </c>
      <c r="L299" s="550">
        <v>7500000</v>
      </c>
      <c r="M299" s="550">
        <v>7500000</v>
      </c>
      <c r="N299" s="550">
        <v>0</v>
      </c>
      <c r="O299" s="550">
        <v>0</v>
      </c>
      <c r="P299" s="550">
        <v>0</v>
      </c>
      <c r="Q299" s="550">
        <v>0</v>
      </c>
      <c r="R299" s="550">
        <v>200000</v>
      </c>
    </row>
    <row r="300" spans="1:18">
      <c r="A300" s="622" t="s">
        <v>1805</v>
      </c>
      <c r="B300" s="622" t="s">
        <v>159</v>
      </c>
      <c r="C300" s="551">
        <v>4300000</v>
      </c>
      <c r="D300" s="551">
        <v>0</v>
      </c>
      <c r="E300" s="551">
        <v>0</v>
      </c>
      <c r="F300" s="551">
        <v>0</v>
      </c>
      <c r="G300" s="551">
        <v>0</v>
      </c>
      <c r="H300" s="551">
        <v>0</v>
      </c>
      <c r="I300" s="551">
        <v>0</v>
      </c>
      <c r="J300" s="551">
        <v>0</v>
      </c>
      <c r="K300" s="551">
        <v>4300000</v>
      </c>
      <c r="L300" s="551">
        <v>4288420</v>
      </c>
      <c r="M300" s="551">
        <v>4288420</v>
      </c>
      <c r="N300" s="551">
        <v>0</v>
      </c>
      <c r="O300" s="551">
        <v>0</v>
      </c>
      <c r="P300" s="551">
        <v>0</v>
      </c>
      <c r="Q300" s="551">
        <v>0</v>
      </c>
      <c r="R300" s="551">
        <v>11580</v>
      </c>
    </row>
    <row r="301" spans="1:18">
      <c r="A301" s="622" t="s">
        <v>1806</v>
      </c>
      <c r="B301" s="622" t="s">
        <v>159</v>
      </c>
      <c r="C301" s="550">
        <v>4300000</v>
      </c>
      <c r="D301" s="550">
        <v>0</v>
      </c>
      <c r="E301" s="550">
        <v>0</v>
      </c>
      <c r="F301" s="550">
        <v>0</v>
      </c>
      <c r="G301" s="550"/>
      <c r="H301" s="550">
        <v>0</v>
      </c>
      <c r="I301" s="550"/>
      <c r="J301" s="550">
        <v>0</v>
      </c>
      <c r="K301" s="550">
        <v>4300000</v>
      </c>
      <c r="L301" s="550">
        <v>4288420</v>
      </c>
      <c r="M301" s="550">
        <v>4288420</v>
      </c>
      <c r="N301" s="550">
        <v>0</v>
      </c>
      <c r="O301" s="550">
        <v>0</v>
      </c>
      <c r="P301" s="550">
        <v>0</v>
      </c>
      <c r="Q301" s="550">
        <v>0</v>
      </c>
      <c r="R301" s="550">
        <v>11580</v>
      </c>
    </row>
    <row r="302" spans="1:18">
      <c r="A302" s="622" t="s">
        <v>1805</v>
      </c>
      <c r="B302" s="622" t="s">
        <v>313</v>
      </c>
      <c r="C302" s="551">
        <v>15663000</v>
      </c>
      <c r="D302" s="551">
        <v>0</v>
      </c>
      <c r="E302" s="551">
        <v>0</v>
      </c>
      <c r="F302" s="551">
        <v>0</v>
      </c>
      <c r="G302" s="551">
        <v>0</v>
      </c>
      <c r="H302" s="551">
        <v>0</v>
      </c>
      <c r="I302" s="551">
        <v>0</v>
      </c>
      <c r="J302" s="551">
        <v>0</v>
      </c>
      <c r="K302" s="551">
        <v>15663000</v>
      </c>
      <c r="L302" s="551">
        <v>15662360</v>
      </c>
      <c r="M302" s="551">
        <v>15662360</v>
      </c>
      <c r="N302" s="551">
        <v>0</v>
      </c>
      <c r="O302" s="551">
        <v>0</v>
      </c>
      <c r="P302" s="551">
        <v>0</v>
      </c>
      <c r="Q302" s="551">
        <v>0</v>
      </c>
      <c r="R302" s="551">
        <v>640</v>
      </c>
    </row>
    <row r="303" spans="1:18">
      <c r="A303" s="622" t="s">
        <v>1806</v>
      </c>
      <c r="B303" s="622" t="s">
        <v>2401</v>
      </c>
      <c r="C303" s="550">
        <v>15147000</v>
      </c>
      <c r="D303" s="550">
        <v>0</v>
      </c>
      <c r="E303" s="550">
        <v>0</v>
      </c>
      <c r="F303" s="550">
        <v>0</v>
      </c>
      <c r="G303" s="550"/>
      <c r="H303" s="550">
        <v>0</v>
      </c>
      <c r="I303" s="550"/>
      <c r="J303" s="550">
        <v>0</v>
      </c>
      <c r="K303" s="550">
        <v>15147000</v>
      </c>
      <c r="L303" s="550">
        <v>15147000</v>
      </c>
      <c r="M303" s="550">
        <v>15147000</v>
      </c>
      <c r="N303" s="550">
        <v>0</v>
      </c>
      <c r="O303" s="550">
        <v>0</v>
      </c>
      <c r="P303" s="550">
        <v>0</v>
      </c>
      <c r="Q303" s="550">
        <v>0</v>
      </c>
      <c r="R303" s="550">
        <v>0</v>
      </c>
    </row>
    <row r="304" spans="1:18">
      <c r="A304" s="622" t="s">
        <v>1806</v>
      </c>
      <c r="B304" s="622" t="s">
        <v>2568</v>
      </c>
      <c r="C304" s="550">
        <v>516000</v>
      </c>
      <c r="D304" s="550">
        <v>0</v>
      </c>
      <c r="E304" s="550">
        <v>0</v>
      </c>
      <c r="F304" s="550">
        <v>0</v>
      </c>
      <c r="G304" s="550"/>
      <c r="H304" s="550">
        <v>0</v>
      </c>
      <c r="I304" s="550"/>
      <c r="J304" s="550">
        <v>0</v>
      </c>
      <c r="K304" s="550">
        <v>516000</v>
      </c>
      <c r="L304" s="550">
        <v>515360</v>
      </c>
      <c r="M304" s="550">
        <v>515360</v>
      </c>
      <c r="N304" s="550">
        <v>0</v>
      </c>
      <c r="O304" s="550">
        <v>0</v>
      </c>
      <c r="P304" s="550">
        <v>0</v>
      </c>
      <c r="Q304" s="550">
        <v>0</v>
      </c>
      <c r="R304" s="550">
        <v>640</v>
      </c>
    </row>
    <row r="305" spans="1:18">
      <c r="A305" s="622" t="s">
        <v>1805</v>
      </c>
      <c r="B305" s="622" t="s">
        <v>160</v>
      </c>
      <c r="C305" s="551">
        <v>0</v>
      </c>
      <c r="D305" s="551">
        <v>0</v>
      </c>
      <c r="E305" s="551">
        <v>0</v>
      </c>
      <c r="F305" s="551">
        <v>9510000</v>
      </c>
      <c r="G305" s="551">
        <v>0</v>
      </c>
      <c r="H305" s="551">
        <v>0</v>
      </c>
      <c r="I305" s="551">
        <v>0</v>
      </c>
      <c r="J305" s="551">
        <v>9510000</v>
      </c>
      <c r="K305" s="551">
        <v>9510000</v>
      </c>
      <c r="L305" s="551">
        <v>9509270</v>
      </c>
      <c r="M305" s="551">
        <v>9509270</v>
      </c>
      <c r="N305" s="551">
        <v>0</v>
      </c>
      <c r="O305" s="551">
        <v>0</v>
      </c>
      <c r="P305" s="551">
        <v>0</v>
      </c>
      <c r="Q305" s="551">
        <v>0</v>
      </c>
      <c r="R305" s="551">
        <v>730</v>
      </c>
    </row>
    <row r="306" spans="1:18">
      <c r="A306" s="622" t="s">
        <v>1806</v>
      </c>
      <c r="B306" s="622" t="s">
        <v>280</v>
      </c>
      <c r="C306" s="550">
        <v>0</v>
      </c>
      <c r="D306" s="550">
        <v>0</v>
      </c>
      <c r="E306" s="550">
        <v>0</v>
      </c>
      <c r="F306" s="550">
        <v>9510000</v>
      </c>
      <c r="G306" s="550"/>
      <c r="H306" s="550">
        <v>0</v>
      </c>
      <c r="I306" s="550"/>
      <c r="J306" s="550">
        <v>9510000</v>
      </c>
      <c r="K306" s="550">
        <v>9510000</v>
      </c>
      <c r="L306" s="550">
        <v>9509270</v>
      </c>
      <c r="M306" s="550">
        <v>9509270</v>
      </c>
      <c r="N306" s="550">
        <v>0</v>
      </c>
      <c r="O306" s="550">
        <v>0</v>
      </c>
      <c r="P306" s="550">
        <v>0</v>
      </c>
      <c r="Q306" s="550">
        <v>0</v>
      </c>
      <c r="R306" s="550">
        <v>730</v>
      </c>
    </row>
    <row r="307" spans="1:18">
      <c r="A307" s="622" t="s">
        <v>1805</v>
      </c>
      <c r="B307" s="622" t="s">
        <v>235</v>
      </c>
      <c r="C307" s="551">
        <v>42730000</v>
      </c>
      <c r="D307" s="551">
        <v>0</v>
      </c>
      <c r="E307" s="551">
        <v>0</v>
      </c>
      <c r="F307" s="551">
        <v>-5600000</v>
      </c>
      <c r="G307" s="551">
        <v>0</v>
      </c>
      <c r="H307" s="551">
        <v>0</v>
      </c>
      <c r="I307" s="551">
        <v>0</v>
      </c>
      <c r="J307" s="551">
        <v>-5600000</v>
      </c>
      <c r="K307" s="551">
        <v>37130000</v>
      </c>
      <c r="L307" s="551">
        <v>37128400</v>
      </c>
      <c r="M307" s="551">
        <v>37128400</v>
      </c>
      <c r="N307" s="551">
        <v>0</v>
      </c>
      <c r="O307" s="551">
        <v>0</v>
      </c>
      <c r="P307" s="551">
        <v>0</v>
      </c>
      <c r="Q307" s="551">
        <v>0</v>
      </c>
      <c r="R307" s="551">
        <v>1600</v>
      </c>
    </row>
    <row r="308" spans="1:18">
      <c r="A308" s="622" t="s">
        <v>1806</v>
      </c>
      <c r="B308" s="622" t="s">
        <v>235</v>
      </c>
      <c r="C308" s="550">
        <v>42730000</v>
      </c>
      <c r="D308" s="550">
        <v>0</v>
      </c>
      <c r="E308" s="550">
        <v>0</v>
      </c>
      <c r="F308" s="550">
        <v>-5600000</v>
      </c>
      <c r="G308" s="550"/>
      <c r="H308" s="550">
        <v>0</v>
      </c>
      <c r="I308" s="550"/>
      <c r="J308" s="550">
        <v>-5600000</v>
      </c>
      <c r="K308" s="550">
        <v>37130000</v>
      </c>
      <c r="L308" s="550">
        <v>37128400</v>
      </c>
      <c r="M308" s="550">
        <v>37128400</v>
      </c>
      <c r="N308" s="550">
        <v>0</v>
      </c>
      <c r="O308" s="550">
        <v>0</v>
      </c>
      <c r="P308" s="550">
        <v>0</v>
      </c>
      <c r="Q308" s="550">
        <v>0</v>
      </c>
      <c r="R308" s="550">
        <v>1600</v>
      </c>
    </row>
    <row r="309" spans="1:18">
      <c r="A309" s="622" t="s">
        <v>1805</v>
      </c>
      <c r="B309" s="622" t="s">
        <v>315</v>
      </c>
      <c r="C309" s="551">
        <v>215000</v>
      </c>
      <c r="D309" s="551">
        <v>0</v>
      </c>
      <c r="E309" s="551">
        <v>0</v>
      </c>
      <c r="F309" s="551">
        <v>0</v>
      </c>
      <c r="G309" s="551">
        <v>0</v>
      </c>
      <c r="H309" s="551">
        <v>0</v>
      </c>
      <c r="I309" s="551">
        <v>0</v>
      </c>
      <c r="J309" s="551">
        <v>0</v>
      </c>
      <c r="K309" s="551">
        <v>215000</v>
      </c>
      <c r="L309" s="551">
        <v>214500</v>
      </c>
      <c r="M309" s="551">
        <v>214500</v>
      </c>
      <c r="N309" s="551">
        <v>0</v>
      </c>
      <c r="O309" s="551">
        <v>0</v>
      </c>
      <c r="P309" s="551">
        <v>0</v>
      </c>
      <c r="Q309" s="551">
        <v>0</v>
      </c>
      <c r="R309" s="551">
        <v>500</v>
      </c>
    </row>
    <row r="310" spans="1:18">
      <c r="A310" s="622" t="s">
        <v>1806</v>
      </c>
      <c r="B310" s="622" t="s">
        <v>315</v>
      </c>
      <c r="C310" s="550">
        <v>215000</v>
      </c>
      <c r="D310" s="550">
        <v>0</v>
      </c>
      <c r="E310" s="550">
        <v>0</v>
      </c>
      <c r="F310" s="550">
        <v>0</v>
      </c>
      <c r="G310" s="550"/>
      <c r="H310" s="550">
        <v>0</v>
      </c>
      <c r="I310" s="550"/>
      <c r="J310" s="550">
        <v>0</v>
      </c>
      <c r="K310" s="550">
        <v>215000</v>
      </c>
      <c r="L310" s="550">
        <v>214500</v>
      </c>
      <c r="M310" s="550">
        <v>214500</v>
      </c>
      <c r="N310" s="550">
        <v>0</v>
      </c>
      <c r="O310" s="550">
        <v>0</v>
      </c>
      <c r="P310" s="550">
        <v>0</v>
      </c>
      <c r="Q310" s="550">
        <v>0</v>
      </c>
      <c r="R310" s="550">
        <v>500</v>
      </c>
    </row>
    <row r="311" spans="1:18">
      <c r="A311" s="622" t="s">
        <v>1805</v>
      </c>
      <c r="B311" s="622" t="s">
        <v>2592</v>
      </c>
      <c r="C311" s="551">
        <v>1683000</v>
      </c>
      <c r="D311" s="551">
        <v>0</v>
      </c>
      <c r="E311" s="551">
        <v>0</v>
      </c>
      <c r="F311" s="551">
        <v>0</v>
      </c>
      <c r="G311" s="551">
        <v>0</v>
      </c>
      <c r="H311" s="551">
        <v>0</v>
      </c>
      <c r="I311" s="551">
        <v>0</v>
      </c>
      <c r="J311" s="551">
        <v>0</v>
      </c>
      <c r="K311" s="551">
        <v>1683000</v>
      </c>
      <c r="L311" s="551">
        <v>1683000</v>
      </c>
      <c r="M311" s="551">
        <v>1683000</v>
      </c>
      <c r="N311" s="551">
        <v>0</v>
      </c>
      <c r="O311" s="551">
        <v>0</v>
      </c>
      <c r="P311" s="551">
        <v>0</v>
      </c>
      <c r="Q311" s="551">
        <v>0</v>
      </c>
      <c r="R311" s="551">
        <v>0</v>
      </c>
    </row>
    <row r="312" spans="1:18">
      <c r="A312" s="622" t="s">
        <v>1806</v>
      </c>
      <c r="B312" s="622" t="s">
        <v>2592</v>
      </c>
      <c r="C312" s="550">
        <v>1683000</v>
      </c>
      <c r="D312" s="550">
        <v>0</v>
      </c>
      <c r="E312" s="550">
        <v>0</v>
      </c>
      <c r="F312" s="550">
        <v>0</v>
      </c>
      <c r="G312" s="550"/>
      <c r="H312" s="550">
        <v>0</v>
      </c>
      <c r="I312" s="550"/>
      <c r="J312" s="550">
        <v>0</v>
      </c>
      <c r="K312" s="550">
        <v>1683000</v>
      </c>
      <c r="L312" s="550">
        <v>1683000</v>
      </c>
      <c r="M312" s="550">
        <v>1683000</v>
      </c>
      <c r="N312" s="550">
        <v>0</v>
      </c>
      <c r="O312" s="550">
        <v>0</v>
      </c>
      <c r="P312" s="550">
        <v>0</v>
      </c>
      <c r="Q312" s="550">
        <v>0</v>
      </c>
      <c r="R312" s="550">
        <v>0</v>
      </c>
    </row>
    <row r="313" spans="1:18">
      <c r="A313" s="622" t="s">
        <v>1805</v>
      </c>
      <c r="B313" s="622" t="s">
        <v>298</v>
      </c>
      <c r="C313" s="551">
        <v>410000</v>
      </c>
      <c r="D313" s="551">
        <v>0</v>
      </c>
      <c r="E313" s="551">
        <v>0</v>
      </c>
      <c r="F313" s="551">
        <v>45000</v>
      </c>
      <c r="G313" s="551">
        <v>0</v>
      </c>
      <c r="H313" s="551">
        <v>0</v>
      </c>
      <c r="I313" s="551">
        <v>0</v>
      </c>
      <c r="J313" s="551">
        <v>45000</v>
      </c>
      <c r="K313" s="551">
        <v>455000</v>
      </c>
      <c r="L313" s="551">
        <v>453440</v>
      </c>
      <c r="M313" s="551">
        <v>453440</v>
      </c>
      <c r="N313" s="551">
        <v>0</v>
      </c>
      <c r="O313" s="551">
        <v>0</v>
      </c>
      <c r="P313" s="551">
        <v>0</v>
      </c>
      <c r="Q313" s="551">
        <v>0</v>
      </c>
      <c r="R313" s="551">
        <v>1560</v>
      </c>
    </row>
    <row r="314" spans="1:18">
      <c r="A314" s="622" t="s">
        <v>1806</v>
      </c>
      <c r="B314" s="622" t="s">
        <v>319</v>
      </c>
      <c r="C314" s="550">
        <v>280000</v>
      </c>
      <c r="D314" s="550">
        <v>0</v>
      </c>
      <c r="E314" s="550">
        <v>0</v>
      </c>
      <c r="F314" s="550">
        <v>45000</v>
      </c>
      <c r="G314" s="550"/>
      <c r="H314" s="550">
        <v>0</v>
      </c>
      <c r="I314" s="550"/>
      <c r="J314" s="550">
        <v>45000</v>
      </c>
      <c r="K314" s="550">
        <v>325000</v>
      </c>
      <c r="L314" s="550">
        <v>323440</v>
      </c>
      <c r="M314" s="550">
        <v>323440</v>
      </c>
      <c r="N314" s="550">
        <v>0</v>
      </c>
      <c r="O314" s="550">
        <v>0</v>
      </c>
      <c r="P314" s="550">
        <v>0</v>
      </c>
      <c r="Q314" s="550">
        <v>0</v>
      </c>
      <c r="R314" s="550">
        <v>1560</v>
      </c>
    </row>
    <row r="315" spans="1:18">
      <c r="A315" s="622" t="s">
        <v>1806</v>
      </c>
      <c r="B315" s="622" t="s">
        <v>320</v>
      </c>
      <c r="C315" s="550">
        <v>130000</v>
      </c>
      <c r="D315" s="550">
        <v>0</v>
      </c>
      <c r="E315" s="550">
        <v>0</v>
      </c>
      <c r="F315" s="550">
        <v>0</v>
      </c>
      <c r="G315" s="550"/>
      <c r="H315" s="550">
        <v>0</v>
      </c>
      <c r="I315" s="550"/>
      <c r="J315" s="550">
        <v>0</v>
      </c>
      <c r="K315" s="550">
        <v>130000</v>
      </c>
      <c r="L315" s="550">
        <v>130000</v>
      </c>
      <c r="M315" s="550">
        <v>130000</v>
      </c>
      <c r="N315" s="550">
        <v>0</v>
      </c>
      <c r="O315" s="550">
        <v>0</v>
      </c>
      <c r="P315" s="550">
        <v>0</v>
      </c>
      <c r="Q315" s="550">
        <v>0</v>
      </c>
      <c r="R315" s="550">
        <v>0</v>
      </c>
    </row>
    <row r="316" spans="1:18">
      <c r="A316" s="622" t="s">
        <v>1805</v>
      </c>
      <c r="B316" s="622" t="s">
        <v>192</v>
      </c>
      <c r="C316" s="551">
        <v>900000</v>
      </c>
      <c r="D316" s="551">
        <v>0</v>
      </c>
      <c r="E316" s="551">
        <v>0</v>
      </c>
      <c r="F316" s="551">
        <v>-300000</v>
      </c>
      <c r="G316" s="551">
        <v>0</v>
      </c>
      <c r="H316" s="551">
        <v>0</v>
      </c>
      <c r="I316" s="551">
        <v>0</v>
      </c>
      <c r="J316" s="551">
        <v>-300000</v>
      </c>
      <c r="K316" s="551">
        <v>600000</v>
      </c>
      <c r="L316" s="551">
        <v>599400</v>
      </c>
      <c r="M316" s="551">
        <v>599400</v>
      </c>
      <c r="N316" s="551">
        <v>0</v>
      </c>
      <c r="O316" s="551">
        <v>0</v>
      </c>
      <c r="P316" s="551">
        <v>0</v>
      </c>
      <c r="Q316" s="551">
        <v>0</v>
      </c>
      <c r="R316" s="551">
        <v>600</v>
      </c>
    </row>
    <row r="317" spans="1:18">
      <c r="A317" s="622" t="s">
        <v>1806</v>
      </c>
      <c r="B317" s="622" t="s">
        <v>226</v>
      </c>
      <c r="C317" s="550">
        <v>800000</v>
      </c>
      <c r="D317" s="550">
        <v>0</v>
      </c>
      <c r="E317" s="550">
        <v>0</v>
      </c>
      <c r="F317" s="550">
        <v>-300000</v>
      </c>
      <c r="G317" s="550"/>
      <c r="H317" s="550">
        <v>0</v>
      </c>
      <c r="I317" s="550"/>
      <c r="J317" s="550">
        <v>-300000</v>
      </c>
      <c r="K317" s="550">
        <v>500000</v>
      </c>
      <c r="L317" s="550">
        <v>500000</v>
      </c>
      <c r="M317" s="550">
        <v>500000</v>
      </c>
      <c r="N317" s="550">
        <v>0</v>
      </c>
      <c r="O317" s="550">
        <v>0</v>
      </c>
      <c r="P317" s="550">
        <v>0</v>
      </c>
      <c r="Q317" s="550">
        <v>0</v>
      </c>
      <c r="R317" s="550">
        <v>0</v>
      </c>
    </row>
    <row r="318" spans="1:18">
      <c r="A318" s="622" t="s">
        <v>1806</v>
      </c>
      <c r="B318" s="622" t="s">
        <v>225</v>
      </c>
      <c r="C318" s="550">
        <v>100000</v>
      </c>
      <c r="D318" s="550">
        <v>0</v>
      </c>
      <c r="E318" s="550">
        <v>0</v>
      </c>
      <c r="F318" s="550">
        <v>0</v>
      </c>
      <c r="G318" s="550"/>
      <c r="H318" s="550">
        <v>0</v>
      </c>
      <c r="I318" s="550"/>
      <c r="J318" s="550">
        <v>0</v>
      </c>
      <c r="K318" s="550">
        <v>100000</v>
      </c>
      <c r="L318" s="550">
        <v>99400</v>
      </c>
      <c r="M318" s="550">
        <v>99400</v>
      </c>
      <c r="N318" s="550">
        <v>0</v>
      </c>
      <c r="O318" s="550">
        <v>0</v>
      </c>
      <c r="P318" s="550">
        <v>0</v>
      </c>
      <c r="Q318" s="550">
        <v>0</v>
      </c>
      <c r="R318" s="550">
        <v>600</v>
      </c>
    </row>
    <row r="319" spans="1:18">
      <c r="A319" s="622" t="s">
        <v>1805</v>
      </c>
      <c r="B319" s="622" t="s">
        <v>322</v>
      </c>
      <c r="C319" s="551">
        <v>560000</v>
      </c>
      <c r="D319" s="551">
        <v>0</v>
      </c>
      <c r="E319" s="551">
        <v>0</v>
      </c>
      <c r="F319" s="551">
        <v>-257000</v>
      </c>
      <c r="G319" s="551">
        <v>0</v>
      </c>
      <c r="H319" s="551">
        <v>0</v>
      </c>
      <c r="I319" s="551">
        <v>0</v>
      </c>
      <c r="J319" s="551">
        <v>-257000</v>
      </c>
      <c r="K319" s="551">
        <v>303000</v>
      </c>
      <c r="L319" s="551">
        <v>303000</v>
      </c>
      <c r="M319" s="551">
        <v>303000</v>
      </c>
      <c r="N319" s="551">
        <v>0</v>
      </c>
      <c r="O319" s="551">
        <v>0</v>
      </c>
      <c r="P319" s="551">
        <v>0</v>
      </c>
      <c r="Q319" s="551">
        <v>0</v>
      </c>
      <c r="R319" s="551">
        <v>0</v>
      </c>
    </row>
    <row r="320" spans="1:18">
      <c r="A320" s="622" t="s">
        <v>1806</v>
      </c>
      <c r="B320" s="622" t="s">
        <v>323</v>
      </c>
      <c r="C320" s="550">
        <v>560000</v>
      </c>
      <c r="D320" s="550">
        <v>0</v>
      </c>
      <c r="E320" s="550">
        <v>0</v>
      </c>
      <c r="F320" s="550">
        <v>-257000</v>
      </c>
      <c r="G320" s="550"/>
      <c r="H320" s="550">
        <v>0</v>
      </c>
      <c r="I320" s="550"/>
      <c r="J320" s="550">
        <v>-257000</v>
      </c>
      <c r="K320" s="550">
        <v>303000</v>
      </c>
      <c r="L320" s="550">
        <v>303000</v>
      </c>
      <c r="M320" s="550">
        <v>303000</v>
      </c>
      <c r="N320" s="550">
        <v>0</v>
      </c>
      <c r="O320" s="550">
        <v>0</v>
      </c>
      <c r="P320" s="550">
        <v>0</v>
      </c>
      <c r="Q320" s="550">
        <v>0</v>
      </c>
      <c r="R320" s="550">
        <v>0</v>
      </c>
    </row>
    <row r="321" spans="1:18">
      <c r="A321" s="622" t="s">
        <v>1805</v>
      </c>
      <c r="B321" s="622" t="s">
        <v>147</v>
      </c>
      <c r="C321" s="551">
        <v>3570000</v>
      </c>
      <c r="D321" s="551">
        <v>0</v>
      </c>
      <c r="E321" s="551">
        <v>0</v>
      </c>
      <c r="F321" s="551">
        <v>0</v>
      </c>
      <c r="G321" s="551">
        <v>0</v>
      </c>
      <c r="H321" s="551">
        <v>0</v>
      </c>
      <c r="I321" s="551">
        <v>0</v>
      </c>
      <c r="J321" s="551">
        <v>0</v>
      </c>
      <c r="K321" s="551">
        <v>3570000</v>
      </c>
      <c r="L321" s="551">
        <v>3568390</v>
      </c>
      <c r="M321" s="551">
        <v>3568390</v>
      </c>
      <c r="N321" s="551">
        <v>0</v>
      </c>
      <c r="O321" s="551">
        <v>0</v>
      </c>
      <c r="P321" s="551">
        <v>0</v>
      </c>
      <c r="Q321" s="551">
        <v>0</v>
      </c>
      <c r="R321" s="551">
        <v>1610</v>
      </c>
    </row>
    <row r="322" spans="1:18">
      <c r="A322" s="622" t="s">
        <v>1806</v>
      </c>
      <c r="B322" s="622" t="s">
        <v>149</v>
      </c>
      <c r="C322" s="550">
        <v>900000</v>
      </c>
      <c r="D322" s="550">
        <v>0</v>
      </c>
      <c r="E322" s="550">
        <v>0</v>
      </c>
      <c r="F322" s="550">
        <v>0</v>
      </c>
      <c r="G322" s="550"/>
      <c r="H322" s="550">
        <v>0</v>
      </c>
      <c r="I322" s="550"/>
      <c r="J322" s="550">
        <v>0</v>
      </c>
      <c r="K322" s="550">
        <v>900000</v>
      </c>
      <c r="L322" s="550">
        <v>898990</v>
      </c>
      <c r="M322" s="550">
        <v>898990</v>
      </c>
      <c r="N322" s="550">
        <v>0</v>
      </c>
      <c r="O322" s="550">
        <v>0</v>
      </c>
      <c r="P322" s="550">
        <v>0</v>
      </c>
      <c r="Q322" s="550">
        <v>0</v>
      </c>
      <c r="R322" s="550">
        <v>1010</v>
      </c>
    </row>
    <row r="323" spans="1:18">
      <c r="A323" s="622" t="s">
        <v>1806</v>
      </c>
      <c r="B323" s="622" t="s">
        <v>148</v>
      </c>
      <c r="C323" s="550">
        <v>2670000</v>
      </c>
      <c r="D323" s="550">
        <v>0</v>
      </c>
      <c r="E323" s="550">
        <v>0</v>
      </c>
      <c r="F323" s="550">
        <v>0</v>
      </c>
      <c r="G323" s="550"/>
      <c r="H323" s="550">
        <v>0</v>
      </c>
      <c r="I323" s="550"/>
      <c r="J323" s="550">
        <v>0</v>
      </c>
      <c r="K323" s="550">
        <v>2670000</v>
      </c>
      <c r="L323" s="550">
        <v>2669400</v>
      </c>
      <c r="M323" s="550">
        <v>2669400</v>
      </c>
      <c r="N323" s="550">
        <v>0</v>
      </c>
      <c r="O323" s="550">
        <v>0</v>
      </c>
      <c r="P323" s="550">
        <v>0</v>
      </c>
      <c r="Q323" s="550">
        <v>0</v>
      </c>
      <c r="R323" s="550">
        <v>600</v>
      </c>
    </row>
    <row r="324" spans="1:18">
      <c r="A324" s="622" t="s">
        <v>1804</v>
      </c>
      <c r="B324" s="622" t="s">
        <v>2605</v>
      </c>
      <c r="C324" s="550">
        <v>0</v>
      </c>
      <c r="D324" s="550">
        <v>0</v>
      </c>
      <c r="E324" s="550">
        <v>0</v>
      </c>
      <c r="F324" s="550">
        <v>0</v>
      </c>
      <c r="G324" s="550">
        <v>0</v>
      </c>
      <c r="H324" s="550">
        <v>1834800</v>
      </c>
      <c r="I324" s="550">
        <v>0</v>
      </c>
      <c r="J324" s="550">
        <v>1834800</v>
      </c>
      <c r="K324" s="550">
        <v>1834800</v>
      </c>
      <c r="L324" s="550">
        <v>333600</v>
      </c>
      <c r="M324" s="550">
        <v>333600</v>
      </c>
      <c r="N324" s="550">
        <v>0</v>
      </c>
      <c r="O324" s="550">
        <v>0</v>
      </c>
      <c r="P324" s="550">
        <v>0</v>
      </c>
      <c r="Q324" s="550">
        <v>0</v>
      </c>
      <c r="R324" s="550">
        <v>1501200</v>
      </c>
    </row>
    <row r="325" spans="1:18">
      <c r="A325" s="622" t="s">
        <v>1805</v>
      </c>
      <c r="B325" s="622" t="s">
        <v>1851</v>
      </c>
      <c r="C325" s="551">
        <v>0</v>
      </c>
      <c r="D325" s="551">
        <v>0</v>
      </c>
      <c r="E325" s="551">
        <v>0</v>
      </c>
      <c r="F325" s="551">
        <v>0</v>
      </c>
      <c r="G325" s="551">
        <v>0</v>
      </c>
      <c r="H325" s="551">
        <v>1834800</v>
      </c>
      <c r="I325" s="551">
        <v>0</v>
      </c>
      <c r="J325" s="551">
        <v>1834800</v>
      </c>
      <c r="K325" s="551">
        <v>1834800</v>
      </c>
      <c r="L325" s="551">
        <v>333600</v>
      </c>
      <c r="M325" s="551">
        <v>333600</v>
      </c>
      <c r="N325" s="551">
        <v>0</v>
      </c>
      <c r="O325" s="551">
        <v>0</v>
      </c>
      <c r="P325" s="551">
        <v>0</v>
      </c>
      <c r="Q325" s="551">
        <v>0</v>
      </c>
      <c r="R325" s="551">
        <v>1501200</v>
      </c>
    </row>
    <row r="326" spans="1:18">
      <c r="A326" s="622" t="s">
        <v>1806</v>
      </c>
      <c r="B326" s="622" t="s">
        <v>1851</v>
      </c>
      <c r="C326" s="550">
        <v>0</v>
      </c>
      <c r="D326" s="550">
        <v>0</v>
      </c>
      <c r="E326" s="550">
        <v>0</v>
      </c>
      <c r="F326" s="550">
        <v>0</v>
      </c>
      <c r="G326" s="550"/>
      <c r="H326" s="550">
        <v>1834800</v>
      </c>
      <c r="I326" s="550"/>
      <c r="J326" s="550">
        <v>1834800</v>
      </c>
      <c r="K326" s="550">
        <v>1834800</v>
      </c>
      <c r="L326" s="550">
        <v>333600</v>
      </c>
      <c r="M326" s="550">
        <v>333600</v>
      </c>
      <c r="N326" s="550">
        <v>0</v>
      </c>
      <c r="O326" s="550">
        <v>0</v>
      </c>
      <c r="P326" s="550">
        <v>0</v>
      </c>
      <c r="Q326" s="550">
        <v>0</v>
      </c>
      <c r="R326" s="550">
        <v>1501200</v>
      </c>
    </row>
    <row r="327" spans="1:18">
      <c r="A327" s="622" t="s">
        <v>1804</v>
      </c>
      <c r="B327" s="622" t="s">
        <v>2615</v>
      </c>
      <c r="C327" s="550">
        <v>0</v>
      </c>
      <c r="D327" s="550">
        <v>0</v>
      </c>
      <c r="E327" s="550">
        <v>0</v>
      </c>
      <c r="F327" s="550">
        <v>0</v>
      </c>
      <c r="G327" s="550">
        <v>0</v>
      </c>
      <c r="H327" s="550">
        <v>1500000</v>
      </c>
      <c r="I327" s="550">
        <v>0</v>
      </c>
      <c r="J327" s="550">
        <v>1500000</v>
      </c>
      <c r="K327" s="550">
        <v>1500000</v>
      </c>
      <c r="L327" s="550">
        <v>1500000</v>
      </c>
      <c r="M327" s="550">
        <v>1500000</v>
      </c>
      <c r="N327" s="550">
        <v>0</v>
      </c>
      <c r="O327" s="550">
        <v>0</v>
      </c>
      <c r="P327" s="550">
        <v>0</v>
      </c>
      <c r="Q327" s="550">
        <v>0</v>
      </c>
      <c r="R327" s="550">
        <v>0</v>
      </c>
    </row>
    <row r="328" spans="1:18">
      <c r="A328" s="622" t="s">
        <v>1805</v>
      </c>
      <c r="B328" s="622" t="s">
        <v>160</v>
      </c>
      <c r="C328" s="551">
        <v>0</v>
      </c>
      <c r="D328" s="551">
        <v>0</v>
      </c>
      <c r="E328" s="551">
        <v>0</v>
      </c>
      <c r="F328" s="551">
        <v>0</v>
      </c>
      <c r="G328" s="551">
        <v>0</v>
      </c>
      <c r="H328" s="551">
        <v>720000</v>
      </c>
      <c r="I328" s="551">
        <v>0</v>
      </c>
      <c r="J328" s="551">
        <v>720000</v>
      </c>
      <c r="K328" s="551">
        <v>720000</v>
      </c>
      <c r="L328" s="551">
        <v>720000</v>
      </c>
      <c r="M328" s="551">
        <v>720000</v>
      </c>
      <c r="N328" s="551">
        <v>0</v>
      </c>
      <c r="O328" s="551">
        <v>0</v>
      </c>
      <c r="P328" s="551">
        <v>0</v>
      </c>
      <c r="Q328" s="551">
        <v>0</v>
      </c>
      <c r="R328" s="551">
        <v>0</v>
      </c>
    </row>
    <row r="329" spans="1:18">
      <c r="A329" s="622" t="s">
        <v>1806</v>
      </c>
      <c r="B329" s="622" t="s">
        <v>364</v>
      </c>
      <c r="C329" s="550">
        <v>0</v>
      </c>
      <c r="D329" s="550">
        <v>0</v>
      </c>
      <c r="E329" s="550">
        <v>0</v>
      </c>
      <c r="F329" s="550">
        <v>0</v>
      </c>
      <c r="G329" s="550"/>
      <c r="H329" s="550">
        <v>720000</v>
      </c>
      <c r="I329" s="550"/>
      <c r="J329" s="550">
        <v>720000</v>
      </c>
      <c r="K329" s="550">
        <v>720000</v>
      </c>
      <c r="L329" s="550">
        <v>720000</v>
      </c>
      <c r="M329" s="550">
        <v>720000</v>
      </c>
      <c r="N329" s="550">
        <v>0</v>
      </c>
      <c r="O329" s="550">
        <v>0</v>
      </c>
      <c r="P329" s="550">
        <v>0</v>
      </c>
      <c r="Q329" s="550">
        <v>0</v>
      </c>
      <c r="R329" s="550">
        <v>0</v>
      </c>
    </row>
    <row r="330" spans="1:18">
      <c r="A330" s="622" t="s">
        <v>1805</v>
      </c>
      <c r="B330" s="622" t="s">
        <v>235</v>
      </c>
      <c r="C330" s="551">
        <v>0</v>
      </c>
      <c r="D330" s="551">
        <v>0</v>
      </c>
      <c r="E330" s="551">
        <v>0</v>
      </c>
      <c r="F330" s="551">
        <v>0</v>
      </c>
      <c r="G330" s="551">
        <v>0</v>
      </c>
      <c r="H330" s="551">
        <v>780000</v>
      </c>
      <c r="I330" s="551">
        <v>0</v>
      </c>
      <c r="J330" s="551">
        <v>780000</v>
      </c>
      <c r="K330" s="551">
        <v>780000</v>
      </c>
      <c r="L330" s="551">
        <v>780000</v>
      </c>
      <c r="M330" s="551">
        <v>780000</v>
      </c>
      <c r="N330" s="551">
        <v>0</v>
      </c>
      <c r="O330" s="551">
        <v>0</v>
      </c>
      <c r="P330" s="551">
        <v>0</v>
      </c>
      <c r="Q330" s="551">
        <v>0</v>
      </c>
      <c r="R330" s="551">
        <v>0</v>
      </c>
    </row>
    <row r="331" spans="1:18">
      <c r="A331" s="622" t="s">
        <v>1806</v>
      </c>
      <c r="B331" s="622" t="s">
        <v>235</v>
      </c>
      <c r="C331" s="550">
        <v>0</v>
      </c>
      <c r="D331" s="550">
        <v>0</v>
      </c>
      <c r="E331" s="550">
        <v>0</v>
      </c>
      <c r="F331" s="550">
        <v>0</v>
      </c>
      <c r="G331" s="550"/>
      <c r="H331" s="550">
        <v>780000</v>
      </c>
      <c r="I331" s="550"/>
      <c r="J331" s="550">
        <v>780000</v>
      </c>
      <c r="K331" s="550">
        <v>780000</v>
      </c>
      <c r="L331" s="550">
        <v>780000</v>
      </c>
      <c r="M331" s="550">
        <v>780000</v>
      </c>
      <c r="N331" s="550">
        <v>0</v>
      </c>
      <c r="O331" s="550">
        <v>0</v>
      </c>
      <c r="P331" s="550">
        <v>0</v>
      </c>
      <c r="Q331" s="550">
        <v>0</v>
      </c>
      <c r="R331" s="550">
        <v>0</v>
      </c>
    </row>
    <row r="332" spans="1:18">
      <c r="A332" s="622" t="s">
        <v>1804</v>
      </c>
      <c r="B332" s="622" t="s">
        <v>2622</v>
      </c>
      <c r="C332" s="550">
        <v>0</v>
      </c>
      <c r="D332" s="550">
        <v>0</v>
      </c>
      <c r="E332" s="550">
        <v>0</v>
      </c>
      <c r="F332" s="550">
        <v>0</v>
      </c>
      <c r="G332" s="550">
        <v>0</v>
      </c>
      <c r="H332" s="550">
        <v>27000000</v>
      </c>
      <c r="I332" s="550">
        <v>0</v>
      </c>
      <c r="J332" s="550">
        <v>27000000</v>
      </c>
      <c r="K332" s="550">
        <v>27000000</v>
      </c>
      <c r="L332" s="550">
        <v>20555690</v>
      </c>
      <c r="M332" s="550">
        <v>20555690</v>
      </c>
      <c r="N332" s="550">
        <v>0</v>
      </c>
      <c r="O332" s="550">
        <v>0</v>
      </c>
      <c r="P332" s="550">
        <v>0</v>
      </c>
      <c r="Q332" s="550">
        <v>0</v>
      </c>
      <c r="R332" s="550">
        <v>6444310</v>
      </c>
    </row>
    <row r="333" spans="1:18">
      <c r="A333" s="622" t="s">
        <v>1805</v>
      </c>
      <c r="B333" s="622" t="s">
        <v>321</v>
      </c>
      <c r="C333" s="551">
        <v>0</v>
      </c>
      <c r="D333" s="551">
        <v>0</v>
      </c>
      <c r="E333" s="551">
        <v>0</v>
      </c>
      <c r="F333" s="551">
        <v>0</v>
      </c>
      <c r="G333" s="551">
        <v>0</v>
      </c>
      <c r="H333" s="551">
        <v>15575000</v>
      </c>
      <c r="I333" s="551">
        <v>0</v>
      </c>
      <c r="J333" s="551">
        <v>15575000</v>
      </c>
      <c r="K333" s="551">
        <v>15575000</v>
      </c>
      <c r="L333" s="551">
        <v>14229890</v>
      </c>
      <c r="M333" s="551">
        <v>14229890</v>
      </c>
      <c r="N333" s="551">
        <v>0</v>
      </c>
      <c r="O333" s="551">
        <v>0</v>
      </c>
      <c r="P333" s="551">
        <v>0</v>
      </c>
      <c r="Q333" s="551">
        <v>0</v>
      </c>
      <c r="R333" s="551">
        <v>1345110</v>
      </c>
    </row>
    <row r="334" spans="1:18">
      <c r="A334" s="622" t="s">
        <v>1806</v>
      </c>
      <c r="B334" s="622" t="s">
        <v>144</v>
      </c>
      <c r="C334" s="550">
        <v>0</v>
      </c>
      <c r="D334" s="550">
        <v>0</v>
      </c>
      <c r="E334" s="550">
        <v>0</v>
      </c>
      <c r="F334" s="550">
        <v>0</v>
      </c>
      <c r="G334" s="550"/>
      <c r="H334" s="550">
        <v>13515000</v>
      </c>
      <c r="I334" s="550"/>
      <c r="J334" s="550">
        <v>13515000</v>
      </c>
      <c r="K334" s="550">
        <v>13515000</v>
      </c>
      <c r="L334" s="550">
        <v>12175890</v>
      </c>
      <c r="M334" s="550">
        <v>12175890</v>
      </c>
      <c r="N334" s="550">
        <v>0</v>
      </c>
      <c r="O334" s="550">
        <v>0</v>
      </c>
      <c r="P334" s="550">
        <v>0</v>
      </c>
      <c r="Q334" s="550">
        <v>0</v>
      </c>
      <c r="R334" s="550">
        <v>1339110</v>
      </c>
    </row>
    <row r="335" spans="1:18">
      <c r="A335" s="622" t="s">
        <v>1806</v>
      </c>
      <c r="B335" s="622" t="s">
        <v>220</v>
      </c>
      <c r="C335" s="550">
        <v>0</v>
      </c>
      <c r="D335" s="550">
        <v>0</v>
      </c>
      <c r="E335" s="550">
        <v>0</v>
      </c>
      <c r="F335" s="550">
        <v>0</v>
      </c>
      <c r="G335" s="550"/>
      <c r="H335" s="550">
        <v>60000</v>
      </c>
      <c r="I335" s="550"/>
      <c r="J335" s="550">
        <v>60000</v>
      </c>
      <c r="K335" s="550">
        <v>60000</v>
      </c>
      <c r="L335" s="550">
        <v>54000</v>
      </c>
      <c r="M335" s="550">
        <v>54000</v>
      </c>
      <c r="N335" s="550">
        <v>0</v>
      </c>
      <c r="O335" s="550">
        <v>0</v>
      </c>
      <c r="P335" s="550">
        <v>0</v>
      </c>
      <c r="Q335" s="550">
        <v>0</v>
      </c>
      <c r="R335" s="550">
        <v>6000</v>
      </c>
    </row>
    <row r="336" spans="1:18">
      <c r="A336" s="622" t="s">
        <v>1806</v>
      </c>
      <c r="B336" s="622" t="s">
        <v>206</v>
      </c>
      <c r="C336" s="550">
        <v>0</v>
      </c>
      <c r="D336" s="550">
        <v>0</v>
      </c>
      <c r="E336" s="550">
        <v>0</v>
      </c>
      <c r="F336" s="550">
        <v>0</v>
      </c>
      <c r="G336" s="550"/>
      <c r="H336" s="550">
        <v>2000000</v>
      </c>
      <c r="I336" s="550"/>
      <c r="J336" s="550">
        <v>2000000</v>
      </c>
      <c r="K336" s="550">
        <v>2000000</v>
      </c>
      <c r="L336" s="550">
        <v>2000000</v>
      </c>
      <c r="M336" s="550">
        <v>2000000</v>
      </c>
      <c r="N336" s="550">
        <v>0</v>
      </c>
      <c r="O336" s="550">
        <v>0</v>
      </c>
      <c r="P336" s="550">
        <v>0</v>
      </c>
      <c r="Q336" s="550">
        <v>0</v>
      </c>
      <c r="R336" s="550">
        <v>0</v>
      </c>
    </row>
    <row r="337" spans="1:18">
      <c r="A337" s="622" t="s">
        <v>1805</v>
      </c>
      <c r="B337" s="622" t="s">
        <v>322</v>
      </c>
      <c r="C337" s="551">
        <v>0</v>
      </c>
      <c r="D337" s="551">
        <v>0</v>
      </c>
      <c r="E337" s="551">
        <v>0</v>
      </c>
      <c r="F337" s="551">
        <v>0</v>
      </c>
      <c r="G337" s="551">
        <v>0</v>
      </c>
      <c r="H337" s="551">
        <v>6625000</v>
      </c>
      <c r="I337" s="551">
        <v>0</v>
      </c>
      <c r="J337" s="551">
        <v>6625000</v>
      </c>
      <c r="K337" s="551">
        <v>6625000</v>
      </c>
      <c r="L337" s="551">
        <v>3240000</v>
      </c>
      <c r="M337" s="551">
        <v>3240000</v>
      </c>
      <c r="N337" s="551">
        <v>0</v>
      </c>
      <c r="O337" s="551">
        <v>0</v>
      </c>
      <c r="P337" s="551">
        <v>0</v>
      </c>
      <c r="Q337" s="551">
        <v>0</v>
      </c>
      <c r="R337" s="551">
        <v>3385000</v>
      </c>
    </row>
    <row r="338" spans="1:18">
      <c r="A338" s="622" t="s">
        <v>1806</v>
      </c>
      <c r="B338" s="622" t="s">
        <v>323</v>
      </c>
      <c r="C338" s="550">
        <v>0</v>
      </c>
      <c r="D338" s="550">
        <v>0</v>
      </c>
      <c r="E338" s="550">
        <v>0</v>
      </c>
      <c r="F338" s="550">
        <v>0</v>
      </c>
      <c r="G338" s="550"/>
      <c r="H338" s="550">
        <v>6625000</v>
      </c>
      <c r="I338" s="550"/>
      <c r="J338" s="550">
        <v>6625000</v>
      </c>
      <c r="K338" s="550">
        <v>6625000</v>
      </c>
      <c r="L338" s="550">
        <v>3240000</v>
      </c>
      <c r="M338" s="550">
        <v>3240000</v>
      </c>
      <c r="N338" s="550">
        <v>0</v>
      </c>
      <c r="O338" s="550">
        <v>0</v>
      </c>
      <c r="P338" s="550">
        <v>0</v>
      </c>
      <c r="Q338" s="550">
        <v>0</v>
      </c>
      <c r="R338" s="550">
        <v>3385000</v>
      </c>
    </row>
    <row r="339" spans="1:18">
      <c r="A339" s="622" t="s">
        <v>1805</v>
      </c>
      <c r="B339" s="622" t="s">
        <v>147</v>
      </c>
      <c r="C339" s="551">
        <v>0</v>
      </c>
      <c r="D339" s="551">
        <v>0</v>
      </c>
      <c r="E339" s="551">
        <v>0</v>
      </c>
      <c r="F339" s="551">
        <v>0</v>
      </c>
      <c r="G339" s="551">
        <v>0</v>
      </c>
      <c r="H339" s="551">
        <v>4800000</v>
      </c>
      <c r="I339" s="551">
        <v>0</v>
      </c>
      <c r="J339" s="551">
        <v>4800000</v>
      </c>
      <c r="K339" s="551">
        <v>4800000</v>
      </c>
      <c r="L339" s="551">
        <v>3085800</v>
      </c>
      <c r="M339" s="551">
        <v>3085800</v>
      </c>
      <c r="N339" s="551">
        <v>0</v>
      </c>
      <c r="O339" s="551">
        <v>0</v>
      </c>
      <c r="P339" s="551">
        <v>0</v>
      </c>
      <c r="Q339" s="551">
        <v>0</v>
      </c>
      <c r="R339" s="551">
        <v>1714200</v>
      </c>
    </row>
    <row r="340" spans="1:18">
      <c r="A340" s="622" t="s">
        <v>1806</v>
      </c>
      <c r="B340" s="622" t="s">
        <v>149</v>
      </c>
      <c r="C340" s="550">
        <v>0</v>
      </c>
      <c r="D340" s="550">
        <v>0</v>
      </c>
      <c r="E340" s="550">
        <v>0</v>
      </c>
      <c r="F340" s="550">
        <v>0</v>
      </c>
      <c r="G340" s="550"/>
      <c r="H340" s="550">
        <v>4800000</v>
      </c>
      <c r="I340" s="550"/>
      <c r="J340" s="550">
        <v>4800000</v>
      </c>
      <c r="K340" s="550">
        <v>4800000</v>
      </c>
      <c r="L340" s="550">
        <v>3085800</v>
      </c>
      <c r="M340" s="550">
        <v>3085800</v>
      </c>
      <c r="N340" s="550">
        <v>0</v>
      </c>
      <c r="O340" s="550">
        <v>0</v>
      </c>
      <c r="P340" s="550">
        <v>0</v>
      </c>
      <c r="Q340" s="550">
        <v>0</v>
      </c>
      <c r="R340" s="550">
        <v>1714200</v>
      </c>
    </row>
    <row r="341" spans="1:18">
      <c r="A341" s="622" t="s">
        <v>1804</v>
      </c>
      <c r="B341" s="622" t="s">
        <v>2628</v>
      </c>
      <c r="C341" s="550">
        <v>0</v>
      </c>
      <c r="D341" s="550">
        <v>0</v>
      </c>
      <c r="E341" s="550">
        <v>0</v>
      </c>
      <c r="F341" s="550">
        <v>0</v>
      </c>
      <c r="G341" s="550">
        <v>0</v>
      </c>
      <c r="H341" s="550">
        <v>830000000</v>
      </c>
      <c r="I341" s="550">
        <v>0</v>
      </c>
      <c r="J341" s="550">
        <v>830000000</v>
      </c>
      <c r="K341" s="550">
        <v>830000000</v>
      </c>
      <c r="L341" s="550">
        <v>830000000</v>
      </c>
      <c r="M341" s="550">
        <v>830000000</v>
      </c>
      <c r="N341" s="550">
        <v>0</v>
      </c>
      <c r="O341" s="550">
        <v>0</v>
      </c>
      <c r="P341" s="550">
        <v>0</v>
      </c>
      <c r="Q341" s="550">
        <v>0</v>
      </c>
      <c r="R341" s="550">
        <v>0</v>
      </c>
    </row>
    <row r="342" spans="1:18">
      <c r="A342" s="622" t="s">
        <v>1805</v>
      </c>
      <c r="B342" s="622" t="s">
        <v>321</v>
      </c>
      <c r="C342" s="551">
        <v>0</v>
      </c>
      <c r="D342" s="551">
        <v>0</v>
      </c>
      <c r="E342" s="551">
        <v>0</v>
      </c>
      <c r="F342" s="551">
        <v>-3102000</v>
      </c>
      <c r="G342" s="551">
        <v>0</v>
      </c>
      <c r="H342" s="551">
        <v>54530000</v>
      </c>
      <c r="I342" s="551">
        <v>0</v>
      </c>
      <c r="J342" s="551">
        <v>51428000</v>
      </c>
      <c r="K342" s="551">
        <v>51428000</v>
      </c>
      <c r="L342" s="551">
        <v>51428000</v>
      </c>
      <c r="M342" s="551">
        <v>51428000</v>
      </c>
      <c r="N342" s="551">
        <v>0</v>
      </c>
      <c r="O342" s="551">
        <v>0</v>
      </c>
      <c r="P342" s="551">
        <v>0</v>
      </c>
      <c r="Q342" s="551">
        <v>0</v>
      </c>
      <c r="R342" s="551">
        <v>0</v>
      </c>
    </row>
    <row r="343" spans="1:18">
      <c r="A343" s="622" t="s">
        <v>1806</v>
      </c>
      <c r="B343" s="622" t="s">
        <v>144</v>
      </c>
      <c r="C343" s="550">
        <v>0</v>
      </c>
      <c r="D343" s="550">
        <v>0</v>
      </c>
      <c r="E343" s="550">
        <v>0</v>
      </c>
      <c r="F343" s="550">
        <v>3439200</v>
      </c>
      <c r="G343" s="550"/>
      <c r="H343" s="550">
        <v>6160000</v>
      </c>
      <c r="I343" s="550"/>
      <c r="J343" s="550">
        <v>9599200</v>
      </c>
      <c r="K343" s="550">
        <v>9599200</v>
      </c>
      <c r="L343" s="550">
        <v>9599200</v>
      </c>
      <c r="M343" s="550">
        <v>9599200</v>
      </c>
      <c r="N343" s="550">
        <v>0</v>
      </c>
      <c r="O343" s="550">
        <v>0</v>
      </c>
      <c r="P343" s="550">
        <v>0</v>
      </c>
      <c r="Q343" s="550">
        <v>0</v>
      </c>
      <c r="R343" s="550">
        <v>0</v>
      </c>
    </row>
    <row r="344" spans="1:18">
      <c r="A344" s="622" t="s">
        <v>1806</v>
      </c>
      <c r="B344" s="622" t="s">
        <v>204</v>
      </c>
      <c r="C344" s="550">
        <v>0</v>
      </c>
      <c r="D344" s="550">
        <v>0</v>
      </c>
      <c r="E344" s="550">
        <v>0</v>
      </c>
      <c r="F344" s="550">
        <v>-2691200</v>
      </c>
      <c r="G344" s="550"/>
      <c r="H344" s="550">
        <v>38070000</v>
      </c>
      <c r="I344" s="550"/>
      <c r="J344" s="550">
        <v>35378800</v>
      </c>
      <c r="K344" s="550">
        <v>35378800</v>
      </c>
      <c r="L344" s="550">
        <v>35378800</v>
      </c>
      <c r="M344" s="550">
        <v>35378800</v>
      </c>
      <c r="N344" s="550">
        <v>0</v>
      </c>
      <c r="O344" s="550">
        <v>0</v>
      </c>
      <c r="P344" s="550">
        <v>0</v>
      </c>
      <c r="Q344" s="550">
        <v>0</v>
      </c>
      <c r="R344" s="550">
        <v>0</v>
      </c>
    </row>
    <row r="345" spans="1:18">
      <c r="A345" s="622" t="s">
        <v>1806</v>
      </c>
      <c r="B345" s="622" t="s">
        <v>220</v>
      </c>
      <c r="C345" s="550">
        <v>0</v>
      </c>
      <c r="D345" s="550">
        <v>0</v>
      </c>
      <c r="E345" s="550">
        <v>0</v>
      </c>
      <c r="F345" s="550">
        <v>-3850000</v>
      </c>
      <c r="G345" s="550"/>
      <c r="H345" s="550">
        <v>10300000</v>
      </c>
      <c r="I345" s="550"/>
      <c r="J345" s="550">
        <v>6450000</v>
      </c>
      <c r="K345" s="550">
        <v>6450000</v>
      </c>
      <c r="L345" s="550">
        <v>6450000</v>
      </c>
      <c r="M345" s="550">
        <v>6450000</v>
      </c>
      <c r="N345" s="550">
        <v>0</v>
      </c>
      <c r="O345" s="550">
        <v>0</v>
      </c>
      <c r="P345" s="550">
        <v>0</v>
      </c>
      <c r="Q345" s="550">
        <v>0</v>
      </c>
      <c r="R345" s="550">
        <v>0</v>
      </c>
    </row>
    <row r="346" spans="1:18">
      <c r="A346" s="622" t="s">
        <v>1805</v>
      </c>
      <c r="B346" s="622" t="s">
        <v>1880</v>
      </c>
      <c r="C346" s="551">
        <v>0</v>
      </c>
      <c r="D346" s="551">
        <v>0</v>
      </c>
      <c r="E346" s="551">
        <v>0</v>
      </c>
      <c r="F346" s="551">
        <v>-8392000</v>
      </c>
      <c r="G346" s="551">
        <v>0</v>
      </c>
      <c r="H346" s="551">
        <v>20980000</v>
      </c>
      <c r="I346" s="551">
        <v>0</v>
      </c>
      <c r="J346" s="551">
        <v>12588000</v>
      </c>
      <c r="K346" s="551">
        <v>12588000</v>
      </c>
      <c r="L346" s="551">
        <v>12588000</v>
      </c>
      <c r="M346" s="551">
        <v>12588000</v>
      </c>
      <c r="N346" s="551">
        <v>0</v>
      </c>
      <c r="O346" s="551">
        <v>0</v>
      </c>
      <c r="P346" s="551">
        <v>0</v>
      </c>
      <c r="Q346" s="551">
        <v>0</v>
      </c>
      <c r="R346" s="551">
        <v>0</v>
      </c>
    </row>
    <row r="347" spans="1:18">
      <c r="A347" s="622" t="s">
        <v>1806</v>
      </c>
      <c r="B347" s="622" t="s">
        <v>469</v>
      </c>
      <c r="C347" s="550">
        <v>0</v>
      </c>
      <c r="D347" s="550">
        <v>0</v>
      </c>
      <c r="E347" s="550">
        <v>0</v>
      </c>
      <c r="F347" s="550">
        <v>-2490000</v>
      </c>
      <c r="G347" s="550"/>
      <c r="H347" s="550">
        <v>4980000</v>
      </c>
      <c r="I347" s="550"/>
      <c r="J347" s="550">
        <v>2490000</v>
      </c>
      <c r="K347" s="550">
        <v>2490000</v>
      </c>
      <c r="L347" s="550">
        <v>2490000</v>
      </c>
      <c r="M347" s="550">
        <v>2490000</v>
      </c>
      <c r="N347" s="550">
        <v>0</v>
      </c>
      <c r="O347" s="550">
        <v>0</v>
      </c>
      <c r="P347" s="550">
        <v>0</v>
      </c>
      <c r="Q347" s="550">
        <v>0</v>
      </c>
      <c r="R347" s="550">
        <v>0</v>
      </c>
    </row>
    <row r="348" spans="1:18">
      <c r="A348" s="622" t="s">
        <v>1806</v>
      </c>
      <c r="B348" s="622" t="s">
        <v>2548</v>
      </c>
      <c r="C348" s="550">
        <v>0</v>
      </c>
      <c r="D348" s="550">
        <v>0</v>
      </c>
      <c r="E348" s="550">
        <v>0</v>
      </c>
      <c r="F348" s="550">
        <v>-5902000</v>
      </c>
      <c r="G348" s="550"/>
      <c r="H348" s="550">
        <v>16000000</v>
      </c>
      <c r="I348" s="550"/>
      <c r="J348" s="550">
        <v>10098000</v>
      </c>
      <c r="K348" s="550">
        <v>10098000</v>
      </c>
      <c r="L348" s="550">
        <v>10098000</v>
      </c>
      <c r="M348" s="550">
        <v>10098000</v>
      </c>
      <c r="N348" s="550">
        <v>0</v>
      </c>
      <c r="O348" s="550">
        <v>0</v>
      </c>
      <c r="P348" s="550">
        <v>0</v>
      </c>
      <c r="Q348" s="550">
        <v>0</v>
      </c>
      <c r="R348" s="550">
        <v>0</v>
      </c>
    </row>
    <row r="349" spans="1:18">
      <c r="A349" s="622" t="s">
        <v>1805</v>
      </c>
      <c r="B349" s="622" t="s">
        <v>256</v>
      </c>
      <c r="C349" s="551">
        <v>0</v>
      </c>
      <c r="D349" s="551">
        <v>0</v>
      </c>
      <c r="E349" s="551">
        <v>0</v>
      </c>
      <c r="F349" s="551">
        <v>-985000</v>
      </c>
      <c r="G349" s="551">
        <v>0</v>
      </c>
      <c r="H349" s="551">
        <v>150200000</v>
      </c>
      <c r="I349" s="551">
        <v>0</v>
      </c>
      <c r="J349" s="551">
        <v>149215000</v>
      </c>
      <c r="K349" s="551">
        <v>149215000</v>
      </c>
      <c r="L349" s="551">
        <v>149215000</v>
      </c>
      <c r="M349" s="551">
        <v>149215000</v>
      </c>
      <c r="N349" s="551">
        <v>0</v>
      </c>
      <c r="O349" s="551">
        <v>0</v>
      </c>
      <c r="P349" s="551">
        <v>0</v>
      </c>
      <c r="Q349" s="551">
        <v>0</v>
      </c>
      <c r="R349" s="551">
        <v>0</v>
      </c>
    </row>
    <row r="350" spans="1:18">
      <c r="A350" s="622" t="s">
        <v>1806</v>
      </c>
      <c r="B350" s="622" t="s">
        <v>215</v>
      </c>
      <c r="C350" s="550">
        <v>0</v>
      </c>
      <c r="D350" s="550">
        <v>0</v>
      </c>
      <c r="E350" s="550">
        <v>0</v>
      </c>
      <c r="F350" s="550">
        <v>-4200000</v>
      </c>
      <c r="G350" s="550"/>
      <c r="H350" s="550">
        <v>124200000</v>
      </c>
      <c r="I350" s="550"/>
      <c r="J350" s="550">
        <v>120000000</v>
      </c>
      <c r="K350" s="550">
        <v>120000000</v>
      </c>
      <c r="L350" s="550">
        <v>120000000</v>
      </c>
      <c r="M350" s="550">
        <v>120000000</v>
      </c>
      <c r="N350" s="550">
        <v>0</v>
      </c>
      <c r="O350" s="550">
        <v>0</v>
      </c>
      <c r="P350" s="550">
        <v>0</v>
      </c>
      <c r="Q350" s="550">
        <v>0</v>
      </c>
      <c r="R350" s="550">
        <v>0</v>
      </c>
    </row>
    <row r="351" spans="1:18">
      <c r="A351" s="622" t="s">
        <v>1806</v>
      </c>
      <c r="B351" s="622" t="s">
        <v>216</v>
      </c>
      <c r="C351" s="550">
        <v>0</v>
      </c>
      <c r="D351" s="550">
        <v>0</v>
      </c>
      <c r="E351" s="550">
        <v>0</v>
      </c>
      <c r="F351" s="550">
        <v>3215000</v>
      </c>
      <c r="G351" s="550"/>
      <c r="H351" s="550">
        <v>26000000</v>
      </c>
      <c r="I351" s="550"/>
      <c r="J351" s="550">
        <v>29215000</v>
      </c>
      <c r="K351" s="550">
        <v>29215000</v>
      </c>
      <c r="L351" s="550">
        <v>29215000</v>
      </c>
      <c r="M351" s="550">
        <v>29215000</v>
      </c>
      <c r="N351" s="550">
        <v>0</v>
      </c>
      <c r="O351" s="550">
        <v>0</v>
      </c>
      <c r="P351" s="550">
        <v>0</v>
      </c>
      <c r="Q351" s="550">
        <v>0</v>
      </c>
      <c r="R351" s="550">
        <v>0</v>
      </c>
    </row>
    <row r="352" spans="1:18">
      <c r="A352" s="622" t="s">
        <v>1805</v>
      </c>
      <c r="B352" s="622" t="s">
        <v>159</v>
      </c>
      <c r="C352" s="551">
        <v>0</v>
      </c>
      <c r="D352" s="551">
        <v>0</v>
      </c>
      <c r="E352" s="551">
        <v>0</v>
      </c>
      <c r="F352" s="551">
        <v>14886480</v>
      </c>
      <c r="G352" s="551">
        <v>0</v>
      </c>
      <c r="H352" s="551">
        <v>137130000</v>
      </c>
      <c r="I352" s="551">
        <v>0</v>
      </c>
      <c r="J352" s="551">
        <v>152016480</v>
      </c>
      <c r="K352" s="551">
        <v>152016480</v>
      </c>
      <c r="L352" s="551">
        <v>152016480</v>
      </c>
      <c r="M352" s="551">
        <v>152016480</v>
      </c>
      <c r="N352" s="551">
        <v>0</v>
      </c>
      <c r="O352" s="551">
        <v>0</v>
      </c>
      <c r="P352" s="551">
        <v>0</v>
      </c>
      <c r="Q352" s="551">
        <v>0</v>
      </c>
      <c r="R352" s="551">
        <v>0</v>
      </c>
    </row>
    <row r="353" spans="1:18">
      <c r="A353" s="622" t="s">
        <v>1806</v>
      </c>
      <c r="B353" s="622" t="s">
        <v>159</v>
      </c>
      <c r="C353" s="550">
        <v>0</v>
      </c>
      <c r="D353" s="550">
        <v>0</v>
      </c>
      <c r="E353" s="550">
        <v>0</v>
      </c>
      <c r="F353" s="550">
        <v>14886480</v>
      </c>
      <c r="G353" s="550"/>
      <c r="H353" s="550">
        <v>137130000</v>
      </c>
      <c r="I353" s="550"/>
      <c r="J353" s="550">
        <v>152016480</v>
      </c>
      <c r="K353" s="550">
        <v>152016480</v>
      </c>
      <c r="L353" s="550">
        <v>152016480</v>
      </c>
      <c r="M353" s="550">
        <v>152016480</v>
      </c>
      <c r="N353" s="550">
        <v>0</v>
      </c>
      <c r="O353" s="550">
        <v>0</v>
      </c>
      <c r="P353" s="550">
        <v>0</v>
      </c>
      <c r="Q353" s="550">
        <v>0</v>
      </c>
      <c r="R353" s="550">
        <v>0</v>
      </c>
    </row>
    <row r="354" spans="1:18">
      <c r="A354" s="622" t="s">
        <v>1805</v>
      </c>
      <c r="B354" s="622" t="s">
        <v>313</v>
      </c>
      <c r="C354" s="551">
        <v>0</v>
      </c>
      <c r="D354" s="551">
        <v>0</v>
      </c>
      <c r="E354" s="551">
        <v>0</v>
      </c>
      <c r="F354" s="551">
        <v>1801340</v>
      </c>
      <c r="G354" s="551">
        <v>0</v>
      </c>
      <c r="H354" s="551">
        <v>205874650</v>
      </c>
      <c r="I354" s="551">
        <v>0</v>
      </c>
      <c r="J354" s="551">
        <v>207675990</v>
      </c>
      <c r="K354" s="551">
        <v>207675990</v>
      </c>
      <c r="L354" s="551">
        <v>207675990</v>
      </c>
      <c r="M354" s="551">
        <v>207675990</v>
      </c>
      <c r="N354" s="551">
        <v>0</v>
      </c>
      <c r="O354" s="551">
        <v>0</v>
      </c>
      <c r="P354" s="551">
        <v>0</v>
      </c>
      <c r="Q354" s="551">
        <v>0</v>
      </c>
      <c r="R354" s="551">
        <v>0</v>
      </c>
    </row>
    <row r="355" spans="1:18">
      <c r="A355" s="622" t="s">
        <v>1806</v>
      </c>
      <c r="B355" s="622" t="s">
        <v>2401</v>
      </c>
      <c r="C355" s="550">
        <v>0</v>
      </c>
      <c r="D355" s="550">
        <v>0</v>
      </c>
      <c r="E355" s="550">
        <v>0</v>
      </c>
      <c r="F355" s="550">
        <v>0</v>
      </c>
      <c r="G355" s="550"/>
      <c r="H355" s="550">
        <v>174354960</v>
      </c>
      <c r="I355" s="550"/>
      <c r="J355" s="550">
        <v>174354960</v>
      </c>
      <c r="K355" s="550">
        <v>174354960</v>
      </c>
      <c r="L355" s="550">
        <v>174354960</v>
      </c>
      <c r="M355" s="550">
        <v>174354960</v>
      </c>
      <c r="N355" s="550">
        <v>0</v>
      </c>
      <c r="O355" s="550">
        <v>0</v>
      </c>
      <c r="P355" s="550">
        <v>0</v>
      </c>
      <c r="Q355" s="550">
        <v>0</v>
      </c>
      <c r="R355" s="550">
        <v>0</v>
      </c>
    </row>
    <row r="356" spans="1:18">
      <c r="A356" s="622" t="s">
        <v>1806</v>
      </c>
      <c r="B356" s="622" t="s">
        <v>2568</v>
      </c>
      <c r="C356" s="550">
        <v>0</v>
      </c>
      <c r="D356" s="550">
        <v>0</v>
      </c>
      <c r="E356" s="550">
        <v>0</v>
      </c>
      <c r="F356" s="550">
        <v>1801340</v>
      </c>
      <c r="G356" s="550"/>
      <c r="H356" s="550">
        <v>31519690</v>
      </c>
      <c r="I356" s="550"/>
      <c r="J356" s="550">
        <v>33321030</v>
      </c>
      <c r="K356" s="550">
        <v>33321030</v>
      </c>
      <c r="L356" s="550">
        <v>33321030</v>
      </c>
      <c r="M356" s="550">
        <v>33321030</v>
      </c>
      <c r="N356" s="550">
        <v>0</v>
      </c>
      <c r="O356" s="550">
        <v>0</v>
      </c>
      <c r="P356" s="550">
        <v>0</v>
      </c>
      <c r="Q356" s="550">
        <v>0</v>
      </c>
      <c r="R356" s="550">
        <v>0</v>
      </c>
    </row>
    <row r="357" spans="1:18">
      <c r="A357" s="622" t="s">
        <v>1805</v>
      </c>
      <c r="B357" s="622" t="s">
        <v>235</v>
      </c>
      <c r="C357" s="551">
        <v>0</v>
      </c>
      <c r="D357" s="551">
        <v>0</v>
      </c>
      <c r="E357" s="551">
        <v>0</v>
      </c>
      <c r="F357" s="551">
        <v>75436500</v>
      </c>
      <c r="G357" s="551">
        <v>0</v>
      </c>
      <c r="H357" s="551">
        <v>75000000</v>
      </c>
      <c r="I357" s="551">
        <v>0</v>
      </c>
      <c r="J357" s="551">
        <v>150436500</v>
      </c>
      <c r="K357" s="551">
        <v>150436500</v>
      </c>
      <c r="L357" s="551">
        <v>150436500</v>
      </c>
      <c r="M357" s="551">
        <v>150436500</v>
      </c>
      <c r="N357" s="551">
        <v>0</v>
      </c>
      <c r="O357" s="551">
        <v>0</v>
      </c>
      <c r="P357" s="551">
        <v>0</v>
      </c>
      <c r="Q357" s="551">
        <v>0</v>
      </c>
      <c r="R357" s="551">
        <v>0</v>
      </c>
    </row>
    <row r="358" spans="1:18">
      <c r="A358" s="622" t="s">
        <v>1806</v>
      </c>
      <c r="B358" s="622" t="s">
        <v>235</v>
      </c>
      <c r="C358" s="550">
        <v>0</v>
      </c>
      <c r="D358" s="550">
        <v>0</v>
      </c>
      <c r="E358" s="550">
        <v>0</v>
      </c>
      <c r="F358" s="550">
        <v>75436500</v>
      </c>
      <c r="G358" s="550"/>
      <c r="H358" s="550">
        <v>75000000</v>
      </c>
      <c r="I358" s="550"/>
      <c r="J358" s="550">
        <v>150436500</v>
      </c>
      <c r="K358" s="550">
        <v>150436500</v>
      </c>
      <c r="L358" s="550">
        <v>150436500</v>
      </c>
      <c r="M358" s="550">
        <v>150436500</v>
      </c>
      <c r="N358" s="550">
        <v>0</v>
      </c>
      <c r="O358" s="550">
        <v>0</v>
      </c>
      <c r="P358" s="550">
        <v>0</v>
      </c>
      <c r="Q358" s="550">
        <v>0</v>
      </c>
      <c r="R358" s="550">
        <v>0</v>
      </c>
    </row>
    <row r="359" spans="1:18">
      <c r="A359" s="622" t="s">
        <v>1805</v>
      </c>
      <c r="B359" s="622" t="s">
        <v>464</v>
      </c>
      <c r="C359" s="551">
        <v>0</v>
      </c>
      <c r="D359" s="551">
        <v>0</v>
      </c>
      <c r="E359" s="551">
        <v>0</v>
      </c>
      <c r="F359" s="551">
        <v>0</v>
      </c>
      <c r="G359" s="551">
        <v>0</v>
      </c>
      <c r="H359" s="551">
        <v>5800000</v>
      </c>
      <c r="I359" s="551">
        <v>0</v>
      </c>
      <c r="J359" s="551">
        <v>5800000</v>
      </c>
      <c r="K359" s="551">
        <v>5800000</v>
      </c>
      <c r="L359" s="551">
        <v>5800000</v>
      </c>
      <c r="M359" s="551">
        <v>5800000</v>
      </c>
      <c r="N359" s="551">
        <v>0</v>
      </c>
      <c r="O359" s="551">
        <v>0</v>
      </c>
      <c r="P359" s="551">
        <v>0</v>
      </c>
      <c r="Q359" s="551">
        <v>0</v>
      </c>
      <c r="R359" s="551">
        <v>0</v>
      </c>
    </row>
    <row r="360" spans="1:18">
      <c r="A360" s="622" t="s">
        <v>1806</v>
      </c>
      <c r="B360" s="622" t="s">
        <v>406</v>
      </c>
      <c r="C360" s="550">
        <v>0</v>
      </c>
      <c r="D360" s="550">
        <v>0</v>
      </c>
      <c r="E360" s="550">
        <v>0</v>
      </c>
      <c r="F360" s="550">
        <v>0</v>
      </c>
      <c r="G360" s="550"/>
      <c r="H360" s="550">
        <v>1800000</v>
      </c>
      <c r="I360" s="550"/>
      <c r="J360" s="550">
        <v>1800000</v>
      </c>
      <c r="K360" s="550">
        <v>1800000</v>
      </c>
      <c r="L360" s="550">
        <v>1800000</v>
      </c>
      <c r="M360" s="550">
        <v>1800000</v>
      </c>
      <c r="N360" s="550">
        <v>0</v>
      </c>
      <c r="O360" s="550">
        <v>0</v>
      </c>
      <c r="P360" s="550">
        <v>0</v>
      </c>
      <c r="Q360" s="550">
        <v>0</v>
      </c>
      <c r="R360" s="550">
        <v>0</v>
      </c>
    </row>
    <row r="361" spans="1:18">
      <c r="A361" s="622" t="s">
        <v>1806</v>
      </c>
      <c r="B361" s="622" t="s">
        <v>405</v>
      </c>
      <c r="C361" s="550">
        <v>0</v>
      </c>
      <c r="D361" s="550">
        <v>0</v>
      </c>
      <c r="E361" s="550">
        <v>0</v>
      </c>
      <c r="F361" s="550">
        <v>0</v>
      </c>
      <c r="G361" s="550"/>
      <c r="H361" s="550">
        <v>4000000</v>
      </c>
      <c r="I361" s="550"/>
      <c r="J361" s="550">
        <v>4000000</v>
      </c>
      <c r="K361" s="550">
        <v>4000000</v>
      </c>
      <c r="L361" s="550">
        <v>4000000</v>
      </c>
      <c r="M361" s="550">
        <v>4000000</v>
      </c>
      <c r="N361" s="550">
        <v>0</v>
      </c>
      <c r="O361" s="550">
        <v>0</v>
      </c>
      <c r="P361" s="550">
        <v>0</v>
      </c>
      <c r="Q361" s="550">
        <v>0</v>
      </c>
      <c r="R361" s="550">
        <v>0</v>
      </c>
    </row>
    <row r="362" spans="1:18">
      <c r="A362" s="622" t="s">
        <v>1805</v>
      </c>
      <c r="B362" s="622" t="s">
        <v>97</v>
      </c>
      <c r="C362" s="551">
        <v>0</v>
      </c>
      <c r="D362" s="551">
        <v>0</v>
      </c>
      <c r="E362" s="551">
        <v>0</v>
      </c>
      <c r="F362" s="551">
        <v>-730000</v>
      </c>
      <c r="G362" s="551">
        <v>0</v>
      </c>
      <c r="H362" s="551">
        <v>1020000</v>
      </c>
      <c r="I362" s="551">
        <v>0</v>
      </c>
      <c r="J362" s="551">
        <v>290000</v>
      </c>
      <c r="K362" s="551">
        <v>290000</v>
      </c>
      <c r="L362" s="551">
        <v>290000</v>
      </c>
      <c r="M362" s="551">
        <v>290000</v>
      </c>
      <c r="N362" s="551">
        <v>0</v>
      </c>
      <c r="O362" s="551">
        <v>0</v>
      </c>
      <c r="P362" s="551">
        <v>0</v>
      </c>
      <c r="Q362" s="551">
        <v>0</v>
      </c>
      <c r="R362" s="551">
        <v>0</v>
      </c>
    </row>
    <row r="363" spans="1:18">
      <c r="A363" s="622" t="s">
        <v>1806</v>
      </c>
      <c r="B363" s="622" t="s">
        <v>98</v>
      </c>
      <c r="C363" s="550">
        <v>0</v>
      </c>
      <c r="D363" s="550">
        <v>0</v>
      </c>
      <c r="E363" s="550">
        <v>0</v>
      </c>
      <c r="F363" s="550">
        <v>-730000</v>
      </c>
      <c r="G363" s="550"/>
      <c r="H363" s="550">
        <v>1020000</v>
      </c>
      <c r="I363" s="550"/>
      <c r="J363" s="550">
        <v>290000</v>
      </c>
      <c r="K363" s="550">
        <v>290000</v>
      </c>
      <c r="L363" s="550">
        <v>290000</v>
      </c>
      <c r="M363" s="550">
        <v>290000</v>
      </c>
      <c r="N363" s="550">
        <v>0</v>
      </c>
      <c r="O363" s="550">
        <v>0</v>
      </c>
      <c r="P363" s="550">
        <v>0</v>
      </c>
      <c r="Q363" s="550">
        <v>0</v>
      </c>
      <c r="R363" s="550">
        <v>0</v>
      </c>
    </row>
    <row r="364" spans="1:18">
      <c r="A364" s="622" t="s">
        <v>1805</v>
      </c>
      <c r="B364" s="622" t="s">
        <v>1851</v>
      </c>
      <c r="C364" s="551">
        <v>0</v>
      </c>
      <c r="D364" s="551">
        <v>0</v>
      </c>
      <c r="E364" s="551">
        <v>0</v>
      </c>
      <c r="F364" s="551">
        <v>-61017200</v>
      </c>
      <c r="G364" s="551">
        <v>0</v>
      </c>
      <c r="H364" s="551">
        <v>70980000</v>
      </c>
      <c r="I364" s="551">
        <v>0</v>
      </c>
      <c r="J364" s="551">
        <v>9962800</v>
      </c>
      <c r="K364" s="551">
        <v>9962800</v>
      </c>
      <c r="L364" s="551">
        <v>9962800</v>
      </c>
      <c r="M364" s="551">
        <v>9962800</v>
      </c>
      <c r="N364" s="551">
        <v>0</v>
      </c>
      <c r="O364" s="551">
        <v>0</v>
      </c>
      <c r="P364" s="551">
        <v>0</v>
      </c>
      <c r="Q364" s="551">
        <v>0</v>
      </c>
      <c r="R364" s="551">
        <v>0</v>
      </c>
    </row>
    <row r="365" spans="1:18">
      <c r="A365" s="622" t="s">
        <v>1806</v>
      </c>
      <c r="B365" s="622" t="s">
        <v>1851</v>
      </c>
      <c r="C365" s="550">
        <v>0</v>
      </c>
      <c r="D365" s="550">
        <v>0</v>
      </c>
      <c r="E365" s="550">
        <v>0</v>
      </c>
      <c r="F365" s="550">
        <v>-61017200</v>
      </c>
      <c r="G365" s="550"/>
      <c r="H365" s="550">
        <v>70980000</v>
      </c>
      <c r="I365" s="550"/>
      <c r="J365" s="550">
        <v>9962800</v>
      </c>
      <c r="K365" s="550">
        <v>9962800</v>
      </c>
      <c r="L365" s="550">
        <v>9962800</v>
      </c>
      <c r="M365" s="550">
        <v>9962800</v>
      </c>
      <c r="N365" s="550">
        <v>0</v>
      </c>
      <c r="O365" s="550">
        <v>0</v>
      </c>
      <c r="P365" s="550">
        <v>0</v>
      </c>
      <c r="Q365" s="550">
        <v>0</v>
      </c>
      <c r="R365" s="550">
        <v>0</v>
      </c>
    </row>
    <row r="366" spans="1:18">
      <c r="A366" s="622" t="s">
        <v>1805</v>
      </c>
      <c r="B366" s="622" t="s">
        <v>1882</v>
      </c>
      <c r="C366" s="551">
        <v>0</v>
      </c>
      <c r="D366" s="551">
        <v>0</v>
      </c>
      <c r="E366" s="551">
        <v>0</v>
      </c>
      <c r="F366" s="551">
        <v>-1638500</v>
      </c>
      <c r="G366" s="551">
        <v>0</v>
      </c>
      <c r="H366" s="551">
        <v>8640000</v>
      </c>
      <c r="I366" s="551">
        <v>0</v>
      </c>
      <c r="J366" s="551">
        <v>7001500</v>
      </c>
      <c r="K366" s="551">
        <v>7001500</v>
      </c>
      <c r="L366" s="551">
        <v>7001500</v>
      </c>
      <c r="M366" s="551">
        <v>7001500</v>
      </c>
      <c r="N366" s="551">
        <v>0</v>
      </c>
      <c r="O366" s="551">
        <v>0</v>
      </c>
      <c r="P366" s="551">
        <v>0</v>
      </c>
      <c r="Q366" s="551">
        <v>0</v>
      </c>
      <c r="R366" s="551">
        <v>0</v>
      </c>
    </row>
    <row r="367" spans="1:18">
      <c r="A367" s="622" t="s">
        <v>1806</v>
      </c>
      <c r="B367" s="622" t="s">
        <v>2409</v>
      </c>
      <c r="C367" s="550">
        <v>0</v>
      </c>
      <c r="D367" s="550">
        <v>0</v>
      </c>
      <c r="E367" s="550">
        <v>0</v>
      </c>
      <c r="F367" s="550">
        <v>-1638500</v>
      </c>
      <c r="G367" s="550"/>
      <c r="H367" s="550">
        <v>8640000</v>
      </c>
      <c r="I367" s="550"/>
      <c r="J367" s="550">
        <v>7001500</v>
      </c>
      <c r="K367" s="550">
        <v>7001500</v>
      </c>
      <c r="L367" s="550">
        <v>7001500</v>
      </c>
      <c r="M367" s="550">
        <v>7001500</v>
      </c>
      <c r="N367" s="550">
        <v>0</v>
      </c>
      <c r="O367" s="550">
        <v>0</v>
      </c>
      <c r="P367" s="550">
        <v>0</v>
      </c>
      <c r="Q367" s="550">
        <v>0</v>
      </c>
      <c r="R367" s="550">
        <v>0</v>
      </c>
    </row>
    <row r="368" spans="1:18">
      <c r="A368" s="622" t="s">
        <v>1805</v>
      </c>
      <c r="B368" s="622" t="s">
        <v>2592</v>
      </c>
      <c r="C368" s="551">
        <v>0</v>
      </c>
      <c r="D368" s="551">
        <v>0</v>
      </c>
      <c r="E368" s="551">
        <v>0</v>
      </c>
      <c r="F368" s="551">
        <v>-1042380</v>
      </c>
      <c r="G368" s="551">
        <v>0</v>
      </c>
      <c r="H368" s="551">
        <v>31000000</v>
      </c>
      <c r="I368" s="551">
        <v>0</v>
      </c>
      <c r="J368" s="551">
        <v>29957620</v>
      </c>
      <c r="K368" s="551">
        <v>29957620</v>
      </c>
      <c r="L368" s="551">
        <v>29957620</v>
      </c>
      <c r="M368" s="551">
        <v>29957620</v>
      </c>
      <c r="N368" s="551">
        <v>0</v>
      </c>
      <c r="O368" s="551">
        <v>0</v>
      </c>
      <c r="P368" s="551">
        <v>0</v>
      </c>
      <c r="Q368" s="551">
        <v>0</v>
      </c>
      <c r="R368" s="551">
        <v>0</v>
      </c>
    </row>
    <row r="369" spans="1:18">
      <c r="A369" s="622" t="s">
        <v>1806</v>
      </c>
      <c r="B369" s="622" t="s">
        <v>2592</v>
      </c>
      <c r="C369" s="550">
        <v>0</v>
      </c>
      <c r="D369" s="550">
        <v>0</v>
      </c>
      <c r="E369" s="550">
        <v>0</v>
      </c>
      <c r="F369" s="550">
        <v>-1042380</v>
      </c>
      <c r="G369" s="550"/>
      <c r="H369" s="550">
        <v>31000000</v>
      </c>
      <c r="I369" s="550"/>
      <c r="J369" s="550">
        <v>29957620</v>
      </c>
      <c r="K369" s="550">
        <v>29957620</v>
      </c>
      <c r="L369" s="550">
        <v>29957620</v>
      </c>
      <c r="M369" s="550">
        <v>29957620</v>
      </c>
      <c r="N369" s="550">
        <v>0</v>
      </c>
      <c r="O369" s="550">
        <v>0</v>
      </c>
      <c r="P369" s="550">
        <v>0</v>
      </c>
      <c r="Q369" s="550">
        <v>0</v>
      </c>
      <c r="R369" s="550">
        <v>0</v>
      </c>
    </row>
    <row r="370" spans="1:18">
      <c r="A370" s="622" t="s">
        <v>1805</v>
      </c>
      <c r="B370" s="622" t="s">
        <v>298</v>
      </c>
      <c r="C370" s="551">
        <v>0</v>
      </c>
      <c r="D370" s="551">
        <v>0</v>
      </c>
      <c r="E370" s="551">
        <v>0</v>
      </c>
      <c r="F370" s="551">
        <v>-158960</v>
      </c>
      <c r="G370" s="551">
        <v>0</v>
      </c>
      <c r="H370" s="551">
        <v>18125350</v>
      </c>
      <c r="I370" s="551">
        <v>0</v>
      </c>
      <c r="J370" s="551">
        <v>17966390</v>
      </c>
      <c r="K370" s="551">
        <v>17966390</v>
      </c>
      <c r="L370" s="551">
        <v>17966390</v>
      </c>
      <c r="M370" s="551">
        <v>17966390</v>
      </c>
      <c r="N370" s="551">
        <v>0</v>
      </c>
      <c r="O370" s="551">
        <v>0</v>
      </c>
      <c r="P370" s="551">
        <v>0</v>
      </c>
      <c r="Q370" s="551">
        <v>0</v>
      </c>
      <c r="R370" s="551">
        <v>0</v>
      </c>
    </row>
    <row r="371" spans="1:18">
      <c r="A371" s="622" t="s">
        <v>1806</v>
      </c>
      <c r="B371" s="622" t="s">
        <v>2602</v>
      </c>
      <c r="C371" s="550">
        <v>0</v>
      </c>
      <c r="D371" s="550">
        <v>0</v>
      </c>
      <c r="E371" s="550">
        <v>0</v>
      </c>
      <c r="F371" s="550">
        <v>-158960</v>
      </c>
      <c r="G371" s="550"/>
      <c r="H371" s="550">
        <v>7574880</v>
      </c>
      <c r="I371" s="550"/>
      <c r="J371" s="550">
        <v>7415920</v>
      </c>
      <c r="K371" s="550">
        <v>7415920</v>
      </c>
      <c r="L371" s="550">
        <v>7415920</v>
      </c>
      <c r="M371" s="550">
        <v>7415920</v>
      </c>
      <c r="N371" s="550">
        <v>0</v>
      </c>
      <c r="O371" s="550">
        <v>0</v>
      </c>
      <c r="P371" s="550">
        <v>0</v>
      </c>
      <c r="Q371" s="550">
        <v>0</v>
      </c>
      <c r="R371" s="550">
        <v>0</v>
      </c>
    </row>
    <row r="372" spans="1:18">
      <c r="A372" s="622" t="s">
        <v>1806</v>
      </c>
      <c r="B372" s="622" t="s">
        <v>2612</v>
      </c>
      <c r="C372" s="550">
        <v>0</v>
      </c>
      <c r="D372" s="550">
        <v>0</v>
      </c>
      <c r="E372" s="550">
        <v>0</v>
      </c>
      <c r="F372" s="550">
        <v>0</v>
      </c>
      <c r="G372" s="550"/>
      <c r="H372" s="550">
        <v>6853800</v>
      </c>
      <c r="I372" s="550"/>
      <c r="J372" s="550">
        <v>6853800</v>
      </c>
      <c r="K372" s="550">
        <v>6853800</v>
      </c>
      <c r="L372" s="550">
        <v>6853800</v>
      </c>
      <c r="M372" s="550">
        <v>6853800</v>
      </c>
      <c r="N372" s="550">
        <v>0</v>
      </c>
      <c r="O372" s="550">
        <v>0</v>
      </c>
      <c r="P372" s="550">
        <v>0</v>
      </c>
      <c r="Q372" s="550">
        <v>0</v>
      </c>
      <c r="R372" s="550">
        <v>0</v>
      </c>
    </row>
    <row r="373" spans="1:18">
      <c r="A373" s="622" t="s">
        <v>1806</v>
      </c>
      <c r="B373" s="622" t="s">
        <v>319</v>
      </c>
      <c r="C373" s="550">
        <v>0</v>
      </c>
      <c r="D373" s="550">
        <v>0</v>
      </c>
      <c r="E373" s="550">
        <v>0</v>
      </c>
      <c r="F373" s="550">
        <v>0</v>
      </c>
      <c r="G373" s="550"/>
      <c r="H373" s="550">
        <v>2921130</v>
      </c>
      <c r="I373" s="550"/>
      <c r="J373" s="550">
        <v>2921130</v>
      </c>
      <c r="K373" s="550">
        <v>2921130</v>
      </c>
      <c r="L373" s="550">
        <v>2921130</v>
      </c>
      <c r="M373" s="550">
        <v>2921130</v>
      </c>
      <c r="N373" s="550">
        <v>0</v>
      </c>
      <c r="O373" s="550">
        <v>0</v>
      </c>
      <c r="P373" s="550">
        <v>0</v>
      </c>
      <c r="Q373" s="550">
        <v>0</v>
      </c>
      <c r="R373" s="550">
        <v>0</v>
      </c>
    </row>
    <row r="374" spans="1:18">
      <c r="A374" s="622" t="s">
        <v>1806</v>
      </c>
      <c r="B374" s="622" t="s">
        <v>320</v>
      </c>
      <c r="C374" s="550">
        <v>0</v>
      </c>
      <c r="D374" s="550">
        <v>0</v>
      </c>
      <c r="E374" s="550">
        <v>0</v>
      </c>
      <c r="F374" s="550">
        <v>0</v>
      </c>
      <c r="G374" s="550"/>
      <c r="H374" s="550">
        <v>775540</v>
      </c>
      <c r="I374" s="550"/>
      <c r="J374" s="550">
        <v>775540</v>
      </c>
      <c r="K374" s="550">
        <v>775540</v>
      </c>
      <c r="L374" s="550">
        <v>775540</v>
      </c>
      <c r="M374" s="550">
        <v>775540</v>
      </c>
      <c r="N374" s="550">
        <v>0</v>
      </c>
      <c r="O374" s="550">
        <v>0</v>
      </c>
      <c r="P374" s="550">
        <v>0</v>
      </c>
      <c r="Q374" s="550">
        <v>0</v>
      </c>
      <c r="R374" s="550">
        <v>0</v>
      </c>
    </row>
    <row r="375" spans="1:18">
      <c r="A375" s="622" t="s">
        <v>1805</v>
      </c>
      <c r="B375" s="622" t="s">
        <v>322</v>
      </c>
      <c r="C375" s="551">
        <v>0</v>
      </c>
      <c r="D375" s="551">
        <v>0</v>
      </c>
      <c r="E375" s="551">
        <v>0</v>
      </c>
      <c r="F375" s="551">
        <v>-11623580</v>
      </c>
      <c r="G375" s="551">
        <v>0</v>
      </c>
      <c r="H375" s="551">
        <v>36080000</v>
      </c>
      <c r="I375" s="551">
        <v>0</v>
      </c>
      <c r="J375" s="551">
        <v>24456420</v>
      </c>
      <c r="K375" s="551">
        <v>24456420</v>
      </c>
      <c r="L375" s="551">
        <v>24456420</v>
      </c>
      <c r="M375" s="551">
        <v>24456420</v>
      </c>
      <c r="N375" s="551">
        <v>0</v>
      </c>
      <c r="O375" s="551">
        <v>0</v>
      </c>
      <c r="P375" s="551">
        <v>0</v>
      </c>
      <c r="Q375" s="551">
        <v>0</v>
      </c>
      <c r="R375" s="551">
        <v>0</v>
      </c>
    </row>
    <row r="376" spans="1:18">
      <c r="A376" s="622" t="s">
        <v>1806</v>
      </c>
      <c r="B376" s="622" t="s">
        <v>323</v>
      </c>
      <c r="C376" s="550">
        <v>0</v>
      </c>
      <c r="D376" s="550">
        <v>0</v>
      </c>
      <c r="E376" s="550">
        <v>0</v>
      </c>
      <c r="F376" s="550">
        <v>-11623580</v>
      </c>
      <c r="G376" s="550"/>
      <c r="H376" s="550">
        <v>36080000</v>
      </c>
      <c r="I376" s="550"/>
      <c r="J376" s="550">
        <v>24456420</v>
      </c>
      <c r="K376" s="550">
        <v>24456420</v>
      </c>
      <c r="L376" s="550">
        <v>24456420</v>
      </c>
      <c r="M376" s="550">
        <v>24456420</v>
      </c>
      <c r="N376" s="550">
        <v>0</v>
      </c>
      <c r="O376" s="550">
        <v>0</v>
      </c>
      <c r="P376" s="550">
        <v>0</v>
      </c>
      <c r="Q376" s="550">
        <v>0</v>
      </c>
      <c r="R376" s="550">
        <v>0</v>
      </c>
    </row>
    <row r="377" spans="1:18">
      <c r="A377" s="622" t="s">
        <v>1805</v>
      </c>
      <c r="B377" s="622" t="s">
        <v>147</v>
      </c>
      <c r="C377" s="551">
        <v>0</v>
      </c>
      <c r="D377" s="551">
        <v>0</v>
      </c>
      <c r="E377" s="551">
        <v>0</v>
      </c>
      <c r="F377" s="551">
        <v>-3434700</v>
      </c>
      <c r="G377" s="551">
        <v>0</v>
      </c>
      <c r="H377" s="551">
        <v>14640000</v>
      </c>
      <c r="I377" s="551">
        <v>0</v>
      </c>
      <c r="J377" s="551">
        <v>11205300</v>
      </c>
      <c r="K377" s="551">
        <v>11205300</v>
      </c>
      <c r="L377" s="551">
        <v>11205300</v>
      </c>
      <c r="M377" s="551">
        <v>11205300</v>
      </c>
      <c r="N377" s="551">
        <v>0</v>
      </c>
      <c r="O377" s="551">
        <v>0</v>
      </c>
      <c r="P377" s="551">
        <v>0</v>
      </c>
      <c r="Q377" s="551">
        <v>0</v>
      </c>
      <c r="R377" s="551">
        <v>0</v>
      </c>
    </row>
    <row r="378" spans="1:18">
      <c r="A378" s="622" t="s">
        <v>1806</v>
      </c>
      <c r="B378" s="622" t="s">
        <v>149</v>
      </c>
      <c r="C378" s="550">
        <v>0</v>
      </c>
      <c r="D378" s="550">
        <v>0</v>
      </c>
      <c r="E378" s="550">
        <v>0</v>
      </c>
      <c r="F378" s="550">
        <v>500000</v>
      </c>
      <c r="G378" s="550"/>
      <c r="H378" s="550">
        <v>4600000</v>
      </c>
      <c r="I378" s="550"/>
      <c r="J378" s="550">
        <v>5100000</v>
      </c>
      <c r="K378" s="550">
        <v>5100000</v>
      </c>
      <c r="L378" s="550">
        <v>5100000</v>
      </c>
      <c r="M378" s="550">
        <v>5100000</v>
      </c>
      <c r="N378" s="550">
        <v>0</v>
      </c>
      <c r="O378" s="550">
        <v>0</v>
      </c>
      <c r="P378" s="550">
        <v>0</v>
      </c>
      <c r="Q378" s="550">
        <v>0</v>
      </c>
      <c r="R378" s="550">
        <v>0</v>
      </c>
    </row>
    <row r="379" spans="1:18">
      <c r="A379" s="622" t="s">
        <v>1806</v>
      </c>
      <c r="B379" s="622" t="s">
        <v>148</v>
      </c>
      <c r="C379" s="550">
        <v>0</v>
      </c>
      <c r="D379" s="550">
        <v>0</v>
      </c>
      <c r="E379" s="550">
        <v>0</v>
      </c>
      <c r="F379" s="550">
        <v>-3934700</v>
      </c>
      <c r="G379" s="550"/>
      <c r="H379" s="550">
        <v>10040000</v>
      </c>
      <c r="I379" s="550"/>
      <c r="J379" s="550">
        <v>6105300</v>
      </c>
      <c r="K379" s="550">
        <v>6105300</v>
      </c>
      <c r="L379" s="550">
        <v>6105300</v>
      </c>
      <c r="M379" s="550">
        <v>6105300</v>
      </c>
      <c r="N379" s="550">
        <v>0</v>
      </c>
      <c r="O379" s="550">
        <v>0</v>
      </c>
      <c r="P379" s="550">
        <v>0</v>
      </c>
      <c r="Q379" s="550">
        <v>0</v>
      </c>
      <c r="R379" s="550">
        <v>0</v>
      </c>
    </row>
    <row r="380" spans="1:18">
      <c r="A380" s="622" t="s">
        <v>1804</v>
      </c>
      <c r="B380" s="622" t="s">
        <v>2554</v>
      </c>
      <c r="C380" s="550">
        <v>0</v>
      </c>
      <c r="D380" s="550">
        <v>0</v>
      </c>
      <c r="E380" s="550">
        <v>0</v>
      </c>
      <c r="F380" s="550">
        <v>0</v>
      </c>
      <c r="G380" s="550">
        <v>0</v>
      </c>
      <c r="H380" s="550">
        <v>23950000</v>
      </c>
      <c r="I380" s="550">
        <v>0</v>
      </c>
      <c r="J380" s="550">
        <v>23950000</v>
      </c>
      <c r="K380" s="550">
        <v>23950000</v>
      </c>
      <c r="L380" s="550">
        <v>23898000</v>
      </c>
      <c r="M380" s="550">
        <v>23898000</v>
      </c>
      <c r="N380" s="550">
        <v>0</v>
      </c>
      <c r="O380" s="550">
        <v>0</v>
      </c>
      <c r="P380" s="550">
        <v>0</v>
      </c>
      <c r="Q380" s="550">
        <v>0</v>
      </c>
      <c r="R380" s="550">
        <v>52000</v>
      </c>
    </row>
    <row r="381" spans="1:18">
      <c r="A381" s="622" t="s">
        <v>1805</v>
      </c>
      <c r="B381" s="622" t="s">
        <v>159</v>
      </c>
      <c r="C381" s="551">
        <v>0</v>
      </c>
      <c r="D381" s="551">
        <v>0</v>
      </c>
      <c r="E381" s="551">
        <v>0</v>
      </c>
      <c r="F381" s="551">
        <v>0</v>
      </c>
      <c r="G381" s="551">
        <v>0</v>
      </c>
      <c r="H381" s="551">
        <v>23950000</v>
      </c>
      <c r="I381" s="551">
        <v>0</v>
      </c>
      <c r="J381" s="551">
        <v>23950000</v>
      </c>
      <c r="K381" s="551">
        <v>23950000</v>
      </c>
      <c r="L381" s="551">
        <v>23898000</v>
      </c>
      <c r="M381" s="551">
        <v>23898000</v>
      </c>
      <c r="N381" s="551">
        <v>0</v>
      </c>
      <c r="O381" s="551">
        <v>0</v>
      </c>
      <c r="P381" s="551">
        <v>0</v>
      </c>
      <c r="Q381" s="551">
        <v>0</v>
      </c>
      <c r="R381" s="551">
        <v>52000</v>
      </c>
    </row>
    <row r="382" spans="1:18">
      <c r="A382" s="622" t="s">
        <v>1806</v>
      </c>
      <c r="B382" s="622" t="s">
        <v>159</v>
      </c>
      <c r="C382" s="550">
        <v>0</v>
      </c>
      <c r="D382" s="550">
        <v>0</v>
      </c>
      <c r="E382" s="550">
        <v>0</v>
      </c>
      <c r="F382" s="550">
        <v>0</v>
      </c>
      <c r="G382" s="550"/>
      <c r="H382" s="550">
        <v>23950000</v>
      </c>
      <c r="I382" s="550"/>
      <c r="J382" s="550">
        <v>23950000</v>
      </c>
      <c r="K382" s="550">
        <v>23950000</v>
      </c>
      <c r="L382" s="550">
        <v>23898000</v>
      </c>
      <c r="M382" s="550">
        <v>23898000</v>
      </c>
      <c r="N382" s="550">
        <v>0</v>
      </c>
      <c r="O382" s="550">
        <v>0</v>
      </c>
      <c r="P382" s="550">
        <v>0</v>
      </c>
      <c r="Q382" s="550">
        <v>0</v>
      </c>
      <c r="R382" s="550">
        <v>52000</v>
      </c>
    </row>
    <row r="383" spans="1:18">
      <c r="A383" s="622" t="s">
        <v>1804</v>
      </c>
      <c r="B383" s="622" t="s">
        <v>2562</v>
      </c>
      <c r="C383" s="550">
        <v>0</v>
      </c>
      <c r="D383" s="550">
        <v>0</v>
      </c>
      <c r="E383" s="550">
        <v>0</v>
      </c>
      <c r="F383" s="550">
        <v>0</v>
      </c>
      <c r="G383" s="550">
        <v>0</v>
      </c>
      <c r="H383" s="550">
        <v>8000000</v>
      </c>
      <c r="I383" s="550">
        <v>0</v>
      </c>
      <c r="J383" s="550">
        <v>8000000</v>
      </c>
      <c r="K383" s="550">
        <v>8000000</v>
      </c>
      <c r="L383" s="550">
        <v>7170260</v>
      </c>
      <c r="M383" s="550">
        <v>7170260</v>
      </c>
      <c r="N383" s="550">
        <v>0</v>
      </c>
      <c r="O383" s="550">
        <v>0</v>
      </c>
      <c r="P383" s="550">
        <v>0</v>
      </c>
      <c r="Q383" s="550">
        <v>0</v>
      </c>
      <c r="R383" s="550">
        <v>829740</v>
      </c>
    </row>
    <row r="384" spans="1:18">
      <c r="A384" s="622" t="s">
        <v>1805</v>
      </c>
      <c r="B384" s="622" t="s">
        <v>321</v>
      </c>
      <c r="C384" s="551">
        <v>0</v>
      </c>
      <c r="D384" s="551">
        <v>0</v>
      </c>
      <c r="E384" s="551">
        <v>0</v>
      </c>
      <c r="F384" s="551">
        <v>3600000</v>
      </c>
      <c r="G384" s="551">
        <v>0</v>
      </c>
      <c r="H384" s="551">
        <v>0</v>
      </c>
      <c r="I384" s="551">
        <v>0</v>
      </c>
      <c r="J384" s="551">
        <v>3600000</v>
      </c>
      <c r="K384" s="551">
        <v>3600000</v>
      </c>
      <c r="L384" s="551">
        <v>3350260</v>
      </c>
      <c r="M384" s="551">
        <v>3350260</v>
      </c>
      <c r="N384" s="551">
        <v>0</v>
      </c>
      <c r="O384" s="551">
        <v>0</v>
      </c>
      <c r="P384" s="551">
        <v>0</v>
      </c>
      <c r="Q384" s="551">
        <v>0</v>
      </c>
      <c r="R384" s="551">
        <v>249740</v>
      </c>
    </row>
    <row r="385" spans="1:18">
      <c r="A385" s="622" t="s">
        <v>1806</v>
      </c>
      <c r="B385" s="622" t="s">
        <v>144</v>
      </c>
      <c r="C385" s="550">
        <v>0</v>
      </c>
      <c r="D385" s="550">
        <v>0</v>
      </c>
      <c r="E385" s="550">
        <v>0</v>
      </c>
      <c r="F385" s="550">
        <v>3600000</v>
      </c>
      <c r="G385" s="550"/>
      <c r="H385" s="550">
        <v>0</v>
      </c>
      <c r="I385" s="550"/>
      <c r="J385" s="550">
        <v>3600000</v>
      </c>
      <c r="K385" s="550">
        <v>3600000</v>
      </c>
      <c r="L385" s="550">
        <v>3350260</v>
      </c>
      <c r="M385" s="550">
        <v>3350260</v>
      </c>
      <c r="N385" s="550">
        <v>0</v>
      </c>
      <c r="O385" s="550">
        <v>0</v>
      </c>
      <c r="P385" s="550">
        <v>0</v>
      </c>
      <c r="Q385" s="550">
        <v>0</v>
      </c>
      <c r="R385" s="550">
        <v>249740</v>
      </c>
    </row>
    <row r="386" spans="1:18">
      <c r="A386" s="622" t="s">
        <v>1805</v>
      </c>
      <c r="B386" s="622" t="s">
        <v>147</v>
      </c>
      <c r="C386" s="551">
        <v>0</v>
      </c>
      <c r="D386" s="551">
        <v>0</v>
      </c>
      <c r="E386" s="551">
        <v>0</v>
      </c>
      <c r="F386" s="551">
        <v>-3600000</v>
      </c>
      <c r="G386" s="551">
        <v>0</v>
      </c>
      <c r="H386" s="551">
        <v>8000000</v>
      </c>
      <c r="I386" s="551">
        <v>0</v>
      </c>
      <c r="J386" s="551">
        <v>4400000</v>
      </c>
      <c r="K386" s="551">
        <v>4400000</v>
      </c>
      <c r="L386" s="551">
        <v>3820000</v>
      </c>
      <c r="M386" s="551">
        <v>3820000</v>
      </c>
      <c r="N386" s="551">
        <v>0</v>
      </c>
      <c r="O386" s="551">
        <v>0</v>
      </c>
      <c r="P386" s="551">
        <v>0</v>
      </c>
      <c r="Q386" s="551">
        <v>0</v>
      </c>
      <c r="R386" s="551">
        <v>580000</v>
      </c>
    </row>
    <row r="387" spans="1:18">
      <c r="A387" s="622" t="s">
        <v>1806</v>
      </c>
      <c r="B387" s="622" t="s">
        <v>148</v>
      </c>
      <c r="C387" s="550">
        <v>0</v>
      </c>
      <c r="D387" s="550">
        <v>0</v>
      </c>
      <c r="E387" s="550">
        <v>0</v>
      </c>
      <c r="F387" s="550">
        <v>-3600000</v>
      </c>
      <c r="G387" s="550"/>
      <c r="H387" s="550">
        <v>8000000</v>
      </c>
      <c r="I387" s="550"/>
      <c r="J387" s="550">
        <v>4400000</v>
      </c>
      <c r="K387" s="550">
        <v>4400000</v>
      </c>
      <c r="L387" s="550">
        <v>3820000</v>
      </c>
      <c r="M387" s="550">
        <v>3820000</v>
      </c>
      <c r="N387" s="550">
        <v>0</v>
      </c>
      <c r="O387" s="550">
        <v>0</v>
      </c>
      <c r="P387" s="550">
        <v>0</v>
      </c>
      <c r="Q387" s="550">
        <v>0</v>
      </c>
      <c r="R387" s="550">
        <v>580000</v>
      </c>
    </row>
    <row r="388" spans="1:18">
      <c r="A388" s="622" t="s">
        <v>1804</v>
      </c>
      <c r="B388" s="622" t="s">
        <v>1889</v>
      </c>
      <c r="C388" s="550">
        <v>0</v>
      </c>
      <c r="D388" s="550">
        <v>102355000</v>
      </c>
      <c r="E388" s="550">
        <v>0</v>
      </c>
      <c r="F388" s="550">
        <v>0</v>
      </c>
      <c r="G388" s="550">
        <v>0</v>
      </c>
      <c r="H388" s="550">
        <v>874238070</v>
      </c>
      <c r="I388" s="550">
        <v>-17000000</v>
      </c>
      <c r="J388" s="550">
        <v>959593070</v>
      </c>
      <c r="K388" s="550">
        <v>959593070</v>
      </c>
      <c r="L388" s="550">
        <v>656472020</v>
      </c>
      <c r="M388" s="550">
        <v>656472020</v>
      </c>
      <c r="N388" s="550">
        <v>0</v>
      </c>
      <c r="O388" s="550">
        <v>201096690</v>
      </c>
      <c r="P388" s="550">
        <v>0</v>
      </c>
      <c r="Q388" s="550">
        <v>201096690</v>
      </c>
      <c r="R388" s="550">
        <v>102024360</v>
      </c>
    </row>
    <row r="389" spans="1:18">
      <c r="A389" s="622" t="s">
        <v>1805</v>
      </c>
      <c r="B389" s="622" t="s">
        <v>321</v>
      </c>
      <c r="C389" s="551">
        <v>0</v>
      </c>
      <c r="D389" s="551">
        <v>0</v>
      </c>
      <c r="E389" s="551">
        <v>0</v>
      </c>
      <c r="F389" s="551">
        <v>10000000</v>
      </c>
      <c r="G389" s="551">
        <v>0</v>
      </c>
      <c r="H389" s="551">
        <v>170119400</v>
      </c>
      <c r="I389" s="551">
        <v>-8000000</v>
      </c>
      <c r="J389" s="551">
        <v>172119400</v>
      </c>
      <c r="K389" s="551">
        <v>172119400</v>
      </c>
      <c r="L389" s="551">
        <v>159330730</v>
      </c>
      <c r="M389" s="551">
        <v>159330730</v>
      </c>
      <c r="N389" s="551">
        <v>0</v>
      </c>
      <c r="O389" s="551">
        <v>13443670</v>
      </c>
      <c r="P389" s="551">
        <v>0</v>
      </c>
      <c r="Q389" s="551">
        <v>13443670</v>
      </c>
      <c r="R389" s="551">
        <v>-655000</v>
      </c>
    </row>
    <row r="390" spans="1:18">
      <c r="A390" s="622" t="s">
        <v>1806</v>
      </c>
      <c r="B390" s="622" t="s">
        <v>144</v>
      </c>
      <c r="C390" s="550">
        <v>0</v>
      </c>
      <c r="D390" s="550">
        <v>0</v>
      </c>
      <c r="E390" s="550">
        <v>0</v>
      </c>
      <c r="F390" s="550">
        <v>0</v>
      </c>
      <c r="G390" s="550"/>
      <c r="H390" s="550">
        <v>11024000</v>
      </c>
      <c r="I390" s="550"/>
      <c r="J390" s="550">
        <v>11024000</v>
      </c>
      <c r="K390" s="550">
        <v>11024000</v>
      </c>
      <c r="L390" s="550">
        <v>8718250</v>
      </c>
      <c r="M390" s="550">
        <v>8718250</v>
      </c>
      <c r="N390" s="550">
        <v>0</v>
      </c>
      <c r="O390" s="550">
        <v>2305750</v>
      </c>
      <c r="P390" s="550">
        <v>0</v>
      </c>
      <c r="Q390" s="550">
        <v>2305750</v>
      </c>
      <c r="R390" s="550">
        <v>0</v>
      </c>
    </row>
    <row r="391" spans="1:18">
      <c r="A391" s="622" t="s">
        <v>1806</v>
      </c>
      <c r="B391" s="622" t="s">
        <v>204</v>
      </c>
      <c r="C391" s="550">
        <v>0</v>
      </c>
      <c r="D391" s="550">
        <v>0</v>
      </c>
      <c r="E391" s="550">
        <v>0</v>
      </c>
      <c r="F391" s="550">
        <v>10000000</v>
      </c>
      <c r="G391" s="550"/>
      <c r="H391" s="550">
        <v>125418400</v>
      </c>
      <c r="I391" s="550"/>
      <c r="J391" s="550">
        <v>135418400</v>
      </c>
      <c r="K391" s="550">
        <v>135418400</v>
      </c>
      <c r="L391" s="550">
        <v>132865480</v>
      </c>
      <c r="M391" s="550">
        <v>132865480</v>
      </c>
      <c r="N391" s="550">
        <v>0</v>
      </c>
      <c r="O391" s="550">
        <v>2952920</v>
      </c>
      <c r="P391" s="550">
        <v>0</v>
      </c>
      <c r="Q391" s="550">
        <v>2952920</v>
      </c>
      <c r="R391" s="550">
        <v>-400000</v>
      </c>
    </row>
    <row r="392" spans="1:18">
      <c r="A392" s="622" t="s">
        <v>1806</v>
      </c>
      <c r="B392" s="622" t="s">
        <v>220</v>
      </c>
      <c r="C392" s="550">
        <v>0</v>
      </c>
      <c r="D392" s="550">
        <v>0</v>
      </c>
      <c r="E392" s="550">
        <v>0</v>
      </c>
      <c r="F392" s="550">
        <v>0</v>
      </c>
      <c r="G392" s="550"/>
      <c r="H392" s="550">
        <v>10047000</v>
      </c>
      <c r="I392" s="550">
        <v>-8000000</v>
      </c>
      <c r="J392" s="550">
        <v>2047000</v>
      </c>
      <c r="K392" s="550">
        <v>2047000</v>
      </c>
      <c r="L392" s="550">
        <v>1967000</v>
      </c>
      <c r="M392" s="550">
        <v>1967000</v>
      </c>
      <c r="N392" s="550">
        <v>0</v>
      </c>
      <c r="O392" s="550">
        <v>335000</v>
      </c>
      <c r="P392" s="550">
        <v>0</v>
      </c>
      <c r="Q392" s="550">
        <v>335000</v>
      </c>
      <c r="R392" s="550">
        <v>-255000</v>
      </c>
    </row>
    <row r="393" spans="1:18">
      <c r="A393" s="622" t="s">
        <v>1806</v>
      </c>
      <c r="B393" s="622" t="s">
        <v>206</v>
      </c>
      <c r="C393" s="550">
        <v>0</v>
      </c>
      <c r="D393" s="550">
        <v>0</v>
      </c>
      <c r="E393" s="550">
        <v>0</v>
      </c>
      <c r="F393" s="550">
        <v>0</v>
      </c>
      <c r="G393" s="550"/>
      <c r="H393" s="550">
        <v>23630000</v>
      </c>
      <c r="I393" s="550"/>
      <c r="J393" s="550">
        <v>23630000</v>
      </c>
      <c r="K393" s="550">
        <v>23630000</v>
      </c>
      <c r="L393" s="550">
        <v>15780000</v>
      </c>
      <c r="M393" s="550">
        <v>15780000</v>
      </c>
      <c r="N393" s="550">
        <v>0</v>
      </c>
      <c r="O393" s="550">
        <v>7850000</v>
      </c>
      <c r="P393" s="550">
        <v>0</v>
      </c>
      <c r="Q393" s="550">
        <v>7850000</v>
      </c>
      <c r="R393" s="550">
        <v>0</v>
      </c>
    </row>
    <row r="394" spans="1:18">
      <c r="A394" s="622" t="s">
        <v>1805</v>
      </c>
      <c r="B394" s="622" t="s">
        <v>278</v>
      </c>
      <c r="C394" s="551">
        <v>0</v>
      </c>
      <c r="D394" s="551">
        <v>0</v>
      </c>
      <c r="E394" s="551">
        <v>0</v>
      </c>
      <c r="F394" s="551">
        <v>0</v>
      </c>
      <c r="G394" s="551">
        <v>0</v>
      </c>
      <c r="H394" s="551">
        <v>0</v>
      </c>
      <c r="I394" s="551">
        <v>0</v>
      </c>
      <c r="J394" s="551">
        <v>0</v>
      </c>
      <c r="K394" s="551">
        <v>0</v>
      </c>
      <c r="L394" s="551">
        <v>0</v>
      </c>
      <c r="M394" s="551">
        <v>0</v>
      </c>
      <c r="N394" s="551">
        <v>0</v>
      </c>
      <c r="O394" s="551">
        <v>0</v>
      </c>
      <c r="P394" s="551">
        <v>0</v>
      </c>
      <c r="Q394" s="551">
        <v>0</v>
      </c>
      <c r="R394" s="551">
        <v>0</v>
      </c>
    </row>
    <row r="395" spans="1:18">
      <c r="A395" s="622" t="s">
        <v>1806</v>
      </c>
      <c r="B395" s="622" t="s">
        <v>279</v>
      </c>
      <c r="C395" s="550">
        <v>0</v>
      </c>
      <c r="D395" s="550">
        <v>0</v>
      </c>
      <c r="E395" s="550">
        <v>0</v>
      </c>
      <c r="F395" s="550">
        <v>0</v>
      </c>
      <c r="G395" s="550"/>
      <c r="H395" s="550">
        <v>0</v>
      </c>
      <c r="I395" s="550"/>
      <c r="J395" s="550">
        <v>0</v>
      </c>
      <c r="K395" s="550">
        <v>0</v>
      </c>
      <c r="L395" s="550">
        <v>0</v>
      </c>
      <c r="M395" s="550">
        <v>0</v>
      </c>
      <c r="N395" s="550">
        <v>0</v>
      </c>
      <c r="O395" s="550">
        <v>0</v>
      </c>
      <c r="P395" s="550">
        <v>0</v>
      </c>
      <c r="Q395" s="550">
        <v>0</v>
      </c>
      <c r="R395" s="550">
        <v>0</v>
      </c>
    </row>
    <row r="396" spans="1:18">
      <c r="A396" s="622" t="s">
        <v>1805</v>
      </c>
      <c r="B396" s="622" t="s">
        <v>1880</v>
      </c>
      <c r="C396" s="551">
        <v>0</v>
      </c>
      <c r="D396" s="551">
        <v>0</v>
      </c>
      <c r="E396" s="551">
        <v>0</v>
      </c>
      <c r="F396" s="551">
        <v>0</v>
      </c>
      <c r="G396" s="551">
        <v>0</v>
      </c>
      <c r="H396" s="551">
        <v>2200000</v>
      </c>
      <c r="I396" s="551">
        <v>0</v>
      </c>
      <c r="J396" s="551">
        <v>2200000</v>
      </c>
      <c r="K396" s="551">
        <v>2200000</v>
      </c>
      <c r="L396" s="551">
        <v>1000000</v>
      </c>
      <c r="M396" s="551">
        <v>1000000</v>
      </c>
      <c r="N396" s="551">
        <v>0</v>
      </c>
      <c r="O396" s="551">
        <v>1200000</v>
      </c>
      <c r="P396" s="551">
        <v>0</v>
      </c>
      <c r="Q396" s="551">
        <v>1200000</v>
      </c>
      <c r="R396" s="551">
        <v>0</v>
      </c>
    </row>
    <row r="397" spans="1:18">
      <c r="A397" s="622" t="s">
        <v>1806</v>
      </c>
      <c r="B397" s="622" t="s">
        <v>469</v>
      </c>
      <c r="C397" s="550">
        <v>0</v>
      </c>
      <c r="D397" s="550">
        <v>0</v>
      </c>
      <c r="E397" s="550">
        <v>0</v>
      </c>
      <c r="F397" s="550">
        <v>0</v>
      </c>
      <c r="G397" s="550"/>
      <c r="H397" s="550">
        <v>2200000</v>
      </c>
      <c r="I397" s="550"/>
      <c r="J397" s="550">
        <v>2200000</v>
      </c>
      <c r="K397" s="550">
        <v>2200000</v>
      </c>
      <c r="L397" s="550">
        <v>1000000</v>
      </c>
      <c r="M397" s="550">
        <v>1000000</v>
      </c>
      <c r="N397" s="550">
        <v>0</v>
      </c>
      <c r="O397" s="550">
        <v>1200000</v>
      </c>
      <c r="P397" s="550">
        <v>0</v>
      </c>
      <c r="Q397" s="550">
        <v>1200000</v>
      </c>
      <c r="R397" s="550">
        <v>0</v>
      </c>
    </row>
    <row r="398" spans="1:18">
      <c r="A398" s="622" t="s">
        <v>1805</v>
      </c>
      <c r="B398" s="622" t="s">
        <v>256</v>
      </c>
      <c r="C398" s="551">
        <v>0</v>
      </c>
      <c r="D398" s="551">
        <v>0</v>
      </c>
      <c r="E398" s="551">
        <v>0</v>
      </c>
      <c r="F398" s="551">
        <v>-1000000</v>
      </c>
      <c r="G398" s="551">
        <v>0</v>
      </c>
      <c r="H398" s="551">
        <v>51500000</v>
      </c>
      <c r="I398" s="551">
        <v>0</v>
      </c>
      <c r="J398" s="551">
        <v>50500000</v>
      </c>
      <c r="K398" s="551">
        <v>50500000</v>
      </c>
      <c r="L398" s="551">
        <v>25200000</v>
      </c>
      <c r="M398" s="551">
        <v>25200000</v>
      </c>
      <c r="N398" s="551">
        <v>0</v>
      </c>
      <c r="O398" s="551">
        <v>25300000</v>
      </c>
      <c r="P398" s="551">
        <v>0</v>
      </c>
      <c r="Q398" s="551">
        <v>25300000</v>
      </c>
      <c r="R398" s="551">
        <v>0</v>
      </c>
    </row>
    <row r="399" spans="1:18">
      <c r="A399" s="622" t="s">
        <v>1806</v>
      </c>
      <c r="B399" s="622" t="s">
        <v>215</v>
      </c>
      <c r="C399" s="550">
        <v>0</v>
      </c>
      <c r="D399" s="550">
        <v>0</v>
      </c>
      <c r="E399" s="550">
        <v>0</v>
      </c>
      <c r="F399" s="550">
        <v>0</v>
      </c>
      <c r="G399" s="550"/>
      <c r="H399" s="550">
        <v>29200000</v>
      </c>
      <c r="I399" s="550"/>
      <c r="J399" s="550">
        <v>29200000</v>
      </c>
      <c r="K399" s="550">
        <v>29200000</v>
      </c>
      <c r="L399" s="550">
        <v>17900000</v>
      </c>
      <c r="M399" s="550">
        <v>17900000</v>
      </c>
      <c r="N399" s="550">
        <v>0</v>
      </c>
      <c r="O399" s="550">
        <v>11300000</v>
      </c>
      <c r="P399" s="550">
        <v>0</v>
      </c>
      <c r="Q399" s="550">
        <v>11300000</v>
      </c>
      <c r="R399" s="550">
        <v>0</v>
      </c>
    </row>
    <row r="400" spans="1:18">
      <c r="A400" s="622" t="s">
        <v>1806</v>
      </c>
      <c r="B400" s="622" t="s">
        <v>216</v>
      </c>
      <c r="C400" s="550">
        <v>0</v>
      </c>
      <c r="D400" s="550">
        <v>0</v>
      </c>
      <c r="E400" s="550">
        <v>0</v>
      </c>
      <c r="F400" s="550">
        <v>-1000000</v>
      </c>
      <c r="G400" s="550"/>
      <c r="H400" s="550">
        <v>22300000</v>
      </c>
      <c r="I400" s="550"/>
      <c r="J400" s="550">
        <v>21300000</v>
      </c>
      <c r="K400" s="550">
        <v>21300000</v>
      </c>
      <c r="L400" s="550">
        <v>7300000</v>
      </c>
      <c r="M400" s="550">
        <v>7300000</v>
      </c>
      <c r="N400" s="550">
        <v>0</v>
      </c>
      <c r="O400" s="550">
        <v>14000000</v>
      </c>
      <c r="P400" s="550">
        <v>0</v>
      </c>
      <c r="Q400" s="550">
        <v>14000000</v>
      </c>
      <c r="R400" s="550">
        <v>0</v>
      </c>
    </row>
    <row r="401" spans="1:18">
      <c r="A401" s="622" t="s">
        <v>1805</v>
      </c>
      <c r="B401" s="622" t="s">
        <v>316</v>
      </c>
      <c r="C401" s="551">
        <v>0</v>
      </c>
      <c r="D401" s="551">
        <v>0</v>
      </c>
      <c r="E401" s="551">
        <v>0</v>
      </c>
      <c r="F401" s="551">
        <v>0</v>
      </c>
      <c r="G401" s="551">
        <v>0</v>
      </c>
      <c r="H401" s="551">
        <v>7500000</v>
      </c>
      <c r="I401" s="551">
        <v>0</v>
      </c>
      <c r="J401" s="551">
        <v>7500000</v>
      </c>
      <c r="K401" s="551">
        <v>7500000</v>
      </c>
      <c r="L401" s="551">
        <v>7500000</v>
      </c>
      <c r="M401" s="551">
        <v>7500000</v>
      </c>
      <c r="N401" s="551">
        <v>0</v>
      </c>
      <c r="O401" s="551">
        <v>0</v>
      </c>
      <c r="P401" s="551">
        <v>0</v>
      </c>
      <c r="Q401" s="551">
        <v>0</v>
      </c>
      <c r="R401" s="551">
        <v>0</v>
      </c>
    </row>
    <row r="402" spans="1:18">
      <c r="A402" s="622" t="s">
        <v>1806</v>
      </c>
      <c r="B402" s="622" t="s">
        <v>318</v>
      </c>
      <c r="C402" s="550">
        <v>0</v>
      </c>
      <c r="D402" s="550">
        <v>0</v>
      </c>
      <c r="E402" s="550">
        <v>0</v>
      </c>
      <c r="F402" s="550">
        <v>0</v>
      </c>
      <c r="G402" s="550"/>
      <c r="H402" s="550">
        <v>7500000</v>
      </c>
      <c r="I402" s="550"/>
      <c r="J402" s="550">
        <v>7500000</v>
      </c>
      <c r="K402" s="550">
        <v>7500000</v>
      </c>
      <c r="L402" s="550">
        <v>7500000</v>
      </c>
      <c r="M402" s="550">
        <v>7500000</v>
      </c>
      <c r="N402" s="550">
        <v>0</v>
      </c>
      <c r="O402" s="550">
        <v>0</v>
      </c>
      <c r="P402" s="550">
        <v>0</v>
      </c>
      <c r="Q402" s="550">
        <v>0</v>
      </c>
      <c r="R402" s="550">
        <v>0</v>
      </c>
    </row>
    <row r="403" spans="1:18">
      <c r="A403" s="622" t="s">
        <v>1805</v>
      </c>
      <c r="B403" s="622" t="s">
        <v>1823</v>
      </c>
      <c r="C403" s="551">
        <v>0</v>
      </c>
      <c r="D403" s="551">
        <v>0</v>
      </c>
      <c r="E403" s="551">
        <v>0</v>
      </c>
      <c r="F403" s="551">
        <v>1440000</v>
      </c>
      <c r="G403" s="551">
        <v>0</v>
      </c>
      <c r="H403" s="551">
        <v>10660000</v>
      </c>
      <c r="I403" s="551">
        <v>0</v>
      </c>
      <c r="J403" s="551">
        <v>12100000</v>
      </c>
      <c r="K403" s="551">
        <v>12100000</v>
      </c>
      <c r="L403" s="551">
        <v>1000000</v>
      </c>
      <c r="M403" s="551">
        <v>1000000</v>
      </c>
      <c r="N403" s="551">
        <v>0</v>
      </c>
      <c r="O403" s="551">
        <v>11100000</v>
      </c>
      <c r="P403" s="551">
        <v>0</v>
      </c>
      <c r="Q403" s="551">
        <v>11100000</v>
      </c>
      <c r="R403" s="551">
        <v>0</v>
      </c>
    </row>
    <row r="404" spans="1:18">
      <c r="A404" s="622" t="s">
        <v>1806</v>
      </c>
      <c r="B404" s="622" t="s">
        <v>2497</v>
      </c>
      <c r="C404" s="550">
        <v>0</v>
      </c>
      <c r="D404" s="550">
        <v>0</v>
      </c>
      <c r="E404" s="550">
        <v>0</v>
      </c>
      <c r="F404" s="550">
        <v>1000000</v>
      </c>
      <c r="G404" s="550"/>
      <c r="H404" s="550">
        <v>0</v>
      </c>
      <c r="I404" s="550"/>
      <c r="J404" s="550">
        <v>1000000</v>
      </c>
      <c r="K404" s="550">
        <v>1000000</v>
      </c>
      <c r="L404" s="550">
        <v>1000000</v>
      </c>
      <c r="M404" s="550">
        <v>1000000</v>
      </c>
      <c r="N404" s="550">
        <v>0</v>
      </c>
      <c r="O404" s="550">
        <v>0</v>
      </c>
      <c r="P404" s="550">
        <v>0</v>
      </c>
      <c r="Q404" s="550">
        <v>0</v>
      </c>
      <c r="R404" s="550">
        <v>0</v>
      </c>
    </row>
    <row r="405" spans="1:18">
      <c r="A405" s="622" t="s">
        <v>1806</v>
      </c>
      <c r="B405" s="622" t="s">
        <v>260</v>
      </c>
      <c r="C405" s="550">
        <v>0</v>
      </c>
      <c r="D405" s="550">
        <v>0</v>
      </c>
      <c r="E405" s="550">
        <v>0</v>
      </c>
      <c r="F405" s="550">
        <v>440000</v>
      </c>
      <c r="G405" s="550"/>
      <c r="H405" s="550">
        <v>10660000</v>
      </c>
      <c r="I405" s="550"/>
      <c r="J405" s="550">
        <v>11100000</v>
      </c>
      <c r="K405" s="550">
        <v>11100000</v>
      </c>
      <c r="L405" s="550">
        <v>0</v>
      </c>
      <c r="M405" s="550">
        <v>0</v>
      </c>
      <c r="N405" s="550">
        <v>0</v>
      </c>
      <c r="O405" s="550">
        <v>11100000</v>
      </c>
      <c r="P405" s="550">
        <v>0</v>
      </c>
      <c r="Q405" s="550">
        <v>11100000</v>
      </c>
      <c r="R405" s="550">
        <v>0</v>
      </c>
    </row>
    <row r="406" spans="1:18">
      <c r="A406" s="622" t="s">
        <v>1805</v>
      </c>
      <c r="B406" s="622" t="s">
        <v>159</v>
      </c>
      <c r="C406" s="551">
        <v>0</v>
      </c>
      <c r="D406" s="551">
        <v>0</v>
      </c>
      <c r="E406" s="551">
        <v>0</v>
      </c>
      <c r="F406" s="551">
        <v>0</v>
      </c>
      <c r="G406" s="551">
        <v>0</v>
      </c>
      <c r="H406" s="551">
        <v>44400000</v>
      </c>
      <c r="I406" s="551">
        <v>0</v>
      </c>
      <c r="J406" s="551">
        <v>44400000</v>
      </c>
      <c r="K406" s="551">
        <v>44400000</v>
      </c>
      <c r="L406" s="551">
        <v>35738990</v>
      </c>
      <c r="M406" s="551">
        <v>35738990</v>
      </c>
      <c r="N406" s="551">
        <v>0</v>
      </c>
      <c r="O406" s="551">
        <v>8661000</v>
      </c>
      <c r="P406" s="551">
        <v>0</v>
      </c>
      <c r="Q406" s="551">
        <v>8661000</v>
      </c>
      <c r="R406" s="551">
        <v>10</v>
      </c>
    </row>
    <row r="407" spans="1:18">
      <c r="A407" s="622" t="s">
        <v>1806</v>
      </c>
      <c r="B407" s="622" t="s">
        <v>159</v>
      </c>
      <c r="C407" s="550">
        <v>0</v>
      </c>
      <c r="D407" s="550">
        <v>0</v>
      </c>
      <c r="E407" s="550">
        <v>0</v>
      </c>
      <c r="F407" s="550">
        <v>0</v>
      </c>
      <c r="G407" s="550"/>
      <c r="H407" s="550">
        <v>44400000</v>
      </c>
      <c r="I407" s="550"/>
      <c r="J407" s="550">
        <v>44400000</v>
      </c>
      <c r="K407" s="550">
        <v>44400000</v>
      </c>
      <c r="L407" s="550">
        <v>35738990</v>
      </c>
      <c r="M407" s="550">
        <v>35738990</v>
      </c>
      <c r="N407" s="550">
        <v>0</v>
      </c>
      <c r="O407" s="550">
        <v>8661000</v>
      </c>
      <c r="P407" s="550">
        <v>0</v>
      </c>
      <c r="Q407" s="550">
        <v>8661000</v>
      </c>
      <c r="R407" s="550">
        <v>10</v>
      </c>
    </row>
    <row r="408" spans="1:18">
      <c r="A408" s="622" t="s">
        <v>1805</v>
      </c>
      <c r="B408" s="622" t="s">
        <v>1897</v>
      </c>
      <c r="C408" s="551">
        <v>0</v>
      </c>
      <c r="D408" s="551">
        <v>0</v>
      </c>
      <c r="E408" s="551">
        <v>0</v>
      </c>
      <c r="F408" s="551">
        <v>-2000000</v>
      </c>
      <c r="G408" s="551">
        <v>0</v>
      </c>
      <c r="H408" s="551">
        <v>4250000</v>
      </c>
      <c r="I408" s="551">
        <v>0</v>
      </c>
      <c r="J408" s="551">
        <v>2250000</v>
      </c>
      <c r="K408" s="551">
        <v>2250000</v>
      </c>
      <c r="L408" s="551">
        <v>700000</v>
      </c>
      <c r="M408" s="551">
        <v>700000</v>
      </c>
      <c r="N408" s="551">
        <v>0</v>
      </c>
      <c r="O408" s="551">
        <v>1550000</v>
      </c>
      <c r="P408" s="551">
        <v>0</v>
      </c>
      <c r="Q408" s="551">
        <v>1550000</v>
      </c>
      <c r="R408" s="551">
        <v>0</v>
      </c>
    </row>
    <row r="409" spans="1:18">
      <c r="A409" s="622" t="s">
        <v>1806</v>
      </c>
      <c r="B409" s="622" t="s">
        <v>1897</v>
      </c>
      <c r="C409" s="550">
        <v>0</v>
      </c>
      <c r="D409" s="550">
        <v>0</v>
      </c>
      <c r="E409" s="550">
        <v>0</v>
      </c>
      <c r="F409" s="550">
        <v>-2000000</v>
      </c>
      <c r="G409" s="550"/>
      <c r="H409" s="550">
        <v>4250000</v>
      </c>
      <c r="I409" s="550"/>
      <c r="J409" s="550">
        <v>2250000</v>
      </c>
      <c r="K409" s="550">
        <v>2250000</v>
      </c>
      <c r="L409" s="550">
        <v>700000</v>
      </c>
      <c r="M409" s="550">
        <v>700000</v>
      </c>
      <c r="N409" s="550">
        <v>0</v>
      </c>
      <c r="O409" s="550">
        <v>1550000</v>
      </c>
      <c r="P409" s="550">
        <v>0</v>
      </c>
      <c r="Q409" s="550">
        <v>1550000</v>
      </c>
      <c r="R409" s="550">
        <v>0</v>
      </c>
    </row>
    <row r="410" spans="1:18">
      <c r="A410" s="622" t="s">
        <v>1805</v>
      </c>
      <c r="B410" s="622" t="s">
        <v>313</v>
      </c>
      <c r="C410" s="551">
        <v>0</v>
      </c>
      <c r="D410" s="551">
        <v>7581000</v>
      </c>
      <c r="E410" s="551">
        <v>0</v>
      </c>
      <c r="F410" s="551">
        <v>-1840000</v>
      </c>
      <c r="G410" s="551">
        <v>0</v>
      </c>
      <c r="H410" s="551">
        <v>158330000</v>
      </c>
      <c r="I410" s="551">
        <v>0</v>
      </c>
      <c r="J410" s="551">
        <v>164071000</v>
      </c>
      <c r="K410" s="551">
        <v>164071000</v>
      </c>
      <c r="L410" s="551">
        <v>92063330</v>
      </c>
      <c r="M410" s="551">
        <v>92063330</v>
      </c>
      <c r="N410" s="551">
        <v>0</v>
      </c>
      <c r="O410" s="551">
        <v>64426670</v>
      </c>
      <c r="P410" s="551">
        <v>0</v>
      </c>
      <c r="Q410" s="551">
        <v>64426670</v>
      </c>
      <c r="R410" s="551">
        <v>7581000</v>
      </c>
    </row>
    <row r="411" spans="1:18">
      <c r="A411" s="622" t="s">
        <v>1806</v>
      </c>
      <c r="B411" s="622" t="s">
        <v>2401</v>
      </c>
      <c r="C411" s="550">
        <v>0</v>
      </c>
      <c r="D411" s="550">
        <v>7581000</v>
      </c>
      <c r="E411" s="550">
        <v>0</v>
      </c>
      <c r="F411" s="550">
        <v>-1840000</v>
      </c>
      <c r="G411" s="550"/>
      <c r="H411" s="550">
        <v>158330000</v>
      </c>
      <c r="I411" s="550"/>
      <c r="J411" s="550">
        <v>164071000</v>
      </c>
      <c r="K411" s="550">
        <v>164071000</v>
      </c>
      <c r="L411" s="550">
        <v>92063330</v>
      </c>
      <c r="M411" s="550">
        <v>92063330</v>
      </c>
      <c r="N411" s="550">
        <v>0</v>
      </c>
      <c r="O411" s="550">
        <v>64426670</v>
      </c>
      <c r="P411" s="550">
        <v>0</v>
      </c>
      <c r="Q411" s="550">
        <v>64426670</v>
      </c>
      <c r="R411" s="550">
        <v>7581000</v>
      </c>
    </row>
    <row r="412" spans="1:18">
      <c r="A412" s="622" t="s">
        <v>1805</v>
      </c>
      <c r="B412" s="622" t="s">
        <v>160</v>
      </c>
      <c r="C412" s="551">
        <v>0</v>
      </c>
      <c r="D412" s="551">
        <v>25000000</v>
      </c>
      <c r="E412" s="551">
        <v>0</v>
      </c>
      <c r="F412" s="551">
        <v>0</v>
      </c>
      <c r="G412" s="551">
        <v>0</v>
      </c>
      <c r="H412" s="551">
        <v>45879130</v>
      </c>
      <c r="I412" s="551">
        <v>0</v>
      </c>
      <c r="J412" s="551">
        <v>70879130</v>
      </c>
      <c r="K412" s="551">
        <v>70879130</v>
      </c>
      <c r="L412" s="551">
        <v>45879130</v>
      </c>
      <c r="M412" s="551">
        <v>45879130</v>
      </c>
      <c r="N412" s="551">
        <v>0</v>
      </c>
      <c r="O412" s="551">
        <v>0</v>
      </c>
      <c r="P412" s="551">
        <v>0</v>
      </c>
      <c r="Q412" s="551">
        <v>0</v>
      </c>
      <c r="R412" s="551">
        <v>25000000</v>
      </c>
    </row>
    <row r="413" spans="1:18">
      <c r="A413" s="622" t="s">
        <v>1806</v>
      </c>
      <c r="B413" s="622" t="s">
        <v>280</v>
      </c>
      <c r="C413" s="550">
        <v>0</v>
      </c>
      <c r="D413" s="550">
        <v>25000000</v>
      </c>
      <c r="E413" s="550">
        <v>0</v>
      </c>
      <c r="F413" s="550">
        <v>0</v>
      </c>
      <c r="G413" s="550"/>
      <c r="H413" s="550">
        <v>15984000</v>
      </c>
      <c r="I413" s="550"/>
      <c r="J413" s="550">
        <v>40984000</v>
      </c>
      <c r="K413" s="550">
        <v>40984000</v>
      </c>
      <c r="L413" s="550">
        <v>15984000</v>
      </c>
      <c r="M413" s="550">
        <v>15984000</v>
      </c>
      <c r="N413" s="550">
        <v>0</v>
      </c>
      <c r="O413" s="550">
        <v>0</v>
      </c>
      <c r="P413" s="550">
        <v>0</v>
      </c>
      <c r="Q413" s="550">
        <v>0</v>
      </c>
      <c r="R413" s="550">
        <v>25000000</v>
      </c>
    </row>
    <row r="414" spans="1:18">
      <c r="A414" s="622" t="s">
        <v>1806</v>
      </c>
      <c r="B414" s="622" t="s">
        <v>2535</v>
      </c>
      <c r="C414" s="550">
        <v>0</v>
      </c>
      <c r="D414" s="550">
        <v>0</v>
      </c>
      <c r="E414" s="550">
        <v>0</v>
      </c>
      <c r="F414" s="550">
        <v>0</v>
      </c>
      <c r="G414" s="550"/>
      <c r="H414" s="550">
        <v>7000000</v>
      </c>
      <c r="I414" s="550"/>
      <c r="J414" s="550">
        <v>7000000</v>
      </c>
      <c r="K414" s="550">
        <v>7000000</v>
      </c>
      <c r="L414" s="550">
        <v>7000000</v>
      </c>
      <c r="M414" s="550">
        <v>7000000</v>
      </c>
      <c r="N414" s="550">
        <v>0</v>
      </c>
      <c r="O414" s="550">
        <v>0</v>
      </c>
      <c r="P414" s="550">
        <v>0</v>
      </c>
      <c r="Q414" s="550">
        <v>0</v>
      </c>
      <c r="R414" s="550">
        <v>0</v>
      </c>
    </row>
    <row r="415" spans="1:18">
      <c r="A415" s="622" t="s">
        <v>1806</v>
      </c>
      <c r="B415" s="622" t="s">
        <v>1273</v>
      </c>
      <c r="C415" s="550">
        <v>0</v>
      </c>
      <c r="D415" s="550">
        <v>0</v>
      </c>
      <c r="E415" s="550">
        <v>0</v>
      </c>
      <c r="F415" s="550">
        <v>0</v>
      </c>
      <c r="G415" s="550"/>
      <c r="H415" s="550">
        <v>22895130</v>
      </c>
      <c r="I415" s="550"/>
      <c r="J415" s="550">
        <v>22895130</v>
      </c>
      <c r="K415" s="550">
        <v>22895130</v>
      </c>
      <c r="L415" s="550">
        <v>22895130</v>
      </c>
      <c r="M415" s="550">
        <v>22895130</v>
      </c>
      <c r="N415" s="550">
        <v>0</v>
      </c>
      <c r="O415" s="550">
        <v>0</v>
      </c>
      <c r="P415" s="550">
        <v>0</v>
      </c>
      <c r="Q415" s="550">
        <v>0</v>
      </c>
      <c r="R415" s="550">
        <v>0</v>
      </c>
    </row>
    <row r="416" spans="1:18">
      <c r="A416" s="622" t="s">
        <v>1805</v>
      </c>
      <c r="B416" s="622" t="s">
        <v>2447</v>
      </c>
      <c r="C416" s="551">
        <v>0</v>
      </c>
      <c r="D416" s="551">
        <v>0</v>
      </c>
      <c r="E416" s="551">
        <v>0</v>
      </c>
      <c r="F416" s="551">
        <v>0</v>
      </c>
      <c r="G416" s="551">
        <v>0</v>
      </c>
      <c r="H416" s="551">
        <v>10000000</v>
      </c>
      <c r="I416" s="551">
        <v>0</v>
      </c>
      <c r="J416" s="551">
        <v>10000000</v>
      </c>
      <c r="K416" s="551">
        <v>10000000</v>
      </c>
      <c r="L416" s="551">
        <v>10000000</v>
      </c>
      <c r="M416" s="551">
        <v>10000000</v>
      </c>
      <c r="N416" s="551">
        <v>0</v>
      </c>
      <c r="O416" s="551">
        <v>0</v>
      </c>
      <c r="P416" s="551">
        <v>0</v>
      </c>
      <c r="Q416" s="551">
        <v>0</v>
      </c>
      <c r="R416" s="551">
        <v>0</v>
      </c>
    </row>
    <row r="417" spans="1:18">
      <c r="A417" s="622" t="s">
        <v>1806</v>
      </c>
      <c r="B417" s="622" t="s">
        <v>2482</v>
      </c>
      <c r="C417" s="550">
        <v>0</v>
      </c>
      <c r="D417" s="550">
        <v>0</v>
      </c>
      <c r="E417" s="550">
        <v>0</v>
      </c>
      <c r="F417" s="550">
        <v>0</v>
      </c>
      <c r="G417" s="550"/>
      <c r="H417" s="550">
        <v>10000000</v>
      </c>
      <c r="I417" s="550"/>
      <c r="J417" s="550">
        <v>10000000</v>
      </c>
      <c r="K417" s="550">
        <v>10000000</v>
      </c>
      <c r="L417" s="550">
        <v>10000000</v>
      </c>
      <c r="M417" s="550">
        <v>10000000</v>
      </c>
      <c r="N417" s="550">
        <v>0</v>
      </c>
      <c r="O417" s="550">
        <v>0</v>
      </c>
      <c r="P417" s="550">
        <v>0</v>
      </c>
      <c r="Q417" s="550">
        <v>0</v>
      </c>
      <c r="R417" s="550">
        <v>0</v>
      </c>
    </row>
    <row r="418" spans="1:18">
      <c r="A418" s="622" t="s">
        <v>1805</v>
      </c>
      <c r="B418" s="622" t="s">
        <v>235</v>
      </c>
      <c r="C418" s="551">
        <v>0</v>
      </c>
      <c r="D418" s="551">
        <v>0</v>
      </c>
      <c r="E418" s="551">
        <v>0</v>
      </c>
      <c r="F418" s="551">
        <v>0</v>
      </c>
      <c r="G418" s="551">
        <v>0</v>
      </c>
      <c r="H418" s="551">
        <v>21678750</v>
      </c>
      <c r="I418" s="551">
        <v>0</v>
      </c>
      <c r="J418" s="551">
        <v>21678750</v>
      </c>
      <c r="K418" s="551">
        <v>21678750</v>
      </c>
      <c r="L418" s="551">
        <v>18016990</v>
      </c>
      <c r="M418" s="551">
        <v>18016990</v>
      </c>
      <c r="N418" s="551">
        <v>0</v>
      </c>
      <c r="O418" s="551">
        <v>3661760</v>
      </c>
      <c r="P418" s="551">
        <v>0</v>
      </c>
      <c r="Q418" s="551">
        <v>3661760</v>
      </c>
      <c r="R418" s="551">
        <v>0</v>
      </c>
    </row>
    <row r="419" spans="1:18">
      <c r="A419" s="622" t="s">
        <v>1806</v>
      </c>
      <c r="B419" s="622" t="s">
        <v>235</v>
      </c>
      <c r="C419" s="550">
        <v>0</v>
      </c>
      <c r="D419" s="550">
        <v>0</v>
      </c>
      <c r="E419" s="550">
        <v>0</v>
      </c>
      <c r="F419" s="550">
        <v>0</v>
      </c>
      <c r="G419" s="550"/>
      <c r="H419" s="550">
        <v>21678750</v>
      </c>
      <c r="I419" s="550"/>
      <c r="J419" s="550">
        <v>21678750</v>
      </c>
      <c r="K419" s="550">
        <v>21678750</v>
      </c>
      <c r="L419" s="550">
        <v>18016990</v>
      </c>
      <c r="M419" s="550">
        <v>18016990</v>
      </c>
      <c r="N419" s="550">
        <v>0</v>
      </c>
      <c r="O419" s="550">
        <v>3661760</v>
      </c>
      <c r="P419" s="550">
        <v>0</v>
      </c>
      <c r="Q419" s="550">
        <v>3661760</v>
      </c>
      <c r="R419" s="550">
        <v>0</v>
      </c>
    </row>
    <row r="420" spans="1:18">
      <c r="A420" s="622" t="s">
        <v>1805</v>
      </c>
      <c r="B420" s="622" t="s">
        <v>464</v>
      </c>
      <c r="C420" s="551">
        <v>0</v>
      </c>
      <c r="D420" s="551">
        <v>44000000</v>
      </c>
      <c r="E420" s="551">
        <v>0</v>
      </c>
      <c r="F420" s="551">
        <v>1000000</v>
      </c>
      <c r="G420" s="551">
        <v>0</v>
      </c>
      <c r="H420" s="551">
        <v>86478000</v>
      </c>
      <c r="I420" s="551">
        <v>-7000000</v>
      </c>
      <c r="J420" s="551">
        <v>124478000</v>
      </c>
      <c r="K420" s="551">
        <v>124478000</v>
      </c>
      <c r="L420" s="551">
        <v>80478000</v>
      </c>
      <c r="M420" s="551">
        <v>80478000</v>
      </c>
      <c r="N420" s="551">
        <v>0</v>
      </c>
      <c r="O420" s="551">
        <v>0</v>
      </c>
      <c r="P420" s="551">
        <v>0</v>
      </c>
      <c r="Q420" s="551">
        <v>0</v>
      </c>
      <c r="R420" s="551">
        <v>44000000</v>
      </c>
    </row>
    <row r="421" spans="1:18">
      <c r="A421" s="622" t="s">
        <v>1806</v>
      </c>
      <c r="B421" s="622" t="s">
        <v>406</v>
      </c>
      <c r="C421" s="550">
        <v>0</v>
      </c>
      <c r="D421" s="550">
        <v>9000000</v>
      </c>
      <c r="E421" s="550">
        <v>0</v>
      </c>
      <c r="F421" s="550">
        <v>1000000</v>
      </c>
      <c r="G421" s="550"/>
      <c r="H421" s="550">
        <v>51948000</v>
      </c>
      <c r="I421" s="550">
        <v>-7000000</v>
      </c>
      <c r="J421" s="550">
        <v>54948000</v>
      </c>
      <c r="K421" s="550">
        <v>54948000</v>
      </c>
      <c r="L421" s="550">
        <v>45948000</v>
      </c>
      <c r="M421" s="550">
        <v>45948000</v>
      </c>
      <c r="N421" s="550">
        <v>0</v>
      </c>
      <c r="O421" s="550">
        <v>0</v>
      </c>
      <c r="P421" s="550">
        <v>0</v>
      </c>
      <c r="Q421" s="550">
        <v>0</v>
      </c>
      <c r="R421" s="550">
        <v>9000000</v>
      </c>
    </row>
    <row r="422" spans="1:18">
      <c r="A422" s="622" t="s">
        <v>1806</v>
      </c>
      <c r="B422" s="622" t="s">
        <v>405</v>
      </c>
      <c r="C422" s="550">
        <v>0</v>
      </c>
      <c r="D422" s="550">
        <v>35000000</v>
      </c>
      <c r="E422" s="550">
        <v>0</v>
      </c>
      <c r="F422" s="550">
        <v>0</v>
      </c>
      <c r="G422" s="550"/>
      <c r="H422" s="550">
        <v>34530000</v>
      </c>
      <c r="I422" s="550"/>
      <c r="J422" s="550">
        <v>69530000</v>
      </c>
      <c r="K422" s="550">
        <v>69530000</v>
      </c>
      <c r="L422" s="550">
        <v>34530000</v>
      </c>
      <c r="M422" s="550">
        <v>34530000</v>
      </c>
      <c r="N422" s="550">
        <v>0</v>
      </c>
      <c r="O422" s="550">
        <v>0</v>
      </c>
      <c r="P422" s="550">
        <v>0</v>
      </c>
      <c r="Q422" s="550">
        <v>0</v>
      </c>
      <c r="R422" s="550">
        <v>35000000</v>
      </c>
    </row>
    <row r="423" spans="1:18">
      <c r="A423" s="622" t="s">
        <v>1805</v>
      </c>
      <c r="B423" s="622" t="s">
        <v>315</v>
      </c>
      <c r="C423" s="551">
        <v>0</v>
      </c>
      <c r="D423" s="551">
        <v>0</v>
      </c>
      <c r="E423" s="551">
        <v>0</v>
      </c>
      <c r="F423" s="551">
        <v>0</v>
      </c>
      <c r="G423" s="551">
        <v>0</v>
      </c>
      <c r="H423" s="551">
        <v>18815000</v>
      </c>
      <c r="I423" s="551">
        <v>0</v>
      </c>
      <c r="J423" s="551">
        <v>18815000</v>
      </c>
      <c r="K423" s="551">
        <v>18815000</v>
      </c>
      <c r="L423" s="551">
        <v>1935000</v>
      </c>
      <c r="M423" s="551">
        <v>1935000</v>
      </c>
      <c r="N423" s="551">
        <v>0</v>
      </c>
      <c r="O423" s="551">
        <v>16880000</v>
      </c>
      <c r="P423" s="551">
        <v>0</v>
      </c>
      <c r="Q423" s="551">
        <v>16880000</v>
      </c>
      <c r="R423" s="551">
        <v>0</v>
      </c>
    </row>
    <row r="424" spans="1:18">
      <c r="A424" s="622" t="s">
        <v>1806</v>
      </c>
      <c r="B424" s="622" t="s">
        <v>315</v>
      </c>
      <c r="C424" s="550">
        <v>0</v>
      </c>
      <c r="D424" s="550">
        <v>0</v>
      </c>
      <c r="E424" s="550">
        <v>0</v>
      </c>
      <c r="F424" s="550">
        <v>0</v>
      </c>
      <c r="G424" s="550"/>
      <c r="H424" s="550">
        <v>18815000</v>
      </c>
      <c r="I424" s="550"/>
      <c r="J424" s="550">
        <v>18815000</v>
      </c>
      <c r="K424" s="550">
        <v>18815000</v>
      </c>
      <c r="L424" s="550">
        <v>1935000</v>
      </c>
      <c r="M424" s="550">
        <v>1935000</v>
      </c>
      <c r="N424" s="550">
        <v>0</v>
      </c>
      <c r="O424" s="550">
        <v>16880000</v>
      </c>
      <c r="P424" s="550">
        <v>0</v>
      </c>
      <c r="Q424" s="550">
        <v>16880000</v>
      </c>
      <c r="R424" s="550">
        <v>0</v>
      </c>
    </row>
    <row r="425" spans="1:18">
      <c r="A425" s="622" t="s">
        <v>1805</v>
      </c>
      <c r="B425" s="622" t="s">
        <v>145</v>
      </c>
      <c r="C425" s="551">
        <v>0</v>
      </c>
      <c r="D425" s="551">
        <v>0</v>
      </c>
      <c r="E425" s="551">
        <v>0</v>
      </c>
      <c r="F425" s="551">
        <v>0</v>
      </c>
      <c r="G425" s="551">
        <v>0</v>
      </c>
      <c r="H425" s="551">
        <v>5500000</v>
      </c>
      <c r="I425" s="551">
        <v>0</v>
      </c>
      <c r="J425" s="551">
        <v>5500000</v>
      </c>
      <c r="K425" s="551">
        <v>5500000</v>
      </c>
      <c r="L425" s="551">
        <v>5500000</v>
      </c>
      <c r="M425" s="551">
        <v>5500000</v>
      </c>
      <c r="N425" s="551">
        <v>0</v>
      </c>
      <c r="O425" s="551">
        <v>0</v>
      </c>
      <c r="P425" s="551">
        <v>0</v>
      </c>
      <c r="Q425" s="551">
        <v>0</v>
      </c>
      <c r="R425" s="551">
        <v>0</v>
      </c>
    </row>
    <row r="426" spans="1:18">
      <c r="A426" s="622" t="s">
        <v>1806</v>
      </c>
      <c r="B426" s="622" t="s">
        <v>146</v>
      </c>
      <c r="C426" s="550">
        <v>0</v>
      </c>
      <c r="D426" s="550">
        <v>0</v>
      </c>
      <c r="E426" s="550">
        <v>0</v>
      </c>
      <c r="F426" s="550">
        <v>0</v>
      </c>
      <c r="G426" s="550"/>
      <c r="H426" s="550">
        <v>5500000</v>
      </c>
      <c r="I426" s="550"/>
      <c r="J426" s="550">
        <v>5500000</v>
      </c>
      <c r="K426" s="550">
        <v>5500000</v>
      </c>
      <c r="L426" s="550">
        <v>5500000</v>
      </c>
      <c r="M426" s="550">
        <v>5500000</v>
      </c>
      <c r="N426" s="550">
        <v>0</v>
      </c>
      <c r="O426" s="550">
        <v>0</v>
      </c>
      <c r="P426" s="550">
        <v>0</v>
      </c>
      <c r="Q426" s="550">
        <v>0</v>
      </c>
      <c r="R426" s="550">
        <v>0</v>
      </c>
    </row>
    <row r="427" spans="1:18">
      <c r="A427" s="622" t="s">
        <v>1805</v>
      </c>
      <c r="B427" s="622" t="s">
        <v>1843</v>
      </c>
      <c r="C427" s="551">
        <v>0</v>
      </c>
      <c r="D427" s="551">
        <v>25000000</v>
      </c>
      <c r="E427" s="551">
        <v>0</v>
      </c>
      <c r="F427" s="551">
        <v>0</v>
      </c>
      <c r="G427" s="551">
        <v>0</v>
      </c>
      <c r="H427" s="551">
        <v>12430000</v>
      </c>
      <c r="I427" s="551">
        <v>0</v>
      </c>
      <c r="J427" s="551">
        <v>37430000</v>
      </c>
      <c r="K427" s="551">
        <v>37430000</v>
      </c>
      <c r="L427" s="551">
        <v>12430000</v>
      </c>
      <c r="M427" s="551">
        <v>12430000</v>
      </c>
      <c r="N427" s="551">
        <v>0</v>
      </c>
      <c r="O427" s="551">
        <v>0</v>
      </c>
      <c r="P427" s="551">
        <v>0</v>
      </c>
      <c r="Q427" s="551">
        <v>0</v>
      </c>
      <c r="R427" s="551">
        <v>25000000</v>
      </c>
    </row>
    <row r="428" spans="1:18">
      <c r="A428" s="622" t="s">
        <v>1806</v>
      </c>
      <c r="B428" s="622" t="s">
        <v>1835</v>
      </c>
      <c r="C428" s="550">
        <v>0</v>
      </c>
      <c r="D428" s="550">
        <v>25000000</v>
      </c>
      <c r="E428" s="550">
        <v>0</v>
      </c>
      <c r="F428" s="550">
        <v>0</v>
      </c>
      <c r="G428" s="550"/>
      <c r="H428" s="550">
        <v>12430000</v>
      </c>
      <c r="I428" s="550"/>
      <c r="J428" s="550">
        <v>37430000</v>
      </c>
      <c r="K428" s="550">
        <v>37430000</v>
      </c>
      <c r="L428" s="550">
        <v>12430000</v>
      </c>
      <c r="M428" s="550">
        <v>12430000</v>
      </c>
      <c r="N428" s="550">
        <v>0</v>
      </c>
      <c r="O428" s="550">
        <v>0</v>
      </c>
      <c r="P428" s="550">
        <v>0</v>
      </c>
      <c r="Q428" s="550">
        <v>0</v>
      </c>
      <c r="R428" s="550">
        <v>25000000</v>
      </c>
    </row>
    <row r="429" spans="1:18">
      <c r="A429" s="622" t="s">
        <v>1805</v>
      </c>
      <c r="B429" s="622" t="s">
        <v>1851</v>
      </c>
      <c r="C429" s="551">
        <v>0</v>
      </c>
      <c r="D429" s="551">
        <v>0</v>
      </c>
      <c r="E429" s="551">
        <v>0</v>
      </c>
      <c r="F429" s="551">
        <v>0</v>
      </c>
      <c r="G429" s="551">
        <v>0</v>
      </c>
      <c r="H429" s="551">
        <v>14000000</v>
      </c>
      <c r="I429" s="551">
        <v>0</v>
      </c>
      <c r="J429" s="551">
        <v>14000000</v>
      </c>
      <c r="K429" s="551">
        <v>14000000</v>
      </c>
      <c r="L429" s="551">
        <v>0</v>
      </c>
      <c r="M429" s="551">
        <v>0</v>
      </c>
      <c r="N429" s="551">
        <v>0</v>
      </c>
      <c r="O429" s="551">
        <v>14000000</v>
      </c>
      <c r="P429" s="551">
        <v>0</v>
      </c>
      <c r="Q429" s="551">
        <v>14000000</v>
      </c>
      <c r="R429" s="551">
        <v>0</v>
      </c>
    </row>
    <row r="430" spans="1:18">
      <c r="A430" s="622" t="s">
        <v>1806</v>
      </c>
      <c r="B430" s="622" t="s">
        <v>1851</v>
      </c>
      <c r="C430" s="550">
        <v>0</v>
      </c>
      <c r="D430" s="550">
        <v>0</v>
      </c>
      <c r="E430" s="550">
        <v>0</v>
      </c>
      <c r="F430" s="550">
        <v>0</v>
      </c>
      <c r="G430" s="550"/>
      <c r="H430" s="550">
        <v>14000000</v>
      </c>
      <c r="I430" s="550"/>
      <c r="J430" s="550">
        <v>14000000</v>
      </c>
      <c r="K430" s="550">
        <v>14000000</v>
      </c>
      <c r="L430" s="550">
        <v>0</v>
      </c>
      <c r="M430" s="550">
        <v>0</v>
      </c>
      <c r="N430" s="550">
        <v>0</v>
      </c>
      <c r="O430" s="550">
        <v>14000000</v>
      </c>
      <c r="P430" s="550">
        <v>0</v>
      </c>
      <c r="Q430" s="550">
        <v>14000000</v>
      </c>
      <c r="R430" s="550">
        <v>0</v>
      </c>
    </row>
    <row r="431" spans="1:18">
      <c r="A431" s="622" t="s">
        <v>1805</v>
      </c>
      <c r="B431" s="622" t="s">
        <v>55</v>
      </c>
      <c r="C431" s="551">
        <v>0</v>
      </c>
      <c r="D431" s="551">
        <v>0</v>
      </c>
      <c r="E431" s="551">
        <v>0</v>
      </c>
      <c r="F431" s="551">
        <v>0</v>
      </c>
      <c r="G431" s="551">
        <v>0</v>
      </c>
      <c r="H431" s="551">
        <v>164760000</v>
      </c>
      <c r="I431" s="551">
        <v>0</v>
      </c>
      <c r="J431" s="551">
        <v>164760000</v>
      </c>
      <c r="K431" s="551">
        <v>164760000</v>
      </c>
      <c r="L431" s="551">
        <v>139704000</v>
      </c>
      <c r="M431" s="551">
        <v>139704000</v>
      </c>
      <c r="N431" s="551">
        <v>0</v>
      </c>
      <c r="O431" s="551">
        <v>25056000</v>
      </c>
      <c r="P431" s="551">
        <v>0</v>
      </c>
      <c r="Q431" s="551">
        <v>25056000</v>
      </c>
      <c r="R431" s="551">
        <v>0</v>
      </c>
    </row>
    <row r="432" spans="1:18">
      <c r="A432" s="622" t="s">
        <v>1806</v>
      </c>
      <c r="B432" s="622" t="s">
        <v>2452</v>
      </c>
      <c r="C432" s="550">
        <v>0</v>
      </c>
      <c r="D432" s="550">
        <v>0</v>
      </c>
      <c r="E432" s="550">
        <v>0</v>
      </c>
      <c r="F432" s="550">
        <v>0</v>
      </c>
      <c r="G432" s="550"/>
      <c r="H432" s="550">
        <v>12000000</v>
      </c>
      <c r="I432" s="550"/>
      <c r="J432" s="550">
        <v>12000000</v>
      </c>
      <c r="K432" s="550">
        <v>12000000</v>
      </c>
      <c r="L432" s="550">
        <v>12000000</v>
      </c>
      <c r="M432" s="550">
        <v>12000000</v>
      </c>
      <c r="N432" s="550">
        <v>0</v>
      </c>
      <c r="O432" s="550">
        <v>0</v>
      </c>
      <c r="P432" s="550">
        <v>0</v>
      </c>
      <c r="Q432" s="550">
        <v>0</v>
      </c>
      <c r="R432" s="550">
        <v>0</v>
      </c>
    </row>
    <row r="433" spans="1:18">
      <c r="A433" s="622" t="s">
        <v>1806</v>
      </c>
      <c r="B433" s="622" t="s">
        <v>2454</v>
      </c>
      <c r="C433" s="550">
        <v>0</v>
      </c>
      <c r="D433" s="550">
        <v>0</v>
      </c>
      <c r="E433" s="550">
        <v>0</v>
      </c>
      <c r="F433" s="550">
        <v>0</v>
      </c>
      <c r="G433" s="550"/>
      <c r="H433" s="550">
        <v>6000000</v>
      </c>
      <c r="I433" s="550"/>
      <c r="J433" s="550">
        <v>6000000</v>
      </c>
      <c r="K433" s="550">
        <v>6000000</v>
      </c>
      <c r="L433" s="550">
        <v>6000000</v>
      </c>
      <c r="M433" s="550">
        <v>6000000</v>
      </c>
      <c r="N433" s="550">
        <v>0</v>
      </c>
      <c r="O433" s="550">
        <v>0</v>
      </c>
      <c r="P433" s="550">
        <v>0</v>
      </c>
      <c r="Q433" s="550">
        <v>0</v>
      </c>
      <c r="R433" s="550">
        <v>0</v>
      </c>
    </row>
    <row r="434" spans="1:18">
      <c r="A434" s="622" t="s">
        <v>1806</v>
      </c>
      <c r="B434" s="622" t="s">
        <v>2459</v>
      </c>
      <c r="C434" s="550">
        <v>0</v>
      </c>
      <c r="D434" s="550">
        <v>0</v>
      </c>
      <c r="E434" s="550">
        <v>0</v>
      </c>
      <c r="F434" s="550">
        <v>0</v>
      </c>
      <c r="G434" s="550"/>
      <c r="H434" s="550">
        <v>131760000</v>
      </c>
      <c r="I434" s="550"/>
      <c r="J434" s="550">
        <v>131760000</v>
      </c>
      <c r="K434" s="550">
        <v>131760000</v>
      </c>
      <c r="L434" s="550">
        <v>106704000</v>
      </c>
      <c r="M434" s="550">
        <v>106704000</v>
      </c>
      <c r="N434" s="550">
        <v>0</v>
      </c>
      <c r="O434" s="550">
        <v>25056000</v>
      </c>
      <c r="P434" s="550">
        <v>0</v>
      </c>
      <c r="Q434" s="550">
        <v>25056000</v>
      </c>
      <c r="R434" s="550">
        <v>0</v>
      </c>
    </row>
    <row r="435" spans="1:18">
      <c r="A435" s="622" t="s">
        <v>1806</v>
      </c>
      <c r="B435" s="622" t="s">
        <v>1284</v>
      </c>
      <c r="C435" s="550">
        <v>0</v>
      </c>
      <c r="D435" s="550">
        <v>0</v>
      </c>
      <c r="E435" s="550">
        <v>0</v>
      </c>
      <c r="F435" s="550">
        <v>0</v>
      </c>
      <c r="G435" s="550"/>
      <c r="H435" s="550">
        <v>15000000</v>
      </c>
      <c r="I435" s="550"/>
      <c r="J435" s="550">
        <v>15000000</v>
      </c>
      <c r="K435" s="550">
        <v>15000000</v>
      </c>
      <c r="L435" s="550">
        <v>15000000</v>
      </c>
      <c r="M435" s="550">
        <v>15000000</v>
      </c>
      <c r="N435" s="550">
        <v>0</v>
      </c>
      <c r="O435" s="550">
        <v>0</v>
      </c>
      <c r="P435" s="550">
        <v>0</v>
      </c>
      <c r="Q435" s="550">
        <v>0</v>
      </c>
      <c r="R435" s="550">
        <v>0</v>
      </c>
    </row>
    <row r="436" spans="1:18">
      <c r="A436" s="622" t="s">
        <v>1805</v>
      </c>
      <c r="B436" s="622" t="s">
        <v>298</v>
      </c>
      <c r="C436" s="551">
        <v>0</v>
      </c>
      <c r="D436" s="551">
        <v>774000</v>
      </c>
      <c r="E436" s="551">
        <v>0</v>
      </c>
      <c r="F436" s="551">
        <v>-500000</v>
      </c>
      <c r="G436" s="551">
        <v>0</v>
      </c>
      <c r="H436" s="551">
        <v>16027440</v>
      </c>
      <c r="I436" s="551">
        <v>0</v>
      </c>
      <c r="J436" s="551">
        <v>16301440</v>
      </c>
      <c r="K436" s="551">
        <v>16301440</v>
      </c>
      <c r="L436" s="551">
        <v>8908650</v>
      </c>
      <c r="M436" s="551">
        <v>8908650</v>
      </c>
      <c r="N436" s="551">
        <v>0</v>
      </c>
      <c r="O436" s="551">
        <v>6618790</v>
      </c>
      <c r="P436" s="551">
        <v>0</v>
      </c>
      <c r="Q436" s="551">
        <v>6618790</v>
      </c>
      <c r="R436" s="551">
        <v>774000</v>
      </c>
    </row>
    <row r="437" spans="1:18">
      <c r="A437" s="622" t="s">
        <v>1806</v>
      </c>
      <c r="B437" s="622" t="s">
        <v>2404</v>
      </c>
      <c r="C437" s="550">
        <v>0</v>
      </c>
      <c r="D437" s="550">
        <v>16000</v>
      </c>
      <c r="E437" s="550">
        <v>0</v>
      </c>
      <c r="F437" s="550">
        <v>-4240</v>
      </c>
      <c r="G437" s="550"/>
      <c r="H437" s="550">
        <v>330860</v>
      </c>
      <c r="I437" s="550"/>
      <c r="J437" s="550">
        <v>342620</v>
      </c>
      <c r="K437" s="550">
        <v>342620</v>
      </c>
      <c r="L437" s="550">
        <v>184610</v>
      </c>
      <c r="M437" s="550">
        <v>184610</v>
      </c>
      <c r="N437" s="550">
        <v>0</v>
      </c>
      <c r="O437" s="550">
        <v>142010</v>
      </c>
      <c r="P437" s="550">
        <v>0</v>
      </c>
      <c r="Q437" s="550">
        <v>142010</v>
      </c>
      <c r="R437" s="550">
        <v>16000</v>
      </c>
    </row>
    <row r="438" spans="1:18">
      <c r="A438" s="622" t="s">
        <v>1806</v>
      </c>
      <c r="B438" s="622" t="s">
        <v>2602</v>
      </c>
      <c r="C438" s="550">
        <v>0</v>
      </c>
      <c r="D438" s="550">
        <v>342000</v>
      </c>
      <c r="E438" s="550">
        <v>0</v>
      </c>
      <c r="F438" s="550">
        <v>-84520</v>
      </c>
      <c r="G438" s="550"/>
      <c r="H438" s="550">
        <v>7139250</v>
      </c>
      <c r="I438" s="550"/>
      <c r="J438" s="550">
        <v>7396730</v>
      </c>
      <c r="K438" s="550">
        <v>7396730</v>
      </c>
      <c r="L438" s="550">
        <v>4142830</v>
      </c>
      <c r="M438" s="550">
        <v>4142830</v>
      </c>
      <c r="N438" s="550">
        <v>0</v>
      </c>
      <c r="O438" s="550">
        <v>2911900</v>
      </c>
      <c r="P438" s="550">
        <v>0</v>
      </c>
      <c r="Q438" s="550">
        <v>2911900</v>
      </c>
      <c r="R438" s="550">
        <v>342000</v>
      </c>
    </row>
    <row r="439" spans="1:18">
      <c r="A439" s="622" t="s">
        <v>1806</v>
      </c>
      <c r="B439" s="622" t="s">
        <v>2612</v>
      </c>
      <c r="C439" s="550">
        <v>0</v>
      </c>
      <c r="D439" s="550">
        <v>268000</v>
      </c>
      <c r="E439" s="550">
        <v>0</v>
      </c>
      <c r="F439" s="550">
        <v>-56720</v>
      </c>
      <c r="G439" s="550"/>
      <c r="H439" s="550">
        <v>4885020</v>
      </c>
      <c r="I439" s="550"/>
      <c r="J439" s="550">
        <v>5096300</v>
      </c>
      <c r="K439" s="550">
        <v>5096300</v>
      </c>
      <c r="L439" s="550">
        <v>2845960</v>
      </c>
      <c r="M439" s="550">
        <v>2845960</v>
      </c>
      <c r="N439" s="550">
        <v>0</v>
      </c>
      <c r="O439" s="550">
        <v>1982340</v>
      </c>
      <c r="P439" s="550">
        <v>0</v>
      </c>
      <c r="Q439" s="550">
        <v>1982340</v>
      </c>
      <c r="R439" s="550">
        <v>268000</v>
      </c>
    </row>
    <row r="440" spans="1:18">
      <c r="A440" s="622" t="s">
        <v>1806</v>
      </c>
      <c r="B440" s="622" t="s">
        <v>319</v>
      </c>
      <c r="C440" s="550">
        <v>0</v>
      </c>
      <c r="D440" s="550">
        <v>115000</v>
      </c>
      <c r="E440" s="550">
        <v>0</v>
      </c>
      <c r="F440" s="550">
        <v>-130280</v>
      </c>
      <c r="G440" s="550"/>
      <c r="H440" s="550">
        <v>2722060</v>
      </c>
      <c r="I440" s="550"/>
      <c r="J440" s="550">
        <v>2706780</v>
      </c>
      <c r="K440" s="550">
        <v>2706780</v>
      </c>
      <c r="L440" s="550">
        <v>1354380</v>
      </c>
      <c r="M440" s="550">
        <v>1354380</v>
      </c>
      <c r="N440" s="550">
        <v>0</v>
      </c>
      <c r="O440" s="550">
        <v>1237400</v>
      </c>
      <c r="P440" s="550">
        <v>0</v>
      </c>
      <c r="Q440" s="550">
        <v>1237400</v>
      </c>
      <c r="R440" s="550">
        <v>115000</v>
      </c>
    </row>
    <row r="441" spans="1:18">
      <c r="A441" s="622" t="s">
        <v>1806</v>
      </c>
      <c r="B441" s="622" t="s">
        <v>320</v>
      </c>
      <c r="C441" s="550">
        <v>0</v>
      </c>
      <c r="D441" s="550">
        <v>33000</v>
      </c>
      <c r="E441" s="550">
        <v>0</v>
      </c>
      <c r="F441" s="550">
        <v>-224240</v>
      </c>
      <c r="G441" s="550"/>
      <c r="H441" s="550">
        <v>950250</v>
      </c>
      <c r="I441" s="550"/>
      <c r="J441" s="550">
        <v>759010</v>
      </c>
      <c r="K441" s="550">
        <v>759010</v>
      </c>
      <c r="L441" s="550">
        <v>380870</v>
      </c>
      <c r="M441" s="550">
        <v>380870</v>
      </c>
      <c r="N441" s="550">
        <v>0</v>
      </c>
      <c r="O441" s="550">
        <v>345140</v>
      </c>
      <c r="P441" s="550">
        <v>0</v>
      </c>
      <c r="Q441" s="550">
        <v>345140</v>
      </c>
      <c r="R441" s="550">
        <v>33000</v>
      </c>
    </row>
    <row r="442" spans="1:18">
      <c r="A442" s="622" t="s">
        <v>1805</v>
      </c>
      <c r="B442" s="622" t="s">
        <v>322</v>
      </c>
      <c r="C442" s="551">
        <v>0</v>
      </c>
      <c r="D442" s="551">
        <v>0</v>
      </c>
      <c r="E442" s="551">
        <v>0</v>
      </c>
      <c r="F442" s="551">
        <v>-6100000</v>
      </c>
      <c r="G442" s="551">
        <v>0</v>
      </c>
      <c r="H442" s="551">
        <v>8940000</v>
      </c>
      <c r="I442" s="551">
        <v>0</v>
      </c>
      <c r="J442" s="551">
        <v>2840000</v>
      </c>
      <c r="K442" s="551">
        <v>2840000</v>
      </c>
      <c r="L442" s="551">
        <v>135800</v>
      </c>
      <c r="M442" s="551">
        <v>135800</v>
      </c>
      <c r="N442" s="551">
        <v>0</v>
      </c>
      <c r="O442" s="551">
        <v>2704200</v>
      </c>
      <c r="P442" s="551">
        <v>0</v>
      </c>
      <c r="Q442" s="551">
        <v>2704200</v>
      </c>
      <c r="R442" s="551">
        <v>0</v>
      </c>
    </row>
    <row r="443" spans="1:18">
      <c r="A443" s="622" t="s">
        <v>1806</v>
      </c>
      <c r="B443" s="622" t="s">
        <v>323</v>
      </c>
      <c r="C443" s="550">
        <v>0</v>
      </c>
      <c r="D443" s="550">
        <v>0</v>
      </c>
      <c r="E443" s="550">
        <v>0</v>
      </c>
      <c r="F443" s="550">
        <v>-6100000</v>
      </c>
      <c r="G443" s="550"/>
      <c r="H443" s="550">
        <v>8940000</v>
      </c>
      <c r="I443" s="550"/>
      <c r="J443" s="550">
        <v>2840000</v>
      </c>
      <c r="K443" s="550">
        <v>2840000</v>
      </c>
      <c r="L443" s="550">
        <v>135800</v>
      </c>
      <c r="M443" s="550">
        <v>135800</v>
      </c>
      <c r="N443" s="550">
        <v>0</v>
      </c>
      <c r="O443" s="550">
        <v>2704200</v>
      </c>
      <c r="P443" s="550">
        <v>0</v>
      </c>
      <c r="Q443" s="550">
        <v>2704200</v>
      </c>
      <c r="R443" s="550">
        <v>0</v>
      </c>
    </row>
    <row r="444" spans="1:18">
      <c r="A444" s="622" t="s">
        <v>1805</v>
      </c>
      <c r="B444" s="622" t="s">
        <v>147</v>
      </c>
      <c r="C444" s="551">
        <v>0</v>
      </c>
      <c r="D444" s="551">
        <v>0</v>
      </c>
      <c r="E444" s="551">
        <v>0</v>
      </c>
      <c r="F444" s="551">
        <v>-1000000</v>
      </c>
      <c r="G444" s="551">
        <v>0</v>
      </c>
      <c r="H444" s="551">
        <v>20770350</v>
      </c>
      <c r="I444" s="551">
        <v>-2000000</v>
      </c>
      <c r="J444" s="551">
        <v>17770350</v>
      </c>
      <c r="K444" s="551">
        <v>17770350</v>
      </c>
      <c r="L444" s="551">
        <v>10951400</v>
      </c>
      <c r="M444" s="551">
        <v>10951400</v>
      </c>
      <c r="N444" s="551">
        <v>0</v>
      </c>
      <c r="O444" s="551">
        <v>6494600</v>
      </c>
      <c r="P444" s="551">
        <v>0</v>
      </c>
      <c r="Q444" s="551">
        <v>6494600</v>
      </c>
      <c r="R444" s="551">
        <v>324350</v>
      </c>
    </row>
    <row r="445" spans="1:18">
      <c r="A445" s="622" t="s">
        <v>1806</v>
      </c>
      <c r="B445" s="622" t="s">
        <v>149</v>
      </c>
      <c r="C445" s="550">
        <v>0</v>
      </c>
      <c r="D445" s="550">
        <v>0</v>
      </c>
      <c r="E445" s="550">
        <v>0</v>
      </c>
      <c r="F445" s="550">
        <v>0</v>
      </c>
      <c r="G445" s="550"/>
      <c r="H445" s="550">
        <v>1279000</v>
      </c>
      <c r="I445" s="550"/>
      <c r="J445" s="550">
        <v>1279000</v>
      </c>
      <c r="K445" s="550">
        <v>1279000</v>
      </c>
      <c r="L445" s="550">
        <v>576800</v>
      </c>
      <c r="M445" s="550">
        <v>576800</v>
      </c>
      <c r="N445" s="550">
        <v>0</v>
      </c>
      <c r="O445" s="550">
        <v>702200</v>
      </c>
      <c r="P445" s="550">
        <v>0</v>
      </c>
      <c r="Q445" s="550">
        <v>702200</v>
      </c>
      <c r="R445" s="550">
        <v>0</v>
      </c>
    </row>
    <row r="446" spans="1:18">
      <c r="A446" s="622" t="s">
        <v>1806</v>
      </c>
      <c r="B446" s="622" t="s">
        <v>148</v>
      </c>
      <c r="C446" s="550">
        <v>0</v>
      </c>
      <c r="D446" s="550">
        <v>0</v>
      </c>
      <c r="E446" s="550">
        <v>0</v>
      </c>
      <c r="F446" s="550">
        <v>-1000000</v>
      </c>
      <c r="G446" s="550"/>
      <c r="H446" s="550">
        <v>19491350</v>
      </c>
      <c r="I446" s="550">
        <v>-2000000</v>
      </c>
      <c r="J446" s="550">
        <v>16491350</v>
      </c>
      <c r="K446" s="550">
        <v>16491350</v>
      </c>
      <c r="L446" s="550">
        <v>10374600</v>
      </c>
      <c r="M446" s="550">
        <v>10374600</v>
      </c>
      <c r="N446" s="550">
        <v>0</v>
      </c>
      <c r="O446" s="550">
        <v>5792400</v>
      </c>
      <c r="P446" s="550">
        <v>0</v>
      </c>
      <c r="Q446" s="550">
        <v>5792400</v>
      </c>
      <c r="R446" s="550">
        <v>324350</v>
      </c>
    </row>
    <row r="447" spans="1:18">
      <c r="A447" s="622" t="s">
        <v>1804</v>
      </c>
      <c r="B447" s="622" t="s">
        <v>2577</v>
      </c>
      <c r="C447" s="550">
        <v>0</v>
      </c>
      <c r="D447" s="550">
        <v>0</v>
      </c>
      <c r="E447" s="550">
        <v>0</v>
      </c>
      <c r="F447" s="550">
        <v>0</v>
      </c>
      <c r="G447" s="550">
        <v>0</v>
      </c>
      <c r="H447" s="550">
        <v>2259400</v>
      </c>
      <c r="I447" s="550">
        <v>0</v>
      </c>
      <c r="J447" s="550">
        <v>2259400</v>
      </c>
      <c r="K447" s="550">
        <v>2259400</v>
      </c>
      <c r="L447" s="550">
        <v>2259400</v>
      </c>
      <c r="M447" s="550">
        <v>2259400</v>
      </c>
      <c r="N447" s="550">
        <v>0</v>
      </c>
      <c r="O447" s="550">
        <v>0</v>
      </c>
      <c r="P447" s="550">
        <v>0</v>
      </c>
      <c r="Q447" s="550">
        <v>0</v>
      </c>
      <c r="R447" s="550">
        <v>0</v>
      </c>
    </row>
    <row r="448" spans="1:18">
      <c r="A448" s="622" t="s">
        <v>1805</v>
      </c>
      <c r="B448" s="622" t="s">
        <v>322</v>
      </c>
      <c r="C448" s="551">
        <v>0</v>
      </c>
      <c r="D448" s="551">
        <v>0</v>
      </c>
      <c r="E448" s="551">
        <v>0</v>
      </c>
      <c r="F448" s="551">
        <v>0</v>
      </c>
      <c r="G448" s="551">
        <v>0</v>
      </c>
      <c r="H448" s="551">
        <v>2259400</v>
      </c>
      <c r="I448" s="551">
        <v>0</v>
      </c>
      <c r="J448" s="551">
        <v>2259400</v>
      </c>
      <c r="K448" s="551">
        <v>2259400</v>
      </c>
      <c r="L448" s="551">
        <v>2259400</v>
      </c>
      <c r="M448" s="551">
        <v>2259400</v>
      </c>
      <c r="N448" s="551">
        <v>0</v>
      </c>
      <c r="O448" s="551">
        <v>0</v>
      </c>
      <c r="P448" s="551">
        <v>0</v>
      </c>
      <c r="Q448" s="551">
        <v>0</v>
      </c>
      <c r="R448" s="551">
        <v>0</v>
      </c>
    </row>
    <row r="449" spans="1:18">
      <c r="A449" s="622" t="s">
        <v>1806</v>
      </c>
      <c r="B449" s="622" t="s">
        <v>2488</v>
      </c>
      <c r="C449" s="550">
        <v>0</v>
      </c>
      <c r="D449" s="550">
        <v>0</v>
      </c>
      <c r="E449" s="550">
        <v>0</v>
      </c>
      <c r="F449" s="550">
        <v>0</v>
      </c>
      <c r="G449" s="550"/>
      <c r="H449" s="550">
        <v>2259400</v>
      </c>
      <c r="I449" s="550"/>
      <c r="J449" s="550">
        <v>2259400</v>
      </c>
      <c r="K449" s="550">
        <v>2259400</v>
      </c>
      <c r="L449" s="550">
        <v>2259400</v>
      </c>
      <c r="M449" s="550">
        <v>2259400</v>
      </c>
      <c r="N449" s="550">
        <v>0</v>
      </c>
      <c r="O449" s="550">
        <v>0</v>
      </c>
      <c r="P449" s="550">
        <v>0</v>
      </c>
      <c r="Q449" s="550">
        <v>0</v>
      </c>
      <c r="R449" s="550">
        <v>0</v>
      </c>
    </row>
    <row r="450" spans="1:18">
      <c r="A450" s="622" t="s">
        <v>1804</v>
      </c>
      <c r="B450" s="622" t="s">
        <v>2585</v>
      </c>
      <c r="C450" s="550">
        <v>0</v>
      </c>
      <c r="D450" s="550">
        <v>0</v>
      </c>
      <c r="E450" s="550">
        <v>0</v>
      </c>
      <c r="F450" s="550">
        <v>0</v>
      </c>
      <c r="G450" s="550">
        <v>0</v>
      </c>
      <c r="H450" s="550">
        <v>360000000</v>
      </c>
      <c r="I450" s="550">
        <v>0</v>
      </c>
      <c r="J450" s="550">
        <v>360000000</v>
      </c>
      <c r="K450" s="550">
        <v>360000000</v>
      </c>
      <c r="L450" s="550">
        <v>359750000</v>
      </c>
      <c r="M450" s="550">
        <v>359750000</v>
      </c>
      <c r="N450" s="550">
        <v>0</v>
      </c>
      <c r="O450" s="550">
        <v>0</v>
      </c>
      <c r="P450" s="550">
        <v>0</v>
      </c>
      <c r="Q450" s="550">
        <v>0</v>
      </c>
      <c r="R450" s="550">
        <v>250000</v>
      </c>
    </row>
    <row r="451" spans="1:18">
      <c r="A451" s="622" t="s">
        <v>1805</v>
      </c>
      <c r="B451" s="622" t="s">
        <v>321</v>
      </c>
      <c r="C451" s="551">
        <v>0</v>
      </c>
      <c r="D451" s="551">
        <v>0</v>
      </c>
      <c r="E451" s="551">
        <v>0</v>
      </c>
      <c r="F451" s="551">
        <v>0</v>
      </c>
      <c r="G451" s="551">
        <v>0</v>
      </c>
      <c r="H451" s="551">
        <v>44776755</v>
      </c>
      <c r="I451" s="551">
        <v>0</v>
      </c>
      <c r="J451" s="551">
        <v>44776755</v>
      </c>
      <c r="K451" s="551">
        <v>44776755</v>
      </c>
      <c r="L451" s="551">
        <v>44776755</v>
      </c>
      <c r="M451" s="551">
        <v>44776755</v>
      </c>
      <c r="N451" s="551">
        <v>0</v>
      </c>
      <c r="O451" s="551">
        <v>0</v>
      </c>
      <c r="P451" s="551">
        <v>0</v>
      </c>
      <c r="Q451" s="551">
        <v>0</v>
      </c>
      <c r="R451" s="551">
        <v>0</v>
      </c>
    </row>
    <row r="452" spans="1:18">
      <c r="A452" s="622" t="s">
        <v>1806</v>
      </c>
      <c r="B452" s="622" t="s">
        <v>144</v>
      </c>
      <c r="C452" s="550">
        <v>0</v>
      </c>
      <c r="D452" s="550">
        <v>0</v>
      </c>
      <c r="E452" s="550">
        <v>0</v>
      </c>
      <c r="F452" s="550">
        <v>0</v>
      </c>
      <c r="G452" s="550"/>
      <c r="H452" s="550">
        <v>6171800</v>
      </c>
      <c r="I452" s="550"/>
      <c r="J452" s="550">
        <v>6171800</v>
      </c>
      <c r="K452" s="550">
        <v>6171800</v>
      </c>
      <c r="L452" s="550">
        <v>6171800</v>
      </c>
      <c r="M452" s="550">
        <v>6171800</v>
      </c>
      <c r="N452" s="550">
        <v>0</v>
      </c>
      <c r="O452" s="550">
        <v>0</v>
      </c>
      <c r="P452" s="550">
        <v>0</v>
      </c>
      <c r="Q452" s="550">
        <v>0</v>
      </c>
      <c r="R452" s="550">
        <v>0</v>
      </c>
    </row>
    <row r="453" spans="1:18">
      <c r="A453" s="622" t="s">
        <v>1806</v>
      </c>
      <c r="B453" s="622" t="s">
        <v>204</v>
      </c>
      <c r="C453" s="550">
        <v>0</v>
      </c>
      <c r="D453" s="550">
        <v>0</v>
      </c>
      <c r="E453" s="550">
        <v>0</v>
      </c>
      <c r="F453" s="550">
        <v>0</v>
      </c>
      <c r="G453" s="550"/>
      <c r="H453" s="550">
        <v>10175129</v>
      </c>
      <c r="I453" s="550"/>
      <c r="J453" s="550">
        <v>10175129</v>
      </c>
      <c r="K453" s="550">
        <v>10175129</v>
      </c>
      <c r="L453" s="550">
        <v>10175129</v>
      </c>
      <c r="M453" s="550">
        <v>10175129</v>
      </c>
      <c r="N453" s="550">
        <v>0</v>
      </c>
      <c r="O453" s="550">
        <v>0</v>
      </c>
      <c r="P453" s="550">
        <v>0</v>
      </c>
      <c r="Q453" s="550">
        <v>0</v>
      </c>
      <c r="R453" s="550">
        <v>0</v>
      </c>
    </row>
    <row r="454" spans="1:18">
      <c r="A454" s="622" t="s">
        <v>1806</v>
      </c>
      <c r="B454" s="622" t="s">
        <v>220</v>
      </c>
      <c r="C454" s="550">
        <v>0</v>
      </c>
      <c r="D454" s="550">
        <v>0</v>
      </c>
      <c r="E454" s="550">
        <v>0</v>
      </c>
      <c r="F454" s="550">
        <v>0</v>
      </c>
      <c r="G454" s="550"/>
      <c r="H454" s="550">
        <v>18044000</v>
      </c>
      <c r="I454" s="550"/>
      <c r="J454" s="550">
        <v>18044000</v>
      </c>
      <c r="K454" s="550">
        <v>18044000</v>
      </c>
      <c r="L454" s="550">
        <v>18044000</v>
      </c>
      <c r="M454" s="550">
        <v>18044000</v>
      </c>
      <c r="N454" s="550">
        <v>0</v>
      </c>
      <c r="O454" s="550">
        <v>0</v>
      </c>
      <c r="P454" s="550">
        <v>0</v>
      </c>
      <c r="Q454" s="550">
        <v>0</v>
      </c>
      <c r="R454" s="550">
        <v>0</v>
      </c>
    </row>
    <row r="455" spans="1:18">
      <c r="A455" s="622" t="s">
        <v>1806</v>
      </c>
      <c r="B455" s="622" t="s">
        <v>206</v>
      </c>
      <c r="C455" s="550">
        <v>0</v>
      </c>
      <c r="D455" s="550">
        <v>0</v>
      </c>
      <c r="E455" s="550">
        <v>0</v>
      </c>
      <c r="F455" s="550">
        <v>0</v>
      </c>
      <c r="G455" s="550"/>
      <c r="H455" s="550">
        <v>10385826</v>
      </c>
      <c r="I455" s="550"/>
      <c r="J455" s="550">
        <v>10385826</v>
      </c>
      <c r="K455" s="550">
        <v>10385826</v>
      </c>
      <c r="L455" s="550">
        <v>10385826</v>
      </c>
      <c r="M455" s="550">
        <v>10385826</v>
      </c>
      <c r="N455" s="550">
        <v>0</v>
      </c>
      <c r="O455" s="550">
        <v>0</v>
      </c>
      <c r="P455" s="550">
        <v>0</v>
      </c>
      <c r="Q455" s="550">
        <v>0</v>
      </c>
      <c r="R455" s="550">
        <v>0</v>
      </c>
    </row>
    <row r="456" spans="1:18">
      <c r="A456" s="622" t="s">
        <v>1805</v>
      </c>
      <c r="B456" s="622" t="s">
        <v>256</v>
      </c>
      <c r="C456" s="551">
        <v>0</v>
      </c>
      <c r="D456" s="551">
        <v>0</v>
      </c>
      <c r="E456" s="551">
        <v>0</v>
      </c>
      <c r="F456" s="551">
        <v>0</v>
      </c>
      <c r="G456" s="551">
        <v>0</v>
      </c>
      <c r="H456" s="551">
        <v>156834500</v>
      </c>
      <c r="I456" s="551">
        <v>0</v>
      </c>
      <c r="J456" s="551">
        <v>156834500</v>
      </c>
      <c r="K456" s="551">
        <v>156834500</v>
      </c>
      <c r="L456" s="551">
        <v>156834500</v>
      </c>
      <c r="M456" s="551">
        <v>156834500</v>
      </c>
      <c r="N456" s="551">
        <v>0</v>
      </c>
      <c r="O456" s="551">
        <v>0</v>
      </c>
      <c r="P456" s="551">
        <v>0</v>
      </c>
      <c r="Q456" s="551">
        <v>0</v>
      </c>
      <c r="R456" s="551">
        <v>0</v>
      </c>
    </row>
    <row r="457" spans="1:18">
      <c r="A457" s="622" t="s">
        <v>1806</v>
      </c>
      <c r="B457" s="622" t="s">
        <v>216</v>
      </c>
      <c r="C457" s="550">
        <v>0</v>
      </c>
      <c r="D457" s="550">
        <v>0</v>
      </c>
      <c r="E457" s="550">
        <v>0</v>
      </c>
      <c r="F457" s="550">
        <v>0</v>
      </c>
      <c r="G457" s="550"/>
      <c r="H457" s="550">
        <v>156834500</v>
      </c>
      <c r="I457" s="550"/>
      <c r="J457" s="550">
        <v>156834500</v>
      </c>
      <c r="K457" s="550">
        <v>156834500</v>
      </c>
      <c r="L457" s="550">
        <v>156834500</v>
      </c>
      <c r="M457" s="550">
        <v>156834500</v>
      </c>
      <c r="N457" s="550">
        <v>0</v>
      </c>
      <c r="O457" s="550">
        <v>0</v>
      </c>
      <c r="P457" s="550">
        <v>0</v>
      </c>
      <c r="Q457" s="550">
        <v>0</v>
      </c>
      <c r="R457" s="550">
        <v>0</v>
      </c>
    </row>
    <row r="458" spans="1:18">
      <c r="A458" s="622" t="s">
        <v>1805</v>
      </c>
      <c r="B458" s="622" t="s">
        <v>316</v>
      </c>
      <c r="C458" s="551">
        <v>0</v>
      </c>
      <c r="D458" s="551">
        <v>0</v>
      </c>
      <c r="E458" s="551">
        <v>0</v>
      </c>
      <c r="F458" s="551">
        <v>0</v>
      </c>
      <c r="G458" s="551">
        <v>0</v>
      </c>
      <c r="H458" s="551">
        <v>21310000</v>
      </c>
      <c r="I458" s="551">
        <v>0</v>
      </c>
      <c r="J458" s="551">
        <v>21310000</v>
      </c>
      <c r="K458" s="551">
        <v>21310000</v>
      </c>
      <c r="L458" s="551">
        <v>21310000</v>
      </c>
      <c r="M458" s="551">
        <v>21310000</v>
      </c>
      <c r="N458" s="551">
        <v>0</v>
      </c>
      <c r="O458" s="551">
        <v>0</v>
      </c>
      <c r="P458" s="551">
        <v>0</v>
      </c>
      <c r="Q458" s="551">
        <v>0</v>
      </c>
      <c r="R458" s="551">
        <v>0</v>
      </c>
    </row>
    <row r="459" spans="1:18">
      <c r="A459" s="622" t="s">
        <v>1806</v>
      </c>
      <c r="B459" s="622" t="s">
        <v>318</v>
      </c>
      <c r="C459" s="550">
        <v>0</v>
      </c>
      <c r="D459" s="550">
        <v>0</v>
      </c>
      <c r="E459" s="550">
        <v>0</v>
      </c>
      <c r="F459" s="550">
        <v>0</v>
      </c>
      <c r="G459" s="550"/>
      <c r="H459" s="550">
        <v>21310000</v>
      </c>
      <c r="I459" s="550"/>
      <c r="J459" s="550">
        <v>21310000</v>
      </c>
      <c r="K459" s="550">
        <v>21310000</v>
      </c>
      <c r="L459" s="550">
        <v>21310000</v>
      </c>
      <c r="M459" s="550">
        <v>21310000</v>
      </c>
      <c r="N459" s="550">
        <v>0</v>
      </c>
      <c r="O459" s="550">
        <v>0</v>
      </c>
      <c r="P459" s="550">
        <v>0</v>
      </c>
      <c r="Q459" s="550">
        <v>0</v>
      </c>
      <c r="R459" s="550">
        <v>0</v>
      </c>
    </row>
    <row r="460" spans="1:18">
      <c r="A460" s="622" t="s">
        <v>1805</v>
      </c>
      <c r="B460" s="622" t="s">
        <v>159</v>
      </c>
      <c r="C460" s="551">
        <v>0</v>
      </c>
      <c r="D460" s="551">
        <v>0</v>
      </c>
      <c r="E460" s="551">
        <v>0</v>
      </c>
      <c r="F460" s="551">
        <v>0</v>
      </c>
      <c r="G460" s="551">
        <v>0</v>
      </c>
      <c r="H460" s="551">
        <v>3560000</v>
      </c>
      <c r="I460" s="551">
        <v>0</v>
      </c>
      <c r="J460" s="551">
        <v>3560000</v>
      </c>
      <c r="K460" s="551">
        <v>3560000</v>
      </c>
      <c r="L460" s="551">
        <v>3560000</v>
      </c>
      <c r="M460" s="551">
        <v>3560000</v>
      </c>
      <c r="N460" s="551">
        <v>0</v>
      </c>
      <c r="O460" s="551">
        <v>0</v>
      </c>
      <c r="P460" s="551">
        <v>0</v>
      </c>
      <c r="Q460" s="551">
        <v>0</v>
      </c>
      <c r="R460" s="551">
        <v>0</v>
      </c>
    </row>
    <row r="461" spans="1:18">
      <c r="A461" s="622" t="s">
        <v>1806</v>
      </c>
      <c r="B461" s="622" t="s">
        <v>159</v>
      </c>
      <c r="C461" s="550">
        <v>0</v>
      </c>
      <c r="D461" s="550">
        <v>0</v>
      </c>
      <c r="E461" s="550">
        <v>0</v>
      </c>
      <c r="F461" s="550">
        <v>0</v>
      </c>
      <c r="G461" s="550"/>
      <c r="H461" s="550">
        <v>3560000</v>
      </c>
      <c r="I461" s="550"/>
      <c r="J461" s="550">
        <v>3560000</v>
      </c>
      <c r="K461" s="550">
        <v>3560000</v>
      </c>
      <c r="L461" s="550">
        <v>3560000</v>
      </c>
      <c r="M461" s="550">
        <v>3560000</v>
      </c>
      <c r="N461" s="550">
        <v>0</v>
      </c>
      <c r="O461" s="550">
        <v>0</v>
      </c>
      <c r="P461" s="550">
        <v>0</v>
      </c>
      <c r="Q461" s="550">
        <v>0</v>
      </c>
      <c r="R461" s="550">
        <v>0</v>
      </c>
    </row>
    <row r="462" spans="1:18">
      <c r="A462" s="622" t="s">
        <v>1805</v>
      </c>
      <c r="B462" s="622" t="s">
        <v>1851</v>
      </c>
      <c r="C462" s="551">
        <v>0</v>
      </c>
      <c r="D462" s="551">
        <v>0</v>
      </c>
      <c r="E462" s="551">
        <v>0</v>
      </c>
      <c r="F462" s="551">
        <v>0</v>
      </c>
      <c r="G462" s="551">
        <v>0</v>
      </c>
      <c r="H462" s="551">
        <v>12130000</v>
      </c>
      <c r="I462" s="551">
        <v>0</v>
      </c>
      <c r="J462" s="551">
        <v>12130000</v>
      </c>
      <c r="K462" s="551">
        <v>12130000</v>
      </c>
      <c r="L462" s="551">
        <v>11880000</v>
      </c>
      <c r="M462" s="551">
        <v>11880000</v>
      </c>
      <c r="N462" s="551">
        <v>0</v>
      </c>
      <c r="O462" s="551">
        <v>0</v>
      </c>
      <c r="P462" s="551">
        <v>0</v>
      </c>
      <c r="Q462" s="551">
        <v>0</v>
      </c>
      <c r="R462" s="551">
        <v>250000</v>
      </c>
    </row>
    <row r="463" spans="1:18">
      <c r="A463" s="622" t="s">
        <v>1806</v>
      </c>
      <c r="B463" s="622" t="s">
        <v>1851</v>
      </c>
      <c r="C463" s="550">
        <v>0</v>
      </c>
      <c r="D463" s="550">
        <v>0</v>
      </c>
      <c r="E463" s="550">
        <v>0</v>
      </c>
      <c r="F463" s="550">
        <v>0</v>
      </c>
      <c r="G463" s="550"/>
      <c r="H463" s="550">
        <v>12130000</v>
      </c>
      <c r="I463" s="550"/>
      <c r="J463" s="550">
        <v>12130000</v>
      </c>
      <c r="K463" s="550">
        <v>12130000</v>
      </c>
      <c r="L463" s="550">
        <v>11880000</v>
      </c>
      <c r="M463" s="550">
        <v>11880000</v>
      </c>
      <c r="N463" s="550">
        <v>0</v>
      </c>
      <c r="O463" s="550">
        <v>0</v>
      </c>
      <c r="P463" s="550">
        <v>0</v>
      </c>
      <c r="Q463" s="550">
        <v>0</v>
      </c>
      <c r="R463" s="550">
        <v>250000</v>
      </c>
    </row>
    <row r="464" spans="1:18">
      <c r="A464" s="622" t="s">
        <v>1805</v>
      </c>
      <c r="B464" s="622" t="s">
        <v>55</v>
      </c>
      <c r="C464" s="551">
        <v>0</v>
      </c>
      <c r="D464" s="551">
        <v>0</v>
      </c>
      <c r="E464" s="551">
        <v>0</v>
      </c>
      <c r="F464" s="551">
        <v>0</v>
      </c>
      <c r="G464" s="551">
        <v>0</v>
      </c>
      <c r="H464" s="551">
        <v>68727000</v>
      </c>
      <c r="I464" s="551">
        <v>0</v>
      </c>
      <c r="J464" s="551">
        <v>68727000</v>
      </c>
      <c r="K464" s="551">
        <v>68727000</v>
      </c>
      <c r="L464" s="551">
        <v>68727000</v>
      </c>
      <c r="M464" s="551">
        <v>68727000</v>
      </c>
      <c r="N464" s="551">
        <v>0</v>
      </c>
      <c r="O464" s="551">
        <v>0</v>
      </c>
      <c r="P464" s="551">
        <v>0</v>
      </c>
      <c r="Q464" s="551">
        <v>0</v>
      </c>
      <c r="R464" s="551">
        <v>0</v>
      </c>
    </row>
    <row r="465" spans="1:18">
      <c r="A465" s="622" t="s">
        <v>1806</v>
      </c>
      <c r="B465" s="622" t="s">
        <v>1284</v>
      </c>
      <c r="C465" s="550">
        <v>0</v>
      </c>
      <c r="D465" s="550">
        <v>0</v>
      </c>
      <c r="E465" s="550">
        <v>0</v>
      </c>
      <c r="F465" s="550">
        <v>0</v>
      </c>
      <c r="G465" s="550"/>
      <c r="H465" s="550">
        <v>68727000</v>
      </c>
      <c r="I465" s="550"/>
      <c r="J465" s="550">
        <v>68727000</v>
      </c>
      <c r="K465" s="550">
        <v>68727000</v>
      </c>
      <c r="L465" s="550">
        <v>68727000</v>
      </c>
      <c r="M465" s="550">
        <v>68727000</v>
      </c>
      <c r="N465" s="550">
        <v>0</v>
      </c>
      <c r="O465" s="550">
        <v>0</v>
      </c>
      <c r="P465" s="550">
        <v>0</v>
      </c>
      <c r="Q465" s="550">
        <v>0</v>
      </c>
      <c r="R465" s="550">
        <v>0</v>
      </c>
    </row>
    <row r="466" spans="1:18">
      <c r="A466" s="622" t="s">
        <v>1805</v>
      </c>
      <c r="B466" s="622" t="s">
        <v>1882</v>
      </c>
      <c r="C466" s="551">
        <v>0</v>
      </c>
      <c r="D466" s="551">
        <v>0</v>
      </c>
      <c r="E466" s="551">
        <v>0</v>
      </c>
      <c r="F466" s="551">
        <v>0</v>
      </c>
      <c r="G466" s="551">
        <v>0</v>
      </c>
      <c r="H466" s="551">
        <v>761140</v>
      </c>
      <c r="I466" s="551">
        <v>0</v>
      </c>
      <c r="J466" s="551">
        <v>761140</v>
      </c>
      <c r="K466" s="551">
        <v>761140</v>
      </c>
      <c r="L466" s="551">
        <v>761140</v>
      </c>
      <c r="M466" s="551">
        <v>761140</v>
      </c>
      <c r="N466" s="551">
        <v>0</v>
      </c>
      <c r="O466" s="551">
        <v>0</v>
      </c>
      <c r="P466" s="551">
        <v>0</v>
      </c>
      <c r="Q466" s="551">
        <v>0</v>
      </c>
      <c r="R466" s="551">
        <v>0</v>
      </c>
    </row>
    <row r="467" spans="1:18">
      <c r="A467" s="622" t="s">
        <v>1806</v>
      </c>
      <c r="B467" s="622" t="s">
        <v>2409</v>
      </c>
      <c r="C467" s="550">
        <v>0</v>
      </c>
      <c r="D467" s="550">
        <v>0</v>
      </c>
      <c r="E467" s="550">
        <v>0</v>
      </c>
      <c r="F467" s="550">
        <v>0</v>
      </c>
      <c r="G467" s="550"/>
      <c r="H467" s="550">
        <v>761140</v>
      </c>
      <c r="I467" s="550"/>
      <c r="J467" s="550">
        <v>761140</v>
      </c>
      <c r="K467" s="550">
        <v>761140</v>
      </c>
      <c r="L467" s="550">
        <v>761140</v>
      </c>
      <c r="M467" s="550">
        <v>761140</v>
      </c>
      <c r="N467" s="550">
        <v>0</v>
      </c>
      <c r="O467" s="550">
        <v>0</v>
      </c>
      <c r="P467" s="550">
        <v>0</v>
      </c>
      <c r="Q467" s="550">
        <v>0</v>
      </c>
      <c r="R467" s="550">
        <v>0</v>
      </c>
    </row>
    <row r="468" spans="1:18">
      <c r="A468" s="622" t="s">
        <v>1805</v>
      </c>
      <c r="B468" s="622" t="s">
        <v>192</v>
      </c>
      <c r="C468" s="551">
        <v>0</v>
      </c>
      <c r="D468" s="551">
        <v>0</v>
      </c>
      <c r="E468" s="551">
        <v>0</v>
      </c>
      <c r="F468" s="551">
        <v>0</v>
      </c>
      <c r="G468" s="551">
        <v>0</v>
      </c>
      <c r="H468" s="551">
        <v>733285</v>
      </c>
      <c r="I468" s="551">
        <v>0</v>
      </c>
      <c r="J468" s="551">
        <v>733285</v>
      </c>
      <c r="K468" s="551">
        <v>733285</v>
      </c>
      <c r="L468" s="551">
        <v>733285</v>
      </c>
      <c r="M468" s="551">
        <v>733285</v>
      </c>
      <c r="N468" s="551">
        <v>0</v>
      </c>
      <c r="O468" s="551">
        <v>0</v>
      </c>
      <c r="P468" s="551">
        <v>0</v>
      </c>
      <c r="Q468" s="551">
        <v>0</v>
      </c>
      <c r="R468" s="551">
        <v>0</v>
      </c>
    </row>
    <row r="469" spans="1:18">
      <c r="A469" s="622" t="s">
        <v>1806</v>
      </c>
      <c r="B469" s="622" t="s">
        <v>225</v>
      </c>
      <c r="C469" s="550">
        <v>0</v>
      </c>
      <c r="D469" s="550">
        <v>0</v>
      </c>
      <c r="E469" s="550">
        <v>0</v>
      </c>
      <c r="F469" s="550">
        <v>0</v>
      </c>
      <c r="G469" s="550"/>
      <c r="H469" s="550">
        <v>733285</v>
      </c>
      <c r="I469" s="550"/>
      <c r="J469" s="550">
        <v>733285</v>
      </c>
      <c r="K469" s="550">
        <v>733285</v>
      </c>
      <c r="L469" s="550">
        <v>733285</v>
      </c>
      <c r="M469" s="550">
        <v>733285</v>
      </c>
      <c r="N469" s="550">
        <v>0</v>
      </c>
      <c r="O469" s="550">
        <v>0</v>
      </c>
      <c r="P469" s="550">
        <v>0</v>
      </c>
      <c r="Q469" s="550">
        <v>0</v>
      </c>
      <c r="R469" s="550">
        <v>0</v>
      </c>
    </row>
    <row r="470" spans="1:18">
      <c r="A470" s="622" t="s">
        <v>1805</v>
      </c>
      <c r="B470" s="622" t="s">
        <v>322</v>
      </c>
      <c r="C470" s="551">
        <v>0</v>
      </c>
      <c r="D470" s="551">
        <v>0</v>
      </c>
      <c r="E470" s="551">
        <v>0</v>
      </c>
      <c r="F470" s="551">
        <v>0</v>
      </c>
      <c r="G470" s="551">
        <v>0</v>
      </c>
      <c r="H470" s="551">
        <v>41701320</v>
      </c>
      <c r="I470" s="551">
        <v>0</v>
      </c>
      <c r="J470" s="551">
        <v>41701320</v>
      </c>
      <c r="K470" s="551">
        <v>41701320</v>
      </c>
      <c r="L470" s="551">
        <v>41701320</v>
      </c>
      <c r="M470" s="551">
        <v>41701320</v>
      </c>
      <c r="N470" s="551">
        <v>0</v>
      </c>
      <c r="O470" s="551">
        <v>0</v>
      </c>
      <c r="P470" s="551">
        <v>0</v>
      </c>
      <c r="Q470" s="551">
        <v>0</v>
      </c>
      <c r="R470" s="551">
        <v>0</v>
      </c>
    </row>
    <row r="471" spans="1:18">
      <c r="A471" s="622" t="s">
        <v>1806</v>
      </c>
      <c r="B471" s="622" t="s">
        <v>323</v>
      </c>
      <c r="C471" s="550">
        <v>0</v>
      </c>
      <c r="D471" s="550">
        <v>0</v>
      </c>
      <c r="E471" s="550">
        <v>0</v>
      </c>
      <c r="F471" s="550">
        <v>0</v>
      </c>
      <c r="G471" s="550"/>
      <c r="H471" s="550">
        <v>6206560</v>
      </c>
      <c r="I471" s="550"/>
      <c r="J471" s="550">
        <v>6206560</v>
      </c>
      <c r="K471" s="550">
        <v>6206560</v>
      </c>
      <c r="L471" s="550">
        <v>6206560</v>
      </c>
      <c r="M471" s="550">
        <v>6206560</v>
      </c>
      <c r="N471" s="550">
        <v>0</v>
      </c>
      <c r="O471" s="550">
        <v>0</v>
      </c>
      <c r="P471" s="550">
        <v>0</v>
      </c>
      <c r="Q471" s="550">
        <v>0</v>
      </c>
      <c r="R471" s="550">
        <v>0</v>
      </c>
    </row>
    <row r="472" spans="1:18">
      <c r="A472" s="622" t="s">
        <v>1806</v>
      </c>
      <c r="B472" s="622" t="s">
        <v>2488</v>
      </c>
      <c r="C472" s="550">
        <v>0</v>
      </c>
      <c r="D472" s="550">
        <v>0</v>
      </c>
      <c r="E472" s="550">
        <v>0</v>
      </c>
      <c r="F472" s="550">
        <v>0</v>
      </c>
      <c r="G472" s="550"/>
      <c r="H472" s="550">
        <v>35494760</v>
      </c>
      <c r="I472" s="550"/>
      <c r="J472" s="550">
        <v>35494760</v>
      </c>
      <c r="K472" s="550">
        <v>35494760</v>
      </c>
      <c r="L472" s="550">
        <v>35494760</v>
      </c>
      <c r="M472" s="550">
        <v>35494760</v>
      </c>
      <c r="N472" s="550">
        <v>0</v>
      </c>
      <c r="O472" s="550">
        <v>0</v>
      </c>
      <c r="P472" s="550">
        <v>0</v>
      </c>
      <c r="Q472" s="550">
        <v>0</v>
      </c>
      <c r="R472" s="550">
        <v>0</v>
      </c>
    </row>
    <row r="473" spans="1:18">
      <c r="A473" s="622" t="s">
        <v>1805</v>
      </c>
      <c r="B473" s="622" t="s">
        <v>147</v>
      </c>
      <c r="C473" s="551">
        <v>0</v>
      </c>
      <c r="D473" s="551">
        <v>0</v>
      </c>
      <c r="E473" s="551">
        <v>0</v>
      </c>
      <c r="F473" s="551">
        <v>0</v>
      </c>
      <c r="G473" s="551">
        <v>0</v>
      </c>
      <c r="H473" s="551">
        <v>9466000</v>
      </c>
      <c r="I473" s="551">
        <v>0</v>
      </c>
      <c r="J473" s="551">
        <v>9466000</v>
      </c>
      <c r="K473" s="551">
        <v>9466000</v>
      </c>
      <c r="L473" s="551">
        <v>9466000</v>
      </c>
      <c r="M473" s="551">
        <v>9466000</v>
      </c>
      <c r="N473" s="551">
        <v>0</v>
      </c>
      <c r="O473" s="551">
        <v>0</v>
      </c>
      <c r="P473" s="551">
        <v>0</v>
      </c>
      <c r="Q473" s="551">
        <v>0</v>
      </c>
      <c r="R473" s="551">
        <v>0</v>
      </c>
    </row>
    <row r="474" spans="1:18">
      <c r="A474" s="622" t="s">
        <v>1806</v>
      </c>
      <c r="B474" s="622" t="s">
        <v>149</v>
      </c>
      <c r="C474" s="550">
        <v>0</v>
      </c>
      <c r="D474" s="550">
        <v>0</v>
      </c>
      <c r="E474" s="550">
        <v>0</v>
      </c>
      <c r="F474" s="550">
        <v>0</v>
      </c>
      <c r="G474" s="550"/>
      <c r="H474" s="550">
        <v>573000</v>
      </c>
      <c r="I474" s="550"/>
      <c r="J474" s="550">
        <v>573000</v>
      </c>
      <c r="K474" s="550">
        <v>573000</v>
      </c>
      <c r="L474" s="550">
        <v>573000</v>
      </c>
      <c r="M474" s="550">
        <v>573000</v>
      </c>
      <c r="N474" s="550">
        <v>0</v>
      </c>
      <c r="O474" s="550">
        <v>0</v>
      </c>
      <c r="P474" s="550">
        <v>0</v>
      </c>
      <c r="Q474" s="550">
        <v>0</v>
      </c>
      <c r="R474" s="550">
        <v>0</v>
      </c>
    </row>
    <row r="475" spans="1:18">
      <c r="A475" s="622" t="s">
        <v>1806</v>
      </c>
      <c r="B475" s="622" t="s">
        <v>148</v>
      </c>
      <c r="C475" s="550">
        <v>0</v>
      </c>
      <c r="D475" s="550">
        <v>0</v>
      </c>
      <c r="E475" s="550">
        <v>0</v>
      </c>
      <c r="F475" s="550">
        <v>0</v>
      </c>
      <c r="G475" s="550"/>
      <c r="H475" s="550">
        <v>8893000</v>
      </c>
      <c r="I475" s="550"/>
      <c r="J475" s="550">
        <v>8893000</v>
      </c>
      <c r="K475" s="550">
        <v>8893000</v>
      </c>
      <c r="L475" s="550">
        <v>8893000</v>
      </c>
      <c r="M475" s="550">
        <v>8893000</v>
      </c>
      <c r="N475" s="550">
        <v>0</v>
      </c>
      <c r="O475" s="550">
        <v>0</v>
      </c>
      <c r="P475" s="550">
        <v>0</v>
      </c>
      <c r="Q475" s="550">
        <v>0</v>
      </c>
      <c r="R475" s="550">
        <v>0</v>
      </c>
    </row>
    <row r="476" spans="1:18">
      <c r="A476" s="622" t="s">
        <v>1804</v>
      </c>
      <c r="B476" s="622" t="s">
        <v>2593</v>
      </c>
      <c r="C476" s="550">
        <v>0</v>
      </c>
      <c r="D476" s="550">
        <v>0</v>
      </c>
      <c r="E476" s="550">
        <v>0</v>
      </c>
      <c r="F476" s="550">
        <v>0</v>
      </c>
      <c r="G476" s="550">
        <v>0</v>
      </c>
      <c r="H476" s="550">
        <v>93700000</v>
      </c>
      <c r="I476" s="550">
        <v>0</v>
      </c>
      <c r="J476" s="550">
        <v>93700000</v>
      </c>
      <c r="K476" s="550">
        <v>93700000</v>
      </c>
      <c r="L476" s="550">
        <v>93625000</v>
      </c>
      <c r="M476" s="550">
        <v>93625000</v>
      </c>
      <c r="N476" s="550">
        <v>0</v>
      </c>
      <c r="O476" s="550">
        <v>0</v>
      </c>
      <c r="P476" s="550">
        <v>0</v>
      </c>
      <c r="Q476" s="550">
        <v>0</v>
      </c>
      <c r="R476" s="550">
        <v>75000</v>
      </c>
    </row>
    <row r="477" spans="1:18">
      <c r="A477" s="622" t="s">
        <v>1805</v>
      </c>
      <c r="B477" s="622" t="s">
        <v>321</v>
      </c>
      <c r="C477" s="551">
        <v>0</v>
      </c>
      <c r="D477" s="551">
        <v>0</v>
      </c>
      <c r="E477" s="551">
        <v>0</v>
      </c>
      <c r="F477" s="551">
        <v>0</v>
      </c>
      <c r="G477" s="551">
        <v>0</v>
      </c>
      <c r="H477" s="551">
        <v>1420000</v>
      </c>
      <c r="I477" s="551">
        <v>0</v>
      </c>
      <c r="J477" s="551">
        <v>1420000</v>
      </c>
      <c r="K477" s="551">
        <v>1420000</v>
      </c>
      <c r="L477" s="551">
        <v>1420000</v>
      </c>
      <c r="M477" s="551">
        <v>1420000</v>
      </c>
      <c r="N477" s="551">
        <v>0</v>
      </c>
      <c r="O477" s="551">
        <v>0</v>
      </c>
      <c r="P477" s="551">
        <v>0</v>
      </c>
      <c r="Q477" s="551">
        <v>0</v>
      </c>
      <c r="R477" s="551">
        <v>0</v>
      </c>
    </row>
    <row r="478" spans="1:18">
      <c r="A478" s="622" t="s">
        <v>1806</v>
      </c>
      <c r="B478" s="622" t="s">
        <v>144</v>
      </c>
      <c r="C478" s="550">
        <v>0</v>
      </c>
      <c r="D478" s="550">
        <v>0</v>
      </c>
      <c r="E478" s="550">
        <v>0</v>
      </c>
      <c r="F478" s="550">
        <v>0</v>
      </c>
      <c r="G478" s="550"/>
      <c r="H478" s="550">
        <v>1120000</v>
      </c>
      <c r="I478" s="550"/>
      <c r="J478" s="550">
        <v>1120000</v>
      </c>
      <c r="K478" s="550">
        <v>1120000</v>
      </c>
      <c r="L478" s="550">
        <v>1120000</v>
      </c>
      <c r="M478" s="550">
        <v>1120000</v>
      </c>
      <c r="N478" s="550">
        <v>0</v>
      </c>
      <c r="O478" s="550">
        <v>0</v>
      </c>
      <c r="P478" s="550">
        <v>0</v>
      </c>
      <c r="Q478" s="550">
        <v>0</v>
      </c>
      <c r="R478" s="550">
        <v>0</v>
      </c>
    </row>
    <row r="479" spans="1:18">
      <c r="A479" s="622" t="s">
        <v>1806</v>
      </c>
      <c r="B479" s="622" t="s">
        <v>204</v>
      </c>
      <c r="C479" s="550">
        <v>0</v>
      </c>
      <c r="D479" s="550">
        <v>0</v>
      </c>
      <c r="E479" s="550">
        <v>0</v>
      </c>
      <c r="F479" s="550">
        <v>0</v>
      </c>
      <c r="G479" s="550"/>
      <c r="H479" s="550">
        <v>300000</v>
      </c>
      <c r="I479" s="550"/>
      <c r="J479" s="550">
        <v>300000</v>
      </c>
      <c r="K479" s="550">
        <v>300000</v>
      </c>
      <c r="L479" s="550">
        <v>300000</v>
      </c>
      <c r="M479" s="550">
        <v>300000</v>
      </c>
      <c r="N479" s="550">
        <v>0</v>
      </c>
      <c r="O479" s="550">
        <v>0</v>
      </c>
      <c r="P479" s="550">
        <v>0</v>
      </c>
      <c r="Q479" s="550">
        <v>0</v>
      </c>
      <c r="R479" s="550">
        <v>0</v>
      </c>
    </row>
    <row r="480" spans="1:18">
      <c r="A480" s="622" t="s">
        <v>1805</v>
      </c>
      <c r="B480" s="622" t="s">
        <v>256</v>
      </c>
      <c r="C480" s="551">
        <v>0</v>
      </c>
      <c r="D480" s="551">
        <v>0</v>
      </c>
      <c r="E480" s="551">
        <v>0</v>
      </c>
      <c r="F480" s="551">
        <v>0</v>
      </c>
      <c r="G480" s="551">
        <v>0</v>
      </c>
      <c r="H480" s="551">
        <v>3000000</v>
      </c>
      <c r="I480" s="551">
        <v>0</v>
      </c>
      <c r="J480" s="551">
        <v>3000000</v>
      </c>
      <c r="K480" s="551">
        <v>3000000</v>
      </c>
      <c r="L480" s="551">
        <v>2925000</v>
      </c>
      <c r="M480" s="551">
        <v>2925000</v>
      </c>
      <c r="N480" s="551">
        <v>0</v>
      </c>
      <c r="O480" s="551">
        <v>0</v>
      </c>
      <c r="P480" s="551">
        <v>0</v>
      </c>
      <c r="Q480" s="551">
        <v>0</v>
      </c>
      <c r="R480" s="551">
        <v>75000</v>
      </c>
    </row>
    <row r="481" spans="1:18">
      <c r="A481" s="622" t="s">
        <v>1806</v>
      </c>
      <c r="B481" s="622" t="s">
        <v>215</v>
      </c>
      <c r="C481" s="550">
        <v>0</v>
      </c>
      <c r="D481" s="550">
        <v>0</v>
      </c>
      <c r="E481" s="550">
        <v>0</v>
      </c>
      <c r="F481" s="550">
        <v>0</v>
      </c>
      <c r="G481" s="550"/>
      <c r="H481" s="550">
        <v>3000000</v>
      </c>
      <c r="I481" s="550"/>
      <c r="J481" s="550">
        <v>3000000</v>
      </c>
      <c r="K481" s="550">
        <v>3000000</v>
      </c>
      <c r="L481" s="550">
        <v>2925000</v>
      </c>
      <c r="M481" s="550">
        <v>2925000</v>
      </c>
      <c r="N481" s="550">
        <v>0</v>
      </c>
      <c r="O481" s="550">
        <v>0</v>
      </c>
      <c r="P481" s="550">
        <v>0</v>
      </c>
      <c r="Q481" s="550">
        <v>0</v>
      </c>
      <c r="R481" s="550">
        <v>75000</v>
      </c>
    </row>
    <row r="482" spans="1:18">
      <c r="A482" s="622" t="s">
        <v>1805</v>
      </c>
      <c r="B482" s="622" t="s">
        <v>235</v>
      </c>
      <c r="C482" s="551">
        <v>0</v>
      </c>
      <c r="D482" s="551">
        <v>0</v>
      </c>
      <c r="E482" s="551">
        <v>0</v>
      </c>
      <c r="F482" s="551">
        <v>52445000</v>
      </c>
      <c r="G482" s="551">
        <v>0</v>
      </c>
      <c r="H482" s="551">
        <v>4490000</v>
      </c>
      <c r="I482" s="551">
        <v>0</v>
      </c>
      <c r="J482" s="551">
        <v>56935000</v>
      </c>
      <c r="K482" s="551">
        <v>56935000</v>
      </c>
      <c r="L482" s="551">
        <v>56935000</v>
      </c>
      <c r="M482" s="551">
        <v>56935000</v>
      </c>
      <c r="N482" s="551">
        <v>0</v>
      </c>
      <c r="O482" s="551">
        <v>0</v>
      </c>
      <c r="P482" s="551">
        <v>0</v>
      </c>
      <c r="Q482" s="551">
        <v>0</v>
      </c>
      <c r="R482" s="551">
        <v>0</v>
      </c>
    </row>
    <row r="483" spans="1:18">
      <c r="A483" s="622" t="s">
        <v>1806</v>
      </c>
      <c r="B483" s="622" t="s">
        <v>235</v>
      </c>
      <c r="C483" s="550">
        <v>0</v>
      </c>
      <c r="D483" s="550">
        <v>0</v>
      </c>
      <c r="E483" s="550">
        <v>0</v>
      </c>
      <c r="F483" s="550">
        <v>52445000</v>
      </c>
      <c r="G483" s="550"/>
      <c r="H483" s="550">
        <v>4490000</v>
      </c>
      <c r="I483" s="550"/>
      <c r="J483" s="550">
        <v>56935000</v>
      </c>
      <c r="K483" s="550">
        <v>56935000</v>
      </c>
      <c r="L483" s="550">
        <v>56935000</v>
      </c>
      <c r="M483" s="550">
        <v>56935000</v>
      </c>
      <c r="N483" s="550">
        <v>0</v>
      </c>
      <c r="O483" s="550">
        <v>0</v>
      </c>
      <c r="P483" s="550">
        <v>0</v>
      </c>
      <c r="Q483" s="550">
        <v>0</v>
      </c>
      <c r="R483" s="550">
        <v>0</v>
      </c>
    </row>
    <row r="484" spans="1:18">
      <c r="A484" s="622" t="s">
        <v>1805</v>
      </c>
      <c r="B484" s="622" t="s">
        <v>145</v>
      </c>
      <c r="C484" s="551">
        <v>0</v>
      </c>
      <c r="D484" s="551">
        <v>0</v>
      </c>
      <c r="E484" s="551">
        <v>0</v>
      </c>
      <c r="F484" s="551">
        <v>0</v>
      </c>
      <c r="G484" s="551">
        <v>0</v>
      </c>
      <c r="H484" s="551">
        <v>1800000</v>
      </c>
      <c r="I484" s="551">
        <v>0</v>
      </c>
      <c r="J484" s="551">
        <v>1800000</v>
      </c>
      <c r="K484" s="551">
        <v>1800000</v>
      </c>
      <c r="L484" s="551">
        <v>1800000</v>
      </c>
      <c r="M484" s="551">
        <v>1800000</v>
      </c>
      <c r="N484" s="551">
        <v>0</v>
      </c>
      <c r="O484" s="551">
        <v>0</v>
      </c>
      <c r="P484" s="551">
        <v>0</v>
      </c>
      <c r="Q484" s="551">
        <v>0</v>
      </c>
      <c r="R484" s="551">
        <v>0</v>
      </c>
    </row>
    <row r="485" spans="1:18">
      <c r="A485" s="622" t="s">
        <v>1806</v>
      </c>
      <c r="B485" s="622" t="s">
        <v>146</v>
      </c>
      <c r="C485" s="550">
        <v>0</v>
      </c>
      <c r="D485" s="550">
        <v>0</v>
      </c>
      <c r="E485" s="550">
        <v>0</v>
      </c>
      <c r="F485" s="550">
        <v>0</v>
      </c>
      <c r="G485" s="550"/>
      <c r="H485" s="550">
        <v>1800000</v>
      </c>
      <c r="I485" s="550"/>
      <c r="J485" s="550">
        <v>1800000</v>
      </c>
      <c r="K485" s="550">
        <v>1800000</v>
      </c>
      <c r="L485" s="550">
        <v>1800000</v>
      </c>
      <c r="M485" s="550">
        <v>1800000</v>
      </c>
      <c r="N485" s="550">
        <v>0</v>
      </c>
      <c r="O485" s="550">
        <v>0</v>
      </c>
      <c r="P485" s="550">
        <v>0</v>
      </c>
      <c r="Q485" s="550">
        <v>0</v>
      </c>
      <c r="R485" s="550">
        <v>0</v>
      </c>
    </row>
    <row r="486" spans="1:18">
      <c r="A486" s="622" t="s">
        <v>1805</v>
      </c>
      <c r="B486" s="622" t="s">
        <v>55</v>
      </c>
      <c r="C486" s="551">
        <v>0</v>
      </c>
      <c r="D486" s="551">
        <v>0</v>
      </c>
      <c r="E486" s="551">
        <v>0</v>
      </c>
      <c r="F486" s="551">
        <v>0</v>
      </c>
      <c r="G486" s="551">
        <v>0</v>
      </c>
      <c r="H486" s="551">
        <v>17000000</v>
      </c>
      <c r="I486" s="551">
        <v>0</v>
      </c>
      <c r="J486" s="551">
        <v>17000000</v>
      </c>
      <c r="K486" s="551">
        <v>17000000</v>
      </c>
      <c r="L486" s="551">
        <v>17000000</v>
      </c>
      <c r="M486" s="551">
        <v>17000000</v>
      </c>
      <c r="N486" s="551">
        <v>0</v>
      </c>
      <c r="O486" s="551">
        <v>0</v>
      </c>
      <c r="P486" s="551">
        <v>0</v>
      </c>
      <c r="Q486" s="551">
        <v>0</v>
      </c>
      <c r="R486" s="551">
        <v>0</v>
      </c>
    </row>
    <row r="487" spans="1:18">
      <c r="A487" s="622" t="s">
        <v>1806</v>
      </c>
      <c r="B487" s="622" t="s">
        <v>1284</v>
      </c>
      <c r="C487" s="550">
        <v>0</v>
      </c>
      <c r="D487" s="550">
        <v>0</v>
      </c>
      <c r="E487" s="550">
        <v>0</v>
      </c>
      <c r="F487" s="550">
        <v>0</v>
      </c>
      <c r="G487" s="550"/>
      <c r="H487" s="550">
        <v>17000000</v>
      </c>
      <c r="I487" s="550"/>
      <c r="J487" s="550">
        <v>17000000</v>
      </c>
      <c r="K487" s="550">
        <v>17000000</v>
      </c>
      <c r="L487" s="550">
        <v>17000000</v>
      </c>
      <c r="M487" s="550">
        <v>17000000</v>
      </c>
      <c r="N487" s="550">
        <v>0</v>
      </c>
      <c r="O487" s="550">
        <v>0</v>
      </c>
      <c r="P487" s="550">
        <v>0</v>
      </c>
      <c r="Q487" s="550">
        <v>0</v>
      </c>
      <c r="R487" s="550">
        <v>0</v>
      </c>
    </row>
    <row r="488" spans="1:18">
      <c r="A488" s="622" t="s">
        <v>1805</v>
      </c>
      <c r="B488" s="622" t="s">
        <v>322</v>
      </c>
      <c r="C488" s="551">
        <v>0</v>
      </c>
      <c r="D488" s="551">
        <v>0</v>
      </c>
      <c r="E488" s="551">
        <v>0</v>
      </c>
      <c r="F488" s="551">
        <v>-52445000</v>
      </c>
      <c r="G488" s="551">
        <v>0</v>
      </c>
      <c r="H488" s="551">
        <v>64700000</v>
      </c>
      <c r="I488" s="551">
        <v>0</v>
      </c>
      <c r="J488" s="551">
        <v>12255000</v>
      </c>
      <c r="K488" s="551">
        <v>12255000</v>
      </c>
      <c r="L488" s="551">
        <v>12255000</v>
      </c>
      <c r="M488" s="551">
        <v>12255000</v>
      </c>
      <c r="N488" s="551">
        <v>0</v>
      </c>
      <c r="O488" s="551">
        <v>0</v>
      </c>
      <c r="P488" s="551">
        <v>0</v>
      </c>
      <c r="Q488" s="551">
        <v>0</v>
      </c>
      <c r="R488" s="551">
        <v>0</v>
      </c>
    </row>
    <row r="489" spans="1:18">
      <c r="A489" s="622" t="s">
        <v>1806</v>
      </c>
      <c r="B489" s="622" t="s">
        <v>2488</v>
      </c>
      <c r="C489" s="550">
        <v>0</v>
      </c>
      <c r="D489" s="550">
        <v>0</v>
      </c>
      <c r="E489" s="550">
        <v>0</v>
      </c>
      <c r="F489" s="550">
        <v>-52445000</v>
      </c>
      <c r="G489" s="550"/>
      <c r="H489" s="550">
        <v>64700000</v>
      </c>
      <c r="I489" s="550"/>
      <c r="J489" s="550">
        <v>12255000</v>
      </c>
      <c r="K489" s="550">
        <v>12255000</v>
      </c>
      <c r="L489" s="550">
        <v>12255000</v>
      </c>
      <c r="M489" s="550">
        <v>12255000</v>
      </c>
      <c r="N489" s="550">
        <v>0</v>
      </c>
      <c r="O489" s="550">
        <v>0</v>
      </c>
      <c r="P489" s="550">
        <v>0</v>
      </c>
      <c r="Q489" s="550">
        <v>0</v>
      </c>
      <c r="R489" s="550">
        <v>0</v>
      </c>
    </row>
    <row r="490" spans="1:18">
      <c r="A490" s="622" t="s">
        <v>1805</v>
      </c>
      <c r="B490" s="622" t="s">
        <v>147</v>
      </c>
      <c r="C490" s="551">
        <v>0</v>
      </c>
      <c r="D490" s="551">
        <v>0</v>
      </c>
      <c r="E490" s="551">
        <v>0</v>
      </c>
      <c r="F490" s="551">
        <v>0</v>
      </c>
      <c r="G490" s="551">
        <v>0</v>
      </c>
      <c r="H490" s="551">
        <v>1290000</v>
      </c>
      <c r="I490" s="551">
        <v>0</v>
      </c>
      <c r="J490" s="551">
        <v>1290000</v>
      </c>
      <c r="K490" s="551">
        <v>1290000</v>
      </c>
      <c r="L490" s="551">
        <v>1290000</v>
      </c>
      <c r="M490" s="551">
        <v>1290000</v>
      </c>
      <c r="N490" s="551">
        <v>0</v>
      </c>
      <c r="O490" s="551">
        <v>0</v>
      </c>
      <c r="P490" s="551">
        <v>0</v>
      </c>
      <c r="Q490" s="551">
        <v>0</v>
      </c>
      <c r="R490" s="551">
        <v>0</v>
      </c>
    </row>
    <row r="491" spans="1:18">
      <c r="A491" s="622" t="s">
        <v>1806</v>
      </c>
      <c r="B491" s="622" t="s">
        <v>149</v>
      </c>
      <c r="C491" s="550">
        <v>0</v>
      </c>
      <c r="D491" s="550">
        <v>0</v>
      </c>
      <c r="E491" s="550">
        <v>0</v>
      </c>
      <c r="F491" s="550">
        <v>0</v>
      </c>
      <c r="G491" s="550"/>
      <c r="H491" s="550">
        <v>1125000</v>
      </c>
      <c r="I491" s="550"/>
      <c r="J491" s="550">
        <v>1125000</v>
      </c>
      <c r="K491" s="550">
        <v>1125000</v>
      </c>
      <c r="L491" s="550">
        <v>1125000</v>
      </c>
      <c r="M491" s="550">
        <v>1125000</v>
      </c>
      <c r="N491" s="550">
        <v>0</v>
      </c>
      <c r="O491" s="550">
        <v>0</v>
      </c>
      <c r="P491" s="550">
        <v>0</v>
      </c>
      <c r="Q491" s="550">
        <v>0</v>
      </c>
      <c r="R491" s="550">
        <v>0</v>
      </c>
    </row>
    <row r="492" spans="1:18">
      <c r="A492" s="622" t="s">
        <v>1806</v>
      </c>
      <c r="B492" s="622" t="s">
        <v>148</v>
      </c>
      <c r="C492" s="550">
        <v>0</v>
      </c>
      <c r="D492" s="550">
        <v>0</v>
      </c>
      <c r="E492" s="550">
        <v>0</v>
      </c>
      <c r="F492" s="550">
        <v>0</v>
      </c>
      <c r="G492" s="550"/>
      <c r="H492" s="550">
        <v>165000</v>
      </c>
      <c r="I492" s="550"/>
      <c r="J492" s="550">
        <v>165000</v>
      </c>
      <c r="K492" s="550">
        <v>165000</v>
      </c>
      <c r="L492" s="550">
        <v>165000</v>
      </c>
      <c r="M492" s="550">
        <v>165000</v>
      </c>
      <c r="N492" s="550">
        <v>0</v>
      </c>
      <c r="O492" s="550">
        <v>0</v>
      </c>
      <c r="P492" s="550">
        <v>0</v>
      </c>
      <c r="Q492" s="550">
        <v>0</v>
      </c>
      <c r="R492" s="550">
        <v>0</v>
      </c>
    </row>
    <row r="493" spans="1:18">
      <c r="A493" s="622" t="s">
        <v>1804</v>
      </c>
      <c r="B493" s="622" t="s">
        <v>2606</v>
      </c>
      <c r="C493" s="550">
        <v>0</v>
      </c>
      <c r="D493" s="550">
        <v>0</v>
      </c>
      <c r="E493" s="550">
        <v>0</v>
      </c>
      <c r="F493" s="550">
        <v>0</v>
      </c>
      <c r="G493" s="550">
        <v>0</v>
      </c>
      <c r="H493" s="550">
        <v>54400000</v>
      </c>
      <c r="I493" s="550">
        <v>0</v>
      </c>
      <c r="J493" s="550">
        <v>54400000</v>
      </c>
      <c r="K493" s="550">
        <v>54400000</v>
      </c>
      <c r="L493" s="550">
        <v>54253600</v>
      </c>
      <c r="M493" s="550">
        <v>54253600</v>
      </c>
      <c r="N493" s="550">
        <v>0</v>
      </c>
      <c r="O493" s="550">
        <v>0</v>
      </c>
      <c r="P493" s="550">
        <v>0</v>
      </c>
      <c r="Q493" s="550">
        <v>0</v>
      </c>
      <c r="R493" s="550">
        <v>146400</v>
      </c>
    </row>
    <row r="494" spans="1:18">
      <c r="A494" s="622" t="s">
        <v>1805</v>
      </c>
      <c r="B494" s="622" t="s">
        <v>321</v>
      </c>
      <c r="C494" s="551">
        <v>0</v>
      </c>
      <c r="D494" s="551">
        <v>0</v>
      </c>
      <c r="E494" s="551">
        <v>0</v>
      </c>
      <c r="F494" s="551">
        <v>950000</v>
      </c>
      <c r="G494" s="551">
        <v>0</v>
      </c>
      <c r="H494" s="551">
        <v>34142000</v>
      </c>
      <c r="I494" s="551">
        <v>0</v>
      </c>
      <c r="J494" s="551">
        <v>35092000</v>
      </c>
      <c r="K494" s="551">
        <v>35092000</v>
      </c>
      <c r="L494" s="551">
        <v>34945600</v>
      </c>
      <c r="M494" s="551">
        <v>34945600</v>
      </c>
      <c r="N494" s="551">
        <v>0</v>
      </c>
      <c r="O494" s="551">
        <v>0</v>
      </c>
      <c r="P494" s="551">
        <v>0</v>
      </c>
      <c r="Q494" s="551">
        <v>0</v>
      </c>
      <c r="R494" s="551">
        <v>146400</v>
      </c>
    </row>
    <row r="495" spans="1:18">
      <c r="A495" s="622" t="s">
        <v>1806</v>
      </c>
      <c r="B495" s="622" t="s">
        <v>144</v>
      </c>
      <c r="C495" s="550">
        <v>0</v>
      </c>
      <c r="D495" s="550">
        <v>0</v>
      </c>
      <c r="E495" s="550">
        <v>0</v>
      </c>
      <c r="F495" s="550">
        <v>950000</v>
      </c>
      <c r="G495" s="550"/>
      <c r="H495" s="550">
        <v>33637000</v>
      </c>
      <c r="I495" s="550"/>
      <c r="J495" s="550">
        <v>34587000</v>
      </c>
      <c r="K495" s="550">
        <v>34587000</v>
      </c>
      <c r="L495" s="550">
        <v>34440600</v>
      </c>
      <c r="M495" s="550">
        <v>34440600</v>
      </c>
      <c r="N495" s="550">
        <v>0</v>
      </c>
      <c r="O495" s="550">
        <v>0</v>
      </c>
      <c r="P495" s="550">
        <v>0</v>
      </c>
      <c r="Q495" s="550">
        <v>0</v>
      </c>
      <c r="R495" s="550">
        <v>146400</v>
      </c>
    </row>
    <row r="496" spans="1:18">
      <c r="A496" s="622" t="s">
        <v>1806</v>
      </c>
      <c r="B496" s="622" t="s">
        <v>206</v>
      </c>
      <c r="C496" s="550">
        <v>0</v>
      </c>
      <c r="D496" s="550">
        <v>0</v>
      </c>
      <c r="E496" s="550">
        <v>0</v>
      </c>
      <c r="F496" s="550">
        <v>0</v>
      </c>
      <c r="G496" s="550"/>
      <c r="H496" s="550">
        <v>505000</v>
      </c>
      <c r="I496" s="550"/>
      <c r="J496" s="550">
        <v>505000</v>
      </c>
      <c r="K496" s="550">
        <v>505000</v>
      </c>
      <c r="L496" s="550">
        <v>505000</v>
      </c>
      <c r="M496" s="550">
        <v>505000</v>
      </c>
      <c r="N496" s="550">
        <v>0</v>
      </c>
      <c r="O496" s="550">
        <v>0</v>
      </c>
      <c r="P496" s="550">
        <v>0</v>
      </c>
      <c r="Q496" s="550">
        <v>0</v>
      </c>
      <c r="R496" s="550">
        <v>0</v>
      </c>
    </row>
    <row r="497" spans="1:18">
      <c r="A497" s="622" t="s">
        <v>1805</v>
      </c>
      <c r="B497" s="622" t="s">
        <v>1851</v>
      </c>
      <c r="C497" s="551">
        <v>0</v>
      </c>
      <c r="D497" s="551">
        <v>0</v>
      </c>
      <c r="E497" s="551">
        <v>0</v>
      </c>
      <c r="F497" s="551">
        <v>-950000</v>
      </c>
      <c r="G497" s="551">
        <v>0</v>
      </c>
      <c r="H497" s="551">
        <v>9496000</v>
      </c>
      <c r="I497" s="551">
        <v>0</v>
      </c>
      <c r="J497" s="551">
        <v>8546000</v>
      </c>
      <c r="K497" s="551">
        <v>8546000</v>
      </c>
      <c r="L497" s="551">
        <v>8546000</v>
      </c>
      <c r="M497" s="551">
        <v>8546000</v>
      </c>
      <c r="N497" s="551">
        <v>0</v>
      </c>
      <c r="O497" s="551">
        <v>0</v>
      </c>
      <c r="P497" s="551">
        <v>0</v>
      </c>
      <c r="Q497" s="551">
        <v>0</v>
      </c>
      <c r="R497" s="551">
        <v>0</v>
      </c>
    </row>
    <row r="498" spans="1:18">
      <c r="A498" s="622" t="s">
        <v>1806</v>
      </c>
      <c r="B498" s="622" t="s">
        <v>1851</v>
      </c>
      <c r="C498" s="550">
        <v>0</v>
      </c>
      <c r="D498" s="550">
        <v>0</v>
      </c>
      <c r="E498" s="550">
        <v>0</v>
      </c>
      <c r="F498" s="550">
        <v>-950000</v>
      </c>
      <c r="G498" s="550"/>
      <c r="H498" s="550">
        <v>9496000</v>
      </c>
      <c r="I498" s="550"/>
      <c r="J498" s="550">
        <v>8546000</v>
      </c>
      <c r="K498" s="550">
        <v>8546000</v>
      </c>
      <c r="L498" s="550">
        <v>8546000</v>
      </c>
      <c r="M498" s="550">
        <v>8546000</v>
      </c>
      <c r="N498" s="550">
        <v>0</v>
      </c>
      <c r="O498" s="550">
        <v>0</v>
      </c>
      <c r="P498" s="550">
        <v>0</v>
      </c>
      <c r="Q498" s="550">
        <v>0</v>
      </c>
      <c r="R498" s="550">
        <v>0</v>
      </c>
    </row>
    <row r="499" spans="1:18">
      <c r="A499" s="622" t="s">
        <v>1805</v>
      </c>
      <c r="B499" s="622" t="s">
        <v>322</v>
      </c>
      <c r="C499" s="551">
        <v>0</v>
      </c>
      <c r="D499" s="551">
        <v>0</v>
      </c>
      <c r="E499" s="551">
        <v>0</v>
      </c>
      <c r="F499" s="551">
        <v>0</v>
      </c>
      <c r="G499" s="551">
        <v>0</v>
      </c>
      <c r="H499" s="551">
        <v>10762000</v>
      </c>
      <c r="I499" s="551">
        <v>0</v>
      </c>
      <c r="J499" s="551">
        <v>10762000</v>
      </c>
      <c r="K499" s="551">
        <v>10762000</v>
      </c>
      <c r="L499" s="551">
        <v>10762000</v>
      </c>
      <c r="M499" s="551">
        <v>10762000</v>
      </c>
      <c r="N499" s="551">
        <v>0</v>
      </c>
      <c r="O499" s="551">
        <v>0</v>
      </c>
      <c r="P499" s="551">
        <v>0</v>
      </c>
      <c r="Q499" s="551">
        <v>0</v>
      </c>
      <c r="R499" s="551">
        <v>0</v>
      </c>
    </row>
    <row r="500" spans="1:18">
      <c r="A500" s="622" t="s">
        <v>1806</v>
      </c>
      <c r="B500" s="622" t="s">
        <v>323</v>
      </c>
      <c r="C500" s="550">
        <v>0</v>
      </c>
      <c r="D500" s="550">
        <v>0</v>
      </c>
      <c r="E500" s="550">
        <v>0</v>
      </c>
      <c r="F500" s="550">
        <v>-1808000</v>
      </c>
      <c r="G500" s="550"/>
      <c r="H500" s="550">
        <v>10762000</v>
      </c>
      <c r="I500" s="550"/>
      <c r="J500" s="550">
        <v>8954000</v>
      </c>
      <c r="K500" s="550">
        <v>8954000</v>
      </c>
      <c r="L500" s="550">
        <v>8954000</v>
      </c>
      <c r="M500" s="550">
        <v>8954000</v>
      </c>
      <c r="N500" s="550">
        <v>0</v>
      </c>
      <c r="O500" s="550">
        <v>0</v>
      </c>
      <c r="P500" s="550">
        <v>0</v>
      </c>
      <c r="Q500" s="550">
        <v>0</v>
      </c>
      <c r="R500" s="550">
        <v>0</v>
      </c>
    </row>
    <row r="501" spans="1:18">
      <c r="A501" s="622" t="s">
        <v>1806</v>
      </c>
      <c r="B501" s="622" t="s">
        <v>2488</v>
      </c>
      <c r="C501" s="550">
        <v>0</v>
      </c>
      <c r="D501" s="550">
        <v>0</v>
      </c>
      <c r="E501" s="550">
        <v>0</v>
      </c>
      <c r="F501" s="550">
        <v>1808000</v>
      </c>
      <c r="G501" s="550"/>
      <c r="H501" s="550">
        <v>0</v>
      </c>
      <c r="I501" s="550"/>
      <c r="J501" s="550">
        <v>1808000</v>
      </c>
      <c r="K501" s="550">
        <v>1808000</v>
      </c>
      <c r="L501" s="550">
        <v>1808000</v>
      </c>
      <c r="M501" s="550">
        <v>1808000</v>
      </c>
      <c r="N501" s="550">
        <v>0</v>
      </c>
      <c r="O501" s="550">
        <v>0</v>
      </c>
      <c r="P501" s="550">
        <v>0</v>
      </c>
      <c r="Q501" s="550">
        <v>0</v>
      </c>
      <c r="R501" s="550">
        <v>0</v>
      </c>
    </row>
    <row r="502" spans="1:18">
      <c r="A502" s="622" t="s">
        <v>1804</v>
      </c>
      <c r="B502" s="622" t="s">
        <v>1848</v>
      </c>
      <c r="C502" s="550">
        <v>0</v>
      </c>
      <c r="D502" s="550">
        <v>0</v>
      </c>
      <c r="E502" s="550">
        <v>0</v>
      </c>
      <c r="F502" s="550">
        <v>0</v>
      </c>
      <c r="G502" s="550">
        <v>0</v>
      </c>
      <c r="H502" s="550">
        <v>2080000000</v>
      </c>
      <c r="I502" s="550">
        <v>0</v>
      </c>
      <c r="J502" s="550">
        <v>2080000000</v>
      </c>
      <c r="K502" s="550">
        <v>2080000000</v>
      </c>
      <c r="L502" s="550">
        <v>1568124154</v>
      </c>
      <c r="M502" s="550">
        <v>1508124154</v>
      </c>
      <c r="N502" s="550">
        <v>60000000</v>
      </c>
      <c r="O502" s="550">
        <v>511875846</v>
      </c>
      <c r="P502" s="550">
        <v>0</v>
      </c>
      <c r="Q502" s="550">
        <v>571875846</v>
      </c>
      <c r="R502" s="550">
        <v>0</v>
      </c>
    </row>
    <row r="503" spans="1:18">
      <c r="A503" s="622" t="s">
        <v>1805</v>
      </c>
      <c r="B503" s="622" t="s">
        <v>321</v>
      </c>
      <c r="C503" s="551">
        <v>0</v>
      </c>
      <c r="D503" s="551">
        <v>0</v>
      </c>
      <c r="E503" s="551">
        <v>0</v>
      </c>
      <c r="F503" s="551">
        <v>0</v>
      </c>
      <c r="G503" s="551">
        <v>0</v>
      </c>
      <c r="H503" s="551">
        <v>32550981</v>
      </c>
      <c r="I503" s="551">
        <v>0</v>
      </c>
      <c r="J503" s="551">
        <v>32550981</v>
      </c>
      <c r="K503" s="551">
        <v>32550981</v>
      </c>
      <c r="L503" s="551">
        <v>29550981</v>
      </c>
      <c r="M503" s="551">
        <v>29550981</v>
      </c>
      <c r="N503" s="551">
        <v>0</v>
      </c>
      <c r="O503" s="551">
        <v>3000000</v>
      </c>
      <c r="P503" s="551">
        <v>0</v>
      </c>
      <c r="Q503" s="551">
        <v>3000000</v>
      </c>
      <c r="R503" s="551">
        <v>0</v>
      </c>
    </row>
    <row r="504" spans="1:18">
      <c r="A504" s="622" t="s">
        <v>1806</v>
      </c>
      <c r="B504" s="622" t="s">
        <v>144</v>
      </c>
      <c r="C504" s="550">
        <v>0</v>
      </c>
      <c r="D504" s="550">
        <v>0</v>
      </c>
      <c r="E504" s="550">
        <v>0</v>
      </c>
      <c r="F504" s="550">
        <v>0</v>
      </c>
      <c r="G504" s="550"/>
      <c r="H504" s="550">
        <v>19788071</v>
      </c>
      <c r="I504" s="550"/>
      <c r="J504" s="550">
        <v>19788071</v>
      </c>
      <c r="K504" s="550">
        <v>19788071</v>
      </c>
      <c r="L504" s="550">
        <v>18788071</v>
      </c>
      <c r="M504" s="550">
        <v>18788071</v>
      </c>
      <c r="N504" s="550">
        <v>0</v>
      </c>
      <c r="O504" s="550">
        <v>1000000</v>
      </c>
      <c r="P504" s="550">
        <v>0</v>
      </c>
      <c r="Q504" s="550">
        <v>1000000</v>
      </c>
      <c r="R504" s="550">
        <v>0</v>
      </c>
    </row>
    <row r="505" spans="1:18">
      <c r="A505" s="622" t="s">
        <v>1806</v>
      </c>
      <c r="B505" s="622" t="s">
        <v>204</v>
      </c>
      <c r="C505" s="550">
        <v>0</v>
      </c>
      <c r="D505" s="550">
        <v>0</v>
      </c>
      <c r="E505" s="550">
        <v>0</v>
      </c>
      <c r="F505" s="550">
        <v>0</v>
      </c>
      <c r="G505" s="550"/>
      <c r="H505" s="550">
        <v>1736600</v>
      </c>
      <c r="I505" s="550"/>
      <c r="J505" s="550">
        <v>1736600</v>
      </c>
      <c r="K505" s="550">
        <v>1736600</v>
      </c>
      <c r="L505" s="550">
        <v>736600</v>
      </c>
      <c r="M505" s="550">
        <v>736600</v>
      </c>
      <c r="N505" s="550">
        <v>0</v>
      </c>
      <c r="O505" s="550">
        <v>1000000</v>
      </c>
      <c r="P505" s="550">
        <v>0</v>
      </c>
      <c r="Q505" s="550">
        <v>1000000</v>
      </c>
      <c r="R505" s="550">
        <v>0</v>
      </c>
    </row>
    <row r="506" spans="1:18">
      <c r="A506" s="622" t="s">
        <v>1806</v>
      </c>
      <c r="B506" s="622" t="s">
        <v>220</v>
      </c>
      <c r="C506" s="550">
        <v>0</v>
      </c>
      <c r="D506" s="550">
        <v>0</v>
      </c>
      <c r="E506" s="550">
        <v>0</v>
      </c>
      <c r="F506" s="550">
        <v>0</v>
      </c>
      <c r="G506" s="550"/>
      <c r="H506" s="550">
        <v>10124900</v>
      </c>
      <c r="I506" s="550"/>
      <c r="J506" s="550">
        <v>10124900</v>
      </c>
      <c r="K506" s="550">
        <v>10124900</v>
      </c>
      <c r="L506" s="550">
        <v>9124900</v>
      </c>
      <c r="M506" s="550">
        <v>9124900</v>
      </c>
      <c r="N506" s="550">
        <v>0</v>
      </c>
      <c r="O506" s="550">
        <v>1000000</v>
      </c>
      <c r="P506" s="550">
        <v>0</v>
      </c>
      <c r="Q506" s="550">
        <v>1000000</v>
      </c>
      <c r="R506" s="550">
        <v>0</v>
      </c>
    </row>
    <row r="507" spans="1:18">
      <c r="A507" s="622" t="s">
        <v>1806</v>
      </c>
      <c r="B507" s="622" t="s">
        <v>206</v>
      </c>
      <c r="C507" s="550">
        <v>0</v>
      </c>
      <c r="D507" s="550">
        <v>0</v>
      </c>
      <c r="E507" s="550">
        <v>0</v>
      </c>
      <c r="F507" s="550">
        <v>0</v>
      </c>
      <c r="G507" s="550"/>
      <c r="H507" s="550">
        <v>901410</v>
      </c>
      <c r="I507" s="550"/>
      <c r="J507" s="550">
        <v>901410</v>
      </c>
      <c r="K507" s="550">
        <v>901410</v>
      </c>
      <c r="L507" s="550">
        <v>901410</v>
      </c>
      <c r="M507" s="550">
        <v>901410</v>
      </c>
      <c r="N507" s="550">
        <v>0</v>
      </c>
      <c r="O507" s="550">
        <v>0</v>
      </c>
      <c r="P507" s="550">
        <v>0</v>
      </c>
      <c r="Q507" s="550">
        <v>0</v>
      </c>
      <c r="R507" s="550">
        <v>0</v>
      </c>
    </row>
    <row r="508" spans="1:18">
      <c r="A508" s="622" t="s">
        <v>1805</v>
      </c>
      <c r="B508" s="622" t="s">
        <v>278</v>
      </c>
      <c r="C508" s="551">
        <v>0</v>
      </c>
      <c r="D508" s="551">
        <v>0</v>
      </c>
      <c r="E508" s="551">
        <v>0</v>
      </c>
      <c r="F508" s="551">
        <v>0</v>
      </c>
      <c r="G508" s="551">
        <v>0</v>
      </c>
      <c r="H508" s="551">
        <v>59507853</v>
      </c>
      <c r="I508" s="551">
        <v>0</v>
      </c>
      <c r="J508" s="551">
        <v>59507853</v>
      </c>
      <c r="K508" s="551">
        <v>59507853</v>
      </c>
      <c r="L508" s="551">
        <v>59507853</v>
      </c>
      <c r="M508" s="551">
        <v>59507853</v>
      </c>
      <c r="N508" s="551">
        <v>0</v>
      </c>
      <c r="O508" s="551">
        <v>0</v>
      </c>
      <c r="P508" s="551">
        <v>0</v>
      </c>
      <c r="Q508" s="551">
        <v>0</v>
      </c>
      <c r="R508" s="551">
        <v>0</v>
      </c>
    </row>
    <row r="509" spans="1:18">
      <c r="A509" s="622" t="s">
        <v>1806</v>
      </c>
      <c r="B509" s="622" t="s">
        <v>279</v>
      </c>
      <c r="C509" s="550">
        <v>0</v>
      </c>
      <c r="D509" s="550">
        <v>0</v>
      </c>
      <c r="E509" s="550">
        <v>0</v>
      </c>
      <c r="F509" s="550">
        <v>0</v>
      </c>
      <c r="G509" s="550"/>
      <c r="H509" s="550">
        <v>59507853</v>
      </c>
      <c r="I509" s="550"/>
      <c r="J509" s="550">
        <v>59507853</v>
      </c>
      <c r="K509" s="550">
        <v>59507853</v>
      </c>
      <c r="L509" s="550">
        <v>59507853</v>
      </c>
      <c r="M509" s="550">
        <v>59507853</v>
      </c>
      <c r="N509" s="550">
        <v>0</v>
      </c>
      <c r="O509" s="550">
        <v>0</v>
      </c>
      <c r="P509" s="550">
        <v>0</v>
      </c>
      <c r="Q509" s="550">
        <v>0</v>
      </c>
      <c r="R509" s="550">
        <v>0</v>
      </c>
    </row>
    <row r="510" spans="1:18">
      <c r="A510" s="622" t="s">
        <v>1805</v>
      </c>
      <c r="B510" s="622" t="s">
        <v>1880</v>
      </c>
      <c r="C510" s="551">
        <v>0</v>
      </c>
      <c r="D510" s="551">
        <v>0</v>
      </c>
      <c r="E510" s="551">
        <v>0</v>
      </c>
      <c r="F510" s="551">
        <v>0</v>
      </c>
      <c r="G510" s="551">
        <v>0</v>
      </c>
      <c r="H510" s="551">
        <v>1150000</v>
      </c>
      <c r="I510" s="551">
        <v>0</v>
      </c>
      <c r="J510" s="551">
        <v>1150000</v>
      </c>
      <c r="K510" s="551">
        <v>1150000</v>
      </c>
      <c r="L510" s="551">
        <v>1150000</v>
      </c>
      <c r="M510" s="551">
        <v>1150000</v>
      </c>
      <c r="N510" s="551">
        <v>0</v>
      </c>
      <c r="O510" s="551">
        <v>0</v>
      </c>
      <c r="P510" s="551">
        <v>0</v>
      </c>
      <c r="Q510" s="551">
        <v>0</v>
      </c>
      <c r="R510" s="551">
        <v>0</v>
      </c>
    </row>
    <row r="511" spans="1:18">
      <c r="A511" s="622" t="s">
        <v>1806</v>
      </c>
      <c r="B511" s="622" t="s">
        <v>469</v>
      </c>
      <c r="C511" s="550">
        <v>0</v>
      </c>
      <c r="D511" s="550">
        <v>0</v>
      </c>
      <c r="E511" s="550">
        <v>0</v>
      </c>
      <c r="F511" s="550">
        <v>0</v>
      </c>
      <c r="G511" s="550"/>
      <c r="H511" s="550">
        <v>1150000</v>
      </c>
      <c r="I511" s="550"/>
      <c r="J511" s="550">
        <v>1150000</v>
      </c>
      <c r="K511" s="550">
        <v>1150000</v>
      </c>
      <c r="L511" s="550">
        <v>1150000</v>
      </c>
      <c r="M511" s="550">
        <v>1150000</v>
      </c>
      <c r="N511" s="550">
        <v>0</v>
      </c>
      <c r="O511" s="550">
        <v>0</v>
      </c>
      <c r="P511" s="550">
        <v>0</v>
      </c>
      <c r="Q511" s="550">
        <v>0</v>
      </c>
      <c r="R511" s="550">
        <v>0</v>
      </c>
    </row>
    <row r="512" spans="1:18">
      <c r="A512" s="622" t="s">
        <v>1805</v>
      </c>
      <c r="B512" s="622" t="s">
        <v>1878</v>
      </c>
      <c r="C512" s="551">
        <v>0</v>
      </c>
      <c r="D512" s="551">
        <v>0</v>
      </c>
      <c r="E512" s="551">
        <v>0</v>
      </c>
      <c r="F512" s="551">
        <v>0</v>
      </c>
      <c r="G512" s="551">
        <v>0</v>
      </c>
      <c r="H512" s="551">
        <v>866280</v>
      </c>
      <c r="I512" s="551">
        <v>0</v>
      </c>
      <c r="J512" s="551">
        <v>866280</v>
      </c>
      <c r="K512" s="551">
        <v>866280</v>
      </c>
      <c r="L512" s="551">
        <v>785580</v>
      </c>
      <c r="M512" s="551">
        <v>785580</v>
      </c>
      <c r="N512" s="551">
        <v>0</v>
      </c>
      <c r="O512" s="551">
        <v>80700</v>
      </c>
      <c r="P512" s="551">
        <v>0</v>
      </c>
      <c r="Q512" s="551">
        <v>80700</v>
      </c>
      <c r="R512" s="551">
        <v>0</v>
      </c>
    </row>
    <row r="513" spans="1:18">
      <c r="A513" s="622" t="s">
        <v>1806</v>
      </c>
      <c r="B513" s="622" t="s">
        <v>206</v>
      </c>
      <c r="C513" s="550">
        <v>0</v>
      </c>
      <c r="D513" s="550">
        <v>0</v>
      </c>
      <c r="E513" s="550">
        <v>0</v>
      </c>
      <c r="F513" s="550">
        <v>0</v>
      </c>
      <c r="G513" s="550"/>
      <c r="H513" s="550">
        <v>866280</v>
      </c>
      <c r="I513" s="550"/>
      <c r="J513" s="550">
        <v>866280</v>
      </c>
      <c r="K513" s="550">
        <v>866280</v>
      </c>
      <c r="L513" s="550">
        <v>785580</v>
      </c>
      <c r="M513" s="550">
        <v>785580</v>
      </c>
      <c r="N513" s="550">
        <v>0</v>
      </c>
      <c r="O513" s="550">
        <v>80700</v>
      </c>
      <c r="P513" s="550">
        <v>0</v>
      </c>
      <c r="Q513" s="550">
        <v>80700</v>
      </c>
      <c r="R513" s="550">
        <v>0</v>
      </c>
    </row>
    <row r="514" spans="1:18">
      <c r="A514" s="622" t="s">
        <v>1805</v>
      </c>
      <c r="B514" s="622" t="s">
        <v>1823</v>
      </c>
      <c r="C514" s="551">
        <v>0</v>
      </c>
      <c r="D514" s="551">
        <v>0</v>
      </c>
      <c r="E514" s="551">
        <v>0</v>
      </c>
      <c r="F514" s="551">
        <v>0</v>
      </c>
      <c r="G514" s="551">
        <v>0</v>
      </c>
      <c r="H514" s="551">
        <v>37150000</v>
      </c>
      <c r="I514" s="551">
        <v>0</v>
      </c>
      <c r="J514" s="551">
        <v>37150000</v>
      </c>
      <c r="K514" s="551">
        <v>37150000</v>
      </c>
      <c r="L514" s="551">
        <v>34000000</v>
      </c>
      <c r="M514" s="551">
        <v>4000000</v>
      </c>
      <c r="N514" s="551">
        <v>30000000</v>
      </c>
      <c r="O514" s="551">
        <v>3150000</v>
      </c>
      <c r="P514" s="551">
        <v>0</v>
      </c>
      <c r="Q514" s="551">
        <v>33150000</v>
      </c>
      <c r="R514" s="551">
        <v>0</v>
      </c>
    </row>
    <row r="515" spans="1:18">
      <c r="A515" s="622" t="s">
        <v>1806</v>
      </c>
      <c r="B515" s="622" t="s">
        <v>2506</v>
      </c>
      <c r="C515" s="550">
        <v>0</v>
      </c>
      <c r="D515" s="550">
        <v>0</v>
      </c>
      <c r="E515" s="550">
        <v>0</v>
      </c>
      <c r="F515" s="550">
        <v>0</v>
      </c>
      <c r="G515" s="550"/>
      <c r="H515" s="550">
        <v>37150000</v>
      </c>
      <c r="I515" s="550"/>
      <c r="J515" s="550">
        <v>37150000</v>
      </c>
      <c r="K515" s="550">
        <v>37150000</v>
      </c>
      <c r="L515" s="550">
        <v>34000000</v>
      </c>
      <c r="M515" s="550">
        <v>4000000</v>
      </c>
      <c r="N515" s="550">
        <v>30000000</v>
      </c>
      <c r="O515" s="550">
        <v>3150000</v>
      </c>
      <c r="P515" s="550">
        <v>0</v>
      </c>
      <c r="Q515" s="550">
        <v>33150000</v>
      </c>
      <c r="R515" s="550">
        <v>0</v>
      </c>
    </row>
    <row r="516" spans="1:18">
      <c r="A516" s="622" t="s">
        <v>1805</v>
      </c>
      <c r="B516" s="622" t="s">
        <v>313</v>
      </c>
      <c r="C516" s="551">
        <v>0</v>
      </c>
      <c r="D516" s="551">
        <v>0</v>
      </c>
      <c r="E516" s="551">
        <v>0</v>
      </c>
      <c r="F516" s="551">
        <v>0</v>
      </c>
      <c r="G516" s="551">
        <v>0</v>
      </c>
      <c r="H516" s="551">
        <v>172640000</v>
      </c>
      <c r="I516" s="551">
        <v>0</v>
      </c>
      <c r="J516" s="551">
        <v>172640000</v>
      </c>
      <c r="K516" s="551">
        <v>172640000</v>
      </c>
      <c r="L516" s="551">
        <v>102440000</v>
      </c>
      <c r="M516" s="551">
        <v>102440000</v>
      </c>
      <c r="N516" s="551">
        <v>0</v>
      </c>
      <c r="O516" s="551">
        <v>70200000</v>
      </c>
      <c r="P516" s="551">
        <v>0</v>
      </c>
      <c r="Q516" s="551">
        <v>70200000</v>
      </c>
      <c r="R516" s="551">
        <v>0</v>
      </c>
    </row>
    <row r="517" spans="1:18">
      <c r="A517" s="622" t="s">
        <v>1806</v>
      </c>
      <c r="B517" s="622" t="s">
        <v>2401</v>
      </c>
      <c r="C517" s="550">
        <v>0</v>
      </c>
      <c r="D517" s="550">
        <v>0</v>
      </c>
      <c r="E517" s="550">
        <v>0</v>
      </c>
      <c r="F517" s="550">
        <v>0</v>
      </c>
      <c r="G517" s="550"/>
      <c r="H517" s="550">
        <v>170140000</v>
      </c>
      <c r="I517" s="550"/>
      <c r="J517" s="550">
        <v>170140000</v>
      </c>
      <c r="K517" s="550">
        <v>170140000</v>
      </c>
      <c r="L517" s="550">
        <v>99940000</v>
      </c>
      <c r="M517" s="550">
        <v>99940000</v>
      </c>
      <c r="N517" s="550">
        <v>0</v>
      </c>
      <c r="O517" s="550">
        <v>70200000</v>
      </c>
      <c r="P517" s="550">
        <v>0</v>
      </c>
      <c r="Q517" s="550">
        <v>70200000</v>
      </c>
      <c r="R517" s="550">
        <v>0</v>
      </c>
    </row>
    <row r="518" spans="1:18">
      <c r="A518" s="622" t="s">
        <v>1806</v>
      </c>
      <c r="B518" s="622" t="s">
        <v>2568</v>
      </c>
      <c r="C518" s="550">
        <v>0</v>
      </c>
      <c r="D518" s="550">
        <v>0</v>
      </c>
      <c r="E518" s="550">
        <v>0</v>
      </c>
      <c r="F518" s="550">
        <v>0</v>
      </c>
      <c r="G518" s="550"/>
      <c r="H518" s="550">
        <v>2500000</v>
      </c>
      <c r="I518" s="550"/>
      <c r="J518" s="550">
        <v>2500000</v>
      </c>
      <c r="K518" s="550">
        <v>2500000</v>
      </c>
      <c r="L518" s="550">
        <v>2500000</v>
      </c>
      <c r="M518" s="550">
        <v>2500000</v>
      </c>
      <c r="N518" s="550">
        <v>0</v>
      </c>
      <c r="O518" s="550">
        <v>0</v>
      </c>
      <c r="P518" s="550">
        <v>0</v>
      </c>
      <c r="Q518" s="550">
        <v>0</v>
      </c>
      <c r="R518" s="550">
        <v>0</v>
      </c>
    </row>
    <row r="519" spans="1:18">
      <c r="A519" s="622" t="s">
        <v>1805</v>
      </c>
      <c r="B519" s="622" t="s">
        <v>160</v>
      </c>
      <c r="C519" s="551">
        <v>0</v>
      </c>
      <c r="D519" s="551">
        <v>0</v>
      </c>
      <c r="E519" s="551">
        <v>0</v>
      </c>
      <c r="F519" s="551">
        <v>0</v>
      </c>
      <c r="G519" s="551">
        <v>0</v>
      </c>
      <c r="H519" s="551">
        <v>239036951</v>
      </c>
      <c r="I519" s="551">
        <v>0</v>
      </c>
      <c r="J519" s="551">
        <v>239036951</v>
      </c>
      <c r="K519" s="551">
        <v>239036951</v>
      </c>
      <c r="L519" s="551">
        <v>228036951</v>
      </c>
      <c r="M519" s="551">
        <v>228036951</v>
      </c>
      <c r="N519" s="551">
        <v>0</v>
      </c>
      <c r="O519" s="551">
        <v>11000000</v>
      </c>
      <c r="P519" s="551">
        <v>0</v>
      </c>
      <c r="Q519" s="551">
        <v>11000000</v>
      </c>
      <c r="R519" s="551">
        <v>0</v>
      </c>
    </row>
    <row r="520" spans="1:18">
      <c r="A520" s="622" t="s">
        <v>1806</v>
      </c>
      <c r="B520" s="622" t="s">
        <v>161</v>
      </c>
      <c r="C520" s="550">
        <v>0</v>
      </c>
      <c r="D520" s="550">
        <v>0</v>
      </c>
      <c r="E520" s="550">
        <v>0</v>
      </c>
      <c r="F520" s="550">
        <v>0</v>
      </c>
      <c r="G520" s="550"/>
      <c r="H520" s="550">
        <v>11000000</v>
      </c>
      <c r="I520" s="550"/>
      <c r="J520" s="550">
        <v>11000000</v>
      </c>
      <c r="K520" s="550">
        <v>11000000</v>
      </c>
      <c r="L520" s="550">
        <v>0</v>
      </c>
      <c r="M520" s="550">
        <v>0</v>
      </c>
      <c r="N520" s="550">
        <v>0</v>
      </c>
      <c r="O520" s="550">
        <v>11000000</v>
      </c>
      <c r="P520" s="550">
        <v>0</v>
      </c>
      <c r="Q520" s="550">
        <v>11000000</v>
      </c>
      <c r="R520" s="550">
        <v>0</v>
      </c>
    </row>
    <row r="521" spans="1:18">
      <c r="A521" s="622" t="s">
        <v>1806</v>
      </c>
      <c r="B521" s="622" t="s">
        <v>280</v>
      </c>
      <c r="C521" s="550">
        <v>0</v>
      </c>
      <c r="D521" s="550">
        <v>0</v>
      </c>
      <c r="E521" s="550">
        <v>0</v>
      </c>
      <c r="F521" s="550">
        <v>0</v>
      </c>
      <c r="G521" s="550"/>
      <c r="H521" s="550">
        <v>206868380</v>
      </c>
      <c r="I521" s="550"/>
      <c r="J521" s="550">
        <v>206868380</v>
      </c>
      <c r="K521" s="550">
        <v>206868380</v>
      </c>
      <c r="L521" s="550">
        <v>206868380</v>
      </c>
      <c r="M521" s="550">
        <v>206868380</v>
      </c>
      <c r="N521" s="550">
        <v>0</v>
      </c>
      <c r="O521" s="550">
        <v>0</v>
      </c>
      <c r="P521" s="550">
        <v>0</v>
      </c>
      <c r="Q521" s="550">
        <v>0</v>
      </c>
      <c r="R521" s="550">
        <v>0</v>
      </c>
    </row>
    <row r="522" spans="1:18">
      <c r="A522" s="622" t="s">
        <v>1806</v>
      </c>
      <c r="B522" s="622" t="s">
        <v>2535</v>
      </c>
      <c r="C522" s="550">
        <v>0</v>
      </c>
      <c r="D522" s="550">
        <v>0</v>
      </c>
      <c r="E522" s="550">
        <v>0</v>
      </c>
      <c r="F522" s="550">
        <v>0</v>
      </c>
      <c r="G522" s="550"/>
      <c r="H522" s="550">
        <v>21168571</v>
      </c>
      <c r="I522" s="550"/>
      <c r="J522" s="550">
        <v>21168571</v>
      </c>
      <c r="K522" s="550">
        <v>21168571</v>
      </c>
      <c r="L522" s="550">
        <v>21168571</v>
      </c>
      <c r="M522" s="550">
        <v>21168571</v>
      </c>
      <c r="N522" s="550">
        <v>0</v>
      </c>
      <c r="O522" s="550">
        <v>0</v>
      </c>
      <c r="P522" s="550">
        <v>0</v>
      </c>
      <c r="Q522" s="550">
        <v>0</v>
      </c>
      <c r="R522" s="550">
        <v>0</v>
      </c>
    </row>
    <row r="523" spans="1:18">
      <c r="A523" s="622" t="s">
        <v>1805</v>
      </c>
      <c r="B523" s="622" t="s">
        <v>235</v>
      </c>
      <c r="C523" s="551">
        <v>0</v>
      </c>
      <c r="D523" s="551">
        <v>0</v>
      </c>
      <c r="E523" s="551">
        <v>0</v>
      </c>
      <c r="F523" s="551">
        <v>0</v>
      </c>
      <c r="G523" s="551">
        <v>0</v>
      </c>
      <c r="H523" s="551">
        <v>1123700197</v>
      </c>
      <c r="I523" s="551">
        <v>0</v>
      </c>
      <c r="J523" s="551">
        <v>1123700197</v>
      </c>
      <c r="K523" s="551">
        <v>1123700197</v>
      </c>
      <c r="L523" s="551">
        <v>728400197</v>
      </c>
      <c r="M523" s="551">
        <v>728400197</v>
      </c>
      <c r="N523" s="551">
        <v>0</v>
      </c>
      <c r="O523" s="551">
        <v>395300000</v>
      </c>
      <c r="P523" s="551">
        <v>0</v>
      </c>
      <c r="Q523" s="551">
        <v>395300000</v>
      </c>
      <c r="R523" s="551">
        <v>0</v>
      </c>
    </row>
    <row r="524" spans="1:18">
      <c r="A524" s="622" t="s">
        <v>1806</v>
      </c>
      <c r="B524" s="622" t="s">
        <v>235</v>
      </c>
      <c r="C524" s="550">
        <v>0</v>
      </c>
      <c r="D524" s="550">
        <v>0</v>
      </c>
      <c r="E524" s="550">
        <v>0</v>
      </c>
      <c r="F524" s="550">
        <v>0</v>
      </c>
      <c r="G524" s="550"/>
      <c r="H524" s="550">
        <v>1123700197</v>
      </c>
      <c r="I524" s="550"/>
      <c r="J524" s="550">
        <v>1123700197</v>
      </c>
      <c r="K524" s="550">
        <v>1123700197</v>
      </c>
      <c r="L524" s="550">
        <v>728400197</v>
      </c>
      <c r="M524" s="550">
        <v>728400197</v>
      </c>
      <c r="N524" s="550">
        <v>0</v>
      </c>
      <c r="O524" s="550">
        <v>395300000</v>
      </c>
      <c r="P524" s="550">
        <v>0</v>
      </c>
      <c r="Q524" s="550">
        <v>395300000</v>
      </c>
      <c r="R524" s="550">
        <v>0</v>
      </c>
    </row>
    <row r="525" spans="1:18">
      <c r="A525" s="622" t="s">
        <v>1805</v>
      </c>
      <c r="B525" s="622" t="s">
        <v>1851</v>
      </c>
      <c r="C525" s="551">
        <v>0</v>
      </c>
      <c r="D525" s="551">
        <v>0</v>
      </c>
      <c r="E525" s="551">
        <v>0</v>
      </c>
      <c r="F525" s="551">
        <v>0</v>
      </c>
      <c r="G525" s="551">
        <v>0</v>
      </c>
      <c r="H525" s="551">
        <v>30000000</v>
      </c>
      <c r="I525" s="551">
        <v>0</v>
      </c>
      <c r="J525" s="551">
        <v>30000000</v>
      </c>
      <c r="K525" s="551">
        <v>30000000</v>
      </c>
      <c r="L525" s="551">
        <v>30000000</v>
      </c>
      <c r="M525" s="551">
        <v>0</v>
      </c>
      <c r="N525" s="551">
        <v>30000000</v>
      </c>
      <c r="O525" s="551">
        <v>0</v>
      </c>
      <c r="P525" s="551">
        <v>0</v>
      </c>
      <c r="Q525" s="551">
        <v>30000000</v>
      </c>
      <c r="R525" s="551">
        <v>0</v>
      </c>
    </row>
    <row r="526" spans="1:18">
      <c r="A526" s="622" t="s">
        <v>1806</v>
      </c>
      <c r="B526" s="622" t="s">
        <v>1851</v>
      </c>
      <c r="C526" s="550">
        <v>0</v>
      </c>
      <c r="D526" s="550">
        <v>0</v>
      </c>
      <c r="E526" s="550">
        <v>0</v>
      </c>
      <c r="F526" s="550">
        <v>0</v>
      </c>
      <c r="G526" s="550"/>
      <c r="H526" s="550">
        <v>30000000</v>
      </c>
      <c r="I526" s="550"/>
      <c r="J526" s="550">
        <v>30000000</v>
      </c>
      <c r="K526" s="550">
        <v>30000000</v>
      </c>
      <c r="L526" s="550">
        <v>30000000</v>
      </c>
      <c r="M526" s="550">
        <v>0</v>
      </c>
      <c r="N526" s="550">
        <v>30000000</v>
      </c>
      <c r="O526" s="550">
        <v>0</v>
      </c>
      <c r="P526" s="550">
        <v>0</v>
      </c>
      <c r="Q526" s="550">
        <v>30000000</v>
      </c>
      <c r="R526" s="550">
        <v>0</v>
      </c>
    </row>
    <row r="527" spans="1:18">
      <c r="A527" s="622" t="s">
        <v>1805</v>
      </c>
      <c r="B527" s="622" t="s">
        <v>203</v>
      </c>
      <c r="C527" s="551">
        <v>0</v>
      </c>
      <c r="D527" s="551">
        <v>0</v>
      </c>
      <c r="E527" s="551">
        <v>0</v>
      </c>
      <c r="F527" s="551">
        <v>0</v>
      </c>
      <c r="G527" s="551">
        <v>0</v>
      </c>
      <c r="H527" s="551">
        <v>62000000</v>
      </c>
      <c r="I527" s="551">
        <v>0</v>
      </c>
      <c r="J527" s="551">
        <v>62000000</v>
      </c>
      <c r="K527" s="551">
        <v>62000000</v>
      </c>
      <c r="L527" s="551">
        <v>62000000</v>
      </c>
      <c r="M527" s="551">
        <v>62000000</v>
      </c>
      <c r="N527" s="551">
        <v>0</v>
      </c>
      <c r="O527" s="551">
        <v>0</v>
      </c>
      <c r="P527" s="551">
        <v>0</v>
      </c>
      <c r="Q527" s="551">
        <v>0</v>
      </c>
      <c r="R527" s="551">
        <v>0</v>
      </c>
    </row>
    <row r="528" spans="1:18">
      <c r="A528" s="622" t="s">
        <v>1806</v>
      </c>
      <c r="B528" s="622" t="s">
        <v>203</v>
      </c>
      <c r="C528" s="550">
        <v>0</v>
      </c>
      <c r="D528" s="550">
        <v>0</v>
      </c>
      <c r="E528" s="550">
        <v>0</v>
      </c>
      <c r="F528" s="550">
        <v>0</v>
      </c>
      <c r="G528" s="550"/>
      <c r="H528" s="550">
        <v>62000000</v>
      </c>
      <c r="I528" s="550"/>
      <c r="J528" s="550">
        <v>62000000</v>
      </c>
      <c r="K528" s="550">
        <v>62000000</v>
      </c>
      <c r="L528" s="550">
        <v>62000000</v>
      </c>
      <c r="M528" s="550">
        <v>62000000</v>
      </c>
      <c r="N528" s="550">
        <v>0</v>
      </c>
      <c r="O528" s="550">
        <v>0</v>
      </c>
      <c r="P528" s="550">
        <v>0</v>
      </c>
      <c r="Q528" s="550">
        <v>0</v>
      </c>
      <c r="R528" s="550">
        <v>0</v>
      </c>
    </row>
    <row r="529" spans="1:18">
      <c r="A529" s="622" t="s">
        <v>1805</v>
      </c>
      <c r="B529" s="622" t="s">
        <v>298</v>
      </c>
      <c r="C529" s="551">
        <v>0</v>
      </c>
      <c r="D529" s="551">
        <v>0</v>
      </c>
      <c r="E529" s="551">
        <v>0</v>
      </c>
      <c r="F529" s="551">
        <v>0</v>
      </c>
      <c r="G529" s="551">
        <v>0</v>
      </c>
      <c r="H529" s="551">
        <v>19164280</v>
      </c>
      <c r="I529" s="551">
        <v>0</v>
      </c>
      <c r="J529" s="551">
        <v>19164280</v>
      </c>
      <c r="K529" s="551">
        <v>19164280</v>
      </c>
      <c r="L529" s="551">
        <v>12332850</v>
      </c>
      <c r="M529" s="551">
        <v>12332850</v>
      </c>
      <c r="N529" s="551">
        <v>0</v>
      </c>
      <c r="O529" s="551">
        <v>6831430</v>
      </c>
      <c r="P529" s="551">
        <v>0</v>
      </c>
      <c r="Q529" s="551">
        <v>6831430</v>
      </c>
      <c r="R529" s="551">
        <v>0</v>
      </c>
    </row>
    <row r="530" spans="1:18">
      <c r="A530" s="622" t="s">
        <v>1806</v>
      </c>
      <c r="B530" s="622" t="s">
        <v>2405</v>
      </c>
      <c r="C530" s="550">
        <v>0</v>
      </c>
      <c r="D530" s="550">
        <v>0</v>
      </c>
      <c r="E530" s="550">
        <v>0</v>
      </c>
      <c r="F530" s="550">
        <v>0</v>
      </c>
      <c r="G530" s="550"/>
      <c r="H530" s="550">
        <v>395000</v>
      </c>
      <c r="I530" s="550"/>
      <c r="J530" s="550">
        <v>395000</v>
      </c>
      <c r="K530" s="550">
        <v>395000</v>
      </c>
      <c r="L530" s="550">
        <v>254330</v>
      </c>
      <c r="M530" s="550">
        <v>254330</v>
      </c>
      <c r="N530" s="550">
        <v>0</v>
      </c>
      <c r="O530" s="550">
        <v>140670</v>
      </c>
      <c r="P530" s="550">
        <v>0</v>
      </c>
      <c r="Q530" s="550">
        <v>140670</v>
      </c>
      <c r="R530" s="550">
        <v>0</v>
      </c>
    </row>
    <row r="531" spans="1:18">
      <c r="A531" s="622" t="s">
        <v>1806</v>
      </c>
      <c r="B531" s="622" t="s">
        <v>2602</v>
      </c>
      <c r="C531" s="550">
        <v>0</v>
      </c>
      <c r="D531" s="550">
        <v>0</v>
      </c>
      <c r="E531" s="550">
        <v>0</v>
      </c>
      <c r="F531" s="550">
        <v>0</v>
      </c>
      <c r="G531" s="550"/>
      <c r="H531" s="550">
        <v>6801300</v>
      </c>
      <c r="I531" s="550"/>
      <c r="J531" s="550">
        <v>6801300</v>
      </c>
      <c r="K531" s="550">
        <v>6801300</v>
      </c>
      <c r="L531" s="550">
        <v>5748300</v>
      </c>
      <c r="M531" s="550">
        <v>5748300</v>
      </c>
      <c r="N531" s="550">
        <v>0</v>
      </c>
      <c r="O531" s="550">
        <v>1053000</v>
      </c>
      <c r="P531" s="550">
        <v>0</v>
      </c>
      <c r="Q531" s="550">
        <v>1053000</v>
      </c>
      <c r="R531" s="550">
        <v>0</v>
      </c>
    </row>
    <row r="532" spans="1:18">
      <c r="A532" s="622" t="s">
        <v>1806</v>
      </c>
      <c r="B532" s="622" t="s">
        <v>2612</v>
      </c>
      <c r="C532" s="550">
        <v>0</v>
      </c>
      <c r="D532" s="550">
        <v>0</v>
      </c>
      <c r="E532" s="550">
        <v>0</v>
      </c>
      <c r="F532" s="550">
        <v>0</v>
      </c>
      <c r="G532" s="550"/>
      <c r="H532" s="550">
        <v>6032480</v>
      </c>
      <c r="I532" s="550"/>
      <c r="J532" s="550">
        <v>6032480</v>
      </c>
      <c r="K532" s="550">
        <v>6032480</v>
      </c>
      <c r="L532" s="550">
        <v>3884360</v>
      </c>
      <c r="M532" s="550">
        <v>3884360</v>
      </c>
      <c r="N532" s="550">
        <v>0</v>
      </c>
      <c r="O532" s="550">
        <v>2148120</v>
      </c>
      <c r="P532" s="550">
        <v>0</v>
      </c>
      <c r="Q532" s="550">
        <v>2148120</v>
      </c>
      <c r="R532" s="550">
        <v>0</v>
      </c>
    </row>
    <row r="533" spans="1:18">
      <c r="A533" s="622" t="s">
        <v>1806</v>
      </c>
      <c r="B533" s="622" t="s">
        <v>319</v>
      </c>
      <c r="C533" s="550">
        <v>0</v>
      </c>
      <c r="D533" s="550">
        <v>0</v>
      </c>
      <c r="E533" s="550">
        <v>0</v>
      </c>
      <c r="F533" s="550">
        <v>0</v>
      </c>
      <c r="G533" s="550"/>
      <c r="H533" s="550">
        <v>5084100</v>
      </c>
      <c r="I533" s="550"/>
      <c r="J533" s="550">
        <v>5084100</v>
      </c>
      <c r="K533" s="550">
        <v>5084100</v>
      </c>
      <c r="L533" s="550">
        <v>1907100</v>
      </c>
      <c r="M533" s="550">
        <v>1907100</v>
      </c>
      <c r="N533" s="550">
        <v>0</v>
      </c>
      <c r="O533" s="550">
        <v>3177000</v>
      </c>
      <c r="P533" s="550">
        <v>0</v>
      </c>
      <c r="Q533" s="550">
        <v>3177000</v>
      </c>
      <c r="R533" s="550">
        <v>0</v>
      </c>
    </row>
    <row r="534" spans="1:18">
      <c r="A534" s="622" t="s">
        <v>1806</v>
      </c>
      <c r="B534" s="622" t="s">
        <v>320</v>
      </c>
      <c r="C534" s="550">
        <v>0</v>
      </c>
      <c r="D534" s="550">
        <v>0</v>
      </c>
      <c r="E534" s="550">
        <v>0</v>
      </c>
      <c r="F534" s="550">
        <v>0</v>
      </c>
      <c r="G534" s="550"/>
      <c r="H534" s="550">
        <v>851400</v>
      </c>
      <c r="I534" s="550"/>
      <c r="J534" s="550">
        <v>851400</v>
      </c>
      <c r="K534" s="550">
        <v>851400</v>
      </c>
      <c r="L534" s="550">
        <v>538760</v>
      </c>
      <c r="M534" s="550">
        <v>538760</v>
      </c>
      <c r="N534" s="550">
        <v>0</v>
      </c>
      <c r="O534" s="550">
        <v>312640</v>
      </c>
      <c r="P534" s="550">
        <v>0</v>
      </c>
      <c r="Q534" s="550">
        <v>312640</v>
      </c>
      <c r="R534" s="550">
        <v>0</v>
      </c>
    </row>
    <row r="535" spans="1:18">
      <c r="A535" s="622" t="s">
        <v>1805</v>
      </c>
      <c r="B535" s="622" t="s">
        <v>192</v>
      </c>
      <c r="C535" s="551">
        <v>0</v>
      </c>
      <c r="D535" s="551">
        <v>0</v>
      </c>
      <c r="E535" s="551">
        <v>0</v>
      </c>
      <c r="F535" s="551">
        <v>0</v>
      </c>
      <c r="G535" s="551">
        <v>0</v>
      </c>
      <c r="H535" s="551">
        <v>10840000</v>
      </c>
      <c r="I535" s="551">
        <v>0</v>
      </c>
      <c r="J535" s="551">
        <v>10840000</v>
      </c>
      <c r="K535" s="551">
        <v>10840000</v>
      </c>
      <c r="L535" s="551">
        <v>9600000</v>
      </c>
      <c r="M535" s="551">
        <v>9600000</v>
      </c>
      <c r="N535" s="551">
        <v>0</v>
      </c>
      <c r="O535" s="551">
        <v>1240000</v>
      </c>
      <c r="P535" s="551">
        <v>0</v>
      </c>
      <c r="Q535" s="551">
        <v>1240000</v>
      </c>
      <c r="R535" s="551">
        <v>0</v>
      </c>
    </row>
    <row r="536" spans="1:18">
      <c r="A536" s="622" t="s">
        <v>1806</v>
      </c>
      <c r="B536" s="622" t="s">
        <v>226</v>
      </c>
      <c r="C536" s="550">
        <v>0</v>
      </c>
      <c r="D536" s="550">
        <v>0</v>
      </c>
      <c r="E536" s="550">
        <v>0</v>
      </c>
      <c r="F536" s="550">
        <v>0</v>
      </c>
      <c r="G536" s="550"/>
      <c r="H536" s="550">
        <v>9600000</v>
      </c>
      <c r="I536" s="550"/>
      <c r="J536" s="550">
        <v>9600000</v>
      </c>
      <c r="K536" s="550">
        <v>9600000</v>
      </c>
      <c r="L536" s="550">
        <v>9600000</v>
      </c>
      <c r="M536" s="550">
        <v>9600000</v>
      </c>
      <c r="N536" s="550">
        <v>0</v>
      </c>
      <c r="O536" s="550">
        <v>0</v>
      </c>
      <c r="P536" s="550">
        <v>0</v>
      </c>
      <c r="Q536" s="550">
        <v>0</v>
      </c>
      <c r="R536" s="550">
        <v>0</v>
      </c>
    </row>
    <row r="537" spans="1:18">
      <c r="A537" s="622" t="s">
        <v>1806</v>
      </c>
      <c r="B537" s="622" t="s">
        <v>225</v>
      </c>
      <c r="C537" s="550">
        <v>0</v>
      </c>
      <c r="D537" s="550">
        <v>0</v>
      </c>
      <c r="E537" s="550">
        <v>0</v>
      </c>
      <c r="F537" s="550">
        <v>0</v>
      </c>
      <c r="G537" s="550"/>
      <c r="H537" s="550">
        <v>1240000</v>
      </c>
      <c r="I537" s="550"/>
      <c r="J537" s="550">
        <v>1240000</v>
      </c>
      <c r="K537" s="550">
        <v>1240000</v>
      </c>
      <c r="L537" s="550">
        <v>0</v>
      </c>
      <c r="M537" s="550">
        <v>0</v>
      </c>
      <c r="N537" s="550">
        <v>0</v>
      </c>
      <c r="O537" s="550">
        <v>1240000</v>
      </c>
      <c r="P537" s="550">
        <v>0</v>
      </c>
      <c r="Q537" s="550">
        <v>1240000</v>
      </c>
      <c r="R537" s="550">
        <v>0</v>
      </c>
    </row>
    <row r="538" spans="1:18">
      <c r="A538" s="622" t="s">
        <v>1805</v>
      </c>
      <c r="B538" s="622" t="s">
        <v>322</v>
      </c>
      <c r="C538" s="551">
        <v>0</v>
      </c>
      <c r="D538" s="551">
        <v>0</v>
      </c>
      <c r="E538" s="551">
        <v>0</v>
      </c>
      <c r="F538" s="551">
        <v>0</v>
      </c>
      <c r="G538" s="551">
        <v>0</v>
      </c>
      <c r="H538" s="551">
        <v>225959832</v>
      </c>
      <c r="I538" s="551">
        <v>0</v>
      </c>
      <c r="J538" s="551">
        <v>225959832</v>
      </c>
      <c r="K538" s="551">
        <v>225959832</v>
      </c>
      <c r="L538" s="551">
        <v>216959832</v>
      </c>
      <c r="M538" s="551">
        <v>216959832</v>
      </c>
      <c r="N538" s="551">
        <v>0</v>
      </c>
      <c r="O538" s="551">
        <v>9000000</v>
      </c>
      <c r="P538" s="551">
        <v>0</v>
      </c>
      <c r="Q538" s="551">
        <v>9000000</v>
      </c>
      <c r="R538" s="551">
        <v>0</v>
      </c>
    </row>
    <row r="539" spans="1:18">
      <c r="A539" s="622" t="s">
        <v>1806</v>
      </c>
      <c r="B539" s="622" t="s">
        <v>323</v>
      </c>
      <c r="C539" s="550">
        <v>0</v>
      </c>
      <c r="D539" s="550">
        <v>0</v>
      </c>
      <c r="E539" s="550">
        <v>0</v>
      </c>
      <c r="F539" s="550">
        <v>0</v>
      </c>
      <c r="G539" s="550"/>
      <c r="H539" s="550">
        <v>16499332</v>
      </c>
      <c r="I539" s="550"/>
      <c r="J539" s="550">
        <v>16499332</v>
      </c>
      <c r="K539" s="550">
        <v>16499332</v>
      </c>
      <c r="L539" s="550">
        <v>14499332</v>
      </c>
      <c r="M539" s="550">
        <v>14499332</v>
      </c>
      <c r="N539" s="550">
        <v>0</v>
      </c>
      <c r="O539" s="550">
        <v>2000000</v>
      </c>
      <c r="P539" s="550">
        <v>0</v>
      </c>
      <c r="Q539" s="550">
        <v>2000000</v>
      </c>
      <c r="R539" s="550">
        <v>0</v>
      </c>
    </row>
    <row r="540" spans="1:18">
      <c r="A540" s="622" t="s">
        <v>1806</v>
      </c>
      <c r="B540" s="622" t="s">
        <v>2488</v>
      </c>
      <c r="C540" s="550">
        <v>0</v>
      </c>
      <c r="D540" s="550">
        <v>0</v>
      </c>
      <c r="E540" s="550">
        <v>0</v>
      </c>
      <c r="F540" s="550">
        <v>0</v>
      </c>
      <c r="G540" s="550"/>
      <c r="H540" s="550">
        <v>209460500</v>
      </c>
      <c r="I540" s="550"/>
      <c r="J540" s="550">
        <v>209460500</v>
      </c>
      <c r="K540" s="550">
        <v>209460500</v>
      </c>
      <c r="L540" s="550">
        <v>202460500</v>
      </c>
      <c r="M540" s="550">
        <v>202460500</v>
      </c>
      <c r="N540" s="550">
        <v>0</v>
      </c>
      <c r="O540" s="550">
        <v>7000000</v>
      </c>
      <c r="P540" s="550">
        <v>0</v>
      </c>
      <c r="Q540" s="550">
        <v>7000000</v>
      </c>
      <c r="R540" s="550">
        <v>0</v>
      </c>
    </row>
    <row r="541" spans="1:18">
      <c r="A541" s="622" t="s">
        <v>1805</v>
      </c>
      <c r="B541" s="622" t="s">
        <v>147</v>
      </c>
      <c r="C541" s="551">
        <v>0</v>
      </c>
      <c r="D541" s="551">
        <v>0</v>
      </c>
      <c r="E541" s="551">
        <v>0</v>
      </c>
      <c r="F541" s="551">
        <v>0</v>
      </c>
      <c r="G541" s="551">
        <v>0</v>
      </c>
      <c r="H541" s="551">
        <v>65433626</v>
      </c>
      <c r="I541" s="551">
        <v>0</v>
      </c>
      <c r="J541" s="551">
        <v>65433626</v>
      </c>
      <c r="K541" s="551">
        <v>65433626</v>
      </c>
      <c r="L541" s="551">
        <v>53359910</v>
      </c>
      <c r="M541" s="551">
        <v>53359910</v>
      </c>
      <c r="N541" s="551">
        <v>0</v>
      </c>
      <c r="O541" s="551">
        <v>12073716</v>
      </c>
      <c r="P541" s="551">
        <v>0</v>
      </c>
      <c r="Q541" s="551">
        <v>12073716</v>
      </c>
      <c r="R541" s="551">
        <v>0</v>
      </c>
    </row>
    <row r="542" spans="1:18">
      <c r="A542" s="622" t="s">
        <v>1806</v>
      </c>
      <c r="B542" s="622" t="s">
        <v>149</v>
      </c>
      <c r="C542" s="550">
        <v>0</v>
      </c>
      <c r="D542" s="550">
        <v>0</v>
      </c>
      <c r="E542" s="550">
        <v>0</v>
      </c>
      <c r="F542" s="550">
        <v>0</v>
      </c>
      <c r="G542" s="550"/>
      <c r="H542" s="550">
        <v>3000000</v>
      </c>
      <c r="I542" s="550"/>
      <c r="J542" s="550">
        <v>3000000</v>
      </c>
      <c r="K542" s="550">
        <v>3000000</v>
      </c>
      <c r="L542" s="550">
        <v>0</v>
      </c>
      <c r="M542" s="550">
        <v>0</v>
      </c>
      <c r="N542" s="550">
        <v>0</v>
      </c>
      <c r="O542" s="550">
        <v>3000000</v>
      </c>
      <c r="P542" s="550">
        <v>0</v>
      </c>
      <c r="Q542" s="550">
        <v>3000000</v>
      </c>
      <c r="R542" s="550">
        <v>0</v>
      </c>
    </row>
    <row r="543" spans="1:18">
      <c r="A543" s="622" t="s">
        <v>1806</v>
      </c>
      <c r="B543" s="622" t="s">
        <v>148</v>
      </c>
      <c r="C543" s="550">
        <v>0</v>
      </c>
      <c r="D543" s="550">
        <v>0</v>
      </c>
      <c r="E543" s="550">
        <v>0</v>
      </c>
      <c r="F543" s="550">
        <v>0</v>
      </c>
      <c r="G543" s="550"/>
      <c r="H543" s="550">
        <v>62433626</v>
      </c>
      <c r="I543" s="550"/>
      <c r="J543" s="550">
        <v>62433626</v>
      </c>
      <c r="K543" s="550">
        <v>62433626</v>
      </c>
      <c r="L543" s="550">
        <v>53359910</v>
      </c>
      <c r="M543" s="550">
        <v>53359910</v>
      </c>
      <c r="N543" s="550">
        <v>0</v>
      </c>
      <c r="O543" s="550">
        <v>9073716</v>
      </c>
      <c r="P543" s="550">
        <v>0</v>
      </c>
      <c r="Q543" s="550">
        <v>9073716</v>
      </c>
      <c r="R543" s="550">
        <v>0</v>
      </c>
    </row>
    <row r="544" spans="1:18">
      <c r="A544" s="622" t="s">
        <v>1804</v>
      </c>
      <c r="B544" s="622" t="s">
        <v>1854</v>
      </c>
      <c r="C544" s="550">
        <v>0</v>
      </c>
      <c r="D544" s="550">
        <v>0</v>
      </c>
      <c r="E544" s="550">
        <v>0</v>
      </c>
      <c r="F544" s="550">
        <v>0</v>
      </c>
      <c r="G544" s="550">
        <v>0</v>
      </c>
      <c r="H544" s="550">
        <v>6803959857</v>
      </c>
      <c r="I544" s="550">
        <v>0</v>
      </c>
      <c r="J544" s="550">
        <v>6803959857</v>
      </c>
      <c r="K544" s="550">
        <v>6803959857</v>
      </c>
      <c r="L544" s="550">
        <v>6520805418</v>
      </c>
      <c r="M544" s="550">
        <v>6470555528</v>
      </c>
      <c r="N544" s="550">
        <v>50249890</v>
      </c>
      <c r="O544" s="550">
        <v>283154439</v>
      </c>
      <c r="P544" s="550">
        <v>0</v>
      </c>
      <c r="Q544" s="550">
        <v>333404329</v>
      </c>
      <c r="R544" s="550">
        <v>0</v>
      </c>
    </row>
    <row r="545" spans="1:18">
      <c r="A545" s="622" t="s">
        <v>1805</v>
      </c>
      <c r="B545" s="622" t="s">
        <v>321</v>
      </c>
      <c r="C545" s="551">
        <v>0</v>
      </c>
      <c r="D545" s="551">
        <v>0</v>
      </c>
      <c r="E545" s="551">
        <v>0</v>
      </c>
      <c r="F545" s="551">
        <v>0</v>
      </c>
      <c r="G545" s="551">
        <v>0</v>
      </c>
      <c r="H545" s="551">
        <v>599816860</v>
      </c>
      <c r="I545" s="551">
        <v>0</v>
      </c>
      <c r="J545" s="551">
        <v>599816860</v>
      </c>
      <c r="K545" s="551">
        <v>599816860</v>
      </c>
      <c r="L545" s="551">
        <v>571499860</v>
      </c>
      <c r="M545" s="551">
        <v>571499860</v>
      </c>
      <c r="N545" s="551">
        <v>0</v>
      </c>
      <c r="O545" s="551">
        <v>28317000</v>
      </c>
      <c r="P545" s="551">
        <v>0</v>
      </c>
      <c r="Q545" s="551">
        <v>28317000</v>
      </c>
      <c r="R545" s="551">
        <v>0</v>
      </c>
    </row>
    <row r="546" spans="1:18">
      <c r="A546" s="622" t="s">
        <v>1806</v>
      </c>
      <c r="B546" s="622" t="s">
        <v>144</v>
      </c>
      <c r="C546" s="550">
        <v>0</v>
      </c>
      <c r="D546" s="550">
        <v>0</v>
      </c>
      <c r="E546" s="550">
        <v>0</v>
      </c>
      <c r="F546" s="550">
        <v>0</v>
      </c>
      <c r="G546" s="550"/>
      <c r="H546" s="550">
        <v>114330630</v>
      </c>
      <c r="I546" s="550"/>
      <c r="J546" s="550">
        <v>114330630</v>
      </c>
      <c r="K546" s="550">
        <v>114330630</v>
      </c>
      <c r="L546" s="550">
        <v>102713630</v>
      </c>
      <c r="M546" s="550">
        <v>102713630</v>
      </c>
      <c r="N546" s="550">
        <v>0</v>
      </c>
      <c r="O546" s="550">
        <v>11617000</v>
      </c>
      <c r="P546" s="550">
        <v>0</v>
      </c>
      <c r="Q546" s="550">
        <v>11617000</v>
      </c>
      <c r="R546" s="550">
        <v>0</v>
      </c>
    </row>
    <row r="547" spans="1:18">
      <c r="A547" s="622" t="s">
        <v>1806</v>
      </c>
      <c r="B547" s="622" t="s">
        <v>204</v>
      </c>
      <c r="C547" s="550">
        <v>0</v>
      </c>
      <c r="D547" s="550">
        <v>0</v>
      </c>
      <c r="E547" s="550">
        <v>0</v>
      </c>
      <c r="F547" s="550">
        <v>0</v>
      </c>
      <c r="G547" s="550"/>
      <c r="H547" s="550">
        <v>291510990</v>
      </c>
      <c r="I547" s="550"/>
      <c r="J547" s="550">
        <v>291510990</v>
      </c>
      <c r="K547" s="550">
        <v>291510990</v>
      </c>
      <c r="L547" s="550">
        <v>289510990</v>
      </c>
      <c r="M547" s="550">
        <v>289510990</v>
      </c>
      <c r="N547" s="550">
        <v>0</v>
      </c>
      <c r="O547" s="550">
        <v>2000000</v>
      </c>
      <c r="P547" s="550">
        <v>0</v>
      </c>
      <c r="Q547" s="550">
        <v>2000000</v>
      </c>
      <c r="R547" s="550">
        <v>0</v>
      </c>
    </row>
    <row r="548" spans="1:18">
      <c r="A548" s="622" t="s">
        <v>1806</v>
      </c>
      <c r="B548" s="622" t="s">
        <v>220</v>
      </c>
      <c r="C548" s="550">
        <v>0</v>
      </c>
      <c r="D548" s="550">
        <v>0</v>
      </c>
      <c r="E548" s="550">
        <v>0</v>
      </c>
      <c r="F548" s="550">
        <v>0</v>
      </c>
      <c r="G548" s="550"/>
      <c r="H548" s="550">
        <v>44201840</v>
      </c>
      <c r="I548" s="550"/>
      <c r="J548" s="550">
        <v>44201840</v>
      </c>
      <c r="K548" s="550">
        <v>44201840</v>
      </c>
      <c r="L548" s="550">
        <v>42201840</v>
      </c>
      <c r="M548" s="550">
        <v>42201840</v>
      </c>
      <c r="N548" s="550">
        <v>0</v>
      </c>
      <c r="O548" s="550">
        <v>2000000</v>
      </c>
      <c r="P548" s="550">
        <v>0</v>
      </c>
      <c r="Q548" s="550">
        <v>2000000</v>
      </c>
      <c r="R548" s="550">
        <v>0</v>
      </c>
    </row>
    <row r="549" spans="1:18">
      <c r="A549" s="622" t="s">
        <v>1806</v>
      </c>
      <c r="B549" s="622" t="s">
        <v>206</v>
      </c>
      <c r="C549" s="550">
        <v>0</v>
      </c>
      <c r="D549" s="550">
        <v>0</v>
      </c>
      <c r="E549" s="550">
        <v>0</v>
      </c>
      <c r="F549" s="550">
        <v>0</v>
      </c>
      <c r="G549" s="550"/>
      <c r="H549" s="550">
        <v>149773400</v>
      </c>
      <c r="I549" s="550"/>
      <c r="J549" s="550">
        <v>149773400</v>
      </c>
      <c r="K549" s="550">
        <v>149773400</v>
      </c>
      <c r="L549" s="550">
        <v>137073400</v>
      </c>
      <c r="M549" s="550">
        <v>137073400</v>
      </c>
      <c r="N549" s="550">
        <v>0</v>
      </c>
      <c r="O549" s="550">
        <v>12700000</v>
      </c>
      <c r="P549" s="550">
        <v>0</v>
      </c>
      <c r="Q549" s="550">
        <v>12700000</v>
      </c>
      <c r="R549" s="550">
        <v>0</v>
      </c>
    </row>
    <row r="550" spans="1:18">
      <c r="A550" s="622" t="s">
        <v>1805</v>
      </c>
      <c r="B550" s="622" t="s">
        <v>278</v>
      </c>
      <c r="C550" s="551">
        <v>0</v>
      </c>
      <c r="D550" s="551">
        <v>0</v>
      </c>
      <c r="E550" s="551">
        <v>0</v>
      </c>
      <c r="F550" s="551">
        <v>0</v>
      </c>
      <c r="G550" s="551">
        <v>0</v>
      </c>
      <c r="H550" s="551">
        <v>40345750</v>
      </c>
      <c r="I550" s="551">
        <v>0</v>
      </c>
      <c r="J550" s="551">
        <v>40345750</v>
      </c>
      <c r="K550" s="551">
        <v>40345750</v>
      </c>
      <c r="L550" s="551">
        <v>40345750</v>
      </c>
      <c r="M550" s="551">
        <v>40345750</v>
      </c>
      <c r="N550" s="551">
        <v>0</v>
      </c>
      <c r="O550" s="551">
        <v>0</v>
      </c>
      <c r="P550" s="551">
        <v>0</v>
      </c>
      <c r="Q550" s="551">
        <v>0</v>
      </c>
      <c r="R550" s="551">
        <v>0</v>
      </c>
    </row>
    <row r="551" spans="1:18">
      <c r="A551" s="622" t="s">
        <v>1806</v>
      </c>
      <c r="B551" s="622" t="s">
        <v>1279</v>
      </c>
      <c r="C551" s="550">
        <v>0</v>
      </c>
      <c r="D551" s="550">
        <v>0</v>
      </c>
      <c r="E551" s="550">
        <v>0</v>
      </c>
      <c r="F551" s="550">
        <v>0</v>
      </c>
      <c r="G551" s="550"/>
      <c r="H551" s="550">
        <v>40345750</v>
      </c>
      <c r="I551" s="550"/>
      <c r="J551" s="550">
        <v>40345750</v>
      </c>
      <c r="K551" s="550">
        <v>40345750</v>
      </c>
      <c r="L551" s="550">
        <v>40345750</v>
      </c>
      <c r="M551" s="550">
        <v>40345750</v>
      </c>
      <c r="N551" s="550">
        <v>0</v>
      </c>
      <c r="O551" s="550">
        <v>0</v>
      </c>
      <c r="P551" s="550">
        <v>0</v>
      </c>
      <c r="Q551" s="550">
        <v>0</v>
      </c>
      <c r="R551" s="550">
        <v>0</v>
      </c>
    </row>
    <row r="552" spans="1:18">
      <c r="A552" s="622" t="s">
        <v>1805</v>
      </c>
      <c r="B552" s="622" t="s">
        <v>1880</v>
      </c>
      <c r="C552" s="551">
        <v>0</v>
      </c>
      <c r="D552" s="551">
        <v>0</v>
      </c>
      <c r="E552" s="551">
        <v>0</v>
      </c>
      <c r="F552" s="551">
        <v>0</v>
      </c>
      <c r="G552" s="551">
        <v>0</v>
      </c>
      <c r="H552" s="551">
        <v>14490000</v>
      </c>
      <c r="I552" s="551">
        <v>0</v>
      </c>
      <c r="J552" s="551">
        <v>14490000</v>
      </c>
      <c r="K552" s="551">
        <v>14490000</v>
      </c>
      <c r="L552" s="551">
        <v>990000</v>
      </c>
      <c r="M552" s="551">
        <v>990000</v>
      </c>
      <c r="N552" s="551">
        <v>0</v>
      </c>
      <c r="O552" s="551">
        <v>13500000</v>
      </c>
      <c r="P552" s="551">
        <v>0</v>
      </c>
      <c r="Q552" s="551">
        <v>13500000</v>
      </c>
      <c r="R552" s="551">
        <v>0</v>
      </c>
    </row>
    <row r="553" spans="1:18">
      <c r="A553" s="622" t="s">
        <v>1806</v>
      </c>
      <c r="B553" s="622" t="s">
        <v>2546</v>
      </c>
      <c r="C553" s="550">
        <v>0</v>
      </c>
      <c r="D553" s="550">
        <v>0</v>
      </c>
      <c r="E553" s="550">
        <v>0</v>
      </c>
      <c r="F553" s="550">
        <v>0</v>
      </c>
      <c r="G553" s="550"/>
      <c r="H553" s="550">
        <v>990000</v>
      </c>
      <c r="I553" s="550"/>
      <c r="J553" s="550">
        <v>990000</v>
      </c>
      <c r="K553" s="550">
        <v>990000</v>
      </c>
      <c r="L553" s="550">
        <v>990000</v>
      </c>
      <c r="M553" s="550">
        <v>990000</v>
      </c>
      <c r="N553" s="550">
        <v>0</v>
      </c>
      <c r="O553" s="550">
        <v>0</v>
      </c>
      <c r="P553" s="550">
        <v>0</v>
      </c>
      <c r="Q553" s="550">
        <v>0</v>
      </c>
      <c r="R553" s="550">
        <v>0</v>
      </c>
    </row>
    <row r="554" spans="1:18">
      <c r="A554" s="622" t="s">
        <v>1806</v>
      </c>
      <c r="B554" s="622" t="s">
        <v>469</v>
      </c>
      <c r="C554" s="550">
        <v>0</v>
      </c>
      <c r="D554" s="550">
        <v>0</v>
      </c>
      <c r="E554" s="550">
        <v>0</v>
      </c>
      <c r="F554" s="550">
        <v>0</v>
      </c>
      <c r="G554" s="550"/>
      <c r="H554" s="550">
        <v>13500000</v>
      </c>
      <c r="I554" s="550"/>
      <c r="J554" s="550">
        <v>13500000</v>
      </c>
      <c r="K554" s="550">
        <v>13500000</v>
      </c>
      <c r="L554" s="550">
        <v>0</v>
      </c>
      <c r="M554" s="550">
        <v>0</v>
      </c>
      <c r="N554" s="550">
        <v>0</v>
      </c>
      <c r="O554" s="550">
        <v>13500000</v>
      </c>
      <c r="P554" s="550">
        <v>0</v>
      </c>
      <c r="Q554" s="550">
        <v>13500000</v>
      </c>
      <c r="R554" s="550">
        <v>0</v>
      </c>
    </row>
    <row r="555" spans="1:18">
      <c r="A555" s="622" t="s">
        <v>1805</v>
      </c>
      <c r="B555" s="622" t="s">
        <v>1878</v>
      </c>
      <c r="C555" s="551">
        <v>0</v>
      </c>
      <c r="D555" s="551">
        <v>0</v>
      </c>
      <c r="E555" s="551">
        <v>0</v>
      </c>
      <c r="F555" s="551">
        <v>0</v>
      </c>
      <c r="G555" s="551">
        <v>0</v>
      </c>
      <c r="H555" s="551">
        <v>3308220</v>
      </c>
      <c r="I555" s="551">
        <v>0</v>
      </c>
      <c r="J555" s="551">
        <v>3308220</v>
      </c>
      <c r="K555" s="551">
        <v>3308220</v>
      </c>
      <c r="L555" s="551">
        <v>3308220</v>
      </c>
      <c r="M555" s="551">
        <v>3308220</v>
      </c>
      <c r="N555" s="551">
        <v>0</v>
      </c>
      <c r="O555" s="551">
        <v>0</v>
      </c>
      <c r="P555" s="551">
        <v>0</v>
      </c>
      <c r="Q555" s="551">
        <v>0</v>
      </c>
      <c r="R555" s="551">
        <v>0</v>
      </c>
    </row>
    <row r="556" spans="1:18">
      <c r="A556" s="622" t="s">
        <v>1806</v>
      </c>
      <c r="B556" s="622" t="s">
        <v>206</v>
      </c>
      <c r="C556" s="550">
        <v>0</v>
      </c>
      <c r="D556" s="550">
        <v>0</v>
      </c>
      <c r="E556" s="550">
        <v>0</v>
      </c>
      <c r="F556" s="550">
        <v>0</v>
      </c>
      <c r="G556" s="550"/>
      <c r="H556" s="550">
        <v>3308220</v>
      </c>
      <c r="I556" s="550"/>
      <c r="J556" s="550">
        <v>3308220</v>
      </c>
      <c r="K556" s="550">
        <v>3308220</v>
      </c>
      <c r="L556" s="550">
        <v>3308220</v>
      </c>
      <c r="M556" s="550">
        <v>3308220</v>
      </c>
      <c r="N556" s="550">
        <v>0</v>
      </c>
      <c r="O556" s="550">
        <v>0</v>
      </c>
      <c r="P556" s="550">
        <v>0</v>
      </c>
      <c r="Q556" s="550">
        <v>0</v>
      </c>
      <c r="R556" s="550">
        <v>0</v>
      </c>
    </row>
    <row r="557" spans="1:18">
      <c r="A557" s="622" t="s">
        <v>1805</v>
      </c>
      <c r="B557" s="622" t="s">
        <v>256</v>
      </c>
      <c r="C557" s="551">
        <v>0</v>
      </c>
      <c r="D557" s="551">
        <v>0</v>
      </c>
      <c r="E557" s="551">
        <v>0</v>
      </c>
      <c r="F557" s="551">
        <v>0</v>
      </c>
      <c r="G557" s="551">
        <v>0</v>
      </c>
      <c r="H557" s="551">
        <v>338720000</v>
      </c>
      <c r="I557" s="551">
        <v>0</v>
      </c>
      <c r="J557" s="551">
        <v>338720000</v>
      </c>
      <c r="K557" s="551">
        <v>338720000</v>
      </c>
      <c r="L557" s="551">
        <v>319370000</v>
      </c>
      <c r="M557" s="551">
        <v>319370000</v>
      </c>
      <c r="N557" s="551">
        <v>0</v>
      </c>
      <c r="O557" s="551">
        <v>19350000</v>
      </c>
      <c r="P557" s="551">
        <v>0</v>
      </c>
      <c r="Q557" s="551">
        <v>19350000</v>
      </c>
      <c r="R557" s="551">
        <v>0</v>
      </c>
    </row>
    <row r="558" spans="1:18">
      <c r="A558" s="622" t="s">
        <v>1806</v>
      </c>
      <c r="B558" s="622" t="s">
        <v>215</v>
      </c>
      <c r="C558" s="550">
        <v>0</v>
      </c>
      <c r="D558" s="550">
        <v>0</v>
      </c>
      <c r="E558" s="550">
        <v>0</v>
      </c>
      <c r="F558" s="550">
        <v>0</v>
      </c>
      <c r="G558" s="550"/>
      <c r="H558" s="550">
        <v>338720000</v>
      </c>
      <c r="I558" s="550"/>
      <c r="J558" s="550">
        <v>338720000</v>
      </c>
      <c r="K558" s="550">
        <v>338720000</v>
      </c>
      <c r="L558" s="550">
        <v>319370000</v>
      </c>
      <c r="M558" s="550">
        <v>319370000</v>
      </c>
      <c r="N558" s="550">
        <v>0</v>
      </c>
      <c r="O558" s="550">
        <v>19350000</v>
      </c>
      <c r="P558" s="550">
        <v>0</v>
      </c>
      <c r="Q558" s="550">
        <v>19350000</v>
      </c>
      <c r="R558" s="550">
        <v>0</v>
      </c>
    </row>
    <row r="559" spans="1:18">
      <c r="A559" s="622" t="s">
        <v>1805</v>
      </c>
      <c r="B559" s="622" t="s">
        <v>1823</v>
      </c>
      <c r="C559" s="551">
        <v>0</v>
      </c>
      <c r="D559" s="551">
        <v>0</v>
      </c>
      <c r="E559" s="551">
        <v>0</v>
      </c>
      <c r="F559" s="551">
        <v>0</v>
      </c>
      <c r="G559" s="551">
        <v>0</v>
      </c>
      <c r="H559" s="551">
        <v>469856695</v>
      </c>
      <c r="I559" s="551">
        <v>0</v>
      </c>
      <c r="J559" s="551">
        <v>469856695</v>
      </c>
      <c r="K559" s="551">
        <v>469856695</v>
      </c>
      <c r="L559" s="551">
        <v>465356695</v>
      </c>
      <c r="M559" s="551">
        <v>465356695</v>
      </c>
      <c r="N559" s="551">
        <v>0</v>
      </c>
      <c r="O559" s="551">
        <v>4500000</v>
      </c>
      <c r="P559" s="551">
        <v>0</v>
      </c>
      <c r="Q559" s="551">
        <v>4500000</v>
      </c>
      <c r="R559" s="551">
        <v>0</v>
      </c>
    </row>
    <row r="560" spans="1:18">
      <c r="A560" s="622" t="s">
        <v>1806</v>
      </c>
      <c r="B560" s="622" t="s">
        <v>2497</v>
      </c>
      <c r="C560" s="550">
        <v>0</v>
      </c>
      <c r="D560" s="550">
        <v>0</v>
      </c>
      <c r="E560" s="550">
        <v>0</v>
      </c>
      <c r="F560" s="550">
        <v>0</v>
      </c>
      <c r="G560" s="550"/>
      <c r="H560" s="550">
        <v>245242350</v>
      </c>
      <c r="I560" s="550"/>
      <c r="J560" s="550">
        <v>245242350</v>
      </c>
      <c r="K560" s="550">
        <v>245242350</v>
      </c>
      <c r="L560" s="550">
        <v>240742350</v>
      </c>
      <c r="M560" s="550">
        <v>240742350</v>
      </c>
      <c r="N560" s="550">
        <v>0</v>
      </c>
      <c r="O560" s="550">
        <v>4500000</v>
      </c>
      <c r="P560" s="550">
        <v>0</v>
      </c>
      <c r="Q560" s="550">
        <v>4500000</v>
      </c>
      <c r="R560" s="550">
        <v>0</v>
      </c>
    </row>
    <row r="561" spans="1:18">
      <c r="A561" s="622" t="s">
        <v>1806</v>
      </c>
      <c r="B561" s="622" t="s">
        <v>260</v>
      </c>
      <c r="C561" s="550">
        <v>0</v>
      </c>
      <c r="D561" s="550">
        <v>0</v>
      </c>
      <c r="E561" s="550">
        <v>0</v>
      </c>
      <c r="F561" s="550">
        <v>0</v>
      </c>
      <c r="G561" s="550"/>
      <c r="H561" s="550">
        <v>53380500</v>
      </c>
      <c r="I561" s="550"/>
      <c r="J561" s="550">
        <v>53380500</v>
      </c>
      <c r="K561" s="550">
        <v>53380500</v>
      </c>
      <c r="L561" s="550">
        <v>53380500</v>
      </c>
      <c r="M561" s="550">
        <v>53380500</v>
      </c>
      <c r="N561" s="550">
        <v>0</v>
      </c>
      <c r="O561" s="550">
        <v>0</v>
      </c>
      <c r="P561" s="550">
        <v>0</v>
      </c>
      <c r="Q561" s="550">
        <v>0</v>
      </c>
      <c r="R561" s="550">
        <v>0</v>
      </c>
    </row>
    <row r="562" spans="1:18">
      <c r="A562" s="622" t="s">
        <v>1806</v>
      </c>
      <c r="B562" s="622" t="s">
        <v>2506</v>
      </c>
      <c r="C562" s="550">
        <v>0</v>
      </c>
      <c r="D562" s="550">
        <v>0</v>
      </c>
      <c r="E562" s="550">
        <v>0</v>
      </c>
      <c r="F562" s="550">
        <v>0</v>
      </c>
      <c r="G562" s="550"/>
      <c r="H562" s="550">
        <v>171233845</v>
      </c>
      <c r="I562" s="550"/>
      <c r="J562" s="550">
        <v>171233845</v>
      </c>
      <c r="K562" s="550">
        <v>171233845</v>
      </c>
      <c r="L562" s="550">
        <v>171233845</v>
      </c>
      <c r="M562" s="550">
        <v>171233845</v>
      </c>
      <c r="N562" s="550">
        <v>0</v>
      </c>
      <c r="O562" s="550">
        <v>0</v>
      </c>
      <c r="P562" s="550">
        <v>0</v>
      </c>
      <c r="Q562" s="550">
        <v>0</v>
      </c>
      <c r="R562" s="550">
        <v>0</v>
      </c>
    </row>
    <row r="563" spans="1:18">
      <c r="A563" s="622" t="s">
        <v>1805</v>
      </c>
      <c r="B563" s="622" t="s">
        <v>159</v>
      </c>
      <c r="C563" s="551">
        <v>0</v>
      </c>
      <c r="D563" s="551">
        <v>0</v>
      </c>
      <c r="E563" s="551">
        <v>0</v>
      </c>
      <c r="F563" s="551">
        <v>0</v>
      </c>
      <c r="G563" s="551">
        <v>0</v>
      </c>
      <c r="H563" s="551">
        <v>81107770</v>
      </c>
      <c r="I563" s="551">
        <v>0</v>
      </c>
      <c r="J563" s="551">
        <v>81107770</v>
      </c>
      <c r="K563" s="551">
        <v>81107770</v>
      </c>
      <c r="L563" s="551">
        <v>75107770</v>
      </c>
      <c r="M563" s="551">
        <v>75107770</v>
      </c>
      <c r="N563" s="551">
        <v>0</v>
      </c>
      <c r="O563" s="551">
        <v>6000000</v>
      </c>
      <c r="P563" s="551">
        <v>0</v>
      </c>
      <c r="Q563" s="551">
        <v>6000000</v>
      </c>
      <c r="R563" s="551">
        <v>0</v>
      </c>
    </row>
    <row r="564" spans="1:18">
      <c r="A564" s="622" t="s">
        <v>1806</v>
      </c>
      <c r="B564" s="622" t="s">
        <v>159</v>
      </c>
      <c r="C564" s="550">
        <v>0</v>
      </c>
      <c r="D564" s="550">
        <v>0</v>
      </c>
      <c r="E564" s="550">
        <v>0</v>
      </c>
      <c r="F564" s="550">
        <v>0</v>
      </c>
      <c r="G564" s="550"/>
      <c r="H564" s="550">
        <v>81107770</v>
      </c>
      <c r="I564" s="550"/>
      <c r="J564" s="550">
        <v>81107770</v>
      </c>
      <c r="K564" s="550">
        <v>81107770</v>
      </c>
      <c r="L564" s="550">
        <v>75107770</v>
      </c>
      <c r="M564" s="550">
        <v>75107770</v>
      </c>
      <c r="N564" s="550">
        <v>0</v>
      </c>
      <c r="O564" s="550">
        <v>6000000</v>
      </c>
      <c r="P564" s="550">
        <v>0</v>
      </c>
      <c r="Q564" s="550">
        <v>6000000</v>
      </c>
      <c r="R564" s="550">
        <v>0</v>
      </c>
    </row>
    <row r="565" spans="1:18">
      <c r="A565" s="622" t="s">
        <v>1805</v>
      </c>
      <c r="B565" s="622" t="s">
        <v>313</v>
      </c>
      <c r="C565" s="551">
        <v>0</v>
      </c>
      <c r="D565" s="551">
        <v>0</v>
      </c>
      <c r="E565" s="551">
        <v>0</v>
      </c>
      <c r="F565" s="551">
        <v>0</v>
      </c>
      <c r="G565" s="551">
        <v>0</v>
      </c>
      <c r="H565" s="551">
        <v>614464345</v>
      </c>
      <c r="I565" s="551">
        <v>0</v>
      </c>
      <c r="J565" s="551">
        <v>614464345</v>
      </c>
      <c r="K565" s="551">
        <v>614464345</v>
      </c>
      <c r="L565" s="551">
        <v>511629345</v>
      </c>
      <c r="M565" s="551">
        <v>511629345</v>
      </c>
      <c r="N565" s="551">
        <v>0</v>
      </c>
      <c r="O565" s="551">
        <v>102835000</v>
      </c>
      <c r="P565" s="551">
        <v>0</v>
      </c>
      <c r="Q565" s="551">
        <v>102835000</v>
      </c>
      <c r="R565" s="551">
        <v>0</v>
      </c>
    </row>
    <row r="566" spans="1:18">
      <c r="A566" s="622" t="s">
        <v>1806</v>
      </c>
      <c r="B566" s="622" t="s">
        <v>2401</v>
      </c>
      <c r="C566" s="550">
        <v>0</v>
      </c>
      <c r="D566" s="550">
        <v>0</v>
      </c>
      <c r="E566" s="550">
        <v>0</v>
      </c>
      <c r="F566" s="550">
        <v>0</v>
      </c>
      <c r="G566" s="550"/>
      <c r="H566" s="550">
        <v>614464345</v>
      </c>
      <c r="I566" s="550"/>
      <c r="J566" s="550">
        <v>614464345</v>
      </c>
      <c r="K566" s="550">
        <v>614464345</v>
      </c>
      <c r="L566" s="550">
        <v>511629345</v>
      </c>
      <c r="M566" s="550">
        <v>511629345</v>
      </c>
      <c r="N566" s="550">
        <v>0</v>
      </c>
      <c r="O566" s="550">
        <v>102835000</v>
      </c>
      <c r="P566" s="550">
        <v>0</v>
      </c>
      <c r="Q566" s="550">
        <v>102835000</v>
      </c>
      <c r="R566" s="550">
        <v>0</v>
      </c>
    </row>
    <row r="567" spans="1:18">
      <c r="A567" s="622" t="s">
        <v>1805</v>
      </c>
      <c r="B567" s="622" t="s">
        <v>160</v>
      </c>
      <c r="C567" s="551">
        <v>0</v>
      </c>
      <c r="D567" s="551">
        <v>0</v>
      </c>
      <c r="E567" s="551">
        <v>0</v>
      </c>
      <c r="F567" s="551">
        <v>0</v>
      </c>
      <c r="G567" s="551">
        <v>0</v>
      </c>
      <c r="H567" s="551">
        <v>1350253260</v>
      </c>
      <c r="I567" s="551">
        <v>0</v>
      </c>
      <c r="J567" s="551">
        <v>1350253260</v>
      </c>
      <c r="K567" s="551">
        <v>1350253260</v>
      </c>
      <c r="L567" s="551">
        <v>1345953260</v>
      </c>
      <c r="M567" s="551">
        <v>1295703370</v>
      </c>
      <c r="N567" s="551">
        <v>50249890</v>
      </c>
      <c r="O567" s="551">
        <v>4300000</v>
      </c>
      <c r="P567" s="551">
        <v>0</v>
      </c>
      <c r="Q567" s="551">
        <v>54549890</v>
      </c>
      <c r="R567" s="551">
        <v>0</v>
      </c>
    </row>
    <row r="568" spans="1:18">
      <c r="A568" s="622" t="s">
        <v>1806</v>
      </c>
      <c r="B568" s="622" t="s">
        <v>2484</v>
      </c>
      <c r="C568" s="550">
        <v>0</v>
      </c>
      <c r="D568" s="550">
        <v>0</v>
      </c>
      <c r="E568" s="550">
        <v>0</v>
      </c>
      <c r="F568" s="550">
        <v>0</v>
      </c>
      <c r="G568" s="550"/>
      <c r="H568" s="550">
        <v>51040420</v>
      </c>
      <c r="I568" s="550"/>
      <c r="J568" s="550">
        <v>51040420</v>
      </c>
      <c r="K568" s="550">
        <v>51040420</v>
      </c>
      <c r="L568" s="550">
        <v>51040420</v>
      </c>
      <c r="M568" s="550">
        <v>51040420</v>
      </c>
      <c r="N568" s="550">
        <v>0</v>
      </c>
      <c r="O568" s="550">
        <v>0</v>
      </c>
      <c r="P568" s="550">
        <v>0</v>
      </c>
      <c r="Q568" s="550">
        <v>0</v>
      </c>
      <c r="R568" s="550">
        <v>0</v>
      </c>
    </row>
    <row r="569" spans="1:18">
      <c r="A569" s="622" t="s">
        <v>1806</v>
      </c>
      <c r="B569" s="622" t="s">
        <v>161</v>
      </c>
      <c r="C569" s="550">
        <v>0</v>
      </c>
      <c r="D569" s="550">
        <v>0</v>
      </c>
      <c r="E569" s="550">
        <v>0</v>
      </c>
      <c r="F569" s="550">
        <v>0</v>
      </c>
      <c r="G569" s="550"/>
      <c r="H569" s="550">
        <v>192370160</v>
      </c>
      <c r="I569" s="550"/>
      <c r="J569" s="550">
        <v>192370160</v>
      </c>
      <c r="K569" s="550">
        <v>192370160</v>
      </c>
      <c r="L569" s="550">
        <v>191570160</v>
      </c>
      <c r="M569" s="550">
        <v>191570160</v>
      </c>
      <c r="N569" s="550">
        <v>0</v>
      </c>
      <c r="O569" s="550">
        <v>800000</v>
      </c>
      <c r="P569" s="550">
        <v>0</v>
      </c>
      <c r="Q569" s="550">
        <v>800000</v>
      </c>
      <c r="R569" s="550">
        <v>0</v>
      </c>
    </row>
    <row r="570" spans="1:18">
      <c r="A570" s="622" t="s">
        <v>1806</v>
      </c>
      <c r="B570" s="622" t="s">
        <v>280</v>
      </c>
      <c r="C570" s="550">
        <v>0</v>
      </c>
      <c r="D570" s="550">
        <v>0</v>
      </c>
      <c r="E570" s="550">
        <v>0</v>
      </c>
      <c r="F570" s="550">
        <v>0</v>
      </c>
      <c r="G570" s="550"/>
      <c r="H570" s="550">
        <v>99927930</v>
      </c>
      <c r="I570" s="550"/>
      <c r="J570" s="550">
        <v>99927930</v>
      </c>
      <c r="K570" s="550">
        <v>99927930</v>
      </c>
      <c r="L570" s="550">
        <v>99927930</v>
      </c>
      <c r="M570" s="550">
        <v>99927930</v>
      </c>
      <c r="N570" s="550">
        <v>0</v>
      </c>
      <c r="O570" s="550">
        <v>0</v>
      </c>
      <c r="P570" s="550">
        <v>0</v>
      </c>
      <c r="Q570" s="550">
        <v>0</v>
      </c>
      <c r="R570" s="550">
        <v>0</v>
      </c>
    </row>
    <row r="571" spans="1:18">
      <c r="A571" s="622" t="s">
        <v>1806</v>
      </c>
      <c r="B571" s="622" t="s">
        <v>2535</v>
      </c>
      <c r="C571" s="550">
        <v>0</v>
      </c>
      <c r="D571" s="550">
        <v>0</v>
      </c>
      <c r="E571" s="550">
        <v>0</v>
      </c>
      <c r="F571" s="550">
        <v>0</v>
      </c>
      <c r="G571" s="550"/>
      <c r="H571" s="550">
        <v>63753110</v>
      </c>
      <c r="I571" s="550"/>
      <c r="J571" s="550">
        <v>63753110</v>
      </c>
      <c r="K571" s="550">
        <v>63753110</v>
      </c>
      <c r="L571" s="550">
        <v>63753110</v>
      </c>
      <c r="M571" s="550">
        <v>63753110</v>
      </c>
      <c r="N571" s="550">
        <v>0</v>
      </c>
      <c r="O571" s="550">
        <v>0</v>
      </c>
      <c r="P571" s="550">
        <v>0</v>
      </c>
      <c r="Q571" s="550">
        <v>0</v>
      </c>
      <c r="R571" s="550">
        <v>0</v>
      </c>
    </row>
    <row r="572" spans="1:18">
      <c r="A572" s="622" t="s">
        <v>1806</v>
      </c>
      <c r="B572" s="622" t="s">
        <v>364</v>
      </c>
      <c r="C572" s="550">
        <v>0</v>
      </c>
      <c r="D572" s="550">
        <v>0</v>
      </c>
      <c r="E572" s="550">
        <v>0</v>
      </c>
      <c r="F572" s="550">
        <v>0</v>
      </c>
      <c r="G572" s="550"/>
      <c r="H572" s="550">
        <v>615645780</v>
      </c>
      <c r="I572" s="550"/>
      <c r="J572" s="550">
        <v>615645780</v>
      </c>
      <c r="K572" s="550">
        <v>615645780</v>
      </c>
      <c r="L572" s="550">
        <v>612145780</v>
      </c>
      <c r="M572" s="550">
        <v>561895890</v>
      </c>
      <c r="N572" s="550">
        <v>50249890</v>
      </c>
      <c r="O572" s="550">
        <v>3500000</v>
      </c>
      <c r="P572" s="550">
        <v>0</v>
      </c>
      <c r="Q572" s="550">
        <v>53749890</v>
      </c>
      <c r="R572" s="550">
        <v>0</v>
      </c>
    </row>
    <row r="573" spans="1:18">
      <c r="A573" s="622" t="s">
        <v>1806</v>
      </c>
      <c r="B573" s="622" t="s">
        <v>1273</v>
      </c>
      <c r="C573" s="550">
        <v>0</v>
      </c>
      <c r="D573" s="550">
        <v>0</v>
      </c>
      <c r="E573" s="550">
        <v>0</v>
      </c>
      <c r="F573" s="550">
        <v>0</v>
      </c>
      <c r="G573" s="550"/>
      <c r="H573" s="550">
        <v>327515860</v>
      </c>
      <c r="I573" s="550"/>
      <c r="J573" s="550">
        <v>327515860</v>
      </c>
      <c r="K573" s="550">
        <v>327515860</v>
      </c>
      <c r="L573" s="550">
        <v>327515860</v>
      </c>
      <c r="M573" s="550">
        <v>327515860</v>
      </c>
      <c r="N573" s="550">
        <v>0</v>
      </c>
      <c r="O573" s="550">
        <v>0</v>
      </c>
      <c r="P573" s="550">
        <v>0</v>
      </c>
      <c r="Q573" s="550">
        <v>0</v>
      </c>
      <c r="R573" s="550">
        <v>0</v>
      </c>
    </row>
    <row r="574" spans="1:18">
      <c r="A574" s="622" t="s">
        <v>1805</v>
      </c>
      <c r="B574" s="622" t="s">
        <v>2447</v>
      </c>
      <c r="C574" s="551">
        <v>0</v>
      </c>
      <c r="D574" s="551">
        <v>0</v>
      </c>
      <c r="E574" s="551">
        <v>0</v>
      </c>
      <c r="F574" s="551">
        <v>0</v>
      </c>
      <c r="G574" s="551">
        <v>0</v>
      </c>
      <c r="H574" s="551">
        <v>78832060</v>
      </c>
      <c r="I574" s="551">
        <v>0</v>
      </c>
      <c r="J574" s="551">
        <v>78832060</v>
      </c>
      <c r="K574" s="551">
        <v>78832060</v>
      </c>
      <c r="L574" s="551">
        <v>78832060</v>
      </c>
      <c r="M574" s="551">
        <v>78832060</v>
      </c>
      <c r="N574" s="551">
        <v>0</v>
      </c>
      <c r="O574" s="551">
        <v>0</v>
      </c>
      <c r="P574" s="551">
        <v>0</v>
      </c>
      <c r="Q574" s="551">
        <v>0</v>
      </c>
      <c r="R574" s="551">
        <v>0</v>
      </c>
    </row>
    <row r="575" spans="1:18">
      <c r="A575" s="622" t="s">
        <v>1806</v>
      </c>
      <c r="B575" s="622" t="s">
        <v>2482</v>
      </c>
      <c r="C575" s="550">
        <v>0</v>
      </c>
      <c r="D575" s="550">
        <v>0</v>
      </c>
      <c r="E575" s="550">
        <v>0</v>
      </c>
      <c r="F575" s="550">
        <v>0</v>
      </c>
      <c r="G575" s="550"/>
      <c r="H575" s="550">
        <v>78832060</v>
      </c>
      <c r="I575" s="550"/>
      <c r="J575" s="550">
        <v>78832060</v>
      </c>
      <c r="K575" s="550">
        <v>78832060</v>
      </c>
      <c r="L575" s="550">
        <v>78832060</v>
      </c>
      <c r="M575" s="550">
        <v>78832060</v>
      </c>
      <c r="N575" s="550">
        <v>0</v>
      </c>
      <c r="O575" s="550">
        <v>0</v>
      </c>
      <c r="P575" s="550">
        <v>0</v>
      </c>
      <c r="Q575" s="550">
        <v>0</v>
      </c>
      <c r="R575" s="550">
        <v>0</v>
      </c>
    </row>
    <row r="576" spans="1:18">
      <c r="A576" s="622" t="s">
        <v>1805</v>
      </c>
      <c r="B576" s="622" t="s">
        <v>235</v>
      </c>
      <c r="C576" s="551">
        <v>0</v>
      </c>
      <c r="D576" s="551">
        <v>0</v>
      </c>
      <c r="E576" s="551">
        <v>0</v>
      </c>
      <c r="F576" s="551">
        <v>0</v>
      </c>
      <c r="G576" s="551">
        <v>0</v>
      </c>
      <c r="H576" s="551">
        <v>827432141</v>
      </c>
      <c r="I576" s="551">
        <v>0</v>
      </c>
      <c r="J576" s="551">
        <v>827432141</v>
      </c>
      <c r="K576" s="551">
        <v>827432141</v>
      </c>
      <c r="L576" s="551">
        <v>785696141</v>
      </c>
      <c r="M576" s="551">
        <v>785696141</v>
      </c>
      <c r="N576" s="551">
        <v>0</v>
      </c>
      <c r="O576" s="551">
        <v>41736000</v>
      </c>
      <c r="P576" s="551">
        <v>0</v>
      </c>
      <c r="Q576" s="551">
        <v>41736000</v>
      </c>
      <c r="R576" s="551">
        <v>0</v>
      </c>
    </row>
    <row r="577" spans="1:18">
      <c r="A577" s="622" t="s">
        <v>1806</v>
      </c>
      <c r="B577" s="622" t="s">
        <v>235</v>
      </c>
      <c r="C577" s="550">
        <v>0</v>
      </c>
      <c r="D577" s="550">
        <v>0</v>
      </c>
      <c r="E577" s="550">
        <v>0</v>
      </c>
      <c r="F577" s="550">
        <v>0</v>
      </c>
      <c r="G577" s="550"/>
      <c r="H577" s="550">
        <v>827432141</v>
      </c>
      <c r="I577" s="550"/>
      <c r="J577" s="550">
        <v>827432141</v>
      </c>
      <c r="K577" s="550">
        <v>827432141</v>
      </c>
      <c r="L577" s="550">
        <v>785696141</v>
      </c>
      <c r="M577" s="550">
        <v>785696141</v>
      </c>
      <c r="N577" s="550">
        <v>0</v>
      </c>
      <c r="O577" s="550">
        <v>41736000</v>
      </c>
      <c r="P577" s="550">
        <v>0</v>
      </c>
      <c r="Q577" s="550">
        <v>41736000</v>
      </c>
      <c r="R577" s="550">
        <v>0</v>
      </c>
    </row>
    <row r="578" spans="1:18">
      <c r="A578" s="622" t="s">
        <v>1805</v>
      </c>
      <c r="B578" s="622" t="s">
        <v>315</v>
      </c>
      <c r="C578" s="551">
        <v>0</v>
      </c>
      <c r="D578" s="551">
        <v>0</v>
      </c>
      <c r="E578" s="551">
        <v>0</v>
      </c>
      <c r="F578" s="551">
        <v>0</v>
      </c>
      <c r="G578" s="551">
        <v>0</v>
      </c>
      <c r="H578" s="551">
        <v>347371090</v>
      </c>
      <c r="I578" s="551">
        <v>0</v>
      </c>
      <c r="J578" s="551">
        <v>347371090</v>
      </c>
      <c r="K578" s="551">
        <v>347371090</v>
      </c>
      <c r="L578" s="551">
        <v>337371090</v>
      </c>
      <c r="M578" s="551">
        <v>337371090</v>
      </c>
      <c r="N578" s="551">
        <v>0</v>
      </c>
      <c r="O578" s="551">
        <v>10000000</v>
      </c>
      <c r="P578" s="551">
        <v>0</v>
      </c>
      <c r="Q578" s="551">
        <v>10000000</v>
      </c>
      <c r="R578" s="551">
        <v>0</v>
      </c>
    </row>
    <row r="579" spans="1:18">
      <c r="A579" s="622" t="s">
        <v>1806</v>
      </c>
      <c r="B579" s="622" t="s">
        <v>315</v>
      </c>
      <c r="C579" s="550">
        <v>0</v>
      </c>
      <c r="D579" s="550">
        <v>0</v>
      </c>
      <c r="E579" s="550">
        <v>0</v>
      </c>
      <c r="F579" s="550">
        <v>0</v>
      </c>
      <c r="G579" s="550"/>
      <c r="H579" s="550">
        <v>347371090</v>
      </c>
      <c r="I579" s="550"/>
      <c r="J579" s="550">
        <v>347371090</v>
      </c>
      <c r="K579" s="550">
        <v>347371090</v>
      </c>
      <c r="L579" s="550">
        <v>337371090</v>
      </c>
      <c r="M579" s="550">
        <v>337371090</v>
      </c>
      <c r="N579" s="550">
        <v>0</v>
      </c>
      <c r="O579" s="550">
        <v>10000000</v>
      </c>
      <c r="P579" s="550">
        <v>0</v>
      </c>
      <c r="Q579" s="550">
        <v>10000000</v>
      </c>
      <c r="R579" s="550">
        <v>0</v>
      </c>
    </row>
    <row r="580" spans="1:18">
      <c r="A580" s="622" t="s">
        <v>1805</v>
      </c>
      <c r="B580" s="622" t="s">
        <v>145</v>
      </c>
      <c r="C580" s="551">
        <v>0</v>
      </c>
      <c r="D580" s="551">
        <v>0</v>
      </c>
      <c r="E580" s="551">
        <v>0</v>
      </c>
      <c r="F580" s="551">
        <v>0</v>
      </c>
      <c r="G580" s="551">
        <v>0</v>
      </c>
      <c r="H580" s="551">
        <v>467098249</v>
      </c>
      <c r="I580" s="551">
        <v>0</v>
      </c>
      <c r="J580" s="551">
        <v>467098249</v>
      </c>
      <c r="K580" s="551">
        <v>467098249</v>
      </c>
      <c r="L580" s="551">
        <v>465098249</v>
      </c>
      <c r="M580" s="551">
        <v>465098249</v>
      </c>
      <c r="N580" s="551">
        <v>0</v>
      </c>
      <c r="O580" s="551">
        <v>2000000</v>
      </c>
      <c r="P580" s="551">
        <v>0</v>
      </c>
      <c r="Q580" s="551">
        <v>2000000</v>
      </c>
      <c r="R580" s="551">
        <v>0</v>
      </c>
    </row>
    <row r="581" spans="1:18">
      <c r="A581" s="622" t="s">
        <v>1806</v>
      </c>
      <c r="B581" s="622" t="s">
        <v>146</v>
      </c>
      <c r="C581" s="550">
        <v>0</v>
      </c>
      <c r="D581" s="550">
        <v>0</v>
      </c>
      <c r="E581" s="550">
        <v>0</v>
      </c>
      <c r="F581" s="550">
        <v>0</v>
      </c>
      <c r="G581" s="550"/>
      <c r="H581" s="550">
        <v>467098249</v>
      </c>
      <c r="I581" s="550"/>
      <c r="J581" s="550">
        <v>467098249</v>
      </c>
      <c r="K581" s="550">
        <v>467098249</v>
      </c>
      <c r="L581" s="550">
        <v>465098249</v>
      </c>
      <c r="M581" s="550">
        <v>465098249</v>
      </c>
      <c r="N581" s="550">
        <v>0</v>
      </c>
      <c r="O581" s="550">
        <v>2000000</v>
      </c>
      <c r="P581" s="550">
        <v>0</v>
      </c>
      <c r="Q581" s="550">
        <v>2000000</v>
      </c>
      <c r="R581" s="550">
        <v>0</v>
      </c>
    </row>
    <row r="582" spans="1:18">
      <c r="A582" s="622" t="s">
        <v>1805</v>
      </c>
      <c r="B582" s="622" t="s">
        <v>1843</v>
      </c>
      <c r="C582" s="551">
        <v>0</v>
      </c>
      <c r="D582" s="551">
        <v>0</v>
      </c>
      <c r="E582" s="551">
        <v>0</v>
      </c>
      <c r="F582" s="551">
        <v>0</v>
      </c>
      <c r="G582" s="551">
        <v>0</v>
      </c>
      <c r="H582" s="551">
        <v>619204968</v>
      </c>
      <c r="I582" s="551">
        <v>0</v>
      </c>
      <c r="J582" s="551">
        <v>619204968</v>
      </c>
      <c r="K582" s="551">
        <v>619204968</v>
      </c>
      <c r="L582" s="551">
        <v>599204968</v>
      </c>
      <c r="M582" s="551">
        <v>599204968</v>
      </c>
      <c r="N582" s="551">
        <v>0</v>
      </c>
      <c r="O582" s="551">
        <v>20000000</v>
      </c>
      <c r="P582" s="551">
        <v>0</v>
      </c>
      <c r="Q582" s="551">
        <v>20000000</v>
      </c>
      <c r="R582" s="551">
        <v>0</v>
      </c>
    </row>
    <row r="583" spans="1:18">
      <c r="A583" s="622" t="s">
        <v>1806</v>
      </c>
      <c r="B583" s="622" t="s">
        <v>1833</v>
      </c>
      <c r="C583" s="550">
        <v>0</v>
      </c>
      <c r="D583" s="550">
        <v>0</v>
      </c>
      <c r="E583" s="550">
        <v>0</v>
      </c>
      <c r="F583" s="550">
        <v>0</v>
      </c>
      <c r="G583" s="550"/>
      <c r="H583" s="550">
        <v>184898000</v>
      </c>
      <c r="I583" s="550"/>
      <c r="J583" s="550">
        <v>184898000</v>
      </c>
      <c r="K583" s="550">
        <v>184898000</v>
      </c>
      <c r="L583" s="550">
        <v>184898000</v>
      </c>
      <c r="M583" s="550">
        <v>184898000</v>
      </c>
      <c r="N583" s="550">
        <v>0</v>
      </c>
      <c r="O583" s="550">
        <v>0</v>
      </c>
      <c r="P583" s="550">
        <v>0</v>
      </c>
      <c r="Q583" s="550">
        <v>0</v>
      </c>
      <c r="R583" s="550">
        <v>0</v>
      </c>
    </row>
    <row r="584" spans="1:18">
      <c r="A584" s="622" t="s">
        <v>1806</v>
      </c>
      <c r="B584" s="622" t="s">
        <v>1828</v>
      </c>
      <c r="C584" s="550">
        <v>0</v>
      </c>
      <c r="D584" s="550">
        <v>0</v>
      </c>
      <c r="E584" s="550">
        <v>0</v>
      </c>
      <c r="F584" s="550">
        <v>0</v>
      </c>
      <c r="G584" s="550"/>
      <c r="H584" s="550">
        <v>254456500</v>
      </c>
      <c r="I584" s="550"/>
      <c r="J584" s="550">
        <v>254456500</v>
      </c>
      <c r="K584" s="550">
        <v>254456500</v>
      </c>
      <c r="L584" s="550">
        <v>234456500</v>
      </c>
      <c r="M584" s="550">
        <v>234456500</v>
      </c>
      <c r="N584" s="550">
        <v>0</v>
      </c>
      <c r="O584" s="550">
        <v>20000000</v>
      </c>
      <c r="P584" s="550">
        <v>0</v>
      </c>
      <c r="Q584" s="550">
        <v>20000000</v>
      </c>
      <c r="R584" s="550">
        <v>0</v>
      </c>
    </row>
    <row r="585" spans="1:18">
      <c r="A585" s="622" t="s">
        <v>1806</v>
      </c>
      <c r="B585" s="622" t="s">
        <v>1835</v>
      </c>
      <c r="C585" s="550">
        <v>0</v>
      </c>
      <c r="D585" s="550">
        <v>0</v>
      </c>
      <c r="E585" s="550">
        <v>0</v>
      </c>
      <c r="F585" s="550">
        <v>0</v>
      </c>
      <c r="G585" s="550"/>
      <c r="H585" s="550">
        <v>179850468</v>
      </c>
      <c r="I585" s="550"/>
      <c r="J585" s="550">
        <v>179850468</v>
      </c>
      <c r="K585" s="550">
        <v>179850468</v>
      </c>
      <c r="L585" s="550">
        <v>179850468</v>
      </c>
      <c r="M585" s="550">
        <v>179850468</v>
      </c>
      <c r="N585" s="550">
        <v>0</v>
      </c>
      <c r="O585" s="550">
        <v>0</v>
      </c>
      <c r="P585" s="550">
        <v>0</v>
      </c>
      <c r="Q585" s="550">
        <v>0</v>
      </c>
      <c r="R585" s="550">
        <v>0</v>
      </c>
    </row>
    <row r="586" spans="1:18">
      <c r="A586" s="622" t="s">
        <v>1805</v>
      </c>
      <c r="B586" s="622" t="s">
        <v>55</v>
      </c>
      <c r="C586" s="551">
        <v>0</v>
      </c>
      <c r="D586" s="551">
        <v>0</v>
      </c>
      <c r="E586" s="551">
        <v>0</v>
      </c>
      <c r="F586" s="551">
        <v>0</v>
      </c>
      <c r="G586" s="551">
        <v>0</v>
      </c>
      <c r="H586" s="551">
        <v>339320000</v>
      </c>
      <c r="I586" s="551">
        <v>0</v>
      </c>
      <c r="J586" s="551">
        <v>339320000</v>
      </c>
      <c r="K586" s="551">
        <v>339320000</v>
      </c>
      <c r="L586" s="551">
        <v>339320000</v>
      </c>
      <c r="M586" s="551">
        <v>339320000</v>
      </c>
      <c r="N586" s="551">
        <v>0</v>
      </c>
      <c r="O586" s="551">
        <v>0</v>
      </c>
      <c r="P586" s="551">
        <v>0</v>
      </c>
      <c r="Q586" s="551">
        <v>0</v>
      </c>
      <c r="R586" s="551">
        <v>0</v>
      </c>
    </row>
    <row r="587" spans="1:18">
      <c r="A587" s="622" t="s">
        <v>1806</v>
      </c>
      <c r="B587" s="622" t="s">
        <v>2457</v>
      </c>
      <c r="C587" s="550">
        <v>0</v>
      </c>
      <c r="D587" s="550">
        <v>0</v>
      </c>
      <c r="E587" s="550">
        <v>0</v>
      </c>
      <c r="F587" s="550">
        <v>0</v>
      </c>
      <c r="G587" s="550"/>
      <c r="H587" s="550">
        <v>6900000</v>
      </c>
      <c r="I587" s="550"/>
      <c r="J587" s="550">
        <v>6900000</v>
      </c>
      <c r="K587" s="550">
        <v>6900000</v>
      </c>
      <c r="L587" s="550">
        <v>6900000</v>
      </c>
      <c r="M587" s="550">
        <v>6900000</v>
      </c>
      <c r="N587" s="550">
        <v>0</v>
      </c>
      <c r="O587" s="550">
        <v>0</v>
      </c>
      <c r="P587" s="550">
        <v>0</v>
      </c>
      <c r="Q587" s="550">
        <v>0</v>
      </c>
      <c r="R587" s="550">
        <v>0</v>
      </c>
    </row>
    <row r="588" spans="1:18">
      <c r="A588" s="622" t="s">
        <v>1806</v>
      </c>
      <c r="B588" s="622" t="s">
        <v>2459</v>
      </c>
      <c r="C588" s="550">
        <v>0</v>
      </c>
      <c r="D588" s="550">
        <v>0</v>
      </c>
      <c r="E588" s="550">
        <v>0</v>
      </c>
      <c r="F588" s="550">
        <v>0</v>
      </c>
      <c r="G588" s="550"/>
      <c r="H588" s="550">
        <v>8900000</v>
      </c>
      <c r="I588" s="550"/>
      <c r="J588" s="550">
        <v>8900000</v>
      </c>
      <c r="K588" s="550">
        <v>8900000</v>
      </c>
      <c r="L588" s="550">
        <v>8900000</v>
      </c>
      <c r="M588" s="550">
        <v>8900000</v>
      </c>
      <c r="N588" s="550">
        <v>0</v>
      </c>
      <c r="O588" s="550">
        <v>0</v>
      </c>
      <c r="P588" s="550">
        <v>0</v>
      </c>
      <c r="Q588" s="550">
        <v>0</v>
      </c>
      <c r="R588" s="550">
        <v>0</v>
      </c>
    </row>
    <row r="589" spans="1:18">
      <c r="A589" s="622" t="s">
        <v>1806</v>
      </c>
      <c r="B589" s="622" t="s">
        <v>1284</v>
      </c>
      <c r="C589" s="550">
        <v>0</v>
      </c>
      <c r="D589" s="550">
        <v>0</v>
      </c>
      <c r="E589" s="550">
        <v>0</v>
      </c>
      <c r="F589" s="550">
        <v>0</v>
      </c>
      <c r="G589" s="550"/>
      <c r="H589" s="550">
        <v>323520000</v>
      </c>
      <c r="I589" s="550"/>
      <c r="J589" s="550">
        <v>323520000</v>
      </c>
      <c r="K589" s="550">
        <v>323520000</v>
      </c>
      <c r="L589" s="550">
        <v>323520000</v>
      </c>
      <c r="M589" s="550">
        <v>323520000</v>
      </c>
      <c r="N589" s="550">
        <v>0</v>
      </c>
      <c r="O589" s="550">
        <v>0</v>
      </c>
      <c r="P589" s="550">
        <v>0</v>
      </c>
      <c r="Q589" s="550">
        <v>0</v>
      </c>
      <c r="R589" s="550">
        <v>0</v>
      </c>
    </row>
    <row r="590" spans="1:18">
      <c r="A590" s="622" t="s">
        <v>1805</v>
      </c>
      <c r="B590" s="622" t="s">
        <v>1882</v>
      </c>
      <c r="C590" s="551">
        <v>0</v>
      </c>
      <c r="D590" s="551">
        <v>0</v>
      </c>
      <c r="E590" s="551">
        <v>0</v>
      </c>
      <c r="F590" s="551">
        <v>0</v>
      </c>
      <c r="G590" s="551">
        <v>0</v>
      </c>
      <c r="H590" s="551">
        <v>66015000</v>
      </c>
      <c r="I590" s="551">
        <v>0</v>
      </c>
      <c r="J590" s="551">
        <v>66015000</v>
      </c>
      <c r="K590" s="551">
        <v>66015000</v>
      </c>
      <c r="L590" s="551">
        <v>65295000</v>
      </c>
      <c r="M590" s="551">
        <v>65295000</v>
      </c>
      <c r="N590" s="551">
        <v>0</v>
      </c>
      <c r="O590" s="551">
        <v>720000</v>
      </c>
      <c r="P590" s="551">
        <v>0</v>
      </c>
      <c r="Q590" s="551">
        <v>720000</v>
      </c>
      <c r="R590" s="551">
        <v>0</v>
      </c>
    </row>
    <row r="591" spans="1:18">
      <c r="A591" s="622" t="s">
        <v>1806</v>
      </c>
      <c r="B591" s="622" t="s">
        <v>2409</v>
      </c>
      <c r="C591" s="550">
        <v>0</v>
      </c>
      <c r="D591" s="550">
        <v>0</v>
      </c>
      <c r="E591" s="550">
        <v>0</v>
      </c>
      <c r="F591" s="550">
        <v>0</v>
      </c>
      <c r="G591" s="550"/>
      <c r="H591" s="550">
        <v>2515000</v>
      </c>
      <c r="I591" s="550"/>
      <c r="J591" s="550">
        <v>2515000</v>
      </c>
      <c r="K591" s="550">
        <v>2515000</v>
      </c>
      <c r="L591" s="550">
        <v>1795000</v>
      </c>
      <c r="M591" s="550">
        <v>1795000</v>
      </c>
      <c r="N591" s="550">
        <v>0</v>
      </c>
      <c r="O591" s="550">
        <v>720000</v>
      </c>
      <c r="P591" s="550">
        <v>0</v>
      </c>
      <c r="Q591" s="550">
        <v>720000</v>
      </c>
      <c r="R591" s="550">
        <v>0</v>
      </c>
    </row>
    <row r="592" spans="1:18">
      <c r="A592" s="622" t="s">
        <v>1806</v>
      </c>
      <c r="B592" s="622" t="s">
        <v>2530</v>
      </c>
      <c r="C592" s="550">
        <v>0</v>
      </c>
      <c r="D592" s="550">
        <v>0</v>
      </c>
      <c r="E592" s="550">
        <v>0</v>
      </c>
      <c r="F592" s="550">
        <v>0</v>
      </c>
      <c r="G592" s="550"/>
      <c r="H592" s="550">
        <v>63500000</v>
      </c>
      <c r="I592" s="550"/>
      <c r="J592" s="550">
        <v>63500000</v>
      </c>
      <c r="K592" s="550">
        <v>63500000</v>
      </c>
      <c r="L592" s="550">
        <v>63500000</v>
      </c>
      <c r="M592" s="550">
        <v>63500000</v>
      </c>
      <c r="N592" s="550">
        <v>0</v>
      </c>
      <c r="O592" s="550">
        <v>0</v>
      </c>
      <c r="P592" s="550">
        <v>0</v>
      </c>
      <c r="Q592" s="550">
        <v>0</v>
      </c>
      <c r="R592" s="550">
        <v>0</v>
      </c>
    </row>
    <row r="593" spans="1:18">
      <c r="A593" s="622" t="s">
        <v>1805</v>
      </c>
      <c r="B593" s="622" t="s">
        <v>2592</v>
      </c>
      <c r="C593" s="551">
        <v>0</v>
      </c>
      <c r="D593" s="551">
        <v>0</v>
      </c>
      <c r="E593" s="551">
        <v>0</v>
      </c>
      <c r="F593" s="551">
        <v>0</v>
      </c>
      <c r="G593" s="551">
        <v>0</v>
      </c>
      <c r="H593" s="551">
        <v>36031150</v>
      </c>
      <c r="I593" s="551">
        <v>0</v>
      </c>
      <c r="J593" s="551">
        <v>36031150</v>
      </c>
      <c r="K593" s="551">
        <v>36031150</v>
      </c>
      <c r="L593" s="551">
        <v>36031150</v>
      </c>
      <c r="M593" s="551">
        <v>36031150</v>
      </c>
      <c r="N593" s="551">
        <v>0</v>
      </c>
      <c r="O593" s="551">
        <v>0</v>
      </c>
      <c r="P593" s="551">
        <v>0</v>
      </c>
      <c r="Q593" s="551">
        <v>0</v>
      </c>
      <c r="R593" s="551">
        <v>0</v>
      </c>
    </row>
    <row r="594" spans="1:18">
      <c r="A594" s="622" t="s">
        <v>1806</v>
      </c>
      <c r="B594" s="622" t="s">
        <v>2592</v>
      </c>
      <c r="C594" s="550">
        <v>0</v>
      </c>
      <c r="D594" s="550">
        <v>0</v>
      </c>
      <c r="E594" s="550">
        <v>0</v>
      </c>
      <c r="F594" s="550">
        <v>0</v>
      </c>
      <c r="G594" s="550"/>
      <c r="H594" s="550">
        <v>36031150</v>
      </c>
      <c r="I594" s="550"/>
      <c r="J594" s="550">
        <v>36031150</v>
      </c>
      <c r="K594" s="550">
        <v>36031150</v>
      </c>
      <c r="L594" s="550">
        <v>36031150</v>
      </c>
      <c r="M594" s="550">
        <v>36031150</v>
      </c>
      <c r="N594" s="550">
        <v>0</v>
      </c>
      <c r="O594" s="550">
        <v>0</v>
      </c>
      <c r="P594" s="550">
        <v>0</v>
      </c>
      <c r="Q594" s="550">
        <v>0</v>
      </c>
      <c r="R594" s="550">
        <v>0</v>
      </c>
    </row>
    <row r="595" spans="1:18">
      <c r="A595" s="622" t="s">
        <v>1805</v>
      </c>
      <c r="B595" s="622" t="s">
        <v>298</v>
      </c>
      <c r="C595" s="551">
        <v>0</v>
      </c>
      <c r="D595" s="551">
        <v>0</v>
      </c>
      <c r="E595" s="551">
        <v>0</v>
      </c>
      <c r="F595" s="551">
        <v>0</v>
      </c>
      <c r="G595" s="551">
        <v>0</v>
      </c>
      <c r="H595" s="551">
        <v>52311680</v>
      </c>
      <c r="I595" s="551">
        <v>0</v>
      </c>
      <c r="J595" s="551">
        <v>52311680</v>
      </c>
      <c r="K595" s="551">
        <v>52311680</v>
      </c>
      <c r="L595" s="551">
        <v>42049680</v>
      </c>
      <c r="M595" s="551">
        <v>42049680</v>
      </c>
      <c r="N595" s="551">
        <v>0</v>
      </c>
      <c r="O595" s="551">
        <v>10262000</v>
      </c>
      <c r="P595" s="551">
        <v>0</v>
      </c>
      <c r="Q595" s="551">
        <v>10262000</v>
      </c>
      <c r="R595" s="551">
        <v>0</v>
      </c>
    </row>
    <row r="596" spans="1:18">
      <c r="A596" s="622" t="s">
        <v>1806</v>
      </c>
      <c r="B596" s="622" t="s">
        <v>2404</v>
      </c>
      <c r="C596" s="550">
        <v>0</v>
      </c>
      <c r="D596" s="550">
        <v>0</v>
      </c>
      <c r="E596" s="550">
        <v>0</v>
      </c>
      <c r="F596" s="550">
        <v>0</v>
      </c>
      <c r="G596" s="550"/>
      <c r="H596" s="550">
        <v>1224360</v>
      </c>
      <c r="I596" s="550"/>
      <c r="J596" s="550">
        <v>1224360</v>
      </c>
      <c r="K596" s="550">
        <v>1224360</v>
      </c>
      <c r="L596" s="550">
        <v>885360</v>
      </c>
      <c r="M596" s="550">
        <v>885360</v>
      </c>
      <c r="N596" s="550">
        <v>0</v>
      </c>
      <c r="O596" s="550">
        <v>339000</v>
      </c>
      <c r="P596" s="550">
        <v>0</v>
      </c>
      <c r="Q596" s="550">
        <v>339000</v>
      </c>
      <c r="R596" s="550">
        <v>0</v>
      </c>
    </row>
    <row r="597" spans="1:18">
      <c r="A597" s="622" t="s">
        <v>1806</v>
      </c>
      <c r="B597" s="622" t="s">
        <v>2602</v>
      </c>
      <c r="C597" s="550">
        <v>0</v>
      </c>
      <c r="D597" s="550">
        <v>0</v>
      </c>
      <c r="E597" s="550">
        <v>0</v>
      </c>
      <c r="F597" s="550">
        <v>0</v>
      </c>
      <c r="G597" s="550"/>
      <c r="H597" s="550">
        <v>23622750</v>
      </c>
      <c r="I597" s="550"/>
      <c r="J597" s="550">
        <v>23622750</v>
      </c>
      <c r="K597" s="550">
        <v>23622750</v>
      </c>
      <c r="L597" s="550">
        <v>19183750</v>
      </c>
      <c r="M597" s="550">
        <v>19183750</v>
      </c>
      <c r="N597" s="550">
        <v>0</v>
      </c>
      <c r="O597" s="550">
        <v>4439000</v>
      </c>
      <c r="P597" s="550">
        <v>0</v>
      </c>
      <c r="Q597" s="550">
        <v>4439000</v>
      </c>
      <c r="R597" s="550">
        <v>0</v>
      </c>
    </row>
    <row r="598" spans="1:18">
      <c r="A598" s="622" t="s">
        <v>1806</v>
      </c>
      <c r="B598" s="622" t="s">
        <v>2612</v>
      </c>
      <c r="C598" s="550">
        <v>0</v>
      </c>
      <c r="D598" s="550">
        <v>0</v>
      </c>
      <c r="E598" s="550">
        <v>0</v>
      </c>
      <c r="F598" s="550">
        <v>0</v>
      </c>
      <c r="G598" s="550"/>
      <c r="H598" s="550">
        <v>16794510</v>
      </c>
      <c r="I598" s="550"/>
      <c r="J598" s="550">
        <v>16794510</v>
      </c>
      <c r="K598" s="550">
        <v>16794510</v>
      </c>
      <c r="L598" s="550">
        <v>13508510</v>
      </c>
      <c r="M598" s="550">
        <v>13508510</v>
      </c>
      <c r="N598" s="550">
        <v>0</v>
      </c>
      <c r="O598" s="550">
        <v>3286000</v>
      </c>
      <c r="P598" s="550">
        <v>0</v>
      </c>
      <c r="Q598" s="550">
        <v>3286000</v>
      </c>
      <c r="R598" s="550">
        <v>0</v>
      </c>
    </row>
    <row r="599" spans="1:18">
      <c r="A599" s="622" t="s">
        <v>1806</v>
      </c>
      <c r="B599" s="622" t="s">
        <v>319</v>
      </c>
      <c r="C599" s="550">
        <v>0</v>
      </c>
      <c r="D599" s="550">
        <v>0</v>
      </c>
      <c r="E599" s="550">
        <v>0</v>
      </c>
      <c r="F599" s="550">
        <v>0</v>
      </c>
      <c r="G599" s="550"/>
      <c r="H599" s="550">
        <v>8280360</v>
      </c>
      <c r="I599" s="550"/>
      <c r="J599" s="550">
        <v>8280360</v>
      </c>
      <c r="K599" s="550">
        <v>8280360</v>
      </c>
      <c r="L599" s="550">
        <v>6605360</v>
      </c>
      <c r="M599" s="550">
        <v>6605360</v>
      </c>
      <c r="N599" s="550">
        <v>0</v>
      </c>
      <c r="O599" s="550">
        <v>1675000</v>
      </c>
      <c r="P599" s="550">
        <v>0</v>
      </c>
      <c r="Q599" s="550">
        <v>1675000</v>
      </c>
      <c r="R599" s="550">
        <v>0</v>
      </c>
    </row>
    <row r="600" spans="1:18">
      <c r="A600" s="622" t="s">
        <v>1806</v>
      </c>
      <c r="B600" s="622" t="s">
        <v>320</v>
      </c>
      <c r="C600" s="550">
        <v>0</v>
      </c>
      <c r="D600" s="550">
        <v>0</v>
      </c>
      <c r="E600" s="550">
        <v>0</v>
      </c>
      <c r="F600" s="550">
        <v>0</v>
      </c>
      <c r="G600" s="550"/>
      <c r="H600" s="550">
        <v>2389700</v>
      </c>
      <c r="I600" s="550"/>
      <c r="J600" s="550">
        <v>2389700</v>
      </c>
      <c r="K600" s="550">
        <v>2389700</v>
      </c>
      <c r="L600" s="550">
        <v>1866700</v>
      </c>
      <c r="M600" s="550">
        <v>1866700</v>
      </c>
      <c r="N600" s="550">
        <v>0</v>
      </c>
      <c r="O600" s="550">
        <v>523000</v>
      </c>
      <c r="P600" s="550">
        <v>0</v>
      </c>
      <c r="Q600" s="550">
        <v>523000</v>
      </c>
      <c r="R600" s="550">
        <v>0</v>
      </c>
    </row>
    <row r="601" spans="1:18">
      <c r="A601" s="622" t="s">
        <v>1805</v>
      </c>
      <c r="B601" s="622" t="s">
        <v>192</v>
      </c>
      <c r="C601" s="551">
        <v>0</v>
      </c>
      <c r="D601" s="551">
        <v>0</v>
      </c>
      <c r="E601" s="551">
        <v>0</v>
      </c>
      <c r="F601" s="551">
        <v>0</v>
      </c>
      <c r="G601" s="551">
        <v>0</v>
      </c>
      <c r="H601" s="551">
        <v>258970280</v>
      </c>
      <c r="I601" s="551">
        <v>0</v>
      </c>
      <c r="J601" s="551">
        <v>258970280</v>
      </c>
      <c r="K601" s="551">
        <v>258970280</v>
      </c>
      <c r="L601" s="551">
        <v>257146280</v>
      </c>
      <c r="M601" s="551">
        <v>257146280</v>
      </c>
      <c r="N601" s="551">
        <v>0</v>
      </c>
      <c r="O601" s="551">
        <v>1824000</v>
      </c>
      <c r="P601" s="551">
        <v>0</v>
      </c>
      <c r="Q601" s="551">
        <v>1824000</v>
      </c>
      <c r="R601" s="551">
        <v>0</v>
      </c>
    </row>
    <row r="602" spans="1:18">
      <c r="A602" s="622" t="s">
        <v>1806</v>
      </c>
      <c r="B602" s="622" t="s">
        <v>226</v>
      </c>
      <c r="C602" s="550">
        <v>0</v>
      </c>
      <c r="D602" s="550">
        <v>0</v>
      </c>
      <c r="E602" s="550">
        <v>0</v>
      </c>
      <c r="F602" s="550">
        <v>0</v>
      </c>
      <c r="G602" s="550"/>
      <c r="H602" s="550">
        <v>251208750</v>
      </c>
      <c r="I602" s="550"/>
      <c r="J602" s="550">
        <v>251208750</v>
      </c>
      <c r="K602" s="550">
        <v>251208750</v>
      </c>
      <c r="L602" s="550">
        <v>251208750</v>
      </c>
      <c r="M602" s="550">
        <v>251208750</v>
      </c>
      <c r="N602" s="550">
        <v>0</v>
      </c>
      <c r="O602" s="550">
        <v>0</v>
      </c>
      <c r="P602" s="550">
        <v>0</v>
      </c>
      <c r="Q602" s="550">
        <v>0</v>
      </c>
      <c r="R602" s="550">
        <v>0</v>
      </c>
    </row>
    <row r="603" spans="1:18">
      <c r="A603" s="622" t="s">
        <v>1806</v>
      </c>
      <c r="B603" s="622" t="s">
        <v>289</v>
      </c>
      <c r="C603" s="550">
        <v>0</v>
      </c>
      <c r="D603" s="550">
        <v>0</v>
      </c>
      <c r="E603" s="550">
        <v>0</v>
      </c>
      <c r="F603" s="550">
        <v>0</v>
      </c>
      <c r="G603" s="550"/>
      <c r="H603" s="550">
        <v>4446000</v>
      </c>
      <c r="I603" s="550"/>
      <c r="J603" s="550">
        <v>4446000</v>
      </c>
      <c r="K603" s="550">
        <v>4446000</v>
      </c>
      <c r="L603" s="550">
        <v>3546000</v>
      </c>
      <c r="M603" s="550">
        <v>3546000</v>
      </c>
      <c r="N603" s="550">
        <v>0</v>
      </c>
      <c r="O603" s="550">
        <v>900000</v>
      </c>
      <c r="P603" s="550">
        <v>0</v>
      </c>
      <c r="Q603" s="550">
        <v>900000</v>
      </c>
      <c r="R603" s="550">
        <v>0</v>
      </c>
    </row>
    <row r="604" spans="1:18">
      <c r="A604" s="622" t="s">
        <v>1806</v>
      </c>
      <c r="B604" s="622" t="s">
        <v>225</v>
      </c>
      <c r="C604" s="550">
        <v>0</v>
      </c>
      <c r="D604" s="550">
        <v>0</v>
      </c>
      <c r="E604" s="550">
        <v>0</v>
      </c>
      <c r="F604" s="550">
        <v>0</v>
      </c>
      <c r="G604" s="550"/>
      <c r="H604" s="550">
        <v>3315530</v>
      </c>
      <c r="I604" s="550"/>
      <c r="J604" s="550">
        <v>3315530</v>
      </c>
      <c r="K604" s="550">
        <v>3315530</v>
      </c>
      <c r="L604" s="550">
        <v>2391530</v>
      </c>
      <c r="M604" s="550">
        <v>2391530</v>
      </c>
      <c r="N604" s="550">
        <v>0</v>
      </c>
      <c r="O604" s="550">
        <v>924000</v>
      </c>
      <c r="P604" s="550">
        <v>0</v>
      </c>
      <c r="Q604" s="550">
        <v>924000</v>
      </c>
      <c r="R604" s="550">
        <v>0</v>
      </c>
    </row>
    <row r="605" spans="1:18">
      <c r="A605" s="622" t="s">
        <v>1805</v>
      </c>
      <c r="B605" s="622" t="s">
        <v>322</v>
      </c>
      <c r="C605" s="551">
        <v>0</v>
      </c>
      <c r="D605" s="551">
        <v>0</v>
      </c>
      <c r="E605" s="551">
        <v>0</v>
      </c>
      <c r="F605" s="551">
        <v>0</v>
      </c>
      <c r="G605" s="551">
        <v>0</v>
      </c>
      <c r="H605" s="551">
        <v>59802480</v>
      </c>
      <c r="I605" s="551">
        <v>0</v>
      </c>
      <c r="J605" s="551">
        <v>59802480</v>
      </c>
      <c r="K605" s="551">
        <v>59802480</v>
      </c>
      <c r="L605" s="551">
        <v>58102480</v>
      </c>
      <c r="M605" s="551">
        <v>58102480</v>
      </c>
      <c r="N605" s="551">
        <v>0</v>
      </c>
      <c r="O605" s="551">
        <v>1700000</v>
      </c>
      <c r="P605" s="551">
        <v>0</v>
      </c>
      <c r="Q605" s="551">
        <v>1700000</v>
      </c>
      <c r="R605" s="551">
        <v>0</v>
      </c>
    </row>
    <row r="606" spans="1:18">
      <c r="A606" s="622" t="s">
        <v>1806</v>
      </c>
      <c r="B606" s="622" t="s">
        <v>323</v>
      </c>
      <c r="C606" s="550">
        <v>0</v>
      </c>
      <c r="D606" s="550">
        <v>0</v>
      </c>
      <c r="E606" s="550">
        <v>0</v>
      </c>
      <c r="F606" s="550">
        <v>0</v>
      </c>
      <c r="G606" s="550"/>
      <c r="H606" s="550">
        <v>9602480</v>
      </c>
      <c r="I606" s="550"/>
      <c r="J606" s="550">
        <v>9602480</v>
      </c>
      <c r="K606" s="550">
        <v>9602480</v>
      </c>
      <c r="L606" s="550">
        <v>7902480</v>
      </c>
      <c r="M606" s="550">
        <v>7902480</v>
      </c>
      <c r="N606" s="550">
        <v>0</v>
      </c>
      <c r="O606" s="550">
        <v>1700000</v>
      </c>
      <c r="P606" s="550">
        <v>0</v>
      </c>
      <c r="Q606" s="550">
        <v>1700000</v>
      </c>
      <c r="R606" s="550">
        <v>0</v>
      </c>
    </row>
    <row r="607" spans="1:18">
      <c r="A607" s="622" t="s">
        <v>1806</v>
      </c>
      <c r="B607" s="622" t="s">
        <v>2488</v>
      </c>
      <c r="C607" s="550">
        <v>0</v>
      </c>
      <c r="D607" s="550">
        <v>0</v>
      </c>
      <c r="E607" s="550">
        <v>0</v>
      </c>
      <c r="F607" s="550">
        <v>0</v>
      </c>
      <c r="G607" s="550"/>
      <c r="H607" s="550">
        <v>50200000</v>
      </c>
      <c r="I607" s="550"/>
      <c r="J607" s="550">
        <v>50200000</v>
      </c>
      <c r="K607" s="550">
        <v>50200000</v>
      </c>
      <c r="L607" s="550">
        <v>50200000</v>
      </c>
      <c r="M607" s="550">
        <v>50200000</v>
      </c>
      <c r="N607" s="550">
        <v>0</v>
      </c>
      <c r="O607" s="550">
        <v>0</v>
      </c>
      <c r="P607" s="550">
        <v>0</v>
      </c>
      <c r="Q607" s="550">
        <v>0</v>
      </c>
      <c r="R607" s="550">
        <v>0</v>
      </c>
    </row>
    <row r="608" spans="1:18">
      <c r="A608" s="622" t="s">
        <v>1805</v>
      </c>
      <c r="B608" s="622" t="s">
        <v>147</v>
      </c>
      <c r="C608" s="551">
        <v>0</v>
      </c>
      <c r="D608" s="551">
        <v>0</v>
      </c>
      <c r="E608" s="551">
        <v>0</v>
      </c>
      <c r="F608" s="551">
        <v>0</v>
      </c>
      <c r="G608" s="551">
        <v>0</v>
      </c>
      <c r="H608" s="551">
        <v>139207859</v>
      </c>
      <c r="I608" s="551">
        <v>0</v>
      </c>
      <c r="J608" s="551">
        <v>139207859</v>
      </c>
      <c r="K608" s="551">
        <v>139207859</v>
      </c>
      <c r="L608" s="551">
        <v>123097420</v>
      </c>
      <c r="M608" s="551">
        <v>123097420</v>
      </c>
      <c r="N608" s="551">
        <v>0</v>
      </c>
      <c r="O608" s="551">
        <v>16110439</v>
      </c>
      <c r="P608" s="551">
        <v>0</v>
      </c>
      <c r="Q608" s="551">
        <v>16110439</v>
      </c>
      <c r="R608" s="551">
        <v>0</v>
      </c>
    </row>
    <row r="609" spans="1:18">
      <c r="A609" s="622" t="s">
        <v>1806</v>
      </c>
      <c r="B609" s="622" t="s">
        <v>149</v>
      </c>
      <c r="C609" s="550">
        <v>0</v>
      </c>
      <c r="D609" s="550">
        <v>0</v>
      </c>
      <c r="E609" s="550">
        <v>0</v>
      </c>
      <c r="F609" s="550">
        <v>0</v>
      </c>
      <c r="G609" s="550"/>
      <c r="H609" s="550">
        <v>13035230</v>
      </c>
      <c r="I609" s="550"/>
      <c r="J609" s="550">
        <v>13035230</v>
      </c>
      <c r="K609" s="550">
        <v>13035230</v>
      </c>
      <c r="L609" s="550">
        <v>10335230</v>
      </c>
      <c r="M609" s="550">
        <v>10335230</v>
      </c>
      <c r="N609" s="550">
        <v>0</v>
      </c>
      <c r="O609" s="550">
        <v>2700000</v>
      </c>
      <c r="P609" s="550">
        <v>0</v>
      </c>
      <c r="Q609" s="550">
        <v>2700000</v>
      </c>
      <c r="R609" s="550">
        <v>0</v>
      </c>
    </row>
    <row r="610" spans="1:18">
      <c r="A610" s="622" t="s">
        <v>1806</v>
      </c>
      <c r="B610" s="622" t="s">
        <v>148</v>
      </c>
      <c r="C610" s="550">
        <v>0</v>
      </c>
      <c r="D610" s="550">
        <v>0</v>
      </c>
      <c r="E610" s="550">
        <v>0</v>
      </c>
      <c r="F610" s="550">
        <v>0</v>
      </c>
      <c r="G610" s="550"/>
      <c r="H610" s="550">
        <v>126172629</v>
      </c>
      <c r="I610" s="550"/>
      <c r="J610" s="550">
        <v>126172629</v>
      </c>
      <c r="K610" s="550">
        <v>126172629</v>
      </c>
      <c r="L610" s="550">
        <v>112762190</v>
      </c>
      <c r="M610" s="550">
        <v>112762190</v>
      </c>
      <c r="N610" s="550">
        <v>0</v>
      </c>
      <c r="O610" s="550">
        <v>13410439</v>
      </c>
      <c r="P610" s="550">
        <v>0</v>
      </c>
      <c r="Q610" s="550">
        <v>13410439</v>
      </c>
      <c r="R610" s="550">
        <v>0</v>
      </c>
    </row>
    <row r="611" spans="1:18">
      <c r="A611" s="622" t="s">
        <v>1804</v>
      </c>
      <c r="B611" s="622" t="s">
        <v>2629</v>
      </c>
      <c r="C611" s="550">
        <v>0</v>
      </c>
      <c r="D611" s="550">
        <v>0</v>
      </c>
      <c r="E611" s="550">
        <v>0</v>
      </c>
      <c r="F611" s="550">
        <v>0</v>
      </c>
      <c r="G611" s="550">
        <v>0</v>
      </c>
      <c r="H611" s="550">
        <v>10000000</v>
      </c>
      <c r="I611" s="550">
        <v>0</v>
      </c>
      <c r="J611" s="550">
        <v>10000000</v>
      </c>
      <c r="K611" s="550">
        <v>10000000</v>
      </c>
      <c r="L611" s="550">
        <v>10000000</v>
      </c>
      <c r="M611" s="550">
        <v>10000000</v>
      </c>
      <c r="N611" s="550">
        <v>0</v>
      </c>
      <c r="O611" s="550">
        <v>0</v>
      </c>
      <c r="P611" s="550">
        <v>0</v>
      </c>
      <c r="Q611" s="550">
        <v>0</v>
      </c>
      <c r="R611" s="550">
        <v>0</v>
      </c>
    </row>
    <row r="612" spans="1:18">
      <c r="A612" s="622" t="s">
        <v>1805</v>
      </c>
      <c r="B612" s="622" t="s">
        <v>145</v>
      </c>
      <c r="C612" s="551">
        <v>0</v>
      </c>
      <c r="D612" s="551">
        <v>0</v>
      </c>
      <c r="E612" s="551">
        <v>0</v>
      </c>
      <c r="F612" s="551">
        <v>0</v>
      </c>
      <c r="G612" s="551">
        <v>0</v>
      </c>
      <c r="H612" s="551">
        <v>10000000</v>
      </c>
      <c r="I612" s="551">
        <v>0</v>
      </c>
      <c r="J612" s="551">
        <v>10000000</v>
      </c>
      <c r="K612" s="551">
        <v>10000000</v>
      </c>
      <c r="L612" s="551">
        <v>10000000</v>
      </c>
      <c r="M612" s="551">
        <v>10000000</v>
      </c>
      <c r="N612" s="551">
        <v>0</v>
      </c>
      <c r="O612" s="551">
        <v>0</v>
      </c>
      <c r="P612" s="551">
        <v>0</v>
      </c>
      <c r="Q612" s="551">
        <v>0</v>
      </c>
      <c r="R612" s="551">
        <v>0</v>
      </c>
    </row>
    <row r="613" spans="1:18">
      <c r="A613" s="622" t="s">
        <v>1806</v>
      </c>
      <c r="B613" s="622" t="s">
        <v>146</v>
      </c>
      <c r="C613" s="550">
        <v>0</v>
      </c>
      <c r="D613" s="550">
        <v>0</v>
      </c>
      <c r="E613" s="550">
        <v>0</v>
      </c>
      <c r="F613" s="550">
        <v>0</v>
      </c>
      <c r="G613" s="550"/>
      <c r="H613" s="550">
        <v>10000000</v>
      </c>
      <c r="I613" s="550"/>
      <c r="J613" s="550">
        <v>10000000</v>
      </c>
      <c r="K613" s="550">
        <v>10000000</v>
      </c>
      <c r="L613" s="550">
        <v>10000000</v>
      </c>
      <c r="M613" s="550">
        <v>10000000</v>
      </c>
      <c r="N613" s="550">
        <v>0</v>
      </c>
      <c r="O613" s="550">
        <v>0</v>
      </c>
      <c r="P613" s="550">
        <v>0</v>
      </c>
      <c r="Q613" s="550">
        <v>0</v>
      </c>
      <c r="R613" s="550">
        <v>0</v>
      </c>
    </row>
    <row r="614" spans="1:18">
      <c r="A614" s="622" t="s">
        <v>1804</v>
      </c>
      <c r="B614" s="622" t="s">
        <v>2245</v>
      </c>
      <c r="C614" s="550">
        <v>102600000</v>
      </c>
      <c r="D614" s="550">
        <v>0</v>
      </c>
      <c r="E614" s="550">
        <v>0</v>
      </c>
      <c r="F614" s="550">
        <v>0</v>
      </c>
      <c r="G614" s="550">
        <v>0</v>
      </c>
      <c r="H614" s="550">
        <v>0</v>
      </c>
      <c r="I614" s="550">
        <v>0</v>
      </c>
      <c r="J614" s="550">
        <v>0</v>
      </c>
      <c r="K614" s="550">
        <v>102600000</v>
      </c>
      <c r="L614" s="550">
        <v>101538000</v>
      </c>
      <c r="M614" s="550">
        <v>101538000</v>
      </c>
      <c r="N614" s="550">
        <v>0</v>
      </c>
      <c r="O614" s="550">
        <v>0</v>
      </c>
      <c r="P614" s="550">
        <v>0</v>
      </c>
      <c r="Q614" s="550">
        <v>0</v>
      </c>
      <c r="R614" s="550">
        <v>1062000</v>
      </c>
    </row>
    <row r="615" spans="1:18">
      <c r="A615" s="622" t="s">
        <v>1805</v>
      </c>
      <c r="B615" s="622" t="s">
        <v>2398</v>
      </c>
      <c r="C615" s="551">
        <v>102600000</v>
      </c>
      <c r="D615" s="551">
        <v>0</v>
      </c>
      <c r="E615" s="551">
        <v>0</v>
      </c>
      <c r="F615" s="551">
        <v>0</v>
      </c>
      <c r="G615" s="551">
        <v>0</v>
      </c>
      <c r="H615" s="551">
        <v>0</v>
      </c>
      <c r="I615" s="551">
        <v>0</v>
      </c>
      <c r="J615" s="551">
        <v>0</v>
      </c>
      <c r="K615" s="551">
        <v>102600000</v>
      </c>
      <c r="L615" s="551">
        <v>101538000</v>
      </c>
      <c r="M615" s="551">
        <v>101538000</v>
      </c>
      <c r="N615" s="551">
        <v>0</v>
      </c>
      <c r="O615" s="551">
        <v>0</v>
      </c>
      <c r="P615" s="551">
        <v>0</v>
      </c>
      <c r="Q615" s="551">
        <v>0</v>
      </c>
      <c r="R615" s="551">
        <v>1062000</v>
      </c>
    </row>
    <row r="616" spans="1:18">
      <c r="A616" s="622" t="s">
        <v>1806</v>
      </c>
      <c r="B616" s="622" t="s">
        <v>2540</v>
      </c>
      <c r="C616" s="550">
        <v>102600000</v>
      </c>
      <c r="D616" s="550">
        <v>0</v>
      </c>
      <c r="E616" s="550">
        <v>0</v>
      </c>
      <c r="F616" s="550">
        <v>0</v>
      </c>
      <c r="G616" s="550"/>
      <c r="H616" s="550">
        <v>0</v>
      </c>
      <c r="I616" s="550"/>
      <c r="J616" s="550">
        <v>0</v>
      </c>
      <c r="K616" s="550">
        <v>102600000</v>
      </c>
      <c r="L616" s="550">
        <v>101538000</v>
      </c>
      <c r="M616" s="550">
        <v>101538000</v>
      </c>
      <c r="N616" s="550">
        <v>0</v>
      </c>
      <c r="O616" s="550">
        <v>0</v>
      </c>
      <c r="P616" s="550">
        <v>0</v>
      </c>
      <c r="Q616" s="550">
        <v>0</v>
      </c>
      <c r="R616" s="550">
        <v>1062000</v>
      </c>
    </row>
    <row r="617" spans="1:18">
      <c r="A617" s="622" t="s">
        <v>1804</v>
      </c>
      <c r="B617" s="622" t="s">
        <v>2563</v>
      </c>
      <c r="C617" s="550">
        <v>0</v>
      </c>
      <c r="D617" s="550">
        <v>0</v>
      </c>
      <c r="E617" s="550">
        <v>0</v>
      </c>
      <c r="F617" s="550">
        <v>0</v>
      </c>
      <c r="G617" s="550">
        <v>0</v>
      </c>
      <c r="H617" s="550">
        <v>355400000</v>
      </c>
      <c r="I617" s="550">
        <v>0</v>
      </c>
      <c r="J617" s="550">
        <v>355400000</v>
      </c>
      <c r="K617" s="550">
        <v>355400000</v>
      </c>
      <c r="L617" s="550">
        <v>264751500</v>
      </c>
      <c r="M617" s="550">
        <v>264751500</v>
      </c>
      <c r="N617" s="550">
        <v>0</v>
      </c>
      <c r="O617" s="550">
        <v>0</v>
      </c>
      <c r="P617" s="550">
        <v>0</v>
      </c>
      <c r="Q617" s="550">
        <v>0</v>
      </c>
      <c r="R617" s="550">
        <v>90648500</v>
      </c>
    </row>
    <row r="618" spans="1:18">
      <c r="A618" s="622" t="s">
        <v>1805</v>
      </c>
      <c r="B618" s="622" t="s">
        <v>1843</v>
      </c>
      <c r="C618" s="551">
        <v>0</v>
      </c>
      <c r="D618" s="551">
        <v>0</v>
      </c>
      <c r="E618" s="551">
        <v>0</v>
      </c>
      <c r="F618" s="551">
        <v>0</v>
      </c>
      <c r="G618" s="551">
        <v>0</v>
      </c>
      <c r="H618" s="551">
        <v>150000000</v>
      </c>
      <c r="I618" s="551">
        <v>0</v>
      </c>
      <c r="J618" s="551">
        <v>150000000</v>
      </c>
      <c r="K618" s="551">
        <v>150000000</v>
      </c>
      <c r="L618" s="551">
        <v>126931000</v>
      </c>
      <c r="M618" s="551">
        <v>126931000</v>
      </c>
      <c r="N618" s="551">
        <v>0</v>
      </c>
      <c r="O618" s="551">
        <v>0</v>
      </c>
      <c r="P618" s="551">
        <v>0</v>
      </c>
      <c r="Q618" s="551">
        <v>0</v>
      </c>
      <c r="R618" s="551">
        <v>23069000</v>
      </c>
    </row>
    <row r="619" spans="1:18">
      <c r="A619" s="622" t="s">
        <v>1806</v>
      </c>
      <c r="B619" s="622" t="s">
        <v>1828</v>
      </c>
      <c r="C619" s="550">
        <v>0</v>
      </c>
      <c r="D619" s="550">
        <v>0</v>
      </c>
      <c r="E619" s="550">
        <v>0</v>
      </c>
      <c r="F619" s="550">
        <v>0</v>
      </c>
      <c r="G619" s="550"/>
      <c r="H619" s="550">
        <v>150000000</v>
      </c>
      <c r="I619" s="550"/>
      <c r="J619" s="550">
        <v>150000000</v>
      </c>
      <c r="K619" s="550">
        <v>150000000</v>
      </c>
      <c r="L619" s="550">
        <v>126931000</v>
      </c>
      <c r="M619" s="550">
        <v>126931000</v>
      </c>
      <c r="N619" s="550">
        <v>0</v>
      </c>
      <c r="O619" s="550">
        <v>0</v>
      </c>
      <c r="P619" s="550">
        <v>0</v>
      </c>
      <c r="Q619" s="550">
        <v>0</v>
      </c>
      <c r="R619" s="550">
        <v>23069000</v>
      </c>
    </row>
    <row r="620" spans="1:18">
      <c r="A620" s="622" t="s">
        <v>1805</v>
      </c>
      <c r="B620" s="622" t="s">
        <v>298</v>
      </c>
      <c r="C620" s="551">
        <v>0</v>
      </c>
      <c r="D620" s="551">
        <v>0</v>
      </c>
      <c r="E620" s="551">
        <v>0</v>
      </c>
      <c r="F620" s="551">
        <v>0</v>
      </c>
      <c r="G620" s="551">
        <v>0</v>
      </c>
      <c r="H620" s="551">
        <v>205400000</v>
      </c>
      <c r="I620" s="551">
        <v>0</v>
      </c>
      <c r="J620" s="551">
        <v>205400000</v>
      </c>
      <c r="K620" s="551">
        <v>205400000</v>
      </c>
      <c r="L620" s="551">
        <v>137820500</v>
      </c>
      <c r="M620" s="551">
        <v>137820500</v>
      </c>
      <c r="N620" s="551">
        <v>0</v>
      </c>
      <c r="O620" s="551">
        <v>0</v>
      </c>
      <c r="P620" s="551">
        <v>0</v>
      </c>
      <c r="Q620" s="551">
        <v>0</v>
      </c>
      <c r="R620" s="551">
        <v>67579500</v>
      </c>
    </row>
    <row r="621" spans="1:18">
      <c r="A621" s="622" t="s">
        <v>1806</v>
      </c>
      <c r="B621" s="622" t="s">
        <v>2602</v>
      </c>
      <c r="C621" s="550">
        <v>0</v>
      </c>
      <c r="D621" s="550">
        <v>0</v>
      </c>
      <c r="E621" s="550">
        <v>0</v>
      </c>
      <c r="F621" s="550">
        <v>-77821660</v>
      </c>
      <c r="G621" s="550"/>
      <c r="H621" s="550">
        <v>205400000</v>
      </c>
      <c r="I621" s="550"/>
      <c r="J621" s="550">
        <v>127578340</v>
      </c>
      <c r="K621" s="550">
        <v>127578340</v>
      </c>
      <c r="L621" s="550">
        <v>59998840</v>
      </c>
      <c r="M621" s="550">
        <v>59998840</v>
      </c>
      <c r="N621" s="550">
        <v>0</v>
      </c>
      <c r="O621" s="550">
        <v>0</v>
      </c>
      <c r="P621" s="550">
        <v>0</v>
      </c>
      <c r="Q621" s="550">
        <v>0</v>
      </c>
      <c r="R621" s="550">
        <v>67579500</v>
      </c>
    </row>
    <row r="622" spans="1:18">
      <c r="A622" s="622" t="s">
        <v>1806</v>
      </c>
      <c r="B622" s="622" t="s">
        <v>2612</v>
      </c>
      <c r="C622" s="550">
        <v>0</v>
      </c>
      <c r="D622" s="550">
        <v>0</v>
      </c>
      <c r="E622" s="550">
        <v>0</v>
      </c>
      <c r="F622" s="550">
        <v>32824880</v>
      </c>
      <c r="G622" s="550"/>
      <c r="H622" s="550">
        <v>0</v>
      </c>
      <c r="I622" s="550"/>
      <c r="J622" s="550">
        <v>32824880</v>
      </c>
      <c r="K622" s="550">
        <v>32824880</v>
      </c>
      <c r="L622" s="550">
        <v>32824880</v>
      </c>
      <c r="M622" s="550">
        <v>32824880</v>
      </c>
      <c r="N622" s="550">
        <v>0</v>
      </c>
      <c r="O622" s="550">
        <v>0</v>
      </c>
      <c r="P622" s="550">
        <v>0</v>
      </c>
      <c r="Q622" s="550">
        <v>0</v>
      </c>
      <c r="R622" s="550">
        <v>0</v>
      </c>
    </row>
    <row r="623" spans="1:18">
      <c r="A623" s="622" t="s">
        <v>1806</v>
      </c>
      <c r="B623" s="622" t="s">
        <v>319</v>
      </c>
      <c r="C623" s="550">
        <v>0</v>
      </c>
      <c r="D623" s="550">
        <v>0</v>
      </c>
      <c r="E623" s="550">
        <v>0</v>
      </c>
      <c r="F623" s="550">
        <v>37349040</v>
      </c>
      <c r="G623" s="550"/>
      <c r="H623" s="550">
        <v>0</v>
      </c>
      <c r="I623" s="550"/>
      <c r="J623" s="550">
        <v>37349040</v>
      </c>
      <c r="K623" s="550">
        <v>37349040</v>
      </c>
      <c r="L623" s="550">
        <v>37349040</v>
      </c>
      <c r="M623" s="550">
        <v>37349040</v>
      </c>
      <c r="N623" s="550">
        <v>0</v>
      </c>
      <c r="O623" s="550">
        <v>0</v>
      </c>
      <c r="P623" s="550">
        <v>0</v>
      </c>
      <c r="Q623" s="550">
        <v>0</v>
      </c>
      <c r="R623" s="550">
        <v>0</v>
      </c>
    </row>
    <row r="624" spans="1:18">
      <c r="A624" s="622" t="s">
        <v>1806</v>
      </c>
      <c r="B624" s="622" t="s">
        <v>320</v>
      </c>
      <c r="C624" s="550">
        <v>0</v>
      </c>
      <c r="D624" s="550">
        <v>0</v>
      </c>
      <c r="E624" s="550">
        <v>0</v>
      </c>
      <c r="F624" s="550">
        <v>7647740</v>
      </c>
      <c r="G624" s="550"/>
      <c r="H624" s="550">
        <v>0</v>
      </c>
      <c r="I624" s="550"/>
      <c r="J624" s="550">
        <v>7647740</v>
      </c>
      <c r="K624" s="550">
        <v>7647740</v>
      </c>
      <c r="L624" s="550">
        <v>7647740</v>
      </c>
      <c r="M624" s="550">
        <v>7647740</v>
      </c>
      <c r="N624" s="550">
        <v>0</v>
      </c>
      <c r="O624" s="550">
        <v>0</v>
      </c>
      <c r="P624" s="550">
        <v>0</v>
      </c>
      <c r="Q624" s="550">
        <v>0</v>
      </c>
      <c r="R624" s="550">
        <v>0</v>
      </c>
    </row>
    <row r="625" spans="1:18">
      <c r="A625" s="622" t="s">
        <v>1804</v>
      </c>
      <c r="B625" s="622" t="s">
        <v>2571</v>
      </c>
      <c r="C625" s="550">
        <v>0</v>
      </c>
      <c r="D625" s="550">
        <v>0</v>
      </c>
      <c r="E625" s="550">
        <v>0</v>
      </c>
      <c r="F625" s="550">
        <v>0</v>
      </c>
      <c r="G625" s="550">
        <v>0</v>
      </c>
      <c r="H625" s="550">
        <v>70000000</v>
      </c>
      <c r="I625" s="550">
        <v>0</v>
      </c>
      <c r="J625" s="550">
        <v>70000000</v>
      </c>
      <c r="K625" s="550">
        <v>70000000</v>
      </c>
      <c r="L625" s="550">
        <v>61569320</v>
      </c>
      <c r="M625" s="550">
        <v>61569320</v>
      </c>
      <c r="N625" s="550">
        <v>0</v>
      </c>
      <c r="O625" s="550">
        <v>0</v>
      </c>
      <c r="P625" s="550">
        <v>0</v>
      </c>
      <c r="Q625" s="550">
        <v>0</v>
      </c>
      <c r="R625" s="550">
        <v>8430680</v>
      </c>
    </row>
    <row r="626" spans="1:18">
      <c r="A626" s="622" t="s">
        <v>1805</v>
      </c>
      <c r="B626" s="622" t="s">
        <v>235</v>
      </c>
      <c r="C626" s="551">
        <v>0</v>
      </c>
      <c r="D626" s="551">
        <v>0</v>
      </c>
      <c r="E626" s="551">
        <v>0</v>
      </c>
      <c r="F626" s="551">
        <v>0</v>
      </c>
      <c r="G626" s="551">
        <v>0</v>
      </c>
      <c r="H626" s="551">
        <v>70000000</v>
      </c>
      <c r="I626" s="551">
        <v>0</v>
      </c>
      <c r="J626" s="551">
        <v>70000000</v>
      </c>
      <c r="K626" s="551">
        <v>70000000</v>
      </c>
      <c r="L626" s="551">
        <v>61569320</v>
      </c>
      <c r="M626" s="551">
        <v>61569320</v>
      </c>
      <c r="N626" s="551">
        <v>0</v>
      </c>
      <c r="O626" s="551">
        <v>0</v>
      </c>
      <c r="P626" s="551">
        <v>0</v>
      </c>
      <c r="Q626" s="551">
        <v>0</v>
      </c>
      <c r="R626" s="551">
        <v>8430680</v>
      </c>
    </row>
    <row r="627" spans="1:18">
      <c r="A627" s="622" t="s">
        <v>1806</v>
      </c>
      <c r="B627" s="622" t="s">
        <v>235</v>
      </c>
      <c r="C627" s="550">
        <v>0</v>
      </c>
      <c r="D627" s="550">
        <v>0</v>
      </c>
      <c r="E627" s="550">
        <v>0</v>
      </c>
      <c r="F627" s="550">
        <v>0</v>
      </c>
      <c r="G627" s="550"/>
      <c r="H627" s="550">
        <v>70000000</v>
      </c>
      <c r="I627" s="550"/>
      <c r="J627" s="550">
        <v>70000000</v>
      </c>
      <c r="K627" s="550">
        <v>70000000</v>
      </c>
      <c r="L627" s="550">
        <v>61569320</v>
      </c>
      <c r="M627" s="550">
        <v>61569320</v>
      </c>
      <c r="N627" s="550">
        <v>0</v>
      </c>
      <c r="O627" s="550">
        <v>0</v>
      </c>
      <c r="P627" s="550">
        <v>0</v>
      </c>
      <c r="Q627" s="550">
        <v>0</v>
      </c>
      <c r="R627" s="550">
        <v>8430680</v>
      </c>
    </row>
    <row r="628" spans="1:18">
      <c r="A628" s="622" t="s">
        <v>1804</v>
      </c>
      <c r="B628" s="622" t="s">
        <v>197</v>
      </c>
      <c r="C628" s="550">
        <v>0</v>
      </c>
      <c r="D628" s="550">
        <v>0</v>
      </c>
      <c r="E628" s="550">
        <v>0</v>
      </c>
      <c r="F628" s="550">
        <v>0</v>
      </c>
      <c r="G628" s="550">
        <v>0</v>
      </c>
      <c r="H628" s="550">
        <v>41854620</v>
      </c>
      <c r="I628" s="550">
        <v>0</v>
      </c>
      <c r="J628" s="550">
        <v>41854620</v>
      </c>
      <c r="K628" s="550">
        <v>41854620</v>
      </c>
      <c r="L628" s="550">
        <v>41854620</v>
      </c>
      <c r="M628" s="550">
        <v>41854620</v>
      </c>
      <c r="N628" s="550">
        <v>0</v>
      </c>
      <c r="O628" s="550">
        <v>0</v>
      </c>
      <c r="P628" s="550">
        <v>0</v>
      </c>
      <c r="Q628" s="550">
        <v>0</v>
      </c>
      <c r="R628" s="550">
        <v>0</v>
      </c>
    </row>
    <row r="629" spans="1:18">
      <c r="A629" s="622" t="s">
        <v>1805</v>
      </c>
      <c r="B629" s="622" t="s">
        <v>321</v>
      </c>
      <c r="C629" s="551">
        <v>0</v>
      </c>
      <c r="D629" s="551">
        <v>0</v>
      </c>
      <c r="E629" s="551">
        <v>0</v>
      </c>
      <c r="F629" s="551">
        <v>-13712</v>
      </c>
      <c r="G629" s="551">
        <v>0</v>
      </c>
      <c r="H629" s="551">
        <v>6150965</v>
      </c>
      <c r="I629" s="551">
        <v>0</v>
      </c>
      <c r="J629" s="551">
        <v>6137253</v>
      </c>
      <c r="K629" s="551">
        <v>6137253</v>
      </c>
      <c r="L629" s="551">
        <v>6137253</v>
      </c>
      <c r="M629" s="551">
        <v>6137253</v>
      </c>
      <c r="N629" s="551">
        <v>0</v>
      </c>
      <c r="O629" s="551">
        <v>0</v>
      </c>
      <c r="P629" s="551">
        <v>0</v>
      </c>
      <c r="Q629" s="551">
        <v>0</v>
      </c>
      <c r="R629" s="551">
        <v>0</v>
      </c>
    </row>
    <row r="630" spans="1:18">
      <c r="A630" s="622" t="s">
        <v>1806</v>
      </c>
      <c r="B630" s="622" t="s">
        <v>144</v>
      </c>
      <c r="C630" s="550">
        <v>0</v>
      </c>
      <c r="D630" s="550">
        <v>0</v>
      </c>
      <c r="E630" s="550">
        <v>0</v>
      </c>
      <c r="F630" s="550">
        <v>-13712</v>
      </c>
      <c r="G630" s="550"/>
      <c r="H630" s="550">
        <v>3573965</v>
      </c>
      <c r="I630" s="550"/>
      <c r="J630" s="550">
        <v>3560253</v>
      </c>
      <c r="K630" s="550">
        <v>3560253</v>
      </c>
      <c r="L630" s="550">
        <v>3560253</v>
      </c>
      <c r="M630" s="550">
        <v>3560253</v>
      </c>
      <c r="N630" s="550">
        <v>0</v>
      </c>
      <c r="O630" s="550">
        <v>0</v>
      </c>
      <c r="P630" s="550">
        <v>0</v>
      </c>
      <c r="Q630" s="550">
        <v>0</v>
      </c>
      <c r="R630" s="550">
        <v>0</v>
      </c>
    </row>
    <row r="631" spans="1:18">
      <c r="A631" s="622" t="s">
        <v>1806</v>
      </c>
      <c r="B631" s="622" t="s">
        <v>204</v>
      </c>
      <c r="C631" s="550">
        <v>0</v>
      </c>
      <c r="D631" s="550">
        <v>0</v>
      </c>
      <c r="E631" s="550">
        <v>0</v>
      </c>
      <c r="F631" s="550">
        <v>0</v>
      </c>
      <c r="G631" s="550"/>
      <c r="H631" s="550">
        <v>2277000</v>
      </c>
      <c r="I631" s="550"/>
      <c r="J631" s="550">
        <v>2277000</v>
      </c>
      <c r="K631" s="550">
        <v>2277000</v>
      </c>
      <c r="L631" s="550">
        <v>2277000</v>
      </c>
      <c r="M631" s="550">
        <v>2277000</v>
      </c>
      <c r="N631" s="550">
        <v>0</v>
      </c>
      <c r="O631" s="550">
        <v>0</v>
      </c>
      <c r="P631" s="550">
        <v>0</v>
      </c>
      <c r="Q631" s="550">
        <v>0</v>
      </c>
      <c r="R631" s="550">
        <v>0</v>
      </c>
    </row>
    <row r="632" spans="1:18">
      <c r="A632" s="622" t="s">
        <v>1806</v>
      </c>
      <c r="B632" s="622" t="s">
        <v>220</v>
      </c>
      <c r="C632" s="550">
        <v>0</v>
      </c>
      <c r="D632" s="550">
        <v>0</v>
      </c>
      <c r="E632" s="550">
        <v>0</v>
      </c>
      <c r="F632" s="550">
        <v>0</v>
      </c>
      <c r="G632" s="550"/>
      <c r="H632" s="550">
        <v>300000</v>
      </c>
      <c r="I632" s="550"/>
      <c r="J632" s="550">
        <v>300000</v>
      </c>
      <c r="K632" s="550">
        <v>300000</v>
      </c>
      <c r="L632" s="550">
        <v>300000</v>
      </c>
      <c r="M632" s="550">
        <v>300000</v>
      </c>
      <c r="N632" s="550">
        <v>0</v>
      </c>
      <c r="O632" s="550">
        <v>0</v>
      </c>
      <c r="P632" s="550">
        <v>0</v>
      </c>
      <c r="Q632" s="550">
        <v>0</v>
      </c>
      <c r="R632" s="550">
        <v>0</v>
      </c>
    </row>
    <row r="633" spans="1:18">
      <c r="A633" s="622" t="s">
        <v>1805</v>
      </c>
      <c r="B633" s="622" t="s">
        <v>316</v>
      </c>
      <c r="C633" s="551">
        <v>0</v>
      </c>
      <c r="D633" s="551">
        <v>0</v>
      </c>
      <c r="E633" s="551">
        <v>0</v>
      </c>
      <c r="F633" s="551">
        <v>-263655</v>
      </c>
      <c r="G633" s="551">
        <v>0</v>
      </c>
      <c r="H633" s="551">
        <v>26303655</v>
      </c>
      <c r="I633" s="551">
        <v>0</v>
      </c>
      <c r="J633" s="551">
        <v>26040000</v>
      </c>
      <c r="K633" s="551">
        <v>26040000</v>
      </c>
      <c r="L633" s="551">
        <v>26040000</v>
      </c>
      <c r="M633" s="551">
        <v>26040000</v>
      </c>
      <c r="N633" s="551">
        <v>0</v>
      </c>
      <c r="O633" s="551">
        <v>0</v>
      </c>
      <c r="P633" s="551">
        <v>0</v>
      </c>
      <c r="Q633" s="551">
        <v>0</v>
      </c>
      <c r="R633" s="551">
        <v>0</v>
      </c>
    </row>
    <row r="634" spans="1:18">
      <c r="A634" s="622" t="s">
        <v>1806</v>
      </c>
      <c r="B634" s="622" t="s">
        <v>318</v>
      </c>
      <c r="C634" s="550">
        <v>0</v>
      </c>
      <c r="D634" s="550">
        <v>0</v>
      </c>
      <c r="E634" s="550">
        <v>0</v>
      </c>
      <c r="F634" s="550">
        <v>-263655</v>
      </c>
      <c r="G634" s="550"/>
      <c r="H634" s="550">
        <v>26303655</v>
      </c>
      <c r="I634" s="550"/>
      <c r="J634" s="550">
        <v>26040000</v>
      </c>
      <c r="K634" s="550">
        <v>26040000</v>
      </c>
      <c r="L634" s="550">
        <v>26040000</v>
      </c>
      <c r="M634" s="550">
        <v>26040000</v>
      </c>
      <c r="N634" s="550">
        <v>0</v>
      </c>
      <c r="O634" s="550">
        <v>0</v>
      </c>
      <c r="P634" s="550">
        <v>0</v>
      </c>
      <c r="Q634" s="550">
        <v>0</v>
      </c>
      <c r="R634" s="550">
        <v>0</v>
      </c>
    </row>
    <row r="635" spans="1:18">
      <c r="A635" s="622" t="s">
        <v>1805</v>
      </c>
      <c r="B635" s="622" t="s">
        <v>160</v>
      </c>
      <c r="C635" s="551">
        <v>0</v>
      </c>
      <c r="D635" s="551">
        <v>0</v>
      </c>
      <c r="E635" s="551">
        <v>0</v>
      </c>
      <c r="F635" s="551">
        <v>0</v>
      </c>
      <c r="G635" s="551">
        <v>0</v>
      </c>
      <c r="H635" s="551">
        <v>3000000</v>
      </c>
      <c r="I635" s="551">
        <v>0</v>
      </c>
      <c r="J635" s="551">
        <v>3000000</v>
      </c>
      <c r="K635" s="551">
        <v>3000000</v>
      </c>
      <c r="L635" s="551">
        <v>3000000</v>
      </c>
      <c r="M635" s="551">
        <v>3000000</v>
      </c>
      <c r="N635" s="551">
        <v>0</v>
      </c>
      <c r="O635" s="551">
        <v>0</v>
      </c>
      <c r="P635" s="551">
        <v>0</v>
      </c>
      <c r="Q635" s="551">
        <v>0</v>
      </c>
      <c r="R635" s="551">
        <v>0</v>
      </c>
    </row>
    <row r="636" spans="1:18">
      <c r="A636" s="622" t="s">
        <v>1806</v>
      </c>
      <c r="B636" s="622" t="s">
        <v>161</v>
      </c>
      <c r="C636" s="550">
        <v>0</v>
      </c>
      <c r="D636" s="550">
        <v>0</v>
      </c>
      <c r="E636" s="550">
        <v>0</v>
      </c>
      <c r="F636" s="550">
        <v>0</v>
      </c>
      <c r="G636" s="550"/>
      <c r="H636" s="550">
        <v>3000000</v>
      </c>
      <c r="I636" s="550"/>
      <c r="J636" s="550">
        <v>3000000</v>
      </c>
      <c r="K636" s="550">
        <v>3000000</v>
      </c>
      <c r="L636" s="550">
        <v>3000000</v>
      </c>
      <c r="M636" s="550">
        <v>3000000</v>
      </c>
      <c r="N636" s="550">
        <v>0</v>
      </c>
      <c r="O636" s="550">
        <v>0</v>
      </c>
      <c r="P636" s="550">
        <v>0</v>
      </c>
      <c r="Q636" s="550">
        <v>0</v>
      </c>
      <c r="R636" s="550">
        <v>0</v>
      </c>
    </row>
    <row r="637" spans="1:18">
      <c r="A637" s="622" t="s">
        <v>1805</v>
      </c>
      <c r="B637" s="622" t="s">
        <v>2460</v>
      </c>
      <c r="C637" s="551">
        <v>0</v>
      </c>
      <c r="D637" s="551">
        <v>0</v>
      </c>
      <c r="E637" s="551">
        <v>0</v>
      </c>
      <c r="F637" s="551">
        <v>277367</v>
      </c>
      <c r="G637" s="551">
        <v>0</v>
      </c>
      <c r="H637" s="551">
        <v>1000000</v>
      </c>
      <c r="I637" s="551">
        <v>0</v>
      </c>
      <c r="J637" s="551">
        <v>1277367</v>
      </c>
      <c r="K637" s="551">
        <v>1277367</v>
      </c>
      <c r="L637" s="551">
        <v>1277367</v>
      </c>
      <c r="M637" s="551">
        <v>1277367</v>
      </c>
      <c r="N637" s="551">
        <v>0</v>
      </c>
      <c r="O637" s="551">
        <v>0</v>
      </c>
      <c r="P637" s="551">
        <v>0</v>
      </c>
      <c r="Q637" s="551">
        <v>0</v>
      </c>
      <c r="R637" s="551">
        <v>0</v>
      </c>
    </row>
    <row r="638" spans="1:18">
      <c r="A638" s="622" t="s">
        <v>1806</v>
      </c>
      <c r="B638" s="622" t="s">
        <v>2460</v>
      </c>
      <c r="C638" s="550">
        <v>0</v>
      </c>
      <c r="D638" s="550">
        <v>0</v>
      </c>
      <c r="E638" s="550">
        <v>0</v>
      </c>
      <c r="F638" s="550">
        <v>277367</v>
      </c>
      <c r="G638" s="550"/>
      <c r="H638" s="550">
        <v>1000000</v>
      </c>
      <c r="I638" s="550"/>
      <c r="J638" s="550">
        <v>1277367</v>
      </c>
      <c r="K638" s="550">
        <v>1277367</v>
      </c>
      <c r="L638" s="550">
        <v>1277367</v>
      </c>
      <c r="M638" s="550">
        <v>1277367</v>
      </c>
      <c r="N638" s="550">
        <v>0</v>
      </c>
      <c r="O638" s="550">
        <v>0</v>
      </c>
      <c r="P638" s="550">
        <v>0</v>
      </c>
      <c r="Q638" s="550">
        <v>0</v>
      </c>
      <c r="R638" s="550">
        <v>0</v>
      </c>
    </row>
    <row r="639" spans="1:18">
      <c r="A639" s="622" t="s">
        <v>1805</v>
      </c>
      <c r="B639" s="622" t="s">
        <v>315</v>
      </c>
      <c r="C639" s="551">
        <v>0</v>
      </c>
      <c r="D639" s="551">
        <v>0</v>
      </c>
      <c r="E639" s="551">
        <v>0</v>
      </c>
      <c r="F639" s="551">
        <v>0</v>
      </c>
      <c r="G639" s="551">
        <v>0</v>
      </c>
      <c r="H639" s="551">
        <v>3000000</v>
      </c>
      <c r="I639" s="551">
        <v>0</v>
      </c>
      <c r="J639" s="551">
        <v>3000000</v>
      </c>
      <c r="K639" s="551">
        <v>3000000</v>
      </c>
      <c r="L639" s="551">
        <v>3000000</v>
      </c>
      <c r="M639" s="551">
        <v>3000000</v>
      </c>
      <c r="N639" s="551">
        <v>0</v>
      </c>
      <c r="O639" s="551">
        <v>0</v>
      </c>
      <c r="P639" s="551">
        <v>0</v>
      </c>
      <c r="Q639" s="551">
        <v>0</v>
      </c>
      <c r="R639" s="551">
        <v>0</v>
      </c>
    </row>
    <row r="640" spans="1:18">
      <c r="A640" s="622" t="s">
        <v>1806</v>
      </c>
      <c r="B640" s="622" t="s">
        <v>315</v>
      </c>
      <c r="C640" s="550">
        <v>0</v>
      </c>
      <c r="D640" s="550">
        <v>0</v>
      </c>
      <c r="E640" s="550">
        <v>0</v>
      </c>
      <c r="F640" s="550">
        <v>0</v>
      </c>
      <c r="G640" s="550"/>
      <c r="H640" s="550">
        <v>3000000</v>
      </c>
      <c r="I640" s="550"/>
      <c r="J640" s="550">
        <v>3000000</v>
      </c>
      <c r="K640" s="550">
        <v>3000000</v>
      </c>
      <c r="L640" s="550">
        <v>3000000</v>
      </c>
      <c r="M640" s="550">
        <v>3000000</v>
      </c>
      <c r="N640" s="550">
        <v>0</v>
      </c>
      <c r="O640" s="550">
        <v>0</v>
      </c>
      <c r="P640" s="550">
        <v>0</v>
      </c>
      <c r="Q640" s="550">
        <v>0</v>
      </c>
      <c r="R640" s="550">
        <v>0</v>
      </c>
    </row>
    <row r="641" spans="1:18">
      <c r="A641" s="622" t="s">
        <v>1805</v>
      </c>
      <c r="B641" s="622" t="s">
        <v>147</v>
      </c>
      <c r="C641" s="551">
        <v>0</v>
      </c>
      <c r="D641" s="551">
        <v>0</v>
      </c>
      <c r="E641" s="551">
        <v>0</v>
      </c>
      <c r="F641" s="551">
        <v>0</v>
      </c>
      <c r="G641" s="551">
        <v>0</v>
      </c>
      <c r="H641" s="551">
        <v>2400000</v>
      </c>
      <c r="I641" s="551">
        <v>0</v>
      </c>
      <c r="J641" s="551">
        <v>2400000</v>
      </c>
      <c r="K641" s="551">
        <v>2400000</v>
      </c>
      <c r="L641" s="551">
        <v>2400000</v>
      </c>
      <c r="M641" s="551">
        <v>2400000</v>
      </c>
      <c r="N641" s="551">
        <v>0</v>
      </c>
      <c r="O641" s="551">
        <v>0</v>
      </c>
      <c r="P641" s="551">
        <v>0</v>
      </c>
      <c r="Q641" s="551">
        <v>0</v>
      </c>
      <c r="R641" s="551">
        <v>0</v>
      </c>
    </row>
    <row r="642" spans="1:18">
      <c r="A642" s="622" t="s">
        <v>1806</v>
      </c>
      <c r="B642" s="622" t="s">
        <v>148</v>
      </c>
      <c r="C642" s="550">
        <v>0</v>
      </c>
      <c r="D642" s="550">
        <v>0</v>
      </c>
      <c r="E642" s="550">
        <v>0</v>
      </c>
      <c r="F642" s="550">
        <v>0</v>
      </c>
      <c r="G642" s="550"/>
      <c r="H642" s="550">
        <v>2400000</v>
      </c>
      <c r="I642" s="550"/>
      <c r="J642" s="550">
        <v>2400000</v>
      </c>
      <c r="K642" s="550">
        <v>2400000</v>
      </c>
      <c r="L642" s="550">
        <v>2400000</v>
      </c>
      <c r="M642" s="550">
        <v>2400000</v>
      </c>
      <c r="N642" s="550">
        <v>0</v>
      </c>
      <c r="O642" s="550">
        <v>0</v>
      </c>
      <c r="P642" s="550">
        <v>0</v>
      </c>
      <c r="Q642" s="550">
        <v>0</v>
      </c>
      <c r="R642" s="550">
        <v>0</v>
      </c>
    </row>
    <row r="643" spans="1:18">
      <c r="A643" s="622" t="s">
        <v>1804</v>
      </c>
      <c r="B643" s="622" t="s">
        <v>2586</v>
      </c>
      <c r="C643" s="550">
        <v>0</v>
      </c>
      <c r="D643" s="550">
        <v>0</v>
      </c>
      <c r="E643" s="550">
        <v>0</v>
      </c>
      <c r="F643" s="550">
        <v>0</v>
      </c>
      <c r="G643" s="550">
        <v>0</v>
      </c>
      <c r="H643" s="550">
        <v>22600000</v>
      </c>
      <c r="I643" s="550">
        <v>0</v>
      </c>
      <c r="J643" s="550">
        <v>22600000</v>
      </c>
      <c r="K643" s="550">
        <v>22600000</v>
      </c>
      <c r="L643" s="550">
        <v>22455000</v>
      </c>
      <c r="M643" s="550">
        <v>22455000</v>
      </c>
      <c r="N643" s="550">
        <v>0</v>
      </c>
      <c r="O643" s="550">
        <v>0</v>
      </c>
      <c r="P643" s="550">
        <v>0</v>
      </c>
      <c r="Q643" s="550">
        <v>0</v>
      </c>
      <c r="R643" s="550">
        <v>145000</v>
      </c>
    </row>
    <row r="644" spans="1:18">
      <c r="A644" s="622" t="s">
        <v>1805</v>
      </c>
      <c r="B644" s="622" t="s">
        <v>256</v>
      </c>
      <c r="C644" s="551">
        <v>0</v>
      </c>
      <c r="D644" s="551">
        <v>0</v>
      </c>
      <c r="E644" s="551">
        <v>0</v>
      </c>
      <c r="F644" s="551">
        <v>0</v>
      </c>
      <c r="G644" s="551">
        <v>0</v>
      </c>
      <c r="H644" s="551">
        <v>14400000</v>
      </c>
      <c r="I644" s="551">
        <v>0</v>
      </c>
      <c r="J644" s="551">
        <v>14400000</v>
      </c>
      <c r="K644" s="551">
        <v>14400000</v>
      </c>
      <c r="L644" s="551">
        <v>14400000</v>
      </c>
      <c r="M644" s="551">
        <v>14400000</v>
      </c>
      <c r="N644" s="551">
        <v>0</v>
      </c>
      <c r="O644" s="551">
        <v>0</v>
      </c>
      <c r="P644" s="551">
        <v>0</v>
      </c>
      <c r="Q644" s="551">
        <v>0</v>
      </c>
      <c r="R644" s="551">
        <v>0</v>
      </c>
    </row>
    <row r="645" spans="1:18">
      <c r="A645" s="622" t="s">
        <v>1806</v>
      </c>
      <c r="B645" s="622" t="s">
        <v>216</v>
      </c>
      <c r="C645" s="550">
        <v>0</v>
      </c>
      <c r="D645" s="550">
        <v>0</v>
      </c>
      <c r="E645" s="550">
        <v>0</v>
      </c>
      <c r="F645" s="550">
        <v>0</v>
      </c>
      <c r="G645" s="550"/>
      <c r="H645" s="550">
        <v>14400000</v>
      </c>
      <c r="I645" s="550"/>
      <c r="J645" s="550">
        <v>14400000</v>
      </c>
      <c r="K645" s="550">
        <v>14400000</v>
      </c>
      <c r="L645" s="550">
        <v>14400000</v>
      </c>
      <c r="M645" s="550">
        <v>14400000</v>
      </c>
      <c r="N645" s="550">
        <v>0</v>
      </c>
      <c r="O645" s="550">
        <v>0</v>
      </c>
      <c r="P645" s="550">
        <v>0</v>
      </c>
      <c r="Q645" s="550">
        <v>0</v>
      </c>
      <c r="R645" s="550">
        <v>0</v>
      </c>
    </row>
    <row r="646" spans="1:18">
      <c r="A646" s="622" t="s">
        <v>1805</v>
      </c>
      <c r="B646" s="622" t="s">
        <v>322</v>
      </c>
      <c r="C646" s="551">
        <v>0</v>
      </c>
      <c r="D646" s="551">
        <v>0</v>
      </c>
      <c r="E646" s="551">
        <v>0</v>
      </c>
      <c r="F646" s="551">
        <v>0</v>
      </c>
      <c r="G646" s="551">
        <v>0</v>
      </c>
      <c r="H646" s="551">
        <v>4200000</v>
      </c>
      <c r="I646" s="551">
        <v>0</v>
      </c>
      <c r="J646" s="551">
        <v>4200000</v>
      </c>
      <c r="K646" s="551">
        <v>4200000</v>
      </c>
      <c r="L646" s="551">
        <v>4095000</v>
      </c>
      <c r="M646" s="551">
        <v>4095000</v>
      </c>
      <c r="N646" s="551">
        <v>0</v>
      </c>
      <c r="O646" s="551">
        <v>0</v>
      </c>
      <c r="P646" s="551">
        <v>0</v>
      </c>
      <c r="Q646" s="551">
        <v>0</v>
      </c>
      <c r="R646" s="551">
        <v>105000</v>
      </c>
    </row>
    <row r="647" spans="1:18">
      <c r="A647" s="622" t="s">
        <v>1806</v>
      </c>
      <c r="B647" s="622" t="s">
        <v>323</v>
      </c>
      <c r="C647" s="550">
        <v>0</v>
      </c>
      <c r="D647" s="550">
        <v>0</v>
      </c>
      <c r="E647" s="550">
        <v>0</v>
      </c>
      <c r="F647" s="550">
        <v>0</v>
      </c>
      <c r="G647" s="550"/>
      <c r="H647" s="550">
        <v>4200000</v>
      </c>
      <c r="I647" s="550"/>
      <c r="J647" s="550">
        <v>4200000</v>
      </c>
      <c r="K647" s="550">
        <v>4200000</v>
      </c>
      <c r="L647" s="550">
        <v>4095000</v>
      </c>
      <c r="M647" s="550">
        <v>4095000</v>
      </c>
      <c r="N647" s="550">
        <v>0</v>
      </c>
      <c r="O647" s="550">
        <v>0</v>
      </c>
      <c r="P647" s="550">
        <v>0</v>
      </c>
      <c r="Q647" s="550">
        <v>0</v>
      </c>
      <c r="R647" s="550">
        <v>105000</v>
      </c>
    </row>
    <row r="648" spans="1:18">
      <c r="A648" s="622" t="s">
        <v>1805</v>
      </c>
      <c r="B648" s="622" t="s">
        <v>147</v>
      </c>
      <c r="C648" s="551">
        <v>0</v>
      </c>
      <c r="D648" s="551">
        <v>0</v>
      </c>
      <c r="E648" s="551">
        <v>0</v>
      </c>
      <c r="F648" s="551">
        <v>0</v>
      </c>
      <c r="G648" s="551">
        <v>0</v>
      </c>
      <c r="H648" s="551">
        <v>4000000</v>
      </c>
      <c r="I648" s="551">
        <v>0</v>
      </c>
      <c r="J648" s="551">
        <v>4000000</v>
      </c>
      <c r="K648" s="551">
        <v>4000000</v>
      </c>
      <c r="L648" s="551">
        <v>3960000</v>
      </c>
      <c r="M648" s="551">
        <v>3960000</v>
      </c>
      <c r="N648" s="551">
        <v>0</v>
      </c>
      <c r="O648" s="551">
        <v>0</v>
      </c>
      <c r="P648" s="551">
        <v>0</v>
      </c>
      <c r="Q648" s="551">
        <v>0</v>
      </c>
      <c r="R648" s="551">
        <v>40000</v>
      </c>
    </row>
    <row r="649" spans="1:18">
      <c r="A649" s="622" t="s">
        <v>1806</v>
      </c>
      <c r="B649" s="622" t="s">
        <v>149</v>
      </c>
      <c r="C649" s="550">
        <v>0</v>
      </c>
      <c r="D649" s="550">
        <v>0</v>
      </c>
      <c r="E649" s="550">
        <v>0</v>
      </c>
      <c r="F649" s="550">
        <v>0</v>
      </c>
      <c r="G649" s="550"/>
      <c r="H649" s="550">
        <v>3600000</v>
      </c>
      <c r="I649" s="550"/>
      <c r="J649" s="550">
        <v>3600000</v>
      </c>
      <c r="K649" s="550">
        <v>3600000</v>
      </c>
      <c r="L649" s="550">
        <v>3600000</v>
      </c>
      <c r="M649" s="550">
        <v>3600000</v>
      </c>
      <c r="N649" s="550">
        <v>0</v>
      </c>
      <c r="O649" s="550">
        <v>0</v>
      </c>
      <c r="P649" s="550">
        <v>0</v>
      </c>
      <c r="Q649" s="550">
        <v>0</v>
      </c>
      <c r="R649" s="550">
        <v>0</v>
      </c>
    </row>
    <row r="650" spans="1:18">
      <c r="A650" s="622" t="s">
        <v>1806</v>
      </c>
      <c r="B650" s="622" t="s">
        <v>148</v>
      </c>
      <c r="C650" s="550">
        <v>0</v>
      </c>
      <c r="D650" s="550">
        <v>0</v>
      </c>
      <c r="E650" s="550">
        <v>0</v>
      </c>
      <c r="F650" s="550">
        <v>0</v>
      </c>
      <c r="G650" s="550"/>
      <c r="H650" s="550">
        <v>400000</v>
      </c>
      <c r="I650" s="550"/>
      <c r="J650" s="550">
        <v>400000</v>
      </c>
      <c r="K650" s="550">
        <v>400000</v>
      </c>
      <c r="L650" s="550">
        <v>360000</v>
      </c>
      <c r="M650" s="550">
        <v>360000</v>
      </c>
      <c r="N650" s="550">
        <v>0</v>
      </c>
      <c r="O650" s="550">
        <v>0</v>
      </c>
      <c r="P650" s="550">
        <v>0</v>
      </c>
      <c r="Q650" s="550">
        <v>0</v>
      </c>
      <c r="R650" s="550">
        <v>40000</v>
      </c>
    </row>
    <row r="651" spans="1:18">
      <c r="A651" s="622" t="s">
        <v>1804</v>
      </c>
      <c r="B651" s="622" t="s">
        <v>2594</v>
      </c>
      <c r="C651" s="550">
        <v>0</v>
      </c>
      <c r="D651" s="550">
        <v>0</v>
      </c>
      <c r="E651" s="550">
        <v>0</v>
      </c>
      <c r="F651" s="550">
        <v>0</v>
      </c>
      <c r="G651" s="550">
        <v>0</v>
      </c>
      <c r="H651" s="550">
        <v>520000000</v>
      </c>
      <c r="I651" s="550">
        <v>0</v>
      </c>
      <c r="J651" s="550">
        <v>520000000</v>
      </c>
      <c r="K651" s="550">
        <v>520000000</v>
      </c>
      <c r="L651" s="550">
        <v>496223070</v>
      </c>
      <c r="M651" s="550">
        <v>478021550</v>
      </c>
      <c r="N651" s="550">
        <v>18201520</v>
      </c>
      <c r="O651" s="550">
        <v>23776930</v>
      </c>
      <c r="P651" s="550">
        <v>0</v>
      </c>
      <c r="Q651" s="550">
        <v>41978450</v>
      </c>
      <c r="R651" s="550">
        <v>0</v>
      </c>
    </row>
    <row r="652" spans="1:18">
      <c r="A652" s="622" t="s">
        <v>1805</v>
      </c>
      <c r="B652" s="622" t="s">
        <v>321</v>
      </c>
      <c r="C652" s="551">
        <v>0</v>
      </c>
      <c r="D652" s="551">
        <v>0</v>
      </c>
      <c r="E652" s="551">
        <v>0</v>
      </c>
      <c r="F652" s="551">
        <v>0</v>
      </c>
      <c r="G652" s="551">
        <v>0</v>
      </c>
      <c r="H652" s="551">
        <v>48165600</v>
      </c>
      <c r="I652" s="551">
        <v>0</v>
      </c>
      <c r="J652" s="551">
        <v>48165600</v>
      </c>
      <c r="K652" s="551">
        <v>48165600</v>
      </c>
      <c r="L652" s="551">
        <v>43305600</v>
      </c>
      <c r="M652" s="551">
        <v>43305600</v>
      </c>
      <c r="N652" s="551">
        <v>0</v>
      </c>
      <c r="O652" s="551">
        <v>4860000</v>
      </c>
      <c r="P652" s="551">
        <v>0</v>
      </c>
      <c r="Q652" s="551">
        <v>4860000</v>
      </c>
      <c r="R652" s="551">
        <v>0</v>
      </c>
    </row>
    <row r="653" spans="1:18">
      <c r="A653" s="622" t="s">
        <v>1806</v>
      </c>
      <c r="B653" s="622" t="s">
        <v>144</v>
      </c>
      <c r="C653" s="550">
        <v>0</v>
      </c>
      <c r="D653" s="550">
        <v>0</v>
      </c>
      <c r="E653" s="550">
        <v>0</v>
      </c>
      <c r="F653" s="550">
        <v>0</v>
      </c>
      <c r="G653" s="550"/>
      <c r="H653" s="550">
        <v>5425400</v>
      </c>
      <c r="I653" s="550"/>
      <c r="J653" s="550">
        <v>5425400</v>
      </c>
      <c r="K653" s="550">
        <v>5425400</v>
      </c>
      <c r="L653" s="550">
        <v>3625400</v>
      </c>
      <c r="M653" s="550">
        <v>3625400</v>
      </c>
      <c r="N653" s="550">
        <v>0</v>
      </c>
      <c r="O653" s="550">
        <v>1800000</v>
      </c>
      <c r="P653" s="550">
        <v>0</v>
      </c>
      <c r="Q653" s="550">
        <v>1800000</v>
      </c>
      <c r="R653" s="550">
        <v>0</v>
      </c>
    </row>
    <row r="654" spans="1:18">
      <c r="A654" s="622" t="s">
        <v>1806</v>
      </c>
      <c r="B654" s="622" t="s">
        <v>204</v>
      </c>
      <c r="C654" s="550">
        <v>0</v>
      </c>
      <c r="D654" s="550">
        <v>0</v>
      </c>
      <c r="E654" s="550">
        <v>0</v>
      </c>
      <c r="F654" s="550">
        <v>0</v>
      </c>
      <c r="G654" s="550"/>
      <c r="H654" s="550">
        <v>37360200</v>
      </c>
      <c r="I654" s="550"/>
      <c r="J654" s="550">
        <v>37360200</v>
      </c>
      <c r="K654" s="550">
        <v>37360200</v>
      </c>
      <c r="L654" s="550">
        <v>34360200</v>
      </c>
      <c r="M654" s="550">
        <v>34360200</v>
      </c>
      <c r="N654" s="550">
        <v>0</v>
      </c>
      <c r="O654" s="550">
        <v>3000000</v>
      </c>
      <c r="P654" s="550">
        <v>0</v>
      </c>
      <c r="Q654" s="550">
        <v>3000000</v>
      </c>
      <c r="R654" s="550">
        <v>0</v>
      </c>
    </row>
    <row r="655" spans="1:18">
      <c r="A655" s="622" t="s">
        <v>1806</v>
      </c>
      <c r="B655" s="622" t="s">
        <v>220</v>
      </c>
      <c r="C655" s="550">
        <v>0</v>
      </c>
      <c r="D655" s="550">
        <v>0</v>
      </c>
      <c r="E655" s="550">
        <v>0</v>
      </c>
      <c r="F655" s="550">
        <v>0</v>
      </c>
      <c r="G655" s="550"/>
      <c r="H655" s="550">
        <v>5320000</v>
      </c>
      <c r="I655" s="550"/>
      <c r="J655" s="550">
        <v>5320000</v>
      </c>
      <c r="K655" s="550">
        <v>5320000</v>
      </c>
      <c r="L655" s="550">
        <v>5320000</v>
      </c>
      <c r="M655" s="550">
        <v>5320000</v>
      </c>
      <c r="N655" s="550">
        <v>0</v>
      </c>
      <c r="O655" s="550">
        <v>0</v>
      </c>
      <c r="P655" s="550">
        <v>0</v>
      </c>
      <c r="Q655" s="550">
        <v>0</v>
      </c>
      <c r="R655" s="550">
        <v>0</v>
      </c>
    </row>
    <row r="656" spans="1:18">
      <c r="A656" s="622" t="s">
        <v>1806</v>
      </c>
      <c r="B656" s="622" t="s">
        <v>206</v>
      </c>
      <c r="C656" s="550">
        <v>0</v>
      </c>
      <c r="D656" s="550">
        <v>0</v>
      </c>
      <c r="E656" s="550">
        <v>0</v>
      </c>
      <c r="F656" s="550">
        <v>0</v>
      </c>
      <c r="G656" s="550"/>
      <c r="H656" s="550">
        <v>60000</v>
      </c>
      <c r="I656" s="550"/>
      <c r="J656" s="550">
        <v>60000</v>
      </c>
      <c r="K656" s="550">
        <v>60000</v>
      </c>
      <c r="L656" s="550">
        <v>0</v>
      </c>
      <c r="M656" s="550">
        <v>0</v>
      </c>
      <c r="N656" s="550">
        <v>0</v>
      </c>
      <c r="O656" s="550">
        <v>60000</v>
      </c>
      <c r="P656" s="550">
        <v>0</v>
      </c>
      <c r="Q656" s="550">
        <v>60000</v>
      </c>
      <c r="R656" s="550">
        <v>0</v>
      </c>
    </row>
    <row r="657" spans="1:18">
      <c r="A657" s="622" t="s">
        <v>1805</v>
      </c>
      <c r="B657" s="622" t="s">
        <v>1880</v>
      </c>
      <c r="C657" s="551">
        <v>0</v>
      </c>
      <c r="D657" s="551">
        <v>0</v>
      </c>
      <c r="E657" s="551">
        <v>0</v>
      </c>
      <c r="F657" s="551">
        <v>0</v>
      </c>
      <c r="G657" s="551">
        <v>0</v>
      </c>
      <c r="H657" s="551">
        <v>1791000</v>
      </c>
      <c r="I657" s="551">
        <v>0</v>
      </c>
      <c r="J657" s="551">
        <v>1791000</v>
      </c>
      <c r="K657" s="551">
        <v>1791000</v>
      </c>
      <c r="L657" s="551">
        <v>891000</v>
      </c>
      <c r="M657" s="551">
        <v>891000</v>
      </c>
      <c r="N657" s="551">
        <v>0</v>
      </c>
      <c r="O657" s="551">
        <v>900000</v>
      </c>
      <c r="P657" s="551">
        <v>0</v>
      </c>
      <c r="Q657" s="551">
        <v>900000</v>
      </c>
      <c r="R657" s="551">
        <v>0</v>
      </c>
    </row>
    <row r="658" spans="1:18">
      <c r="A658" s="622" t="s">
        <v>1806</v>
      </c>
      <c r="B658" s="622" t="s">
        <v>2548</v>
      </c>
      <c r="C658" s="550">
        <v>0</v>
      </c>
      <c r="D658" s="550">
        <v>0</v>
      </c>
      <c r="E658" s="550">
        <v>0</v>
      </c>
      <c r="F658" s="550">
        <v>0</v>
      </c>
      <c r="G658" s="550"/>
      <c r="H658" s="550">
        <v>1791000</v>
      </c>
      <c r="I658" s="550"/>
      <c r="J658" s="550">
        <v>1791000</v>
      </c>
      <c r="K658" s="550">
        <v>1791000</v>
      </c>
      <c r="L658" s="550">
        <v>891000</v>
      </c>
      <c r="M658" s="550">
        <v>891000</v>
      </c>
      <c r="N658" s="550">
        <v>0</v>
      </c>
      <c r="O658" s="550">
        <v>900000</v>
      </c>
      <c r="P658" s="550">
        <v>0</v>
      </c>
      <c r="Q658" s="550">
        <v>900000</v>
      </c>
      <c r="R658" s="550">
        <v>0</v>
      </c>
    </row>
    <row r="659" spans="1:18">
      <c r="A659" s="622" t="s">
        <v>1805</v>
      </c>
      <c r="B659" s="622" t="s">
        <v>1878</v>
      </c>
      <c r="C659" s="551">
        <v>0</v>
      </c>
      <c r="D659" s="551">
        <v>0</v>
      </c>
      <c r="E659" s="551">
        <v>0</v>
      </c>
      <c r="F659" s="551">
        <v>0</v>
      </c>
      <c r="G659" s="551">
        <v>0</v>
      </c>
      <c r="H659" s="551">
        <v>93630</v>
      </c>
      <c r="I659" s="551">
        <v>0</v>
      </c>
      <c r="J659" s="551">
        <v>93630</v>
      </c>
      <c r="K659" s="551">
        <v>93630</v>
      </c>
      <c r="L659" s="551">
        <v>63630</v>
      </c>
      <c r="M659" s="551">
        <v>63630</v>
      </c>
      <c r="N659" s="551">
        <v>0</v>
      </c>
      <c r="O659" s="551">
        <v>30000</v>
      </c>
      <c r="P659" s="551">
        <v>0</v>
      </c>
      <c r="Q659" s="551">
        <v>30000</v>
      </c>
      <c r="R659" s="551">
        <v>0</v>
      </c>
    </row>
    <row r="660" spans="1:18">
      <c r="A660" s="622" t="s">
        <v>1806</v>
      </c>
      <c r="B660" s="622" t="s">
        <v>206</v>
      </c>
      <c r="C660" s="550">
        <v>0</v>
      </c>
      <c r="D660" s="550">
        <v>0</v>
      </c>
      <c r="E660" s="550">
        <v>0</v>
      </c>
      <c r="F660" s="550">
        <v>0</v>
      </c>
      <c r="G660" s="550"/>
      <c r="H660" s="550">
        <v>93630</v>
      </c>
      <c r="I660" s="550"/>
      <c r="J660" s="550">
        <v>93630</v>
      </c>
      <c r="K660" s="550">
        <v>93630</v>
      </c>
      <c r="L660" s="550">
        <v>63630</v>
      </c>
      <c r="M660" s="550">
        <v>63630</v>
      </c>
      <c r="N660" s="550">
        <v>0</v>
      </c>
      <c r="O660" s="550">
        <v>30000</v>
      </c>
      <c r="P660" s="550">
        <v>0</v>
      </c>
      <c r="Q660" s="550">
        <v>30000</v>
      </c>
      <c r="R660" s="550">
        <v>0</v>
      </c>
    </row>
    <row r="661" spans="1:18">
      <c r="A661" s="622" t="s">
        <v>1805</v>
      </c>
      <c r="B661" s="622" t="s">
        <v>313</v>
      </c>
      <c r="C661" s="551">
        <v>0</v>
      </c>
      <c r="D661" s="551">
        <v>0</v>
      </c>
      <c r="E661" s="551">
        <v>0</v>
      </c>
      <c r="F661" s="551">
        <v>0</v>
      </c>
      <c r="G661" s="551">
        <v>0</v>
      </c>
      <c r="H661" s="551">
        <v>29099190</v>
      </c>
      <c r="I661" s="551">
        <v>0</v>
      </c>
      <c r="J661" s="551">
        <v>29099190</v>
      </c>
      <c r="K661" s="551">
        <v>29099190</v>
      </c>
      <c r="L661" s="551">
        <v>20599190</v>
      </c>
      <c r="M661" s="551">
        <v>20599190</v>
      </c>
      <c r="N661" s="551">
        <v>0</v>
      </c>
      <c r="O661" s="551">
        <v>8500000</v>
      </c>
      <c r="P661" s="551">
        <v>0</v>
      </c>
      <c r="Q661" s="551">
        <v>8500000</v>
      </c>
      <c r="R661" s="551">
        <v>0</v>
      </c>
    </row>
    <row r="662" spans="1:18">
      <c r="A662" s="622" t="s">
        <v>1806</v>
      </c>
      <c r="B662" s="622" t="s">
        <v>2401</v>
      </c>
      <c r="C662" s="550">
        <v>0</v>
      </c>
      <c r="D662" s="550">
        <v>0</v>
      </c>
      <c r="E662" s="550">
        <v>0</v>
      </c>
      <c r="F662" s="550">
        <v>0</v>
      </c>
      <c r="G662" s="550"/>
      <c r="H662" s="550">
        <v>24656240</v>
      </c>
      <c r="I662" s="550"/>
      <c r="J662" s="550">
        <v>24656240</v>
      </c>
      <c r="K662" s="550">
        <v>24656240</v>
      </c>
      <c r="L662" s="550">
        <v>16156240</v>
      </c>
      <c r="M662" s="550">
        <v>16156240</v>
      </c>
      <c r="N662" s="550">
        <v>0</v>
      </c>
      <c r="O662" s="550">
        <v>8500000</v>
      </c>
      <c r="P662" s="550">
        <v>0</v>
      </c>
      <c r="Q662" s="550">
        <v>8500000</v>
      </c>
      <c r="R662" s="550">
        <v>0</v>
      </c>
    </row>
    <row r="663" spans="1:18">
      <c r="A663" s="622" t="s">
        <v>1806</v>
      </c>
      <c r="B663" s="622" t="s">
        <v>2568</v>
      </c>
      <c r="C663" s="550">
        <v>0</v>
      </c>
      <c r="D663" s="550">
        <v>0</v>
      </c>
      <c r="E663" s="550">
        <v>0</v>
      </c>
      <c r="F663" s="550">
        <v>0</v>
      </c>
      <c r="G663" s="550"/>
      <c r="H663" s="550">
        <v>4442950</v>
      </c>
      <c r="I663" s="550"/>
      <c r="J663" s="550">
        <v>4442950</v>
      </c>
      <c r="K663" s="550">
        <v>4442950</v>
      </c>
      <c r="L663" s="550">
        <v>4442950</v>
      </c>
      <c r="M663" s="550">
        <v>4442950</v>
      </c>
      <c r="N663" s="550">
        <v>0</v>
      </c>
      <c r="O663" s="550">
        <v>0</v>
      </c>
      <c r="P663" s="550">
        <v>0</v>
      </c>
      <c r="Q663" s="550">
        <v>0</v>
      </c>
      <c r="R663" s="550">
        <v>0</v>
      </c>
    </row>
    <row r="664" spans="1:18">
      <c r="A664" s="622" t="s">
        <v>1805</v>
      </c>
      <c r="B664" s="622" t="s">
        <v>160</v>
      </c>
      <c r="C664" s="551">
        <v>0</v>
      </c>
      <c r="D664" s="551">
        <v>0</v>
      </c>
      <c r="E664" s="551">
        <v>0</v>
      </c>
      <c r="F664" s="551">
        <v>0</v>
      </c>
      <c r="G664" s="551">
        <v>0</v>
      </c>
      <c r="H664" s="551">
        <v>71568250</v>
      </c>
      <c r="I664" s="551">
        <v>0</v>
      </c>
      <c r="J664" s="551">
        <v>71568250</v>
      </c>
      <c r="K664" s="551">
        <v>71568250</v>
      </c>
      <c r="L664" s="551">
        <v>71568250</v>
      </c>
      <c r="M664" s="551">
        <v>53366730</v>
      </c>
      <c r="N664" s="551">
        <v>18201520</v>
      </c>
      <c r="O664" s="551">
        <v>0</v>
      </c>
      <c r="P664" s="551">
        <v>0</v>
      </c>
      <c r="Q664" s="551">
        <v>18201520</v>
      </c>
      <c r="R664" s="551">
        <v>0</v>
      </c>
    </row>
    <row r="665" spans="1:18">
      <c r="A665" s="622" t="s">
        <v>1806</v>
      </c>
      <c r="B665" s="622" t="s">
        <v>161</v>
      </c>
      <c r="C665" s="550">
        <v>0</v>
      </c>
      <c r="D665" s="550">
        <v>0</v>
      </c>
      <c r="E665" s="550">
        <v>0</v>
      </c>
      <c r="F665" s="550">
        <v>0</v>
      </c>
      <c r="G665" s="550"/>
      <c r="H665" s="550">
        <v>3474340</v>
      </c>
      <c r="I665" s="550"/>
      <c r="J665" s="550">
        <v>3474340</v>
      </c>
      <c r="K665" s="550">
        <v>3474340</v>
      </c>
      <c r="L665" s="550">
        <v>3474340</v>
      </c>
      <c r="M665" s="550">
        <v>3474340</v>
      </c>
      <c r="N665" s="550">
        <v>0</v>
      </c>
      <c r="O665" s="550">
        <v>0</v>
      </c>
      <c r="P665" s="550">
        <v>0</v>
      </c>
      <c r="Q665" s="550">
        <v>0</v>
      </c>
      <c r="R665" s="550">
        <v>0</v>
      </c>
    </row>
    <row r="666" spans="1:18">
      <c r="A666" s="622" t="s">
        <v>1806</v>
      </c>
      <c r="B666" s="622" t="s">
        <v>280</v>
      </c>
      <c r="C666" s="550">
        <v>0</v>
      </c>
      <c r="D666" s="550">
        <v>0</v>
      </c>
      <c r="E666" s="550">
        <v>0</v>
      </c>
      <c r="F666" s="550">
        <v>0</v>
      </c>
      <c r="G666" s="550"/>
      <c r="H666" s="550">
        <v>28093910</v>
      </c>
      <c r="I666" s="550"/>
      <c r="J666" s="550">
        <v>28093910</v>
      </c>
      <c r="K666" s="550">
        <v>28093910</v>
      </c>
      <c r="L666" s="550">
        <v>28093910</v>
      </c>
      <c r="M666" s="550">
        <v>9892390</v>
      </c>
      <c r="N666" s="550">
        <v>18201520</v>
      </c>
      <c r="O666" s="550">
        <v>0</v>
      </c>
      <c r="P666" s="550">
        <v>0</v>
      </c>
      <c r="Q666" s="550">
        <v>18201520</v>
      </c>
      <c r="R666" s="550">
        <v>0</v>
      </c>
    </row>
    <row r="667" spans="1:18">
      <c r="A667" s="622" t="s">
        <v>1806</v>
      </c>
      <c r="B667" s="622" t="s">
        <v>2535</v>
      </c>
      <c r="C667" s="550">
        <v>0</v>
      </c>
      <c r="D667" s="550">
        <v>0</v>
      </c>
      <c r="E667" s="550">
        <v>0</v>
      </c>
      <c r="F667" s="550">
        <v>0</v>
      </c>
      <c r="G667" s="550"/>
      <c r="H667" s="550">
        <v>40000000</v>
      </c>
      <c r="I667" s="550"/>
      <c r="J667" s="550">
        <v>40000000</v>
      </c>
      <c r="K667" s="550">
        <v>40000000</v>
      </c>
      <c r="L667" s="550">
        <v>40000000</v>
      </c>
      <c r="M667" s="550">
        <v>40000000</v>
      </c>
      <c r="N667" s="550">
        <v>0</v>
      </c>
      <c r="O667" s="550">
        <v>0</v>
      </c>
      <c r="P667" s="550">
        <v>0</v>
      </c>
      <c r="Q667" s="550">
        <v>0</v>
      </c>
      <c r="R667" s="550">
        <v>0</v>
      </c>
    </row>
    <row r="668" spans="1:18">
      <c r="A668" s="622" t="s">
        <v>1805</v>
      </c>
      <c r="B668" s="622" t="s">
        <v>235</v>
      </c>
      <c r="C668" s="551">
        <v>0</v>
      </c>
      <c r="D668" s="551">
        <v>0</v>
      </c>
      <c r="E668" s="551">
        <v>0</v>
      </c>
      <c r="F668" s="551">
        <v>0</v>
      </c>
      <c r="G668" s="551">
        <v>0</v>
      </c>
      <c r="H668" s="551">
        <v>123784670</v>
      </c>
      <c r="I668" s="551">
        <v>0</v>
      </c>
      <c r="J668" s="551">
        <v>123784670</v>
      </c>
      <c r="K668" s="551">
        <v>123784670</v>
      </c>
      <c r="L668" s="551">
        <v>118784670</v>
      </c>
      <c r="M668" s="551">
        <v>118784670</v>
      </c>
      <c r="N668" s="551">
        <v>0</v>
      </c>
      <c r="O668" s="551">
        <v>5000000</v>
      </c>
      <c r="P668" s="551">
        <v>0</v>
      </c>
      <c r="Q668" s="551">
        <v>5000000</v>
      </c>
      <c r="R668" s="551">
        <v>0</v>
      </c>
    </row>
    <row r="669" spans="1:18">
      <c r="A669" s="622" t="s">
        <v>1806</v>
      </c>
      <c r="B669" s="622" t="s">
        <v>235</v>
      </c>
      <c r="C669" s="550">
        <v>0</v>
      </c>
      <c r="D669" s="550">
        <v>0</v>
      </c>
      <c r="E669" s="550">
        <v>0</v>
      </c>
      <c r="F669" s="550">
        <v>0</v>
      </c>
      <c r="G669" s="550"/>
      <c r="H669" s="550">
        <v>123784670</v>
      </c>
      <c r="I669" s="550"/>
      <c r="J669" s="550">
        <v>123784670</v>
      </c>
      <c r="K669" s="550">
        <v>123784670</v>
      </c>
      <c r="L669" s="550">
        <v>118784670</v>
      </c>
      <c r="M669" s="550">
        <v>118784670</v>
      </c>
      <c r="N669" s="550">
        <v>0</v>
      </c>
      <c r="O669" s="550">
        <v>5000000</v>
      </c>
      <c r="P669" s="550">
        <v>0</v>
      </c>
      <c r="Q669" s="550">
        <v>5000000</v>
      </c>
      <c r="R669" s="550">
        <v>0</v>
      </c>
    </row>
    <row r="670" spans="1:18">
      <c r="A670" s="622" t="s">
        <v>1805</v>
      </c>
      <c r="B670" s="622" t="s">
        <v>1843</v>
      </c>
      <c r="C670" s="551">
        <v>0</v>
      </c>
      <c r="D670" s="551">
        <v>0</v>
      </c>
      <c r="E670" s="551">
        <v>0</v>
      </c>
      <c r="F670" s="551">
        <v>0</v>
      </c>
      <c r="G670" s="551">
        <v>0</v>
      </c>
      <c r="H670" s="551">
        <v>236761000</v>
      </c>
      <c r="I670" s="551">
        <v>0</v>
      </c>
      <c r="J670" s="551">
        <v>236761000</v>
      </c>
      <c r="K670" s="551">
        <v>236761000</v>
      </c>
      <c r="L670" s="551">
        <v>236761000</v>
      </c>
      <c r="M670" s="551">
        <v>236761000</v>
      </c>
      <c r="N670" s="551">
        <v>0</v>
      </c>
      <c r="O670" s="551">
        <v>0</v>
      </c>
      <c r="P670" s="551">
        <v>0</v>
      </c>
      <c r="Q670" s="551">
        <v>0</v>
      </c>
      <c r="R670" s="551">
        <v>0</v>
      </c>
    </row>
    <row r="671" spans="1:18">
      <c r="A671" s="622" t="s">
        <v>1806</v>
      </c>
      <c r="B671" s="622" t="s">
        <v>1833</v>
      </c>
      <c r="C671" s="550">
        <v>0</v>
      </c>
      <c r="D671" s="550">
        <v>0</v>
      </c>
      <c r="E671" s="550">
        <v>0</v>
      </c>
      <c r="F671" s="550">
        <v>0</v>
      </c>
      <c r="G671" s="550"/>
      <c r="H671" s="550">
        <v>8456000</v>
      </c>
      <c r="I671" s="550"/>
      <c r="J671" s="550">
        <v>8456000</v>
      </c>
      <c r="K671" s="550">
        <v>8456000</v>
      </c>
      <c r="L671" s="550">
        <v>8456000</v>
      </c>
      <c r="M671" s="550">
        <v>8456000</v>
      </c>
      <c r="N671" s="550">
        <v>0</v>
      </c>
      <c r="O671" s="550">
        <v>0</v>
      </c>
      <c r="P671" s="550">
        <v>0</v>
      </c>
      <c r="Q671" s="550">
        <v>0</v>
      </c>
      <c r="R671" s="550">
        <v>0</v>
      </c>
    </row>
    <row r="672" spans="1:18">
      <c r="A672" s="622" t="s">
        <v>1806</v>
      </c>
      <c r="B672" s="622" t="s">
        <v>1828</v>
      </c>
      <c r="C672" s="550">
        <v>0</v>
      </c>
      <c r="D672" s="550">
        <v>0</v>
      </c>
      <c r="E672" s="550">
        <v>0</v>
      </c>
      <c r="F672" s="550">
        <v>0</v>
      </c>
      <c r="G672" s="550"/>
      <c r="H672" s="550">
        <v>228275000</v>
      </c>
      <c r="I672" s="550"/>
      <c r="J672" s="550">
        <v>228275000</v>
      </c>
      <c r="K672" s="550">
        <v>228275000</v>
      </c>
      <c r="L672" s="550">
        <v>228275000</v>
      </c>
      <c r="M672" s="550">
        <v>228275000</v>
      </c>
      <c r="N672" s="550">
        <v>0</v>
      </c>
      <c r="O672" s="550">
        <v>0</v>
      </c>
      <c r="P672" s="550">
        <v>0</v>
      </c>
      <c r="Q672" s="550">
        <v>0</v>
      </c>
      <c r="R672" s="550">
        <v>0</v>
      </c>
    </row>
    <row r="673" spans="1:18">
      <c r="A673" s="622" t="s">
        <v>1806</v>
      </c>
      <c r="B673" s="622" t="s">
        <v>1835</v>
      </c>
      <c r="C673" s="550">
        <v>0</v>
      </c>
      <c r="D673" s="550">
        <v>0</v>
      </c>
      <c r="E673" s="550">
        <v>0</v>
      </c>
      <c r="F673" s="550">
        <v>0</v>
      </c>
      <c r="G673" s="550"/>
      <c r="H673" s="550">
        <v>30000</v>
      </c>
      <c r="I673" s="550"/>
      <c r="J673" s="550">
        <v>30000</v>
      </c>
      <c r="K673" s="550">
        <v>30000</v>
      </c>
      <c r="L673" s="550">
        <v>30000</v>
      </c>
      <c r="M673" s="550">
        <v>30000</v>
      </c>
      <c r="N673" s="550">
        <v>0</v>
      </c>
      <c r="O673" s="550">
        <v>0</v>
      </c>
      <c r="P673" s="550">
        <v>0</v>
      </c>
      <c r="Q673" s="550">
        <v>0</v>
      </c>
      <c r="R673" s="550">
        <v>0</v>
      </c>
    </row>
    <row r="674" spans="1:18">
      <c r="A674" s="622" t="s">
        <v>1805</v>
      </c>
      <c r="B674" s="622" t="s">
        <v>298</v>
      </c>
      <c r="C674" s="551">
        <v>0</v>
      </c>
      <c r="D674" s="551">
        <v>0</v>
      </c>
      <c r="E674" s="551">
        <v>0</v>
      </c>
      <c r="F674" s="551">
        <v>0</v>
      </c>
      <c r="G674" s="551">
        <v>0</v>
      </c>
      <c r="H674" s="551">
        <v>2546960</v>
      </c>
      <c r="I674" s="551">
        <v>0</v>
      </c>
      <c r="J674" s="551">
        <v>2546960</v>
      </c>
      <c r="K674" s="551">
        <v>2546960</v>
      </c>
      <c r="L674" s="551">
        <v>1622960</v>
      </c>
      <c r="M674" s="551">
        <v>1622960</v>
      </c>
      <c r="N674" s="551">
        <v>0</v>
      </c>
      <c r="O674" s="551">
        <v>924000</v>
      </c>
      <c r="P674" s="551">
        <v>0</v>
      </c>
      <c r="Q674" s="551">
        <v>924000</v>
      </c>
      <c r="R674" s="551">
        <v>0</v>
      </c>
    </row>
    <row r="675" spans="1:18">
      <c r="A675" s="622" t="s">
        <v>1806</v>
      </c>
      <c r="B675" s="622" t="s">
        <v>2404</v>
      </c>
      <c r="C675" s="550">
        <v>0</v>
      </c>
      <c r="D675" s="550">
        <v>0</v>
      </c>
      <c r="E675" s="550">
        <v>0</v>
      </c>
      <c r="F675" s="550">
        <v>0</v>
      </c>
      <c r="G675" s="550"/>
      <c r="H675" s="550">
        <v>95040</v>
      </c>
      <c r="I675" s="550"/>
      <c r="J675" s="550">
        <v>95040</v>
      </c>
      <c r="K675" s="550">
        <v>95040</v>
      </c>
      <c r="L675" s="550">
        <v>71040</v>
      </c>
      <c r="M675" s="550">
        <v>71040</v>
      </c>
      <c r="N675" s="550">
        <v>0</v>
      </c>
      <c r="O675" s="550">
        <v>24000</v>
      </c>
      <c r="P675" s="550">
        <v>0</v>
      </c>
      <c r="Q675" s="550">
        <v>24000</v>
      </c>
      <c r="R675" s="550">
        <v>0</v>
      </c>
    </row>
    <row r="676" spans="1:18">
      <c r="A676" s="622" t="s">
        <v>1806</v>
      </c>
      <c r="B676" s="622" t="s">
        <v>2602</v>
      </c>
      <c r="C676" s="550">
        <v>0</v>
      </c>
      <c r="D676" s="550">
        <v>0</v>
      </c>
      <c r="E676" s="550">
        <v>0</v>
      </c>
      <c r="F676" s="550">
        <v>0</v>
      </c>
      <c r="G676" s="550"/>
      <c r="H676" s="550">
        <v>1154160</v>
      </c>
      <c r="I676" s="550"/>
      <c r="J676" s="550">
        <v>1154160</v>
      </c>
      <c r="K676" s="550">
        <v>1154160</v>
      </c>
      <c r="L676" s="550">
        <v>754160</v>
      </c>
      <c r="M676" s="550">
        <v>754160</v>
      </c>
      <c r="N676" s="550">
        <v>0</v>
      </c>
      <c r="O676" s="550">
        <v>400000</v>
      </c>
      <c r="P676" s="550">
        <v>0</v>
      </c>
      <c r="Q676" s="550">
        <v>400000</v>
      </c>
      <c r="R676" s="550">
        <v>0</v>
      </c>
    </row>
    <row r="677" spans="1:18">
      <c r="A677" s="622" t="s">
        <v>1806</v>
      </c>
      <c r="B677" s="622" t="s">
        <v>2612</v>
      </c>
      <c r="C677" s="550">
        <v>0</v>
      </c>
      <c r="D677" s="550">
        <v>0</v>
      </c>
      <c r="E677" s="550">
        <v>0</v>
      </c>
      <c r="F677" s="550">
        <v>0</v>
      </c>
      <c r="G677" s="550"/>
      <c r="H677" s="550">
        <v>792800</v>
      </c>
      <c r="I677" s="550"/>
      <c r="J677" s="550">
        <v>792800</v>
      </c>
      <c r="K677" s="550">
        <v>792800</v>
      </c>
      <c r="L677" s="550">
        <v>512800</v>
      </c>
      <c r="M677" s="550">
        <v>512800</v>
      </c>
      <c r="N677" s="550">
        <v>0</v>
      </c>
      <c r="O677" s="550">
        <v>280000</v>
      </c>
      <c r="P677" s="550">
        <v>0</v>
      </c>
      <c r="Q677" s="550">
        <v>280000</v>
      </c>
      <c r="R677" s="550">
        <v>0</v>
      </c>
    </row>
    <row r="678" spans="1:18">
      <c r="A678" s="622" t="s">
        <v>1806</v>
      </c>
      <c r="B678" s="622" t="s">
        <v>319</v>
      </c>
      <c r="C678" s="550">
        <v>0</v>
      </c>
      <c r="D678" s="550">
        <v>0</v>
      </c>
      <c r="E678" s="550">
        <v>0</v>
      </c>
      <c r="F678" s="550">
        <v>0</v>
      </c>
      <c r="G678" s="550"/>
      <c r="H678" s="550">
        <v>411440</v>
      </c>
      <c r="I678" s="550"/>
      <c r="J678" s="550">
        <v>411440</v>
      </c>
      <c r="K678" s="550">
        <v>411440</v>
      </c>
      <c r="L678" s="550">
        <v>251440</v>
      </c>
      <c r="M678" s="550">
        <v>251440</v>
      </c>
      <c r="N678" s="550">
        <v>0</v>
      </c>
      <c r="O678" s="550">
        <v>160000</v>
      </c>
      <c r="P678" s="550">
        <v>0</v>
      </c>
      <c r="Q678" s="550">
        <v>160000</v>
      </c>
      <c r="R678" s="550">
        <v>0</v>
      </c>
    </row>
    <row r="679" spans="1:18">
      <c r="A679" s="622" t="s">
        <v>1806</v>
      </c>
      <c r="B679" s="622" t="s">
        <v>320</v>
      </c>
      <c r="C679" s="550">
        <v>0</v>
      </c>
      <c r="D679" s="550">
        <v>0</v>
      </c>
      <c r="E679" s="550">
        <v>0</v>
      </c>
      <c r="F679" s="550">
        <v>0</v>
      </c>
      <c r="G679" s="550"/>
      <c r="H679" s="550">
        <v>93520</v>
      </c>
      <c r="I679" s="550"/>
      <c r="J679" s="550">
        <v>93520</v>
      </c>
      <c r="K679" s="550">
        <v>93520</v>
      </c>
      <c r="L679" s="550">
        <v>33520</v>
      </c>
      <c r="M679" s="550">
        <v>33520</v>
      </c>
      <c r="N679" s="550">
        <v>0</v>
      </c>
      <c r="O679" s="550">
        <v>60000</v>
      </c>
      <c r="P679" s="550">
        <v>0</v>
      </c>
      <c r="Q679" s="550">
        <v>60000</v>
      </c>
      <c r="R679" s="550">
        <v>0</v>
      </c>
    </row>
    <row r="680" spans="1:18">
      <c r="A680" s="622" t="s">
        <v>1805</v>
      </c>
      <c r="B680" s="622" t="s">
        <v>192</v>
      </c>
      <c r="C680" s="551">
        <v>0</v>
      </c>
      <c r="D680" s="551">
        <v>0</v>
      </c>
      <c r="E680" s="551">
        <v>0</v>
      </c>
      <c r="F680" s="551">
        <v>0</v>
      </c>
      <c r="G680" s="551">
        <v>0</v>
      </c>
      <c r="H680" s="551">
        <v>300000</v>
      </c>
      <c r="I680" s="551">
        <v>0</v>
      </c>
      <c r="J680" s="551">
        <v>300000</v>
      </c>
      <c r="K680" s="551">
        <v>300000</v>
      </c>
      <c r="L680" s="551">
        <v>300000</v>
      </c>
      <c r="M680" s="551">
        <v>300000</v>
      </c>
      <c r="N680" s="551">
        <v>0</v>
      </c>
      <c r="O680" s="551">
        <v>0</v>
      </c>
      <c r="P680" s="551">
        <v>0</v>
      </c>
      <c r="Q680" s="551">
        <v>0</v>
      </c>
      <c r="R680" s="551">
        <v>0</v>
      </c>
    </row>
    <row r="681" spans="1:18">
      <c r="A681" s="622" t="s">
        <v>1806</v>
      </c>
      <c r="B681" s="622" t="s">
        <v>226</v>
      </c>
      <c r="C681" s="550">
        <v>0</v>
      </c>
      <c r="D681" s="550">
        <v>0</v>
      </c>
      <c r="E681" s="550">
        <v>0</v>
      </c>
      <c r="F681" s="550">
        <v>0</v>
      </c>
      <c r="G681" s="550"/>
      <c r="H681" s="550">
        <v>300000</v>
      </c>
      <c r="I681" s="550"/>
      <c r="J681" s="550">
        <v>300000</v>
      </c>
      <c r="K681" s="550">
        <v>300000</v>
      </c>
      <c r="L681" s="550">
        <v>300000</v>
      </c>
      <c r="M681" s="550">
        <v>300000</v>
      </c>
      <c r="N681" s="550">
        <v>0</v>
      </c>
      <c r="O681" s="550">
        <v>0</v>
      </c>
      <c r="P681" s="550">
        <v>0</v>
      </c>
      <c r="Q681" s="550">
        <v>0</v>
      </c>
      <c r="R681" s="550">
        <v>0</v>
      </c>
    </row>
    <row r="682" spans="1:18">
      <c r="A682" s="622" t="s">
        <v>1805</v>
      </c>
      <c r="B682" s="622" t="s">
        <v>322</v>
      </c>
      <c r="C682" s="551">
        <v>0</v>
      </c>
      <c r="D682" s="551">
        <v>0</v>
      </c>
      <c r="E682" s="551">
        <v>0</v>
      </c>
      <c r="F682" s="551">
        <v>0</v>
      </c>
      <c r="G682" s="551">
        <v>0</v>
      </c>
      <c r="H682" s="551">
        <v>2006130</v>
      </c>
      <c r="I682" s="551">
        <v>0</v>
      </c>
      <c r="J682" s="551">
        <v>2006130</v>
      </c>
      <c r="K682" s="551">
        <v>2006130</v>
      </c>
      <c r="L682" s="551">
        <v>506130</v>
      </c>
      <c r="M682" s="551">
        <v>506130</v>
      </c>
      <c r="N682" s="551">
        <v>0</v>
      </c>
      <c r="O682" s="551">
        <v>1500000</v>
      </c>
      <c r="P682" s="551">
        <v>0</v>
      </c>
      <c r="Q682" s="551">
        <v>1500000</v>
      </c>
      <c r="R682" s="551">
        <v>0</v>
      </c>
    </row>
    <row r="683" spans="1:18">
      <c r="A683" s="622" t="s">
        <v>1806</v>
      </c>
      <c r="B683" s="622" t="s">
        <v>323</v>
      </c>
      <c r="C683" s="550">
        <v>0</v>
      </c>
      <c r="D683" s="550">
        <v>0</v>
      </c>
      <c r="E683" s="550">
        <v>0</v>
      </c>
      <c r="F683" s="550">
        <v>0</v>
      </c>
      <c r="G683" s="550"/>
      <c r="H683" s="550">
        <v>2006130</v>
      </c>
      <c r="I683" s="550"/>
      <c r="J683" s="550">
        <v>2006130</v>
      </c>
      <c r="K683" s="550">
        <v>2006130</v>
      </c>
      <c r="L683" s="550">
        <v>506130</v>
      </c>
      <c r="M683" s="550">
        <v>506130</v>
      </c>
      <c r="N683" s="550">
        <v>0</v>
      </c>
      <c r="O683" s="550">
        <v>1500000</v>
      </c>
      <c r="P683" s="550">
        <v>0</v>
      </c>
      <c r="Q683" s="550">
        <v>1500000</v>
      </c>
      <c r="R683" s="550">
        <v>0</v>
      </c>
    </row>
    <row r="684" spans="1:18">
      <c r="A684" s="622" t="s">
        <v>1805</v>
      </c>
      <c r="B684" s="622" t="s">
        <v>147</v>
      </c>
      <c r="C684" s="551">
        <v>0</v>
      </c>
      <c r="D684" s="551">
        <v>0</v>
      </c>
      <c r="E684" s="551">
        <v>0</v>
      </c>
      <c r="F684" s="551">
        <v>0</v>
      </c>
      <c r="G684" s="551">
        <v>0</v>
      </c>
      <c r="H684" s="551">
        <v>3883570</v>
      </c>
      <c r="I684" s="551">
        <v>0</v>
      </c>
      <c r="J684" s="551">
        <v>3883570</v>
      </c>
      <c r="K684" s="551">
        <v>3883570</v>
      </c>
      <c r="L684" s="551">
        <v>1820640</v>
      </c>
      <c r="M684" s="551">
        <v>1820640</v>
      </c>
      <c r="N684" s="551">
        <v>0</v>
      </c>
      <c r="O684" s="551">
        <v>2062930</v>
      </c>
      <c r="P684" s="551">
        <v>0</v>
      </c>
      <c r="Q684" s="551">
        <v>2062930</v>
      </c>
      <c r="R684" s="551">
        <v>0</v>
      </c>
    </row>
    <row r="685" spans="1:18">
      <c r="A685" s="622" t="s">
        <v>1806</v>
      </c>
      <c r="B685" s="622" t="s">
        <v>148</v>
      </c>
      <c r="C685" s="550">
        <v>0</v>
      </c>
      <c r="D685" s="550">
        <v>0</v>
      </c>
      <c r="E685" s="550">
        <v>0</v>
      </c>
      <c r="F685" s="550">
        <v>0</v>
      </c>
      <c r="G685" s="550"/>
      <c r="H685" s="550">
        <v>3883570</v>
      </c>
      <c r="I685" s="550"/>
      <c r="J685" s="550">
        <v>3883570</v>
      </c>
      <c r="K685" s="550">
        <v>3883570</v>
      </c>
      <c r="L685" s="550">
        <v>1820640</v>
      </c>
      <c r="M685" s="550">
        <v>1820640</v>
      </c>
      <c r="N685" s="550">
        <v>0</v>
      </c>
      <c r="O685" s="550">
        <v>2062930</v>
      </c>
      <c r="P685" s="550">
        <v>0</v>
      </c>
      <c r="Q685" s="550">
        <v>2062930</v>
      </c>
      <c r="R685" s="550">
        <v>0</v>
      </c>
    </row>
    <row r="686" spans="1:18">
      <c r="A686" s="622" t="s">
        <v>1804</v>
      </c>
      <c r="B686" s="622" t="s">
        <v>1856</v>
      </c>
      <c r="C686" s="550">
        <v>0</v>
      </c>
      <c r="D686" s="550">
        <v>0</v>
      </c>
      <c r="E686" s="550">
        <v>0</v>
      </c>
      <c r="F686" s="550">
        <v>0</v>
      </c>
      <c r="G686" s="550">
        <v>0</v>
      </c>
      <c r="H686" s="550">
        <v>1561571531</v>
      </c>
      <c r="I686" s="550">
        <v>0</v>
      </c>
      <c r="J686" s="550">
        <v>1561571531</v>
      </c>
      <c r="K686" s="550">
        <v>1561571531</v>
      </c>
      <c r="L686" s="550">
        <v>1515566862</v>
      </c>
      <c r="M686" s="550">
        <v>1510366862</v>
      </c>
      <c r="N686" s="550">
        <v>5200000</v>
      </c>
      <c r="O686" s="550">
        <v>46004669</v>
      </c>
      <c r="P686" s="550">
        <v>0</v>
      </c>
      <c r="Q686" s="550">
        <v>51204669</v>
      </c>
      <c r="R686" s="550">
        <v>0</v>
      </c>
    </row>
    <row r="687" spans="1:18">
      <c r="A687" s="622" t="s">
        <v>1805</v>
      </c>
      <c r="B687" s="622" t="s">
        <v>321</v>
      </c>
      <c r="C687" s="551">
        <v>0</v>
      </c>
      <c r="D687" s="551">
        <v>0</v>
      </c>
      <c r="E687" s="551">
        <v>0</v>
      </c>
      <c r="F687" s="551">
        <v>0</v>
      </c>
      <c r="G687" s="551">
        <v>0</v>
      </c>
      <c r="H687" s="551">
        <v>34047800</v>
      </c>
      <c r="I687" s="551">
        <v>0</v>
      </c>
      <c r="J687" s="551">
        <v>34047800</v>
      </c>
      <c r="K687" s="551">
        <v>34047800</v>
      </c>
      <c r="L687" s="551">
        <v>34047800</v>
      </c>
      <c r="M687" s="551">
        <v>34047800</v>
      </c>
      <c r="N687" s="551">
        <v>0</v>
      </c>
      <c r="O687" s="551">
        <v>0</v>
      </c>
      <c r="P687" s="551">
        <v>0</v>
      </c>
      <c r="Q687" s="551">
        <v>0</v>
      </c>
      <c r="R687" s="551">
        <v>0</v>
      </c>
    </row>
    <row r="688" spans="1:18">
      <c r="A688" s="622" t="s">
        <v>1806</v>
      </c>
      <c r="B688" s="622" t="s">
        <v>144</v>
      </c>
      <c r="C688" s="550">
        <v>0</v>
      </c>
      <c r="D688" s="550">
        <v>0</v>
      </c>
      <c r="E688" s="550">
        <v>0</v>
      </c>
      <c r="F688" s="550">
        <v>0</v>
      </c>
      <c r="G688" s="550"/>
      <c r="H688" s="550">
        <v>22295800</v>
      </c>
      <c r="I688" s="550"/>
      <c r="J688" s="550">
        <v>22295800</v>
      </c>
      <c r="K688" s="550">
        <v>22295800</v>
      </c>
      <c r="L688" s="550">
        <v>22295800</v>
      </c>
      <c r="M688" s="550">
        <v>22295800</v>
      </c>
      <c r="N688" s="550">
        <v>0</v>
      </c>
      <c r="O688" s="550">
        <v>0</v>
      </c>
      <c r="P688" s="550">
        <v>0</v>
      </c>
      <c r="Q688" s="550">
        <v>0</v>
      </c>
      <c r="R688" s="550">
        <v>0</v>
      </c>
    </row>
    <row r="689" spans="1:18">
      <c r="A689" s="622" t="s">
        <v>1806</v>
      </c>
      <c r="B689" s="622" t="s">
        <v>204</v>
      </c>
      <c r="C689" s="550">
        <v>0</v>
      </c>
      <c r="D689" s="550">
        <v>0</v>
      </c>
      <c r="E689" s="550">
        <v>0</v>
      </c>
      <c r="F689" s="550">
        <v>0</v>
      </c>
      <c r="G689" s="550"/>
      <c r="H689" s="550">
        <v>4602000</v>
      </c>
      <c r="I689" s="550"/>
      <c r="J689" s="550">
        <v>4602000</v>
      </c>
      <c r="K689" s="550">
        <v>4602000</v>
      </c>
      <c r="L689" s="550">
        <v>4602000</v>
      </c>
      <c r="M689" s="550">
        <v>4602000</v>
      </c>
      <c r="N689" s="550">
        <v>0</v>
      </c>
      <c r="O689" s="550">
        <v>0</v>
      </c>
      <c r="P689" s="550">
        <v>0</v>
      </c>
      <c r="Q689" s="550">
        <v>0</v>
      </c>
      <c r="R689" s="550">
        <v>0</v>
      </c>
    </row>
    <row r="690" spans="1:18">
      <c r="A690" s="622" t="s">
        <v>1806</v>
      </c>
      <c r="B690" s="622" t="s">
        <v>206</v>
      </c>
      <c r="C690" s="550">
        <v>0</v>
      </c>
      <c r="D690" s="550">
        <v>0</v>
      </c>
      <c r="E690" s="550">
        <v>0</v>
      </c>
      <c r="F690" s="550">
        <v>0</v>
      </c>
      <c r="G690" s="550"/>
      <c r="H690" s="550">
        <v>7150000</v>
      </c>
      <c r="I690" s="550"/>
      <c r="J690" s="550">
        <v>7150000</v>
      </c>
      <c r="K690" s="550">
        <v>7150000</v>
      </c>
      <c r="L690" s="550">
        <v>7150000</v>
      </c>
      <c r="M690" s="550">
        <v>7150000</v>
      </c>
      <c r="N690" s="550">
        <v>0</v>
      </c>
      <c r="O690" s="550">
        <v>0</v>
      </c>
      <c r="P690" s="550">
        <v>0</v>
      </c>
      <c r="Q690" s="550">
        <v>0</v>
      </c>
      <c r="R690" s="550">
        <v>0</v>
      </c>
    </row>
    <row r="691" spans="1:18">
      <c r="A691" s="622" t="s">
        <v>1805</v>
      </c>
      <c r="B691" s="622" t="s">
        <v>1878</v>
      </c>
      <c r="C691" s="551">
        <v>0</v>
      </c>
      <c r="D691" s="551">
        <v>0</v>
      </c>
      <c r="E691" s="551">
        <v>0</v>
      </c>
      <c r="F691" s="551">
        <v>0</v>
      </c>
      <c r="G691" s="551">
        <v>0</v>
      </c>
      <c r="H691" s="551">
        <v>314580</v>
      </c>
      <c r="I691" s="551">
        <v>0</v>
      </c>
      <c r="J691" s="551">
        <v>314580</v>
      </c>
      <c r="K691" s="551">
        <v>314580</v>
      </c>
      <c r="L691" s="551">
        <v>314580</v>
      </c>
      <c r="M691" s="551">
        <v>314580</v>
      </c>
      <c r="N691" s="551">
        <v>0</v>
      </c>
      <c r="O691" s="551">
        <v>0</v>
      </c>
      <c r="P691" s="551">
        <v>0</v>
      </c>
      <c r="Q691" s="551">
        <v>0</v>
      </c>
      <c r="R691" s="551">
        <v>0</v>
      </c>
    </row>
    <row r="692" spans="1:18">
      <c r="A692" s="622" t="s">
        <v>1806</v>
      </c>
      <c r="B692" s="622" t="s">
        <v>206</v>
      </c>
      <c r="C692" s="550">
        <v>0</v>
      </c>
      <c r="D692" s="550">
        <v>0</v>
      </c>
      <c r="E692" s="550">
        <v>0</v>
      </c>
      <c r="F692" s="550">
        <v>0</v>
      </c>
      <c r="G692" s="550"/>
      <c r="H692" s="550">
        <v>314580</v>
      </c>
      <c r="I692" s="550"/>
      <c r="J692" s="550">
        <v>314580</v>
      </c>
      <c r="K692" s="550">
        <v>314580</v>
      </c>
      <c r="L692" s="550">
        <v>314580</v>
      </c>
      <c r="M692" s="550">
        <v>314580</v>
      </c>
      <c r="N692" s="550">
        <v>0</v>
      </c>
      <c r="O692" s="550">
        <v>0</v>
      </c>
      <c r="P692" s="550">
        <v>0</v>
      </c>
      <c r="Q692" s="550">
        <v>0</v>
      </c>
      <c r="R692" s="550">
        <v>0</v>
      </c>
    </row>
    <row r="693" spans="1:18">
      <c r="A693" s="622" t="s">
        <v>1805</v>
      </c>
      <c r="B693" s="622" t="s">
        <v>256</v>
      </c>
      <c r="C693" s="551">
        <v>0</v>
      </c>
      <c r="D693" s="551">
        <v>0</v>
      </c>
      <c r="E693" s="551">
        <v>0</v>
      </c>
      <c r="F693" s="551">
        <v>0</v>
      </c>
      <c r="G693" s="551">
        <v>0</v>
      </c>
      <c r="H693" s="551">
        <v>44220000</v>
      </c>
      <c r="I693" s="551">
        <v>0</v>
      </c>
      <c r="J693" s="551">
        <v>44220000</v>
      </c>
      <c r="K693" s="551">
        <v>44220000</v>
      </c>
      <c r="L693" s="551">
        <v>44220000</v>
      </c>
      <c r="M693" s="551">
        <v>44220000</v>
      </c>
      <c r="N693" s="551">
        <v>0</v>
      </c>
      <c r="O693" s="551">
        <v>0</v>
      </c>
      <c r="P693" s="551">
        <v>0</v>
      </c>
      <c r="Q693" s="551">
        <v>0</v>
      </c>
      <c r="R693" s="551">
        <v>0</v>
      </c>
    </row>
    <row r="694" spans="1:18">
      <c r="A694" s="622" t="s">
        <v>1806</v>
      </c>
      <c r="B694" s="622" t="s">
        <v>215</v>
      </c>
      <c r="C694" s="550">
        <v>0</v>
      </c>
      <c r="D694" s="550">
        <v>0</v>
      </c>
      <c r="E694" s="550">
        <v>0</v>
      </c>
      <c r="F694" s="550">
        <v>0</v>
      </c>
      <c r="G694" s="550"/>
      <c r="H694" s="550">
        <v>44220000</v>
      </c>
      <c r="I694" s="550"/>
      <c r="J694" s="550">
        <v>44220000</v>
      </c>
      <c r="K694" s="550">
        <v>44220000</v>
      </c>
      <c r="L694" s="550">
        <v>44220000</v>
      </c>
      <c r="M694" s="550">
        <v>44220000</v>
      </c>
      <c r="N694" s="550">
        <v>0</v>
      </c>
      <c r="O694" s="550">
        <v>0</v>
      </c>
      <c r="P694" s="550">
        <v>0</v>
      </c>
      <c r="Q694" s="550">
        <v>0</v>
      </c>
      <c r="R694" s="550">
        <v>0</v>
      </c>
    </row>
    <row r="695" spans="1:18">
      <c r="A695" s="622" t="s">
        <v>1805</v>
      </c>
      <c r="B695" s="622" t="s">
        <v>1823</v>
      </c>
      <c r="C695" s="551">
        <v>0</v>
      </c>
      <c r="D695" s="551">
        <v>0</v>
      </c>
      <c r="E695" s="551">
        <v>0</v>
      </c>
      <c r="F695" s="551">
        <v>0</v>
      </c>
      <c r="G695" s="551">
        <v>0</v>
      </c>
      <c r="H695" s="551">
        <v>149680200</v>
      </c>
      <c r="I695" s="551">
        <v>0</v>
      </c>
      <c r="J695" s="551">
        <v>149680200</v>
      </c>
      <c r="K695" s="551">
        <v>149680200</v>
      </c>
      <c r="L695" s="551">
        <v>149680200</v>
      </c>
      <c r="M695" s="551">
        <v>144480200</v>
      </c>
      <c r="N695" s="551">
        <v>5200000</v>
      </c>
      <c r="O695" s="551">
        <v>0</v>
      </c>
      <c r="P695" s="551">
        <v>0</v>
      </c>
      <c r="Q695" s="551">
        <v>5200000</v>
      </c>
      <c r="R695" s="551">
        <v>0</v>
      </c>
    </row>
    <row r="696" spans="1:18">
      <c r="A696" s="622" t="s">
        <v>1806</v>
      </c>
      <c r="B696" s="622" t="s">
        <v>2497</v>
      </c>
      <c r="C696" s="550">
        <v>0</v>
      </c>
      <c r="D696" s="550">
        <v>0</v>
      </c>
      <c r="E696" s="550">
        <v>0</v>
      </c>
      <c r="F696" s="550">
        <v>0</v>
      </c>
      <c r="G696" s="550"/>
      <c r="H696" s="550">
        <v>118680200</v>
      </c>
      <c r="I696" s="550"/>
      <c r="J696" s="550">
        <v>118680200</v>
      </c>
      <c r="K696" s="550">
        <v>118680200</v>
      </c>
      <c r="L696" s="550">
        <v>118680200</v>
      </c>
      <c r="M696" s="550">
        <v>113480200</v>
      </c>
      <c r="N696" s="550">
        <v>5200000</v>
      </c>
      <c r="O696" s="550">
        <v>0</v>
      </c>
      <c r="P696" s="550">
        <v>0</v>
      </c>
      <c r="Q696" s="550">
        <v>5200000</v>
      </c>
      <c r="R696" s="550">
        <v>0</v>
      </c>
    </row>
    <row r="697" spans="1:18">
      <c r="A697" s="622" t="s">
        <v>1806</v>
      </c>
      <c r="B697" s="622" t="s">
        <v>260</v>
      </c>
      <c r="C697" s="550">
        <v>0</v>
      </c>
      <c r="D697" s="550">
        <v>0</v>
      </c>
      <c r="E697" s="550">
        <v>0</v>
      </c>
      <c r="F697" s="550">
        <v>0</v>
      </c>
      <c r="G697" s="550"/>
      <c r="H697" s="550">
        <v>31000000</v>
      </c>
      <c r="I697" s="550"/>
      <c r="J697" s="550">
        <v>31000000</v>
      </c>
      <c r="K697" s="550">
        <v>31000000</v>
      </c>
      <c r="L697" s="550">
        <v>31000000</v>
      </c>
      <c r="M697" s="550">
        <v>31000000</v>
      </c>
      <c r="N697" s="550">
        <v>0</v>
      </c>
      <c r="O697" s="550">
        <v>0</v>
      </c>
      <c r="P697" s="550">
        <v>0</v>
      </c>
      <c r="Q697" s="550">
        <v>0</v>
      </c>
      <c r="R697" s="550">
        <v>0</v>
      </c>
    </row>
    <row r="698" spans="1:18">
      <c r="A698" s="622" t="s">
        <v>1805</v>
      </c>
      <c r="B698" s="622" t="s">
        <v>159</v>
      </c>
      <c r="C698" s="551">
        <v>0</v>
      </c>
      <c r="D698" s="551">
        <v>0</v>
      </c>
      <c r="E698" s="551">
        <v>0</v>
      </c>
      <c r="F698" s="551">
        <v>0</v>
      </c>
      <c r="G698" s="551">
        <v>0</v>
      </c>
      <c r="H698" s="551">
        <v>12031400</v>
      </c>
      <c r="I698" s="551">
        <v>0</v>
      </c>
      <c r="J698" s="551">
        <v>12031400</v>
      </c>
      <c r="K698" s="551">
        <v>12031400</v>
      </c>
      <c r="L698" s="551">
        <v>12031400</v>
      </c>
      <c r="M698" s="551">
        <v>12031400</v>
      </c>
      <c r="N698" s="551">
        <v>0</v>
      </c>
      <c r="O698" s="551">
        <v>0</v>
      </c>
      <c r="P698" s="551">
        <v>0</v>
      </c>
      <c r="Q698" s="551">
        <v>0</v>
      </c>
      <c r="R698" s="551">
        <v>0</v>
      </c>
    </row>
    <row r="699" spans="1:18">
      <c r="A699" s="622" t="s">
        <v>1806</v>
      </c>
      <c r="B699" s="622" t="s">
        <v>159</v>
      </c>
      <c r="C699" s="550">
        <v>0</v>
      </c>
      <c r="D699" s="550">
        <v>0</v>
      </c>
      <c r="E699" s="550">
        <v>0</v>
      </c>
      <c r="F699" s="550">
        <v>0</v>
      </c>
      <c r="G699" s="550"/>
      <c r="H699" s="550">
        <v>12031400</v>
      </c>
      <c r="I699" s="550"/>
      <c r="J699" s="550">
        <v>12031400</v>
      </c>
      <c r="K699" s="550">
        <v>12031400</v>
      </c>
      <c r="L699" s="550">
        <v>12031400</v>
      </c>
      <c r="M699" s="550">
        <v>12031400</v>
      </c>
      <c r="N699" s="550">
        <v>0</v>
      </c>
      <c r="O699" s="550">
        <v>0</v>
      </c>
      <c r="P699" s="550">
        <v>0</v>
      </c>
      <c r="Q699" s="550">
        <v>0</v>
      </c>
      <c r="R699" s="550">
        <v>0</v>
      </c>
    </row>
    <row r="700" spans="1:18">
      <c r="A700" s="622" t="s">
        <v>1805</v>
      </c>
      <c r="B700" s="622" t="s">
        <v>313</v>
      </c>
      <c r="C700" s="551">
        <v>0</v>
      </c>
      <c r="D700" s="551">
        <v>0</v>
      </c>
      <c r="E700" s="551">
        <v>0</v>
      </c>
      <c r="F700" s="551">
        <v>0</v>
      </c>
      <c r="G700" s="551">
        <v>0</v>
      </c>
      <c r="H700" s="551">
        <v>79973080</v>
      </c>
      <c r="I700" s="551">
        <v>0</v>
      </c>
      <c r="J700" s="551">
        <v>79973080</v>
      </c>
      <c r="K700" s="551">
        <v>79973080</v>
      </c>
      <c r="L700" s="551">
        <v>52973080</v>
      </c>
      <c r="M700" s="551">
        <v>52973080</v>
      </c>
      <c r="N700" s="551">
        <v>0</v>
      </c>
      <c r="O700" s="551">
        <v>27000000</v>
      </c>
      <c r="P700" s="551">
        <v>0</v>
      </c>
      <c r="Q700" s="551">
        <v>27000000</v>
      </c>
      <c r="R700" s="551">
        <v>0</v>
      </c>
    </row>
    <row r="701" spans="1:18">
      <c r="A701" s="622" t="s">
        <v>1806</v>
      </c>
      <c r="B701" s="622" t="s">
        <v>2401</v>
      </c>
      <c r="C701" s="550">
        <v>0</v>
      </c>
      <c r="D701" s="550">
        <v>0</v>
      </c>
      <c r="E701" s="550">
        <v>0</v>
      </c>
      <c r="F701" s="550">
        <v>0</v>
      </c>
      <c r="G701" s="550"/>
      <c r="H701" s="550">
        <v>79973080</v>
      </c>
      <c r="I701" s="550"/>
      <c r="J701" s="550">
        <v>79973080</v>
      </c>
      <c r="K701" s="550">
        <v>79973080</v>
      </c>
      <c r="L701" s="550">
        <v>52973080</v>
      </c>
      <c r="M701" s="550">
        <v>52973080</v>
      </c>
      <c r="N701" s="550">
        <v>0</v>
      </c>
      <c r="O701" s="550">
        <v>27000000</v>
      </c>
      <c r="P701" s="550">
        <v>0</v>
      </c>
      <c r="Q701" s="550">
        <v>27000000</v>
      </c>
      <c r="R701" s="550">
        <v>0</v>
      </c>
    </row>
    <row r="702" spans="1:18">
      <c r="A702" s="622" t="s">
        <v>1805</v>
      </c>
      <c r="B702" s="622" t="s">
        <v>160</v>
      </c>
      <c r="C702" s="551">
        <v>0</v>
      </c>
      <c r="D702" s="551">
        <v>0</v>
      </c>
      <c r="E702" s="551">
        <v>0</v>
      </c>
      <c r="F702" s="551">
        <v>0</v>
      </c>
      <c r="G702" s="551">
        <v>0</v>
      </c>
      <c r="H702" s="551">
        <v>324769005</v>
      </c>
      <c r="I702" s="551">
        <v>0</v>
      </c>
      <c r="J702" s="551">
        <v>324769005</v>
      </c>
      <c r="K702" s="551">
        <v>324769005</v>
      </c>
      <c r="L702" s="551">
        <v>324769005</v>
      </c>
      <c r="M702" s="551">
        <v>324769005</v>
      </c>
      <c r="N702" s="551">
        <v>0</v>
      </c>
      <c r="O702" s="551">
        <v>0</v>
      </c>
      <c r="P702" s="551">
        <v>0</v>
      </c>
      <c r="Q702" s="551">
        <v>0</v>
      </c>
      <c r="R702" s="551">
        <v>0</v>
      </c>
    </row>
    <row r="703" spans="1:18">
      <c r="A703" s="622" t="s">
        <v>1806</v>
      </c>
      <c r="B703" s="622" t="s">
        <v>280</v>
      </c>
      <c r="C703" s="550">
        <v>0</v>
      </c>
      <c r="D703" s="550">
        <v>0</v>
      </c>
      <c r="E703" s="550">
        <v>0</v>
      </c>
      <c r="F703" s="550">
        <v>0</v>
      </c>
      <c r="G703" s="550"/>
      <c r="H703" s="550">
        <v>39073820</v>
      </c>
      <c r="I703" s="550"/>
      <c r="J703" s="550">
        <v>39073820</v>
      </c>
      <c r="K703" s="550">
        <v>39073820</v>
      </c>
      <c r="L703" s="550">
        <v>39073820</v>
      </c>
      <c r="M703" s="550">
        <v>39073820</v>
      </c>
      <c r="N703" s="550">
        <v>0</v>
      </c>
      <c r="O703" s="550">
        <v>0</v>
      </c>
      <c r="P703" s="550">
        <v>0</v>
      </c>
      <c r="Q703" s="550">
        <v>0</v>
      </c>
      <c r="R703" s="550">
        <v>0</v>
      </c>
    </row>
    <row r="704" spans="1:18">
      <c r="A704" s="622" t="s">
        <v>1806</v>
      </c>
      <c r="B704" s="622" t="s">
        <v>2535</v>
      </c>
      <c r="C704" s="550">
        <v>0</v>
      </c>
      <c r="D704" s="550">
        <v>0</v>
      </c>
      <c r="E704" s="550">
        <v>0</v>
      </c>
      <c r="F704" s="550">
        <v>0</v>
      </c>
      <c r="G704" s="550"/>
      <c r="H704" s="550">
        <v>30000000</v>
      </c>
      <c r="I704" s="550"/>
      <c r="J704" s="550">
        <v>30000000</v>
      </c>
      <c r="K704" s="550">
        <v>30000000</v>
      </c>
      <c r="L704" s="550">
        <v>30000000</v>
      </c>
      <c r="M704" s="550">
        <v>30000000</v>
      </c>
      <c r="N704" s="550">
        <v>0</v>
      </c>
      <c r="O704" s="550">
        <v>0</v>
      </c>
      <c r="P704" s="550">
        <v>0</v>
      </c>
      <c r="Q704" s="550">
        <v>0</v>
      </c>
      <c r="R704" s="550">
        <v>0</v>
      </c>
    </row>
    <row r="705" spans="1:18">
      <c r="A705" s="622" t="s">
        <v>1806</v>
      </c>
      <c r="B705" s="622" t="s">
        <v>364</v>
      </c>
      <c r="C705" s="550">
        <v>0</v>
      </c>
      <c r="D705" s="550">
        <v>0</v>
      </c>
      <c r="E705" s="550">
        <v>0</v>
      </c>
      <c r="F705" s="550">
        <v>0</v>
      </c>
      <c r="G705" s="550"/>
      <c r="H705" s="550">
        <v>255695185</v>
      </c>
      <c r="I705" s="550"/>
      <c r="J705" s="550">
        <v>255695185</v>
      </c>
      <c r="K705" s="550">
        <v>255695185</v>
      </c>
      <c r="L705" s="550">
        <v>255695185</v>
      </c>
      <c r="M705" s="550">
        <v>255695185</v>
      </c>
      <c r="N705" s="550">
        <v>0</v>
      </c>
      <c r="O705" s="550">
        <v>0</v>
      </c>
      <c r="P705" s="550">
        <v>0</v>
      </c>
      <c r="Q705" s="550">
        <v>0</v>
      </c>
      <c r="R705" s="550">
        <v>0</v>
      </c>
    </row>
    <row r="706" spans="1:18">
      <c r="A706" s="622" t="s">
        <v>1805</v>
      </c>
      <c r="B706" s="622" t="s">
        <v>2447</v>
      </c>
      <c r="C706" s="551">
        <v>0</v>
      </c>
      <c r="D706" s="551">
        <v>0</v>
      </c>
      <c r="E706" s="551">
        <v>0</v>
      </c>
      <c r="F706" s="551">
        <v>0</v>
      </c>
      <c r="G706" s="551">
        <v>0</v>
      </c>
      <c r="H706" s="551">
        <v>10131900</v>
      </c>
      <c r="I706" s="551">
        <v>0</v>
      </c>
      <c r="J706" s="551">
        <v>10131900</v>
      </c>
      <c r="K706" s="551">
        <v>10131900</v>
      </c>
      <c r="L706" s="551">
        <v>10131900</v>
      </c>
      <c r="M706" s="551">
        <v>10131900</v>
      </c>
      <c r="N706" s="551">
        <v>0</v>
      </c>
      <c r="O706" s="551">
        <v>0</v>
      </c>
      <c r="P706" s="551">
        <v>0</v>
      </c>
      <c r="Q706" s="551">
        <v>0</v>
      </c>
      <c r="R706" s="551">
        <v>0</v>
      </c>
    </row>
    <row r="707" spans="1:18">
      <c r="A707" s="622" t="s">
        <v>1806</v>
      </c>
      <c r="B707" s="622" t="s">
        <v>2414</v>
      </c>
      <c r="C707" s="550">
        <v>0</v>
      </c>
      <c r="D707" s="550">
        <v>0</v>
      </c>
      <c r="E707" s="550">
        <v>0</v>
      </c>
      <c r="F707" s="550">
        <v>0</v>
      </c>
      <c r="G707" s="550"/>
      <c r="H707" s="550">
        <v>10131900</v>
      </c>
      <c r="I707" s="550"/>
      <c r="J707" s="550">
        <v>10131900</v>
      </c>
      <c r="K707" s="550">
        <v>10131900</v>
      </c>
      <c r="L707" s="550">
        <v>10131900</v>
      </c>
      <c r="M707" s="550">
        <v>10131900</v>
      </c>
      <c r="N707" s="550">
        <v>0</v>
      </c>
      <c r="O707" s="550">
        <v>0</v>
      </c>
      <c r="P707" s="550">
        <v>0</v>
      </c>
      <c r="Q707" s="550">
        <v>0</v>
      </c>
      <c r="R707" s="550">
        <v>0</v>
      </c>
    </row>
    <row r="708" spans="1:18">
      <c r="A708" s="622" t="s">
        <v>1805</v>
      </c>
      <c r="B708" s="622" t="s">
        <v>235</v>
      </c>
      <c r="C708" s="551">
        <v>0</v>
      </c>
      <c r="D708" s="551">
        <v>0</v>
      </c>
      <c r="E708" s="551">
        <v>0</v>
      </c>
      <c r="F708" s="551">
        <v>0</v>
      </c>
      <c r="G708" s="551">
        <v>0</v>
      </c>
      <c r="H708" s="551">
        <v>364849382</v>
      </c>
      <c r="I708" s="551">
        <v>0</v>
      </c>
      <c r="J708" s="551">
        <v>364849382</v>
      </c>
      <c r="K708" s="551">
        <v>364849382</v>
      </c>
      <c r="L708" s="551">
        <v>352849382</v>
      </c>
      <c r="M708" s="551">
        <v>352849382</v>
      </c>
      <c r="N708" s="551">
        <v>0</v>
      </c>
      <c r="O708" s="551">
        <v>12000000</v>
      </c>
      <c r="P708" s="551">
        <v>0</v>
      </c>
      <c r="Q708" s="551">
        <v>12000000</v>
      </c>
      <c r="R708" s="551">
        <v>0</v>
      </c>
    </row>
    <row r="709" spans="1:18">
      <c r="A709" s="622" t="s">
        <v>1806</v>
      </c>
      <c r="B709" s="622" t="s">
        <v>235</v>
      </c>
      <c r="C709" s="550">
        <v>0</v>
      </c>
      <c r="D709" s="550">
        <v>0</v>
      </c>
      <c r="E709" s="550">
        <v>0</v>
      </c>
      <c r="F709" s="550">
        <v>0</v>
      </c>
      <c r="G709" s="550"/>
      <c r="H709" s="550">
        <v>364849382</v>
      </c>
      <c r="I709" s="550"/>
      <c r="J709" s="550">
        <v>364849382</v>
      </c>
      <c r="K709" s="550">
        <v>364849382</v>
      </c>
      <c r="L709" s="550">
        <v>352849382</v>
      </c>
      <c r="M709" s="550">
        <v>352849382</v>
      </c>
      <c r="N709" s="550">
        <v>0</v>
      </c>
      <c r="O709" s="550">
        <v>12000000</v>
      </c>
      <c r="P709" s="550">
        <v>0</v>
      </c>
      <c r="Q709" s="550">
        <v>12000000</v>
      </c>
      <c r="R709" s="550">
        <v>0</v>
      </c>
    </row>
    <row r="710" spans="1:18">
      <c r="A710" s="622" t="s">
        <v>1805</v>
      </c>
      <c r="B710" s="622" t="s">
        <v>315</v>
      </c>
      <c r="C710" s="551">
        <v>0</v>
      </c>
      <c r="D710" s="551">
        <v>0</v>
      </c>
      <c r="E710" s="551">
        <v>0</v>
      </c>
      <c r="F710" s="551">
        <v>0</v>
      </c>
      <c r="G710" s="551">
        <v>0</v>
      </c>
      <c r="H710" s="551">
        <v>15992000</v>
      </c>
      <c r="I710" s="551">
        <v>0</v>
      </c>
      <c r="J710" s="551">
        <v>15992000</v>
      </c>
      <c r="K710" s="551">
        <v>15992000</v>
      </c>
      <c r="L710" s="551">
        <v>15992000</v>
      </c>
      <c r="M710" s="551">
        <v>15992000</v>
      </c>
      <c r="N710" s="551">
        <v>0</v>
      </c>
      <c r="O710" s="551">
        <v>0</v>
      </c>
      <c r="P710" s="551">
        <v>0</v>
      </c>
      <c r="Q710" s="551">
        <v>0</v>
      </c>
      <c r="R710" s="551">
        <v>0</v>
      </c>
    </row>
    <row r="711" spans="1:18">
      <c r="A711" s="622" t="s">
        <v>1806</v>
      </c>
      <c r="B711" s="622" t="s">
        <v>315</v>
      </c>
      <c r="C711" s="550">
        <v>0</v>
      </c>
      <c r="D711" s="550">
        <v>0</v>
      </c>
      <c r="E711" s="550">
        <v>0</v>
      </c>
      <c r="F711" s="550">
        <v>0</v>
      </c>
      <c r="G711" s="550"/>
      <c r="H711" s="550">
        <v>15992000</v>
      </c>
      <c r="I711" s="550"/>
      <c r="J711" s="550">
        <v>15992000</v>
      </c>
      <c r="K711" s="550">
        <v>15992000</v>
      </c>
      <c r="L711" s="550">
        <v>15992000</v>
      </c>
      <c r="M711" s="550">
        <v>15992000</v>
      </c>
      <c r="N711" s="550">
        <v>0</v>
      </c>
      <c r="O711" s="550">
        <v>0</v>
      </c>
      <c r="P711" s="550">
        <v>0</v>
      </c>
      <c r="Q711" s="550">
        <v>0</v>
      </c>
      <c r="R711" s="550">
        <v>0</v>
      </c>
    </row>
    <row r="712" spans="1:18">
      <c r="A712" s="622" t="s">
        <v>1805</v>
      </c>
      <c r="B712" s="622" t="s">
        <v>145</v>
      </c>
      <c r="C712" s="551">
        <v>0</v>
      </c>
      <c r="D712" s="551">
        <v>0</v>
      </c>
      <c r="E712" s="551">
        <v>0</v>
      </c>
      <c r="F712" s="551">
        <v>0</v>
      </c>
      <c r="G712" s="551">
        <v>0</v>
      </c>
      <c r="H712" s="551">
        <v>18005100</v>
      </c>
      <c r="I712" s="551">
        <v>0</v>
      </c>
      <c r="J712" s="551">
        <v>18005100</v>
      </c>
      <c r="K712" s="551">
        <v>18005100</v>
      </c>
      <c r="L712" s="551">
        <v>18005100</v>
      </c>
      <c r="M712" s="551">
        <v>18005100</v>
      </c>
      <c r="N712" s="551">
        <v>0</v>
      </c>
      <c r="O712" s="551">
        <v>0</v>
      </c>
      <c r="P712" s="551">
        <v>0</v>
      </c>
      <c r="Q712" s="551">
        <v>0</v>
      </c>
      <c r="R712" s="551">
        <v>0</v>
      </c>
    </row>
    <row r="713" spans="1:18">
      <c r="A713" s="622" t="s">
        <v>1806</v>
      </c>
      <c r="B713" s="622" t="s">
        <v>146</v>
      </c>
      <c r="C713" s="550">
        <v>0</v>
      </c>
      <c r="D713" s="550">
        <v>0</v>
      </c>
      <c r="E713" s="550">
        <v>0</v>
      </c>
      <c r="F713" s="550">
        <v>0</v>
      </c>
      <c r="G713" s="550"/>
      <c r="H713" s="550">
        <v>18005100</v>
      </c>
      <c r="I713" s="550"/>
      <c r="J713" s="550">
        <v>18005100</v>
      </c>
      <c r="K713" s="550">
        <v>18005100</v>
      </c>
      <c r="L713" s="550">
        <v>18005100</v>
      </c>
      <c r="M713" s="550">
        <v>18005100</v>
      </c>
      <c r="N713" s="550">
        <v>0</v>
      </c>
      <c r="O713" s="550">
        <v>0</v>
      </c>
      <c r="P713" s="550">
        <v>0</v>
      </c>
      <c r="Q713" s="550">
        <v>0</v>
      </c>
      <c r="R713" s="550">
        <v>0</v>
      </c>
    </row>
    <row r="714" spans="1:18">
      <c r="A714" s="622" t="s">
        <v>1805</v>
      </c>
      <c r="B714" s="622" t="s">
        <v>1843</v>
      </c>
      <c r="C714" s="551">
        <v>0</v>
      </c>
      <c r="D714" s="551">
        <v>0</v>
      </c>
      <c r="E714" s="551">
        <v>0</v>
      </c>
      <c r="F714" s="551">
        <v>0</v>
      </c>
      <c r="G714" s="551">
        <v>0</v>
      </c>
      <c r="H714" s="551">
        <v>34610000</v>
      </c>
      <c r="I714" s="551">
        <v>0</v>
      </c>
      <c r="J714" s="551">
        <v>34610000</v>
      </c>
      <c r="K714" s="551">
        <v>34610000</v>
      </c>
      <c r="L714" s="551">
        <v>34610000</v>
      </c>
      <c r="M714" s="551">
        <v>34610000</v>
      </c>
      <c r="N714" s="551">
        <v>0</v>
      </c>
      <c r="O714" s="551">
        <v>0</v>
      </c>
      <c r="P714" s="551">
        <v>0</v>
      </c>
      <c r="Q714" s="551">
        <v>0</v>
      </c>
      <c r="R714" s="551">
        <v>0</v>
      </c>
    </row>
    <row r="715" spans="1:18">
      <c r="A715" s="622" t="s">
        <v>1806</v>
      </c>
      <c r="B715" s="622" t="s">
        <v>1828</v>
      </c>
      <c r="C715" s="550">
        <v>0</v>
      </c>
      <c r="D715" s="550">
        <v>0</v>
      </c>
      <c r="E715" s="550">
        <v>0</v>
      </c>
      <c r="F715" s="550">
        <v>0</v>
      </c>
      <c r="G715" s="550"/>
      <c r="H715" s="550">
        <v>34610000</v>
      </c>
      <c r="I715" s="550"/>
      <c r="J715" s="550">
        <v>34610000</v>
      </c>
      <c r="K715" s="550">
        <v>34610000</v>
      </c>
      <c r="L715" s="550">
        <v>34610000</v>
      </c>
      <c r="M715" s="550">
        <v>34610000</v>
      </c>
      <c r="N715" s="550">
        <v>0</v>
      </c>
      <c r="O715" s="550">
        <v>0</v>
      </c>
      <c r="P715" s="550">
        <v>0</v>
      </c>
      <c r="Q715" s="550">
        <v>0</v>
      </c>
      <c r="R715" s="550">
        <v>0</v>
      </c>
    </row>
    <row r="716" spans="1:18">
      <c r="A716" s="622" t="s">
        <v>1805</v>
      </c>
      <c r="B716" s="622" t="s">
        <v>55</v>
      </c>
      <c r="C716" s="551">
        <v>0</v>
      </c>
      <c r="D716" s="551">
        <v>0</v>
      </c>
      <c r="E716" s="551">
        <v>0</v>
      </c>
      <c r="F716" s="551">
        <v>0</v>
      </c>
      <c r="G716" s="551">
        <v>0</v>
      </c>
      <c r="H716" s="551">
        <v>114700000</v>
      </c>
      <c r="I716" s="551">
        <v>0</v>
      </c>
      <c r="J716" s="551">
        <v>114700000</v>
      </c>
      <c r="K716" s="551">
        <v>114700000</v>
      </c>
      <c r="L716" s="551">
        <v>114700000</v>
      </c>
      <c r="M716" s="551">
        <v>114700000</v>
      </c>
      <c r="N716" s="551">
        <v>0</v>
      </c>
      <c r="O716" s="551">
        <v>0</v>
      </c>
      <c r="P716" s="551">
        <v>0</v>
      </c>
      <c r="Q716" s="551">
        <v>0</v>
      </c>
      <c r="R716" s="551">
        <v>0</v>
      </c>
    </row>
    <row r="717" spans="1:18">
      <c r="A717" s="622" t="s">
        <v>1806</v>
      </c>
      <c r="B717" s="622" t="s">
        <v>2457</v>
      </c>
      <c r="C717" s="550">
        <v>0</v>
      </c>
      <c r="D717" s="550">
        <v>0</v>
      </c>
      <c r="E717" s="550">
        <v>0</v>
      </c>
      <c r="F717" s="550">
        <v>0</v>
      </c>
      <c r="G717" s="550"/>
      <c r="H717" s="550">
        <v>57000000</v>
      </c>
      <c r="I717" s="550"/>
      <c r="J717" s="550">
        <v>57000000</v>
      </c>
      <c r="K717" s="550">
        <v>57000000</v>
      </c>
      <c r="L717" s="550">
        <v>57000000</v>
      </c>
      <c r="M717" s="550">
        <v>57000000</v>
      </c>
      <c r="N717" s="550">
        <v>0</v>
      </c>
      <c r="O717" s="550">
        <v>0</v>
      </c>
      <c r="P717" s="550">
        <v>0</v>
      </c>
      <c r="Q717" s="550">
        <v>0</v>
      </c>
      <c r="R717" s="550">
        <v>0</v>
      </c>
    </row>
    <row r="718" spans="1:18">
      <c r="A718" s="622" t="s">
        <v>1806</v>
      </c>
      <c r="B718" s="622" t="s">
        <v>2459</v>
      </c>
      <c r="C718" s="550">
        <v>0</v>
      </c>
      <c r="D718" s="550">
        <v>0</v>
      </c>
      <c r="E718" s="550">
        <v>0</v>
      </c>
      <c r="F718" s="550">
        <v>0</v>
      </c>
      <c r="G718" s="550"/>
      <c r="H718" s="550">
        <v>1200000</v>
      </c>
      <c r="I718" s="550"/>
      <c r="J718" s="550">
        <v>1200000</v>
      </c>
      <c r="K718" s="550">
        <v>1200000</v>
      </c>
      <c r="L718" s="550">
        <v>1200000</v>
      </c>
      <c r="M718" s="550">
        <v>1200000</v>
      </c>
      <c r="N718" s="550">
        <v>0</v>
      </c>
      <c r="O718" s="550">
        <v>0</v>
      </c>
      <c r="P718" s="550">
        <v>0</v>
      </c>
      <c r="Q718" s="550">
        <v>0</v>
      </c>
      <c r="R718" s="550">
        <v>0</v>
      </c>
    </row>
    <row r="719" spans="1:18">
      <c r="A719" s="622" t="s">
        <v>1806</v>
      </c>
      <c r="B719" s="622" t="s">
        <v>1284</v>
      </c>
      <c r="C719" s="550">
        <v>0</v>
      </c>
      <c r="D719" s="550">
        <v>0</v>
      </c>
      <c r="E719" s="550">
        <v>0</v>
      </c>
      <c r="F719" s="550">
        <v>0</v>
      </c>
      <c r="G719" s="550"/>
      <c r="H719" s="550">
        <v>56500000</v>
      </c>
      <c r="I719" s="550"/>
      <c r="J719" s="550">
        <v>56500000</v>
      </c>
      <c r="K719" s="550">
        <v>56500000</v>
      </c>
      <c r="L719" s="550">
        <v>56500000</v>
      </c>
      <c r="M719" s="550">
        <v>56500000</v>
      </c>
      <c r="N719" s="550">
        <v>0</v>
      </c>
      <c r="O719" s="550">
        <v>0</v>
      </c>
      <c r="P719" s="550">
        <v>0</v>
      </c>
      <c r="Q719" s="550">
        <v>0</v>
      </c>
      <c r="R719" s="550">
        <v>0</v>
      </c>
    </row>
    <row r="720" spans="1:18">
      <c r="A720" s="622" t="s">
        <v>1805</v>
      </c>
      <c r="B720" s="622" t="s">
        <v>1882</v>
      </c>
      <c r="C720" s="551">
        <v>0</v>
      </c>
      <c r="D720" s="551">
        <v>0</v>
      </c>
      <c r="E720" s="551">
        <v>0</v>
      </c>
      <c r="F720" s="551">
        <v>0</v>
      </c>
      <c r="G720" s="551">
        <v>0</v>
      </c>
      <c r="H720" s="551">
        <v>23281000</v>
      </c>
      <c r="I720" s="551">
        <v>0</v>
      </c>
      <c r="J720" s="551">
        <v>23281000</v>
      </c>
      <c r="K720" s="551">
        <v>23281000</v>
      </c>
      <c r="L720" s="551">
        <v>23281000</v>
      </c>
      <c r="M720" s="551">
        <v>23281000</v>
      </c>
      <c r="N720" s="551">
        <v>0</v>
      </c>
      <c r="O720" s="551">
        <v>0</v>
      </c>
      <c r="P720" s="551">
        <v>0</v>
      </c>
      <c r="Q720" s="551">
        <v>0</v>
      </c>
      <c r="R720" s="551">
        <v>0</v>
      </c>
    </row>
    <row r="721" spans="1:18">
      <c r="A721" s="622" t="s">
        <v>1806</v>
      </c>
      <c r="B721" s="622" t="s">
        <v>2583</v>
      </c>
      <c r="C721" s="550">
        <v>0</v>
      </c>
      <c r="D721" s="550">
        <v>0</v>
      </c>
      <c r="E721" s="550">
        <v>0</v>
      </c>
      <c r="F721" s="550">
        <v>0</v>
      </c>
      <c r="G721" s="550"/>
      <c r="H721" s="550">
        <v>400000</v>
      </c>
      <c r="I721" s="550"/>
      <c r="J721" s="550">
        <v>400000</v>
      </c>
      <c r="K721" s="550">
        <v>400000</v>
      </c>
      <c r="L721" s="550">
        <v>400000</v>
      </c>
      <c r="M721" s="550">
        <v>400000</v>
      </c>
      <c r="N721" s="550">
        <v>0</v>
      </c>
      <c r="O721" s="550">
        <v>0</v>
      </c>
      <c r="P721" s="550">
        <v>0</v>
      </c>
      <c r="Q721" s="550">
        <v>0</v>
      </c>
      <c r="R721" s="550">
        <v>0</v>
      </c>
    </row>
    <row r="722" spans="1:18">
      <c r="A722" s="622" t="s">
        <v>1806</v>
      </c>
      <c r="B722" s="622" t="s">
        <v>2530</v>
      </c>
      <c r="C722" s="550">
        <v>0</v>
      </c>
      <c r="D722" s="550">
        <v>0</v>
      </c>
      <c r="E722" s="550">
        <v>0</v>
      </c>
      <c r="F722" s="550">
        <v>0</v>
      </c>
      <c r="G722" s="550"/>
      <c r="H722" s="550">
        <v>22881000</v>
      </c>
      <c r="I722" s="550"/>
      <c r="J722" s="550">
        <v>22881000</v>
      </c>
      <c r="K722" s="550">
        <v>22881000</v>
      </c>
      <c r="L722" s="550">
        <v>22881000</v>
      </c>
      <c r="M722" s="550">
        <v>22881000</v>
      </c>
      <c r="N722" s="550">
        <v>0</v>
      </c>
      <c r="O722" s="550">
        <v>0</v>
      </c>
      <c r="P722" s="550">
        <v>0</v>
      </c>
      <c r="Q722" s="550">
        <v>0</v>
      </c>
      <c r="R722" s="550">
        <v>0</v>
      </c>
    </row>
    <row r="723" spans="1:18">
      <c r="A723" s="622" t="s">
        <v>1805</v>
      </c>
      <c r="B723" s="622" t="s">
        <v>2592</v>
      </c>
      <c r="C723" s="551">
        <v>0</v>
      </c>
      <c r="D723" s="551">
        <v>0</v>
      </c>
      <c r="E723" s="551">
        <v>0</v>
      </c>
      <c r="F723" s="551">
        <v>0</v>
      </c>
      <c r="G723" s="551">
        <v>0</v>
      </c>
      <c r="H723" s="551">
        <v>3798800</v>
      </c>
      <c r="I723" s="551">
        <v>0</v>
      </c>
      <c r="J723" s="551">
        <v>3798800</v>
      </c>
      <c r="K723" s="551">
        <v>3798800</v>
      </c>
      <c r="L723" s="551">
        <v>3798800</v>
      </c>
      <c r="M723" s="551">
        <v>3798800</v>
      </c>
      <c r="N723" s="551">
        <v>0</v>
      </c>
      <c r="O723" s="551">
        <v>0</v>
      </c>
      <c r="P723" s="551">
        <v>0</v>
      </c>
      <c r="Q723" s="551">
        <v>0</v>
      </c>
      <c r="R723" s="551">
        <v>0</v>
      </c>
    </row>
    <row r="724" spans="1:18">
      <c r="A724" s="622" t="s">
        <v>1806</v>
      </c>
      <c r="B724" s="622" t="s">
        <v>2592</v>
      </c>
      <c r="C724" s="550">
        <v>0</v>
      </c>
      <c r="D724" s="550">
        <v>0</v>
      </c>
      <c r="E724" s="550">
        <v>0</v>
      </c>
      <c r="F724" s="550">
        <v>0</v>
      </c>
      <c r="G724" s="550"/>
      <c r="H724" s="550">
        <v>3798800</v>
      </c>
      <c r="I724" s="550"/>
      <c r="J724" s="550">
        <v>3798800</v>
      </c>
      <c r="K724" s="550">
        <v>3798800</v>
      </c>
      <c r="L724" s="550">
        <v>3798800</v>
      </c>
      <c r="M724" s="550">
        <v>3798800</v>
      </c>
      <c r="N724" s="550">
        <v>0</v>
      </c>
      <c r="O724" s="550">
        <v>0</v>
      </c>
      <c r="P724" s="550">
        <v>0</v>
      </c>
      <c r="Q724" s="550">
        <v>0</v>
      </c>
      <c r="R724" s="550">
        <v>0</v>
      </c>
    </row>
    <row r="725" spans="1:18">
      <c r="A725" s="622" t="s">
        <v>1805</v>
      </c>
      <c r="B725" s="622" t="s">
        <v>298</v>
      </c>
      <c r="C725" s="551">
        <v>0</v>
      </c>
      <c r="D725" s="551">
        <v>0</v>
      </c>
      <c r="E725" s="551">
        <v>0</v>
      </c>
      <c r="F725" s="551">
        <v>0</v>
      </c>
      <c r="G725" s="551">
        <v>0</v>
      </c>
      <c r="H725" s="551">
        <v>8152645</v>
      </c>
      <c r="I725" s="551">
        <v>0</v>
      </c>
      <c r="J725" s="551">
        <v>8152645</v>
      </c>
      <c r="K725" s="551">
        <v>8152645</v>
      </c>
      <c r="L725" s="551">
        <v>5202645</v>
      </c>
      <c r="M725" s="551">
        <v>5202645</v>
      </c>
      <c r="N725" s="551">
        <v>0</v>
      </c>
      <c r="O725" s="551">
        <v>2950000</v>
      </c>
      <c r="P725" s="551">
        <v>0</v>
      </c>
      <c r="Q725" s="551">
        <v>2950000</v>
      </c>
      <c r="R725" s="551">
        <v>0</v>
      </c>
    </row>
    <row r="726" spans="1:18">
      <c r="A726" s="622" t="s">
        <v>1806</v>
      </c>
      <c r="B726" s="622" t="s">
        <v>2404</v>
      </c>
      <c r="C726" s="550">
        <v>0</v>
      </c>
      <c r="D726" s="550">
        <v>0</v>
      </c>
      <c r="E726" s="550">
        <v>0</v>
      </c>
      <c r="F726" s="550">
        <v>0</v>
      </c>
      <c r="G726" s="550"/>
      <c r="H726" s="550">
        <v>283460</v>
      </c>
      <c r="I726" s="550"/>
      <c r="J726" s="550">
        <v>283460</v>
      </c>
      <c r="K726" s="550">
        <v>283460</v>
      </c>
      <c r="L726" s="550">
        <v>133460</v>
      </c>
      <c r="M726" s="550">
        <v>133460</v>
      </c>
      <c r="N726" s="550">
        <v>0</v>
      </c>
      <c r="O726" s="550">
        <v>150000</v>
      </c>
      <c r="P726" s="550">
        <v>0</v>
      </c>
      <c r="Q726" s="550">
        <v>150000</v>
      </c>
      <c r="R726" s="550">
        <v>0</v>
      </c>
    </row>
    <row r="727" spans="1:18">
      <c r="A727" s="622" t="s">
        <v>1806</v>
      </c>
      <c r="B727" s="622" t="s">
        <v>2602</v>
      </c>
      <c r="C727" s="550">
        <v>0</v>
      </c>
      <c r="D727" s="550">
        <v>0</v>
      </c>
      <c r="E727" s="550">
        <v>0</v>
      </c>
      <c r="F727" s="550">
        <v>0</v>
      </c>
      <c r="G727" s="550"/>
      <c r="H727" s="550">
        <v>3284260</v>
      </c>
      <c r="I727" s="550"/>
      <c r="J727" s="550">
        <v>3284260</v>
      </c>
      <c r="K727" s="550">
        <v>3284260</v>
      </c>
      <c r="L727" s="550">
        <v>2284260</v>
      </c>
      <c r="M727" s="550">
        <v>2284260</v>
      </c>
      <c r="N727" s="550">
        <v>0</v>
      </c>
      <c r="O727" s="550">
        <v>1000000</v>
      </c>
      <c r="P727" s="550">
        <v>0</v>
      </c>
      <c r="Q727" s="550">
        <v>1000000</v>
      </c>
      <c r="R727" s="550">
        <v>0</v>
      </c>
    </row>
    <row r="728" spans="1:18">
      <c r="A728" s="622" t="s">
        <v>1806</v>
      </c>
      <c r="B728" s="622" t="s">
        <v>2612</v>
      </c>
      <c r="C728" s="550">
        <v>0</v>
      </c>
      <c r="D728" s="550">
        <v>0</v>
      </c>
      <c r="E728" s="550">
        <v>0</v>
      </c>
      <c r="F728" s="550">
        <v>0</v>
      </c>
      <c r="G728" s="550"/>
      <c r="H728" s="550">
        <v>2795600</v>
      </c>
      <c r="I728" s="550"/>
      <c r="J728" s="550">
        <v>2795600</v>
      </c>
      <c r="K728" s="550">
        <v>2795600</v>
      </c>
      <c r="L728" s="550">
        <v>1795600</v>
      </c>
      <c r="M728" s="550">
        <v>1795600</v>
      </c>
      <c r="N728" s="550">
        <v>0</v>
      </c>
      <c r="O728" s="550">
        <v>1000000</v>
      </c>
      <c r="P728" s="550">
        <v>0</v>
      </c>
      <c r="Q728" s="550">
        <v>1000000</v>
      </c>
      <c r="R728" s="550">
        <v>0</v>
      </c>
    </row>
    <row r="729" spans="1:18">
      <c r="A729" s="622" t="s">
        <v>1806</v>
      </c>
      <c r="B729" s="622" t="s">
        <v>319</v>
      </c>
      <c r="C729" s="550">
        <v>0</v>
      </c>
      <c r="D729" s="550">
        <v>0</v>
      </c>
      <c r="E729" s="550">
        <v>0</v>
      </c>
      <c r="F729" s="550">
        <v>0</v>
      </c>
      <c r="G729" s="550"/>
      <c r="H729" s="550">
        <v>1264390</v>
      </c>
      <c r="I729" s="550"/>
      <c r="J729" s="550">
        <v>1264390</v>
      </c>
      <c r="K729" s="550">
        <v>1264390</v>
      </c>
      <c r="L729" s="550">
        <v>764390</v>
      </c>
      <c r="M729" s="550">
        <v>764390</v>
      </c>
      <c r="N729" s="550">
        <v>0</v>
      </c>
      <c r="O729" s="550">
        <v>500000</v>
      </c>
      <c r="P729" s="550">
        <v>0</v>
      </c>
      <c r="Q729" s="550">
        <v>500000</v>
      </c>
      <c r="R729" s="550">
        <v>0</v>
      </c>
    </row>
    <row r="730" spans="1:18">
      <c r="A730" s="622" t="s">
        <v>1806</v>
      </c>
      <c r="B730" s="622" t="s">
        <v>320</v>
      </c>
      <c r="C730" s="550">
        <v>0</v>
      </c>
      <c r="D730" s="550">
        <v>0</v>
      </c>
      <c r="E730" s="550">
        <v>0</v>
      </c>
      <c r="F730" s="550">
        <v>0</v>
      </c>
      <c r="G730" s="550"/>
      <c r="H730" s="550">
        <v>524935</v>
      </c>
      <c r="I730" s="550"/>
      <c r="J730" s="550">
        <v>524935</v>
      </c>
      <c r="K730" s="550">
        <v>524935</v>
      </c>
      <c r="L730" s="550">
        <v>224935</v>
      </c>
      <c r="M730" s="550">
        <v>224935</v>
      </c>
      <c r="N730" s="550">
        <v>0</v>
      </c>
      <c r="O730" s="550">
        <v>300000</v>
      </c>
      <c r="P730" s="550">
        <v>0</v>
      </c>
      <c r="Q730" s="550">
        <v>300000</v>
      </c>
      <c r="R730" s="550">
        <v>0</v>
      </c>
    </row>
    <row r="731" spans="1:18">
      <c r="A731" s="622" t="s">
        <v>1805</v>
      </c>
      <c r="B731" s="622" t="s">
        <v>192</v>
      </c>
      <c r="C731" s="551">
        <v>0</v>
      </c>
      <c r="D731" s="551">
        <v>0</v>
      </c>
      <c r="E731" s="551">
        <v>0</v>
      </c>
      <c r="F731" s="551">
        <v>0</v>
      </c>
      <c r="G731" s="551">
        <v>0</v>
      </c>
      <c r="H731" s="551">
        <v>305700000</v>
      </c>
      <c r="I731" s="551">
        <v>0</v>
      </c>
      <c r="J731" s="551">
        <v>305700000</v>
      </c>
      <c r="K731" s="551">
        <v>305700000</v>
      </c>
      <c r="L731" s="551">
        <v>305700000</v>
      </c>
      <c r="M731" s="551">
        <v>305700000</v>
      </c>
      <c r="N731" s="551">
        <v>0</v>
      </c>
      <c r="O731" s="551">
        <v>0</v>
      </c>
      <c r="P731" s="551">
        <v>0</v>
      </c>
      <c r="Q731" s="551">
        <v>0</v>
      </c>
      <c r="R731" s="551">
        <v>0</v>
      </c>
    </row>
    <row r="732" spans="1:18">
      <c r="A732" s="622" t="s">
        <v>1806</v>
      </c>
      <c r="B732" s="622" t="s">
        <v>226</v>
      </c>
      <c r="C732" s="550">
        <v>0</v>
      </c>
      <c r="D732" s="550">
        <v>0</v>
      </c>
      <c r="E732" s="550">
        <v>0</v>
      </c>
      <c r="F732" s="550">
        <v>0</v>
      </c>
      <c r="G732" s="550"/>
      <c r="H732" s="550">
        <v>305700000</v>
      </c>
      <c r="I732" s="550"/>
      <c r="J732" s="550">
        <v>305700000</v>
      </c>
      <c r="K732" s="550">
        <v>305700000</v>
      </c>
      <c r="L732" s="550">
        <v>305700000</v>
      </c>
      <c r="M732" s="550">
        <v>305700000</v>
      </c>
      <c r="N732" s="550">
        <v>0</v>
      </c>
      <c r="O732" s="550">
        <v>0</v>
      </c>
      <c r="P732" s="550">
        <v>0</v>
      </c>
      <c r="Q732" s="550">
        <v>0</v>
      </c>
      <c r="R732" s="550">
        <v>0</v>
      </c>
    </row>
    <row r="733" spans="1:18">
      <c r="A733" s="622" t="s">
        <v>1805</v>
      </c>
      <c r="B733" s="622" t="s">
        <v>322</v>
      </c>
      <c r="C733" s="551">
        <v>0</v>
      </c>
      <c r="D733" s="551">
        <v>0</v>
      </c>
      <c r="E733" s="551">
        <v>0</v>
      </c>
      <c r="F733" s="551">
        <v>0</v>
      </c>
      <c r="G733" s="551">
        <v>0</v>
      </c>
      <c r="H733" s="551">
        <v>2017070</v>
      </c>
      <c r="I733" s="551">
        <v>0</v>
      </c>
      <c r="J733" s="551">
        <v>2017070</v>
      </c>
      <c r="K733" s="551">
        <v>2017070</v>
      </c>
      <c r="L733" s="551">
        <v>1017070</v>
      </c>
      <c r="M733" s="551">
        <v>1017070</v>
      </c>
      <c r="N733" s="551">
        <v>0</v>
      </c>
      <c r="O733" s="551">
        <v>1000000</v>
      </c>
      <c r="P733" s="551">
        <v>0</v>
      </c>
      <c r="Q733" s="551">
        <v>1000000</v>
      </c>
      <c r="R733" s="551">
        <v>0</v>
      </c>
    </row>
    <row r="734" spans="1:18">
      <c r="A734" s="622" t="s">
        <v>1806</v>
      </c>
      <c r="B734" s="622" t="s">
        <v>323</v>
      </c>
      <c r="C734" s="550">
        <v>0</v>
      </c>
      <c r="D734" s="550">
        <v>0</v>
      </c>
      <c r="E734" s="550">
        <v>0</v>
      </c>
      <c r="F734" s="550">
        <v>0</v>
      </c>
      <c r="G734" s="550"/>
      <c r="H734" s="550">
        <v>2017070</v>
      </c>
      <c r="I734" s="550"/>
      <c r="J734" s="550">
        <v>2017070</v>
      </c>
      <c r="K734" s="550">
        <v>2017070</v>
      </c>
      <c r="L734" s="550">
        <v>1017070</v>
      </c>
      <c r="M734" s="550">
        <v>1017070</v>
      </c>
      <c r="N734" s="550">
        <v>0</v>
      </c>
      <c r="O734" s="550">
        <v>1000000</v>
      </c>
      <c r="P734" s="550">
        <v>0</v>
      </c>
      <c r="Q734" s="550">
        <v>1000000</v>
      </c>
      <c r="R734" s="550">
        <v>0</v>
      </c>
    </row>
    <row r="735" spans="1:18">
      <c r="A735" s="622" t="s">
        <v>1805</v>
      </c>
      <c r="B735" s="622" t="s">
        <v>147</v>
      </c>
      <c r="C735" s="551">
        <v>0</v>
      </c>
      <c r="D735" s="551">
        <v>0</v>
      </c>
      <c r="E735" s="551">
        <v>0</v>
      </c>
      <c r="F735" s="551">
        <v>0</v>
      </c>
      <c r="G735" s="551">
        <v>0</v>
      </c>
      <c r="H735" s="551">
        <v>15297569</v>
      </c>
      <c r="I735" s="551">
        <v>0</v>
      </c>
      <c r="J735" s="551">
        <v>15297569</v>
      </c>
      <c r="K735" s="551">
        <v>15297569</v>
      </c>
      <c r="L735" s="551">
        <v>12242900</v>
      </c>
      <c r="M735" s="551">
        <v>12242900</v>
      </c>
      <c r="N735" s="551">
        <v>0</v>
      </c>
      <c r="O735" s="551">
        <v>3054669</v>
      </c>
      <c r="P735" s="551">
        <v>0</v>
      </c>
      <c r="Q735" s="551">
        <v>3054669</v>
      </c>
      <c r="R735" s="551">
        <v>0</v>
      </c>
    </row>
    <row r="736" spans="1:18">
      <c r="A736" s="622" t="s">
        <v>1806</v>
      </c>
      <c r="B736" s="622" t="s">
        <v>148</v>
      </c>
      <c r="C736" s="550">
        <v>0</v>
      </c>
      <c r="D736" s="550">
        <v>0</v>
      </c>
      <c r="E736" s="550">
        <v>0</v>
      </c>
      <c r="F736" s="550">
        <v>0</v>
      </c>
      <c r="G736" s="550"/>
      <c r="H736" s="550">
        <v>15297569</v>
      </c>
      <c r="I736" s="550"/>
      <c r="J736" s="550">
        <v>15297569</v>
      </c>
      <c r="K736" s="550">
        <v>15297569</v>
      </c>
      <c r="L736" s="550">
        <v>12242900</v>
      </c>
      <c r="M736" s="550">
        <v>12242900</v>
      </c>
      <c r="N736" s="550">
        <v>0</v>
      </c>
      <c r="O736" s="550">
        <v>3054669</v>
      </c>
      <c r="P736" s="550">
        <v>0</v>
      </c>
      <c r="Q736" s="550">
        <v>3054669</v>
      </c>
      <c r="R736" s="550">
        <v>0</v>
      </c>
    </row>
    <row r="737" spans="1:18">
      <c r="A737" s="622" t="s">
        <v>1804</v>
      </c>
      <c r="B737" s="622" t="s">
        <v>2616</v>
      </c>
      <c r="C737" s="550">
        <v>0</v>
      </c>
      <c r="D737" s="550">
        <v>0</v>
      </c>
      <c r="E737" s="550">
        <v>0</v>
      </c>
      <c r="F737" s="550">
        <v>0</v>
      </c>
      <c r="G737" s="550">
        <v>0</v>
      </c>
      <c r="H737" s="550">
        <v>80000000</v>
      </c>
      <c r="I737" s="550">
        <v>0</v>
      </c>
      <c r="J737" s="550">
        <v>80000000</v>
      </c>
      <c r="K737" s="550">
        <v>80000000</v>
      </c>
      <c r="L737" s="550">
        <v>79531470</v>
      </c>
      <c r="M737" s="550">
        <v>79531470</v>
      </c>
      <c r="N737" s="550">
        <v>0</v>
      </c>
      <c r="O737" s="550">
        <v>0</v>
      </c>
      <c r="P737" s="550">
        <v>0</v>
      </c>
      <c r="Q737" s="550">
        <v>0</v>
      </c>
      <c r="R737" s="550">
        <v>468530</v>
      </c>
    </row>
    <row r="738" spans="1:18">
      <c r="A738" s="622" t="s">
        <v>1805</v>
      </c>
      <c r="B738" s="622" t="s">
        <v>321</v>
      </c>
      <c r="C738" s="551">
        <v>0</v>
      </c>
      <c r="D738" s="551">
        <v>0</v>
      </c>
      <c r="E738" s="551">
        <v>0</v>
      </c>
      <c r="F738" s="551">
        <v>-900000</v>
      </c>
      <c r="G738" s="551">
        <v>0</v>
      </c>
      <c r="H738" s="551">
        <v>39854000</v>
      </c>
      <c r="I738" s="551">
        <v>0</v>
      </c>
      <c r="J738" s="551">
        <v>38954000</v>
      </c>
      <c r="K738" s="551">
        <v>38954000</v>
      </c>
      <c r="L738" s="551">
        <v>38939050</v>
      </c>
      <c r="M738" s="551">
        <v>38939050</v>
      </c>
      <c r="N738" s="551">
        <v>0</v>
      </c>
      <c r="O738" s="551">
        <v>0</v>
      </c>
      <c r="P738" s="551">
        <v>0</v>
      </c>
      <c r="Q738" s="551">
        <v>0</v>
      </c>
      <c r="R738" s="551">
        <v>14950</v>
      </c>
    </row>
    <row r="739" spans="1:18">
      <c r="A739" s="622" t="s">
        <v>1806</v>
      </c>
      <c r="B739" s="622" t="s">
        <v>206</v>
      </c>
      <c r="C739" s="550">
        <v>0</v>
      </c>
      <c r="D739" s="550">
        <v>0</v>
      </c>
      <c r="E739" s="550">
        <v>0</v>
      </c>
      <c r="F739" s="550">
        <v>-900000</v>
      </c>
      <c r="G739" s="550"/>
      <c r="H739" s="550">
        <v>39854000</v>
      </c>
      <c r="I739" s="550"/>
      <c r="J739" s="550">
        <v>38954000</v>
      </c>
      <c r="K739" s="550">
        <v>38954000</v>
      </c>
      <c r="L739" s="550">
        <v>38939050</v>
      </c>
      <c r="M739" s="550">
        <v>38939050</v>
      </c>
      <c r="N739" s="550">
        <v>0</v>
      </c>
      <c r="O739" s="550">
        <v>0</v>
      </c>
      <c r="P739" s="550">
        <v>0</v>
      </c>
      <c r="Q739" s="550">
        <v>0</v>
      </c>
      <c r="R739" s="550">
        <v>14950</v>
      </c>
    </row>
    <row r="740" spans="1:18">
      <c r="A740" s="622" t="s">
        <v>1805</v>
      </c>
      <c r="B740" s="622" t="s">
        <v>313</v>
      </c>
      <c r="C740" s="551">
        <v>0</v>
      </c>
      <c r="D740" s="551">
        <v>0</v>
      </c>
      <c r="E740" s="551">
        <v>0</v>
      </c>
      <c r="F740" s="551">
        <v>-1500000</v>
      </c>
      <c r="G740" s="551">
        <v>0</v>
      </c>
      <c r="H740" s="551">
        <v>34446000</v>
      </c>
      <c r="I740" s="551">
        <v>0</v>
      </c>
      <c r="J740" s="551">
        <v>32946000</v>
      </c>
      <c r="K740" s="551">
        <v>32946000</v>
      </c>
      <c r="L740" s="551">
        <v>32654940</v>
      </c>
      <c r="M740" s="551">
        <v>32654940</v>
      </c>
      <c r="N740" s="551">
        <v>0</v>
      </c>
      <c r="O740" s="551">
        <v>0</v>
      </c>
      <c r="P740" s="551">
        <v>0</v>
      </c>
      <c r="Q740" s="551">
        <v>0</v>
      </c>
      <c r="R740" s="551">
        <v>291060</v>
      </c>
    </row>
    <row r="741" spans="1:18">
      <c r="A741" s="622" t="s">
        <v>1806</v>
      </c>
      <c r="B741" s="622" t="s">
        <v>2401</v>
      </c>
      <c r="C741" s="550">
        <v>0</v>
      </c>
      <c r="D741" s="550">
        <v>0</v>
      </c>
      <c r="E741" s="550">
        <v>0</v>
      </c>
      <c r="F741" s="550">
        <v>-1500000</v>
      </c>
      <c r="G741" s="550"/>
      <c r="H741" s="550">
        <v>34446000</v>
      </c>
      <c r="I741" s="550"/>
      <c r="J741" s="550">
        <v>32946000</v>
      </c>
      <c r="K741" s="550">
        <v>32946000</v>
      </c>
      <c r="L741" s="550">
        <v>32654940</v>
      </c>
      <c r="M741" s="550">
        <v>32654940</v>
      </c>
      <c r="N741" s="550">
        <v>0</v>
      </c>
      <c r="O741" s="550">
        <v>0</v>
      </c>
      <c r="P741" s="550">
        <v>0</v>
      </c>
      <c r="Q741" s="550">
        <v>0</v>
      </c>
      <c r="R741" s="550">
        <v>291060</v>
      </c>
    </row>
    <row r="742" spans="1:18">
      <c r="A742" s="622" t="s">
        <v>1805</v>
      </c>
      <c r="B742" s="622" t="s">
        <v>2592</v>
      </c>
      <c r="C742" s="551">
        <v>0</v>
      </c>
      <c r="D742" s="551">
        <v>0</v>
      </c>
      <c r="E742" s="551">
        <v>0</v>
      </c>
      <c r="F742" s="551">
        <v>2440000</v>
      </c>
      <c r="G742" s="551">
        <v>0</v>
      </c>
      <c r="H742" s="551">
        <v>0</v>
      </c>
      <c r="I742" s="551">
        <v>0</v>
      </c>
      <c r="J742" s="551">
        <v>2440000</v>
      </c>
      <c r="K742" s="551">
        <v>2440000</v>
      </c>
      <c r="L742" s="551">
        <v>2420000</v>
      </c>
      <c r="M742" s="551">
        <v>2420000</v>
      </c>
      <c r="N742" s="551">
        <v>0</v>
      </c>
      <c r="O742" s="551">
        <v>0</v>
      </c>
      <c r="P742" s="551">
        <v>0</v>
      </c>
      <c r="Q742" s="551">
        <v>0</v>
      </c>
      <c r="R742" s="551">
        <v>20000</v>
      </c>
    </row>
    <row r="743" spans="1:18">
      <c r="A743" s="622" t="s">
        <v>1806</v>
      </c>
      <c r="B743" s="622" t="s">
        <v>2592</v>
      </c>
      <c r="C743" s="550">
        <v>0</v>
      </c>
      <c r="D743" s="550">
        <v>0</v>
      </c>
      <c r="E743" s="550">
        <v>0</v>
      </c>
      <c r="F743" s="550">
        <v>2440000</v>
      </c>
      <c r="G743" s="550"/>
      <c r="H743" s="550">
        <v>0</v>
      </c>
      <c r="I743" s="550"/>
      <c r="J743" s="550">
        <v>2440000</v>
      </c>
      <c r="K743" s="550">
        <v>2440000</v>
      </c>
      <c r="L743" s="550">
        <v>2420000</v>
      </c>
      <c r="M743" s="550">
        <v>2420000</v>
      </c>
      <c r="N743" s="550">
        <v>0</v>
      </c>
      <c r="O743" s="550">
        <v>0</v>
      </c>
      <c r="P743" s="550">
        <v>0</v>
      </c>
      <c r="Q743" s="550">
        <v>0</v>
      </c>
      <c r="R743" s="550">
        <v>20000</v>
      </c>
    </row>
    <row r="744" spans="1:18">
      <c r="A744" s="622" t="s">
        <v>1805</v>
      </c>
      <c r="B744" s="622" t="s">
        <v>192</v>
      </c>
      <c r="C744" s="551">
        <v>0</v>
      </c>
      <c r="D744" s="551">
        <v>0</v>
      </c>
      <c r="E744" s="551">
        <v>0</v>
      </c>
      <c r="F744" s="551">
        <v>-40000</v>
      </c>
      <c r="G744" s="551">
        <v>0</v>
      </c>
      <c r="H744" s="551">
        <v>5700000</v>
      </c>
      <c r="I744" s="551">
        <v>0</v>
      </c>
      <c r="J744" s="551">
        <v>5660000</v>
      </c>
      <c r="K744" s="551">
        <v>5660000</v>
      </c>
      <c r="L744" s="551">
        <v>5517480</v>
      </c>
      <c r="M744" s="551">
        <v>5517480</v>
      </c>
      <c r="N744" s="551">
        <v>0</v>
      </c>
      <c r="O744" s="551">
        <v>0</v>
      </c>
      <c r="P744" s="551">
        <v>0</v>
      </c>
      <c r="Q744" s="551">
        <v>0</v>
      </c>
      <c r="R744" s="551">
        <v>142520</v>
      </c>
    </row>
    <row r="745" spans="1:18">
      <c r="A745" s="622" t="s">
        <v>1806</v>
      </c>
      <c r="B745" s="622" t="s">
        <v>226</v>
      </c>
      <c r="C745" s="550">
        <v>0</v>
      </c>
      <c r="D745" s="550">
        <v>0</v>
      </c>
      <c r="E745" s="550">
        <v>0</v>
      </c>
      <c r="F745" s="550">
        <v>-40000</v>
      </c>
      <c r="G745" s="550"/>
      <c r="H745" s="550">
        <v>5700000</v>
      </c>
      <c r="I745" s="550"/>
      <c r="J745" s="550">
        <v>5660000</v>
      </c>
      <c r="K745" s="550">
        <v>5660000</v>
      </c>
      <c r="L745" s="550">
        <v>5517480</v>
      </c>
      <c r="M745" s="550">
        <v>5517480</v>
      </c>
      <c r="N745" s="550">
        <v>0</v>
      </c>
      <c r="O745" s="550">
        <v>0</v>
      </c>
      <c r="P745" s="550">
        <v>0</v>
      </c>
      <c r="Q745" s="550">
        <v>0</v>
      </c>
      <c r="R745" s="550">
        <v>142520</v>
      </c>
    </row>
    <row r="746" spans="1:18">
      <c r="A746" s="622" t="s">
        <v>1804</v>
      </c>
      <c r="B746" s="622" t="s">
        <v>2594</v>
      </c>
      <c r="C746" s="550">
        <v>0</v>
      </c>
      <c r="D746" s="550">
        <v>0</v>
      </c>
      <c r="E746" s="550">
        <v>0</v>
      </c>
      <c r="F746" s="550">
        <v>0</v>
      </c>
      <c r="G746" s="550">
        <v>0</v>
      </c>
      <c r="H746" s="550">
        <v>27000000</v>
      </c>
      <c r="I746" s="550">
        <v>0</v>
      </c>
      <c r="J746" s="550">
        <v>27000000</v>
      </c>
      <c r="K746" s="550">
        <v>27000000</v>
      </c>
      <c r="L746" s="550">
        <v>27000000</v>
      </c>
      <c r="M746" s="550">
        <v>27000000</v>
      </c>
      <c r="N746" s="550">
        <v>0</v>
      </c>
      <c r="O746" s="550">
        <v>0</v>
      </c>
      <c r="P746" s="550">
        <v>0</v>
      </c>
      <c r="Q746" s="550">
        <v>0</v>
      </c>
      <c r="R746" s="550">
        <v>0</v>
      </c>
    </row>
    <row r="747" spans="1:18">
      <c r="A747" s="622" t="s">
        <v>1805</v>
      </c>
      <c r="B747" s="622" t="s">
        <v>313</v>
      </c>
      <c r="C747" s="551">
        <v>0</v>
      </c>
      <c r="D747" s="551">
        <v>0</v>
      </c>
      <c r="E747" s="551">
        <v>0</v>
      </c>
      <c r="F747" s="551">
        <v>0</v>
      </c>
      <c r="G747" s="551">
        <v>0</v>
      </c>
      <c r="H747" s="551">
        <v>27000000</v>
      </c>
      <c r="I747" s="551">
        <v>0</v>
      </c>
      <c r="J747" s="551">
        <v>27000000</v>
      </c>
      <c r="K747" s="551">
        <v>27000000</v>
      </c>
      <c r="L747" s="551">
        <v>27000000</v>
      </c>
      <c r="M747" s="551">
        <v>27000000</v>
      </c>
      <c r="N747" s="551">
        <v>0</v>
      </c>
      <c r="O747" s="551">
        <v>0</v>
      </c>
      <c r="P747" s="551">
        <v>0</v>
      </c>
      <c r="Q747" s="551">
        <v>0</v>
      </c>
      <c r="R747" s="551">
        <v>0</v>
      </c>
    </row>
    <row r="748" spans="1:18">
      <c r="A748" s="622" t="s">
        <v>1806</v>
      </c>
      <c r="B748" s="622" t="s">
        <v>2401</v>
      </c>
      <c r="C748" s="550">
        <v>0</v>
      </c>
      <c r="D748" s="550">
        <v>0</v>
      </c>
      <c r="E748" s="550">
        <v>0</v>
      </c>
      <c r="F748" s="550">
        <v>0</v>
      </c>
      <c r="G748" s="550"/>
      <c r="H748" s="550">
        <v>27000000</v>
      </c>
      <c r="I748" s="550"/>
      <c r="J748" s="550">
        <v>27000000</v>
      </c>
      <c r="K748" s="550">
        <v>27000000</v>
      </c>
      <c r="L748" s="550">
        <v>27000000</v>
      </c>
      <c r="M748" s="550">
        <v>27000000</v>
      </c>
      <c r="N748" s="550">
        <v>0</v>
      </c>
      <c r="O748" s="550">
        <v>0</v>
      </c>
      <c r="P748" s="550">
        <v>0</v>
      </c>
      <c r="Q748" s="550">
        <v>0</v>
      </c>
      <c r="R748" s="550">
        <v>0</v>
      </c>
    </row>
    <row r="749" spans="1:18">
      <c r="A749" s="622" t="s">
        <v>1804</v>
      </c>
      <c r="B749" s="622" t="s">
        <v>2630</v>
      </c>
      <c r="C749" s="550">
        <v>0</v>
      </c>
      <c r="D749" s="550">
        <v>0</v>
      </c>
      <c r="E749" s="550">
        <v>0</v>
      </c>
      <c r="F749" s="550">
        <v>0</v>
      </c>
      <c r="G749" s="550">
        <v>0</v>
      </c>
      <c r="H749" s="550">
        <v>94000000</v>
      </c>
      <c r="I749" s="550">
        <v>0</v>
      </c>
      <c r="J749" s="550">
        <v>94000000</v>
      </c>
      <c r="K749" s="550">
        <v>94000000</v>
      </c>
      <c r="L749" s="550">
        <v>93328000</v>
      </c>
      <c r="M749" s="550">
        <v>93328000</v>
      </c>
      <c r="N749" s="550">
        <v>0</v>
      </c>
      <c r="O749" s="550">
        <v>0</v>
      </c>
      <c r="P749" s="550">
        <v>0</v>
      </c>
      <c r="Q749" s="550">
        <v>0</v>
      </c>
      <c r="R749" s="550">
        <v>672000</v>
      </c>
    </row>
    <row r="750" spans="1:18">
      <c r="A750" s="622" t="s">
        <v>1805</v>
      </c>
      <c r="B750" s="622" t="s">
        <v>1284</v>
      </c>
      <c r="C750" s="551">
        <v>0</v>
      </c>
      <c r="D750" s="551">
        <v>0</v>
      </c>
      <c r="E750" s="551">
        <v>0</v>
      </c>
      <c r="F750" s="551">
        <v>0</v>
      </c>
      <c r="G750" s="551">
        <v>0</v>
      </c>
      <c r="H750" s="551">
        <v>94000000</v>
      </c>
      <c r="I750" s="551">
        <v>0</v>
      </c>
      <c r="J750" s="551">
        <v>94000000</v>
      </c>
      <c r="K750" s="551">
        <v>94000000</v>
      </c>
      <c r="L750" s="551">
        <v>93328000</v>
      </c>
      <c r="M750" s="551">
        <v>93328000</v>
      </c>
      <c r="N750" s="551">
        <v>0</v>
      </c>
      <c r="O750" s="551">
        <v>0</v>
      </c>
      <c r="P750" s="551">
        <v>0</v>
      </c>
      <c r="Q750" s="551">
        <v>0</v>
      </c>
      <c r="R750" s="551">
        <v>672000</v>
      </c>
    </row>
    <row r="751" spans="1:18">
      <c r="A751" s="622" t="s">
        <v>1806</v>
      </c>
      <c r="B751" s="622" t="s">
        <v>1284</v>
      </c>
      <c r="C751" s="550">
        <v>0</v>
      </c>
      <c r="D751" s="550">
        <v>0</v>
      </c>
      <c r="E751" s="550">
        <v>0</v>
      </c>
      <c r="F751" s="550">
        <v>0</v>
      </c>
      <c r="G751" s="550"/>
      <c r="H751" s="550">
        <v>94000000</v>
      </c>
      <c r="I751" s="550"/>
      <c r="J751" s="550">
        <v>94000000</v>
      </c>
      <c r="K751" s="550">
        <v>94000000</v>
      </c>
      <c r="L751" s="550">
        <v>93328000</v>
      </c>
      <c r="M751" s="550">
        <v>93328000</v>
      </c>
      <c r="N751" s="550">
        <v>0</v>
      </c>
      <c r="O751" s="550">
        <v>0</v>
      </c>
      <c r="P751" s="550">
        <v>0</v>
      </c>
      <c r="Q751" s="550">
        <v>0</v>
      </c>
      <c r="R751" s="550">
        <v>672000</v>
      </c>
    </row>
    <row r="752" spans="1:18">
      <c r="A752" s="622" t="s">
        <v>1804</v>
      </c>
      <c r="B752" s="622" t="s">
        <v>2555</v>
      </c>
      <c r="C752" s="550">
        <v>0</v>
      </c>
      <c r="D752" s="550">
        <v>0</v>
      </c>
      <c r="E752" s="550">
        <v>0</v>
      </c>
      <c r="F752" s="550">
        <v>0</v>
      </c>
      <c r="G752" s="550">
        <v>0</v>
      </c>
      <c r="H752" s="550">
        <v>3960000</v>
      </c>
      <c r="I752" s="550">
        <v>0</v>
      </c>
      <c r="J752" s="550">
        <v>3960000</v>
      </c>
      <c r="K752" s="550">
        <v>3960000</v>
      </c>
      <c r="L752" s="550">
        <v>2939800</v>
      </c>
      <c r="M752" s="550">
        <v>2939800</v>
      </c>
      <c r="N752" s="550">
        <v>0</v>
      </c>
      <c r="O752" s="550">
        <v>0</v>
      </c>
      <c r="P752" s="550">
        <v>0</v>
      </c>
      <c r="Q752" s="550">
        <v>0</v>
      </c>
      <c r="R752" s="550">
        <v>1020200</v>
      </c>
    </row>
    <row r="753" spans="1:18">
      <c r="A753" s="622" t="s">
        <v>1805</v>
      </c>
      <c r="B753" s="622" t="s">
        <v>321</v>
      </c>
      <c r="C753" s="551">
        <v>0</v>
      </c>
      <c r="D753" s="551">
        <v>0</v>
      </c>
      <c r="E753" s="551">
        <v>0</v>
      </c>
      <c r="F753" s="551">
        <v>0</v>
      </c>
      <c r="G753" s="551">
        <v>0</v>
      </c>
      <c r="H753" s="551">
        <v>3600000</v>
      </c>
      <c r="I753" s="551">
        <v>0</v>
      </c>
      <c r="J753" s="551">
        <v>3600000</v>
      </c>
      <c r="K753" s="551">
        <v>3600000</v>
      </c>
      <c r="L753" s="551">
        <v>2615200</v>
      </c>
      <c r="M753" s="551">
        <v>2615200</v>
      </c>
      <c r="N753" s="551">
        <v>0</v>
      </c>
      <c r="O753" s="551">
        <v>0</v>
      </c>
      <c r="P753" s="551">
        <v>0</v>
      </c>
      <c r="Q753" s="551">
        <v>0</v>
      </c>
      <c r="R753" s="551">
        <v>984800</v>
      </c>
    </row>
    <row r="754" spans="1:18">
      <c r="A754" s="622" t="s">
        <v>1806</v>
      </c>
      <c r="B754" s="622" t="s">
        <v>144</v>
      </c>
      <c r="C754" s="550">
        <v>0</v>
      </c>
      <c r="D754" s="550">
        <v>0</v>
      </c>
      <c r="E754" s="550">
        <v>0</v>
      </c>
      <c r="F754" s="550">
        <v>0</v>
      </c>
      <c r="G754" s="550"/>
      <c r="H754" s="550">
        <v>3600000</v>
      </c>
      <c r="I754" s="550"/>
      <c r="J754" s="550">
        <v>3600000</v>
      </c>
      <c r="K754" s="550">
        <v>3600000</v>
      </c>
      <c r="L754" s="550">
        <v>2615200</v>
      </c>
      <c r="M754" s="550">
        <v>2615200</v>
      </c>
      <c r="N754" s="550">
        <v>0</v>
      </c>
      <c r="O754" s="550">
        <v>0</v>
      </c>
      <c r="P754" s="550">
        <v>0</v>
      </c>
      <c r="Q754" s="550">
        <v>0</v>
      </c>
      <c r="R754" s="550">
        <v>984800</v>
      </c>
    </row>
    <row r="755" spans="1:18">
      <c r="A755" s="622" t="s">
        <v>1805</v>
      </c>
      <c r="B755" s="622" t="s">
        <v>147</v>
      </c>
      <c r="C755" s="551">
        <v>0</v>
      </c>
      <c r="D755" s="551">
        <v>0</v>
      </c>
      <c r="E755" s="551">
        <v>0</v>
      </c>
      <c r="F755" s="551">
        <v>0</v>
      </c>
      <c r="G755" s="551">
        <v>0</v>
      </c>
      <c r="H755" s="551">
        <v>360000</v>
      </c>
      <c r="I755" s="551">
        <v>0</v>
      </c>
      <c r="J755" s="551">
        <v>360000</v>
      </c>
      <c r="K755" s="551">
        <v>360000</v>
      </c>
      <c r="L755" s="551">
        <v>324600</v>
      </c>
      <c r="M755" s="551">
        <v>324600</v>
      </c>
      <c r="N755" s="551">
        <v>0</v>
      </c>
      <c r="O755" s="551">
        <v>0</v>
      </c>
      <c r="P755" s="551">
        <v>0</v>
      </c>
      <c r="Q755" s="551">
        <v>0</v>
      </c>
      <c r="R755" s="551">
        <v>35400</v>
      </c>
    </row>
    <row r="756" spans="1:18">
      <c r="A756" s="622" t="s">
        <v>1806</v>
      </c>
      <c r="B756" s="622" t="s">
        <v>149</v>
      </c>
      <c r="C756" s="550">
        <v>0</v>
      </c>
      <c r="D756" s="550">
        <v>0</v>
      </c>
      <c r="E756" s="550">
        <v>0</v>
      </c>
      <c r="F756" s="550">
        <v>0</v>
      </c>
      <c r="G756" s="550"/>
      <c r="H756" s="550">
        <v>360000</v>
      </c>
      <c r="I756" s="550"/>
      <c r="J756" s="550">
        <v>360000</v>
      </c>
      <c r="K756" s="550">
        <v>360000</v>
      </c>
      <c r="L756" s="550">
        <v>324600</v>
      </c>
      <c r="M756" s="550">
        <v>324600</v>
      </c>
      <c r="N756" s="550">
        <v>0</v>
      </c>
      <c r="O756" s="550">
        <v>0</v>
      </c>
      <c r="P756" s="550">
        <v>0</v>
      </c>
      <c r="Q756" s="550">
        <v>0</v>
      </c>
      <c r="R756" s="550">
        <v>35400</v>
      </c>
    </row>
    <row r="757" spans="1:18">
      <c r="A757" s="622" t="s">
        <v>1804</v>
      </c>
      <c r="B757" s="622" t="s">
        <v>2564</v>
      </c>
      <c r="C757" s="550">
        <v>0</v>
      </c>
      <c r="D757" s="550">
        <v>0</v>
      </c>
      <c r="E757" s="550">
        <v>0</v>
      </c>
      <c r="F757" s="550">
        <v>0</v>
      </c>
      <c r="G757" s="550">
        <v>0</v>
      </c>
      <c r="H757" s="550">
        <v>14000000</v>
      </c>
      <c r="I757" s="550">
        <v>0</v>
      </c>
      <c r="J757" s="550">
        <v>14000000</v>
      </c>
      <c r="K757" s="550">
        <v>14000000</v>
      </c>
      <c r="L757" s="550">
        <v>14000000</v>
      </c>
      <c r="M757" s="550">
        <v>14000000</v>
      </c>
      <c r="N757" s="550">
        <v>0</v>
      </c>
      <c r="O757" s="550">
        <v>0</v>
      </c>
      <c r="P757" s="550">
        <v>0</v>
      </c>
      <c r="Q757" s="550">
        <v>0</v>
      </c>
      <c r="R757" s="550">
        <v>0</v>
      </c>
    </row>
    <row r="758" spans="1:18">
      <c r="A758" s="622" t="s">
        <v>1805</v>
      </c>
      <c r="B758" s="622" t="s">
        <v>321</v>
      </c>
      <c r="C758" s="551">
        <v>0</v>
      </c>
      <c r="D758" s="551">
        <v>0</v>
      </c>
      <c r="E758" s="551">
        <v>0</v>
      </c>
      <c r="F758" s="551">
        <v>0</v>
      </c>
      <c r="G758" s="551">
        <v>0</v>
      </c>
      <c r="H758" s="551">
        <v>2950000</v>
      </c>
      <c r="I758" s="551">
        <v>0</v>
      </c>
      <c r="J758" s="551">
        <v>2950000</v>
      </c>
      <c r="K758" s="551">
        <v>2950000</v>
      </c>
      <c r="L758" s="551">
        <v>2950000</v>
      </c>
      <c r="M758" s="551">
        <v>2950000</v>
      </c>
      <c r="N758" s="551">
        <v>0</v>
      </c>
      <c r="O758" s="551">
        <v>0</v>
      </c>
      <c r="P758" s="551">
        <v>0</v>
      </c>
      <c r="Q758" s="551">
        <v>0</v>
      </c>
      <c r="R758" s="551">
        <v>0</v>
      </c>
    </row>
    <row r="759" spans="1:18">
      <c r="A759" s="622" t="s">
        <v>1806</v>
      </c>
      <c r="B759" s="622" t="s">
        <v>144</v>
      </c>
      <c r="C759" s="550">
        <v>0</v>
      </c>
      <c r="D759" s="550">
        <v>0</v>
      </c>
      <c r="E759" s="550">
        <v>0</v>
      </c>
      <c r="F759" s="550">
        <v>0</v>
      </c>
      <c r="G759" s="550"/>
      <c r="H759" s="550">
        <v>150000</v>
      </c>
      <c r="I759" s="550"/>
      <c r="J759" s="550">
        <v>150000</v>
      </c>
      <c r="K759" s="550">
        <v>150000</v>
      </c>
      <c r="L759" s="550">
        <v>150000</v>
      </c>
      <c r="M759" s="550">
        <v>150000</v>
      </c>
      <c r="N759" s="550">
        <v>0</v>
      </c>
      <c r="O759" s="550">
        <v>0</v>
      </c>
      <c r="P759" s="550">
        <v>0</v>
      </c>
      <c r="Q759" s="550">
        <v>0</v>
      </c>
      <c r="R759" s="550">
        <v>0</v>
      </c>
    </row>
    <row r="760" spans="1:18">
      <c r="A760" s="622" t="s">
        <v>1806</v>
      </c>
      <c r="B760" s="622" t="s">
        <v>204</v>
      </c>
      <c r="C760" s="550">
        <v>0</v>
      </c>
      <c r="D760" s="550">
        <v>0</v>
      </c>
      <c r="E760" s="550">
        <v>0</v>
      </c>
      <c r="F760" s="550">
        <v>0</v>
      </c>
      <c r="G760" s="550"/>
      <c r="H760" s="550">
        <v>1000000</v>
      </c>
      <c r="I760" s="550"/>
      <c r="J760" s="550">
        <v>1000000</v>
      </c>
      <c r="K760" s="550">
        <v>1000000</v>
      </c>
      <c r="L760" s="550">
        <v>1000000</v>
      </c>
      <c r="M760" s="550">
        <v>1000000</v>
      </c>
      <c r="N760" s="550">
        <v>0</v>
      </c>
      <c r="O760" s="550">
        <v>0</v>
      </c>
      <c r="P760" s="550">
        <v>0</v>
      </c>
      <c r="Q760" s="550">
        <v>0</v>
      </c>
      <c r="R760" s="550">
        <v>0</v>
      </c>
    </row>
    <row r="761" spans="1:18">
      <c r="A761" s="622" t="s">
        <v>1806</v>
      </c>
      <c r="B761" s="622" t="s">
        <v>220</v>
      </c>
      <c r="C761" s="550">
        <v>0</v>
      </c>
      <c r="D761" s="550">
        <v>0</v>
      </c>
      <c r="E761" s="550">
        <v>0</v>
      </c>
      <c r="F761" s="550">
        <v>0</v>
      </c>
      <c r="G761" s="550"/>
      <c r="H761" s="550">
        <v>1100000</v>
      </c>
      <c r="I761" s="550"/>
      <c r="J761" s="550">
        <v>1100000</v>
      </c>
      <c r="K761" s="550">
        <v>1100000</v>
      </c>
      <c r="L761" s="550">
        <v>1100000</v>
      </c>
      <c r="M761" s="550">
        <v>1100000</v>
      </c>
      <c r="N761" s="550">
        <v>0</v>
      </c>
      <c r="O761" s="550">
        <v>0</v>
      </c>
      <c r="P761" s="550">
        <v>0</v>
      </c>
      <c r="Q761" s="550">
        <v>0</v>
      </c>
      <c r="R761" s="550">
        <v>0</v>
      </c>
    </row>
    <row r="762" spans="1:18">
      <c r="A762" s="622" t="s">
        <v>1806</v>
      </c>
      <c r="B762" s="622" t="s">
        <v>206</v>
      </c>
      <c r="C762" s="550">
        <v>0</v>
      </c>
      <c r="D762" s="550">
        <v>0</v>
      </c>
      <c r="E762" s="550">
        <v>0</v>
      </c>
      <c r="F762" s="550">
        <v>0</v>
      </c>
      <c r="G762" s="550"/>
      <c r="H762" s="550">
        <v>700000</v>
      </c>
      <c r="I762" s="550"/>
      <c r="J762" s="550">
        <v>700000</v>
      </c>
      <c r="K762" s="550">
        <v>700000</v>
      </c>
      <c r="L762" s="550">
        <v>700000</v>
      </c>
      <c r="M762" s="550">
        <v>700000</v>
      </c>
      <c r="N762" s="550">
        <v>0</v>
      </c>
      <c r="O762" s="550">
        <v>0</v>
      </c>
      <c r="P762" s="550">
        <v>0</v>
      </c>
      <c r="Q762" s="550">
        <v>0</v>
      </c>
      <c r="R762" s="550">
        <v>0</v>
      </c>
    </row>
    <row r="763" spans="1:18">
      <c r="A763" s="622" t="s">
        <v>1805</v>
      </c>
      <c r="B763" s="622" t="s">
        <v>316</v>
      </c>
      <c r="C763" s="551">
        <v>0</v>
      </c>
      <c r="D763" s="551">
        <v>0</v>
      </c>
      <c r="E763" s="551">
        <v>0</v>
      </c>
      <c r="F763" s="551">
        <v>0</v>
      </c>
      <c r="G763" s="551">
        <v>0</v>
      </c>
      <c r="H763" s="551">
        <v>7840000</v>
      </c>
      <c r="I763" s="551">
        <v>0</v>
      </c>
      <c r="J763" s="551">
        <v>7840000</v>
      </c>
      <c r="K763" s="551">
        <v>7840000</v>
      </c>
      <c r="L763" s="551">
        <v>7840000</v>
      </c>
      <c r="M763" s="551">
        <v>7840000</v>
      </c>
      <c r="N763" s="551">
        <v>0</v>
      </c>
      <c r="O763" s="551">
        <v>0</v>
      </c>
      <c r="P763" s="551">
        <v>0</v>
      </c>
      <c r="Q763" s="551">
        <v>0</v>
      </c>
      <c r="R763" s="551">
        <v>0</v>
      </c>
    </row>
    <row r="764" spans="1:18">
      <c r="A764" s="622" t="s">
        <v>1806</v>
      </c>
      <c r="B764" s="622" t="s">
        <v>318</v>
      </c>
      <c r="C764" s="550">
        <v>0</v>
      </c>
      <c r="D764" s="550">
        <v>0</v>
      </c>
      <c r="E764" s="550">
        <v>0</v>
      </c>
      <c r="F764" s="550">
        <v>0</v>
      </c>
      <c r="G764" s="550"/>
      <c r="H764" s="550">
        <v>7840000</v>
      </c>
      <c r="I764" s="550"/>
      <c r="J764" s="550">
        <v>7840000</v>
      </c>
      <c r="K764" s="550">
        <v>7840000</v>
      </c>
      <c r="L764" s="550">
        <v>7840000</v>
      </c>
      <c r="M764" s="550">
        <v>7840000</v>
      </c>
      <c r="N764" s="550">
        <v>0</v>
      </c>
      <c r="O764" s="550">
        <v>0</v>
      </c>
      <c r="P764" s="550">
        <v>0</v>
      </c>
      <c r="Q764" s="550">
        <v>0</v>
      </c>
      <c r="R764" s="550">
        <v>0</v>
      </c>
    </row>
    <row r="765" spans="1:18">
      <c r="A765" s="622" t="s">
        <v>1805</v>
      </c>
      <c r="B765" s="622" t="s">
        <v>145</v>
      </c>
      <c r="C765" s="551">
        <v>0</v>
      </c>
      <c r="D765" s="551">
        <v>0</v>
      </c>
      <c r="E765" s="551">
        <v>0</v>
      </c>
      <c r="F765" s="551">
        <v>0</v>
      </c>
      <c r="G765" s="551">
        <v>0</v>
      </c>
      <c r="H765" s="551">
        <v>3060000</v>
      </c>
      <c r="I765" s="551">
        <v>0</v>
      </c>
      <c r="J765" s="551">
        <v>3060000</v>
      </c>
      <c r="K765" s="551">
        <v>3060000</v>
      </c>
      <c r="L765" s="551">
        <v>3060000</v>
      </c>
      <c r="M765" s="551">
        <v>3060000</v>
      </c>
      <c r="N765" s="551">
        <v>0</v>
      </c>
      <c r="O765" s="551">
        <v>0</v>
      </c>
      <c r="P765" s="551">
        <v>0</v>
      </c>
      <c r="Q765" s="551">
        <v>0</v>
      </c>
      <c r="R765" s="551">
        <v>0</v>
      </c>
    </row>
    <row r="766" spans="1:18">
      <c r="A766" s="622" t="s">
        <v>1806</v>
      </c>
      <c r="B766" s="622" t="s">
        <v>146</v>
      </c>
      <c r="C766" s="550">
        <v>0</v>
      </c>
      <c r="D766" s="550">
        <v>0</v>
      </c>
      <c r="E766" s="550">
        <v>0</v>
      </c>
      <c r="F766" s="550">
        <v>0</v>
      </c>
      <c r="G766" s="550"/>
      <c r="H766" s="550">
        <v>3060000</v>
      </c>
      <c r="I766" s="550"/>
      <c r="J766" s="550">
        <v>3060000</v>
      </c>
      <c r="K766" s="550">
        <v>3060000</v>
      </c>
      <c r="L766" s="550">
        <v>3060000</v>
      </c>
      <c r="M766" s="550">
        <v>3060000</v>
      </c>
      <c r="N766" s="550">
        <v>0</v>
      </c>
      <c r="O766" s="550">
        <v>0</v>
      </c>
      <c r="P766" s="550">
        <v>0</v>
      </c>
      <c r="Q766" s="550">
        <v>0</v>
      </c>
      <c r="R766" s="550">
        <v>0</v>
      </c>
    </row>
    <row r="767" spans="1:18">
      <c r="A767" s="622" t="s">
        <v>1805</v>
      </c>
      <c r="B767" s="622" t="s">
        <v>147</v>
      </c>
      <c r="C767" s="551">
        <v>0</v>
      </c>
      <c r="D767" s="551">
        <v>0</v>
      </c>
      <c r="E767" s="551">
        <v>0</v>
      </c>
      <c r="F767" s="551">
        <v>0</v>
      </c>
      <c r="G767" s="551">
        <v>0</v>
      </c>
      <c r="H767" s="551">
        <v>150000</v>
      </c>
      <c r="I767" s="551">
        <v>0</v>
      </c>
      <c r="J767" s="551">
        <v>150000</v>
      </c>
      <c r="K767" s="551">
        <v>150000</v>
      </c>
      <c r="L767" s="551">
        <v>150000</v>
      </c>
      <c r="M767" s="551">
        <v>150000</v>
      </c>
      <c r="N767" s="551">
        <v>0</v>
      </c>
      <c r="O767" s="551">
        <v>0</v>
      </c>
      <c r="P767" s="551">
        <v>0</v>
      </c>
      <c r="Q767" s="551">
        <v>0</v>
      </c>
      <c r="R767" s="551">
        <v>0</v>
      </c>
    </row>
    <row r="768" spans="1:18">
      <c r="A768" s="622" t="s">
        <v>1806</v>
      </c>
      <c r="B768" s="622" t="s">
        <v>148</v>
      </c>
      <c r="C768" s="550">
        <v>0</v>
      </c>
      <c r="D768" s="550">
        <v>0</v>
      </c>
      <c r="E768" s="550">
        <v>0</v>
      </c>
      <c r="F768" s="550">
        <v>0</v>
      </c>
      <c r="G768" s="550"/>
      <c r="H768" s="550">
        <v>150000</v>
      </c>
      <c r="I768" s="550"/>
      <c r="J768" s="550">
        <v>150000</v>
      </c>
      <c r="K768" s="550">
        <v>150000</v>
      </c>
      <c r="L768" s="550">
        <v>150000</v>
      </c>
      <c r="M768" s="550">
        <v>150000</v>
      </c>
      <c r="N768" s="550">
        <v>0</v>
      </c>
      <c r="O768" s="550">
        <v>0</v>
      </c>
      <c r="P768" s="550">
        <v>0</v>
      </c>
      <c r="Q768" s="550">
        <v>0</v>
      </c>
      <c r="R768" s="550">
        <v>0</v>
      </c>
    </row>
    <row r="769" spans="1:18">
      <c r="A769" s="622" t="s">
        <v>1804</v>
      </c>
      <c r="B769" s="622" t="s">
        <v>2572</v>
      </c>
      <c r="C769" s="550">
        <v>0</v>
      </c>
      <c r="D769" s="550">
        <v>0</v>
      </c>
      <c r="E769" s="550">
        <v>0</v>
      </c>
      <c r="F769" s="550">
        <v>0</v>
      </c>
      <c r="G769" s="550">
        <v>0</v>
      </c>
      <c r="H769" s="550">
        <v>10000000</v>
      </c>
      <c r="I769" s="550">
        <v>0</v>
      </c>
      <c r="J769" s="550">
        <v>10000000</v>
      </c>
      <c r="K769" s="550">
        <v>10000000</v>
      </c>
      <c r="L769" s="550">
        <v>10000000</v>
      </c>
      <c r="M769" s="550">
        <v>10000000</v>
      </c>
      <c r="N769" s="550">
        <v>0</v>
      </c>
      <c r="O769" s="550">
        <v>0</v>
      </c>
      <c r="P769" s="550">
        <v>0</v>
      </c>
      <c r="Q769" s="550">
        <v>0</v>
      </c>
      <c r="R769" s="550">
        <v>0</v>
      </c>
    </row>
    <row r="770" spans="1:18">
      <c r="A770" s="622" t="s">
        <v>1805</v>
      </c>
      <c r="B770" s="622" t="s">
        <v>321</v>
      </c>
      <c r="C770" s="551">
        <v>0</v>
      </c>
      <c r="D770" s="551">
        <v>0</v>
      </c>
      <c r="E770" s="551">
        <v>0</v>
      </c>
      <c r="F770" s="551">
        <v>0</v>
      </c>
      <c r="G770" s="551">
        <v>0</v>
      </c>
      <c r="H770" s="551">
        <v>2440000</v>
      </c>
      <c r="I770" s="551">
        <v>0</v>
      </c>
      <c r="J770" s="551">
        <v>2440000</v>
      </c>
      <c r="K770" s="551">
        <v>2440000</v>
      </c>
      <c r="L770" s="551">
        <v>2440000</v>
      </c>
      <c r="M770" s="551">
        <v>2440000</v>
      </c>
      <c r="N770" s="551">
        <v>0</v>
      </c>
      <c r="O770" s="551">
        <v>0</v>
      </c>
      <c r="P770" s="551">
        <v>0</v>
      </c>
      <c r="Q770" s="551">
        <v>0</v>
      </c>
      <c r="R770" s="551">
        <v>0</v>
      </c>
    </row>
    <row r="771" spans="1:18">
      <c r="A771" s="622" t="s">
        <v>1806</v>
      </c>
      <c r="B771" s="622" t="s">
        <v>144</v>
      </c>
      <c r="C771" s="550">
        <v>0</v>
      </c>
      <c r="D771" s="550">
        <v>0</v>
      </c>
      <c r="E771" s="550">
        <v>0</v>
      </c>
      <c r="F771" s="550">
        <v>0</v>
      </c>
      <c r="G771" s="550"/>
      <c r="H771" s="550">
        <v>140000</v>
      </c>
      <c r="I771" s="550"/>
      <c r="J771" s="550">
        <v>140000</v>
      </c>
      <c r="K771" s="550">
        <v>140000</v>
      </c>
      <c r="L771" s="550">
        <v>140000</v>
      </c>
      <c r="M771" s="550">
        <v>140000</v>
      </c>
      <c r="N771" s="550">
        <v>0</v>
      </c>
      <c r="O771" s="550">
        <v>0</v>
      </c>
      <c r="P771" s="550">
        <v>0</v>
      </c>
      <c r="Q771" s="550">
        <v>0</v>
      </c>
      <c r="R771" s="550">
        <v>0</v>
      </c>
    </row>
    <row r="772" spans="1:18">
      <c r="A772" s="622" t="s">
        <v>1806</v>
      </c>
      <c r="B772" s="622" t="s">
        <v>204</v>
      </c>
      <c r="C772" s="550">
        <v>0</v>
      </c>
      <c r="D772" s="550">
        <v>0</v>
      </c>
      <c r="E772" s="550">
        <v>0</v>
      </c>
      <c r="F772" s="550">
        <v>0</v>
      </c>
      <c r="G772" s="550"/>
      <c r="H772" s="550">
        <v>800000</v>
      </c>
      <c r="I772" s="550"/>
      <c r="J772" s="550">
        <v>800000</v>
      </c>
      <c r="K772" s="550">
        <v>800000</v>
      </c>
      <c r="L772" s="550">
        <v>800000</v>
      </c>
      <c r="M772" s="550">
        <v>800000</v>
      </c>
      <c r="N772" s="550">
        <v>0</v>
      </c>
      <c r="O772" s="550">
        <v>0</v>
      </c>
      <c r="P772" s="550">
        <v>0</v>
      </c>
      <c r="Q772" s="550">
        <v>0</v>
      </c>
      <c r="R772" s="550">
        <v>0</v>
      </c>
    </row>
    <row r="773" spans="1:18">
      <c r="A773" s="622" t="s">
        <v>1806</v>
      </c>
      <c r="B773" s="622" t="s">
        <v>220</v>
      </c>
      <c r="C773" s="550">
        <v>0</v>
      </c>
      <c r="D773" s="550">
        <v>0</v>
      </c>
      <c r="E773" s="550">
        <v>0</v>
      </c>
      <c r="F773" s="550">
        <v>0</v>
      </c>
      <c r="G773" s="550"/>
      <c r="H773" s="550">
        <v>1000000</v>
      </c>
      <c r="I773" s="550"/>
      <c r="J773" s="550">
        <v>1000000</v>
      </c>
      <c r="K773" s="550">
        <v>1000000</v>
      </c>
      <c r="L773" s="550">
        <v>1000000</v>
      </c>
      <c r="M773" s="550">
        <v>1000000</v>
      </c>
      <c r="N773" s="550">
        <v>0</v>
      </c>
      <c r="O773" s="550">
        <v>0</v>
      </c>
      <c r="P773" s="550">
        <v>0</v>
      </c>
      <c r="Q773" s="550">
        <v>0</v>
      </c>
      <c r="R773" s="550">
        <v>0</v>
      </c>
    </row>
    <row r="774" spans="1:18">
      <c r="A774" s="622" t="s">
        <v>1806</v>
      </c>
      <c r="B774" s="622" t="s">
        <v>206</v>
      </c>
      <c r="C774" s="550">
        <v>0</v>
      </c>
      <c r="D774" s="550">
        <v>0</v>
      </c>
      <c r="E774" s="550">
        <v>0</v>
      </c>
      <c r="F774" s="550">
        <v>0</v>
      </c>
      <c r="G774" s="550"/>
      <c r="H774" s="550">
        <v>500000</v>
      </c>
      <c r="I774" s="550"/>
      <c r="J774" s="550">
        <v>500000</v>
      </c>
      <c r="K774" s="550">
        <v>500000</v>
      </c>
      <c r="L774" s="550">
        <v>500000</v>
      </c>
      <c r="M774" s="550">
        <v>500000</v>
      </c>
      <c r="N774" s="550">
        <v>0</v>
      </c>
      <c r="O774" s="550">
        <v>0</v>
      </c>
      <c r="P774" s="550">
        <v>0</v>
      </c>
      <c r="Q774" s="550">
        <v>0</v>
      </c>
      <c r="R774" s="550">
        <v>0</v>
      </c>
    </row>
    <row r="775" spans="1:18">
      <c r="A775" s="622" t="s">
        <v>1805</v>
      </c>
      <c r="B775" s="622" t="s">
        <v>316</v>
      </c>
      <c r="C775" s="551">
        <v>0</v>
      </c>
      <c r="D775" s="551">
        <v>0</v>
      </c>
      <c r="E775" s="551">
        <v>0</v>
      </c>
      <c r="F775" s="551">
        <v>0</v>
      </c>
      <c r="G775" s="551">
        <v>0</v>
      </c>
      <c r="H775" s="551">
        <v>7560000</v>
      </c>
      <c r="I775" s="551">
        <v>0</v>
      </c>
      <c r="J775" s="551">
        <v>7560000</v>
      </c>
      <c r="K775" s="551">
        <v>7560000</v>
      </c>
      <c r="L775" s="551">
        <v>7560000</v>
      </c>
      <c r="M775" s="551">
        <v>7560000</v>
      </c>
      <c r="N775" s="551">
        <v>0</v>
      </c>
      <c r="O775" s="551">
        <v>0</v>
      </c>
      <c r="P775" s="551">
        <v>0</v>
      </c>
      <c r="Q775" s="551">
        <v>0</v>
      </c>
      <c r="R775" s="551">
        <v>0</v>
      </c>
    </row>
    <row r="776" spans="1:18">
      <c r="A776" s="622" t="s">
        <v>1806</v>
      </c>
      <c r="B776" s="622" t="s">
        <v>318</v>
      </c>
      <c r="C776" s="550">
        <v>0</v>
      </c>
      <c r="D776" s="550">
        <v>0</v>
      </c>
      <c r="E776" s="550">
        <v>0</v>
      </c>
      <c r="F776" s="550">
        <v>0</v>
      </c>
      <c r="G776" s="550"/>
      <c r="H776" s="550">
        <v>7560000</v>
      </c>
      <c r="I776" s="550"/>
      <c r="J776" s="550">
        <v>7560000</v>
      </c>
      <c r="K776" s="550">
        <v>7560000</v>
      </c>
      <c r="L776" s="550">
        <v>7560000</v>
      </c>
      <c r="M776" s="550">
        <v>7560000</v>
      </c>
      <c r="N776" s="550">
        <v>0</v>
      </c>
      <c r="O776" s="550">
        <v>0</v>
      </c>
      <c r="P776" s="550">
        <v>0</v>
      </c>
      <c r="Q776" s="550">
        <v>0</v>
      </c>
      <c r="R776" s="550">
        <v>0</v>
      </c>
    </row>
    <row r="777" spans="1:18">
      <c r="A777" s="622" t="s">
        <v>1804</v>
      </c>
      <c r="B777" s="622" t="s">
        <v>2578</v>
      </c>
      <c r="C777" s="550">
        <v>0</v>
      </c>
      <c r="D777" s="550">
        <v>0</v>
      </c>
      <c r="E777" s="550">
        <v>0</v>
      </c>
      <c r="F777" s="550">
        <v>0</v>
      </c>
      <c r="G777" s="550">
        <v>0</v>
      </c>
      <c r="H777" s="550">
        <v>19625000</v>
      </c>
      <c r="I777" s="550">
        <v>0</v>
      </c>
      <c r="J777" s="550">
        <v>19625000</v>
      </c>
      <c r="K777" s="550">
        <v>19625000</v>
      </c>
      <c r="L777" s="550">
        <v>12245710</v>
      </c>
      <c r="M777" s="550">
        <v>12245710</v>
      </c>
      <c r="N777" s="550">
        <v>0</v>
      </c>
      <c r="O777" s="550">
        <v>0</v>
      </c>
      <c r="P777" s="550">
        <v>0</v>
      </c>
      <c r="Q777" s="550">
        <v>0</v>
      </c>
      <c r="R777" s="550">
        <v>7379290</v>
      </c>
    </row>
    <row r="778" spans="1:18">
      <c r="A778" s="622" t="s">
        <v>1805</v>
      </c>
      <c r="B778" s="622" t="s">
        <v>321</v>
      </c>
      <c r="C778" s="551">
        <v>0</v>
      </c>
      <c r="D778" s="551">
        <v>0</v>
      </c>
      <c r="E778" s="551">
        <v>0</v>
      </c>
      <c r="F778" s="551">
        <v>0</v>
      </c>
      <c r="G778" s="551">
        <v>0</v>
      </c>
      <c r="H778" s="551">
        <v>2478000</v>
      </c>
      <c r="I778" s="551">
        <v>0</v>
      </c>
      <c r="J778" s="551">
        <v>2478000</v>
      </c>
      <c r="K778" s="551">
        <v>2478000</v>
      </c>
      <c r="L778" s="551">
        <v>2201100</v>
      </c>
      <c r="M778" s="551">
        <v>2201100</v>
      </c>
      <c r="N778" s="551">
        <v>0</v>
      </c>
      <c r="O778" s="551">
        <v>0</v>
      </c>
      <c r="P778" s="551">
        <v>0</v>
      </c>
      <c r="Q778" s="551">
        <v>0</v>
      </c>
      <c r="R778" s="551">
        <v>276900</v>
      </c>
    </row>
    <row r="779" spans="1:18">
      <c r="A779" s="622" t="s">
        <v>1806</v>
      </c>
      <c r="B779" s="622" t="s">
        <v>144</v>
      </c>
      <c r="C779" s="550">
        <v>0</v>
      </c>
      <c r="D779" s="550">
        <v>0</v>
      </c>
      <c r="E779" s="550">
        <v>0</v>
      </c>
      <c r="F779" s="550">
        <v>0</v>
      </c>
      <c r="G779" s="550"/>
      <c r="H779" s="550">
        <v>1478000</v>
      </c>
      <c r="I779" s="550"/>
      <c r="J779" s="550">
        <v>1478000</v>
      </c>
      <c r="K779" s="550">
        <v>1478000</v>
      </c>
      <c r="L779" s="550">
        <v>1201100</v>
      </c>
      <c r="M779" s="550">
        <v>1201100</v>
      </c>
      <c r="N779" s="550">
        <v>0</v>
      </c>
      <c r="O779" s="550">
        <v>0</v>
      </c>
      <c r="P779" s="550">
        <v>0</v>
      </c>
      <c r="Q779" s="550">
        <v>0</v>
      </c>
      <c r="R779" s="550">
        <v>276900</v>
      </c>
    </row>
    <row r="780" spans="1:18">
      <c r="A780" s="622" t="s">
        <v>1806</v>
      </c>
      <c r="B780" s="622" t="s">
        <v>206</v>
      </c>
      <c r="C780" s="550">
        <v>0</v>
      </c>
      <c r="D780" s="550">
        <v>0</v>
      </c>
      <c r="E780" s="550">
        <v>0</v>
      </c>
      <c r="F780" s="550">
        <v>0</v>
      </c>
      <c r="G780" s="550"/>
      <c r="H780" s="550">
        <v>1000000</v>
      </c>
      <c r="I780" s="550"/>
      <c r="J780" s="550">
        <v>1000000</v>
      </c>
      <c r="K780" s="550">
        <v>1000000</v>
      </c>
      <c r="L780" s="550">
        <v>1000000</v>
      </c>
      <c r="M780" s="550">
        <v>1000000</v>
      </c>
      <c r="N780" s="550">
        <v>0</v>
      </c>
      <c r="O780" s="550">
        <v>0</v>
      </c>
      <c r="P780" s="550">
        <v>0</v>
      </c>
      <c r="Q780" s="550">
        <v>0</v>
      </c>
      <c r="R780" s="550">
        <v>0</v>
      </c>
    </row>
    <row r="781" spans="1:18">
      <c r="A781" s="622" t="s">
        <v>1805</v>
      </c>
      <c r="B781" s="622" t="s">
        <v>316</v>
      </c>
      <c r="C781" s="551">
        <v>0</v>
      </c>
      <c r="D781" s="551">
        <v>0</v>
      </c>
      <c r="E781" s="551">
        <v>0</v>
      </c>
      <c r="F781" s="551">
        <v>0</v>
      </c>
      <c r="G781" s="551">
        <v>0</v>
      </c>
      <c r="H781" s="551">
        <v>6720000</v>
      </c>
      <c r="I781" s="551">
        <v>0</v>
      </c>
      <c r="J781" s="551">
        <v>6720000</v>
      </c>
      <c r="K781" s="551">
        <v>6720000</v>
      </c>
      <c r="L781" s="551">
        <v>6560000</v>
      </c>
      <c r="M781" s="551">
        <v>6560000</v>
      </c>
      <c r="N781" s="551">
        <v>0</v>
      </c>
      <c r="O781" s="551">
        <v>0</v>
      </c>
      <c r="P781" s="551">
        <v>0</v>
      </c>
      <c r="Q781" s="551">
        <v>0</v>
      </c>
      <c r="R781" s="551">
        <v>160000</v>
      </c>
    </row>
    <row r="782" spans="1:18">
      <c r="A782" s="622" t="s">
        <v>1806</v>
      </c>
      <c r="B782" s="622" t="s">
        <v>318</v>
      </c>
      <c r="C782" s="550">
        <v>0</v>
      </c>
      <c r="D782" s="550">
        <v>0</v>
      </c>
      <c r="E782" s="550">
        <v>0</v>
      </c>
      <c r="F782" s="550">
        <v>0</v>
      </c>
      <c r="G782" s="550"/>
      <c r="H782" s="550">
        <v>6720000</v>
      </c>
      <c r="I782" s="550"/>
      <c r="J782" s="550">
        <v>6720000</v>
      </c>
      <c r="K782" s="550">
        <v>6720000</v>
      </c>
      <c r="L782" s="550">
        <v>6560000</v>
      </c>
      <c r="M782" s="550">
        <v>6560000</v>
      </c>
      <c r="N782" s="550">
        <v>0</v>
      </c>
      <c r="O782" s="550">
        <v>0</v>
      </c>
      <c r="P782" s="550">
        <v>0</v>
      </c>
      <c r="Q782" s="550">
        <v>0</v>
      </c>
      <c r="R782" s="550">
        <v>160000</v>
      </c>
    </row>
    <row r="783" spans="1:18">
      <c r="A783" s="622" t="s">
        <v>1805</v>
      </c>
      <c r="B783" s="622" t="s">
        <v>235</v>
      </c>
      <c r="C783" s="551">
        <v>0</v>
      </c>
      <c r="D783" s="551">
        <v>0</v>
      </c>
      <c r="E783" s="551">
        <v>0</v>
      </c>
      <c r="F783" s="551">
        <v>0</v>
      </c>
      <c r="G783" s="551">
        <v>0</v>
      </c>
      <c r="H783" s="551">
        <v>2113000</v>
      </c>
      <c r="I783" s="551">
        <v>0</v>
      </c>
      <c r="J783" s="551">
        <v>2113000</v>
      </c>
      <c r="K783" s="551">
        <v>2113000</v>
      </c>
      <c r="L783" s="551">
        <v>738010</v>
      </c>
      <c r="M783" s="551">
        <v>738010</v>
      </c>
      <c r="N783" s="551">
        <v>0</v>
      </c>
      <c r="O783" s="551">
        <v>0</v>
      </c>
      <c r="P783" s="551">
        <v>0</v>
      </c>
      <c r="Q783" s="551">
        <v>0</v>
      </c>
      <c r="R783" s="551">
        <v>1374990</v>
      </c>
    </row>
    <row r="784" spans="1:18">
      <c r="A784" s="622" t="s">
        <v>1806</v>
      </c>
      <c r="B784" s="622" t="s">
        <v>235</v>
      </c>
      <c r="C784" s="550">
        <v>0</v>
      </c>
      <c r="D784" s="550">
        <v>0</v>
      </c>
      <c r="E784" s="550">
        <v>0</v>
      </c>
      <c r="F784" s="550">
        <v>0</v>
      </c>
      <c r="G784" s="550"/>
      <c r="H784" s="550">
        <v>2113000</v>
      </c>
      <c r="I784" s="550"/>
      <c r="J784" s="550">
        <v>2113000</v>
      </c>
      <c r="K784" s="550">
        <v>2113000</v>
      </c>
      <c r="L784" s="550">
        <v>738010</v>
      </c>
      <c r="M784" s="550">
        <v>738010</v>
      </c>
      <c r="N784" s="550">
        <v>0</v>
      </c>
      <c r="O784" s="550">
        <v>0</v>
      </c>
      <c r="P784" s="550">
        <v>0</v>
      </c>
      <c r="Q784" s="550">
        <v>0</v>
      </c>
      <c r="R784" s="550">
        <v>1374990</v>
      </c>
    </row>
    <row r="785" spans="1:18">
      <c r="A785" s="622" t="s">
        <v>1805</v>
      </c>
      <c r="B785" s="622" t="s">
        <v>315</v>
      </c>
      <c r="C785" s="551">
        <v>0</v>
      </c>
      <c r="D785" s="551">
        <v>0</v>
      </c>
      <c r="E785" s="551">
        <v>0</v>
      </c>
      <c r="F785" s="551">
        <v>0</v>
      </c>
      <c r="G785" s="551">
        <v>0</v>
      </c>
      <c r="H785" s="551">
        <v>320000</v>
      </c>
      <c r="I785" s="551">
        <v>0</v>
      </c>
      <c r="J785" s="551">
        <v>320000</v>
      </c>
      <c r="K785" s="551">
        <v>320000</v>
      </c>
      <c r="L785" s="551">
        <v>320000</v>
      </c>
      <c r="M785" s="551">
        <v>320000</v>
      </c>
      <c r="N785" s="551">
        <v>0</v>
      </c>
      <c r="O785" s="551">
        <v>0</v>
      </c>
      <c r="P785" s="551">
        <v>0</v>
      </c>
      <c r="Q785" s="551">
        <v>0</v>
      </c>
      <c r="R785" s="551">
        <v>0</v>
      </c>
    </row>
    <row r="786" spans="1:18">
      <c r="A786" s="622" t="s">
        <v>1806</v>
      </c>
      <c r="B786" s="622" t="s">
        <v>315</v>
      </c>
      <c r="C786" s="550">
        <v>0</v>
      </c>
      <c r="D786" s="550">
        <v>0</v>
      </c>
      <c r="E786" s="550">
        <v>0</v>
      </c>
      <c r="F786" s="550">
        <v>0</v>
      </c>
      <c r="G786" s="550"/>
      <c r="H786" s="550">
        <v>320000</v>
      </c>
      <c r="I786" s="550"/>
      <c r="J786" s="550">
        <v>320000</v>
      </c>
      <c r="K786" s="550">
        <v>320000</v>
      </c>
      <c r="L786" s="550">
        <v>320000</v>
      </c>
      <c r="M786" s="550">
        <v>320000</v>
      </c>
      <c r="N786" s="550">
        <v>0</v>
      </c>
      <c r="O786" s="550">
        <v>0</v>
      </c>
      <c r="P786" s="550">
        <v>0</v>
      </c>
      <c r="Q786" s="550">
        <v>0</v>
      </c>
      <c r="R786" s="550">
        <v>0</v>
      </c>
    </row>
    <row r="787" spans="1:18">
      <c r="A787" s="622" t="s">
        <v>1805</v>
      </c>
      <c r="B787" s="622" t="s">
        <v>145</v>
      </c>
      <c r="C787" s="551">
        <v>0</v>
      </c>
      <c r="D787" s="551">
        <v>0</v>
      </c>
      <c r="E787" s="551">
        <v>0</v>
      </c>
      <c r="F787" s="551">
        <v>0</v>
      </c>
      <c r="G787" s="551">
        <v>0</v>
      </c>
      <c r="H787" s="551">
        <v>5071000</v>
      </c>
      <c r="I787" s="551">
        <v>0</v>
      </c>
      <c r="J787" s="551">
        <v>5071000</v>
      </c>
      <c r="K787" s="551">
        <v>5071000</v>
      </c>
      <c r="L787" s="551">
        <v>810000</v>
      </c>
      <c r="M787" s="551">
        <v>810000</v>
      </c>
      <c r="N787" s="551">
        <v>0</v>
      </c>
      <c r="O787" s="551">
        <v>0</v>
      </c>
      <c r="P787" s="551">
        <v>0</v>
      </c>
      <c r="Q787" s="551">
        <v>0</v>
      </c>
      <c r="R787" s="551">
        <v>4261000</v>
      </c>
    </row>
    <row r="788" spans="1:18">
      <c r="A788" s="622" t="s">
        <v>1806</v>
      </c>
      <c r="B788" s="622" t="s">
        <v>146</v>
      </c>
      <c r="C788" s="550">
        <v>0</v>
      </c>
      <c r="D788" s="550">
        <v>0</v>
      </c>
      <c r="E788" s="550">
        <v>0</v>
      </c>
      <c r="F788" s="550">
        <v>0</v>
      </c>
      <c r="G788" s="550"/>
      <c r="H788" s="550">
        <v>5071000</v>
      </c>
      <c r="I788" s="550"/>
      <c r="J788" s="550">
        <v>5071000</v>
      </c>
      <c r="K788" s="550">
        <v>5071000</v>
      </c>
      <c r="L788" s="550">
        <v>810000</v>
      </c>
      <c r="M788" s="550">
        <v>810000</v>
      </c>
      <c r="N788" s="550">
        <v>0</v>
      </c>
      <c r="O788" s="550">
        <v>0</v>
      </c>
      <c r="P788" s="550">
        <v>0</v>
      </c>
      <c r="Q788" s="550">
        <v>0</v>
      </c>
      <c r="R788" s="550">
        <v>4261000</v>
      </c>
    </row>
    <row r="789" spans="1:18">
      <c r="A789" s="622" t="s">
        <v>1805</v>
      </c>
      <c r="B789" s="622" t="s">
        <v>1882</v>
      </c>
      <c r="C789" s="551">
        <v>0</v>
      </c>
      <c r="D789" s="551">
        <v>0</v>
      </c>
      <c r="E789" s="551">
        <v>0</v>
      </c>
      <c r="F789" s="551">
        <v>0</v>
      </c>
      <c r="G789" s="551">
        <v>0</v>
      </c>
      <c r="H789" s="551">
        <v>132000</v>
      </c>
      <c r="I789" s="551">
        <v>0</v>
      </c>
      <c r="J789" s="551">
        <v>132000</v>
      </c>
      <c r="K789" s="551">
        <v>132000</v>
      </c>
      <c r="L789" s="551">
        <v>84000</v>
      </c>
      <c r="M789" s="551">
        <v>84000</v>
      </c>
      <c r="N789" s="551">
        <v>0</v>
      </c>
      <c r="O789" s="551">
        <v>0</v>
      </c>
      <c r="P789" s="551">
        <v>0</v>
      </c>
      <c r="Q789" s="551">
        <v>0</v>
      </c>
      <c r="R789" s="551">
        <v>48000</v>
      </c>
    </row>
    <row r="790" spans="1:18">
      <c r="A790" s="622" t="s">
        <v>1806</v>
      </c>
      <c r="B790" s="622" t="s">
        <v>2409</v>
      </c>
      <c r="C790" s="550">
        <v>0</v>
      </c>
      <c r="D790" s="550">
        <v>0</v>
      </c>
      <c r="E790" s="550">
        <v>0</v>
      </c>
      <c r="F790" s="550">
        <v>0</v>
      </c>
      <c r="G790" s="550"/>
      <c r="H790" s="550">
        <v>132000</v>
      </c>
      <c r="I790" s="550"/>
      <c r="J790" s="550">
        <v>132000</v>
      </c>
      <c r="K790" s="550">
        <v>132000</v>
      </c>
      <c r="L790" s="550">
        <v>84000</v>
      </c>
      <c r="M790" s="550">
        <v>84000</v>
      </c>
      <c r="N790" s="550">
        <v>0</v>
      </c>
      <c r="O790" s="550">
        <v>0</v>
      </c>
      <c r="P790" s="550">
        <v>0</v>
      </c>
      <c r="Q790" s="550">
        <v>0</v>
      </c>
      <c r="R790" s="550">
        <v>48000</v>
      </c>
    </row>
    <row r="791" spans="1:18">
      <c r="A791" s="622" t="s">
        <v>1805</v>
      </c>
      <c r="B791" s="622" t="s">
        <v>322</v>
      </c>
      <c r="C791" s="551">
        <v>0</v>
      </c>
      <c r="D791" s="551">
        <v>0</v>
      </c>
      <c r="E791" s="551">
        <v>0</v>
      </c>
      <c r="F791" s="551">
        <v>0</v>
      </c>
      <c r="G791" s="551">
        <v>0</v>
      </c>
      <c r="H791" s="551">
        <v>400000</v>
      </c>
      <c r="I791" s="551">
        <v>0</v>
      </c>
      <c r="J791" s="551">
        <v>400000</v>
      </c>
      <c r="K791" s="551">
        <v>400000</v>
      </c>
      <c r="L791" s="551">
        <v>50600</v>
      </c>
      <c r="M791" s="551">
        <v>50600</v>
      </c>
      <c r="N791" s="551">
        <v>0</v>
      </c>
      <c r="O791" s="551">
        <v>0</v>
      </c>
      <c r="P791" s="551">
        <v>0</v>
      </c>
      <c r="Q791" s="551">
        <v>0</v>
      </c>
      <c r="R791" s="551">
        <v>349400</v>
      </c>
    </row>
    <row r="792" spans="1:18">
      <c r="A792" s="622" t="s">
        <v>1806</v>
      </c>
      <c r="B792" s="622" t="s">
        <v>323</v>
      </c>
      <c r="C792" s="550">
        <v>0</v>
      </c>
      <c r="D792" s="550">
        <v>0</v>
      </c>
      <c r="E792" s="550">
        <v>0</v>
      </c>
      <c r="F792" s="550">
        <v>0</v>
      </c>
      <c r="G792" s="550"/>
      <c r="H792" s="550">
        <v>400000</v>
      </c>
      <c r="I792" s="550"/>
      <c r="J792" s="550">
        <v>400000</v>
      </c>
      <c r="K792" s="550">
        <v>400000</v>
      </c>
      <c r="L792" s="550">
        <v>50600</v>
      </c>
      <c r="M792" s="550">
        <v>50600</v>
      </c>
      <c r="N792" s="550">
        <v>0</v>
      </c>
      <c r="O792" s="550">
        <v>0</v>
      </c>
      <c r="P792" s="550">
        <v>0</v>
      </c>
      <c r="Q792" s="550">
        <v>0</v>
      </c>
      <c r="R792" s="550">
        <v>349400</v>
      </c>
    </row>
    <row r="793" spans="1:18">
      <c r="A793" s="622" t="s">
        <v>1805</v>
      </c>
      <c r="B793" s="622" t="s">
        <v>147</v>
      </c>
      <c r="C793" s="551">
        <v>0</v>
      </c>
      <c r="D793" s="551">
        <v>0</v>
      </c>
      <c r="E793" s="551">
        <v>0</v>
      </c>
      <c r="F793" s="551">
        <v>0</v>
      </c>
      <c r="G793" s="551">
        <v>0</v>
      </c>
      <c r="H793" s="551">
        <v>2391000</v>
      </c>
      <c r="I793" s="551">
        <v>0</v>
      </c>
      <c r="J793" s="551">
        <v>2391000</v>
      </c>
      <c r="K793" s="551">
        <v>2391000</v>
      </c>
      <c r="L793" s="551">
        <v>1482000</v>
      </c>
      <c r="M793" s="551">
        <v>1482000</v>
      </c>
      <c r="N793" s="551">
        <v>0</v>
      </c>
      <c r="O793" s="551">
        <v>0</v>
      </c>
      <c r="P793" s="551">
        <v>0</v>
      </c>
      <c r="Q793" s="551">
        <v>0</v>
      </c>
      <c r="R793" s="551">
        <v>909000</v>
      </c>
    </row>
    <row r="794" spans="1:18">
      <c r="A794" s="622" t="s">
        <v>1806</v>
      </c>
      <c r="B794" s="622" t="s">
        <v>148</v>
      </c>
      <c r="C794" s="550">
        <v>0</v>
      </c>
      <c r="D794" s="550">
        <v>0</v>
      </c>
      <c r="E794" s="550">
        <v>0</v>
      </c>
      <c r="F794" s="550">
        <v>0</v>
      </c>
      <c r="G794" s="550"/>
      <c r="H794" s="550">
        <v>2391000</v>
      </c>
      <c r="I794" s="550"/>
      <c r="J794" s="550">
        <v>2391000</v>
      </c>
      <c r="K794" s="550">
        <v>2391000</v>
      </c>
      <c r="L794" s="550">
        <v>1482000</v>
      </c>
      <c r="M794" s="550">
        <v>1482000</v>
      </c>
      <c r="N794" s="550">
        <v>0</v>
      </c>
      <c r="O794" s="550">
        <v>0</v>
      </c>
      <c r="P794" s="550">
        <v>0</v>
      </c>
      <c r="Q794" s="550">
        <v>0</v>
      </c>
      <c r="R794" s="550">
        <v>909000</v>
      </c>
    </row>
    <row r="795" spans="1:18">
      <c r="A795" s="622" t="s">
        <v>1804</v>
      </c>
      <c r="B795" s="622" t="s">
        <v>2587</v>
      </c>
      <c r="C795" s="550">
        <v>0</v>
      </c>
      <c r="D795" s="550">
        <v>0</v>
      </c>
      <c r="E795" s="550">
        <v>0</v>
      </c>
      <c r="F795" s="550">
        <v>0</v>
      </c>
      <c r="G795" s="550">
        <v>0</v>
      </c>
      <c r="H795" s="550">
        <v>31500000</v>
      </c>
      <c r="I795" s="550">
        <v>0</v>
      </c>
      <c r="J795" s="550">
        <v>31500000</v>
      </c>
      <c r="K795" s="550">
        <v>31500000</v>
      </c>
      <c r="L795" s="550">
        <v>25430430</v>
      </c>
      <c r="M795" s="550">
        <v>25430430</v>
      </c>
      <c r="N795" s="550">
        <v>0</v>
      </c>
      <c r="O795" s="550">
        <v>0</v>
      </c>
      <c r="P795" s="550">
        <v>0</v>
      </c>
      <c r="Q795" s="550">
        <v>0</v>
      </c>
      <c r="R795" s="550">
        <v>6069570</v>
      </c>
    </row>
    <row r="796" spans="1:18">
      <c r="A796" s="622" t="s">
        <v>1805</v>
      </c>
      <c r="B796" s="622" t="s">
        <v>321</v>
      </c>
      <c r="C796" s="551">
        <v>0</v>
      </c>
      <c r="D796" s="551">
        <v>0</v>
      </c>
      <c r="E796" s="551">
        <v>0</v>
      </c>
      <c r="F796" s="551">
        <v>626220</v>
      </c>
      <c r="G796" s="551">
        <v>0</v>
      </c>
      <c r="H796" s="551">
        <v>250000</v>
      </c>
      <c r="I796" s="551">
        <v>0</v>
      </c>
      <c r="J796" s="551">
        <v>876220</v>
      </c>
      <c r="K796" s="551">
        <v>876220</v>
      </c>
      <c r="L796" s="551">
        <v>876220</v>
      </c>
      <c r="M796" s="551">
        <v>876220</v>
      </c>
      <c r="N796" s="551">
        <v>0</v>
      </c>
      <c r="O796" s="551">
        <v>0</v>
      </c>
      <c r="P796" s="551">
        <v>0</v>
      </c>
      <c r="Q796" s="551">
        <v>0</v>
      </c>
      <c r="R796" s="551">
        <v>0</v>
      </c>
    </row>
    <row r="797" spans="1:18">
      <c r="A797" s="622" t="s">
        <v>1806</v>
      </c>
      <c r="B797" s="622" t="s">
        <v>144</v>
      </c>
      <c r="C797" s="550">
        <v>0</v>
      </c>
      <c r="D797" s="550">
        <v>0</v>
      </c>
      <c r="E797" s="550">
        <v>0</v>
      </c>
      <c r="F797" s="550">
        <v>626220</v>
      </c>
      <c r="G797" s="550"/>
      <c r="H797" s="550">
        <v>250000</v>
      </c>
      <c r="I797" s="550"/>
      <c r="J797" s="550">
        <v>876220</v>
      </c>
      <c r="K797" s="550">
        <v>876220</v>
      </c>
      <c r="L797" s="550">
        <v>876220</v>
      </c>
      <c r="M797" s="550">
        <v>876220</v>
      </c>
      <c r="N797" s="550">
        <v>0</v>
      </c>
      <c r="O797" s="550">
        <v>0</v>
      </c>
      <c r="P797" s="550">
        <v>0</v>
      </c>
      <c r="Q797" s="550">
        <v>0</v>
      </c>
      <c r="R797" s="550">
        <v>0</v>
      </c>
    </row>
    <row r="798" spans="1:18">
      <c r="A798" s="622" t="s">
        <v>1805</v>
      </c>
      <c r="B798" s="622" t="s">
        <v>235</v>
      </c>
      <c r="C798" s="551">
        <v>0</v>
      </c>
      <c r="D798" s="551">
        <v>0</v>
      </c>
      <c r="E798" s="551">
        <v>0</v>
      </c>
      <c r="F798" s="551">
        <v>-626220</v>
      </c>
      <c r="G798" s="551">
        <v>0</v>
      </c>
      <c r="H798" s="551">
        <v>31250000</v>
      </c>
      <c r="I798" s="551">
        <v>0</v>
      </c>
      <c r="J798" s="551">
        <v>30623780</v>
      </c>
      <c r="K798" s="551">
        <v>30623780</v>
      </c>
      <c r="L798" s="551">
        <v>24554210</v>
      </c>
      <c r="M798" s="551">
        <v>24554210</v>
      </c>
      <c r="N798" s="551">
        <v>0</v>
      </c>
      <c r="O798" s="551">
        <v>0</v>
      </c>
      <c r="P798" s="551">
        <v>0</v>
      </c>
      <c r="Q798" s="551">
        <v>0</v>
      </c>
      <c r="R798" s="551">
        <v>6069570</v>
      </c>
    </row>
    <row r="799" spans="1:18">
      <c r="A799" s="622" t="s">
        <v>1806</v>
      </c>
      <c r="B799" s="622" t="s">
        <v>235</v>
      </c>
      <c r="C799" s="550">
        <v>0</v>
      </c>
      <c r="D799" s="550">
        <v>0</v>
      </c>
      <c r="E799" s="550">
        <v>0</v>
      </c>
      <c r="F799" s="550">
        <v>-626220</v>
      </c>
      <c r="G799" s="550"/>
      <c r="H799" s="550">
        <v>31250000</v>
      </c>
      <c r="I799" s="550"/>
      <c r="J799" s="550">
        <v>30623780</v>
      </c>
      <c r="K799" s="550">
        <v>30623780</v>
      </c>
      <c r="L799" s="550">
        <v>24554210</v>
      </c>
      <c r="M799" s="550">
        <v>24554210</v>
      </c>
      <c r="N799" s="550">
        <v>0</v>
      </c>
      <c r="O799" s="550">
        <v>0</v>
      </c>
      <c r="P799" s="550">
        <v>0</v>
      </c>
      <c r="Q799" s="550">
        <v>0</v>
      </c>
      <c r="R799" s="550">
        <v>6069570</v>
      </c>
    </row>
    <row r="800" spans="1:18">
      <c r="A800" s="622" t="s">
        <v>1804</v>
      </c>
      <c r="B800" s="622" t="s">
        <v>2595</v>
      </c>
      <c r="C800" s="550">
        <v>0</v>
      </c>
      <c r="D800" s="550">
        <v>0</v>
      </c>
      <c r="E800" s="550">
        <v>0</v>
      </c>
      <c r="F800" s="550">
        <v>0</v>
      </c>
      <c r="G800" s="550">
        <v>0</v>
      </c>
      <c r="H800" s="550">
        <v>124290000</v>
      </c>
      <c r="I800" s="550">
        <v>0</v>
      </c>
      <c r="J800" s="550">
        <v>124290000</v>
      </c>
      <c r="K800" s="550">
        <v>124290000</v>
      </c>
      <c r="L800" s="550">
        <v>124290000</v>
      </c>
      <c r="M800" s="550">
        <v>124290000</v>
      </c>
      <c r="N800" s="550">
        <v>0</v>
      </c>
      <c r="O800" s="550">
        <v>0</v>
      </c>
      <c r="P800" s="550">
        <v>0</v>
      </c>
      <c r="Q800" s="550">
        <v>0</v>
      </c>
      <c r="R800" s="550">
        <v>0</v>
      </c>
    </row>
    <row r="801" spans="1:18">
      <c r="A801" s="622" t="s">
        <v>1805</v>
      </c>
      <c r="B801" s="622" t="s">
        <v>321</v>
      </c>
      <c r="C801" s="551">
        <v>0</v>
      </c>
      <c r="D801" s="551">
        <v>0</v>
      </c>
      <c r="E801" s="551">
        <v>0</v>
      </c>
      <c r="F801" s="551">
        <v>259100</v>
      </c>
      <c r="G801" s="551">
        <v>0</v>
      </c>
      <c r="H801" s="551">
        <v>2946000</v>
      </c>
      <c r="I801" s="551">
        <v>0</v>
      </c>
      <c r="J801" s="551">
        <v>3205100</v>
      </c>
      <c r="K801" s="551">
        <v>3205100</v>
      </c>
      <c r="L801" s="551">
        <v>3205100</v>
      </c>
      <c r="M801" s="551">
        <v>3205100</v>
      </c>
      <c r="N801" s="551">
        <v>0</v>
      </c>
      <c r="O801" s="551">
        <v>0</v>
      </c>
      <c r="P801" s="551">
        <v>0</v>
      </c>
      <c r="Q801" s="551">
        <v>0</v>
      </c>
      <c r="R801" s="551">
        <v>0</v>
      </c>
    </row>
    <row r="802" spans="1:18">
      <c r="A802" s="622" t="s">
        <v>1806</v>
      </c>
      <c r="B802" s="622" t="s">
        <v>144</v>
      </c>
      <c r="C802" s="550">
        <v>0</v>
      </c>
      <c r="D802" s="550">
        <v>0</v>
      </c>
      <c r="E802" s="550">
        <v>0</v>
      </c>
      <c r="F802" s="550">
        <v>259100</v>
      </c>
      <c r="G802" s="550"/>
      <c r="H802" s="550">
        <v>2946000</v>
      </c>
      <c r="I802" s="550"/>
      <c r="J802" s="550">
        <v>3205100</v>
      </c>
      <c r="K802" s="550">
        <v>3205100</v>
      </c>
      <c r="L802" s="550">
        <v>3205100</v>
      </c>
      <c r="M802" s="550">
        <v>3205100</v>
      </c>
      <c r="N802" s="550">
        <v>0</v>
      </c>
      <c r="O802" s="550">
        <v>0</v>
      </c>
      <c r="P802" s="550">
        <v>0</v>
      </c>
      <c r="Q802" s="550">
        <v>0</v>
      </c>
      <c r="R802" s="550">
        <v>0</v>
      </c>
    </row>
    <row r="803" spans="1:18">
      <c r="A803" s="622" t="s">
        <v>1805</v>
      </c>
      <c r="B803" s="622" t="s">
        <v>316</v>
      </c>
      <c r="C803" s="551">
        <v>0</v>
      </c>
      <c r="D803" s="551">
        <v>0</v>
      </c>
      <c r="E803" s="551">
        <v>0</v>
      </c>
      <c r="F803" s="551">
        <v>0</v>
      </c>
      <c r="G803" s="551">
        <v>0</v>
      </c>
      <c r="H803" s="551">
        <v>95200000</v>
      </c>
      <c r="I803" s="551">
        <v>0</v>
      </c>
      <c r="J803" s="551">
        <v>95200000</v>
      </c>
      <c r="K803" s="551">
        <v>95200000</v>
      </c>
      <c r="L803" s="551">
        <v>95200000</v>
      </c>
      <c r="M803" s="551">
        <v>95200000</v>
      </c>
      <c r="N803" s="551">
        <v>0</v>
      </c>
      <c r="O803" s="551">
        <v>0</v>
      </c>
      <c r="P803" s="551">
        <v>0</v>
      </c>
      <c r="Q803" s="551">
        <v>0</v>
      </c>
      <c r="R803" s="551">
        <v>0</v>
      </c>
    </row>
    <row r="804" spans="1:18">
      <c r="A804" s="622" t="s">
        <v>1806</v>
      </c>
      <c r="B804" s="622" t="s">
        <v>318</v>
      </c>
      <c r="C804" s="550">
        <v>0</v>
      </c>
      <c r="D804" s="550">
        <v>0</v>
      </c>
      <c r="E804" s="550">
        <v>0</v>
      </c>
      <c r="F804" s="550">
        <v>0</v>
      </c>
      <c r="G804" s="550"/>
      <c r="H804" s="550">
        <v>95200000</v>
      </c>
      <c r="I804" s="550"/>
      <c r="J804" s="550">
        <v>95200000</v>
      </c>
      <c r="K804" s="550">
        <v>95200000</v>
      </c>
      <c r="L804" s="550">
        <v>95200000</v>
      </c>
      <c r="M804" s="550">
        <v>95200000</v>
      </c>
      <c r="N804" s="550">
        <v>0</v>
      </c>
      <c r="O804" s="550">
        <v>0</v>
      </c>
      <c r="P804" s="550">
        <v>0</v>
      </c>
      <c r="Q804" s="550">
        <v>0</v>
      </c>
      <c r="R804" s="550">
        <v>0</v>
      </c>
    </row>
    <row r="805" spans="1:18">
      <c r="A805" s="622" t="s">
        <v>1805</v>
      </c>
      <c r="B805" s="622" t="s">
        <v>159</v>
      </c>
      <c r="C805" s="551">
        <v>0</v>
      </c>
      <c r="D805" s="551">
        <v>0</v>
      </c>
      <c r="E805" s="551">
        <v>0</v>
      </c>
      <c r="F805" s="551">
        <v>0</v>
      </c>
      <c r="G805" s="551">
        <v>0</v>
      </c>
      <c r="H805" s="551">
        <v>4000000</v>
      </c>
      <c r="I805" s="551">
        <v>0</v>
      </c>
      <c r="J805" s="551">
        <v>4000000</v>
      </c>
      <c r="K805" s="551">
        <v>4000000</v>
      </c>
      <c r="L805" s="551">
        <v>4000000</v>
      </c>
      <c r="M805" s="551">
        <v>4000000</v>
      </c>
      <c r="N805" s="551">
        <v>0</v>
      </c>
      <c r="O805" s="551">
        <v>0</v>
      </c>
      <c r="P805" s="551">
        <v>0</v>
      </c>
      <c r="Q805" s="551">
        <v>0</v>
      </c>
      <c r="R805" s="551">
        <v>0</v>
      </c>
    </row>
    <row r="806" spans="1:18">
      <c r="A806" s="622" t="s">
        <v>1806</v>
      </c>
      <c r="B806" s="622" t="s">
        <v>159</v>
      </c>
      <c r="C806" s="550">
        <v>0</v>
      </c>
      <c r="D806" s="550">
        <v>0</v>
      </c>
      <c r="E806" s="550">
        <v>0</v>
      </c>
      <c r="F806" s="550">
        <v>0</v>
      </c>
      <c r="G806" s="550"/>
      <c r="H806" s="550">
        <v>4000000</v>
      </c>
      <c r="I806" s="550"/>
      <c r="J806" s="550">
        <v>4000000</v>
      </c>
      <c r="K806" s="550">
        <v>4000000</v>
      </c>
      <c r="L806" s="550">
        <v>4000000</v>
      </c>
      <c r="M806" s="550">
        <v>4000000</v>
      </c>
      <c r="N806" s="550">
        <v>0</v>
      </c>
      <c r="O806" s="550">
        <v>0</v>
      </c>
      <c r="P806" s="550">
        <v>0</v>
      </c>
      <c r="Q806" s="550">
        <v>0</v>
      </c>
      <c r="R806" s="550">
        <v>0</v>
      </c>
    </row>
    <row r="807" spans="1:18">
      <c r="A807" s="622" t="s">
        <v>1805</v>
      </c>
      <c r="B807" s="622" t="s">
        <v>313</v>
      </c>
      <c r="C807" s="551">
        <v>0</v>
      </c>
      <c r="D807" s="551">
        <v>0</v>
      </c>
      <c r="E807" s="551">
        <v>0</v>
      </c>
      <c r="F807" s="551">
        <v>0</v>
      </c>
      <c r="G807" s="551">
        <v>0</v>
      </c>
      <c r="H807" s="551">
        <v>21000000</v>
      </c>
      <c r="I807" s="551">
        <v>0</v>
      </c>
      <c r="J807" s="551">
        <v>21000000</v>
      </c>
      <c r="K807" s="551">
        <v>21000000</v>
      </c>
      <c r="L807" s="551">
        <v>21000000</v>
      </c>
      <c r="M807" s="551">
        <v>21000000</v>
      </c>
      <c r="N807" s="551">
        <v>0</v>
      </c>
      <c r="O807" s="551">
        <v>0</v>
      </c>
      <c r="P807" s="551">
        <v>0</v>
      </c>
      <c r="Q807" s="551">
        <v>0</v>
      </c>
      <c r="R807" s="551">
        <v>0</v>
      </c>
    </row>
    <row r="808" spans="1:18">
      <c r="A808" s="622" t="s">
        <v>1806</v>
      </c>
      <c r="B808" s="622" t="s">
        <v>2401</v>
      </c>
      <c r="C808" s="550">
        <v>0</v>
      </c>
      <c r="D808" s="550">
        <v>0</v>
      </c>
      <c r="E808" s="550">
        <v>0</v>
      </c>
      <c r="F808" s="550">
        <v>0</v>
      </c>
      <c r="G808" s="550"/>
      <c r="H808" s="550">
        <v>18000000</v>
      </c>
      <c r="I808" s="550"/>
      <c r="J808" s="550">
        <v>18000000</v>
      </c>
      <c r="K808" s="550">
        <v>18000000</v>
      </c>
      <c r="L808" s="550">
        <v>18000000</v>
      </c>
      <c r="M808" s="550">
        <v>18000000</v>
      </c>
      <c r="N808" s="550">
        <v>0</v>
      </c>
      <c r="O808" s="550">
        <v>0</v>
      </c>
      <c r="P808" s="550">
        <v>0</v>
      </c>
      <c r="Q808" s="550">
        <v>0</v>
      </c>
      <c r="R808" s="550">
        <v>0</v>
      </c>
    </row>
    <row r="809" spans="1:18">
      <c r="A809" s="622" t="s">
        <v>1806</v>
      </c>
      <c r="B809" s="622" t="s">
        <v>2568</v>
      </c>
      <c r="C809" s="550">
        <v>0</v>
      </c>
      <c r="D809" s="550">
        <v>0</v>
      </c>
      <c r="E809" s="550">
        <v>0</v>
      </c>
      <c r="F809" s="550">
        <v>0</v>
      </c>
      <c r="G809" s="550"/>
      <c r="H809" s="550">
        <v>3000000</v>
      </c>
      <c r="I809" s="550"/>
      <c r="J809" s="550">
        <v>3000000</v>
      </c>
      <c r="K809" s="550">
        <v>3000000</v>
      </c>
      <c r="L809" s="550">
        <v>3000000</v>
      </c>
      <c r="M809" s="550">
        <v>3000000</v>
      </c>
      <c r="N809" s="550">
        <v>0</v>
      </c>
      <c r="O809" s="550">
        <v>0</v>
      </c>
      <c r="P809" s="550">
        <v>0</v>
      </c>
      <c r="Q809" s="550">
        <v>0</v>
      </c>
      <c r="R809" s="550">
        <v>0</v>
      </c>
    </row>
    <row r="810" spans="1:18">
      <c r="A810" s="622" t="s">
        <v>1805</v>
      </c>
      <c r="B810" s="622" t="s">
        <v>192</v>
      </c>
      <c r="C810" s="551">
        <v>0</v>
      </c>
      <c r="D810" s="551">
        <v>0</v>
      </c>
      <c r="E810" s="551">
        <v>0</v>
      </c>
      <c r="F810" s="551">
        <v>0</v>
      </c>
      <c r="G810" s="551">
        <v>0</v>
      </c>
      <c r="H810" s="551">
        <v>144000</v>
      </c>
      <c r="I810" s="551">
        <v>0</v>
      </c>
      <c r="J810" s="551">
        <v>144000</v>
      </c>
      <c r="K810" s="551">
        <v>144000</v>
      </c>
      <c r="L810" s="551">
        <v>144000</v>
      </c>
      <c r="M810" s="551">
        <v>144000</v>
      </c>
      <c r="N810" s="551">
        <v>0</v>
      </c>
      <c r="O810" s="551">
        <v>0</v>
      </c>
      <c r="P810" s="551">
        <v>0</v>
      </c>
      <c r="Q810" s="551">
        <v>0</v>
      </c>
      <c r="R810" s="551">
        <v>0</v>
      </c>
    </row>
    <row r="811" spans="1:18">
      <c r="A811" s="622" t="s">
        <v>1806</v>
      </c>
      <c r="B811" s="622" t="s">
        <v>225</v>
      </c>
      <c r="C811" s="550">
        <v>0</v>
      </c>
      <c r="D811" s="550">
        <v>0</v>
      </c>
      <c r="E811" s="550">
        <v>0</v>
      </c>
      <c r="F811" s="550">
        <v>0</v>
      </c>
      <c r="G811" s="550"/>
      <c r="H811" s="550">
        <v>144000</v>
      </c>
      <c r="I811" s="550"/>
      <c r="J811" s="550">
        <v>144000</v>
      </c>
      <c r="K811" s="550">
        <v>144000</v>
      </c>
      <c r="L811" s="550">
        <v>144000</v>
      </c>
      <c r="M811" s="550">
        <v>144000</v>
      </c>
      <c r="N811" s="550">
        <v>0</v>
      </c>
      <c r="O811" s="550">
        <v>0</v>
      </c>
      <c r="P811" s="550">
        <v>0</v>
      </c>
      <c r="Q811" s="550">
        <v>0</v>
      </c>
      <c r="R811" s="550">
        <v>0</v>
      </c>
    </row>
    <row r="812" spans="1:18">
      <c r="A812" s="622" t="s">
        <v>1805</v>
      </c>
      <c r="B812" s="622" t="s">
        <v>322</v>
      </c>
      <c r="C812" s="551">
        <v>0</v>
      </c>
      <c r="D812" s="551">
        <v>0</v>
      </c>
      <c r="E812" s="551">
        <v>0</v>
      </c>
      <c r="F812" s="551">
        <v>-60100</v>
      </c>
      <c r="G812" s="551">
        <v>0</v>
      </c>
      <c r="H812" s="551">
        <v>500000</v>
      </c>
      <c r="I812" s="551">
        <v>0</v>
      </c>
      <c r="J812" s="551">
        <v>439900</v>
      </c>
      <c r="K812" s="551">
        <v>439900</v>
      </c>
      <c r="L812" s="551">
        <v>439900</v>
      </c>
      <c r="M812" s="551">
        <v>439900</v>
      </c>
      <c r="N812" s="551">
        <v>0</v>
      </c>
      <c r="O812" s="551">
        <v>0</v>
      </c>
      <c r="P812" s="551">
        <v>0</v>
      </c>
      <c r="Q812" s="551">
        <v>0</v>
      </c>
      <c r="R812" s="551">
        <v>0</v>
      </c>
    </row>
    <row r="813" spans="1:18">
      <c r="A813" s="622" t="s">
        <v>1806</v>
      </c>
      <c r="B813" s="622" t="s">
        <v>323</v>
      </c>
      <c r="C813" s="550">
        <v>0</v>
      </c>
      <c r="D813" s="550">
        <v>0</v>
      </c>
      <c r="E813" s="550">
        <v>0</v>
      </c>
      <c r="F813" s="550">
        <v>-60100</v>
      </c>
      <c r="G813" s="550"/>
      <c r="H813" s="550">
        <v>500000</v>
      </c>
      <c r="I813" s="550"/>
      <c r="J813" s="550">
        <v>439900</v>
      </c>
      <c r="K813" s="550">
        <v>439900</v>
      </c>
      <c r="L813" s="550">
        <v>439900</v>
      </c>
      <c r="M813" s="550">
        <v>439900</v>
      </c>
      <c r="N813" s="550">
        <v>0</v>
      </c>
      <c r="O813" s="550">
        <v>0</v>
      </c>
      <c r="P813" s="550">
        <v>0</v>
      </c>
      <c r="Q813" s="550">
        <v>0</v>
      </c>
      <c r="R813" s="550">
        <v>0</v>
      </c>
    </row>
    <row r="814" spans="1:18">
      <c r="A814" s="622" t="s">
        <v>1805</v>
      </c>
      <c r="B814" s="622" t="s">
        <v>147</v>
      </c>
      <c r="C814" s="551">
        <v>0</v>
      </c>
      <c r="D814" s="551">
        <v>0</v>
      </c>
      <c r="E814" s="551">
        <v>0</v>
      </c>
      <c r="F814" s="551">
        <v>-199000</v>
      </c>
      <c r="G814" s="551">
        <v>0</v>
      </c>
      <c r="H814" s="551">
        <v>500000</v>
      </c>
      <c r="I814" s="551">
        <v>0</v>
      </c>
      <c r="J814" s="551">
        <v>301000</v>
      </c>
      <c r="K814" s="551">
        <v>301000</v>
      </c>
      <c r="L814" s="551">
        <v>301000</v>
      </c>
      <c r="M814" s="551">
        <v>301000</v>
      </c>
      <c r="N814" s="551">
        <v>0</v>
      </c>
      <c r="O814" s="551">
        <v>0</v>
      </c>
      <c r="P814" s="551">
        <v>0</v>
      </c>
      <c r="Q814" s="551">
        <v>0</v>
      </c>
      <c r="R814" s="551">
        <v>0</v>
      </c>
    </row>
    <row r="815" spans="1:18">
      <c r="A815" s="622" t="s">
        <v>1806</v>
      </c>
      <c r="B815" s="622" t="s">
        <v>148</v>
      </c>
      <c r="C815" s="550">
        <v>0</v>
      </c>
      <c r="D815" s="550">
        <v>0</v>
      </c>
      <c r="E815" s="550">
        <v>0</v>
      </c>
      <c r="F815" s="550">
        <v>-199000</v>
      </c>
      <c r="G815" s="550"/>
      <c r="H815" s="550">
        <v>500000</v>
      </c>
      <c r="I815" s="550"/>
      <c r="J815" s="550">
        <v>301000</v>
      </c>
      <c r="K815" s="550">
        <v>301000</v>
      </c>
      <c r="L815" s="550">
        <v>301000</v>
      </c>
      <c r="M815" s="550">
        <v>301000</v>
      </c>
      <c r="N815" s="550">
        <v>0</v>
      </c>
      <c r="O815" s="550">
        <v>0</v>
      </c>
      <c r="P815" s="550">
        <v>0</v>
      </c>
      <c r="Q815" s="550">
        <v>0</v>
      </c>
      <c r="R815" s="550">
        <v>0</v>
      </c>
    </row>
    <row r="816" spans="1:18">
      <c r="A816" s="622" t="s">
        <v>1804</v>
      </c>
      <c r="B816" s="622" t="s">
        <v>2607</v>
      </c>
      <c r="C816" s="550">
        <v>105000000</v>
      </c>
      <c r="D816" s="550">
        <v>0</v>
      </c>
      <c r="E816" s="550">
        <v>0</v>
      </c>
      <c r="F816" s="550">
        <v>0</v>
      </c>
      <c r="G816" s="550">
        <v>0</v>
      </c>
      <c r="H816" s="550">
        <v>0</v>
      </c>
      <c r="I816" s="550">
        <v>0</v>
      </c>
      <c r="J816" s="550">
        <v>0</v>
      </c>
      <c r="K816" s="550">
        <v>105000000</v>
      </c>
      <c r="L816" s="550">
        <v>105000000</v>
      </c>
      <c r="M816" s="550">
        <v>105000000</v>
      </c>
      <c r="N816" s="550">
        <v>0</v>
      </c>
      <c r="O816" s="550">
        <v>0</v>
      </c>
      <c r="P816" s="550">
        <v>0</v>
      </c>
      <c r="Q816" s="550">
        <v>0</v>
      </c>
      <c r="R816" s="550">
        <v>0</v>
      </c>
    </row>
    <row r="817" spans="1:18">
      <c r="A817" s="622" t="s">
        <v>1805</v>
      </c>
      <c r="B817" s="622" t="s">
        <v>313</v>
      </c>
      <c r="C817" s="551">
        <v>29100000</v>
      </c>
      <c r="D817" s="551">
        <v>0</v>
      </c>
      <c r="E817" s="551">
        <v>0</v>
      </c>
      <c r="F817" s="551">
        <v>0</v>
      </c>
      <c r="G817" s="551">
        <v>0</v>
      </c>
      <c r="H817" s="551">
        <v>0</v>
      </c>
      <c r="I817" s="551">
        <v>0</v>
      </c>
      <c r="J817" s="551">
        <v>0</v>
      </c>
      <c r="K817" s="551">
        <v>29100000</v>
      </c>
      <c r="L817" s="551">
        <v>29100000</v>
      </c>
      <c r="M817" s="551">
        <v>29100000</v>
      </c>
      <c r="N817" s="551">
        <v>0</v>
      </c>
      <c r="O817" s="551">
        <v>0</v>
      </c>
      <c r="P817" s="551">
        <v>0</v>
      </c>
      <c r="Q817" s="551">
        <v>0</v>
      </c>
      <c r="R817" s="551">
        <v>0</v>
      </c>
    </row>
    <row r="818" spans="1:18">
      <c r="A818" s="622" t="s">
        <v>1806</v>
      </c>
      <c r="B818" s="622" t="s">
        <v>2401</v>
      </c>
      <c r="C818" s="550">
        <v>29100000</v>
      </c>
      <c r="D818" s="550">
        <v>0</v>
      </c>
      <c r="E818" s="550">
        <v>0</v>
      </c>
      <c r="F818" s="550">
        <v>0</v>
      </c>
      <c r="G818" s="550"/>
      <c r="H818" s="550">
        <v>0</v>
      </c>
      <c r="I818" s="550"/>
      <c r="J818" s="550">
        <v>0</v>
      </c>
      <c r="K818" s="550">
        <v>29100000</v>
      </c>
      <c r="L818" s="550">
        <v>29100000</v>
      </c>
      <c r="M818" s="550">
        <v>29100000</v>
      </c>
      <c r="N818" s="550">
        <v>0</v>
      </c>
      <c r="O818" s="550">
        <v>0</v>
      </c>
      <c r="P818" s="550">
        <v>0</v>
      </c>
      <c r="Q818" s="550">
        <v>0</v>
      </c>
      <c r="R818" s="550">
        <v>0</v>
      </c>
    </row>
    <row r="819" spans="1:18">
      <c r="A819" s="622" t="s">
        <v>1805</v>
      </c>
      <c r="B819" s="622" t="s">
        <v>235</v>
      </c>
      <c r="C819" s="551">
        <v>54700000</v>
      </c>
      <c r="D819" s="551">
        <v>0</v>
      </c>
      <c r="E819" s="551">
        <v>0</v>
      </c>
      <c r="F819" s="551">
        <v>0</v>
      </c>
      <c r="G819" s="551">
        <v>0</v>
      </c>
      <c r="H819" s="551">
        <v>0</v>
      </c>
      <c r="I819" s="551">
        <v>0</v>
      </c>
      <c r="J819" s="551">
        <v>0</v>
      </c>
      <c r="K819" s="551">
        <v>54700000</v>
      </c>
      <c r="L819" s="551">
        <v>54700000</v>
      </c>
      <c r="M819" s="551">
        <v>54700000</v>
      </c>
      <c r="N819" s="551">
        <v>0</v>
      </c>
      <c r="O819" s="551">
        <v>0</v>
      </c>
      <c r="P819" s="551">
        <v>0</v>
      </c>
      <c r="Q819" s="551">
        <v>0</v>
      </c>
      <c r="R819" s="551">
        <v>0</v>
      </c>
    </row>
    <row r="820" spans="1:18">
      <c r="A820" s="622" t="s">
        <v>1806</v>
      </c>
      <c r="B820" s="622" t="s">
        <v>235</v>
      </c>
      <c r="C820" s="550">
        <v>54700000</v>
      </c>
      <c r="D820" s="550">
        <v>0</v>
      </c>
      <c r="E820" s="550">
        <v>0</v>
      </c>
      <c r="F820" s="550">
        <v>0</v>
      </c>
      <c r="G820" s="550"/>
      <c r="H820" s="550">
        <v>0</v>
      </c>
      <c r="I820" s="550"/>
      <c r="J820" s="550">
        <v>0</v>
      </c>
      <c r="K820" s="550">
        <v>54700000</v>
      </c>
      <c r="L820" s="550">
        <v>54700000</v>
      </c>
      <c r="M820" s="550">
        <v>54700000</v>
      </c>
      <c r="N820" s="550">
        <v>0</v>
      </c>
      <c r="O820" s="550">
        <v>0</v>
      </c>
      <c r="P820" s="550">
        <v>0</v>
      </c>
      <c r="Q820" s="550">
        <v>0</v>
      </c>
      <c r="R820" s="550">
        <v>0</v>
      </c>
    </row>
    <row r="821" spans="1:18">
      <c r="A821" s="622" t="s">
        <v>1805</v>
      </c>
      <c r="B821" s="622" t="s">
        <v>192</v>
      </c>
      <c r="C821" s="551">
        <v>21000000</v>
      </c>
      <c r="D821" s="551">
        <v>0</v>
      </c>
      <c r="E821" s="551">
        <v>0</v>
      </c>
      <c r="F821" s="551">
        <v>0</v>
      </c>
      <c r="G821" s="551">
        <v>0</v>
      </c>
      <c r="H821" s="551">
        <v>0</v>
      </c>
      <c r="I821" s="551">
        <v>0</v>
      </c>
      <c r="J821" s="551">
        <v>0</v>
      </c>
      <c r="K821" s="551">
        <v>21000000</v>
      </c>
      <c r="L821" s="551">
        <v>21000000</v>
      </c>
      <c r="M821" s="551">
        <v>21000000</v>
      </c>
      <c r="N821" s="551">
        <v>0</v>
      </c>
      <c r="O821" s="551">
        <v>0</v>
      </c>
      <c r="P821" s="551">
        <v>0</v>
      </c>
      <c r="Q821" s="551">
        <v>0</v>
      </c>
      <c r="R821" s="551">
        <v>0</v>
      </c>
    </row>
    <row r="822" spans="1:18">
      <c r="A822" s="622" t="s">
        <v>1806</v>
      </c>
      <c r="B822" s="622" t="s">
        <v>226</v>
      </c>
      <c r="C822" s="550">
        <v>21000000</v>
      </c>
      <c r="D822" s="550">
        <v>0</v>
      </c>
      <c r="E822" s="550">
        <v>0</v>
      </c>
      <c r="F822" s="550">
        <v>0</v>
      </c>
      <c r="G822" s="550"/>
      <c r="H822" s="550">
        <v>0</v>
      </c>
      <c r="I822" s="550"/>
      <c r="J822" s="550">
        <v>0</v>
      </c>
      <c r="K822" s="550">
        <v>21000000</v>
      </c>
      <c r="L822" s="550">
        <v>21000000</v>
      </c>
      <c r="M822" s="550">
        <v>21000000</v>
      </c>
      <c r="N822" s="550">
        <v>0</v>
      </c>
      <c r="O822" s="550">
        <v>0</v>
      </c>
      <c r="P822" s="550">
        <v>0</v>
      </c>
      <c r="Q822" s="550">
        <v>0</v>
      </c>
      <c r="R822" s="550">
        <v>0</v>
      </c>
    </row>
    <row r="823" spans="1:18">
      <c r="A823" s="622" t="s">
        <v>1805</v>
      </c>
      <c r="B823" s="622" t="s">
        <v>147</v>
      </c>
      <c r="C823" s="551">
        <v>200000</v>
      </c>
      <c r="D823" s="551">
        <v>0</v>
      </c>
      <c r="E823" s="551">
        <v>0</v>
      </c>
      <c r="F823" s="551">
        <v>0</v>
      </c>
      <c r="G823" s="551">
        <v>0</v>
      </c>
      <c r="H823" s="551">
        <v>0</v>
      </c>
      <c r="I823" s="551">
        <v>0</v>
      </c>
      <c r="J823" s="551">
        <v>0</v>
      </c>
      <c r="K823" s="551">
        <v>200000</v>
      </c>
      <c r="L823" s="551">
        <v>200000</v>
      </c>
      <c r="M823" s="551">
        <v>200000</v>
      </c>
      <c r="N823" s="551">
        <v>0</v>
      </c>
      <c r="O823" s="551">
        <v>0</v>
      </c>
      <c r="P823" s="551">
        <v>0</v>
      </c>
      <c r="Q823" s="551">
        <v>0</v>
      </c>
      <c r="R823" s="551">
        <v>0</v>
      </c>
    </row>
    <row r="824" spans="1:18">
      <c r="A824" s="622" t="s">
        <v>1806</v>
      </c>
      <c r="B824" s="622" t="s">
        <v>148</v>
      </c>
      <c r="C824" s="550">
        <v>200000</v>
      </c>
      <c r="D824" s="550">
        <v>0</v>
      </c>
      <c r="E824" s="550">
        <v>0</v>
      </c>
      <c r="F824" s="550">
        <v>0</v>
      </c>
      <c r="G824" s="550"/>
      <c r="H824" s="550">
        <v>0</v>
      </c>
      <c r="I824" s="550"/>
      <c r="J824" s="550">
        <v>0</v>
      </c>
      <c r="K824" s="550">
        <v>200000</v>
      </c>
      <c r="L824" s="550">
        <v>200000</v>
      </c>
      <c r="M824" s="550">
        <v>200000</v>
      </c>
      <c r="N824" s="550">
        <v>0</v>
      </c>
      <c r="O824" s="550">
        <v>0</v>
      </c>
      <c r="P824" s="550">
        <v>0</v>
      </c>
      <c r="Q824" s="550">
        <v>0</v>
      </c>
      <c r="R824" s="550">
        <v>0</v>
      </c>
    </row>
    <row r="825" spans="1:18">
      <c r="A825" s="622" t="s">
        <v>1804</v>
      </c>
      <c r="B825" s="622" t="s">
        <v>2243</v>
      </c>
      <c r="C825" s="550">
        <v>71967302</v>
      </c>
      <c r="D825" s="550">
        <v>0</v>
      </c>
      <c r="E825" s="550">
        <v>0</v>
      </c>
      <c r="F825" s="550">
        <v>0</v>
      </c>
      <c r="G825" s="550">
        <v>0</v>
      </c>
      <c r="H825" s="550">
        <v>6532698</v>
      </c>
      <c r="I825" s="550">
        <v>0</v>
      </c>
      <c r="J825" s="550">
        <v>6532698</v>
      </c>
      <c r="K825" s="550">
        <v>78500000</v>
      </c>
      <c r="L825" s="550">
        <v>78500000</v>
      </c>
      <c r="M825" s="550">
        <v>78500000</v>
      </c>
      <c r="N825" s="550">
        <v>0</v>
      </c>
      <c r="O825" s="550">
        <v>0</v>
      </c>
      <c r="P825" s="550">
        <v>0</v>
      </c>
      <c r="Q825" s="550">
        <v>0</v>
      </c>
      <c r="R825" s="550">
        <v>0</v>
      </c>
    </row>
    <row r="826" spans="1:18">
      <c r="A826" s="622" t="s">
        <v>1805</v>
      </c>
      <c r="B826" s="622" t="s">
        <v>313</v>
      </c>
      <c r="C826" s="551">
        <v>2000000</v>
      </c>
      <c r="D826" s="551">
        <v>0</v>
      </c>
      <c r="E826" s="551">
        <v>0</v>
      </c>
      <c r="F826" s="551">
        <v>-900000</v>
      </c>
      <c r="G826" s="551">
        <v>0</v>
      </c>
      <c r="H826" s="551">
        <v>0</v>
      </c>
      <c r="I826" s="551">
        <v>0</v>
      </c>
      <c r="J826" s="551">
        <v>-900000</v>
      </c>
      <c r="K826" s="551">
        <v>1100000</v>
      </c>
      <c r="L826" s="551">
        <v>1100000</v>
      </c>
      <c r="M826" s="551">
        <v>1100000</v>
      </c>
      <c r="N826" s="551">
        <v>0</v>
      </c>
      <c r="O826" s="551">
        <v>0</v>
      </c>
      <c r="P826" s="551">
        <v>0</v>
      </c>
      <c r="Q826" s="551">
        <v>0</v>
      </c>
      <c r="R826" s="551">
        <v>0</v>
      </c>
    </row>
    <row r="827" spans="1:18">
      <c r="A827" s="622" t="s">
        <v>1806</v>
      </c>
      <c r="B827" s="622" t="s">
        <v>2401</v>
      </c>
      <c r="C827" s="550">
        <v>2000000</v>
      </c>
      <c r="D827" s="550">
        <v>0</v>
      </c>
      <c r="E827" s="550">
        <v>0</v>
      </c>
      <c r="F827" s="550">
        <v>-900000</v>
      </c>
      <c r="G827" s="550"/>
      <c r="H827" s="550">
        <v>0</v>
      </c>
      <c r="I827" s="550"/>
      <c r="J827" s="550">
        <v>-900000</v>
      </c>
      <c r="K827" s="550">
        <v>1100000</v>
      </c>
      <c r="L827" s="550">
        <v>1100000</v>
      </c>
      <c r="M827" s="550">
        <v>1100000</v>
      </c>
      <c r="N827" s="550">
        <v>0</v>
      </c>
      <c r="O827" s="550">
        <v>0</v>
      </c>
      <c r="P827" s="550">
        <v>0</v>
      </c>
      <c r="Q827" s="550">
        <v>0</v>
      </c>
      <c r="R827" s="550">
        <v>0</v>
      </c>
    </row>
    <row r="828" spans="1:18">
      <c r="A828" s="622" t="s">
        <v>1805</v>
      </c>
      <c r="B828" s="622" t="s">
        <v>235</v>
      </c>
      <c r="C828" s="551">
        <v>33154600</v>
      </c>
      <c r="D828" s="551">
        <v>0</v>
      </c>
      <c r="E828" s="551">
        <v>0</v>
      </c>
      <c r="F828" s="551">
        <v>900000</v>
      </c>
      <c r="G828" s="551">
        <v>0</v>
      </c>
      <c r="H828" s="551">
        <v>0</v>
      </c>
      <c r="I828" s="551">
        <v>0</v>
      </c>
      <c r="J828" s="551">
        <v>900000</v>
      </c>
      <c r="K828" s="551">
        <v>34054600</v>
      </c>
      <c r="L828" s="551">
        <v>34054600</v>
      </c>
      <c r="M828" s="551">
        <v>34054600</v>
      </c>
      <c r="N828" s="551">
        <v>0</v>
      </c>
      <c r="O828" s="551">
        <v>0</v>
      </c>
      <c r="P828" s="551">
        <v>0</v>
      </c>
      <c r="Q828" s="551">
        <v>0</v>
      </c>
      <c r="R828" s="551">
        <v>0</v>
      </c>
    </row>
    <row r="829" spans="1:18">
      <c r="A829" s="622" t="s">
        <v>1806</v>
      </c>
      <c r="B829" s="622" t="s">
        <v>235</v>
      </c>
      <c r="C829" s="550">
        <v>33154600</v>
      </c>
      <c r="D829" s="550">
        <v>0</v>
      </c>
      <c r="E829" s="550">
        <v>0</v>
      </c>
      <c r="F829" s="550">
        <v>900000</v>
      </c>
      <c r="G829" s="550"/>
      <c r="H829" s="550">
        <v>0</v>
      </c>
      <c r="I829" s="550"/>
      <c r="J829" s="550">
        <v>900000</v>
      </c>
      <c r="K829" s="550">
        <v>34054600</v>
      </c>
      <c r="L829" s="550">
        <v>34054600</v>
      </c>
      <c r="M829" s="550">
        <v>34054600</v>
      </c>
      <c r="N829" s="550">
        <v>0</v>
      </c>
      <c r="O829" s="550">
        <v>0</v>
      </c>
      <c r="P829" s="550">
        <v>0</v>
      </c>
      <c r="Q829" s="550">
        <v>0</v>
      </c>
      <c r="R829" s="550">
        <v>0</v>
      </c>
    </row>
    <row r="830" spans="1:18">
      <c r="A830" s="622" t="s">
        <v>1805</v>
      </c>
      <c r="B830" s="622" t="s">
        <v>147</v>
      </c>
      <c r="C830" s="551">
        <v>36812702</v>
      </c>
      <c r="D830" s="551">
        <v>0</v>
      </c>
      <c r="E830" s="551">
        <v>0</v>
      </c>
      <c r="F830" s="551">
        <v>0</v>
      </c>
      <c r="G830" s="551">
        <v>0</v>
      </c>
      <c r="H830" s="551">
        <v>6532698</v>
      </c>
      <c r="I830" s="551">
        <v>0</v>
      </c>
      <c r="J830" s="551">
        <v>6532698</v>
      </c>
      <c r="K830" s="551">
        <v>43345400</v>
      </c>
      <c r="L830" s="551">
        <v>43345400</v>
      </c>
      <c r="M830" s="551">
        <v>43345400</v>
      </c>
      <c r="N830" s="551">
        <v>0</v>
      </c>
      <c r="O830" s="551">
        <v>0</v>
      </c>
      <c r="P830" s="551">
        <v>0</v>
      </c>
      <c r="Q830" s="551">
        <v>0</v>
      </c>
      <c r="R830" s="551">
        <v>0</v>
      </c>
    </row>
    <row r="831" spans="1:18">
      <c r="A831" s="622" t="s">
        <v>1806</v>
      </c>
      <c r="B831" s="622" t="s">
        <v>148</v>
      </c>
      <c r="C831" s="550">
        <v>36812702</v>
      </c>
      <c r="D831" s="550">
        <v>0</v>
      </c>
      <c r="E831" s="550">
        <v>0</v>
      </c>
      <c r="F831" s="550">
        <v>0</v>
      </c>
      <c r="G831" s="550"/>
      <c r="H831" s="550">
        <v>6532698</v>
      </c>
      <c r="I831" s="550"/>
      <c r="J831" s="550">
        <v>6532698</v>
      </c>
      <c r="K831" s="550">
        <v>43345400</v>
      </c>
      <c r="L831" s="550">
        <v>43345400</v>
      </c>
      <c r="M831" s="550">
        <v>43345400</v>
      </c>
      <c r="N831" s="550">
        <v>0</v>
      </c>
      <c r="O831" s="550">
        <v>0</v>
      </c>
      <c r="P831" s="550">
        <v>0</v>
      </c>
      <c r="Q831" s="550">
        <v>0</v>
      </c>
      <c r="R831" s="550">
        <v>0</v>
      </c>
    </row>
    <row r="832" spans="1:18">
      <c r="A832" s="622" t="s">
        <v>1804</v>
      </c>
      <c r="B832" s="622" t="s">
        <v>2220</v>
      </c>
      <c r="C832" s="550">
        <v>0</v>
      </c>
      <c r="D832" s="550">
        <v>0</v>
      </c>
      <c r="E832" s="550">
        <v>0</v>
      </c>
      <c r="F832" s="550">
        <v>0</v>
      </c>
      <c r="G832" s="550">
        <v>0</v>
      </c>
      <c r="H832" s="550">
        <v>100000000</v>
      </c>
      <c r="I832" s="550">
        <v>0</v>
      </c>
      <c r="J832" s="550">
        <v>100000000</v>
      </c>
      <c r="K832" s="550">
        <v>100000000</v>
      </c>
      <c r="L832" s="550">
        <v>100000000</v>
      </c>
      <c r="M832" s="550">
        <v>100000000</v>
      </c>
      <c r="N832" s="550">
        <v>0</v>
      </c>
      <c r="O832" s="550">
        <v>0</v>
      </c>
      <c r="P832" s="550">
        <v>0</v>
      </c>
      <c r="Q832" s="550">
        <v>0</v>
      </c>
      <c r="R832" s="550">
        <v>0</v>
      </c>
    </row>
    <row r="833" spans="1:18">
      <c r="A833" s="622" t="s">
        <v>1805</v>
      </c>
      <c r="B833" s="622" t="s">
        <v>321</v>
      </c>
      <c r="C833" s="551">
        <v>0</v>
      </c>
      <c r="D833" s="551">
        <v>0</v>
      </c>
      <c r="E833" s="551">
        <v>0</v>
      </c>
      <c r="F833" s="551">
        <v>0</v>
      </c>
      <c r="G833" s="551">
        <v>0</v>
      </c>
      <c r="H833" s="551">
        <v>6735200</v>
      </c>
      <c r="I833" s="551">
        <v>0</v>
      </c>
      <c r="J833" s="551">
        <v>6735200</v>
      </c>
      <c r="K833" s="551">
        <v>6735200</v>
      </c>
      <c r="L833" s="551">
        <v>6735200</v>
      </c>
      <c r="M833" s="551">
        <v>6735200</v>
      </c>
      <c r="N833" s="551">
        <v>0</v>
      </c>
      <c r="O833" s="551">
        <v>0</v>
      </c>
      <c r="P833" s="551">
        <v>0</v>
      </c>
      <c r="Q833" s="551">
        <v>0</v>
      </c>
      <c r="R833" s="551">
        <v>0</v>
      </c>
    </row>
    <row r="834" spans="1:18">
      <c r="A834" s="622" t="s">
        <v>1806</v>
      </c>
      <c r="B834" s="622" t="s">
        <v>144</v>
      </c>
      <c r="C834" s="550">
        <v>0</v>
      </c>
      <c r="D834" s="550">
        <v>0</v>
      </c>
      <c r="E834" s="550">
        <v>0</v>
      </c>
      <c r="F834" s="550">
        <v>0</v>
      </c>
      <c r="G834" s="550"/>
      <c r="H834" s="550">
        <v>3859200</v>
      </c>
      <c r="I834" s="550"/>
      <c r="J834" s="550">
        <v>3859200</v>
      </c>
      <c r="K834" s="550">
        <v>3859200</v>
      </c>
      <c r="L834" s="550">
        <v>3859200</v>
      </c>
      <c r="M834" s="550">
        <v>3859200</v>
      </c>
      <c r="N834" s="550">
        <v>0</v>
      </c>
      <c r="O834" s="550">
        <v>0</v>
      </c>
      <c r="P834" s="550">
        <v>0</v>
      </c>
      <c r="Q834" s="550">
        <v>0</v>
      </c>
      <c r="R834" s="550">
        <v>0</v>
      </c>
    </row>
    <row r="835" spans="1:18">
      <c r="A835" s="622" t="s">
        <v>1806</v>
      </c>
      <c r="B835" s="622" t="s">
        <v>204</v>
      </c>
      <c r="C835" s="550">
        <v>0</v>
      </c>
      <c r="D835" s="550">
        <v>0</v>
      </c>
      <c r="E835" s="550">
        <v>0</v>
      </c>
      <c r="F835" s="550">
        <v>0</v>
      </c>
      <c r="G835" s="550"/>
      <c r="H835" s="550">
        <v>1826000</v>
      </c>
      <c r="I835" s="550"/>
      <c r="J835" s="550">
        <v>1826000</v>
      </c>
      <c r="K835" s="550">
        <v>1826000</v>
      </c>
      <c r="L835" s="550">
        <v>1826000</v>
      </c>
      <c r="M835" s="550">
        <v>1826000</v>
      </c>
      <c r="N835" s="550">
        <v>0</v>
      </c>
      <c r="O835" s="550">
        <v>0</v>
      </c>
      <c r="P835" s="550">
        <v>0</v>
      </c>
      <c r="Q835" s="550">
        <v>0</v>
      </c>
      <c r="R835" s="550">
        <v>0</v>
      </c>
    </row>
    <row r="836" spans="1:18">
      <c r="A836" s="622" t="s">
        <v>1806</v>
      </c>
      <c r="B836" s="622" t="s">
        <v>220</v>
      </c>
      <c r="C836" s="550">
        <v>0</v>
      </c>
      <c r="D836" s="550">
        <v>0</v>
      </c>
      <c r="E836" s="550">
        <v>0</v>
      </c>
      <c r="F836" s="550">
        <v>0</v>
      </c>
      <c r="G836" s="550"/>
      <c r="H836" s="550">
        <v>100000</v>
      </c>
      <c r="I836" s="550"/>
      <c r="J836" s="550">
        <v>100000</v>
      </c>
      <c r="K836" s="550">
        <v>100000</v>
      </c>
      <c r="L836" s="550">
        <v>100000</v>
      </c>
      <c r="M836" s="550">
        <v>100000</v>
      </c>
      <c r="N836" s="550">
        <v>0</v>
      </c>
      <c r="O836" s="550">
        <v>0</v>
      </c>
      <c r="P836" s="550">
        <v>0</v>
      </c>
      <c r="Q836" s="550">
        <v>0</v>
      </c>
      <c r="R836" s="550">
        <v>0</v>
      </c>
    </row>
    <row r="837" spans="1:18">
      <c r="A837" s="622" t="s">
        <v>1806</v>
      </c>
      <c r="B837" s="622" t="s">
        <v>206</v>
      </c>
      <c r="C837" s="550">
        <v>0</v>
      </c>
      <c r="D837" s="550">
        <v>0</v>
      </c>
      <c r="E837" s="550">
        <v>0</v>
      </c>
      <c r="F837" s="550">
        <v>0</v>
      </c>
      <c r="G837" s="550"/>
      <c r="H837" s="550">
        <v>950000</v>
      </c>
      <c r="I837" s="550"/>
      <c r="J837" s="550">
        <v>950000</v>
      </c>
      <c r="K837" s="550">
        <v>950000</v>
      </c>
      <c r="L837" s="550">
        <v>950000</v>
      </c>
      <c r="M837" s="550">
        <v>950000</v>
      </c>
      <c r="N837" s="550">
        <v>0</v>
      </c>
      <c r="O837" s="550">
        <v>0</v>
      </c>
      <c r="P837" s="550">
        <v>0</v>
      </c>
      <c r="Q837" s="550">
        <v>0</v>
      </c>
      <c r="R837" s="550">
        <v>0</v>
      </c>
    </row>
    <row r="838" spans="1:18">
      <c r="A838" s="622" t="s">
        <v>1805</v>
      </c>
      <c r="B838" s="622" t="s">
        <v>2407</v>
      </c>
      <c r="C838" s="551">
        <v>0</v>
      </c>
      <c r="D838" s="551">
        <v>0</v>
      </c>
      <c r="E838" s="551">
        <v>0</v>
      </c>
      <c r="F838" s="551">
        <v>0</v>
      </c>
      <c r="G838" s="551">
        <v>0</v>
      </c>
      <c r="H838" s="551">
        <v>16000000</v>
      </c>
      <c r="I838" s="551">
        <v>0</v>
      </c>
      <c r="J838" s="551">
        <v>16000000</v>
      </c>
      <c r="K838" s="551">
        <v>16000000</v>
      </c>
      <c r="L838" s="551">
        <v>16000000</v>
      </c>
      <c r="M838" s="551">
        <v>16000000</v>
      </c>
      <c r="N838" s="551">
        <v>0</v>
      </c>
      <c r="O838" s="551">
        <v>0</v>
      </c>
      <c r="P838" s="551">
        <v>0</v>
      </c>
      <c r="Q838" s="551">
        <v>0</v>
      </c>
      <c r="R838" s="551">
        <v>0</v>
      </c>
    </row>
    <row r="839" spans="1:18">
      <c r="A839" s="622" t="s">
        <v>1806</v>
      </c>
      <c r="B839" s="622" t="s">
        <v>2407</v>
      </c>
      <c r="C839" s="550">
        <v>0</v>
      </c>
      <c r="D839" s="550">
        <v>0</v>
      </c>
      <c r="E839" s="550">
        <v>0</v>
      </c>
      <c r="F839" s="550">
        <v>0</v>
      </c>
      <c r="G839" s="550"/>
      <c r="H839" s="550">
        <v>16000000</v>
      </c>
      <c r="I839" s="550"/>
      <c r="J839" s="550">
        <v>16000000</v>
      </c>
      <c r="K839" s="550">
        <v>16000000</v>
      </c>
      <c r="L839" s="550">
        <v>16000000</v>
      </c>
      <c r="M839" s="550">
        <v>16000000</v>
      </c>
      <c r="N839" s="550">
        <v>0</v>
      </c>
      <c r="O839" s="550">
        <v>0</v>
      </c>
      <c r="P839" s="550">
        <v>0</v>
      </c>
      <c r="Q839" s="550">
        <v>0</v>
      </c>
      <c r="R839" s="550">
        <v>0</v>
      </c>
    </row>
    <row r="840" spans="1:18">
      <c r="A840" s="622" t="s">
        <v>1805</v>
      </c>
      <c r="B840" s="622" t="s">
        <v>1880</v>
      </c>
      <c r="C840" s="551">
        <v>0</v>
      </c>
      <c r="D840" s="551">
        <v>0</v>
      </c>
      <c r="E840" s="551">
        <v>0</v>
      </c>
      <c r="F840" s="551">
        <v>0</v>
      </c>
      <c r="G840" s="551">
        <v>0</v>
      </c>
      <c r="H840" s="551">
        <v>45064800</v>
      </c>
      <c r="I840" s="551">
        <v>0</v>
      </c>
      <c r="J840" s="551">
        <v>45064800</v>
      </c>
      <c r="K840" s="551">
        <v>45064800</v>
      </c>
      <c r="L840" s="551">
        <v>45064800</v>
      </c>
      <c r="M840" s="551">
        <v>45064800</v>
      </c>
      <c r="N840" s="551">
        <v>0</v>
      </c>
      <c r="O840" s="551">
        <v>0</v>
      </c>
      <c r="P840" s="551">
        <v>0</v>
      </c>
      <c r="Q840" s="551">
        <v>0</v>
      </c>
      <c r="R840" s="551">
        <v>0</v>
      </c>
    </row>
    <row r="841" spans="1:18">
      <c r="A841" s="622" t="s">
        <v>1806</v>
      </c>
      <c r="B841" s="622" t="s">
        <v>2521</v>
      </c>
      <c r="C841" s="550">
        <v>0</v>
      </c>
      <c r="D841" s="550">
        <v>0</v>
      </c>
      <c r="E841" s="550">
        <v>0</v>
      </c>
      <c r="F841" s="550">
        <v>0</v>
      </c>
      <c r="G841" s="550"/>
      <c r="H841" s="550">
        <v>45064800</v>
      </c>
      <c r="I841" s="550"/>
      <c r="J841" s="550">
        <v>45064800</v>
      </c>
      <c r="K841" s="550">
        <v>45064800</v>
      </c>
      <c r="L841" s="550">
        <v>45064800</v>
      </c>
      <c r="M841" s="550">
        <v>45064800</v>
      </c>
      <c r="N841" s="550">
        <v>0</v>
      </c>
      <c r="O841" s="550">
        <v>0</v>
      </c>
      <c r="P841" s="550">
        <v>0</v>
      </c>
      <c r="Q841" s="550">
        <v>0</v>
      </c>
      <c r="R841" s="550">
        <v>0</v>
      </c>
    </row>
    <row r="842" spans="1:18">
      <c r="A842" s="622" t="s">
        <v>1805</v>
      </c>
      <c r="B842" s="622" t="s">
        <v>256</v>
      </c>
      <c r="C842" s="551">
        <v>0</v>
      </c>
      <c r="D842" s="551">
        <v>0</v>
      </c>
      <c r="E842" s="551">
        <v>0</v>
      </c>
      <c r="F842" s="551">
        <v>0</v>
      </c>
      <c r="G842" s="551">
        <v>0</v>
      </c>
      <c r="H842" s="551">
        <v>22200000</v>
      </c>
      <c r="I842" s="551">
        <v>0</v>
      </c>
      <c r="J842" s="551">
        <v>22200000</v>
      </c>
      <c r="K842" s="551">
        <v>22200000</v>
      </c>
      <c r="L842" s="551">
        <v>22200000</v>
      </c>
      <c r="M842" s="551">
        <v>22200000</v>
      </c>
      <c r="N842" s="551">
        <v>0</v>
      </c>
      <c r="O842" s="551">
        <v>0</v>
      </c>
      <c r="P842" s="551">
        <v>0</v>
      </c>
      <c r="Q842" s="551">
        <v>0</v>
      </c>
      <c r="R842" s="551">
        <v>0</v>
      </c>
    </row>
    <row r="843" spans="1:18">
      <c r="A843" s="622" t="s">
        <v>1806</v>
      </c>
      <c r="B843" s="622" t="s">
        <v>215</v>
      </c>
      <c r="C843" s="550">
        <v>0</v>
      </c>
      <c r="D843" s="550">
        <v>0</v>
      </c>
      <c r="E843" s="550">
        <v>0</v>
      </c>
      <c r="F843" s="550">
        <v>0</v>
      </c>
      <c r="G843" s="550"/>
      <c r="H843" s="550">
        <v>22200000</v>
      </c>
      <c r="I843" s="550"/>
      <c r="J843" s="550">
        <v>22200000</v>
      </c>
      <c r="K843" s="550">
        <v>22200000</v>
      </c>
      <c r="L843" s="550">
        <v>22200000</v>
      </c>
      <c r="M843" s="550">
        <v>22200000</v>
      </c>
      <c r="N843" s="550">
        <v>0</v>
      </c>
      <c r="O843" s="550">
        <v>0</v>
      </c>
      <c r="P843" s="550">
        <v>0</v>
      </c>
      <c r="Q843" s="550">
        <v>0</v>
      </c>
      <c r="R843" s="550">
        <v>0</v>
      </c>
    </row>
    <row r="844" spans="1:18">
      <c r="A844" s="622" t="s">
        <v>1805</v>
      </c>
      <c r="B844" s="622" t="s">
        <v>235</v>
      </c>
      <c r="C844" s="551">
        <v>0</v>
      </c>
      <c r="D844" s="551">
        <v>0</v>
      </c>
      <c r="E844" s="551">
        <v>0</v>
      </c>
      <c r="F844" s="551">
        <v>0</v>
      </c>
      <c r="G844" s="551">
        <v>0</v>
      </c>
      <c r="H844" s="551">
        <v>500000</v>
      </c>
      <c r="I844" s="551">
        <v>0</v>
      </c>
      <c r="J844" s="551">
        <v>500000</v>
      </c>
      <c r="K844" s="551">
        <v>500000</v>
      </c>
      <c r="L844" s="551">
        <v>500000</v>
      </c>
      <c r="M844" s="551">
        <v>500000</v>
      </c>
      <c r="N844" s="551">
        <v>0</v>
      </c>
      <c r="O844" s="551">
        <v>0</v>
      </c>
      <c r="P844" s="551">
        <v>0</v>
      </c>
      <c r="Q844" s="551">
        <v>0</v>
      </c>
      <c r="R844" s="551">
        <v>0</v>
      </c>
    </row>
    <row r="845" spans="1:18">
      <c r="A845" s="622" t="s">
        <v>1806</v>
      </c>
      <c r="B845" s="622" t="s">
        <v>235</v>
      </c>
      <c r="C845" s="550">
        <v>0</v>
      </c>
      <c r="D845" s="550">
        <v>0</v>
      </c>
      <c r="E845" s="550">
        <v>0</v>
      </c>
      <c r="F845" s="550">
        <v>0</v>
      </c>
      <c r="G845" s="550"/>
      <c r="H845" s="550">
        <v>500000</v>
      </c>
      <c r="I845" s="550"/>
      <c r="J845" s="550">
        <v>500000</v>
      </c>
      <c r="K845" s="550">
        <v>500000</v>
      </c>
      <c r="L845" s="550">
        <v>500000</v>
      </c>
      <c r="M845" s="550">
        <v>500000</v>
      </c>
      <c r="N845" s="550">
        <v>0</v>
      </c>
      <c r="O845" s="550">
        <v>0</v>
      </c>
      <c r="P845" s="550">
        <v>0</v>
      </c>
      <c r="Q845" s="550">
        <v>0</v>
      </c>
      <c r="R845" s="550">
        <v>0</v>
      </c>
    </row>
    <row r="846" spans="1:18">
      <c r="A846" s="622" t="s">
        <v>1805</v>
      </c>
      <c r="B846" s="622" t="s">
        <v>464</v>
      </c>
      <c r="C846" s="551">
        <v>0</v>
      </c>
      <c r="D846" s="551">
        <v>0</v>
      </c>
      <c r="E846" s="551">
        <v>0</v>
      </c>
      <c r="F846" s="551">
        <v>0</v>
      </c>
      <c r="G846" s="551">
        <v>0</v>
      </c>
      <c r="H846" s="551">
        <v>0</v>
      </c>
      <c r="I846" s="551">
        <v>0</v>
      </c>
      <c r="J846" s="551">
        <v>0</v>
      </c>
      <c r="K846" s="551">
        <v>0</v>
      </c>
      <c r="L846" s="551">
        <v>0</v>
      </c>
      <c r="M846" s="551">
        <v>0</v>
      </c>
      <c r="N846" s="551">
        <v>0</v>
      </c>
      <c r="O846" s="551">
        <v>0</v>
      </c>
      <c r="P846" s="551">
        <v>0</v>
      </c>
      <c r="Q846" s="551">
        <v>0</v>
      </c>
      <c r="R846" s="551">
        <v>0</v>
      </c>
    </row>
    <row r="847" spans="1:18">
      <c r="A847" s="622" t="s">
        <v>1806</v>
      </c>
      <c r="B847" s="622" t="s">
        <v>406</v>
      </c>
      <c r="C847" s="550">
        <v>0</v>
      </c>
      <c r="D847" s="550">
        <v>0</v>
      </c>
      <c r="E847" s="550">
        <v>0</v>
      </c>
      <c r="F847" s="550">
        <v>0</v>
      </c>
      <c r="G847" s="550"/>
      <c r="H847" s="550">
        <v>0</v>
      </c>
      <c r="I847" s="550"/>
      <c r="J847" s="550">
        <v>0</v>
      </c>
      <c r="K847" s="550">
        <v>0</v>
      </c>
      <c r="L847" s="550">
        <v>0</v>
      </c>
      <c r="M847" s="550">
        <v>0</v>
      </c>
      <c r="N847" s="550">
        <v>0</v>
      </c>
      <c r="O847" s="550">
        <v>0</v>
      </c>
      <c r="P847" s="550">
        <v>0</v>
      </c>
      <c r="Q847" s="550">
        <v>0</v>
      </c>
      <c r="R847" s="550">
        <v>0</v>
      </c>
    </row>
    <row r="848" spans="1:18">
      <c r="A848" s="622" t="s">
        <v>1805</v>
      </c>
      <c r="B848" s="622" t="s">
        <v>315</v>
      </c>
      <c r="C848" s="551">
        <v>0</v>
      </c>
      <c r="D848" s="551">
        <v>0</v>
      </c>
      <c r="E848" s="551">
        <v>0</v>
      </c>
      <c r="F848" s="551">
        <v>0</v>
      </c>
      <c r="G848" s="551">
        <v>0</v>
      </c>
      <c r="H848" s="551">
        <v>2400000</v>
      </c>
      <c r="I848" s="551">
        <v>0</v>
      </c>
      <c r="J848" s="551">
        <v>2400000</v>
      </c>
      <c r="K848" s="551">
        <v>2400000</v>
      </c>
      <c r="L848" s="551">
        <v>2400000</v>
      </c>
      <c r="M848" s="551">
        <v>2400000</v>
      </c>
      <c r="N848" s="551">
        <v>0</v>
      </c>
      <c r="O848" s="551">
        <v>0</v>
      </c>
      <c r="P848" s="551">
        <v>0</v>
      </c>
      <c r="Q848" s="551">
        <v>0</v>
      </c>
      <c r="R848" s="551">
        <v>0</v>
      </c>
    </row>
    <row r="849" spans="1:18">
      <c r="A849" s="622" t="s">
        <v>1806</v>
      </c>
      <c r="B849" s="622" t="s">
        <v>315</v>
      </c>
      <c r="C849" s="550">
        <v>0</v>
      </c>
      <c r="D849" s="550">
        <v>0</v>
      </c>
      <c r="E849" s="550">
        <v>0</v>
      </c>
      <c r="F849" s="550">
        <v>0</v>
      </c>
      <c r="G849" s="550"/>
      <c r="H849" s="550">
        <v>2400000</v>
      </c>
      <c r="I849" s="550"/>
      <c r="J849" s="550">
        <v>2400000</v>
      </c>
      <c r="K849" s="550">
        <v>2400000</v>
      </c>
      <c r="L849" s="550">
        <v>2400000</v>
      </c>
      <c r="M849" s="550">
        <v>2400000</v>
      </c>
      <c r="N849" s="550">
        <v>0</v>
      </c>
      <c r="O849" s="550">
        <v>0</v>
      </c>
      <c r="P849" s="550">
        <v>0</v>
      </c>
      <c r="Q849" s="550">
        <v>0</v>
      </c>
      <c r="R849" s="550">
        <v>0</v>
      </c>
    </row>
    <row r="850" spans="1:18">
      <c r="A850" s="622" t="s">
        <v>1805</v>
      </c>
      <c r="B850" s="622" t="s">
        <v>147</v>
      </c>
      <c r="C850" s="551">
        <v>0</v>
      </c>
      <c r="D850" s="551">
        <v>0</v>
      </c>
      <c r="E850" s="551">
        <v>0</v>
      </c>
      <c r="F850" s="551">
        <v>0</v>
      </c>
      <c r="G850" s="551">
        <v>0</v>
      </c>
      <c r="H850" s="551">
        <v>7100000</v>
      </c>
      <c r="I850" s="551">
        <v>0</v>
      </c>
      <c r="J850" s="551">
        <v>7100000</v>
      </c>
      <c r="K850" s="551">
        <v>7100000</v>
      </c>
      <c r="L850" s="551">
        <v>7100000</v>
      </c>
      <c r="M850" s="551">
        <v>7100000</v>
      </c>
      <c r="N850" s="551">
        <v>0</v>
      </c>
      <c r="O850" s="551">
        <v>0</v>
      </c>
      <c r="P850" s="551">
        <v>0</v>
      </c>
      <c r="Q850" s="551">
        <v>0</v>
      </c>
      <c r="R850" s="551">
        <v>0</v>
      </c>
    </row>
    <row r="851" spans="1:18">
      <c r="A851" s="622" t="s">
        <v>1806</v>
      </c>
      <c r="B851" s="622" t="s">
        <v>149</v>
      </c>
      <c r="C851" s="550">
        <v>0</v>
      </c>
      <c r="D851" s="550">
        <v>0</v>
      </c>
      <c r="E851" s="550">
        <v>0</v>
      </c>
      <c r="F851" s="550">
        <v>0</v>
      </c>
      <c r="G851" s="550"/>
      <c r="H851" s="550">
        <v>5000000</v>
      </c>
      <c r="I851" s="550"/>
      <c r="J851" s="550">
        <v>5000000</v>
      </c>
      <c r="K851" s="550">
        <v>5000000</v>
      </c>
      <c r="L851" s="550">
        <v>5000000</v>
      </c>
      <c r="M851" s="550">
        <v>5000000</v>
      </c>
      <c r="N851" s="550">
        <v>0</v>
      </c>
      <c r="O851" s="550">
        <v>0</v>
      </c>
      <c r="P851" s="550">
        <v>0</v>
      </c>
      <c r="Q851" s="550">
        <v>0</v>
      </c>
      <c r="R851" s="550">
        <v>0</v>
      </c>
    </row>
    <row r="852" spans="1:18">
      <c r="A852" s="622" t="s">
        <v>1806</v>
      </c>
      <c r="B852" s="622" t="s">
        <v>148</v>
      </c>
      <c r="C852" s="550">
        <v>0</v>
      </c>
      <c r="D852" s="550">
        <v>0</v>
      </c>
      <c r="E852" s="550">
        <v>0</v>
      </c>
      <c r="F852" s="550">
        <v>0</v>
      </c>
      <c r="G852" s="550"/>
      <c r="H852" s="550">
        <v>2100000</v>
      </c>
      <c r="I852" s="550"/>
      <c r="J852" s="550">
        <v>2100000</v>
      </c>
      <c r="K852" s="550">
        <v>2100000</v>
      </c>
      <c r="L852" s="550">
        <v>2100000</v>
      </c>
      <c r="M852" s="550">
        <v>2100000</v>
      </c>
      <c r="N852" s="550">
        <v>0</v>
      </c>
      <c r="O852" s="550">
        <v>0</v>
      </c>
      <c r="P852" s="550">
        <v>0</v>
      </c>
      <c r="Q852" s="550">
        <v>0</v>
      </c>
      <c r="R852" s="550">
        <v>0</v>
      </c>
    </row>
    <row r="853" spans="1:18">
      <c r="A853" s="622" t="s">
        <v>1804</v>
      </c>
      <c r="B853" s="622" t="s">
        <v>2596</v>
      </c>
      <c r="C853" s="550">
        <v>0</v>
      </c>
      <c r="D853" s="550">
        <v>0</v>
      </c>
      <c r="E853" s="550">
        <v>0</v>
      </c>
      <c r="F853" s="550">
        <v>0</v>
      </c>
      <c r="G853" s="550">
        <v>0</v>
      </c>
      <c r="H853" s="550">
        <v>380000000</v>
      </c>
      <c r="I853" s="550">
        <v>0</v>
      </c>
      <c r="J853" s="550">
        <v>380000000</v>
      </c>
      <c r="K853" s="550">
        <v>380000000</v>
      </c>
      <c r="L853" s="550">
        <v>377781110</v>
      </c>
      <c r="M853" s="550">
        <v>332818080</v>
      </c>
      <c r="N853" s="550">
        <v>44963030</v>
      </c>
      <c r="O853" s="550">
        <v>2218890</v>
      </c>
      <c r="P853" s="550">
        <v>0</v>
      </c>
      <c r="Q853" s="550">
        <v>47181920</v>
      </c>
      <c r="R853" s="550">
        <v>0</v>
      </c>
    </row>
    <row r="854" spans="1:18">
      <c r="A854" s="622" t="s">
        <v>1805</v>
      </c>
      <c r="B854" s="622" t="s">
        <v>1823</v>
      </c>
      <c r="C854" s="551">
        <v>0</v>
      </c>
      <c r="D854" s="551">
        <v>0</v>
      </c>
      <c r="E854" s="551">
        <v>0</v>
      </c>
      <c r="F854" s="551">
        <v>0</v>
      </c>
      <c r="G854" s="551">
        <v>0</v>
      </c>
      <c r="H854" s="551">
        <v>97900000</v>
      </c>
      <c r="I854" s="551">
        <v>0</v>
      </c>
      <c r="J854" s="551">
        <v>97900000</v>
      </c>
      <c r="K854" s="551">
        <v>97900000</v>
      </c>
      <c r="L854" s="551">
        <v>97585200</v>
      </c>
      <c r="M854" s="551">
        <v>97585200</v>
      </c>
      <c r="N854" s="551">
        <v>0</v>
      </c>
      <c r="O854" s="551">
        <v>314800</v>
      </c>
      <c r="P854" s="551">
        <v>0</v>
      </c>
      <c r="Q854" s="551">
        <v>314800</v>
      </c>
      <c r="R854" s="551">
        <v>0</v>
      </c>
    </row>
    <row r="855" spans="1:18">
      <c r="A855" s="622" t="s">
        <v>1806</v>
      </c>
      <c r="B855" s="622" t="s">
        <v>2495</v>
      </c>
      <c r="C855" s="550">
        <v>0</v>
      </c>
      <c r="D855" s="550">
        <v>0</v>
      </c>
      <c r="E855" s="550">
        <v>0</v>
      </c>
      <c r="F855" s="550">
        <v>0</v>
      </c>
      <c r="G855" s="550"/>
      <c r="H855" s="550">
        <v>97900000</v>
      </c>
      <c r="I855" s="550"/>
      <c r="J855" s="550">
        <v>97900000</v>
      </c>
      <c r="K855" s="550">
        <v>97900000</v>
      </c>
      <c r="L855" s="550">
        <v>97585200</v>
      </c>
      <c r="M855" s="550">
        <v>97585200</v>
      </c>
      <c r="N855" s="550">
        <v>0</v>
      </c>
      <c r="O855" s="550">
        <v>314800</v>
      </c>
      <c r="P855" s="550">
        <v>0</v>
      </c>
      <c r="Q855" s="550">
        <v>314800</v>
      </c>
      <c r="R855" s="550">
        <v>0</v>
      </c>
    </row>
    <row r="856" spans="1:18">
      <c r="A856" s="622" t="s">
        <v>1805</v>
      </c>
      <c r="B856" s="622" t="s">
        <v>160</v>
      </c>
      <c r="C856" s="551">
        <v>0</v>
      </c>
      <c r="D856" s="551">
        <v>0</v>
      </c>
      <c r="E856" s="551">
        <v>0</v>
      </c>
      <c r="F856" s="551">
        <v>0</v>
      </c>
      <c r="G856" s="551">
        <v>0</v>
      </c>
      <c r="H856" s="551">
        <v>226800000</v>
      </c>
      <c r="I856" s="551">
        <v>0</v>
      </c>
      <c r="J856" s="551">
        <v>226800000</v>
      </c>
      <c r="K856" s="551">
        <v>226800000</v>
      </c>
      <c r="L856" s="551">
        <v>224955910</v>
      </c>
      <c r="M856" s="551">
        <v>213192880</v>
      </c>
      <c r="N856" s="551">
        <v>11763030</v>
      </c>
      <c r="O856" s="551">
        <v>1844090</v>
      </c>
      <c r="P856" s="551">
        <v>0</v>
      </c>
      <c r="Q856" s="551">
        <v>13607120</v>
      </c>
      <c r="R856" s="551">
        <v>0</v>
      </c>
    </row>
    <row r="857" spans="1:18">
      <c r="A857" s="622" t="s">
        <v>1806</v>
      </c>
      <c r="B857" s="622" t="s">
        <v>161</v>
      </c>
      <c r="C857" s="550">
        <v>0</v>
      </c>
      <c r="D857" s="550">
        <v>0</v>
      </c>
      <c r="E857" s="550">
        <v>0</v>
      </c>
      <c r="F857" s="550">
        <v>-226800000</v>
      </c>
      <c r="G857" s="550"/>
      <c r="H857" s="550">
        <v>226800000</v>
      </c>
      <c r="I857" s="550"/>
      <c r="J857" s="550">
        <v>0</v>
      </c>
      <c r="K857" s="550">
        <v>0</v>
      </c>
      <c r="L857" s="550">
        <v>0</v>
      </c>
      <c r="M857" s="550">
        <v>0</v>
      </c>
      <c r="N857" s="550">
        <v>0</v>
      </c>
      <c r="O857" s="550">
        <v>0</v>
      </c>
      <c r="P857" s="550">
        <v>0</v>
      </c>
      <c r="Q857" s="550">
        <v>0</v>
      </c>
      <c r="R857" s="550">
        <v>0</v>
      </c>
    </row>
    <row r="858" spans="1:18">
      <c r="A858" s="622" t="s">
        <v>1806</v>
      </c>
      <c r="B858" s="622" t="s">
        <v>280</v>
      </c>
      <c r="C858" s="550">
        <v>0</v>
      </c>
      <c r="D858" s="550">
        <v>0</v>
      </c>
      <c r="E858" s="550">
        <v>0</v>
      </c>
      <c r="F858" s="550">
        <v>205800000</v>
      </c>
      <c r="G858" s="550"/>
      <c r="H858" s="550">
        <v>0</v>
      </c>
      <c r="I858" s="550"/>
      <c r="J858" s="550">
        <v>205800000</v>
      </c>
      <c r="K858" s="550">
        <v>205800000</v>
      </c>
      <c r="L858" s="550">
        <v>205172530</v>
      </c>
      <c r="M858" s="550">
        <v>193409500</v>
      </c>
      <c r="N858" s="550">
        <v>11763030</v>
      </c>
      <c r="O858" s="550">
        <v>627470</v>
      </c>
      <c r="P858" s="550">
        <v>0</v>
      </c>
      <c r="Q858" s="550">
        <v>12390500</v>
      </c>
      <c r="R858" s="550">
        <v>0</v>
      </c>
    </row>
    <row r="859" spans="1:18">
      <c r="A859" s="622" t="s">
        <v>1806</v>
      </c>
      <c r="B859" s="622" t="s">
        <v>364</v>
      </c>
      <c r="C859" s="550">
        <v>0</v>
      </c>
      <c r="D859" s="550">
        <v>0</v>
      </c>
      <c r="E859" s="550">
        <v>0</v>
      </c>
      <c r="F859" s="550">
        <v>21000000</v>
      </c>
      <c r="G859" s="550"/>
      <c r="H859" s="550">
        <v>0</v>
      </c>
      <c r="I859" s="550"/>
      <c r="J859" s="550">
        <v>21000000</v>
      </c>
      <c r="K859" s="550">
        <v>21000000</v>
      </c>
      <c r="L859" s="550">
        <v>19783380</v>
      </c>
      <c r="M859" s="550">
        <v>19783380</v>
      </c>
      <c r="N859" s="550">
        <v>0</v>
      </c>
      <c r="O859" s="550">
        <v>1216620</v>
      </c>
      <c r="P859" s="550">
        <v>0</v>
      </c>
      <c r="Q859" s="550">
        <v>1216620</v>
      </c>
      <c r="R859" s="550">
        <v>0</v>
      </c>
    </row>
    <row r="860" spans="1:18">
      <c r="A860" s="622" t="s">
        <v>1805</v>
      </c>
      <c r="B860" s="622" t="s">
        <v>1843</v>
      </c>
      <c r="C860" s="551">
        <v>0</v>
      </c>
      <c r="D860" s="551">
        <v>0</v>
      </c>
      <c r="E860" s="551">
        <v>0</v>
      </c>
      <c r="F860" s="551">
        <v>0</v>
      </c>
      <c r="G860" s="551">
        <v>0</v>
      </c>
      <c r="H860" s="551">
        <v>55300000</v>
      </c>
      <c r="I860" s="551">
        <v>0</v>
      </c>
      <c r="J860" s="551">
        <v>55300000</v>
      </c>
      <c r="K860" s="551">
        <v>55300000</v>
      </c>
      <c r="L860" s="551">
        <v>55240000</v>
      </c>
      <c r="M860" s="551">
        <v>22040000</v>
      </c>
      <c r="N860" s="551">
        <v>33200000</v>
      </c>
      <c r="O860" s="551">
        <v>60000</v>
      </c>
      <c r="P860" s="551">
        <v>0</v>
      </c>
      <c r="Q860" s="551">
        <v>33260000</v>
      </c>
      <c r="R860" s="551">
        <v>0</v>
      </c>
    </row>
    <row r="861" spans="1:18">
      <c r="A861" s="622" t="s">
        <v>1806</v>
      </c>
      <c r="B861" s="622" t="s">
        <v>1828</v>
      </c>
      <c r="C861" s="550">
        <v>0</v>
      </c>
      <c r="D861" s="550">
        <v>0</v>
      </c>
      <c r="E861" s="550">
        <v>0</v>
      </c>
      <c r="F861" s="550">
        <v>0</v>
      </c>
      <c r="G861" s="550"/>
      <c r="H861" s="550">
        <v>55300000</v>
      </c>
      <c r="I861" s="550"/>
      <c r="J861" s="550">
        <v>55300000</v>
      </c>
      <c r="K861" s="550">
        <v>55300000</v>
      </c>
      <c r="L861" s="550">
        <v>55240000</v>
      </c>
      <c r="M861" s="550">
        <v>22040000</v>
      </c>
      <c r="N861" s="550">
        <v>33200000</v>
      </c>
      <c r="O861" s="550">
        <v>60000</v>
      </c>
      <c r="P861" s="550">
        <v>0</v>
      </c>
      <c r="Q861" s="550">
        <v>33260000</v>
      </c>
      <c r="R861" s="550">
        <v>0</v>
      </c>
    </row>
    <row r="862" spans="1:18">
      <c r="A862" s="622" t="s">
        <v>1804</v>
      </c>
      <c r="B862" s="622" t="s">
        <v>1885</v>
      </c>
      <c r="C862" s="550">
        <v>0</v>
      </c>
      <c r="D862" s="550">
        <v>0</v>
      </c>
      <c r="E862" s="550">
        <v>0</v>
      </c>
      <c r="F862" s="550">
        <v>0</v>
      </c>
      <c r="G862" s="550">
        <v>0</v>
      </c>
      <c r="H862" s="550">
        <v>60000000</v>
      </c>
      <c r="I862" s="550">
        <v>0</v>
      </c>
      <c r="J862" s="550">
        <v>60000000</v>
      </c>
      <c r="K862" s="550">
        <v>60000000</v>
      </c>
      <c r="L862" s="550">
        <v>0</v>
      </c>
      <c r="M862" s="550">
        <v>0</v>
      </c>
      <c r="N862" s="550">
        <v>0</v>
      </c>
      <c r="O862" s="550">
        <v>60000000</v>
      </c>
      <c r="P862" s="550">
        <v>0</v>
      </c>
      <c r="Q862" s="550">
        <v>60000000</v>
      </c>
      <c r="R862" s="550">
        <v>0</v>
      </c>
    </row>
    <row r="863" spans="1:18">
      <c r="A863" s="622" t="s">
        <v>1805</v>
      </c>
      <c r="B863" s="622" t="s">
        <v>1887</v>
      </c>
      <c r="C863" s="551">
        <v>0</v>
      </c>
      <c r="D863" s="551">
        <v>0</v>
      </c>
      <c r="E863" s="551">
        <v>0</v>
      </c>
      <c r="F863" s="551">
        <v>0</v>
      </c>
      <c r="G863" s="551">
        <v>0</v>
      </c>
      <c r="H863" s="551">
        <v>60000000</v>
      </c>
      <c r="I863" s="551">
        <v>0</v>
      </c>
      <c r="J863" s="551">
        <v>60000000</v>
      </c>
      <c r="K863" s="551">
        <v>60000000</v>
      </c>
      <c r="L863" s="551">
        <v>0</v>
      </c>
      <c r="M863" s="551">
        <v>0</v>
      </c>
      <c r="N863" s="551">
        <v>0</v>
      </c>
      <c r="O863" s="551">
        <v>60000000</v>
      </c>
      <c r="P863" s="551">
        <v>0</v>
      </c>
      <c r="Q863" s="551">
        <v>60000000</v>
      </c>
      <c r="R863" s="551">
        <v>0</v>
      </c>
    </row>
    <row r="864" spans="1:18">
      <c r="A864" s="622" t="s">
        <v>1806</v>
      </c>
      <c r="B864" s="622" t="s">
        <v>2457</v>
      </c>
      <c r="C864" s="550">
        <v>0</v>
      </c>
      <c r="D864" s="550">
        <v>0</v>
      </c>
      <c r="E864" s="550">
        <v>0</v>
      </c>
      <c r="F864" s="550">
        <v>0</v>
      </c>
      <c r="G864" s="550"/>
      <c r="H864" s="550">
        <v>60000000</v>
      </c>
      <c r="I864" s="550"/>
      <c r="J864" s="550">
        <v>60000000</v>
      </c>
      <c r="K864" s="550">
        <v>60000000</v>
      </c>
      <c r="L864" s="550">
        <v>0</v>
      </c>
      <c r="M864" s="550">
        <v>0</v>
      </c>
      <c r="N864" s="550">
        <v>0</v>
      </c>
      <c r="O864" s="550">
        <v>60000000</v>
      </c>
      <c r="P864" s="550">
        <v>0</v>
      </c>
      <c r="Q864" s="550">
        <v>60000000</v>
      </c>
      <c r="R864" s="550">
        <v>0</v>
      </c>
    </row>
    <row r="865" spans="1:18">
      <c r="A865" s="627" t="s">
        <v>1802</v>
      </c>
      <c r="B865" s="627" t="s">
        <v>397</v>
      </c>
      <c r="C865" s="549">
        <v>11042778000</v>
      </c>
      <c r="D865" s="549">
        <v>0</v>
      </c>
      <c r="E865" s="549">
        <v>0</v>
      </c>
      <c r="F865" s="549">
        <v>0</v>
      </c>
      <c r="G865" s="549">
        <v>-40000000</v>
      </c>
      <c r="H865" s="549">
        <v>-558226800</v>
      </c>
      <c r="I865" s="549">
        <v>0</v>
      </c>
      <c r="J865" s="549">
        <v>-598226800</v>
      </c>
      <c r="K865" s="549">
        <v>10444551200</v>
      </c>
      <c r="L865" s="549">
        <v>9908938685</v>
      </c>
      <c r="M865" s="549">
        <v>9908938685</v>
      </c>
      <c r="N865" s="549">
        <v>0</v>
      </c>
      <c r="O865" s="549">
        <v>382089000</v>
      </c>
      <c r="P865" s="549">
        <v>0</v>
      </c>
      <c r="Q865" s="549">
        <v>382089000</v>
      </c>
      <c r="R865" s="549">
        <v>153523515</v>
      </c>
    </row>
    <row r="866" spans="1:18">
      <c r="A866" s="622" t="s">
        <v>1803</v>
      </c>
      <c r="B866" s="622" t="s">
        <v>2110</v>
      </c>
      <c r="C866" s="550">
        <v>1935344000</v>
      </c>
      <c r="D866" s="550">
        <v>0</v>
      </c>
      <c r="E866" s="550">
        <v>0</v>
      </c>
      <c r="F866" s="550">
        <v>0</v>
      </c>
      <c r="G866" s="550">
        <v>0</v>
      </c>
      <c r="H866" s="550">
        <v>-232837000</v>
      </c>
      <c r="I866" s="550">
        <v>0</v>
      </c>
      <c r="J866" s="550">
        <v>-232837000</v>
      </c>
      <c r="K866" s="550">
        <v>1702507000</v>
      </c>
      <c r="L866" s="550">
        <v>1702331060</v>
      </c>
      <c r="M866" s="550">
        <v>1702331060</v>
      </c>
      <c r="N866" s="550">
        <v>0</v>
      </c>
      <c r="O866" s="550">
        <v>0</v>
      </c>
      <c r="P866" s="550">
        <v>0</v>
      </c>
      <c r="Q866" s="550">
        <v>0</v>
      </c>
      <c r="R866" s="550">
        <v>175940</v>
      </c>
    </row>
    <row r="867" spans="1:18">
      <c r="A867" s="622" t="s">
        <v>1804</v>
      </c>
      <c r="B867" s="622" t="s">
        <v>2110</v>
      </c>
      <c r="C867" s="550">
        <v>1935344000</v>
      </c>
      <c r="D867" s="550">
        <v>0</v>
      </c>
      <c r="E867" s="550">
        <v>0</v>
      </c>
      <c r="F867" s="550">
        <v>0</v>
      </c>
      <c r="G867" s="550">
        <v>0</v>
      </c>
      <c r="H867" s="550">
        <v>-232837000</v>
      </c>
      <c r="I867" s="550">
        <v>0</v>
      </c>
      <c r="J867" s="550">
        <v>-232837000</v>
      </c>
      <c r="K867" s="550">
        <v>1702507000</v>
      </c>
      <c r="L867" s="550">
        <v>1702331060</v>
      </c>
      <c r="M867" s="550">
        <v>1702331060</v>
      </c>
      <c r="N867" s="550">
        <v>0</v>
      </c>
      <c r="O867" s="550">
        <v>0</v>
      </c>
      <c r="P867" s="550">
        <v>0</v>
      </c>
      <c r="Q867" s="550">
        <v>0</v>
      </c>
      <c r="R867" s="550">
        <v>175940</v>
      </c>
    </row>
    <row r="868" spans="1:18">
      <c r="A868" s="622" t="s">
        <v>1805</v>
      </c>
      <c r="B868" s="622" t="s">
        <v>192</v>
      </c>
      <c r="C868" s="551">
        <v>1935344000</v>
      </c>
      <c r="D868" s="551">
        <v>0</v>
      </c>
      <c r="E868" s="551">
        <v>0</v>
      </c>
      <c r="F868" s="551">
        <v>0</v>
      </c>
      <c r="G868" s="551">
        <v>0</v>
      </c>
      <c r="H868" s="551">
        <v>-232837000</v>
      </c>
      <c r="I868" s="551">
        <v>0</v>
      </c>
      <c r="J868" s="551">
        <v>-232837000</v>
      </c>
      <c r="K868" s="551">
        <v>1702507000</v>
      </c>
      <c r="L868" s="551">
        <v>1702331060</v>
      </c>
      <c r="M868" s="551">
        <v>1702331060</v>
      </c>
      <c r="N868" s="551">
        <v>0</v>
      </c>
      <c r="O868" s="551">
        <v>0</v>
      </c>
      <c r="P868" s="551">
        <v>0</v>
      </c>
      <c r="Q868" s="551">
        <v>0</v>
      </c>
      <c r="R868" s="551">
        <v>175940</v>
      </c>
    </row>
    <row r="869" spans="1:18">
      <c r="A869" s="622" t="s">
        <v>1806</v>
      </c>
      <c r="B869" s="622" t="s">
        <v>289</v>
      </c>
      <c r="C869" s="550">
        <v>1935344000</v>
      </c>
      <c r="D869" s="550">
        <v>0</v>
      </c>
      <c r="E869" s="550">
        <v>0</v>
      </c>
      <c r="F869" s="550">
        <v>0</v>
      </c>
      <c r="G869" s="550"/>
      <c r="H869" s="550">
        <v>-232837000</v>
      </c>
      <c r="I869" s="550"/>
      <c r="J869" s="550">
        <v>-232837000</v>
      </c>
      <c r="K869" s="550">
        <v>1702507000</v>
      </c>
      <c r="L869" s="550">
        <v>1702331060</v>
      </c>
      <c r="M869" s="550">
        <v>1702331060</v>
      </c>
      <c r="N869" s="550">
        <v>0</v>
      </c>
      <c r="O869" s="550">
        <v>0</v>
      </c>
      <c r="P869" s="550">
        <v>0</v>
      </c>
      <c r="Q869" s="550">
        <v>0</v>
      </c>
      <c r="R869" s="550">
        <v>175940</v>
      </c>
    </row>
    <row r="870" spans="1:18">
      <c r="A870" s="622" t="s">
        <v>1804</v>
      </c>
      <c r="B870" s="622" t="s">
        <v>2623</v>
      </c>
      <c r="C870" s="550">
        <v>0</v>
      </c>
      <c r="D870" s="550">
        <v>0</v>
      </c>
      <c r="E870" s="550">
        <v>0</v>
      </c>
      <c r="F870" s="550">
        <v>0</v>
      </c>
      <c r="G870" s="550">
        <v>0</v>
      </c>
      <c r="H870" s="550">
        <v>0</v>
      </c>
      <c r="I870" s="550">
        <v>0</v>
      </c>
      <c r="J870" s="550">
        <v>0</v>
      </c>
      <c r="K870" s="550">
        <v>0</v>
      </c>
      <c r="L870" s="550">
        <v>0</v>
      </c>
      <c r="M870" s="550">
        <v>0</v>
      </c>
      <c r="N870" s="550">
        <v>0</v>
      </c>
      <c r="O870" s="550">
        <v>0</v>
      </c>
      <c r="P870" s="550">
        <v>0</v>
      </c>
      <c r="Q870" s="550">
        <v>0</v>
      </c>
      <c r="R870" s="550">
        <v>0</v>
      </c>
    </row>
    <row r="871" spans="1:18">
      <c r="A871" s="622" t="s">
        <v>1805</v>
      </c>
      <c r="B871" s="622" t="s">
        <v>192</v>
      </c>
      <c r="C871" s="551">
        <v>0</v>
      </c>
      <c r="D871" s="551">
        <v>0</v>
      </c>
      <c r="E871" s="551">
        <v>0</v>
      </c>
      <c r="F871" s="551">
        <v>0</v>
      </c>
      <c r="G871" s="551">
        <v>0</v>
      </c>
      <c r="H871" s="551">
        <v>0</v>
      </c>
      <c r="I871" s="551">
        <v>0</v>
      </c>
      <c r="J871" s="551">
        <v>0</v>
      </c>
      <c r="K871" s="551">
        <v>0</v>
      </c>
      <c r="L871" s="551">
        <v>0</v>
      </c>
      <c r="M871" s="551">
        <v>0</v>
      </c>
      <c r="N871" s="551">
        <v>0</v>
      </c>
      <c r="O871" s="551">
        <v>0</v>
      </c>
      <c r="P871" s="551">
        <v>0</v>
      </c>
      <c r="Q871" s="551">
        <v>0</v>
      </c>
      <c r="R871" s="551">
        <v>0</v>
      </c>
    </row>
    <row r="872" spans="1:18">
      <c r="A872" s="622" t="s">
        <v>1806</v>
      </c>
      <c r="B872" s="622" t="s">
        <v>289</v>
      </c>
      <c r="C872" s="550">
        <v>0</v>
      </c>
      <c r="D872" s="550">
        <v>0</v>
      </c>
      <c r="E872" s="550">
        <v>0</v>
      </c>
      <c r="F872" s="550">
        <v>0</v>
      </c>
      <c r="G872" s="550"/>
      <c r="H872" s="550">
        <v>0</v>
      </c>
      <c r="I872" s="550"/>
      <c r="J872" s="550">
        <v>0</v>
      </c>
      <c r="K872" s="550">
        <v>0</v>
      </c>
      <c r="L872" s="550">
        <v>0</v>
      </c>
      <c r="M872" s="550">
        <v>0</v>
      </c>
      <c r="N872" s="550">
        <v>0</v>
      </c>
      <c r="O872" s="550">
        <v>0</v>
      </c>
      <c r="P872" s="550">
        <v>0</v>
      </c>
      <c r="Q872" s="550">
        <v>0</v>
      </c>
      <c r="R872" s="550">
        <v>0</v>
      </c>
    </row>
    <row r="873" spans="1:18">
      <c r="A873" s="622" t="s">
        <v>1803</v>
      </c>
      <c r="B873" s="622" t="s">
        <v>324</v>
      </c>
      <c r="C873" s="550">
        <v>2887020000</v>
      </c>
      <c r="D873" s="550">
        <v>0</v>
      </c>
      <c r="E873" s="550">
        <v>0</v>
      </c>
      <c r="F873" s="550">
        <v>0</v>
      </c>
      <c r="G873" s="550">
        <v>0</v>
      </c>
      <c r="H873" s="550">
        <v>-352138000</v>
      </c>
      <c r="I873" s="550">
        <v>0</v>
      </c>
      <c r="J873" s="550">
        <v>-352138000</v>
      </c>
      <c r="K873" s="550">
        <v>2534882000</v>
      </c>
      <c r="L873" s="550">
        <v>2511414165</v>
      </c>
      <c r="M873" s="550">
        <v>2511414165</v>
      </c>
      <c r="N873" s="550">
        <v>0</v>
      </c>
      <c r="O873" s="550">
        <v>0</v>
      </c>
      <c r="P873" s="550">
        <v>0</v>
      </c>
      <c r="Q873" s="550">
        <v>0</v>
      </c>
      <c r="R873" s="550">
        <v>23467835</v>
      </c>
    </row>
    <row r="874" spans="1:18">
      <c r="A874" s="622" t="s">
        <v>1804</v>
      </c>
      <c r="B874" s="622" t="s">
        <v>169</v>
      </c>
      <c r="C874" s="550">
        <v>383250000</v>
      </c>
      <c r="D874" s="550">
        <v>0</v>
      </c>
      <c r="E874" s="550">
        <v>0</v>
      </c>
      <c r="F874" s="550">
        <v>0</v>
      </c>
      <c r="G874" s="550">
        <v>0</v>
      </c>
      <c r="H874" s="550">
        <v>-72898000</v>
      </c>
      <c r="I874" s="550">
        <v>0</v>
      </c>
      <c r="J874" s="550">
        <v>-72898000</v>
      </c>
      <c r="K874" s="550">
        <v>310352000</v>
      </c>
      <c r="L874" s="550">
        <v>304848660</v>
      </c>
      <c r="M874" s="550">
        <v>304848660</v>
      </c>
      <c r="N874" s="550">
        <v>0</v>
      </c>
      <c r="O874" s="550">
        <v>0</v>
      </c>
      <c r="P874" s="550">
        <v>0</v>
      </c>
      <c r="Q874" s="550">
        <v>0</v>
      </c>
      <c r="R874" s="550">
        <v>5503340</v>
      </c>
    </row>
    <row r="875" spans="1:18">
      <c r="A875" s="622" t="s">
        <v>1805</v>
      </c>
      <c r="B875" s="622" t="s">
        <v>321</v>
      </c>
      <c r="C875" s="551">
        <v>9250000</v>
      </c>
      <c r="D875" s="551">
        <v>0</v>
      </c>
      <c r="E875" s="551">
        <v>0</v>
      </c>
      <c r="F875" s="551">
        <v>0</v>
      </c>
      <c r="G875" s="551">
        <v>0</v>
      </c>
      <c r="H875" s="551">
        <v>26334000</v>
      </c>
      <c r="I875" s="551">
        <v>0</v>
      </c>
      <c r="J875" s="551">
        <v>26334000</v>
      </c>
      <c r="K875" s="551">
        <v>35584000</v>
      </c>
      <c r="L875" s="551">
        <v>35517780</v>
      </c>
      <c r="M875" s="551">
        <v>35517780</v>
      </c>
      <c r="N875" s="551">
        <v>0</v>
      </c>
      <c r="O875" s="551">
        <v>0</v>
      </c>
      <c r="P875" s="551">
        <v>0</v>
      </c>
      <c r="Q875" s="551">
        <v>0</v>
      </c>
      <c r="R875" s="551">
        <v>66220</v>
      </c>
    </row>
    <row r="876" spans="1:18">
      <c r="A876" s="622" t="s">
        <v>1806</v>
      </c>
      <c r="B876" s="622" t="s">
        <v>144</v>
      </c>
      <c r="C876" s="550">
        <v>9250000</v>
      </c>
      <c r="D876" s="550">
        <v>0</v>
      </c>
      <c r="E876" s="550">
        <v>0</v>
      </c>
      <c r="F876" s="550">
        <v>0</v>
      </c>
      <c r="G876" s="550"/>
      <c r="H876" s="550">
        <v>26334000</v>
      </c>
      <c r="I876" s="550"/>
      <c r="J876" s="550">
        <v>26334000</v>
      </c>
      <c r="K876" s="550">
        <v>35584000</v>
      </c>
      <c r="L876" s="550">
        <v>35517780</v>
      </c>
      <c r="M876" s="550">
        <v>35517780</v>
      </c>
      <c r="N876" s="550">
        <v>0</v>
      </c>
      <c r="O876" s="550">
        <v>0</v>
      </c>
      <c r="P876" s="550">
        <v>0</v>
      </c>
      <c r="Q876" s="550">
        <v>0</v>
      </c>
      <c r="R876" s="550">
        <v>66220</v>
      </c>
    </row>
    <row r="877" spans="1:18">
      <c r="A877" s="622" t="s">
        <v>1805</v>
      </c>
      <c r="B877" s="622" t="s">
        <v>316</v>
      </c>
      <c r="C877" s="551">
        <v>330000000</v>
      </c>
      <c r="D877" s="551">
        <v>0</v>
      </c>
      <c r="E877" s="551">
        <v>0</v>
      </c>
      <c r="F877" s="551">
        <v>0</v>
      </c>
      <c r="G877" s="551">
        <v>0</v>
      </c>
      <c r="H877" s="551">
        <v>-88000000</v>
      </c>
      <c r="I877" s="551">
        <v>0</v>
      </c>
      <c r="J877" s="551">
        <v>-88000000</v>
      </c>
      <c r="K877" s="551">
        <v>242000000</v>
      </c>
      <c r="L877" s="551">
        <v>239459000</v>
      </c>
      <c r="M877" s="551">
        <v>239459000</v>
      </c>
      <c r="N877" s="551">
        <v>0</v>
      </c>
      <c r="O877" s="551">
        <v>0</v>
      </c>
      <c r="P877" s="551">
        <v>0</v>
      </c>
      <c r="Q877" s="551">
        <v>0</v>
      </c>
      <c r="R877" s="551">
        <v>2541000</v>
      </c>
    </row>
    <row r="878" spans="1:18">
      <c r="A878" s="622" t="s">
        <v>1806</v>
      </c>
      <c r="B878" s="622" t="s">
        <v>2466</v>
      </c>
      <c r="C878" s="550">
        <v>330000000</v>
      </c>
      <c r="D878" s="550">
        <v>0</v>
      </c>
      <c r="E878" s="550">
        <v>0</v>
      </c>
      <c r="F878" s="550">
        <v>0</v>
      </c>
      <c r="G878" s="550"/>
      <c r="H878" s="550">
        <v>-88000000</v>
      </c>
      <c r="I878" s="550"/>
      <c r="J878" s="550">
        <v>-88000000</v>
      </c>
      <c r="K878" s="550">
        <v>242000000</v>
      </c>
      <c r="L878" s="550">
        <v>239459000</v>
      </c>
      <c r="M878" s="550">
        <v>239459000</v>
      </c>
      <c r="N878" s="550">
        <v>0</v>
      </c>
      <c r="O878" s="550">
        <v>0</v>
      </c>
      <c r="P878" s="550">
        <v>0</v>
      </c>
      <c r="Q878" s="550">
        <v>0</v>
      </c>
      <c r="R878" s="550">
        <v>2541000</v>
      </c>
    </row>
    <row r="879" spans="1:18">
      <c r="A879" s="622" t="s">
        <v>1805</v>
      </c>
      <c r="B879" s="622" t="s">
        <v>160</v>
      </c>
      <c r="C879" s="551">
        <v>16000000</v>
      </c>
      <c r="D879" s="551">
        <v>0</v>
      </c>
      <c r="E879" s="551">
        <v>0</v>
      </c>
      <c r="F879" s="551">
        <v>-4000000</v>
      </c>
      <c r="G879" s="551">
        <v>0</v>
      </c>
      <c r="H879" s="551">
        <v>-4000000</v>
      </c>
      <c r="I879" s="551">
        <v>0</v>
      </c>
      <c r="J879" s="551">
        <v>-8000000</v>
      </c>
      <c r="K879" s="551">
        <v>8000000</v>
      </c>
      <c r="L879" s="551">
        <v>7651030</v>
      </c>
      <c r="M879" s="551">
        <v>7651030</v>
      </c>
      <c r="N879" s="551">
        <v>0</v>
      </c>
      <c r="O879" s="551">
        <v>0</v>
      </c>
      <c r="P879" s="551">
        <v>0</v>
      </c>
      <c r="Q879" s="551">
        <v>0</v>
      </c>
      <c r="R879" s="551">
        <v>348970</v>
      </c>
    </row>
    <row r="880" spans="1:18">
      <c r="A880" s="622" t="s">
        <v>1806</v>
      </c>
      <c r="B880" s="622" t="s">
        <v>161</v>
      </c>
      <c r="C880" s="550">
        <v>10000000</v>
      </c>
      <c r="D880" s="550">
        <v>0</v>
      </c>
      <c r="E880" s="550">
        <v>0</v>
      </c>
      <c r="F880" s="550">
        <v>0</v>
      </c>
      <c r="G880" s="550"/>
      <c r="H880" s="550">
        <v>-3000000</v>
      </c>
      <c r="I880" s="550"/>
      <c r="J880" s="550">
        <v>-3000000</v>
      </c>
      <c r="K880" s="550">
        <v>7000000</v>
      </c>
      <c r="L880" s="550">
        <v>6987650</v>
      </c>
      <c r="M880" s="550">
        <v>6987650</v>
      </c>
      <c r="N880" s="550">
        <v>0</v>
      </c>
      <c r="O880" s="550">
        <v>0</v>
      </c>
      <c r="P880" s="550">
        <v>0</v>
      </c>
      <c r="Q880" s="550">
        <v>0</v>
      </c>
      <c r="R880" s="550">
        <v>12350</v>
      </c>
    </row>
    <row r="881" spans="1:18">
      <c r="A881" s="622" t="s">
        <v>1806</v>
      </c>
      <c r="B881" s="622" t="s">
        <v>280</v>
      </c>
      <c r="C881" s="550">
        <v>6000000</v>
      </c>
      <c r="D881" s="550">
        <v>0</v>
      </c>
      <c r="E881" s="550">
        <v>0</v>
      </c>
      <c r="F881" s="550">
        <v>-4000000</v>
      </c>
      <c r="G881" s="550"/>
      <c r="H881" s="550">
        <v>-1000000</v>
      </c>
      <c r="I881" s="550"/>
      <c r="J881" s="550">
        <v>-5000000</v>
      </c>
      <c r="K881" s="550">
        <v>1000000</v>
      </c>
      <c r="L881" s="550">
        <v>663380</v>
      </c>
      <c r="M881" s="550">
        <v>663380</v>
      </c>
      <c r="N881" s="550">
        <v>0</v>
      </c>
      <c r="O881" s="550">
        <v>0</v>
      </c>
      <c r="P881" s="550">
        <v>0</v>
      </c>
      <c r="Q881" s="550">
        <v>0</v>
      </c>
      <c r="R881" s="550">
        <v>336620</v>
      </c>
    </row>
    <row r="882" spans="1:18">
      <c r="A882" s="622" t="s">
        <v>1805</v>
      </c>
      <c r="B882" s="622" t="s">
        <v>145</v>
      </c>
      <c r="C882" s="551">
        <v>18000000</v>
      </c>
      <c r="D882" s="551">
        <v>0</v>
      </c>
      <c r="E882" s="551">
        <v>0</v>
      </c>
      <c r="F882" s="551">
        <v>0</v>
      </c>
      <c r="G882" s="551">
        <v>0</v>
      </c>
      <c r="H882" s="551">
        <v>-4232000</v>
      </c>
      <c r="I882" s="551">
        <v>0</v>
      </c>
      <c r="J882" s="551">
        <v>-4232000</v>
      </c>
      <c r="K882" s="551">
        <v>13768000</v>
      </c>
      <c r="L882" s="551">
        <v>12952310</v>
      </c>
      <c r="M882" s="551">
        <v>12952310</v>
      </c>
      <c r="N882" s="551">
        <v>0</v>
      </c>
      <c r="O882" s="551">
        <v>0</v>
      </c>
      <c r="P882" s="551">
        <v>0</v>
      </c>
      <c r="Q882" s="551">
        <v>0</v>
      </c>
      <c r="R882" s="551">
        <v>815690</v>
      </c>
    </row>
    <row r="883" spans="1:18">
      <c r="A883" s="622" t="s">
        <v>1806</v>
      </c>
      <c r="B883" s="622" t="s">
        <v>146</v>
      </c>
      <c r="C883" s="550">
        <v>18000000</v>
      </c>
      <c r="D883" s="550">
        <v>0</v>
      </c>
      <c r="E883" s="550">
        <v>0</v>
      </c>
      <c r="F883" s="550">
        <v>0</v>
      </c>
      <c r="G883" s="550"/>
      <c r="H883" s="550">
        <v>-4232000</v>
      </c>
      <c r="I883" s="550"/>
      <c r="J883" s="550">
        <v>-4232000</v>
      </c>
      <c r="K883" s="550">
        <v>13768000</v>
      </c>
      <c r="L883" s="550">
        <v>12952310</v>
      </c>
      <c r="M883" s="550">
        <v>12952310</v>
      </c>
      <c r="N883" s="550">
        <v>0</v>
      </c>
      <c r="O883" s="550">
        <v>0</v>
      </c>
      <c r="P883" s="550">
        <v>0</v>
      </c>
      <c r="Q883" s="550">
        <v>0</v>
      </c>
      <c r="R883" s="550">
        <v>815690</v>
      </c>
    </row>
    <row r="884" spans="1:18">
      <c r="A884" s="622" t="s">
        <v>1805</v>
      </c>
      <c r="B884" s="622" t="s">
        <v>192</v>
      </c>
      <c r="C884" s="551">
        <v>4000000</v>
      </c>
      <c r="D884" s="551">
        <v>0</v>
      </c>
      <c r="E884" s="551">
        <v>0</v>
      </c>
      <c r="F884" s="551">
        <v>4000000</v>
      </c>
      <c r="G884" s="551">
        <v>0</v>
      </c>
      <c r="H884" s="551">
        <v>0</v>
      </c>
      <c r="I884" s="551">
        <v>0</v>
      </c>
      <c r="J884" s="551">
        <v>4000000</v>
      </c>
      <c r="K884" s="551">
        <v>8000000</v>
      </c>
      <c r="L884" s="551">
        <v>6383540</v>
      </c>
      <c r="M884" s="551">
        <v>6383540</v>
      </c>
      <c r="N884" s="551">
        <v>0</v>
      </c>
      <c r="O884" s="551">
        <v>0</v>
      </c>
      <c r="P884" s="551">
        <v>0</v>
      </c>
      <c r="Q884" s="551">
        <v>0</v>
      </c>
      <c r="R884" s="551">
        <v>1616460</v>
      </c>
    </row>
    <row r="885" spans="1:18">
      <c r="A885" s="622" t="s">
        <v>1806</v>
      </c>
      <c r="B885" s="622" t="s">
        <v>225</v>
      </c>
      <c r="C885" s="550">
        <v>4000000</v>
      </c>
      <c r="D885" s="550">
        <v>0</v>
      </c>
      <c r="E885" s="550">
        <v>0</v>
      </c>
      <c r="F885" s="550">
        <v>4000000</v>
      </c>
      <c r="G885" s="550"/>
      <c r="H885" s="550">
        <v>0</v>
      </c>
      <c r="I885" s="550"/>
      <c r="J885" s="550">
        <v>4000000</v>
      </c>
      <c r="K885" s="550">
        <v>8000000</v>
      </c>
      <c r="L885" s="550">
        <v>6383540</v>
      </c>
      <c r="M885" s="550">
        <v>6383540</v>
      </c>
      <c r="N885" s="550">
        <v>0</v>
      </c>
      <c r="O885" s="550">
        <v>0</v>
      </c>
      <c r="P885" s="550">
        <v>0</v>
      </c>
      <c r="Q885" s="550">
        <v>0</v>
      </c>
      <c r="R885" s="550">
        <v>1616460</v>
      </c>
    </row>
    <row r="886" spans="1:18">
      <c r="A886" s="622" t="s">
        <v>1805</v>
      </c>
      <c r="B886" s="622" t="s">
        <v>322</v>
      </c>
      <c r="C886" s="551">
        <v>1000000</v>
      </c>
      <c r="D886" s="551">
        <v>0</v>
      </c>
      <c r="E886" s="551">
        <v>0</v>
      </c>
      <c r="F886" s="551">
        <v>0</v>
      </c>
      <c r="G886" s="551">
        <v>0</v>
      </c>
      <c r="H886" s="551">
        <v>-1000000</v>
      </c>
      <c r="I886" s="551">
        <v>0</v>
      </c>
      <c r="J886" s="551">
        <v>-1000000</v>
      </c>
      <c r="K886" s="551">
        <v>0</v>
      </c>
      <c r="L886" s="551">
        <v>0</v>
      </c>
      <c r="M886" s="551">
        <v>0</v>
      </c>
      <c r="N886" s="551">
        <v>0</v>
      </c>
      <c r="O886" s="551">
        <v>0</v>
      </c>
      <c r="P886" s="551">
        <v>0</v>
      </c>
      <c r="Q886" s="551">
        <v>0</v>
      </c>
      <c r="R886" s="551">
        <v>0</v>
      </c>
    </row>
    <row r="887" spans="1:18">
      <c r="A887" s="622" t="s">
        <v>1806</v>
      </c>
      <c r="B887" s="622" t="s">
        <v>323</v>
      </c>
      <c r="C887" s="550">
        <v>1000000</v>
      </c>
      <c r="D887" s="550">
        <v>0</v>
      </c>
      <c r="E887" s="550">
        <v>0</v>
      </c>
      <c r="F887" s="550">
        <v>0</v>
      </c>
      <c r="G887" s="550"/>
      <c r="H887" s="550">
        <v>-1000000</v>
      </c>
      <c r="I887" s="550"/>
      <c r="J887" s="550">
        <v>-1000000</v>
      </c>
      <c r="K887" s="550">
        <v>0</v>
      </c>
      <c r="L887" s="550">
        <v>0</v>
      </c>
      <c r="M887" s="550">
        <v>0</v>
      </c>
      <c r="N887" s="550">
        <v>0</v>
      </c>
      <c r="O887" s="550">
        <v>0</v>
      </c>
      <c r="P887" s="550">
        <v>0</v>
      </c>
      <c r="Q887" s="550">
        <v>0</v>
      </c>
      <c r="R887" s="550">
        <v>0</v>
      </c>
    </row>
    <row r="888" spans="1:18">
      <c r="A888" s="622" t="s">
        <v>1805</v>
      </c>
      <c r="B888" s="622" t="s">
        <v>147</v>
      </c>
      <c r="C888" s="551">
        <v>5000000</v>
      </c>
      <c r="D888" s="551">
        <v>0</v>
      </c>
      <c r="E888" s="551">
        <v>0</v>
      </c>
      <c r="F888" s="551">
        <v>0</v>
      </c>
      <c r="G888" s="551">
        <v>0</v>
      </c>
      <c r="H888" s="551">
        <v>-2000000</v>
      </c>
      <c r="I888" s="551">
        <v>0</v>
      </c>
      <c r="J888" s="551">
        <v>-2000000</v>
      </c>
      <c r="K888" s="551">
        <v>3000000</v>
      </c>
      <c r="L888" s="551">
        <v>2885000</v>
      </c>
      <c r="M888" s="551">
        <v>2885000</v>
      </c>
      <c r="N888" s="551">
        <v>0</v>
      </c>
      <c r="O888" s="551">
        <v>0</v>
      </c>
      <c r="P888" s="551">
        <v>0</v>
      </c>
      <c r="Q888" s="551">
        <v>0</v>
      </c>
      <c r="R888" s="551">
        <v>115000</v>
      </c>
    </row>
    <row r="889" spans="1:18">
      <c r="A889" s="622" t="s">
        <v>1806</v>
      </c>
      <c r="B889" s="622" t="s">
        <v>148</v>
      </c>
      <c r="C889" s="550">
        <v>5000000</v>
      </c>
      <c r="D889" s="550">
        <v>0</v>
      </c>
      <c r="E889" s="550">
        <v>0</v>
      </c>
      <c r="F889" s="550">
        <v>0</v>
      </c>
      <c r="G889" s="550"/>
      <c r="H889" s="550">
        <v>-2000000</v>
      </c>
      <c r="I889" s="550"/>
      <c r="J889" s="550">
        <v>-2000000</v>
      </c>
      <c r="K889" s="550">
        <v>3000000</v>
      </c>
      <c r="L889" s="550">
        <v>2885000</v>
      </c>
      <c r="M889" s="550">
        <v>2885000</v>
      </c>
      <c r="N889" s="550">
        <v>0</v>
      </c>
      <c r="O889" s="550">
        <v>0</v>
      </c>
      <c r="P889" s="550">
        <v>0</v>
      </c>
      <c r="Q889" s="550">
        <v>0</v>
      </c>
      <c r="R889" s="550">
        <v>115000</v>
      </c>
    </row>
    <row r="890" spans="1:18">
      <c r="A890" s="622" t="s">
        <v>1804</v>
      </c>
      <c r="B890" s="622" t="s">
        <v>2112</v>
      </c>
      <c r="C890" s="550">
        <v>104020000</v>
      </c>
      <c r="D890" s="550">
        <v>0</v>
      </c>
      <c r="E890" s="550">
        <v>0</v>
      </c>
      <c r="F890" s="550">
        <v>0</v>
      </c>
      <c r="G890" s="550">
        <v>0</v>
      </c>
      <c r="H890" s="550">
        <v>-20790000</v>
      </c>
      <c r="I890" s="550">
        <v>0</v>
      </c>
      <c r="J890" s="550">
        <v>-20790000</v>
      </c>
      <c r="K890" s="550">
        <v>83230000</v>
      </c>
      <c r="L890" s="550">
        <v>82735440</v>
      </c>
      <c r="M890" s="550">
        <v>82735440</v>
      </c>
      <c r="N890" s="550">
        <v>0</v>
      </c>
      <c r="O890" s="550">
        <v>0</v>
      </c>
      <c r="P890" s="550">
        <v>0</v>
      </c>
      <c r="Q890" s="550">
        <v>0</v>
      </c>
      <c r="R890" s="550">
        <v>494560</v>
      </c>
    </row>
    <row r="891" spans="1:18">
      <c r="A891" s="622" t="s">
        <v>1805</v>
      </c>
      <c r="B891" s="622" t="s">
        <v>321</v>
      </c>
      <c r="C891" s="551">
        <v>19420000</v>
      </c>
      <c r="D891" s="551">
        <v>0</v>
      </c>
      <c r="E891" s="551">
        <v>0</v>
      </c>
      <c r="F891" s="551">
        <v>1680000</v>
      </c>
      <c r="G891" s="551">
        <v>0</v>
      </c>
      <c r="H891" s="551">
        <v>-200000</v>
      </c>
      <c r="I891" s="551">
        <v>0</v>
      </c>
      <c r="J891" s="551">
        <v>1480000</v>
      </c>
      <c r="K891" s="551">
        <v>20900000</v>
      </c>
      <c r="L891" s="551">
        <v>20851410</v>
      </c>
      <c r="M891" s="551">
        <v>20851410</v>
      </c>
      <c r="N891" s="551">
        <v>0</v>
      </c>
      <c r="O891" s="551">
        <v>0</v>
      </c>
      <c r="P891" s="551">
        <v>0</v>
      </c>
      <c r="Q891" s="551">
        <v>0</v>
      </c>
      <c r="R891" s="551">
        <v>48590</v>
      </c>
    </row>
    <row r="892" spans="1:18">
      <c r="A892" s="622" t="s">
        <v>1806</v>
      </c>
      <c r="B892" s="622" t="s">
        <v>144</v>
      </c>
      <c r="C892" s="550">
        <v>6320000</v>
      </c>
      <c r="D892" s="550">
        <v>0</v>
      </c>
      <c r="E892" s="550">
        <v>0</v>
      </c>
      <c r="F892" s="550">
        <v>1680000</v>
      </c>
      <c r="G892" s="550"/>
      <c r="H892" s="550">
        <v>0</v>
      </c>
      <c r="I892" s="550"/>
      <c r="J892" s="550">
        <v>1680000</v>
      </c>
      <c r="K892" s="550">
        <v>8000000</v>
      </c>
      <c r="L892" s="550">
        <v>7999000</v>
      </c>
      <c r="M892" s="550">
        <v>7999000</v>
      </c>
      <c r="N892" s="550">
        <v>0</v>
      </c>
      <c r="O892" s="550">
        <v>0</v>
      </c>
      <c r="P892" s="550">
        <v>0</v>
      </c>
      <c r="Q892" s="550">
        <v>0</v>
      </c>
      <c r="R892" s="550">
        <v>1000</v>
      </c>
    </row>
    <row r="893" spans="1:18">
      <c r="A893" s="622" t="s">
        <v>1806</v>
      </c>
      <c r="B893" s="622" t="s">
        <v>204</v>
      </c>
      <c r="C893" s="550">
        <v>3200000</v>
      </c>
      <c r="D893" s="550">
        <v>0</v>
      </c>
      <c r="E893" s="550">
        <v>0</v>
      </c>
      <c r="F893" s="550">
        <v>0</v>
      </c>
      <c r="G893" s="550"/>
      <c r="H893" s="550">
        <v>0</v>
      </c>
      <c r="I893" s="550"/>
      <c r="J893" s="550">
        <v>0</v>
      </c>
      <c r="K893" s="550">
        <v>3200000</v>
      </c>
      <c r="L893" s="550">
        <v>3177570</v>
      </c>
      <c r="M893" s="550">
        <v>3177570</v>
      </c>
      <c r="N893" s="550">
        <v>0</v>
      </c>
      <c r="O893" s="550">
        <v>0</v>
      </c>
      <c r="P893" s="550">
        <v>0</v>
      </c>
      <c r="Q893" s="550">
        <v>0</v>
      </c>
      <c r="R893" s="550">
        <v>22430</v>
      </c>
    </row>
    <row r="894" spans="1:18">
      <c r="A894" s="622" t="s">
        <v>1806</v>
      </c>
      <c r="B894" s="622" t="s">
        <v>220</v>
      </c>
      <c r="C894" s="550">
        <v>9900000</v>
      </c>
      <c r="D894" s="550">
        <v>0</v>
      </c>
      <c r="E894" s="550">
        <v>0</v>
      </c>
      <c r="F894" s="550">
        <v>0</v>
      </c>
      <c r="G894" s="550"/>
      <c r="H894" s="550">
        <v>-200000</v>
      </c>
      <c r="I894" s="550"/>
      <c r="J894" s="550">
        <v>-200000</v>
      </c>
      <c r="K894" s="550">
        <v>9700000</v>
      </c>
      <c r="L894" s="550">
        <v>9674840</v>
      </c>
      <c r="M894" s="550">
        <v>9674840</v>
      </c>
      <c r="N894" s="550">
        <v>0</v>
      </c>
      <c r="O894" s="550">
        <v>0</v>
      </c>
      <c r="P894" s="550">
        <v>0</v>
      </c>
      <c r="Q894" s="550">
        <v>0</v>
      </c>
      <c r="R894" s="550">
        <v>25160</v>
      </c>
    </row>
    <row r="895" spans="1:18">
      <c r="A895" s="622" t="s">
        <v>1805</v>
      </c>
      <c r="B895" s="622" t="s">
        <v>278</v>
      </c>
      <c r="C895" s="551">
        <v>1000000</v>
      </c>
      <c r="D895" s="551">
        <v>0</v>
      </c>
      <c r="E895" s="551">
        <v>0</v>
      </c>
      <c r="F895" s="551">
        <v>0</v>
      </c>
      <c r="G895" s="551">
        <v>0</v>
      </c>
      <c r="H895" s="551">
        <v>0</v>
      </c>
      <c r="I895" s="551">
        <v>0</v>
      </c>
      <c r="J895" s="551">
        <v>0</v>
      </c>
      <c r="K895" s="551">
        <v>1000000</v>
      </c>
      <c r="L895" s="551">
        <v>1000000</v>
      </c>
      <c r="M895" s="551">
        <v>1000000</v>
      </c>
      <c r="N895" s="551">
        <v>0</v>
      </c>
      <c r="O895" s="551">
        <v>0</v>
      </c>
      <c r="P895" s="551">
        <v>0</v>
      </c>
      <c r="Q895" s="551">
        <v>0</v>
      </c>
      <c r="R895" s="551">
        <v>0</v>
      </c>
    </row>
    <row r="896" spans="1:18">
      <c r="A896" s="622" t="s">
        <v>1806</v>
      </c>
      <c r="B896" s="622" t="s">
        <v>2473</v>
      </c>
      <c r="C896" s="550">
        <v>1000000</v>
      </c>
      <c r="D896" s="550">
        <v>0</v>
      </c>
      <c r="E896" s="550">
        <v>0</v>
      </c>
      <c r="F896" s="550">
        <v>0</v>
      </c>
      <c r="G896" s="550"/>
      <c r="H896" s="550">
        <v>0</v>
      </c>
      <c r="I896" s="550"/>
      <c r="J896" s="550">
        <v>0</v>
      </c>
      <c r="K896" s="550">
        <v>1000000</v>
      </c>
      <c r="L896" s="550">
        <v>1000000</v>
      </c>
      <c r="M896" s="550">
        <v>1000000</v>
      </c>
      <c r="N896" s="550">
        <v>0</v>
      </c>
      <c r="O896" s="550">
        <v>0</v>
      </c>
      <c r="P896" s="550">
        <v>0</v>
      </c>
      <c r="Q896" s="550">
        <v>0</v>
      </c>
      <c r="R896" s="550">
        <v>0</v>
      </c>
    </row>
    <row r="897" spans="1:18">
      <c r="A897" s="622" t="s">
        <v>1805</v>
      </c>
      <c r="B897" s="622" t="s">
        <v>316</v>
      </c>
      <c r="C897" s="551">
        <v>10230000</v>
      </c>
      <c r="D897" s="551">
        <v>0</v>
      </c>
      <c r="E897" s="551">
        <v>0</v>
      </c>
      <c r="F897" s="551">
        <v>0</v>
      </c>
      <c r="G897" s="551">
        <v>0</v>
      </c>
      <c r="H897" s="551">
        <v>-4470000</v>
      </c>
      <c r="I897" s="551">
        <v>0</v>
      </c>
      <c r="J897" s="551">
        <v>-4470000</v>
      </c>
      <c r="K897" s="551">
        <v>5760000</v>
      </c>
      <c r="L897" s="551">
        <v>5760000</v>
      </c>
      <c r="M897" s="551">
        <v>5760000</v>
      </c>
      <c r="N897" s="551">
        <v>0</v>
      </c>
      <c r="O897" s="551">
        <v>0</v>
      </c>
      <c r="P897" s="551">
        <v>0</v>
      </c>
      <c r="Q897" s="551">
        <v>0</v>
      </c>
      <c r="R897" s="551">
        <v>0</v>
      </c>
    </row>
    <row r="898" spans="1:18">
      <c r="A898" s="622" t="s">
        <v>1806</v>
      </c>
      <c r="B898" s="622" t="s">
        <v>2430</v>
      </c>
      <c r="C898" s="550">
        <v>10230000</v>
      </c>
      <c r="D898" s="550">
        <v>0</v>
      </c>
      <c r="E898" s="550">
        <v>0</v>
      </c>
      <c r="F898" s="550">
        <v>0</v>
      </c>
      <c r="G898" s="550"/>
      <c r="H898" s="550">
        <v>-4470000</v>
      </c>
      <c r="I898" s="550"/>
      <c r="J898" s="550">
        <v>-4470000</v>
      </c>
      <c r="K898" s="550">
        <v>5760000</v>
      </c>
      <c r="L898" s="550">
        <v>5760000</v>
      </c>
      <c r="M898" s="550">
        <v>5760000</v>
      </c>
      <c r="N898" s="550">
        <v>0</v>
      </c>
      <c r="O898" s="550">
        <v>0</v>
      </c>
      <c r="P898" s="550">
        <v>0</v>
      </c>
      <c r="Q898" s="550">
        <v>0</v>
      </c>
      <c r="R898" s="550">
        <v>0</v>
      </c>
    </row>
    <row r="899" spans="1:18">
      <c r="A899" s="622" t="s">
        <v>1805</v>
      </c>
      <c r="B899" s="622" t="s">
        <v>159</v>
      </c>
      <c r="C899" s="551">
        <v>6500000</v>
      </c>
      <c r="D899" s="551">
        <v>0</v>
      </c>
      <c r="E899" s="551">
        <v>0</v>
      </c>
      <c r="F899" s="551">
        <v>0</v>
      </c>
      <c r="G899" s="551">
        <v>0</v>
      </c>
      <c r="H899" s="551">
        <v>-600000</v>
      </c>
      <c r="I899" s="551">
        <v>0</v>
      </c>
      <c r="J899" s="551">
        <v>-600000</v>
      </c>
      <c r="K899" s="551">
        <v>5900000</v>
      </c>
      <c r="L899" s="551">
        <v>5850000</v>
      </c>
      <c r="M899" s="551">
        <v>5850000</v>
      </c>
      <c r="N899" s="551">
        <v>0</v>
      </c>
      <c r="O899" s="551">
        <v>0</v>
      </c>
      <c r="P899" s="551">
        <v>0</v>
      </c>
      <c r="Q899" s="551">
        <v>0</v>
      </c>
      <c r="R899" s="551">
        <v>50000</v>
      </c>
    </row>
    <row r="900" spans="1:18">
      <c r="A900" s="622" t="s">
        <v>1806</v>
      </c>
      <c r="B900" s="622" t="s">
        <v>159</v>
      </c>
      <c r="C900" s="550">
        <v>6500000</v>
      </c>
      <c r="D900" s="550">
        <v>0</v>
      </c>
      <c r="E900" s="550">
        <v>0</v>
      </c>
      <c r="F900" s="550">
        <v>0</v>
      </c>
      <c r="G900" s="550"/>
      <c r="H900" s="550">
        <v>-600000</v>
      </c>
      <c r="I900" s="550"/>
      <c r="J900" s="550">
        <v>-600000</v>
      </c>
      <c r="K900" s="550">
        <v>5900000</v>
      </c>
      <c r="L900" s="550">
        <v>5850000</v>
      </c>
      <c r="M900" s="550">
        <v>5850000</v>
      </c>
      <c r="N900" s="550">
        <v>0</v>
      </c>
      <c r="O900" s="550">
        <v>0</v>
      </c>
      <c r="P900" s="550">
        <v>0</v>
      </c>
      <c r="Q900" s="550">
        <v>0</v>
      </c>
      <c r="R900" s="550">
        <v>50000</v>
      </c>
    </row>
    <row r="901" spans="1:18">
      <c r="A901" s="622" t="s">
        <v>1805</v>
      </c>
      <c r="B901" s="622" t="s">
        <v>1897</v>
      </c>
      <c r="C901" s="551">
        <v>5460000</v>
      </c>
      <c r="D901" s="551">
        <v>0</v>
      </c>
      <c r="E901" s="551">
        <v>0</v>
      </c>
      <c r="F901" s="551">
        <v>0</v>
      </c>
      <c r="G901" s="551">
        <v>0</v>
      </c>
      <c r="H901" s="551">
        <v>-4090000</v>
      </c>
      <c r="I901" s="551">
        <v>0</v>
      </c>
      <c r="J901" s="551">
        <v>-4090000</v>
      </c>
      <c r="K901" s="551">
        <v>1370000</v>
      </c>
      <c r="L901" s="551">
        <v>1345000</v>
      </c>
      <c r="M901" s="551">
        <v>1345000</v>
      </c>
      <c r="N901" s="551">
        <v>0</v>
      </c>
      <c r="O901" s="551">
        <v>0</v>
      </c>
      <c r="P901" s="551">
        <v>0</v>
      </c>
      <c r="Q901" s="551">
        <v>0</v>
      </c>
      <c r="R901" s="551">
        <v>25000</v>
      </c>
    </row>
    <row r="902" spans="1:18">
      <c r="A902" s="622" t="s">
        <v>1806</v>
      </c>
      <c r="B902" s="622" t="s">
        <v>1897</v>
      </c>
      <c r="C902" s="550">
        <v>5460000</v>
      </c>
      <c r="D902" s="550">
        <v>0</v>
      </c>
      <c r="E902" s="550">
        <v>0</v>
      </c>
      <c r="F902" s="550">
        <v>0</v>
      </c>
      <c r="G902" s="550"/>
      <c r="H902" s="550">
        <v>-4090000</v>
      </c>
      <c r="I902" s="550"/>
      <c r="J902" s="550">
        <v>-4090000</v>
      </c>
      <c r="K902" s="550">
        <v>1370000</v>
      </c>
      <c r="L902" s="550">
        <v>1345000</v>
      </c>
      <c r="M902" s="550">
        <v>1345000</v>
      </c>
      <c r="N902" s="550">
        <v>0</v>
      </c>
      <c r="O902" s="550">
        <v>0</v>
      </c>
      <c r="P902" s="550">
        <v>0</v>
      </c>
      <c r="Q902" s="550">
        <v>0</v>
      </c>
      <c r="R902" s="550">
        <v>25000</v>
      </c>
    </row>
    <row r="903" spans="1:18">
      <c r="A903" s="622" t="s">
        <v>1805</v>
      </c>
      <c r="B903" s="622" t="s">
        <v>313</v>
      </c>
      <c r="C903" s="551">
        <v>17337000</v>
      </c>
      <c r="D903" s="551">
        <v>0</v>
      </c>
      <c r="E903" s="551">
        <v>0</v>
      </c>
      <c r="F903" s="551">
        <v>0</v>
      </c>
      <c r="G903" s="551">
        <v>0</v>
      </c>
      <c r="H903" s="551">
        <v>-537000</v>
      </c>
      <c r="I903" s="551">
        <v>0</v>
      </c>
      <c r="J903" s="551">
        <v>-537000</v>
      </c>
      <c r="K903" s="551">
        <v>16800000</v>
      </c>
      <c r="L903" s="551">
        <v>16800000</v>
      </c>
      <c r="M903" s="551">
        <v>16800000</v>
      </c>
      <c r="N903" s="551">
        <v>0</v>
      </c>
      <c r="O903" s="551">
        <v>0</v>
      </c>
      <c r="P903" s="551">
        <v>0</v>
      </c>
      <c r="Q903" s="551">
        <v>0</v>
      </c>
      <c r="R903" s="551">
        <v>0</v>
      </c>
    </row>
    <row r="904" spans="1:18">
      <c r="A904" s="622" t="s">
        <v>1806</v>
      </c>
      <c r="B904" s="622" t="s">
        <v>2401</v>
      </c>
      <c r="C904" s="550">
        <v>16800000</v>
      </c>
      <c r="D904" s="550">
        <v>0</v>
      </c>
      <c r="E904" s="550">
        <v>0</v>
      </c>
      <c r="F904" s="550">
        <v>0</v>
      </c>
      <c r="G904" s="550"/>
      <c r="H904" s="550">
        <v>0</v>
      </c>
      <c r="I904" s="550"/>
      <c r="J904" s="550">
        <v>0</v>
      </c>
      <c r="K904" s="550">
        <v>16800000</v>
      </c>
      <c r="L904" s="550">
        <v>16800000</v>
      </c>
      <c r="M904" s="550">
        <v>16800000</v>
      </c>
      <c r="N904" s="550">
        <v>0</v>
      </c>
      <c r="O904" s="550">
        <v>0</v>
      </c>
      <c r="P904" s="550">
        <v>0</v>
      </c>
      <c r="Q904" s="550">
        <v>0</v>
      </c>
      <c r="R904" s="550">
        <v>0</v>
      </c>
    </row>
    <row r="905" spans="1:18">
      <c r="A905" s="622" t="s">
        <v>1806</v>
      </c>
      <c r="B905" s="622" t="s">
        <v>2568</v>
      </c>
      <c r="C905" s="550">
        <v>537000</v>
      </c>
      <c r="D905" s="550">
        <v>0</v>
      </c>
      <c r="E905" s="550">
        <v>0</v>
      </c>
      <c r="F905" s="550">
        <v>0</v>
      </c>
      <c r="G905" s="550"/>
      <c r="H905" s="550">
        <v>-537000</v>
      </c>
      <c r="I905" s="550"/>
      <c r="J905" s="550">
        <v>-537000</v>
      </c>
      <c r="K905" s="550">
        <v>0</v>
      </c>
      <c r="L905" s="550">
        <v>0</v>
      </c>
      <c r="M905" s="550">
        <v>0</v>
      </c>
      <c r="N905" s="550">
        <v>0</v>
      </c>
      <c r="O905" s="550">
        <v>0</v>
      </c>
      <c r="P905" s="550">
        <v>0</v>
      </c>
      <c r="Q905" s="550">
        <v>0</v>
      </c>
      <c r="R905" s="550">
        <v>0</v>
      </c>
    </row>
    <row r="906" spans="1:18">
      <c r="A906" s="622" t="s">
        <v>1805</v>
      </c>
      <c r="B906" s="622" t="s">
        <v>160</v>
      </c>
      <c r="C906" s="551">
        <v>1000000</v>
      </c>
      <c r="D906" s="551">
        <v>0</v>
      </c>
      <c r="E906" s="551">
        <v>0</v>
      </c>
      <c r="F906" s="551">
        <v>0</v>
      </c>
      <c r="G906" s="551">
        <v>0</v>
      </c>
      <c r="H906" s="551">
        <v>-1000000</v>
      </c>
      <c r="I906" s="551">
        <v>0</v>
      </c>
      <c r="J906" s="551">
        <v>-1000000</v>
      </c>
      <c r="K906" s="551">
        <v>0</v>
      </c>
      <c r="L906" s="551">
        <v>0</v>
      </c>
      <c r="M906" s="551">
        <v>0</v>
      </c>
      <c r="N906" s="551">
        <v>0</v>
      </c>
      <c r="O906" s="551">
        <v>0</v>
      </c>
      <c r="P906" s="551">
        <v>0</v>
      </c>
      <c r="Q906" s="551">
        <v>0</v>
      </c>
      <c r="R906" s="551">
        <v>0</v>
      </c>
    </row>
    <row r="907" spans="1:18">
      <c r="A907" s="622" t="s">
        <v>1806</v>
      </c>
      <c r="B907" s="622" t="s">
        <v>161</v>
      </c>
      <c r="C907" s="550">
        <v>1000000</v>
      </c>
      <c r="D907" s="550">
        <v>0</v>
      </c>
      <c r="E907" s="550">
        <v>0</v>
      </c>
      <c r="F907" s="550">
        <v>0</v>
      </c>
      <c r="G907" s="550"/>
      <c r="H907" s="550">
        <v>-1000000</v>
      </c>
      <c r="I907" s="550"/>
      <c r="J907" s="550">
        <v>-1000000</v>
      </c>
      <c r="K907" s="550">
        <v>0</v>
      </c>
      <c r="L907" s="550">
        <v>0</v>
      </c>
      <c r="M907" s="550">
        <v>0</v>
      </c>
      <c r="N907" s="550">
        <v>0</v>
      </c>
      <c r="O907" s="550">
        <v>0</v>
      </c>
      <c r="P907" s="550">
        <v>0</v>
      </c>
      <c r="Q907" s="550">
        <v>0</v>
      </c>
      <c r="R907" s="550">
        <v>0</v>
      </c>
    </row>
    <row r="908" spans="1:18">
      <c r="A908" s="622" t="s">
        <v>1805</v>
      </c>
      <c r="B908" s="622" t="s">
        <v>235</v>
      </c>
      <c r="C908" s="551">
        <v>13000000</v>
      </c>
      <c r="D908" s="551">
        <v>0</v>
      </c>
      <c r="E908" s="551">
        <v>0</v>
      </c>
      <c r="F908" s="551">
        <v>200000</v>
      </c>
      <c r="G908" s="551">
        <v>0</v>
      </c>
      <c r="H908" s="551">
        <v>0</v>
      </c>
      <c r="I908" s="551">
        <v>0</v>
      </c>
      <c r="J908" s="551">
        <v>200000</v>
      </c>
      <c r="K908" s="551">
        <v>13200000</v>
      </c>
      <c r="L908" s="551">
        <v>13190000</v>
      </c>
      <c r="M908" s="551">
        <v>13190000</v>
      </c>
      <c r="N908" s="551">
        <v>0</v>
      </c>
      <c r="O908" s="551">
        <v>0</v>
      </c>
      <c r="P908" s="551">
        <v>0</v>
      </c>
      <c r="Q908" s="551">
        <v>0</v>
      </c>
      <c r="R908" s="551">
        <v>10000</v>
      </c>
    </row>
    <row r="909" spans="1:18">
      <c r="A909" s="622" t="s">
        <v>1806</v>
      </c>
      <c r="B909" s="622" t="s">
        <v>235</v>
      </c>
      <c r="C909" s="550">
        <v>13000000</v>
      </c>
      <c r="D909" s="550">
        <v>0</v>
      </c>
      <c r="E909" s="550">
        <v>0</v>
      </c>
      <c r="F909" s="550">
        <v>200000</v>
      </c>
      <c r="G909" s="550"/>
      <c r="H909" s="550">
        <v>0</v>
      </c>
      <c r="I909" s="550"/>
      <c r="J909" s="550">
        <v>200000</v>
      </c>
      <c r="K909" s="550">
        <v>13200000</v>
      </c>
      <c r="L909" s="550">
        <v>13190000</v>
      </c>
      <c r="M909" s="550">
        <v>13190000</v>
      </c>
      <c r="N909" s="550">
        <v>0</v>
      </c>
      <c r="O909" s="550">
        <v>0</v>
      </c>
      <c r="P909" s="550">
        <v>0</v>
      </c>
      <c r="Q909" s="550">
        <v>0</v>
      </c>
      <c r="R909" s="550">
        <v>10000</v>
      </c>
    </row>
    <row r="910" spans="1:18">
      <c r="A910" s="622" t="s">
        <v>1805</v>
      </c>
      <c r="B910" s="622" t="s">
        <v>2460</v>
      </c>
      <c r="C910" s="551">
        <v>6500000</v>
      </c>
      <c r="D910" s="551">
        <v>0</v>
      </c>
      <c r="E910" s="551">
        <v>0</v>
      </c>
      <c r="F910" s="551">
        <v>-1940000</v>
      </c>
      <c r="G910" s="551">
        <v>0</v>
      </c>
      <c r="H910" s="551">
        <v>-4560000</v>
      </c>
      <c r="I910" s="551">
        <v>0</v>
      </c>
      <c r="J910" s="551">
        <v>-6500000</v>
      </c>
      <c r="K910" s="551">
        <v>0</v>
      </c>
      <c r="L910" s="551">
        <v>0</v>
      </c>
      <c r="M910" s="551">
        <v>0</v>
      </c>
      <c r="N910" s="551">
        <v>0</v>
      </c>
      <c r="O910" s="551">
        <v>0</v>
      </c>
      <c r="P910" s="551">
        <v>0</v>
      </c>
      <c r="Q910" s="551">
        <v>0</v>
      </c>
      <c r="R910" s="551">
        <v>0</v>
      </c>
    </row>
    <row r="911" spans="1:18">
      <c r="A911" s="622" t="s">
        <v>1806</v>
      </c>
      <c r="B911" s="622" t="s">
        <v>2460</v>
      </c>
      <c r="C911" s="550">
        <v>6500000</v>
      </c>
      <c r="D911" s="550">
        <v>0</v>
      </c>
      <c r="E911" s="550">
        <v>0</v>
      </c>
      <c r="F911" s="550">
        <v>-1940000</v>
      </c>
      <c r="G911" s="550"/>
      <c r="H911" s="550">
        <v>-4560000</v>
      </c>
      <c r="I911" s="550"/>
      <c r="J911" s="550">
        <v>-6500000</v>
      </c>
      <c r="K911" s="550">
        <v>0</v>
      </c>
      <c r="L911" s="550">
        <v>0</v>
      </c>
      <c r="M911" s="550">
        <v>0</v>
      </c>
      <c r="N911" s="550">
        <v>0</v>
      </c>
      <c r="O911" s="550">
        <v>0</v>
      </c>
      <c r="P911" s="550">
        <v>0</v>
      </c>
      <c r="Q911" s="550">
        <v>0</v>
      </c>
      <c r="R911" s="550">
        <v>0</v>
      </c>
    </row>
    <row r="912" spans="1:18">
      <c r="A912" s="622" t="s">
        <v>1805</v>
      </c>
      <c r="B912" s="622" t="s">
        <v>1851</v>
      </c>
      <c r="C912" s="551">
        <v>6550000</v>
      </c>
      <c r="D912" s="551">
        <v>0</v>
      </c>
      <c r="E912" s="551">
        <v>0</v>
      </c>
      <c r="F912" s="551">
        <v>0</v>
      </c>
      <c r="G912" s="551">
        <v>0</v>
      </c>
      <c r="H912" s="551">
        <v>-1600000</v>
      </c>
      <c r="I912" s="551">
        <v>0</v>
      </c>
      <c r="J912" s="551">
        <v>-1600000</v>
      </c>
      <c r="K912" s="551">
        <v>4950000</v>
      </c>
      <c r="L912" s="551">
        <v>4800000</v>
      </c>
      <c r="M912" s="551">
        <v>4800000</v>
      </c>
      <c r="N912" s="551">
        <v>0</v>
      </c>
      <c r="O912" s="551">
        <v>0</v>
      </c>
      <c r="P912" s="551">
        <v>0</v>
      </c>
      <c r="Q912" s="551">
        <v>0</v>
      </c>
      <c r="R912" s="551">
        <v>150000</v>
      </c>
    </row>
    <row r="913" spans="1:18">
      <c r="A913" s="622" t="s">
        <v>1806</v>
      </c>
      <c r="B913" s="622" t="s">
        <v>1851</v>
      </c>
      <c r="C913" s="550">
        <v>6550000</v>
      </c>
      <c r="D913" s="550">
        <v>0</v>
      </c>
      <c r="E913" s="550">
        <v>0</v>
      </c>
      <c r="F913" s="550">
        <v>0</v>
      </c>
      <c r="G913" s="550"/>
      <c r="H913" s="550">
        <v>-1600000</v>
      </c>
      <c r="I913" s="550"/>
      <c r="J913" s="550">
        <v>-1600000</v>
      </c>
      <c r="K913" s="550">
        <v>4950000</v>
      </c>
      <c r="L913" s="550">
        <v>4800000</v>
      </c>
      <c r="M913" s="550">
        <v>4800000</v>
      </c>
      <c r="N913" s="550">
        <v>0</v>
      </c>
      <c r="O913" s="550">
        <v>0</v>
      </c>
      <c r="P913" s="550">
        <v>0</v>
      </c>
      <c r="Q913" s="550">
        <v>0</v>
      </c>
      <c r="R913" s="550">
        <v>150000</v>
      </c>
    </row>
    <row r="914" spans="1:18">
      <c r="A914" s="622" t="s">
        <v>1805</v>
      </c>
      <c r="B914" s="622" t="s">
        <v>1882</v>
      </c>
      <c r="C914" s="551">
        <v>540000</v>
      </c>
      <c r="D914" s="551">
        <v>0</v>
      </c>
      <c r="E914" s="551">
        <v>0</v>
      </c>
      <c r="F914" s="551">
        <v>0</v>
      </c>
      <c r="G914" s="551">
        <v>0</v>
      </c>
      <c r="H914" s="551">
        <v>-150000</v>
      </c>
      <c r="I914" s="551">
        <v>0</v>
      </c>
      <c r="J914" s="551">
        <v>-150000</v>
      </c>
      <c r="K914" s="551">
        <v>390000</v>
      </c>
      <c r="L914" s="551">
        <v>390000</v>
      </c>
      <c r="M914" s="551">
        <v>390000</v>
      </c>
      <c r="N914" s="551">
        <v>0</v>
      </c>
      <c r="O914" s="551">
        <v>0</v>
      </c>
      <c r="P914" s="551">
        <v>0</v>
      </c>
      <c r="Q914" s="551">
        <v>0</v>
      </c>
      <c r="R914" s="551">
        <v>0</v>
      </c>
    </row>
    <row r="915" spans="1:18">
      <c r="A915" s="622" t="s">
        <v>1806</v>
      </c>
      <c r="B915" s="622" t="s">
        <v>2409</v>
      </c>
      <c r="C915" s="550">
        <v>150000</v>
      </c>
      <c r="D915" s="550">
        <v>0</v>
      </c>
      <c r="E915" s="550">
        <v>0</v>
      </c>
      <c r="F915" s="550">
        <v>0</v>
      </c>
      <c r="G915" s="550"/>
      <c r="H915" s="550">
        <v>-150000</v>
      </c>
      <c r="I915" s="550"/>
      <c r="J915" s="550">
        <v>-150000</v>
      </c>
      <c r="K915" s="550">
        <v>0</v>
      </c>
      <c r="L915" s="550">
        <v>0</v>
      </c>
      <c r="M915" s="550">
        <v>0</v>
      </c>
      <c r="N915" s="550">
        <v>0</v>
      </c>
      <c r="O915" s="550">
        <v>0</v>
      </c>
      <c r="P915" s="550">
        <v>0</v>
      </c>
      <c r="Q915" s="550">
        <v>0</v>
      </c>
      <c r="R915" s="550">
        <v>0</v>
      </c>
    </row>
    <row r="916" spans="1:18">
      <c r="A916" s="622" t="s">
        <v>1806</v>
      </c>
      <c r="B916" s="622" t="s">
        <v>2583</v>
      </c>
      <c r="C916" s="550">
        <v>390000</v>
      </c>
      <c r="D916" s="550">
        <v>0</v>
      </c>
      <c r="E916" s="550">
        <v>0</v>
      </c>
      <c r="F916" s="550">
        <v>0</v>
      </c>
      <c r="G916" s="550"/>
      <c r="H916" s="550">
        <v>0</v>
      </c>
      <c r="I916" s="550"/>
      <c r="J916" s="550">
        <v>0</v>
      </c>
      <c r="K916" s="550">
        <v>390000</v>
      </c>
      <c r="L916" s="550">
        <v>390000</v>
      </c>
      <c r="M916" s="550">
        <v>390000</v>
      </c>
      <c r="N916" s="550">
        <v>0</v>
      </c>
      <c r="O916" s="550">
        <v>0</v>
      </c>
      <c r="P916" s="550">
        <v>0</v>
      </c>
      <c r="Q916" s="550">
        <v>0</v>
      </c>
      <c r="R916" s="550">
        <v>0</v>
      </c>
    </row>
    <row r="917" spans="1:18">
      <c r="A917" s="622" t="s">
        <v>1805</v>
      </c>
      <c r="B917" s="622" t="s">
        <v>2592</v>
      </c>
      <c r="C917" s="551">
        <v>1400000</v>
      </c>
      <c r="D917" s="551">
        <v>0</v>
      </c>
      <c r="E917" s="551">
        <v>0</v>
      </c>
      <c r="F917" s="551">
        <v>0</v>
      </c>
      <c r="G917" s="551">
        <v>0</v>
      </c>
      <c r="H917" s="551">
        <v>0</v>
      </c>
      <c r="I917" s="551">
        <v>0</v>
      </c>
      <c r="J917" s="551">
        <v>0</v>
      </c>
      <c r="K917" s="551">
        <v>1400000</v>
      </c>
      <c r="L917" s="551">
        <v>1400000</v>
      </c>
      <c r="M917" s="551">
        <v>1400000</v>
      </c>
      <c r="N917" s="551">
        <v>0</v>
      </c>
      <c r="O917" s="551">
        <v>0</v>
      </c>
      <c r="P917" s="551">
        <v>0</v>
      </c>
      <c r="Q917" s="551">
        <v>0</v>
      </c>
      <c r="R917" s="551">
        <v>0</v>
      </c>
    </row>
    <row r="918" spans="1:18">
      <c r="A918" s="622" t="s">
        <v>1806</v>
      </c>
      <c r="B918" s="622" t="s">
        <v>2592</v>
      </c>
      <c r="C918" s="550">
        <v>1400000</v>
      </c>
      <c r="D918" s="550">
        <v>0</v>
      </c>
      <c r="E918" s="550">
        <v>0</v>
      </c>
      <c r="F918" s="550">
        <v>0</v>
      </c>
      <c r="G918" s="550"/>
      <c r="H918" s="550">
        <v>0</v>
      </c>
      <c r="I918" s="550"/>
      <c r="J918" s="550">
        <v>0</v>
      </c>
      <c r="K918" s="550">
        <v>1400000</v>
      </c>
      <c r="L918" s="550">
        <v>1400000</v>
      </c>
      <c r="M918" s="550">
        <v>1400000</v>
      </c>
      <c r="N918" s="550">
        <v>0</v>
      </c>
      <c r="O918" s="550">
        <v>0</v>
      </c>
      <c r="P918" s="550">
        <v>0</v>
      </c>
      <c r="Q918" s="550">
        <v>0</v>
      </c>
      <c r="R918" s="550">
        <v>0</v>
      </c>
    </row>
    <row r="919" spans="1:18">
      <c r="A919" s="622" t="s">
        <v>1805</v>
      </c>
      <c r="B919" s="622" t="s">
        <v>298</v>
      </c>
      <c r="C919" s="551">
        <v>1700000</v>
      </c>
      <c r="D919" s="551">
        <v>0</v>
      </c>
      <c r="E919" s="551">
        <v>0</v>
      </c>
      <c r="F919" s="551">
        <v>60000</v>
      </c>
      <c r="G919" s="551">
        <v>0</v>
      </c>
      <c r="H919" s="551">
        <v>0</v>
      </c>
      <c r="I919" s="551">
        <v>0</v>
      </c>
      <c r="J919" s="551">
        <v>60000</v>
      </c>
      <c r="K919" s="551">
        <v>1760000</v>
      </c>
      <c r="L919" s="551">
        <v>1669240</v>
      </c>
      <c r="M919" s="551">
        <v>1669240</v>
      </c>
      <c r="N919" s="551">
        <v>0</v>
      </c>
      <c r="O919" s="551">
        <v>0</v>
      </c>
      <c r="P919" s="551">
        <v>0</v>
      </c>
      <c r="Q919" s="551">
        <v>0</v>
      </c>
      <c r="R919" s="551">
        <v>90760</v>
      </c>
    </row>
    <row r="920" spans="1:18">
      <c r="A920" s="622" t="s">
        <v>1806</v>
      </c>
      <c r="B920" s="622" t="s">
        <v>2602</v>
      </c>
      <c r="C920" s="550">
        <v>800000</v>
      </c>
      <c r="D920" s="550">
        <v>0</v>
      </c>
      <c r="E920" s="550">
        <v>0</v>
      </c>
      <c r="F920" s="550">
        <v>0</v>
      </c>
      <c r="G920" s="550"/>
      <c r="H920" s="550">
        <v>0</v>
      </c>
      <c r="I920" s="550"/>
      <c r="J920" s="550">
        <v>0</v>
      </c>
      <c r="K920" s="550">
        <v>800000</v>
      </c>
      <c r="L920" s="550">
        <v>745440</v>
      </c>
      <c r="M920" s="550">
        <v>745440</v>
      </c>
      <c r="N920" s="550">
        <v>0</v>
      </c>
      <c r="O920" s="550">
        <v>0</v>
      </c>
      <c r="P920" s="550">
        <v>0</v>
      </c>
      <c r="Q920" s="550">
        <v>0</v>
      </c>
      <c r="R920" s="550">
        <v>54560</v>
      </c>
    </row>
    <row r="921" spans="1:18">
      <c r="A921" s="622" t="s">
        <v>1806</v>
      </c>
      <c r="B921" s="622" t="s">
        <v>2612</v>
      </c>
      <c r="C921" s="550">
        <v>570000</v>
      </c>
      <c r="D921" s="550">
        <v>0</v>
      </c>
      <c r="E921" s="550">
        <v>0</v>
      </c>
      <c r="F921" s="550">
        <v>0</v>
      </c>
      <c r="G921" s="550"/>
      <c r="H921" s="550">
        <v>0</v>
      </c>
      <c r="I921" s="550"/>
      <c r="J921" s="550">
        <v>0</v>
      </c>
      <c r="K921" s="550">
        <v>570000</v>
      </c>
      <c r="L921" s="550">
        <v>547680</v>
      </c>
      <c r="M921" s="550">
        <v>547680</v>
      </c>
      <c r="N921" s="550">
        <v>0</v>
      </c>
      <c r="O921" s="550">
        <v>0</v>
      </c>
      <c r="P921" s="550">
        <v>0</v>
      </c>
      <c r="Q921" s="550">
        <v>0</v>
      </c>
      <c r="R921" s="550">
        <v>22320</v>
      </c>
    </row>
    <row r="922" spans="1:18">
      <c r="A922" s="622" t="s">
        <v>1806</v>
      </c>
      <c r="B922" s="622" t="s">
        <v>319</v>
      </c>
      <c r="C922" s="550">
        <v>198000</v>
      </c>
      <c r="D922" s="550">
        <v>0</v>
      </c>
      <c r="E922" s="550">
        <v>0</v>
      </c>
      <c r="F922" s="550">
        <v>60000</v>
      </c>
      <c r="G922" s="550"/>
      <c r="H922" s="550">
        <v>0</v>
      </c>
      <c r="I922" s="550"/>
      <c r="J922" s="550">
        <v>60000</v>
      </c>
      <c r="K922" s="550">
        <v>258000</v>
      </c>
      <c r="L922" s="550">
        <v>254550</v>
      </c>
      <c r="M922" s="550">
        <v>254550</v>
      </c>
      <c r="N922" s="550">
        <v>0</v>
      </c>
      <c r="O922" s="550">
        <v>0</v>
      </c>
      <c r="P922" s="550">
        <v>0</v>
      </c>
      <c r="Q922" s="550">
        <v>0</v>
      </c>
      <c r="R922" s="550">
        <v>3450</v>
      </c>
    </row>
    <row r="923" spans="1:18">
      <c r="A923" s="622" t="s">
        <v>1806</v>
      </c>
      <c r="B923" s="622" t="s">
        <v>320</v>
      </c>
      <c r="C923" s="550">
        <v>132000</v>
      </c>
      <c r="D923" s="550">
        <v>0</v>
      </c>
      <c r="E923" s="550">
        <v>0</v>
      </c>
      <c r="F923" s="550">
        <v>0</v>
      </c>
      <c r="G923" s="550"/>
      <c r="H923" s="550">
        <v>0</v>
      </c>
      <c r="I923" s="550"/>
      <c r="J923" s="550">
        <v>0</v>
      </c>
      <c r="K923" s="550">
        <v>132000</v>
      </c>
      <c r="L923" s="550">
        <v>121570</v>
      </c>
      <c r="M923" s="550">
        <v>121570</v>
      </c>
      <c r="N923" s="550">
        <v>0</v>
      </c>
      <c r="O923" s="550">
        <v>0</v>
      </c>
      <c r="P923" s="550">
        <v>0</v>
      </c>
      <c r="Q923" s="550">
        <v>0</v>
      </c>
      <c r="R923" s="550">
        <v>10430</v>
      </c>
    </row>
    <row r="924" spans="1:18">
      <c r="A924" s="622" t="s">
        <v>1805</v>
      </c>
      <c r="B924" s="622" t="s">
        <v>192</v>
      </c>
      <c r="C924" s="551">
        <v>1723000</v>
      </c>
      <c r="D924" s="551">
        <v>0</v>
      </c>
      <c r="E924" s="551">
        <v>0</v>
      </c>
      <c r="F924" s="551">
        <v>0</v>
      </c>
      <c r="G924" s="551">
        <v>0</v>
      </c>
      <c r="H924" s="551">
        <v>-1423000</v>
      </c>
      <c r="I924" s="551">
        <v>0</v>
      </c>
      <c r="J924" s="551">
        <v>-1423000</v>
      </c>
      <c r="K924" s="551">
        <v>300000</v>
      </c>
      <c r="L924" s="551">
        <v>185500</v>
      </c>
      <c r="M924" s="551">
        <v>185500</v>
      </c>
      <c r="N924" s="551">
        <v>0</v>
      </c>
      <c r="O924" s="551">
        <v>0</v>
      </c>
      <c r="P924" s="551">
        <v>0</v>
      </c>
      <c r="Q924" s="551">
        <v>0</v>
      </c>
      <c r="R924" s="551">
        <v>114500</v>
      </c>
    </row>
    <row r="925" spans="1:18">
      <c r="A925" s="622" t="s">
        <v>1806</v>
      </c>
      <c r="B925" s="622" t="s">
        <v>225</v>
      </c>
      <c r="C925" s="550">
        <v>1723000</v>
      </c>
      <c r="D925" s="550">
        <v>0</v>
      </c>
      <c r="E925" s="550">
        <v>0</v>
      </c>
      <c r="F925" s="550">
        <v>0</v>
      </c>
      <c r="G925" s="550"/>
      <c r="H925" s="550">
        <v>-1423000</v>
      </c>
      <c r="I925" s="550"/>
      <c r="J925" s="550">
        <v>-1423000</v>
      </c>
      <c r="K925" s="550">
        <v>300000</v>
      </c>
      <c r="L925" s="550">
        <v>185500</v>
      </c>
      <c r="M925" s="550">
        <v>185500</v>
      </c>
      <c r="N925" s="550">
        <v>0</v>
      </c>
      <c r="O925" s="550">
        <v>0</v>
      </c>
      <c r="P925" s="550">
        <v>0</v>
      </c>
      <c r="Q925" s="550">
        <v>0</v>
      </c>
      <c r="R925" s="550">
        <v>114500</v>
      </c>
    </row>
    <row r="926" spans="1:18">
      <c r="A926" s="622" t="s">
        <v>1805</v>
      </c>
      <c r="B926" s="622" t="s">
        <v>147</v>
      </c>
      <c r="C926" s="551">
        <v>11660000</v>
      </c>
      <c r="D926" s="551">
        <v>0</v>
      </c>
      <c r="E926" s="551">
        <v>0</v>
      </c>
      <c r="F926" s="551">
        <v>0</v>
      </c>
      <c r="G926" s="551">
        <v>0</v>
      </c>
      <c r="H926" s="551">
        <v>-2160000</v>
      </c>
      <c r="I926" s="551">
        <v>0</v>
      </c>
      <c r="J926" s="551">
        <v>-2160000</v>
      </c>
      <c r="K926" s="551">
        <v>9500000</v>
      </c>
      <c r="L926" s="551">
        <v>9494290</v>
      </c>
      <c r="M926" s="551">
        <v>9494290</v>
      </c>
      <c r="N926" s="551">
        <v>0</v>
      </c>
      <c r="O926" s="551">
        <v>0</v>
      </c>
      <c r="P926" s="551">
        <v>0</v>
      </c>
      <c r="Q926" s="551">
        <v>0</v>
      </c>
      <c r="R926" s="551">
        <v>5710</v>
      </c>
    </row>
    <row r="927" spans="1:18">
      <c r="A927" s="622" t="s">
        <v>1806</v>
      </c>
      <c r="B927" s="622" t="s">
        <v>149</v>
      </c>
      <c r="C927" s="550">
        <v>1000000</v>
      </c>
      <c r="D927" s="550">
        <v>0</v>
      </c>
      <c r="E927" s="550">
        <v>0</v>
      </c>
      <c r="F927" s="550">
        <v>0</v>
      </c>
      <c r="G927" s="550"/>
      <c r="H927" s="550">
        <v>-500000</v>
      </c>
      <c r="I927" s="550"/>
      <c r="J927" s="550">
        <v>-500000</v>
      </c>
      <c r="K927" s="550">
        <v>500000</v>
      </c>
      <c r="L927" s="550">
        <v>496040</v>
      </c>
      <c r="M927" s="550">
        <v>496040</v>
      </c>
      <c r="N927" s="550">
        <v>0</v>
      </c>
      <c r="O927" s="550">
        <v>0</v>
      </c>
      <c r="P927" s="550">
        <v>0</v>
      </c>
      <c r="Q927" s="550">
        <v>0</v>
      </c>
      <c r="R927" s="550">
        <v>3960</v>
      </c>
    </row>
    <row r="928" spans="1:18">
      <c r="A928" s="622" t="s">
        <v>1806</v>
      </c>
      <c r="B928" s="622" t="s">
        <v>148</v>
      </c>
      <c r="C928" s="550">
        <v>10660000</v>
      </c>
      <c r="D928" s="550">
        <v>0</v>
      </c>
      <c r="E928" s="550">
        <v>0</v>
      </c>
      <c r="F928" s="550">
        <v>0</v>
      </c>
      <c r="G928" s="550"/>
      <c r="H928" s="550">
        <v>-1660000</v>
      </c>
      <c r="I928" s="550"/>
      <c r="J928" s="550">
        <v>-1660000</v>
      </c>
      <c r="K928" s="550">
        <v>9000000</v>
      </c>
      <c r="L928" s="550">
        <v>8998250</v>
      </c>
      <c r="M928" s="550">
        <v>8998250</v>
      </c>
      <c r="N928" s="550">
        <v>0</v>
      </c>
      <c r="O928" s="550">
        <v>0</v>
      </c>
      <c r="P928" s="550">
        <v>0</v>
      </c>
      <c r="Q928" s="550">
        <v>0</v>
      </c>
      <c r="R928" s="550">
        <v>1750</v>
      </c>
    </row>
    <row r="929" spans="1:18">
      <c r="A929" s="622" t="s">
        <v>1804</v>
      </c>
      <c r="B929" s="622" t="s">
        <v>2113</v>
      </c>
      <c r="C929" s="550">
        <v>18200000</v>
      </c>
      <c r="D929" s="550">
        <v>0</v>
      </c>
      <c r="E929" s="550">
        <v>0</v>
      </c>
      <c r="F929" s="550">
        <v>0</v>
      </c>
      <c r="G929" s="550">
        <v>0</v>
      </c>
      <c r="H929" s="550">
        <v>350000</v>
      </c>
      <c r="I929" s="550">
        <v>0</v>
      </c>
      <c r="J929" s="550">
        <v>350000</v>
      </c>
      <c r="K929" s="550">
        <v>18550000</v>
      </c>
      <c r="L929" s="550">
        <v>18538230</v>
      </c>
      <c r="M929" s="550">
        <v>18538230</v>
      </c>
      <c r="N929" s="550">
        <v>0</v>
      </c>
      <c r="O929" s="550">
        <v>0</v>
      </c>
      <c r="P929" s="550">
        <v>0</v>
      </c>
      <c r="Q929" s="550">
        <v>0</v>
      </c>
      <c r="R929" s="550">
        <v>11770</v>
      </c>
    </row>
    <row r="930" spans="1:18">
      <c r="A930" s="622" t="s">
        <v>1805</v>
      </c>
      <c r="B930" s="622" t="s">
        <v>321</v>
      </c>
      <c r="C930" s="551">
        <v>988000</v>
      </c>
      <c r="D930" s="551">
        <v>0</v>
      </c>
      <c r="E930" s="551">
        <v>0</v>
      </c>
      <c r="F930" s="551">
        <v>0</v>
      </c>
      <c r="G930" s="551">
        <v>0</v>
      </c>
      <c r="H930" s="551">
        <v>3438000</v>
      </c>
      <c r="I930" s="551">
        <v>0</v>
      </c>
      <c r="J930" s="551">
        <v>3438000</v>
      </c>
      <c r="K930" s="551">
        <v>4426000</v>
      </c>
      <c r="L930" s="551">
        <v>4426000</v>
      </c>
      <c r="M930" s="551">
        <v>4426000</v>
      </c>
      <c r="N930" s="551">
        <v>0</v>
      </c>
      <c r="O930" s="551">
        <v>0</v>
      </c>
      <c r="P930" s="551">
        <v>0</v>
      </c>
      <c r="Q930" s="551">
        <v>0</v>
      </c>
      <c r="R930" s="551">
        <v>0</v>
      </c>
    </row>
    <row r="931" spans="1:18">
      <c r="A931" s="622" t="s">
        <v>1806</v>
      </c>
      <c r="B931" s="622" t="s">
        <v>144</v>
      </c>
      <c r="C931" s="550">
        <v>279000</v>
      </c>
      <c r="D931" s="550">
        <v>0</v>
      </c>
      <c r="E931" s="550">
        <v>0</v>
      </c>
      <c r="F931" s="550">
        <v>0</v>
      </c>
      <c r="G931" s="550"/>
      <c r="H931" s="550">
        <v>4147000</v>
      </c>
      <c r="I931" s="550"/>
      <c r="J931" s="550">
        <v>4147000</v>
      </c>
      <c r="K931" s="550">
        <v>4426000</v>
      </c>
      <c r="L931" s="550">
        <v>4426000</v>
      </c>
      <c r="M931" s="550">
        <v>4426000</v>
      </c>
      <c r="N931" s="550">
        <v>0</v>
      </c>
      <c r="O931" s="550">
        <v>0</v>
      </c>
      <c r="P931" s="550">
        <v>0</v>
      </c>
      <c r="Q931" s="550">
        <v>0</v>
      </c>
      <c r="R931" s="550">
        <v>0</v>
      </c>
    </row>
    <row r="932" spans="1:18">
      <c r="A932" s="622" t="s">
        <v>1806</v>
      </c>
      <c r="B932" s="622" t="s">
        <v>204</v>
      </c>
      <c r="C932" s="550">
        <v>709000</v>
      </c>
      <c r="D932" s="550">
        <v>0</v>
      </c>
      <c r="E932" s="550">
        <v>0</v>
      </c>
      <c r="F932" s="550">
        <v>0</v>
      </c>
      <c r="G932" s="550"/>
      <c r="H932" s="550">
        <v>-709000</v>
      </c>
      <c r="I932" s="550"/>
      <c r="J932" s="550">
        <v>-709000</v>
      </c>
      <c r="K932" s="550">
        <v>0</v>
      </c>
      <c r="L932" s="550">
        <v>0</v>
      </c>
      <c r="M932" s="550">
        <v>0</v>
      </c>
      <c r="N932" s="550">
        <v>0</v>
      </c>
      <c r="O932" s="550">
        <v>0</v>
      </c>
      <c r="P932" s="550">
        <v>0</v>
      </c>
      <c r="Q932" s="550">
        <v>0</v>
      </c>
      <c r="R932" s="550">
        <v>0</v>
      </c>
    </row>
    <row r="933" spans="1:18">
      <c r="A933" s="622" t="s">
        <v>1805</v>
      </c>
      <c r="B933" s="622" t="s">
        <v>256</v>
      </c>
      <c r="C933" s="551">
        <v>5560000</v>
      </c>
      <c r="D933" s="551">
        <v>0</v>
      </c>
      <c r="E933" s="551">
        <v>0</v>
      </c>
      <c r="F933" s="551">
        <v>0</v>
      </c>
      <c r="G933" s="551">
        <v>0</v>
      </c>
      <c r="H933" s="551">
        <v>-2360000</v>
      </c>
      <c r="I933" s="551">
        <v>0</v>
      </c>
      <c r="J933" s="551">
        <v>-2360000</v>
      </c>
      <c r="K933" s="551">
        <v>3200000</v>
      </c>
      <c r="L933" s="551">
        <v>3200000</v>
      </c>
      <c r="M933" s="551">
        <v>3200000</v>
      </c>
      <c r="N933" s="551">
        <v>0</v>
      </c>
      <c r="O933" s="551">
        <v>0</v>
      </c>
      <c r="P933" s="551">
        <v>0</v>
      </c>
      <c r="Q933" s="551">
        <v>0</v>
      </c>
      <c r="R933" s="551">
        <v>0</v>
      </c>
    </row>
    <row r="934" spans="1:18">
      <c r="A934" s="622" t="s">
        <v>1806</v>
      </c>
      <c r="B934" s="622" t="s">
        <v>215</v>
      </c>
      <c r="C934" s="550">
        <v>5000000</v>
      </c>
      <c r="D934" s="550">
        <v>0</v>
      </c>
      <c r="E934" s="550">
        <v>0</v>
      </c>
      <c r="F934" s="550">
        <v>0</v>
      </c>
      <c r="G934" s="550"/>
      <c r="H934" s="550">
        <v>-1800000</v>
      </c>
      <c r="I934" s="550"/>
      <c r="J934" s="550">
        <v>-1800000</v>
      </c>
      <c r="K934" s="550">
        <v>3200000</v>
      </c>
      <c r="L934" s="550">
        <v>3200000</v>
      </c>
      <c r="M934" s="550">
        <v>3200000</v>
      </c>
      <c r="N934" s="550">
        <v>0</v>
      </c>
      <c r="O934" s="550">
        <v>0</v>
      </c>
      <c r="P934" s="550">
        <v>0</v>
      </c>
      <c r="Q934" s="550">
        <v>0</v>
      </c>
      <c r="R934" s="550">
        <v>0</v>
      </c>
    </row>
    <row r="935" spans="1:18">
      <c r="A935" s="622" t="s">
        <v>1806</v>
      </c>
      <c r="B935" s="622" t="s">
        <v>216</v>
      </c>
      <c r="C935" s="550">
        <v>560000</v>
      </c>
      <c r="D935" s="550">
        <v>0</v>
      </c>
      <c r="E935" s="550">
        <v>0</v>
      </c>
      <c r="F935" s="550">
        <v>0</v>
      </c>
      <c r="G935" s="550"/>
      <c r="H935" s="550">
        <v>-560000</v>
      </c>
      <c r="I935" s="550"/>
      <c r="J935" s="550">
        <v>-560000</v>
      </c>
      <c r="K935" s="550">
        <v>0</v>
      </c>
      <c r="L935" s="550">
        <v>0</v>
      </c>
      <c r="M935" s="550">
        <v>0</v>
      </c>
      <c r="N935" s="550">
        <v>0</v>
      </c>
      <c r="O935" s="550">
        <v>0</v>
      </c>
      <c r="P935" s="550">
        <v>0</v>
      </c>
      <c r="Q935" s="550">
        <v>0</v>
      </c>
      <c r="R935" s="550">
        <v>0</v>
      </c>
    </row>
    <row r="936" spans="1:18">
      <c r="A936" s="622" t="s">
        <v>1805</v>
      </c>
      <c r="B936" s="622" t="s">
        <v>316</v>
      </c>
      <c r="C936" s="551">
        <v>3600000</v>
      </c>
      <c r="D936" s="551">
        <v>0</v>
      </c>
      <c r="E936" s="551">
        <v>0</v>
      </c>
      <c r="F936" s="551">
        <v>0</v>
      </c>
      <c r="G936" s="551">
        <v>0</v>
      </c>
      <c r="H936" s="551">
        <v>-700000</v>
      </c>
      <c r="I936" s="551">
        <v>0</v>
      </c>
      <c r="J936" s="551">
        <v>-700000</v>
      </c>
      <c r="K936" s="551">
        <v>2900000</v>
      </c>
      <c r="L936" s="551">
        <v>2900000</v>
      </c>
      <c r="M936" s="551">
        <v>2900000</v>
      </c>
      <c r="N936" s="551">
        <v>0</v>
      </c>
      <c r="O936" s="551">
        <v>0</v>
      </c>
      <c r="P936" s="551">
        <v>0</v>
      </c>
      <c r="Q936" s="551">
        <v>0</v>
      </c>
      <c r="R936" s="551">
        <v>0</v>
      </c>
    </row>
    <row r="937" spans="1:18">
      <c r="A937" s="622" t="s">
        <v>1806</v>
      </c>
      <c r="B937" s="622" t="s">
        <v>317</v>
      </c>
      <c r="C937" s="550">
        <v>1400000</v>
      </c>
      <c r="D937" s="550">
        <v>0</v>
      </c>
      <c r="E937" s="550">
        <v>0</v>
      </c>
      <c r="F937" s="550">
        <v>0</v>
      </c>
      <c r="G937" s="550"/>
      <c r="H937" s="550">
        <v>0</v>
      </c>
      <c r="I937" s="550"/>
      <c r="J937" s="550">
        <v>0</v>
      </c>
      <c r="K937" s="550">
        <v>1400000</v>
      </c>
      <c r="L937" s="550">
        <v>1400000</v>
      </c>
      <c r="M937" s="550">
        <v>1400000</v>
      </c>
      <c r="N937" s="550">
        <v>0</v>
      </c>
      <c r="O937" s="550">
        <v>0</v>
      </c>
      <c r="P937" s="550">
        <v>0</v>
      </c>
      <c r="Q937" s="550">
        <v>0</v>
      </c>
      <c r="R937" s="550">
        <v>0</v>
      </c>
    </row>
    <row r="938" spans="1:18">
      <c r="A938" s="622" t="s">
        <v>1806</v>
      </c>
      <c r="B938" s="622" t="s">
        <v>318</v>
      </c>
      <c r="C938" s="550">
        <v>2200000</v>
      </c>
      <c r="D938" s="550">
        <v>0</v>
      </c>
      <c r="E938" s="550">
        <v>0</v>
      </c>
      <c r="F938" s="550">
        <v>0</v>
      </c>
      <c r="G938" s="550"/>
      <c r="H938" s="550">
        <v>-700000</v>
      </c>
      <c r="I938" s="550"/>
      <c r="J938" s="550">
        <v>-700000</v>
      </c>
      <c r="K938" s="550">
        <v>1500000</v>
      </c>
      <c r="L938" s="550">
        <v>1500000</v>
      </c>
      <c r="M938" s="550">
        <v>1500000</v>
      </c>
      <c r="N938" s="550">
        <v>0</v>
      </c>
      <c r="O938" s="550">
        <v>0</v>
      </c>
      <c r="P938" s="550">
        <v>0</v>
      </c>
      <c r="Q938" s="550">
        <v>0</v>
      </c>
      <c r="R938" s="550">
        <v>0</v>
      </c>
    </row>
    <row r="939" spans="1:18">
      <c r="A939" s="622" t="s">
        <v>1805</v>
      </c>
      <c r="B939" s="622" t="s">
        <v>159</v>
      </c>
      <c r="C939" s="551">
        <v>743000</v>
      </c>
      <c r="D939" s="551">
        <v>0</v>
      </c>
      <c r="E939" s="551">
        <v>0</v>
      </c>
      <c r="F939" s="551">
        <v>0</v>
      </c>
      <c r="G939" s="551">
        <v>0</v>
      </c>
      <c r="H939" s="551">
        <v>0</v>
      </c>
      <c r="I939" s="551">
        <v>0</v>
      </c>
      <c r="J939" s="551">
        <v>0</v>
      </c>
      <c r="K939" s="551">
        <v>743000</v>
      </c>
      <c r="L939" s="551">
        <v>743000</v>
      </c>
      <c r="M939" s="551">
        <v>743000</v>
      </c>
      <c r="N939" s="551">
        <v>0</v>
      </c>
      <c r="O939" s="551">
        <v>0</v>
      </c>
      <c r="P939" s="551">
        <v>0</v>
      </c>
      <c r="Q939" s="551">
        <v>0</v>
      </c>
      <c r="R939" s="551">
        <v>0</v>
      </c>
    </row>
    <row r="940" spans="1:18">
      <c r="A940" s="622" t="s">
        <v>1806</v>
      </c>
      <c r="B940" s="622" t="s">
        <v>159</v>
      </c>
      <c r="C940" s="550">
        <v>743000</v>
      </c>
      <c r="D940" s="550">
        <v>0</v>
      </c>
      <c r="E940" s="550">
        <v>0</v>
      </c>
      <c r="F940" s="550">
        <v>0</v>
      </c>
      <c r="G940" s="550"/>
      <c r="H940" s="550">
        <v>0</v>
      </c>
      <c r="I940" s="550"/>
      <c r="J940" s="550">
        <v>0</v>
      </c>
      <c r="K940" s="550">
        <v>743000</v>
      </c>
      <c r="L940" s="550">
        <v>743000</v>
      </c>
      <c r="M940" s="550">
        <v>743000</v>
      </c>
      <c r="N940" s="550">
        <v>0</v>
      </c>
      <c r="O940" s="550">
        <v>0</v>
      </c>
      <c r="P940" s="550">
        <v>0</v>
      </c>
      <c r="Q940" s="550">
        <v>0</v>
      </c>
      <c r="R940" s="550">
        <v>0</v>
      </c>
    </row>
    <row r="941" spans="1:18">
      <c r="A941" s="622" t="s">
        <v>1805</v>
      </c>
      <c r="B941" s="622" t="s">
        <v>313</v>
      </c>
      <c r="C941" s="551">
        <v>5049000</v>
      </c>
      <c r="D941" s="551">
        <v>0</v>
      </c>
      <c r="E941" s="551">
        <v>0</v>
      </c>
      <c r="F941" s="551">
        <v>0</v>
      </c>
      <c r="G941" s="551">
        <v>0</v>
      </c>
      <c r="H941" s="551">
        <v>0</v>
      </c>
      <c r="I941" s="551">
        <v>0</v>
      </c>
      <c r="J941" s="551">
        <v>0</v>
      </c>
      <c r="K941" s="551">
        <v>5049000</v>
      </c>
      <c r="L941" s="551">
        <v>5049000</v>
      </c>
      <c r="M941" s="551">
        <v>5049000</v>
      </c>
      <c r="N941" s="551">
        <v>0</v>
      </c>
      <c r="O941" s="551">
        <v>0</v>
      </c>
      <c r="P941" s="551">
        <v>0</v>
      </c>
      <c r="Q941" s="551">
        <v>0</v>
      </c>
      <c r="R941" s="551">
        <v>0</v>
      </c>
    </row>
    <row r="942" spans="1:18">
      <c r="A942" s="622" t="s">
        <v>1806</v>
      </c>
      <c r="B942" s="622" t="s">
        <v>2401</v>
      </c>
      <c r="C942" s="550">
        <v>5049000</v>
      </c>
      <c r="D942" s="550">
        <v>0</v>
      </c>
      <c r="E942" s="550">
        <v>0</v>
      </c>
      <c r="F942" s="550">
        <v>0</v>
      </c>
      <c r="G942" s="550"/>
      <c r="H942" s="550">
        <v>0</v>
      </c>
      <c r="I942" s="550"/>
      <c r="J942" s="550">
        <v>0</v>
      </c>
      <c r="K942" s="550">
        <v>5049000</v>
      </c>
      <c r="L942" s="550">
        <v>5049000</v>
      </c>
      <c r="M942" s="550">
        <v>5049000</v>
      </c>
      <c r="N942" s="550">
        <v>0</v>
      </c>
      <c r="O942" s="550">
        <v>0</v>
      </c>
      <c r="P942" s="550">
        <v>0</v>
      </c>
      <c r="Q942" s="550">
        <v>0</v>
      </c>
      <c r="R942" s="550">
        <v>0</v>
      </c>
    </row>
    <row r="943" spans="1:18">
      <c r="A943" s="622" t="s">
        <v>1805</v>
      </c>
      <c r="B943" s="622" t="s">
        <v>235</v>
      </c>
      <c r="C943" s="551">
        <v>1164000</v>
      </c>
      <c r="D943" s="551">
        <v>0</v>
      </c>
      <c r="E943" s="551">
        <v>0</v>
      </c>
      <c r="F943" s="551">
        <v>0</v>
      </c>
      <c r="G943" s="551">
        <v>0</v>
      </c>
      <c r="H943" s="551">
        <v>0</v>
      </c>
      <c r="I943" s="551">
        <v>0</v>
      </c>
      <c r="J943" s="551">
        <v>0</v>
      </c>
      <c r="K943" s="551">
        <v>1164000</v>
      </c>
      <c r="L943" s="551">
        <v>1164000</v>
      </c>
      <c r="M943" s="551">
        <v>1164000</v>
      </c>
      <c r="N943" s="551">
        <v>0</v>
      </c>
      <c r="O943" s="551">
        <v>0</v>
      </c>
      <c r="P943" s="551">
        <v>0</v>
      </c>
      <c r="Q943" s="551">
        <v>0</v>
      </c>
      <c r="R943" s="551">
        <v>0</v>
      </c>
    </row>
    <row r="944" spans="1:18">
      <c r="A944" s="622" t="s">
        <v>1806</v>
      </c>
      <c r="B944" s="622" t="s">
        <v>235</v>
      </c>
      <c r="C944" s="550">
        <v>1164000</v>
      </c>
      <c r="D944" s="550">
        <v>0</v>
      </c>
      <c r="E944" s="550">
        <v>0</v>
      </c>
      <c r="F944" s="550">
        <v>0</v>
      </c>
      <c r="G944" s="550"/>
      <c r="H944" s="550">
        <v>0</v>
      </c>
      <c r="I944" s="550"/>
      <c r="J944" s="550">
        <v>0</v>
      </c>
      <c r="K944" s="550">
        <v>1164000</v>
      </c>
      <c r="L944" s="550">
        <v>1164000</v>
      </c>
      <c r="M944" s="550">
        <v>1164000</v>
      </c>
      <c r="N944" s="550">
        <v>0</v>
      </c>
      <c r="O944" s="550">
        <v>0</v>
      </c>
      <c r="P944" s="550">
        <v>0</v>
      </c>
      <c r="Q944" s="550">
        <v>0</v>
      </c>
      <c r="R944" s="550">
        <v>0</v>
      </c>
    </row>
    <row r="945" spans="1:18">
      <c r="A945" s="622" t="s">
        <v>1805</v>
      </c>
      <c r="B945" s="622" t="s">
        <v>315</v>
      </c>
      <c r="C945" s="551">
        <v>143000</v>
      </c>
      <c r="D945" s="551">
        <v>0</v>
      </c>
      <c r="E945" s="551">
        <v>0</v>
      </c>
      <c r="F945" s="551">
        <v>0</v>
      </c>
      <c r="G945" s="551">
        <v>0</v>
      </c>
      <c r="H945" s="551">
        <v>0</v>
      </c>
      <c r="I945" s="551">
        <v>0</v>
      </c>
      <c r="J945" s="551">
        <v>0</v>
      </c>
      <c r="K945" s="551">
        <v>143000</v>
      </c>
      <c r="L945" s="551">
        <v>143000</v>
      </c>
      <c r="M945" s="551">
        <v>143000</v>
      </c>
      <c r="N945" s="551">
        <v>0</v>
      </c>
      <c r="O945" s="551">
        <v>0</v>
      </c>
      <c r="P945" s="551">
        <v>0</v>
      </c>
      <c r="Q945" s="551">
        <v>0</v>
      </c>
      <c r="R945" s="551">
        <v>0</v>
      </c>
    </row>
    <row r="946" spans="1:18">
      <c r="A946" s="622" t="s">
        <v>1806</v>
      </c>
      <c r="B946" s="622" t="s">
        <v>315</v>
      </c>
      <c r="C946" s="550">
        <v>143000</v>
      </c>
      <c r="D946" s="550">
        <v>0</v>
      </c>
      <c r="E946" s="550">
        <v>0</v>
      </c>
      <c r="F946" s="550">
        <v>0</v>
      </c>
      <c r="G946" s="550"/>
      <c r="H946" s="550">
        <v>0</v>
      </c>
      <c r="I946" s="550"/>
      <c r="J946" s="550">
        <v>0</v>
      </c>
      <c r="K946" s="550">
        <v>143000</v>
      </c>
      <c r="L946" s="550">
        <v>143000</v>
      </c>
      <c r="M946" s="550">
        <v>143000</v>
      </c>
      <c r="N946" s="550">
        <v>0</v>
      </c>
      <c r="O946" s="550">
        <v>0</v>
      </c>
      <c r="P946" s="550">
        <v>0</v>
      </c>
      <c r="Q946" s="550">
        <v>0</v>
      </c>
      <c r="R946" s="550">
        <v>0</v>
      </c>
    </row>
    <row r="947" spans="1:18">
      <c r="A947" s="622" t="s">
        <v>1805</v>
      </c>
      <c r="B947" s="622" t="s">
        <v>298</v>
      </c>
      <c r="C947" s="551">
        <v>85000</v>
      </c>
      <c r="D947" s="551">
        <v>0</v>
      </c>
      <c r="E947" s="551">
        <v>0</v>
      </c>
      <c r="F947" s="551">
        <v>0</v>
      </c>
      <c r="G947" s="551">
        <v>0</v>
      </c>
      <c r="H947" s="551">
        <v>7000</v>
      </c>
      <c r="I947" s="551">
        <v>0</v>
      </c>
      <c r="J947" s="551">
        <v>7000</v>
      </c>
      <c r="K947" s="551">
        <v>92000</v>
      </c>
      <c r="L947" s="551">
        <v>85000</v>
      </c>
      <c r="M947" s="551">
        <v>85000</v>
      </c>
      <c r="N947" s="551">
        <v>0</v>
      </c>
      <c r="O947" s="551">
        <v>0</v>
      </c>
      <c r="P947" s="551">
        <v>0</v>
      </c>
      <c r="Q947" s="551">
        <v>0</v>
      </c>
      <c r="R947" s="551">
        <v>7000</v>
      </c>
    </row>
    <row r="948" spans="1:18">
      <c r="A948" s="622" t="s">
        <v>1806</v>
      </c>
      <c r="B948" s="622" t="s">
        <v>319</v>
      </c>
      <c r="C948" s="550">
        <v>60000</v>
      </c>
      <c r="D948" s="550">
        <v>0</v>
      </c>
      <c r="E948" s="550">
        <v>0</v>
      </c>
      <c r="F948" s="550">
        <v>0</v>
      </c>
      <c r="G948" s="550"/>
      <c r="H948" s="550">
        <v>7000</v>
      </c>
      <c r="I948" s="550"/>
      <c r="J948" s="550">
        <v>7000</v>
      </c>
      <c r="K948" s="550">
        <v>67000</v>
      </c>
      <c r="L948" s="550">
        <v>60000</v>
      </c>
      <c r="M948" s="550">
        <v>60000</v>
      </c>
      <c r="N948" s="550">
        <v>0</v>
      </c>
      <c r="O948" s="550">
        <v>0</v>
      </c>
      <c r="P948" s="550">
        <v>0</v>
      </c>
      <c r="Q948" s="550">
        <v>0</v>
      </c>
      <c r="R948" s="550">
        <v>7000</v>
      </c>
    </row>
    <row r="949" spans="1:18">
      <c r="A949" s="622" t="s">
        <v>1806</v>
      </c>
      <c r="B949" s="622" t="s">
        <v>320</v>
      </c>
      <c r="C949" s="550">
        <v>25000</v>
      </c>
      <c r="D949" s="550">
        <v>0</v>
      </c>
      <c r="E949" s="550">
        <v>0</v>
      </c>
      <c r="F949" s="550">
        <v>0</v>
      </c>
      <c r="G949" s="550"/>
      <c r="H949" s="550">
        <v>0</v>
      </c>
      <c r="I949" s="550"/>
      <c r="J949" s="550">
        <v>0</v>
      </c>
      <c r="K949" s="550">
        <v>25000</v>
      </c>
      <c r="L949" s="550">
        <v>25000</v>
      </c>
      <c r="M949" s="550">
        <v>25000</v>
      </c>
      <c r="N949" s="550">
        <v>0</v>
      </c>
      <c r="O949" s="550">
        <v>0</v>
      </c>
      <c r="P949" s="550">
        <v>0</v>
      </c>
      <c r="Q949" s="550">
        <v>0</v>
      </c>
      <c r="R949" s="550">
        <v>0</v>
      </c>
    </row>
    <row r="950" spans="1:18">
      <c r="A950" s="622" t="s">
        <v>1805</v>
      </c>
      <c r="B950" s="622" t="s">
        <v>192</v>
      </c>
      <c r="C950" s="551">
        <v>200000</v>
      </c>
      <c r="D950" s="551">
        <v>0</v>
      </c>
      <c r="E950" s="551">
        <v>0</v>
      </c>
      <c r="F950" s="551">
        <v>0</v>
      </c>
      <c r="G950" s="551">
        <v>0</v>
      </c>
      <c r="H950" s="551">
        <v>-35000</v>
      </c>
      <c r="I950" s="551">
        <v>0</v>
      </c>
      <c r="J950" s="551">
        <v>-35000</v>
      </c>
      <c r="K950" s="551">
        <v>165000</v>
      </c>
      <c r="L950" s="551">
        <v>160230</v>
      </c>
      <c r="M950" s="551">
        <v>160230</v>
      </c>
      <c r="N950" s="551">
        <v>0</v>
      </c>
      <c r="O950" s="551">
        <v>0</v>
      </c>
      <c r="P950" s="551">
        <v>0</v>
      </c>
      <c r="Q950" s="551">
        <v>0</v>
      </c>
      <c r="R950" s="551">
        <v>4770</v>
      </c>
    </row>
    <row r="951" spans="1:18">
      <c r="A951" s="622" t="s">
        <v>1806</v>
      </c>
      <c r="B951" s="622" t="s">
        <v>225</v>
      </c>
      <c r="C951" s="550">
        <v>200000</v>
      </c>
      <c r="D951" s="550">
        <v>0</v>
      </c>
      <c r="E951" s="550">
        <v>0</v>
      </c>
      <c r="F951" s="550">
        <v>0</v>
      </c>
      <c r="G951" s="550"/>
      <c r="H951" s="550">
        <v>-35000</v>
      </c>
      <c r="I951" s="550"/>
      <c r="J951" s="550">
        <v>-35000</v>
      </c>
      <c r="K951" s="550">
        <v>165000</v>
      </c>
      <c r="L951" s="550">
        <v>160230</v>
      </c>
      <c r="M951" s="550">
        <v>160230</v>
      </c>
      <c r="N951" s="550">
        <v>0</v>
      </c>
      <c r="O951" s="550">
        <v>0</v>
      </c>
      <c r="P951" s="550">
        <v>0</v>
      </c>
      <c r="Q951" s="550">
        <v>0</v>
      </c>
      <c r="R951" s="550">
        <v>4770</v>
      </c>
    </row>
    <row r="952" spans="1:18">
      <c r="A952" s="622" t="s">
        <v>1805</v>
      </c>
      <c r="B952" s="622" t="s">
        <v>322</v>
      </c>
      <c r="C952" s="551">
        <v>100000</v>
      </c>
      <c r="D952" s="551">
        <v>0</v>
      </c>
      <c r="E952" s="551">
        <v>0</v>
      </c>
      <c r="F952" s="551">
        <v>0</v>
      </c>
      <c r="G952" s="551">
        <v>0</v>
      </c>
      <c r="H952" s="551">
        <v>0</v>
      </c>
      <c r="I952" s="551">
        <v>0</v>
      </c>
      <c r="J952" s="551">
        <v>0</v>
      </c>
      <c r="K952" s="551">
        <v>100000</v>
      </c>
      <c r="L952" s="551">
        <v>100000</v>
      </c>
      <c r="M952" s="551">
        <v>100000</v>
      </c>
      <c r="N952" s="551">
        <v>0</v>
      </c>
      <c r="O952" s="551">
        <v>0</v>
      </c>
      <c r="P952" s="551">
        <v>0</v>
      </c>
      <c r="Q952" s="551">
        <v>0</v>
      </c>
      <c r="R952" s="551">
        <v>0</v>
      </c>
    </row>
    <row r="953" spans="1:18">
      <c r="A953" s="622" t="s">
        <v>1806</v>
      </c>
      <c r="B953" s="622" t="s">
        <v>323</v>
      </c>
      <c r="C953" s="550">
        <v>100000</v>
      </c>
      <c r="D953" s="550">
        <v>0</v>
      </c>
      <c r="E953" s="550">
        <v>0</v>
      </c>
      <c r="F953" s="550">
        <v>0</v>
      </c>
      <c r="G953" s="550"/>
      <c r="H953" s="550">
        <v>0</v>
      </c>
      <c r="I953" s="550"/>
      <c r="J953" s="550">
        <v>0</v>
      </c>
      <c r="K953" s="550">
        <v>100000</v>
      </c>
      <c r="L953" s="550">
        <v>100000</v>
      </c>
      <c r="M953" s="550">
        <v>100000</v>
      </c>
      <c r="N953" s="550">
        <v>0</v>
      </c>
      <c r="O953" s="550">
        <v>0</v>
      </c>
      <c r="P953" s="550">
        <v>0</v>
      </c>
      <c r="Q953" s="550">
        <v>0</v>
      </c>
      <c r="R953" s="550">
        <v>0</v>
      </c>
    </row>
    <row r="954" spans="1:18">
      <c r="A954" s="622" t="s">
        <v>1805</v>
      </c>
      <c r="B954" s="622" t="s">
        <v>147</v>
      </c>
      <c r="C954" s="551">
        <v>568000</v>
      </c>
      <c r="D954" s="551">
        <v>0</v>
      </c>
      <c r="E954" s="551">
        <v>0</v>
      </c>
      <c r="F954" s="551">
        <v>0</v>
      </c>
      <c r="G954" s="551">
        <v>0</v>
      </c>
      <c r="H954" s="551">
        <v>0</v>
      </c>
      <c r="I954" s="551">
        <v>0</v>
      </c>
      <c r="J954" s="551">
        <v>0</v>
      </c>
      <c r="K954" s="551">
        <v>568000</v>
      </c>
      <c r="L954" s="551">
        <v>568000</v>
      </c>
      <c r="M954" s="551">
        <v>568000</v>
      </c>
      <c r="N954" s="551">
        <v>0</v>
      </c>
      <c r="O954" s="551">
        <v>0</v>
      </c>
      <c r="P954" s="551">
        <v>0</v>
      </c>
      <c r="Q954" s="551">
        <v>0</v>
      </c>
      <c r="R954" s="551">
        <v>0</v>
      </c>
    </row>
    <row r="955" spans="1:18">
      <c r="A955" s="622" t="s">
        <v>1806</v>
      </c>
      <c r="B955" s="622" t="s">
        <v>148</v>
      </c>
      <c r="C955" s="550">
        <v>568000</v>
      </c>
      <c r="D955" s="550">
        <v>0</v>
      </c>
      <c r="E955" s="550">
        <v>0</v>
      </c>
      <c r="F955" s="550">
        <v>0</v>
      </c>
      <c r="G955" s="550"/>
      <c r="H955" s="550">
        <v>0</v>
      </c>
      <c r="I955" s="550"/>
      <c r="J955" s="550">
        <v>0</v>
      </c>
      <c r="K955" s="550">
        <v>568000</v>
      </c>
      <c r="L955" s="550">
        <v>568000</v>
      </c>
      <c r="M955" s="550">
        <v>568000</v>
      </c>
      <c r="N955" s="550">
        <v>0</v>
      </c>
      <c r="O955" s="550">
        <v>0</v>
      </c>
      <c r="P955" s="550">
        <v>0</v>
      </c>
      <c r="Q955" s="550">
        <v>0</v>
      </c>
      <c r="R955" s="550">
        <v>0</v>
      </c>
    </row>
    <row r="956" spans="1:18">
      <c r="A956" s="622" t="s">
        <v>1804</v>
      </c>
      <c r="B956" s="622" t="s">
        <v>2114</v>
      </c>
      <c r="C956" s="550">
        <v>858000000</v>
      </c>
      <c r="D956" s="550">
        <v>0</v>
      </c>
      <c r="E956" s="550">
        <v>0</v>
      </c>
      <c r="F956" s="550">
        <v>0</v>
      </c>
      <c r="G956" s="550">
        <v>0</v>
      </c>
      <c r="H956" s="550">
        <v>23754000</v>
      </c>
      <c r="I956" s="550">
        <v>0</v>
      </c>
      <c r="J956" s="550">
        <v>23754000</v>
      </c>
      <c r="K956" s="550">
        <v>881754000</v>
      </c>
      <c r="L956" s="550">
        <v>881136150</v>
      </c>
      <c r="M956" s="550">
        <v>881136150</v>
      </c>
      <c r="N956" s="550">
        <v>0</v>
      </c>
      <c r="O956" s="550">
        <v>0</v>
      </c>
      <c r="P956" s="550">
        <v>0</v>
      </c>
      <c r="Q956" s="550">
        <v>0</v>
      </c>
      <c r="R956" s="550">
        <v>617850</v>
      </c>
    </row>
    <row r="957" spans="1:18">
      <c r="A957" s="622" t="s">
        <v>1805</v>
      </c>
      <c r="B957" s="622" t="s">
        <v>321</v>
      </c>
      <c r="C957" s="551">
        <v>53345000</v>
      </c>
      <c r="D957" s="551">
        <v>0</v>
      </c>
      <c r="E957" s="551">
        <v>0</v>
      </c>
      <c r="F957" s="551">
        <v>5224000</v>
      </c>
      <c r="G957" s="551">
        <v>0</v>
      </c>
      <c r="H957" s="551">
        <v>10354000</v>
      </c>
      <c r="I957" s="551">
        <v>0</v>
      </c>
      <c r="J957" s="551">
        <v>15578000</v>
      </c>
      <c r="K957" s="551">
        <v>68923000</v>
      </c>
      <c r="L957" s="551">
        <v>68868950</v>
      </c>
      <c r="M957" s="551">
        <v>68868950</v>
      </c>
      <c r="N957" s="551">
        <v>0</v>
      </c>
      <c r="O957" s="551">
        <v>0</v>
      </c>
      <c r="P957" s="551">
        <v>0</v>
      </c>
      <c r="Q957" s="551">
        <v>0</v>
      </c>
      <c r="R957" s="551">
        <v>54050</v>
      </c>
    </row>
    <row r="958" spans="1:18">
      <c r="A958" s="622" t="s">
        <v>1806</v>
      </c>
      <c r="B958" s="622" t="s">
        <v>144</v>
      </c>
      <c r="C958" s="550">
        <v>12700000</v>
      </c>
      <c r="D958" s="550">
        <v>0</v>
      </c>
      <c r="E958" s="550">
        <v>0</v>
      </c>
      <c r="F958" s="550">
        <v>7744000</v>
      </c>
      <c r="G958" s="550"/>
      <c r="H958" s="550">
        <v>-4967000</v>
      </c>
      <c r="I958" s="550"/>
      <c r="J958" s="550">
        <v>2777000</v>
      </c>
      <c r="K958" s="550">
        <v>15477000</v>
      </c>
      <c r="L958" s="550">
        <v>15471880</v>
      </c>
      <c r="M958" s="550">
        <v>15471880</v>
      </c>
      <c r="N958" s="550">
        <v>0</v>
      </c>
      <c r="O958" s="550">
        <v>0</v>
      </c>
      <c r="P958" s="550">
        <v>0</v>
      </c>
      <c r="Q958" s="550">
        <v>0</v>
      </c>
      <c r="R958" s="550">
        <v>5120</v>
      </c>
    </row>
    <row r="959" spans="1:18">
      <c r="A959" s="622" t="s">
        <v>1806</v>
      </c>
      <c r="B959" s="622" t="s">
        <v>204</v>
      </c>
      <c r="C959" s="550">
        <v>3565000</v>
      </c>
      <c r="D959" s="550">
        <v>0</v>
      </c>
      <c r="E959" s="550">
        <v>0</v>
      </c>
      <c r="F959" s="550">
        <v>3280000</v>
      </c>
      <c r="G959" s="550"/>
      <c r="H959" s="550">
        <v>-521000</v>
      </c>
      <c r="I959" s="550"/>
      <c r="J959" s="550">
        <v>2759000</v>
      </c>
      <c r="K959" s="550">
        <v>6324000</v>
      </c>
      <c r="L959" s="550">
        <v>6324000</v>
      </c>
      <c r="M959" s="550">
        <v>6324000</v>
      </c>
      <c r="N959" s="550">
        <v>0</v>
      </c>
      <c r="O959" s="550">
        <v>0</v>
      </c>
      <c r="P959" s="550">
        <v>0</v>
      </c>
      <c r="Q959" s="550">
        <v>0</v>
      </c>
      <c r="R959" s="550">
        <v>0</v>
      </c>
    </row>
    <row r="960" spans="1:18">
      <c r="A960" s="622" t="s">
        <v>1806</v>
      </c>
      <c r="B960" s="622" t="s">
        <v>220</v>
      </c>
      <c r="C960" s="550">
        <v>30000000</v>
      </c>
      <c r="D960" s="550">
        <v>0</v>
      </c>
      <c r="E960" s="550">
        <v>0</v>
      </c>
      <c r="F960" s="550">
        <v>0</v>
      </c>
      <c r="G960" s="550"/>
      <c r="H960" s="550">
        <v>16938000</v>
      </c>
      <c r="I960" s="550"/>
      <c r="J960" s="550">
        <v>16938000</v>
      </c>
      <c r="K960" s="550">
        <v>46938000</v>
      </c>
      <c r="L960" s="550">
        <v>46889070</v>
      </c>
      <c r="M960" s="550">
        <v>46889070</v>
      </c>
      <c r="N960" s="550">
        <v>0</v>
      </c>
      <c r="O960" s="550">
        <v>0</v>
      </c>
      <c r="P960" s="550">
        <v>0</v>
      </c>
      <c r="Q960" s="550">
        <v>0</v>
      </c>
      <c r="R960" s="550">
        <v>48930</v>
      </c>
    </row>
    <row r="961" spans="1:18">
      <c r="A961" s="622" t="s">
        <v>1806</v>
      </c>
      <c r="B961" s="622" t="s">
        <v>206</v>
      </c>
      <c r="C961" s="550">
        <v>7080000</v>
      </c>
      <c r="D961" s="550">
        <v>0</v>
      </c>
      <c r="E961" s="550">
        <v>0</v>
      </c>
      <c r="F961" s="550">
        <v>-5800000</v>
      </c>
      <c r="G961" s="550"/>
      <c r="H961" s="550">
        <v>-1096000</v>
      </c>
      <c r="I961" s="550"/>
      <c r="J961" s="550">
        <v>-6896000</v>
      </c>
      <c r="K961" s="550">
        <v>184000</v>
      </c>
      <c r="L961" s="550">
        <v>184000</v>
      </c>
      <c r="M961" s="550">
        <v>184000</v>
      </c>
      <c r="N961" s="550">
        <v>0</v>
      </c>
      <c r="O961" s="550">
        <v>0</v>
      </c>
      <c r="P961" s="550">
        <v>0</v>
      </c>
      <c r="Q961" s="550">
        <v>0</v>
      </c>
      <c r="R961" s="550">
        <v>0</v>
      </c>
    </row>
    <row r="962" spans="1:18">
      <c r="A962" s="622" t="s">
        <v>1805</v>
      </c>
      <c r="B962" s="622" t="s">
        <v>278</v>
      </c>
      <c r="C962" s="551">
        <v>5000000</v>
      </c>
      <c r="D962" s="551">
        <v>0</v>
      </c>
      <c r="E962" s="551">
        <v>0</v>
      </c>
      <c r="F962" s="551">
        <v>-2000000</v>
      </c>
      <c r="G962" s="551">
        <v>0</v>
      </c>
      <c r="H962" s="551">
        <v>-1087000</v>
      </c>
      <c r="I962" s="551">
        <v>0</v>
      </c>
      <c r="J962" s="551">
        <v>-3087000</v>
      </c>
      <c r="K962" s="551">
        <v>1913000</v>
      </c>
      <c r="L962" s="551">
        <v>1912500</v>
      </c>
      <c r="M962" s="551">
        <v>1912500</v>
      </c>
      <c r="N962" s="551">
        <v>0</v>
      </c>
      <c r="O962" s="551">
        <v>0</v>
      </c>
      <c r="P962" s="551">
        <v>0</v>
      </c>
      <c r="Q962" s="551">
        <v>0</v>
      </c>
      <c r="R962" s="551">
        <v>500</v>
      </c>
    </row>
    <row r="963" spans="1:18">
      <c r="A963" s="622" t="s">
        <v>1806</v>
      </c>
      <c r="B963" s="622" t="s">
        <v>279</v>
      </c>
      <c r="C963" s="550">
        <v>5000000</v>
      </c>
      <c r="D963" s="550">
        <v>0</v>
      </c>
      <c r="E963" s="550">
        <v>0</v>
      </c>
      <c r="F963" s="550">
        <v>-2000000</v>
      </c>
      <c r="G963" s="550"/>
      <c r="H963" s="550">
        <v>-1087000</v>
      </c>
      <c r="I963" s="550"/>
      <c r="J963" s="550">
        <v>-3087000</v>
      </c>
      <c r="K963" s="550">
        <v>1913000</v>
      </c>
      <c r="L963" s="550">
        <v>1912500</v>
      </c>
      <c r="M963" s="550">
        <v>1912500</v>
      </c>
      <c r="N963" s="550">
        <v>0</v>
      </c>
      <c r="O963" s="550">
        <v>0</v>
      </c>
      <c r="P963" s="550">
        <v>0</v>
      </c>
      <c r="Q963" s="550">
        <v>0</v>
      </c>
      <c r="R963" s="550">
        <v>500</v>
      </c>
    </row>
    <row r="964" spans="1:18">
      <c r="A964" s="622" t="s">
        <v>1805</v>
      </c>
      <c r="B964" s="622" t="s">
        <v>1880</v>
      </c>
      <c r="C964" s="551">
        <v>1584000</v>
      </c>
      <c r="D964" s="551">
        <v>0</v>
      </c>
      <c r="E964" s="551">
        <v>0</v>
      </c>
      <c r="F964" s="551">
        <v>0</v>
      </c>
      <c r="G964" s="551">
        <v>0</v>
      </c>
      <c r="H964" s="551">
        <v>-132000</v>
      </c>
      <c r="I964" s="551">
        <v>0</v>
      </c>
      <c r="J964" s="551">
        <v>-132000</v>
      </c>
      <c r="K964" s="551">
        <v>1452000</v>
      </c>
      <c r="L964" s="551">
        <v>1452000</v>
      </c>
      <c r="M964" s="551">
        <v>1452000</v>
      </c>
      <c r="N964" s="551">
        <v>0</v>
      </c>
      <c r="O964" s="551">
        <v>0</v>
      </c>
      <c r="P964" s="551">
        <v>0</v>
      </c>
      <c r="Q964" s="551">
        <v>0</v>
      </c>
      <c r="R964" s="551">
        <v>0</v>
      </c>
    </row>
    <row r="965" spans="1:18">
      <c r="A965" s="622" t="s">
        <v>1806</v>
      </c>
      <c r="B965" s="622" t="s">
        <v>2546</v>
      </c>
      <c r="C965" s="550">
        <v>1584000</v>
      </c>
      <c r="D965" s="550">
        <v>0</v>
      </c>
      <c r="E965" s="550">
        <v>0</v>
      </c>
      <c r="F965" s="550">
        <v>0</v>
      </c>
      <c r="G965" s="550"/>
      <c r="H965" s="550">
        <v>-132000</v>
      </c>
      <c r="I965" s="550"/>
      <c r="J965" s="550">
        <v>-132000</v>
      </c>
      <c r="K965" s="550">
        <v>1452000</v>
      </c>
      <c r="L965" s="550">
        <v>1452000</v>
      </c>
      <c r="M965" s="550">
        <v>1452000</v>
      </c>
      <c r="N965" s="550">
        <v>0</v>
      </c>
      <c r="O965" s="550">
        <v>0</v>
      </c>
      <c r="P965" s="550">
        <v>0</v>
      </c>
      <c r="Q965" s="550">
        <v>0</v>
      </c>
      <c r="R965" s="550">
        <v>0</v>
      </c>
    </row>
    <row r="966" spans="1:18">
      <c r="A966" s="622" t="s">
        <v>1805</v>
      </c>
      <c r="B966" s="622" t="s">
        <v>1878</v>
      </c>
      <c r="C966" s="551">
        <v>6500000</v>
      </c>
      <c r="D966" s="551">
        <v>0</v>
      </c>
      <c r="E966" s="551">
        <v>0</v>
      </c>
      <c r="F966" s="551">
        <v>-3424000</v>
      </c>
      <c r="G966" s="551">
        <v>0</v>
      </c>
      <c r="H966" s="551">
        <v>0</v>
      </c>
      <c r="I966" s="551">
        <v>0</v>
      </c>
      <c r="J966" s="551">
        <v>-3424000</v>
      </c>
      <c r="K966" s="551">
        <v>3076000</v>
      </c>
      <c r="L966" s="551">
        <v>3075300</v>
      </c>
      <c r="M966" s="551">
        <v>3075300</v>
      </c>
      <c r="N966" s="551">
        <v>0</v>
      </c>
      <c r="O966" s="551">
        <v>0</v>
      </c>
      <c r="P966" s="551">
        <v>0</v>
      </c>
      <c r="Q966" s="551">
        <v>0</v>
      </c>
      <c r="R966" s="551">
        <v>700</v>
      </c>
    </row>
    <row r="967" spans="1:18">
      <c r="A967" s="622" t="s">
        <v>1806</v>
      </c>
      <c r="B967" s="622" t="s">
        <v>206</v>
      </c>
      <c r="C967" s="550">
        <v>6500000</v>
      </c>
      <c r="D967" s="550">
        <v>0</v>
      </c>
      <c r="E967" s="550">
        <v>0</v>
      </c>
      <c r="F967" s="550">
        <v>-3424000</v>
      </c>
      <c r="G967" s="550"/>
      <c r="H967" s="550">
        <v>0</v>
      </c>
      <c r="I967" s="550"/>
      <c r="J967" s="550">
        <v>-3424000</v>
      </c>
      <c r="K967" s="550">
        <v>3076000</v>
      </c>
      <c r="L967" s="550">
        <v>3075300</v>
      </c>
      <c r="M967" s="550">
        <v>3075300</v>
      </c>
      <c r="N967" s="550">
        <v>0</v>
      </c>
      <c r="O967" s="550">
        <v>0</v>
      </c>
      <c r="P967" s="550">
        <v>0</v>
      </c>
      <c r="Q967" s="550">
        <v>0</v>
      </c>
      <c r="R967" s="550">
        <v>700</v>
      </c>
    </row>
    <row r="968" spans="1:18">
      <c r="A968" s="622" t="s">
        <v>1805</v>
      </c>
      <c r="B968" s="622" t="s">
        <v>316</v>
      </c>
      <c r="C968" s="551">
        <v>526500000</v>
      </c>
      <c r="D968" s="551">
        <v>0</v>
      </c>
      <c r="E968" s="551">
        <v>0</v>
      </c>
      <c r="F968" s="551">
        <v>0</v>
      </c>
      <c r="G968" s="551">
        <v>0</v>
      </c>
      <c r="H968" s="551">
        <v>-1440000</v>
      </c>
      <c r="I968" s="551">
        <v>0</v>
      </c>
      <c r="J968" s="551">
        <v>-1440000</v>
      </c>
      <c r="K968" s="551">
        <v>525060000</v>
      </c>
      <c r="L968" s="551">
        <v>525032880</v>
      </c>
      <c r="M968" s="551">
        <v>525032880</v>
      </c>
      <c r="N968" s="551">
        <v>0</v>
      </c>
      <c r="O968" s="551">
        <v>0</v>
      </c>
      <c r="P968" s="551">
        <v>0</v>
      </c>
      <c r="Q968" s="551">
        <v>0</v>
      </c>
      <c r="R968" s="551">
        <v>27120</v>
      </c>
    </row>
    <row r="969" spans="1:18">
      <c r="A969" s="622" t="s">
        <v>1806</v>
      </c>
      <c r="B969" s="622" t="s">
        <v>318</v>
      </c>
      <c r="C969" s="550">
        <v>526500000</v>
      </c>
      <c r="D969" s="550">
        <v>0</v>
      </c>
      <c r="E969" s="550">
        <v>0</v>
      </c>
      <c r="F969" s="550">
        <v>0</v>
      </c>
      <c r="G969" s="550"/>
      <c r="H969" s="550">
        <v>-1440000</v>
      </c>
      <c r="I969" s="550"/>
      <c r="J969" s="550">
        <v>-1440000</v>
      </c>
      <c r="K969" s="550">
        <v>525060000</v>
      </c>
      <c r="L969" s="550">
        <v>525032880</v>
      </c>
      <c r="M969" s="550">
        <v>525032880</v>
      </c>
      <c r="N969" s="550">
        <v>0</v>
      </c>
      <c r="O969" s="550">
        <v>0</v>
      </c>
      <c r="P969" s="550">
        <v>0</v>
      </c>
      <c r="Q969" s="550">
        <v>0</v>
      </c>
      <c r="R969" s="550">
        <v>27120</v>
      </c>
    </row>
    <row r="970" spans="1:18">
      <c r="A970" s="622" t="s">
        <v>1805</v>
      </c>
      <c r="B970" s="622" t="s">
        <v>1823</v>
      </c>
      <c r="C970" s="551">
        <v>23760000</v>
      </c>
      <c r="D970" s="551">
        <v>0</v>
      </c>
      <c r="E970" s="551">
        <v>0</v>
      </c>
      <c r="F970" s="551">
        <v>0</v>
      </c>
      <c r="G970" s="551">
        <v>0</v>
      </c>
      <c r="H970" s="551">
        <v>0</v>
      </c>
      <c r="I970" s="551">
        <v>0</v>
      </c>
      <c r="J970" s="551">
        <v>0</v>
      </c>
      <c r="K970" s="551">
        <v>23760000</v>
      </c>
      <c r="L970" s="551">
        <v>23760000</v>
      </c>
      <c r="M970" s="551">
        <v>23760000</v>
      </c>
      <c r="N970" s="551">
        <v>0</v>
      </c>
      <c r="O970" s="551">
        <v>0</v>
      </c>
      <c r="P970" s="551">
        <v>0</v>
      </c>
      <c r="Q970" s="551">
        <v>0</v>
      </c>
      <c r="R970" s="551">
        <v>0</v>
      </c>
    </row>
    <row r="971" spans="1:18">
      <c r="A971" s="622" t="s">
        <v>1806</v>
      </c>
      <c r="B971" s="622" t="s">
        <v>260</v>
      </c>
      <c r="C971" s="550">
        <v>14160000</v>
      </c>
      <c r="D971" s="550">
        <v>0</v>
      </c>
      <c r="E971" s="550">
        <v>0</v>
      </c>
      <c r="F971" s="550">
        <v>0</v>
      </c>
      <c r="G971" s="550"/>
      <c r="H971" s="550">
        <v>0</v>
      </c>
      <c r="I971" s="550"/>
      <c r="J971" s="550">
        <v>0</v>
      </c>
      <c r="K971" s="550">
        <v>14160000</v>
      </c>
      <c r="L971" s="550">
        <v>14160000</v>
      </c>
      <c r="M971" s="550">
        <v>14160000</v>
      </c>
      <c r="N971" s="550">
        <v>0</v>
      </c>
      <c r="O971" s="550">
        <v>0</v>
      </c>
      <c r="P971" s="550">
        <v>0</v>
      </c>
      <c r="Q971" s="550">
        <v>0</v>
      </c>
      <c r="R971" s="550">
        <v>0</v>
      </c>
    </row>
    <row r="972" spans="1:18">
      <c r="A972" s="622" t="s">
        <v>1806</v>
      </c>
      <c r="B972" s="622" t="s">
        <v>2502</v>
      </c>
      <c r="C972" s="550">
        <v>9600000</v>
      </c>
      <c r="D972" s="550">
        <v>0</v>
      </c>
      <c r="E972" s="550">
        <v>0</v>
      </c>
      <c r="F972" s="550">
        <v>0</v>
      </c>
      <c r="G972" s="550"/>
      <c r="H972" s="550">
        <v>0</v>
      </c>
      <c r="I972" s="550"/>
      <c r="J972" s="550">
        <v>0</v>
      </c>
      <c r="K972" s="550">
        <v>9600000</v>
      </c>
      <c r="L972" s="550">
        <v>9600000</v>
      </c>
      <c r="M972" s="550">
        <v>9600000</v>
      </c>
      <c r="N972" s="550">
        <v>0</v>
      </c>
      <c r="O972" s="550">
        <v>0</v>
      </c>
      <c r="P972" s="550">
        <v>0</v>
      </c>
      <c r="Q972" s="550">
        <v>0</v>
      </c>
      <c r="R972" s="550">
        <v>0</v>
      </c>
    </row>
    <row r="973" spans="1:18">
      <c r="A973" s="622" t="s">
        <v>1805</v>
      </c>
      <c r="B973" s="622" t="s">
        <v>159</v>
      </c>
      <c r="C973" s="551">
        <v>1000000</v>
      </c>
      <c r="D973" s="551">
        <v>0</v>
      </c>
      <c r="E973" s="551">
        <v>0</v>
      </c>
      <c r="F973" s="551">
        <v>3000000</v>
      </c>
      <c r="G973" s="551">
        <v>0</v>
      </c>
      <c r="H973" s="551">
        <v>-788000</v>
      </c>
      <c r="I973" s="551">
        <v>0</v>
      </c>
      <c r="J973" s="551">
        <v>2212000</v>
      </c>
      <c r="K973" s="551">
        <v>3212000</v>
      </c>
      <c r="L973" s="551">
        <v>3211130</v>
      </c>
      <c r="M973" s="551">
        <v>3211130</v>
      </c>
      <c r="N973" s="551">
        <v>0</v>
      </c>
      <c r="O973" s="551">
        <v>0</v>
      </c>
      <c r="P973" s="551">
        <v>0</v>
      </c>
      <c r="Q973" s="551">
        <v>0</v>
      </c>
      <c r="R973" s="551">
        <v>870</v>
      </c>
    </row>
    <row r="974" spans="1:18">
      <c r="A974" s="622" t="s">
        <v>1806</v>
      </c>
      <c r="B974" s="622" t="s">
        <v>159</v>
      </c>
      <c r="C974" s="550">
        <v>1000000</v>
      </c>
      <c r="D974" s="550">
        <v>0</v>
      </c>
      <c r="E974" s="550">
        <v>0</v>
      </c>
      <c r="F974" s="550">
        <v>3000000</v>
      </c>
      <c r="G974" s="550"/>
      <c r="H974" s="550">
        <v>-788000</v>
      </c>
      <c r="I974" s="550"/>
      <c r="J974" s="550">
        <v>2212000</v>
      </c>
      <c r="K974" s="550">
        <v>3212000</v>
      </c>
      <c r="L974" s="550">
        <v>3211130</v>
      </c>
      <c r="M974" s="550">
        <v>3211130</v>
      </c>
      <c r="N974" s="550">
        <v>0</v>
      </c>
      <c r="O974" s="550">
        <v>0</v>
      </c>
      <c r="P974" s="550">
        <v>0</v>
      </c>
      <c r="Q974" s="550">
        <v>0</v>
      </c>
      <c r="R974" s="550">
        <v>870</v>
      </c>
    </row>
    <row r="975" spans="1:18">
      <c r="A975" s="622" t="s">
        <v>1805</v>
      </c>
      <c r="B975" s="622" t="s">
        <v>313</v>
      </c>
      <c r="C975" s="551">
        <v>172127000</v>
      </c>
      <c r="D975" s="551">
        <v>0</v>
      </c>
      <c r="E975" s="551">
        <v>0</v>
      </c>
      <c r="F975" s="551">
        <v>0</v>
      </c>
      <c r="G975" s="551">
        <v>0</v>
      </c>
      <c r="H975" s="551">
        <v>-1847000</v>
      </c>
      <c r="I975" s="551">
        <v>0</v>
      </c>
      <c r="J975" s="551">
        <v>-1847000</v>
      </c>
      <c r="K975" s="551">
        <v>170280000</v>
      </c>
      <c r="L975" s="551">
        <v>170271610</v>
      </c>
      <c r="M975" s="551">
        <v>170271610</v>
      </c>
      <c r="N975" s="551">
        <v>0</v>
      </c>
      <c r="O975" s="551">
        <v>0</v>
      </c>
      <c r="P975" s="551">
        <v>0</v>
      </c>
      <c r="Q975" s="551">
        <v>0</v>
      </c>
      <c r="R975" s="551">
        <v>8390</v>
      </c>
    </row>
    <row r="976" spans="1:18">
      <c r="A976" s="622" t="s">
        <v>1806</v>
      </c>
      <c r="B976" s="622" t="s">
        <v>2401</v>
      </c>
      <c r="C976" s="550">
        <v>123555000</v>
      </c>
      <c r="D976" s="550">
        <v>0</v>
      </c>
      <c r="E976" s="550">
        <v>0</v>
      </c>
      <c r="F976" s="550">
        <v>2000000</v>
      </c>
      <c r="G976" s="550"/>
      <c r="H976" s="550">
        <v>-280000</v>
      </c>
      <c r="I976" s="550"/>
      <c r="J976" s="550">
        <v>1720000</v>
      </c>
      <c r="K976" s="550">
        <v>125275000</v>
      </c>
      <c r="L976" s="550">
        <v>125274470</v>
      </c>
      <c r="M976" s="550">
        <v>125274470</v>
      </c>
      <c r="N976" s="550">
        <v>0</v>
      </c>
      <c r="O976" s="550">
        <v>0</v>
      </c>
      <c r="P976" s="550">
        <v>0</v>
      </c>
      <c r="Q976" s="550">
        <v>0</v>
      </c>
      <c r="R976" s="550">
        <v>530</v>
      </c>
    </row>
    <row r="977" spans="1:18">
      <c r="A977" s="622" t="s">
        <v>1806</v>
      </c>
      <c r="B977" s="622" t="s">
        <v>2568</v>
      </c>
      <c r="C977" s="550">
        <v>48572000</v>
      </c>
      <c r="D977" s="550">
        <v>0</v>
      </c>
      <c r="E977" s="550">
        <v>0</v>
      </c>
      <c r="F977" s="550">
        <v>-2000000</v>
      </c>
      <c r="G977" s="550"/>
      <c r="H977" s="550">
        <v>-1567000</v>
      </c>
      <c r="I977" s="550"/>
      <c r="J977" s="550">
        <v>-3567000</v>
      </c>
      <c r="K977" s="550">
        <v>45005000</v>
      </c>
      <c r="L977" s="550">
        <v>44997140</v>
      </c>
      <c r="M977" s="550">
        <v>44997140</v>
      </c>
      <c r="N977" s="550">
        <v>0</v>
      </c>
      <c r="O977" s="550">
        <v>0</v>
      </c>
      <c r="P977" s="550">
        <v>0</v>
      </c>
      <c r="Q977" s="550">
        <v>0</v>
      </c>
      <c r="R977" s="550">
        <v>7860</v>
      </c>
    </row>
    <row r="978" spans="1:18">
      <c r="A978" s="622" t="s">
        <v>1805</v>
      </c>
      <c r="B978" s="622" t="s">
        <v>160</v>
      </c>
      <c r="C978" s="551">
        <v>12000000</v>
      </c>
      <c r="D978" s="551">
        <v>0</v>
      </c>
      <c r="E978" s="551">
        <v>0</v>
      </c>
      <c r="F978" s="551">
        <v>-3000000</v>
      </c>
      <c r="G978" s="551">
        <v>0</v>
      </c>
      <c r="H978" s="551">
        <v>5920000</v>
      </c>
      <c r="I978" s="551">
        <v>0</v>
      </c>
      <c r="J978" s="551">
        <v>2920000</v>
      </c>
      <c r="K978" s="551">
        <v>14920000</v>
      </c>
      <c r="L978" s="551">
        <v>14913030</v>
      </c>
      <c r="M978" s="551">
        <v>14913030</v>
      </c>
      <c r="N978" s="551">
        <v>0</v>
      </c>
      <c r="O978" s="551">
        <v>0</v>
      </c>
      <c r="P978" s="551">
        <v>0</v>
      </c>
      <c r="Q978" s="551">
        <v>0</v>
      </c>
      <c r="R978" s="551">
        <v>6970</v>
      </c>
    </row>
    <row r="979" spans="1:18">
      <c r="A979" s="622" t="s">
        <v>1806</v>
      </c>
      <c r="B979" s="622" t="s">
        <v>161</v>
      </c>
      <c r="C979" s="550">
        <v>12000000</v>
      </c>
      <c r="D979" s="550">
        <v>0</v>
      </c>
      <c r="E979" s="550">
        <v>0</v>
      </c>
      <c r="F979" s="550">
        <v>-3000000</v>
      </c>
      <c r="G979" s="550"/>
      <c r="H979" s="550">
        <v>5920000</v>
      </c>
      <c r="I979" s="550"/>
      <c r="J979" s="550">
        <v>2920000</v>
      </c>
      <c r="K979" s="550">
        <v>14920000</v>
      </c>
      <c r="L979" s="550">
        <v>14913030</v>
      </c>
      <c r="M979" s="550">
        <v>14913030</v>
      </c>
      <c r="N979" s="550">
        <v>0</v>
      </c>
      <c r="O979" s="550">
        <v>0</v>
      </c>
      <c r="P979" s="550">
        <v>0</v>
      </c>
      <c r="Q979" s="550">
        <v>0</v>
      </c>
      <c r="R979" s="550">
        <v>6970</v>
      </c>
    </row>
    <row r="980" spans="1:18">
      <c r="A980" s="622" t="s">
        <v>1805</v>
      </c>
      <c r="B980" s="622" t="s">
        <v>2460</v>
      </c>
      <c r="C980" s="551">
        <v>800000</v>
      </c>
      <c r="D980" s="551">
        <v>0</v>
      </c>
      <c r="E980" s="551">
        <v>0</v>
      </c>
      <c r="F980" s="551">
        <v>0</v>
      </c>
      <c r="G980" s="551">
        <v>0</v>
      </c>
      <c r="H980" s="551">
        <v>-800000</v>
      </c>
      <c r="I980" s="551">
        <v>0</v>
      </c>
      <c r="J980" s="551">
        <v>-800000</v>
      </c>
      <c r="K980" s="551">
        <v>0</v>
      </c>
      <c r="L980" s="551">
        <v>0</v>
      </c>
      <c r="M980" s="551">
        <v>0</v>
      </c>
      <c r="N980" s="551">
        <v>0</v>
      </c>
      <c r="O980" s="551">
        <v>0</v>
      </c>
      <c r="P980" s="551">
        <v>0</v>
      </c>
      <c r="Q980" s="551">
        <v>0</v>
      </c>
      <c r="R980" s="551">
        <v>0</v>
      </c>
    </row>
    <row r="981" spans="1:18">
      <c r="A981" s="622" t="s">
        <v>1806</v>
      </c>
      <c r="B981" s="622" t="s">
        <v>2490</v>
      </c>
      <c r="C981" s="550">
        <v>800000</v>
      </c>
      <c r="D981" s="550">
        <v>0</v>
      </c>
      <c r="E981" s="550">
        <v>0</v>
      </c>
      <c r="F981" s="550">
        <v>0</v>
      </c>
      <c r="G981" s="550"/>
      <c r="H981" s="550">
        <v>-800000</v>
      </c>
      <c r="I981" s="550"/>
      <c r="J981" s="550">
        <v>-800000</v>
      </c>
      <c r="K981" s="550">
        <v>0</v>
      </c>
      <c r="L981" s="550">
        <v>0</v>
      </c>
      <c r="M981" s="550">
        <v>0</v>
      </c>
      <c r="N981" s="550">
        <v>0</v>
      </c>
      <c r="O981" s="550">
        <v>0</v>
      </c>
      <c r="P981" s="550">
        <v>0</v>
      </c>
      <c r="Q981" s="550">
        <v>0</v>
      </c>
      <c r="R981" s="550">
        <v>0</v>
      </c>
    </row>
    <row r="982" spans="1:18">
      <c r="A982" s="622" t="s">
        <v>1805</v>
      </c>
      <c r="B982" s="622" t="s">
        <v>315</v>
      </c>
      <c r="C982" s="551">
        <v>14040000</v>
      </c>
      <c r="D982" s="551">
        <v>0</v>
      </c>
      <c r="E982" s="551">
        <v>0</v>
      </c>
      <c r="F982" s="551">
        <v>0</v>
      </c>
      <c r="G982" s="551">
        <v>0</v>
      </c>
      <c r="H982" s="551">
        <v>-1320000</v>
      </c>
      <c r="I982" s="551">
        <v>0</v>
      </c>
      <c r="J982" s="551">
        <v>-1320000</v>
      </c>
      <c r="K982" s="551">
        <v>12720000</v>
      </c>
      <c r="L982" s="551">
        <v>12624000</v>
      </c>
      <c r="M982" s="551">
        <v>12624000</v>
      </c>
      <c r="N982" s="551">
        <v>0</v>
      </c>
      <c r="O982" s="551">
        <v>0</v>
      </c>
      <c r="P982" s="551">
        <v>0</v>
      </c>
      <c r="Q982" s="551">
        <v>0</v>
      </c>
      <c r="R982" s="551">
        <v>96000</v>
      </c>
    </row>
    <row r="983" spans="1:18">
      <c r="A983" s="622" t="s">
        <v>1806</v>
      </c>
      <c r="B983" s="622" t="s">
        <v>315</v>
      </c>
      <c r="C983" s="550">
        <v>14040000</v>
      </c>
      <c r="D983" s="550">
        <v>0</v>
      </c>
      <c r="E983" s="550">
        <v>0</v>
      </c>
      <c r="F983" s="550">
        <v>0</v>
      </c>
      <c r="G983" s="550"/>
      <c r="H983" s="550">
        <v>-1320000</v>
      </c>
      <c r="I983" s="550"/>
      <c r="J983" s="550">
        <v>-1320000</v>
      </c>
      <c r="K983" s="550">
        <v>12720000</v>
      </c>
      <c r="L983" s="550">
        <v>12624000</v>
      </c>
      <c r="M983" s="550">
        <v>12624000</v>
      </c>
      <c r="N983" s="550">
        <v>0</v>
      </c>
      <c r="O983" s="550">
        <v>0</v>
      </c>
      <c r="P983" s="550">
        <v>0</v>
      </c>
      <c r="Q983" s="550">
        <v>0</v>
      </c>
      <c r="R983" s="550">
        <v>96000</v>
      </c>
    </row>
    <row r="984" spans="1:18">
      <c r="A984" s="622" t="s">
        <v>1805</v>
      </c>
      <c r="B984" s="622" t="s">
        <v>1882</v>
      </c>
      <c r="C984" s="551">
        <v>3350000</v>
      </c>
      <c r="D984" s="551">
        <v>0</v>
      </c>
      <c r="E984" s="551">
        <v>0</v>
      </c>
      <c r="F984" s="551">
        <v>0</v>
      </c>
      <c r="G984" s="551">
        <v>0</v>
      </c>
      <c r="H984" s="551">
        <v>-965000</v>
      </c>
      <c r="I984" s="551">
        <v>0</v>
      </c>
      <c r="J984" s="551">
        <v>-965000</v>
      </c>
      <c r="K984" s="551">
        <v>2385000</v>
      </c>
      <c r="L984" s="551">
        <v>2385000</v>
      </c>
      <c r="M984" s="551">
        <v>2385000</v>
      </c>
      <c r="N984" s="551">
        <v>0</v>
      </c>
      <c r="O984" s="551">
        <v>0</v>
      </c>
      <c r="P984" s="551">
        <v>0</v>
      </c>
      <c r="Q984" s="551">
        <v>0</v>
      </c>
      <c r="R984" s="551">
        <v>0</v>
      </c>
    </row>
    <row r="985" spans="1:18">
      <c r="A985" s="622" t="s">
        <v>1806</v>
      </c>
      <c r="B985" s="622" t="s">
        <v>2409</v>
      </c>
      <c r="C985" s="550">
        <v>1350000</v>
      </c>
      <c r="D985" s="550">
        <v>0</v>
      </c>
      <c r="E985" s="550">
        <v>0</v>
      </c>
      <c r="F985" s="550">
        <v>0</v>
      </c>
      <c r="G985" s="550"/>
      <c r="H985" s="550">
        <v>-825000</v>
      </c>
      <c r="I985" s="550"/>
      <c r="J985" s="550">
        <v>-825000</v>
      </c>
      <c r="K985" s="550">
        <v>525000</v>
      </c>
      <c r="L985" s="550">
        <v>525000</v>
      </c>
      <c r="M985" s="550">
        <v>525000</v>
      </c>
      <c r="N985" s="550">
        <v>0</v>
      </c>
      <c r="O985" s="550">
        <v>0</v>
      </c>
      <c r="P985" s="550">
        <v>0</v>
      </c>
      <c r="Q985" s="550">
        <v>0</v>
      </c>
      <c r="R985" s="550">
        <v>0</v>
      </c>
    </row>
    <row r="986" spans="1:18">
      <c r="A986" s="622" t="s">
        <v>1806</v>
      </c>
      <c r="B986" s="622" t="s">
        <v>2583</v>
      </c>
      <c r="C986" s="550">
        <v>2000000</v>
      </c>
      <c r="D986" s="550">
        <v>0</v>
      </c>
      <c r="E986" s="550">
        <v>0</v>
      </c>
      <c r="F986" s="550">
        <v>0</v>
      </c>
      <c r="G986" s="550"/>
      <c r="H986" s="550">
        <v>-140000</v>
      </c>
      <c r="I986" s="550"/>
      <c r="J986" s="550">
        <v>-140000</v>
      </c>
      <c r="K986" s="550">
        <v>1860000</v>
      </c>
      <c r="L986" s="550">
        <v>1860000</v>
      </c>
      <c r="M986" s="550">
        <v>1860000</v>
      </c>
      <c r="N986" s="550">
        <v>0</v>
      </c>
      <c r="O986" s="550">
        <v>0</v>
      </c>
      <c r="P986" s="550">
        <v>0</v>
      </c>
      <c r="Q986" s="550">
        <v>0</v>
      </c>
      <c r="R986" s="550">
        <v>0</v>
      </c>
    </row>
    <row r="987" spans="1:18">
      <c r="A987" s="622" t="s">
        <v>1805</v>
      </c>
      <c r="B987" s="622" t="s">
        <v>2592</v>
      </c>
      <c r="C987" s="551">
        <v>10674000</v>
      </c>
      <c r="D987" s="551">
        <v>0</v>
      </c>
      <c r="E987" s="551">
        <v>0</v>
      </c>
      <c r="F987" s="551">
        <v>0</v>
      </c>
      <c r="G987" s="551">
        <v>0</v>
      </c>
      <c r="H987" s="551">
        <v>14594000</v>
      </c>
      <c r="I987" s="551">
        <v>0</v>
      </c>
      <c r="J987" s="551">
        <v>14594000</v>
      </c>
      <c r="K987" s="551">
        <v>25268000</v>
      </c>
      <c r="L987" s="551">
        <v>25267320</v>
      </c>
      <c r="M987" s="551">
        <v>25267320</v>
      </c>
      <c r="N987" s="551">
        <v>0</v>
      </c>
      <c r="O987" s="551">
        <v>0</v>
      </c>
      <c r="P987" s="551">
        <v>0</v>
      </c>
      <c r="Q987" s="551">
        <v>0</v>
      </c>
      <c r="R987" s="551">
        <v>680</v>
      </c>
    </row>
    <row r="988" spans="1:18">
      <c r="A988" s="622" t="s">
        <v>1806</v>
      </c>
      <c r="B988" s="622" t="s">
        <v>2592</v>
      </c>
      <c r="C988" s="550">
        <v>10674000</v>
      </c>
      <c r="D988" s="550">
        <v>0</v>
      </c>
      <c r="E988" s="550">
        <v>0</v>
      </c>
      <c r="F988" s="550">
        <v>0</v>
      </c>
      <c r="G988" s="550"/>
      <c r="H988" s="550">
        <v>14594000</v>
      </c>
      <c r="I988" s="550"/>
      <c r="J988" s="550">
        <v>14594000</v>
      </c>
      <c r="K988" s="550">
        <v>25268000</v>
      </c>
      <c r="L988" s="550">
        <v>25267320</v>
      </c>
      <c r="M988" s="550">
        <v>25267320</v>
      </c>
      <c r="N988" s="550">
        <v>0</v>
      </c>
      <c r="O988" s="550">
        <v>0</v>
      </c>
      <c r="P988" s="550">
        <v>0</v>
      </c>
      <c r="Q988" s="550">
        <v>0</v>
      </c>
      <c r="R988" s="550">
        <v>680</v>
      </c>
    </row>
    <row r="989" spans="1:18">
      <c r="A989" s="622" t="s">
        <v>1805</v>
      </c>
      <c r="B989" s="622" t="s">
        <v>298</v>
      </c>
      <c r="C989" s="551">
        <v>12780000</v>
      </c>
      <c r="D989" s="551">
        <v>0</v>
      </c>
      <c r="E989" s="551">
        <v>0</v>
      </c>
      <c r="F989" s="551">
        <v>0</v>
      </c>
      <c r="G989" s="551">
        <v>0</v>
      </c>
      <c r="H989" s="551">
        <v>825000</v>
      </c>
      <c r="I989" s="551">
        <v>0</v>
      </c>
      <c r="J989" s="551">
        <v>825000</v>
      </c>
      <c r="K989" s="551">
        <v>13605000</v>
      </c>
      <c r="L989" s="551">
        <v>13604560</v>
      </c>
      <c r="M989" s="551">
        <v>13604560</v>
      </c>
      <c r="N989" s="551">
        <v>0</v>
      </c>
      <c r="O989" s="551">
        <v>0</v>
      </c>
      <c r="P989" s="551">
        <v>0</v>
      </c>
      <c r="Q989" s="551">
        <v>0</v>
      </c>
      <c r="R989" s="551">
        <v>440</v>
      </c>
    </row>
    <row r="990" spans="1:18">
      <c r="A990" s="622" t="s">
        <v>1806</v>
      </c>
      <c r="B990" s="622" t="s">
        <v>2602</v>
      </c>
      <c r="C990" s="550">
        <v>5700000</v>
      </c>
      <c r="D990" s="550">
        <v>0</v>
      </c>
      <c r="E990" s="550">
        <v>0</v>
      </c>
      <c r="F990" s="550">
        <v>0</v>
      </c>
      <c r="G990" s="550"/>
      <c r="H990" s="550">
        <v>300000</v>
      </c>
      <c r="I990" s="550"/>
      <c r="J990" s="550">
        <v>300000</v>
      </c>
      <c r="K990" s="550">
        <v>6000000</v>
      </c>
      <c r="L990" s="550">
        <v>6000000</v>
      </c>
      <c r="M990" s="550">
        <v>6000000</v>
      </c>
      <c r="N990" s="550">
        <v>0</v>
      </c>
      <c r="O990" s="550">
        <v>0</v>
      </c>
      <c r="P990" s="550">
        <v>0</v>
      </c>
      <c r="Q990" s="550">
        <v>0</v>
      </c>
      <c r="R990" s="550">
        <v>0</v>
      </c>
    </row>
    <row r="991" spans="1:18">
      <c r="A991" s="622" t="s">
        <v>1806</v>
      </c>
      <c r="B991" s="622" t="s">
        <v>2612</v>
      </c>
      <c r="C991" s="550">
        <v>4200000</v>
      </c>
      <c r="D991" s="550">
        <v>0</v>
      </c>
      <c r="E991" s="550">
        <v>0</v>
      </c>
      <c r="F991" s="550">
        <v>0</v>
      </c>
      <c r="G991" s="550"/>
      <c r="H991" s="550">
        <v>300000</v>
      </c>
      <c r="I991" s="550"/>
      <c r="J991" s="550">
        <v>300000</v>
      </c>
      <c r="K991" s="550">
        <v>4500000</v>
      </c>
      <c r="L991" s="550">
        <v>4500000</v>
      </c>
      <c r="M991" s="550">
        <v>4500000</v>
      </c>
      <c r="N991" s="550">
        <v>0</v>
      </c>
      <c r="O991" s="550">
        <v>0</v>
      </c>
      <c r="P991" s="550">
        <v>0</v>
      </c>
      <c r="Q991" s="550">
        <v>0</v>
      </c>
      <c r="R991" s="550">
        <v>0</v>
      </c>
    </row>
    <row r="992" spans="1:18">
      <c r="A992" s="622" t="s">
        <v>1806</v>
      </c>
      <c r="B992" s="622" t="s">
        <v>319</v>
      </c>
      <c r="C992" s="550">
        <v>1800000</v>
      </c>
      <c r="D992" s="550">
        <v>0</v>
      </c>
      <c r="E992" s="550">
        <v>0</v>
      </c>
      <c r="F992" s="550">
        <v>0</v>
      </c>
      <c r="G992" s="550"/>
      <c r="H992" s="550">
        <v>210000</v>
      </c>
      <c r="I992" s="550"/>
      <c r="J992" s="550">
        <v>210000</v>
      </c>
      <c r="K992" s="550">
        <v>2010000</v>
      </c>
      <c r="L992" s="550">
        <v>2010000</v>
      </c>
      <c r="M992" s="550">
        <v>2010000</v>
      </c>
      <c r="N992" s="550">
        <v>0</v>
      </c>
      <c r="O992" s="550">
        <v>0</v>
      </c>
      <c r="P992" s="550">
        <v>0</v>
      </c>
      <c r="Q992" s="550">
        <v>0</v>
      </c>
      <c r="R992" s="550">
        <v>0</v>
      </c>
    </row>
    <row r="993" spans="1:18">
      <c r="A993" s="622" t="s">
        <v>1806</v>
      </c>
      <c r="B993" s="622" t="s">
        <v>320</v>
      </c>
      <c r="C993" s="550">
        <v>1080000</v>
      </c>
      <c r="D993" s="550">
        <v>0</v>
      </c>
      <c r="E993" s="550">
        <v>0</v>
      </c>
      <c r="F993" s="550">
        <v>0</v>
      </c>
      <c r="G993" s="550"/>
      <c r="H993" s="550">
        <v>15000</v>
      </c>
      <c r="I993" s="550"/>
      <c r="J993" s="550">
        <v>15000</v>
      </c>
      <c r="K993" s="550">
        <v>1095000</v>
      </c>
      <c r="L993" s="550">
        <v>1094560</v>
      </c>
      <c r="M993" s="550">
        <v>1094560</v>
      </c>
      <c r="N993" s="550">
        <v>0</v>
      </c>
      <c r="O993" s="550">
        <v>0</v>
      </c>
      <c r="P993" s="550">
        <v>0</v>
      </c>
      <c r="Q993" s="550">
        <v>0</v>
      </c>
      <c r="R993" s="550">
        <v>440</v>
      </c>
    </row>
    <row r="994" spans="1:18">
      <c r="A994" s="622" t="s">
        <v>1805</v>
      </c>
      <c r="B994" s="622" t="s">
        <v>192</v>
      </c>
      <c r="C994" s="551">
        <v>2840000</v>
      </c>
      <c r="D994" s="551">
        <v>0</v>
      </c>
      <c r="E994" s="551">
        <v>0</v>
      </c>
      <c r="F994" s="551">
        <v>2200000</v>
      </c>
      <c r="G994" s="551">
        <v>0</v>
      </c>
      <c r="H994" s="551">
        <v>402000</v>
      </c>
      <c r="I994" s="551">
        <v>0</v>
      </c>
      <c r="J994" s="551">
        <v>2602000</v>
      </c>
      <c r="K994" s="551">
        <v>5442000</v>
      </c>
      <c r="L994" s="551">
        <v>5074130</v>
      </c>
      <c r="M994" s="551">
        <v>5074130</v>
      </c>
      <c r="N994" s="551">
        <v>0</v>
      </c>
      <c r="O994" s="551">
        <v>0</v>
      </c>
      <c r="P994" s="551">
        <v>0</v>
      </c>
      <c r="Q994" s="551">
        <v>0</v>
      </c>
      <c r="R994" s="551">
        <v>367870</v>
      </c>
    </row>
    <row r="995" spans="1:18">
      <c r="A995" s="622" t="s">
        <v>1806</v>
      </c>
      <c r="B995" s="622" t="s">
        <v>226</v>
      </c>
      <c r="C995" s="550">
        <v>1400000</v>
      </c>
      <c r="D995" s="550">
        <v>0</v>
      </c>
      <c r="E995" s="550">
        <v>0</v>
      </c>
      <c r="F995" s="550">
        <v>0</v>
      </c>
      <c r="G995" s="550"/>
      <c r="H995" s="550">
        <v>-50000</v>
      </c>
      <c r="I995" s="550"/>
      <c r="J995" s="550">
        <v>-50000</v>
      </c>
      <c r="K995" s="550">
        <v>1350000</v>
      </c>
      <c r="L995" s="550">
        <v>1349780</v>
      </c>
      <c r="M995" s="550">
        <v>1349780</v>
      </c>
      <c r="N995" s="550">
        <v>0</v>
      </c>
      <c r="O995" s="550">
        <v>0</v>
      </c>
      <c r="P995" s="550">
        <v>0</v>
      </c>
      <c r="Q995" s="550">
        <v>0</v>
      </c>
      <c r="R995" s="550">
        <v>220</v>
      </c>
    </row>
    <row r="996" spans="1:18">
      <c r="A996" s="622" t="s">
        <v>1806</v>
      </c>
      <c r="B996" s="622" t="s">
        <v>225</v>
      </c>
      <c r="C996" s="550">
        <v>1440000</v>
      </c>
      <c r="D996" s="550">
        <v>0</v>
      </c>
      <c r="E996" s="550">
        <v>0</v>
      </c>
      <c r="F996" s="550">
        <v>2200000</v>
      </c>
      <c r="G996" s="550"/>
      <c r="H996" s="550">
        <v>452000</v>
      </c>
      <c r="I996" s="550"/>
      <c r="J996" s="550">
        <v>2652000</v>
      </c>
      <c r="K996" s="550">
        <v>4092000</v>
      </c>
      <c r="L996" s="550">
        <v>3724350</v>
      </c>
      <c r="M996" s="550">
        <v>3724350</v>
      </c>
      <c r="N996" s="550">
        <v>0</v>
      </c>
      <c r="O996" s="550">
        <v>0</v>
      </c>
      <c r="P996" s="550">
        <v>0</v>
      </c>
      <c r="Q996" s="550">
        <v>0</v>
      </c>
      <c r="R996" s="550">
        <v>367650</v>
      </c>
    </row>
    <row r="997" spans="1:18">
      <c r="A997" s="622" t="s">
        <v>1805</v>
      </c>
      <c r="B997" s="622" t="s">
        <v>322</v>
      </c>
      <c r="C997" s="551">
        <v>4500000</v>
      </c>
      <c r="D997" s="551">
        <v>0</v>
      </c>
      <c r="E997" s="551">
        <v>0</v>
      </c>
      <c r="F997" s="551">
        <v>-2000000</v>
      </c>
      <c r="G997" s="551">
        <v>0</v>
      </c>
      <c r="H997" s="551">
        <v>-540000</v>
      </c>
      <c r="I997" s="551">
        <v>0</v>
      </c>
      <c r="J997" s="551">
        <v>-2540000</v>
      </c>
      <c r="K997" s="551">
        <v>1960000</v>
      </c>
      <c r="L997" s="551">
        <v>1925540</v>
      </c>
      <c r="M997" s="551">
        <v>1925540</v>
      </c>
      <c r="N997" s="551">
        <v>0</v>
      </c>
      <c r="O997" s="551">
        <v>0</v>
      </c>
      <c r="P997" s="551">
        <v>0</v>
      </c>
      <c r="Q997" s="551">
        <v>0</v>
      </c>
      <c r="R997" s="551">
        <v>34460</v>
      </c>
    </row>
    <row r="998" spans="1:18">
      <c r="A998" s="622" t="s">
        <v>1806</v>
      </c>
      <c r="B998" s="622" t="s">
        <v>323</v>
      </c>
      <c r="C998" s="550">
        <v>4500000</v>
      </c>
      <c r="D998" s="550">
        <v>0</v>
      </c>
      <c r="E998" s="550">
        <v>0</v>
      </c>
      <c r="F998" s="550">
        <v>-2000000</v>
      </c>
      <c r="G998" s="550"/>
      <c r="H998" s="550">
        <v>-540000</v>
      </c>
      <c r="I998" s="550"/>
      <c r="J998" s="550">
        <v>-2540000</v>
      </c>
      <c r="K998" s="550">
        <v>1960000</v>
      </c>
      <c r="L998" s="550">
        <v>1925540</v>
      </c>
      <c r="M998" s="550">
        <v>1925540</v>
      </c>
      <c r="N998" s="550">
        <v>0</v>
      </c>
      <c r="O998" s="550">
        <v>0</v>
      </c>
      <c r="P998" s="550">
        <v>0</v>
      </c>
      <c r="Q998" s="550">
        <v>0</v>
      </c>
      <c r="R998" s="550">
        <v>34460</v>
      </c>
    </row>
    <row r="999" spans="1:18">
      <c r="A999" s="622" t="s">
        <v>1805</v>
      </c>
      <c r="B999" s="622" t="s">
        <v>147</v>
      </c>
      <c r="C999" s="551">
        <v>7200000</v>
      </c>
      <c r="D999" s="551">
        <v>0</v>
      </c>
      <c r="E999" s="551">
        <v>0</v>
      </c>
      <c r="F999" s="551">
        <v>0</v>
      </c>
      <c r="G999" s="551">
        <v>0</v>
      </c>
      <c r="H999" s="551">
        <v>578000</v>
      </c>
      <c r="I999" s="551">
        <v>0</v>
      </c>
      <c r="J999" s="551">
        <v>578000</v>
      </c>
      <c r="K999" s="551">
        <v>7778000</v>
      </c>
      <c r="L999" s="551">
        <v>7758200</v>
      </c>
      <c r="M999" s="551">
        <v>7758200</v>
      </c>
      <c r="N999" s="551">
        <v>0</v>
      </c>
      <c r="O999" s="551">
        <v>0</v>
      </c>
      <c r="P999" s="551">
        <v>0</v>
      </c>
      <c r="Q999" s="551">
        <v>0</v>
      </c>
      <c r="R999" s="551">
        <v>19800</v>
      </c>
    </row>
    <row r="1000" spans="1:18">
      <c r="A1000" s="622" t="s">
        <v>1806</v>
      </c>
      <c r="B1000" s="622" t="s">
        <v>148</v>
      </c>
      <c r="C1000" s="550">
        <v>7200000</v>
      </c>
      <c r="D1000" s="550">
        <v>0</v>
      </c>
      <c r="E1000" s="550">
        <v>0</v>
      </c>
      <c r="F1000" s="550">
        <v>0</v>
      </c>
      <c r="G1000" s="550"/>
      <c r="H1000" s="550">
        <v>578000</v>
      </c>
      <c r="I1000" s="550"/>
      <c r="J1000" s="550">
        <v>578000</v>
      </c>
      <c r="K1000" s="550">
        <v>7778000</v>
      </c>
      <c r="L1000" s="550">
        <v>7758200</v>
      </c>
      <c r="M1000" s="550">
        <v>7758200</v>
      </c>
      <c r="N1000" s="550">
        <v>0</v>
      </c>
      <c r="O1000" s="550">
        <v>0</v>
      </c>
      <c r="P1000" s="550">
        <v>0</v>
      </c>
      <c r="Q1000" s="550">
        <v>0</v>
      </c>
      <c r="R1000" s="550">
        <v>19800</v>
      </c>
    </row>
    <row r="1001" spans="1:18">
      <c r="A1001" s="622" t="s">
        <v>1804</v>
      </c>
      <c r="B1001" s="622" t="s">
        <v>2597</v>
      </c>
      <c r="C1001" s="550">
        <v>1484700000</v>
      </c>
      <c r="D1001" s="550">
        <v>0</v>
      </c>
      <c r="E1001" s="550">
        <v>0</v>
      </c>
      <c r="F1001" s="550">
        <v>0</v>
      </c>
      <c r="G1001" s="550">
        <v>0</v>
      </c>
      <c r="H1001" s="550">
        <v>-276653000</v>
      </c>
      <c r="I1001" s="550">
        <v>0</v>
      </c>
      <c r="J1001" s="550">
        <v>-276653000</v>
      </c>
      <c r="K1001" s="550">
        <v>1208047000</v>
      </c>
      <c r="L1001" s="550">
        <v>1191329325</v>
      </c>
      <c r="M1001" s="550">
        <v>1191329325</v>
      </c>
      <c r="N1001" s="550">
        <v>0</v>
      </c>
      <c r="O1001" s="550">
        <v>0</v>
      </c>
      <c r="P1001" s="550">
        <v>0</v>
      </c>
      <c r="Q1001" s="550">
        <v>0</v>
      </c>
      <c r="R1001" s="550">
        <v>16717675</v>
      </c>
    </row>
    <row r="1002" spans="1:18">
      <c r="A1002" s="622" t="s">
        <v>1805</v>
      </c>
      <c r="B1002" s="622" t="s">
        <v>321</v>
      </c>
      <c r="C1002" s="551">
        <v>81182000</v>
      </c>
      <c r="D1002" s="551">
        <v>0</v>
      </c>
      <c r="E1002" s="551">
        <v>0</v>
      </c>
      <c r="F1002" s="551">
        <v>0</v>
      </c>
      <c r="G1002" s="551">
        <v>0</v>
      </c>
      <c r="H1002" s="551">
        <v>-10150000</v>
      </c>
      <c r="I1002" s="551">
        <v>0</v>
      </c>
      <c r="J1002" s="551">
        <v>-10150000</v>
      </c>
      <c r="K1002" s="551">
        <v>71032000</v>
      </c>
      <c r="L1002" s="551">
        <v>70879176</v>
      </c>
      <c r="M1002" s="551">
        <v>70879176</v>
      </c>
      <c r="N1002" s="551">
        <v>0</v>
      </c>
      <c r="O1002" s="551">
        <v>0</v>
      </c>
      <c r="P1002" s="551">
        <v>0</v>
      </c>
      <c r="Q1002" s="551">
        <v>0</v>
      </c>
      <c r="R1002" s="551">
        <v>152824</v>
      </c>
    </row>
    <row r="1003" spans="1:18">
      <c r="A1003" s="622" t="s">
        <v>1806</v>
      </c>
      <c r="B1003" s="622" t="s">
        <v>144</v>
      </c>
      <c r="C1003" s="550">
        <v>26892000</v>
      </c>
      <c r="D1003" s="550">
        <v>0</v>
      </c>
      <c r="E1003" s="550">
        <v>0</v>
      </c>
      <c r="F1003" s="550">
        <v>-5000000</v>
      </c>
      <c r="G1003" s="550"/>
      <c r="H1003" s="550">
        <v>-700000</v>
      </c>
      <c r="I1003" s="550"/>
      <c r="J1003" s="550">
        <v>-5700000</v>
      </c>
      <c r="K1003" s="550">
        <v>21192000</v>
      </c>
      <c r="L1003" s="550">
        <v>21041020</v>
      </c>
      <c r="M1003" s="550">
        <v>21041020</v>
      </c>
      <c r="N1003" s="550">
        <v>0</v>
      </c>
      <c r="O1003" s="550">
        <v>0</v>
      </c>
      <c r="P1003" s="550">
        <v>0</v>
      </c>
      <c r="Q1003" s="550">
        <v>0</v>
      </c>
      <c r="R1003" s="550">
        <v>150980</v>
      </c>
    </row>
    <row r="1004" spans="1:18">
      <c r="A1004" s="622" t="s">
        <v>1806</v>
      </c>
      <c r="B1004" s="622" t="s">
        <v>204</v>
      </c>
      <c r="C1004" s="550">
        <v>9200000</v>
      </c>
      <c r="D1004" s="550">
        <v>0</v>
      </c>
      <c r="E1004" s="550">
        <v>0</v>
      </c>
      <c r="F1004" s="550">
        <v>12000000</v>
      </c>
      <c r="G1004" s="550"/>
      <c r="H1004" s="550">
        <v>-345000</v>
      </c>
      <c r="I1004" s="550"/>
      <c r="J1004" s="550">
        <v>11655000</v>
      </c>
      <c r="K1004" s="550">
        <v>20855000</v>
      </c>
      <c r="L1004" s="550">
        <v>20854482</v>
      </c>
      <c r="M1004" s="550">
        <v>20854482</v>
      </c>
      <c r="N1004" s="550">
        <v>0</v>
      </c>
      <c r="O1004" s="550">
        <v>0</v>
      </c>
      <c r="P1004" s="550">
        <v>0</v>
      </c>
      <c r="Q1004" s="550">
        <v>0</v>
      </c>
      <c r="R1004" s="550">
        <v>518</v>
      </c>
    </row>
    <row r="1005" spans="1:18">
      <c r="A1005" s="622" t="s">
        <v>1806</v>
      </c>
      <c r="B1005" s="622" t="s">
        <v>220</v>
      </c>
      <c r="C1005" s="550">
        <v>6200000</v>
      </c>
      <c r="D1005" s="550">
        <v>0</v>
      </c>
      <c r="E1005" s="550">
        <v>0</v>
      </c>
      <c r="F1005" s="550">
        <v>4000000</v>
      </c>
      <c r="G1005" s="550"/>
      <c r="H1005" s="550">
        <v>-1684000</v>
      </c>
      <c r="I1005" s="550"/>
      <c r="J1005" s="550">
        <v>2316000</v>
      </c>
      <c r="K1005" s="550">
        <v>8516000</v>
      </c>
      <c r="L1005" s="550">
        <v>8515400</v>
      </c>
      <c r="M1005" s="550">
        <v>8515400</v>
      </c>
      <c r="N1005" s="550">
        <v>0</v>
      </c>
      <c r="O1005" s="550">
        <v>0</v>
      </c>
      <c r="P1005" s="550">
        <v>0</v>
      </c>
      <c r="Q1005" s="550">
        <v>0</v>
      </c>
      <c r="R1005" s="550">
        <v>600</v>
      </c>
    </row>
    <row r="1006" spans="1:18">
      <c r="A1006" s="622" t="s">
        <v>1806</v>
      </c>
      <c r="B1006" s="622" t="s">
        <v>206</v>
      </c>
      <c r="C1006" s="550">
        <v>38890000</v>
      </c>
      <c r="D1006" s="550">
        <v>0</v>
      </c>
      <c r="E1006" s="550">
        <v>0</v>
      </c>
      <c r="F1006" s="550">
        <v>-11000000</v>
      </c>
      <c r="G1006" s="550"/>
      <c r="H1006" s="550">
        <v>-7421000</v>
      </c>
      <c r="I1006" s="550"/>
      <c r="J1006" s="550">
        <v>-18421000</v>
      </c>
      <c r="K1006" s="550">
        <v>20469000</v>
      </c>
      <c r="L1006" s="550">
        <v>20468274</v>
      </c>
      <c r="M1006" s="550">
        <v>20468274</v>
      </c>
      <c r="N1006" s="550">
        <v>0</v>
      </c>
      <c r="O1006" s="550">
        <v>0</v>
      </c>
      <c r="P1006" s="550">
        <v>0</v>
      </c>
      <c r="Q1006" s="550">
        <v>0</v>
      </c>
      <c r="R1006" s="550">
        <v>726</v>
      </c>
    </row>
    <row r="1007" spans="1:18">
      <c r="A1007" s="622" t="s">
        <v>1805</v>
      </c>
      <c r="B1007" s="622" t="s">
        <v>278</v>
      </c>
      <c r="C1007" s="551">
        <v>42000000</v>
      </c>
      <c r="D1007" s="551">
        <v>0</v>
      </c>
      <c r="E1007" s="551">
        <v>0</v>
      </c>
      <c r="F1007" s="551">
        <v>0</v>
      </c>
      <c r="G1007" s="551">
        <v>0</v>
      </c>
      <c r="H1007" s="551">
        <v>-40598000</v>
      </c>
      <c r="I1007" s="551">
        <v>0</v>
      </c>
      <c r="J1007" s="551">
        <v>-40598000</v>
      </c>
      <c r="K1007" s="551">
        <v>1402000</v>
      </c>
      <c r="L1007" s="551">
        <v>1401150</v>
      </c>
      <c r="M1007" s="551">
        <v>1401150</v>
      </c>
      <c r="N1007" s="551">
        <v>0</v>
      </c>
      <c r="O1007" s="551">
        <v>0</v>
      </c>
      <c r="P1007" s="551">
        <v>0</v>
      </c>
      <c r="Q1007" s="551">
        <v>0</v>
      </c>
      <c r="R1007" s="551">
        <v>850</v>
      </c>
    </row>
    <row r="1008" spans="1:18">
      <c r="A1008" s="622" t="s">
        <v>1806</v>
      </c>
      <c r="B1008" s="622" t="s">
        <v>279</v>
      </c>
      <c r="C1008" s="550">
        <v>36000000</v>
      </c>
      <c r="D1008" s="550">
        <v>0</v>
      </c>
      <c r="E1008" s="550">
        <v>0</v>
      </c>
      <c r="F1008" s="550">
        <v>0</v>
      </c>
      <c r="G1008" s="550"/>
      <c r="H1008" s="550">
        <v>-36000000</v>
      </c>
      <c r="I1008" s="550"/>
      <c r="J1008" s="550">
        <v>-36000000</v>
      </c>
      <c r="K1008" s="550">
        <v>0</v>
      </c>
      <c r="L1008" s="550">
        <v>0</v>
      </c>
      <c r="M1008" s="550">
        <v>0</v>
      </c>
      <c r="N1008" s="550">
        <v>0</v>
      </c>
      <c r="O1008" s="550">
        <v>0</v>
      </c>
      <c r="P1008" s="550">
        <v>0</v>
      </c>
      <c r="Q1008" s="550">
        <v>0</v>
      </c>
      <c r="R1008" s="550">
        <v>0</v>
      </c>
    </row>
    <row r="1009" spans="1:18">
      <c r="A1009" s="622" t="s">
        <v>1806</v>
      </c>
      <c r="B1009" s="622" t="s">
        <v>1280</v>
      </c>
      <c r="C1009" s="550">
        <v>6000000</v>
      </c>
      <c r="D1009" s="550">
        <v>0</v>
      </c>
      <c r="E1009" s="550">
        <v>0</v>
      </c>
      <c r="F1009" s="550">
        <v>0</v>
      </c>
      <c r="G1009" s="550"/>
      <c r="H1009" s="550">
        <v>-4598000</v>
      </c>
      <c r="I1009" s="550"/>
      <c r="J1009" s="550">
        <v>-4598000</v>
      </c>
      <c r="K1009" s="550">
        <v>1402000</v>
      </c>
      <c r="L1009" s="550">
        <v>1401150</v>
      </c>
      <c r="M1009" s="550">
        <v>1401150</v>
      </c>
      <c r="N1009" s="550">
        <v>0</v>
      </c>
      <c r="O1009" s="550">
        <v>0</v>
      </c>
      <c r="P1009" s="550">
        <v>0</v>
      </c>
      <c r="Q1009" s="550">
        <v>0</v>
      </c>
      <c r="R1009" s="550">
        <v>850</v>
      </c>
    </row>
    <row r="1010" spans="1:18">
      <c r="A1010" s="622" t="s">
        <v>1805</v>
      </c>
      <c r="B1010" s="622" t="s">
        <v>1880</v>
      </c>
      <c r="C1010" s="551">
        <v>17200000</v>
      </c>
      <c r="D1010" s="551">
        <v>0</v>
      </c>
      <c r="E1010" s="551">
        <v>0</v>
      </c>
      <c r="F1010" s="551">
        <v>0</v>
      </c>
      <c r="G1010" s="551">
        <v>0</v>
      </c>
      <c r="H1010" s="551">
        <v>-1408000</v>
      </c>
      <c r="I1010" s="551">
        <v>0</v>
      </c>
      <c r="J1010" s="551">
        <v>-1408000</v>
      </c>
      <c r="K1010" s="551">
        <v>15792000</v>
      </c>
      <c r="L1010" s="551">
        <v>15471600</v>
      </c>
      <c r="M1010" s="551">
        <v>15471600</v>
      </c>
      <c r="N1010" s="551">
        <v>0</v>
      </c>
      <c r="O1010" s="551">
        <v>0</v>
      </c>
      <c r="P1010" s="551">
        <v>0</v>
      </c>
      <c r="Q1010" s="551">
        <v>0</v>
      </c>
      <c r="R1010" s="551">
        <v>320400</v>
      </c>
    </row>
    <row r="1011" spans="1:18">
      <c r="A1011" s="622" t="s">
        <v>1806</v>
      </c>
      <c r="B1011" s="622" t="s">
        <v>2546</v>
      </c>
      <c r="C1011" s="550">
        <v>14800000</v>
      </c>
      <c r="D1011" s="550">
        <v>0</v>
      </c>
      <c r="E1011" s="550">
        <v>0</v>
      </c>
      <c r="F1011" s="550">
        <v>0</v>
      </c>
      <c r="G1011" s="550"/>
      <c r="H1011" s="550">
        <v>-1168000</v>
      </c>
      <c r="I1011" s="550"/>
      <c r="J1011" s="550">
        <v>-1168000</v>
      </c>
      <c r="K1011" s="550">
        <v>13632000</v>
      </c>
      <c r="L1011" s="550">
        <v>13311600</v>
      </c>
      <c r="M1011" s="550">
        <v>13311600</v>
      </c>
      <c r="N1011" s="550">
        <v>0</v>
      </c>
      <c r="O1011" s="550">
        <v>0</v>
      </c>
      <c r="P1011" s="550">
        <v>0</v>
      </c>
      <c r="Q1011" s="550">
        <v>0</v>
      </c>
      <c r="R1011" s="550">
        <v>320400</v>
      </c>
    </row>
    <row r="1012" spans="1:18">
      <c r="A1012" s="622" t="s">
        <v>1806</v>
      </c>
      <c r="B1012" s="622" t="s">
        <v>469</v>
      </c>
      <c r="C1012" s="550">
        <v>2400000</v>
      </c>
      <c r="D1012" s="550">
        <v>0</v>
      </c>
      <c r="E1012" s="550">
        <v>0</v>
      </c>
      <c r="F1012" s="550">
        <v>0</v>
      </c>
      <c r="G1012" s="550"/>
      <c r="H1012" s="550">
        <v>-240000</v>
      </c>
      <c r="I1012" s="550"/>
      <c r="J1012" s="550">
        <v>-240000</v>
      </c>
      <c r="K1012" s="550">
        <v>2160000</v>
      </c>
      <c r="L1012" s="550">
        <v>2160000</v>
      </c>
      <c r="M1012" s="550">
        <v>2160000</v>
      </c>
      <c r="N1012" s="550">
        <v>0</v>
      </c>
      <c r="O1012" s="550">
        <v>0</v>
      </c>
      <c r="P1012" s="550">
        <v>0</v>
      </c>
      <c r="Q1012" s="550">
        <v>0</v>
      </c>
      <c r="R1012" s="550">
        <v>0</v>
      </c>
    </row>
    <row r="1013" spans="1:18">
      <c r="A1013" s="622" t="s">
        <v>1805</v>
      </c>
      <c r="B1013" s="622" t="s">
        <v>1878</v>
      </c>
      <c r="C1013" s="551">
        <v>750000</v>
      </c>
      <c r="D1013" s="551">
        <v>0</v>
      </c>
      <c r="E1013" s="551">
        <v>0</v>
      </c>
      <c r="F1013" s="551">
        <v>0</v>
      </c>
      <c r="G1013" s="551">
        <v>0</v>
      </c>
      <c r="H1013" s="551">
        <v>-750000</v>
      </c>
      <c r="I1013" s="551">
        <v>0</v>
      </c>
      <c r="J1013" s="551">
        <v>-750000</v>
      </c>
      <c r="K1013" s="551">
        <v>0</v>
      </c>
      <c r="L1013" s="551">
        <v>0</v>
      </c>
      <c r="M1013" s="551">
        <v>0</v>
      </c>
      <c r="N1013" s="551">
        <v>0</v>
      </c>
      <c r="O1013" s="551">
        <v>0</v>
      </c>
      <c r="P1013" s="551">
        <v>0</v>
      </c>
      <c r="Q1013" s="551">
        <v>0</v>
      </c>
      <c r="R1013" s="551">
        <v>0</v>
      </c>
    </row>
    <row r="1014" spans="1:18">
      <c r="A1014" s="622" t="s">
        <v>1806</v>
      </c>
      <c r="B1014" s="622" t="s">
        <v>206</v>
      </c>
      <c r="C1014" s="550">
        <v>750000</v>
      </c>
      <c r="D1014" s="550">
        <v>0</v>
      </c>
      <c r="E1014" s="550">
        <v>0</v>
      </c>
      <c r="F1014" s="550">
        <v>0</v>
      </c>
      <c r="G1014" s="550"/>
      <c r="H1014" s="550">
        <v>-750000</v>
      </c>
      <c r="I1014" s="550"/>
      <c r="J1014" s="550">
        <v>-750000</v>
      </c>
      <c r="K1014" s="550">
        <v>0</v>
      </c>
      <c r="L1014" s="550">
        <v>0</v>
      </c>
      <c r="M1014" s="550">
        <v>0</v>
      </c>
      <c r="N1014" s="550">
        <v>0</v>
      </c>
      <c r="O1014" s="550">
        <v>0</v>
      </c>
      <c r="P1014" s="550">
        <v>0</v>
      </c>
      <c r="Q1014" s="550">
        <v>0</v>
      </c>
      <c r="R1014" s="550">
        <v>0</v>
      </c>
    </row>
    <row r="1015" spans="1:18">
      <c r="A1015" s="622" t="s">
        <v>1805</v>
      </c>
      <c r="B1015" s="622" t="s">
        <v>256</v>
      </c>
      <c r="C1015" s="551">
        <v>1600000</v>
      </c>
      <c r="D1015" s="551">
        <v>0</v>
      </c>
      <c r="E1015" s="551">
        <v>0</v>
      </c>
      <c r="F1015" s="551">
        <v>0</v>
      </c>
      <c r="G1015" s="551">
        <v>0</v>
      </c>
      <c r="H1015" s="551">
        <v>-1600000</v>
      </c>
      <c r="I1015" s="551">
        <v>0</v>
      </c>
      <c r="J1015" s="551">
        <v>-1600000</v>
      </c>
      <c r="K1015" s="551">
        <v>0</v>
      </c>
      <c r="L1015" s="551">
        <v>0</v>
      </c>
      <c r="M1015" s="551">
        <v>0</v>
      </c>
      <c r="N1015" s="551">
        <v>0</v>
      </c>
      <c r="O1015" s="551">
        <v>0</v>
      </c>
      <c r="P1015" s="551">
        <v>0</v>
      </c>
      <c r="Q1015" s="551">
        <v>0</v>
      </c>
      <c r="R1015" s="551">
        <v>0</v>
      </c>
    </row>
    <row r="1016" spans="1:18">
      <c r="A1016" s="622" t="s">
        <v>1806</v>
      </c>
      <c r="B1016" s="622" t="s">
        <v>215</v>
      </c>
      <c r="C1016" s="550">
        <v>600000</v>
      </c>
      <c r="D1016" s="550">
        <v>0</v>
      </c>
      <c r="E1016" s="550">
        <v>0</v>
      </c>
      <c r="F1016" s="550">
        <v>0</v>
      </c>
      <c r="G1016" s="550"/>
      <c r="H1016" s="550">
        <v>-600000</v>
      </c>
      <c r="I1016" s="550"/>
      <c r="J1016" s="550">
        <v>-600000</v>
      </c>
      <c r="K1016" s="550">
        <v>0</v>
      </c>
      <c r="L1016" s="550">
        <v>0</v>
      </c>
      <c r="M1016" s="550">
        <v>0</v>
      </c>
      <c r="N1016" s="550">
        <v>0</v>
      </c>
      <c r="O1016" s="550">
        <v>0</v>
      </c>
      <c r="P1016" s="550">
        <v>0</v>
      </c>
      <c r="Q1016" s="550">
        <v>0</v>
      </c>
      <c r="R1016" s="550">
        <v>0</v>
      </c>
    </row>
    <row r="1017" spans="1:18">
      <c r="A1017" s="622" t="s">
        <v>1806</v>
      </c>
      <c r="B1017" s="622" t="s">
        <v>216</v>
      </c>
      <c r="C1017" s="550">
        <v>1000000</v>
      </c>
      <c r="D1017" s="550">
        <v>0</v>
      </c>
      <c r="E1017" s="550">
        <v>0</v>
      </c>
      <c r="F1017" s="550">
        <v>0</v>
      </c>
      <c r="G1017" s="550"/>
      <c r="H1017" s="550">
        <v>-1000000</v>
      </c>
      <c r="I1017" s="550"/>
      <c r="J1017" s="550">
        <v>-1000000</v>
      </c>
      <c r="K1017" s="550">
        <v>0</v>
      </c>
      <c r="L1017" s="550">
        <v>0</v>
      </c>
      <c r="M1017" s="550">
        <v>0</v>
      </c>
      <c r="N1017" s="550">
        <v>0</v>
      </c>
      <c r="O1017" s="550">
        <v>0</v>
      </c>
      <c r="P1017" s="550">
        <v>0</v>
      </c>
      <c r="Q1017" s="550">
        <v>0</v>
      </c>
      <c r="R1017" s="550">
        <v>0</v>
      </c>
    </row>
    <row r="1018" spans="1:18">
      <c r="A1018" s="622" t="s">
        <v>1805</v>
      </c>
      <c r="B1018" s="622" t="s">
        <v>316</v>
      </c>
      <c r="C1018" s="551">
        <v>586670000</v>
      </c>
      <c r="D1018" s="551">
        <v>0</v>
      </c>
      <c r="E1018" s="551">
        <v>0</v>
      </c>
      <c r="F1018" s="551">
        <v>0</v>
      </c>
      <c r="G1018" s="551">
        <v>0</v>
      </c>
      <c r="H1018" s="551">
        <v>-100671000</v>
      </c>
      <c r="I1018" s="551">
        <v>0</v>
      </c>
      <c r="J1018" s="551">
        <v>-100671000</v>
      </c>
      <c r="K1018" s="551">
        <v>485999000</v>
      </c>
      <c r="L1018" s="551">
        <v>478373746</v>
      </c>
      <c r="M1018" s="551">
        <v>478373746</v>
      </c>
      <c r="N1018" s="551">
        <v>0</v>
      </c>
      <c r="O1018" s="551">
        <v>0</v>
      </c>
      <c r="P1018" s="551">
        <v>0</v>
      </c>
      <c r="Q1018" s="551">
        <v>0</v>
      </c>
      <c r="R1018" s="551">
        <v>7625254</v>
      </c>
    </row>
    <row r="1019" spans="1:18">
      <c r="A1019" s="622" t="s">
        <v>1806</v>
      </c>
      <c r="B1019" s="622" t="s">
        <v>318</v>
      </c>
      <c r="C1019" s="550">
        <v>586670000</v>
      </c>
      <c r="D1019" s="550">
        <v>0</v>
      </c>
      <c r="E1019" s="550">
        <v>0</v>
      </c>
      <c r="F1019" s="550">
        <v>0</v>
      </c>
      <c r="G1019" s="550"/>
      <c r="H1019" s="550">
        <v>-100671000</v>
      </c>
      <c r="I1019" s="550"/>
      <c r="J1019" s="550">
        <v>-100671000</v>
      </c>
      <c r="K1019" s="550">
        <v>485999000</v>
      </c>
      <c r="L1019" s="550">
        <v>478373746</v>
      </c>
      <c r="M1019" s="550">
        <v>478373746</v>
      </c>
      <c r="N1019" s="550">
        <v>0</v>
      </c>
      <c r="O1019" s="550">
        <v>0</v>
      </c>
      <c r="P1019" s="550">
        <v>0</v>
      </c>
      <c r="Q1019" s="550">
        <v>0</v>
      </c>
      <c r="R1019" s="550">
        <v>7625254</v>
      </c>
    </row>
    <row r="1020" spans="1:18">
      <c r="A1020" s="622" t="s">
        <v>1805</v>
      </c>
      <c r="B1020" s="622" t="s">
        <v>1823</v>
      </c>
      <c r="C1020" s="551">
        <v>183490000</v>
      </c>
      <c r="D1020" s="551">
        <v>0</v>
      </c>
      <c r="E1020" s="551">
        <v>0</v>
      </c>
      <c r="F1020" s="551">
        <v>0</v>
      </c>
      <c r="G1020" s="551">
        <v>0</v>
      </c>
      <c r="H1020" s="551">
        <v>-44578000</v>
      </c>
      <c r="I1020" s="551">
        <v>0</v>
      </c>
      <c r="J1020" s="551">
        <v>-44578000</v>
      </c>
      <c r="K1020" s="551">
        <v>138912000</v>
      </c>
      <c r="L1020" s="551">
        <v>136421850</v>
      </c>
      <c r="M1020" s="551">
        <v>136421850</v>
      </c>
      <c r="N1020" s="551">
        <v>0</v>
      </c>
      <c r="O1020" s="551">
        <v>0</v>
      </c>
      <c r="P1020" s="551">
        <v>0</v>
      </c>
      <c r="Q1020" s="551">
        <v>0</v>
      </c>
      <c r="R1020" s="551">
        <v>2490150</v>
      </c>
    </row>
    <row r="1021" spans="1:18">
      <c r="A1021" s="622" t="s">
        <v>1806</v>
      </c>
      <c r="B1021" s="622" t="s">
        <v>2497</v>
      </c>
      <c r="C1021" s="550">
        <v>176050000</v>
      </c>
      <c r="D1021" s="550">
        <v>0</v>
      </c>
      <c r="E1021" s="550">
        <v>0</v>
      </c>
      <c r="F1021" s="550">
        <v>0</v>
      </c>
      <c r="G1021" s="550"/>
      <c r="H1021" s="550">
        <v>-44151000</v>
      </c>
      <c r="I1021" s="550"/>
      <c r="J1021" s="550">
        <v>-44151000</v>
      </c>
      <c r="K1021" s="550">
        <v>131899000</v>
      </c>
      <c r="L1021" s="550">
        <v>129629000</v>
      </c>
      <c r="M1021" s="550">
        <v>129629000</v>
      </c>
      <c r="N1021" s="550">
        <v>0</v>
      </c>
      <c r="O1021" s="550">
        <v>0</v>
      </c>
      <c r="P1021" s="550">
        <v>0</v>
      </c>
      <c r="Q1021" s="550">
        <v>0</v>
      </c>
      <c r="R1021" s="550">
        <v>2270000</v>
      </c>
    </row>
    <row r="1022" spans="1:18">
      <c r="A1022" s="622" t="s">
        <v>1806</v>
      </c>
      <c r="B1022" s="622" t="s">
        <v>260</v>
      </c>
      <c r="C1022" s="550">
        <v>5440000</v>
      </c>
      <c r="D1022" s="550">
        <v>0</v>
      </c>
      <c r="E1022" s="550">
        <v>0</v>
      </c>
      <c r="F1022" s="550">
        <v>0</v>
      </c>
      <c r="G1022" s="550"/>
      <c r="H1022" s="550">
        <v>-270000</v>
      </c>
      <c r="I1022" s="550"/>
      <c r="J1022" s="550">
        <v>-270000</v>
      </c>
      <c r="K1022" s="550">
        <v>5170000</v>
      </c>
      <c r="L1022" s="550">
        <v>4950000</v>
      </c>
      <c r="M1022" s="550">
        <v>4950000</v>
      </c>
      <c r="N1022" s="550">
        <v>0</v>
      </c>
      <c r="O1022" s="550">
        <v>0</v>
      </c>
      <c r="P1022" s="550">
        <v>0</v>
      </c>
      <c r="Q1022" s="550">
        <v>0</v>
      </c>
      <c r="R1022" s="550">
        <v>220000</v>
      </c>
    </row>
    <row r="1023" spans="1:18">
      <c r="A1023" s="622" t="s">
        <v>1806</v>
      </c>
      <c r="B1023" s="622" t="s">
        <v>2506</v>
      </c>
      <c r="C1023" s="550">
        <v>2000000</v>
      </c>
      <c r="D1023" s="550">
        <v>0</v>
      </c>
      <c r="E1023" s="550">
        <v>0</v>
      </c>
      <c r="F1023" s="550">
        <v>0</v>
      </c>
      <c r="G1023" s="550"/>
      <c r="H1023" s="550">
        <v>-157000</v>
      </c>
      <c r="I1023" s="550"/>
      <c r="J1023" s="550">
        <v>-157000</v>
      </c>
      <c r="K1023" s="550">
        <v>1843000</v>
      </c>
      <c r="L1023" s="550">
        <v>1842850</v>
      </c>
      <c r="M1023" s="550">
        <v>1842850</v>
      </c>
      <c r="N1023" s="550">
        <v>0</v>
      </c>
      <c r="O1023" s="550">
        <v>0</v>
      </c>
      <c r="P1023" s="550">
        <v>0</v>
      </c>
      <c r="Q1023" s="550">
        <v>0</v>
      </c>
      <c r="R1023" s="550">
        <v>150</v>
      </c>
    </row>
    <row r="1024" spans="1:18">
      <c r="A1024" s="622" t="s">
        <v>1805</v>
      </c>
      <c r="B1024" s="622" t="s">
        <v>313</v>
      </c>
      <c r="C1024" s="551">
        <v>281900000</v>
      </c>
      <c r="D1024" s="551">
        <v>0</v>
      </c>
      <c r="E1024" s="551">
        <v>0</v>
      </c>
      <c r="F1024" s="551">
        <v>0</v>
      </c>
      <c r="G1024" s="551">
        <v>0</v>
      </c>
      <c r="H1024" s="551">
        <v>-7248000</v>
      </c>
      <c r="I1024" s="551">
        <v>0</v>
      </c>
      <c r="J1024" s="551">
        <v>-7248000</v>
      </c>
      <c r="K1024" s="551">
        <v>274652000</v>
      </c>
      <c r="L1024" s="551">
        <v>273922320</v>
      </c>
      <c r="M1024" s="551">
        <v>273922320</v>
      </c>
      <c r="N1024" s="551">
        <v>0</v>
      </c>
      <c r="O1024" s="551">
        <v>0</v>
      </c>
      <c r="P1024" s="551">
        <v>0</v>
      </c>
      <c r="Q1024" s="551">
        <v>0</v>
      </c>
      <c r="R1024" s="551">
        <v>729680</v>
      </c>
    </row>
    <row r="1025" spans="1:18">
      <c r="A1025" s="622" t="s">
        <v>1806</v>
      </c>
      <c r="B1025" s="622" t="s">
        <v>2401</v>
      </c>
      <c r="C1025" s="550">
        <v>265200000</v>
      </c>
      <c r="D1025" s="550">
        <v>0</v>
      </c>
      <c r="E1025" s="550">
        <v>0</v>
      </c>
      <c r="F1025" s="550">
        <v>0</v>
      </c>
      <c r="G1025" s="550"/>
      <c r="H1025" s="550">
        <v>-15236000</v>
      </c>
      <c r="I1025" s="550"/>
      <c r="J1025" s="550">
        <v>-15236000</v>
      </c>
      <c r="K1025" s="550">
        <v>249964000</v>
      </c>
      <c r="L1025" s="550">
        <v>249314320</v>
      </c>
      <c r="M1025" s="550">
        <v>249314320</v>
      </c>
      <c r="N1025" s="550">
        <v>0</v>
      </c>
      <c r="O1025" s="550">
        <v>0</v>
      </c>
      <c r="P1025" s="550">
        <v>0</v>
      </c>
      <c r="Q1025" s="550">
        <v>0</v>
      </c>
      <c r="R1025" s="550">
        <v>649680</v>
      </c>
    </row>
    <row r="1026" spans="1:18">
      <c r="A1026" s="622" t="s">
        <v>1806</v>
      </c>
      <c r="B1026" s="622" t="s">
        <v>2568</v>
      </c>
      <c r="C1026" s="550">
        <v>16700000</v>
      </c>
      <c r="D1026" s="550">
        <v>0</v>
      </c>
      <c r="E1026" s="550">
        <v>0</v>
      </c>
      <c r="F1026" s="550">
        <v>0</v>
      </c>
      <c r="G1026" s="550"/>
      <c r="H1026" s="550">
        <v>7988000</v>
      </c>
      <c r="I1026" s="550"/>
      <c r="J1026" s="550">
        <v>7988000</v>
      </c>
      <c r="K1026" s="550">
        <v>24688000</v>
      </c>
      <c r="L1026" s="550">
        <v>24608000</v>
      </c>
      <c r="M1026" s="550">
        <v>24608000</v>
      </c>
      <c r="N1026" s="550">
        <v>0</v>
      </c>
      <c r="O1026" s="550">
        <v>0</v>
      </c>
      <c r="P1026" s="550">
        <v>0</v>
      </c>
      <c r="Q1026" s="550">
        <v>0</v>
      </c>
      <c r="R1026" s="550">
        <v>80000</v>
      </c>
    </row>
    <row r="1027" spans="1:18">
      <c r="A1027" s="622" t="s">
        <v>1805</v>
      </c>
      <c r="B1027" s="622" t="s">
        <v>160</v>
      </c>
      <c r="C1027" s="551">
        <v>25600000</v>
      </c>
      <c r="D1027" s="551">
        <v>0</v>
      </c>
      <c r="E1027" s="551">
        <v>0</v>
      </c>
      <c r="F1027" s="551">
        <v>0</v>
      </c>
      <c r="G1027" s="551">
        <v>0</v>
      </c>
      <c r="H1027" s="551">
        <v>-24447000</v>
      </c>
      <c r="I1027" s="551">
        <v>0</v>
      </c>
      <c r="J1027" s="551">
        <v>-24447000</v>
      </c>
      <c r="K1027" s="551">
        <v>1153000</v>
      </c>
      <c r="L1027" s="551">
        <v>1153000</v>
      </c>
      <c r="M1027" s="551">
        <v>1153000</v>
      </c>
      <c r="N1027" s="551">
        <v>0</v>
      </c>
      <c r="O1027" s="551">
        <v>0</v>
      </c>
      <c r="P1027" s="551">
        <v>0</v>
      </c>
      <c r="Q1027" s="551">
        <v>0</v>
      </c>
      <c r="R1027" s="551">
        <v>0</v>
      </c>
    </row>
    <row r="1028" spans="1:18">
      <c r="A1028" s="622" t="s">
        <v>1806</v>
      </c>
      <c r="B1028" s="622" t="s">
        <v>161</v>
      </c>
      <c r="C1028" s="550">
        <v>4000000</v>
      </c>
      <c r="D1028" s="550">
        <v>0</v>
      </c>
      <c r="E1028" s="550">
        <v>0</v>
      </c>
      <c r="F1028" s="550">
        <v>-328000</v>
      </c>
      <c r="G1028" s="550"/>
      <c r="H1028" s="550">
        <v>-3672000</v>
      </c>
      <c r="I1028" s="550"/>
      <c r="J1028" s="550">
        <v>-4000000</v>
      </c>
      <c r="K1028" s="550">
        <v>0</v>
      </c>
      <c r="L1028" s="550">
        <v>0</v>
      </c>
      <c r="M1028" s="550">
        <v>0</v>
      </c>
      <c r="N1028" s="550">
        <v>0</v>
      </c>
      <c r="O1028" s="550">
        <v>0</v>
      </c>
      <c r="P1028" s="550">
        <v>0</v>
      </c>
      <c r="Q1028" s="550">
        <v>0</v>
      </c>
      <c r="R1028" s="550">
        <v>0</v>
      </c>
    </row>
    <row r="1029" spans="1:18">
      <c r="A1029" s="622" t="s">
        <v>1806</v>
      </c>
      <c r="B1029" s="622" t="s">
        <v>280</v>
      </c>
      <c r="C1029" s="550">
        <v>4000000</v>
      </c>
      <c r="D1029" s="550">
        <v>0</v>
      </c>
      <c r="E1029" s="550">
        <v>0</v>
      </c>
      <c r="F1029" s="550">
        <v>328000</v>
      </c>
      <c r="G1029" s="550"/>
      <c r="H1029" s="550">
        <v>-4000000</v>
      </c>
      <c r="I1029" s="550"/>
      <c r="J1029" s="550">
        <v>-3672000</v>
      </c>
      <c r="K1029" s="550">
        <v>328000</v>
      </c>
      <c r="L1029" s="550">
        <v>328000</v>
      </c>
      <c r="M1029" s="550">
        <v>328000</v>
      </c>
      <c r="N1029" s="550">
        <v>0</v>
      </c>
      <c r="O1029" s="550">
        <v>0</v>
      </c>
      <c r="P1029" s="550">
        <v>0</v>
      </c>
      <c r="Q1029" s="550">
        <v>0</v>
      </c>
      <c r="R1029" s="550">
        <v>0</v>
      </c>
    </row>
    <row r="1030" spans="1:18">
      <c r="A1030" s="622" t="s">
        <v>1806</v>
      </c>
      <c r="B1030" s="622" t="s">
        <v>364</v>
      </c>
      <c r="C1030" s="550">
        <v>8000000</v>
      </c>
      <c r="D1030" s="550">
        <v>0</v>
      </c>
      <c r="E1030" s="550">
        <v>0</v>
      </c>
      <c r="F1030" s="550">
        <v>0</v>
      </c>
      <c r="G1030" s="550"/>
      <c r="H1030" s="550">
        <v>-7175000</v>
      </c>
      <c r="I1030" s="550"/>
      <c r="J1030" s="550">
        <v>-7175000</v>
      </c>
      <c r="K1030" s="550">
        <v>825000</v>
      </c>
      <c r="L1030" s="550">
        <v>825000</v>
      </c>
      <c r="M1030" s="550">
        <v>825000</v>
      </c>
      <c r="N1030" s="550">
        <v>0</v>
      </c>
      <c r="O1030" s="550">
        <v>0</v>
      </c>
      <c r="P1030" s="550">
        <v>0</v>
      </c>
      <c r="Q1030" s="550">
        <v>0</v>
      </c>
      <c r="R1030" s="550">
        <v>0</v>
      </c>
    </row>
    <row r="1031" spans="1:18">
      <c r="A1031" s="622" t="s">
        <v>1806</v>
      </c>
      <c r="B1031" s="622" t="s">
        <v>1273</v>
      </c>
      <c r="C1031" s="550">
        <v>9600000</v>
      </c>
      <c r="D1031" s="550">
        <v>0</v>
      </c>
      <c r="E1031" s="550">
        <v>0</v>
      </c>
      <c r="F1031" s="550">
        <v>0</v>
      </c>
      <c r="G1031" s="550"/>
      <c r="H1031" s="550">
        <v>-9600000</v>
      </c>
      <c r="I1031" s="550"/>
      <c r="J1031" s="550">
        <v>-9600000</v>
      </c>
      <c r="K1031" s="550">
        <v>0</v>
      </c>
      <c r="L1031" s="550">
        <v>0</v>
      </c>
      <c r="M1031" s="550">
        <v>0</v>
      </c>
      <c r="N1031" s="550">
        <v>0</v>
      </c>
      <c r="O1031" s="550">
        <v>0</v>
      </c>
      <c r="P1031" s="550">
        <v>0</v>
      </c>
      <c r="Q1031" s="550">
        <v>0</v>
      </c>
      <c r="R1031" s="550">
        <v>0</v>
      </c>
    </row>
    <row r="1032" spans="1:18">
      <c r="A1032" s="622" t="s">
        <v>1805</v>
      </c>
      <c r="B1032" s="622" t="s">
        <v>235</v>
      </c>
      <c r="C1032" s="551">
        <v>73400000</v>
      </c>
      <c r="D1032" s="551">
        <v>0</v>
      </c>
      <c r="E1032" s="551">
        <v>0</v>
      </c>
      <c r="F1032" s="551">
        <v>0</v>
      </c>
      <c r="G1032" s="551">
        <v>0</v>
      </c>
      <c r="H1032" s="551">
        <v>-24489000</v>
      </c>
      <c r="I1032" s="551">
        <v>0</v>
      </c>
      <c r="J1032" s="551">
        <v>-24489000</v>
      </c>
      <c r="K1032" s="551">
        <v>48911000</v>
      </c>
      <c r="L1032" s="551">
        <v>47022420</v>
      </c>
      <c r="M1032" s="551">
        <v>47022420</v>
      </c>
      <c r="N1032" s="551">
        <v>0</v>
      </c>
      <c r="O1032" s="551">
        <v>0</v>
      </c>
      <c r="P1032" s="551">
        <v>0</v>
      </c>
      <c r="Q1032" s="551">
        <v>0</v>
      </c>
      <c r="R1032" s="551">
        <v>1888580</v>
      </c>
    </row>
    <row r="1033" spans="1:18">
      <c r="A1033" s="622" t="s">
        <v>1806</v>
      </c>
      <c r="B1033" s="622" t="s">
        <v>235</v>
      </c>
      <c r="C1033" s="550">
        <v>73400000</v>
      </c>
      <c r="D1033" s="550">
        <v>0</v>
      </c>
      <c r="E1033" s="550">
        <v>0</v>
      </c>
      <c r="F1033" s="550">
        <v>0</v>
      </c>
      <c r="G1033" s="550"/>
      <c r="H1033" s="550">
        <v>-24489000</v>
      </c>
      <c r="I1033" s="550"/>
      <c r="J1033" s="550">
        <v>-24489000</v>
      </c>
      <c r="K1033" s="550">
        <v>48911000</v>
      </c>
      <c r="L1033" s="550">
        <v>47022420</v>
      </c>
      <c r="M1033" s="550">
        <v>47022420</v>
      </c>
      <c r="N1033" s="550">
        <v>0</v>
      </c>
      <c r="O1033" s="550">
        <v>0</v>
      </c>
      <c r="P1033" s="550">
        <v>0</v>
      </c>
      <c r="Q1033" s="550">
        <v>0</v>
      </c>
      <c r="R1033" s="550">
        <v>1888580</v>
      </c>
    </row>
    <row r="1034" spans="1:18">
      <c r="A1034" s="622" t="s">
        <v>1805</v>
      </c>
      <c r="B1034" s="622" t="s">
        <v>315</v>
      </c>
      <c r="C1034" s="551">
        <v>3000000</v>
      </c>
      <c r="D1034" s="551">
        <v>0</v>
      </c>
      <c r="E1034" s="551">
        <v>0</v>
      </c>
      <c r="F1034" s="551">
        <v>0</v>
      </c>
      <c r="G1034" s="551">
        <v>0</v>
      </c>
      <c r="H1034" s="551">
        <v>-1289000</v>
      </c>
      <c r="I1034" s="551">
        <v>0</v>
      </c>
      <c r="J1034" s="551">
        <v>-1289000</v>
      </c>
      <c r="K1034" s="551">
        <v>1711000</v>
      </c>
      <c r="L1034" s="551">
        <v>1611100</v>
      </c>
      <c r="M1034" s="551">
        <v>1611100</v>
      </c>
      <c r="N1034" s="551">
        <v>0</v>
      </c>
      <c r="O1034" s="551">
        <v>0</v>
      </c>
      <c r="P1034" s="551">
        <v>0</v>
      </c>
      <c r="Q1034" s="551">
        <v>0</v>
      </c>
      <c r="R1034" s="551">
        <v>99900</v>
      </c>
    </row>
    <row r="1035" spans="1:18">
      <c r="A1035" s="622" t="s">
        <v>1806</v>
      </c>
      <c r="B1035" s="622" t="s">
        <v>315</v>
      </c>
      <c r="C1035" s="550">
        <v>3000000</v>
      </c>
      <c r="D1035" s="550">
        <v>0</v>
      </c>
      <c r="E1035" s="550">
        <v>0</v>
      </c>
      <c r="F1035" s="550">
        <v>0</v>
      </c>
      <c r="G1035" s="550"/>
      <c r="H1035" s="550">
        <v>-1289000</v>
      </c>
      <c r="I1035" s="550"/>
      <c r="J1035" s="550">
        <v>-1289000</v>
      </c>
      <c r="K1035" s="550">
        <v>1711000</v>
      </c>
      <c r="L1035" s="550">
        <v>1611100</v>
      </c>
      <c r="M1035" s="550">
        <v>1611100</v>
      </c>
      <c r="N1035" s="550">
        <v>0</v>
      </c>
      <c r="O1035" s="550">
        <v>0</v>
      </c>
      <c r="P1035" s="550">
        <v>0</v>
      </c>
      <c r="Q1035" s="550">
        <v>0</v>
      </c>
      <c r="R1035" s="550">
        <v>99900</v>
      </c>
    </row>
    <row r="1036" spans="1:18">
      <c r="A1036" s="622" t="s">
        <v>1805</v>
      </c>
      <c r="B1036" s="622" t="s">
        <v>1851</v>
      </c>
      <c r="C1036" s="551">
        <v>180000</v>
      </c>
      <c r="D1036" s="551">
        <v>0</v>
      </c>
      <c r="E1036" s="551">
        <v>0</v>
      </c>
      <c r="F1036" s="551">
        <v>0</v>
      </c>
      <c r="G1036" s="551">
        <v>0</v>
      </c>
      <c r="H1036" s="551">
        <v>-124000</v>
      </c>
      <c r="I1036" s="551">
        <v>0</v>
      </c>
      <c r="J1036" s="551">
        <v>-124000</v>
      </c>
      <c r="K1036" s="551">
        <v>56000</v>
      </c>
      <c r="L1036" s="551">
        <v>56000</v>
      </c>
      <c r="M1036" s="551">
        <v>56000</v>
      </c>
      <c r="N1036" s="551">
        <v>0</v>
      </c>
      <c r="O1036" s="551">
        <v>0</v>
      </c>
      <c r="P1036" s="551">
        <v>0</v>
      </c>
      <c r="Q1036" s="551">
        <v>0</v>
      </c>
      <c r="R1036" s="551">
        <v>0</v>
      </c>
    </row>
    <row r="1037" spans="1:18">
      <c r="A1037" s="622" t="s">
        <v>1806</v>
      </c>
      <c r="B1037" s="622" t="s">
        <v>1851</v>
      </c>
      <c r="C1037" s="550">
        <v>180000</v>
      </c>
      <c r="D1037" s="550">
        <v>0</v>
      </c>
      <c r="E1037" s="550">
        <v>0</v>
      </c>
      <c r="F1037" s="550">
        <v>0</v>
      </c>
      <c r="G1037" s="550"/>
      <c r="H1037" s="550">
        <v>-124000</v>
      </c>
      <c r="I1037" s="550"/>
      <c r="J1037" s="550">
        <v>-124000</v>
      </c>
      <c r="K1037" s="550">
        <v>56000</v>
      </c>
      <c r="L1037" s="550">
        <v>56000</v>
      </c>
      <c r="M1037" s="550">
        <v>56000</v>
      </c>
      <c r="N1037" s="550">
        <v>0</v>
      </c>
      <c r="O1037" s="550">
        <v>0</v>
      </c>
      <c r="P1037" s="550">
        <v>0</v>
      </c>
      <c r="Q1037" s="550">
        <v>0</v>
      </c>
      <c r="R1037" s="550">
        <v>0</v>
      </c>
    </row>
    <row r="1038" spans="1:18">
      <c r="A1038" s="622" t="s">
        <v>1805</v>
      </c>
      <c r="B1038" s="622" t="s">
        <v>55</v>
      </c>
      <c r="C1038" s="551">
        <v>26400000</v>
      </c>
      <c r="D1038" s="551">
        <v>0</v>
      </c>
      <c r="E1038" s="551">
        <v>0</v>
      </c>
      <c r="F1038" s="551">
        <v>0</v>
      </c>
      <c r="G1038" s="551">
        <v>0</v>
      </c>
      <c r="H1038" s="551">
        <v>-1300000</v>
      </c>
      <c r="I1038" s="551">
        <v>0</v>
      </c>
      <c r="J1038" s="551">
        <v>-1300000</v>
      </c>
      <c r="K1038" s="551">
        <v>25100000</v>
      </c>
      <c r="L1038" s="551">
        <v>24900000</v>
      </c>
      <c r="M1038" s="551">
        <v>24900000</v>
      </c>
      <c r="N1038" s="551">
        <v>0</v>
      </c>
      <c r="O1038" s="551">
        <v>0</v>
      </c>
      <c r="P1038" s="551">
        <v>0</v>
      </c>
      <c r="Q1038" s="551">
        <v>0</v>
      </c>
      <c r="R1038" s="551">
        <v>200000</v>
      </c>
    </row>
    <row r="1039" spans="1:18">
      <c r="A1039" s="622" t="s">
        <v>1806</v>
      </c>
      <c r="B1039" s="622" t="s">
        <v>1284</v>
      </c>
      <c r="C1039" s="550">
        <v>26400000</v>
      </c>
      <c r="D1039" s="550">
        <v>0</v>
      </c>
      <c r="E1039" s="550">
        <v>0</v>
      </c>
      <c r="F1039" s="550">
        <v>0</v>
      </c>
      <c r="G1039" s="550"/>
      <c r="H1039" s="550">
        <v>-1300000</v>
      </c>
      <c r="I1039" s="550"/>
      <c r="J1039" s="550">
        <v>-1300000</v>
      </c>
      <c r="K1039" s="550">
        <v>25100000</v>
      </c>
      <c r="L1039" s="550">
        <v>24900000</v>
      </c>
      <c r="M1039" s="550">
        <v>24900000</v>
      </c>
      <c r="N1039" s="550">
        <v>0</v>
      </c>
      <c r="O1039" s="550">
        <v>0</v>
      </c>
      <c r="P1039" s="550">
        <v>0</v>
      </c>
      <c r="Q1039" s="550">
        <v>0</v>
      </c>
      <c r="R1039" s="550">
        <v>200000</v>
      </c>
    </row>
    <row r="1040" spans="1:18">
      <c r="A1040" s="622" t="s">
        <v>1805</v>
      </c>
      <c r="B1040" s="622" t="s">
        <v>1882</v>
      </c>
      <c r="C1040" s="551">
        <v>6900000</v>
      </c>
      <c r="D1040" s="551">
        <v>0</v>
      </c>
      <c r="E1040" s="551">
        <v>0</v>
      </c>
      <c r="F1040" s="551">
        <v>0</v>
      </c>
      <c r="G1040" s="551">
        <v>0</v>
      </c>
      <c r="H1040" s="551">
        <v>-1662000</v>
      </c>
      <c r="I1040" s="551">
        <v>0</v>
      </c>
      <c r="J1040" s="551">
        <v>-1662000</v>
      </c>
      <c r="K1040" s="551">
        <v>5238000</v>
      </c>
      <c r="L1040" s="551">
        <v>5237500</v>
      </c>
      <c r="M1040" s="551">
        <v>5237500</v>
      </c>
      <c r="N1040" s="551">
        <v>0</v>
      </c>
      <c r="O1040" s="551">
        <v>0</v>
      </c>
      <c r="P1040" s="551">
        <v>0</v>
      </c>
      <c r="Q1040" s="551">
        <v>0</v>
      </c>
      <c r="R1040" s="551">
        <v>500</v>
      </c>
    </row>
    <row r="1041" spans="1:18">
      <c r="A1041" s="622" t="s">
        <v>1806</v>
      </c>
      <c r="B1041" s="622" t="s">
        <v>2409</v>
      </c>
      <c r="C1041" s="550">
        <v>3000000</v>
      </c>
      <c r="D1041" s="550">
        <v>0</v>
      </c>
      <c r="E1041" s="550">
        <v>0</v>
      </c>
      <c r="F1041" s="550">
        <v>0</v>
      </c>
      <c r="G1041" s="550"/>
      <c r="H1041" s="550">
        <v>-1662000</v>
      </c>
      <c r="I1041" s="550"/>
      <c r="J1041" s="550">
        <v>-1662000</v>
      </c>
      <c r="K1041" s="550">
        <v>1338000</v>
      </c>
      <c r="L1041" s="550">
        <v>1337500</v>
      </c>
      <c r="M1041" s="550">
        <v>1337500</v>
      </c>
      <c r="N1041" s="550">
        <v>0</v>
      </c>
      <c r="O1041" s="550">
        <v>0</v>
      </c>
      <c r="P1041" s="550">
        <v>0</v>
      </c>
      <c r="Q1041" s="550">
        <v>0</v>
      </c>
      <c r="R1041" s="550">
        <v>500</v>
      </c>
    </row>
    <row r="1042" spans="1:18">
      <c r="A1042" s="622" t="s">
        <v>1806</v>
      </c>
      <c r="B1042" s="622" t="s">
        <v>2530</v>
      </c>
      <c r="C1042" s="550">
        <v>3900000</v>
      </c>
      <c r="D1042" s="550">
        <v>0</v>
      </c>
      <c r="E1042" s="550">
        <v>0</v>
      </c>
      <c r="F1042" s="550">
        <v>0</v>
      </c>
      <c r="G1042" s="550"/>
      <c r="H1042" s="550">
        <v>0</v>
      </c>
      <c r="I1042" s="550"/>
      <c r="J1042" s="550">
        <v>0</v>
      </c>
      <c r="K1042" s="550">
        <v>3900000</v>
      </c>
      <c r="L1042" s="550">
        <v>3900000</v>
      </c>
      <c r="M1042" s="550">
        <v>3900000</v>
      </c>
      <c r="N1042" s="550">
        <v>0</v>
      </c>
      <c r="O1042" s="550">
        <v>0</v>
      </c>
      <c r="P1042" s="550">
        <v>0</v>
      </c>
      <c r="Q1042" s="550">
        <v>0</v>
      </c>
      <c r="R1042" s="550">
        <v>0</v>
      </c>
    </row>
    <row r="1043" spans="1:18">
      <c r="A1043" s="622" t="s">
        <v>1805</v>
      </c>
      <c r="B1043" s="622" t="s">
        <v>2592</v>
      </c>
      <c r="C1043" s="551">
        <v>22000000</v>
      </c>
      <c r="D1043" s="551">
        <v>0</v>
      </c>
      <c r="E1043" s="551">
        <v>0</v>
      </c>
      <c r="F1043" s="551">
        <v>0</v>
      </c>
      <c r="G1043" s="551">
        <v>0</v>
      </c>
      <c r="H1043" s="551">
        <v>-32000</v>
      </c>
      <c r="I1043" s="551">
        <v>0</v>
      </c>
      <c r="J1043" s="551">
        <v>-32000</v>
      </c>
      <c r="K1043" s="551">
        <v>21968000</v>
      </c>
      <c r="L1043" s="551">
        <v>21967150</v>
      </c>
      <c r="M1043" s="551">
        <v>21967150</v>
      </c>
      <c r="N1043" s="551">
        <v>0</v>
      </c>
      <c r="O1043" s="551">
        <v>0</v>
      </c>
      <c r="P1043" s="551">
        <v>0</v>
      </c>
      <c r="Q1043" s="551">
        <v>0</v>
      </c>
      <c r="R1043" s="551">
        <v>850</v>
      </c>
    </row>
    <row r="1044" spans="1:18">
      <c r="A1044" s="622" t="s">
        <v>1806</v>
      </c>
      <c r="B1044" s="622" t="s">
        <v>2592</v>
      </c>
      <c r="C1044" s="550">
        <v>22000000</v>
      </c>
      <c r="D1044" s="550">
        <v>0</v>
      </c>
      <c r="E1044" s="550">
        <v>0</v>
      </c>
      <c r="F1044" s="550">
        <v>0</v>
      </c>
      <c r="G1044" s="550"/>
      <c r="H1044" s="550">
        <v>-32000</v>
      </c>
      <c r="I1044" s="550"/>
      <c r="J1044" s="550">
        <v>-32000</v>
      </c>
      <c r="K1044" s="550">
        <v>21968000</v>
      </c>
      <c r="L1044" s="550">
        <v>21967150</v>
      </c>
      <c r="M1044" s="550">
        <v>21967150</v>
      </c>
      <c r="N1044" s="550">
        <v>0</v>
      </c>
      <c r="O1044" s="550">
        <v>0</v>
      </c>
      <c r="P1044" s="550">
        <v>0</v>
      </c>
      <c r="Q1044" s="550">
        <v>0</v>
      </c>
      <c r="R1044" s="550">
        <v>850</v>
      </c>
    </row>
    <row r="1045" spans="1:18">
      <c r="A1045" s="622" t="s">
        <v>1805</v>
      </c>
      <c r="B1045" s="622" t="s">
        <v>298</v>
      </c>
      <c r="C1045" s="551">
        <v>26076000</v>
      </c>
      <c r="D1045" s="551">
        <v>0</v>
      </c>
      <c r="E1045" s="551">
        <v>0</v>
      </c>
      <c r="F1045" s="551">
        <v>850000</v>
      </c>
      <c r="G1045" s="551">
        <v>0</v>
      </c>
      <c r="H1045" s="551">
        <v>-3706000</v>
      </c>
      <c r="I1045" s="551">
        <v>0</v>
      </c>
      <c r="J1045" s="551">
        <v>-2856000</v>
      </c>
      <c r="K1045" s="551">
        <v>23220000</v>
      </c>
      <c r="L1045" s="551">
        <v>23149990</v>
      </c>
      <c r="M1045" s="551">
        <v>23149990</v>
      </c>
      <c r="N1045" s="551">
        <v>0</v>
      </c>
      <c r="O1045" s="551">
        <v>0</v>
      </c>
      <c r="P1045" s="551">
        <v>0</v>
      </c>
      <c r="Q1045" s="551">
        <v>0</v>
      </c>
      <c r="R1045" s="551">
        <v>70010</v>
      </c>
    </row>
    <row r="1046" spans="1:18">
      <c r="A1046" s="622" t="s">
        <v>1806</v>
      </c>
      <c r="B1046" s="622" t="s">
        <v>2602</v>
      </c>
      <c r="C1046" s="550">
        <v>12540000</v>
      </c>
      <c r="D1046" s="550">
        <v>0</v>
      </c>
      <c r="E1046" s="550">
        <v>0</v>
      </c>
      <c r="F1046" s="550">
        <v>-450000</v>
      </c>
      <c r="G1046" s="550"/>
      <c r="H1046" s="550">
        <v>-2087000</v>
      </c>
      <c r="I1046" s="550"/>
      <c r="J1046" s="550">
        <v>-2537000</v>
      </c>
      <c r="K1046" s="550">
        <v>10003000</v>
      </c>
      <c r="L1046" s="550">
        <v>9992950</v>
      </c>
      <c r="M1046" s="550">
        <v>9992950</v>
      </c>
      <c r="N1046" s="550">
        <v>0</v>
      </c>
      <c r="O1046" s="550">
        <v>0</v>
      </c>
      <c r="P1046" s="550">
        <v>0</v>
      </c>
      <c r="Q1046" s="550">
        <v>0</v>
      </c>
      <c r="R1046" s="550">
        <v>10050</v>
      </c>
    </row>
    <row r="1047" spans="1:18">
      <c r="A1047" s="622" t="s">
        <v>1806</v>
      </c>
      <c r="B1047" s="622" t="s">
        <v>2612</v>
      </c>
      <c r="C1047" s="550">
        <v>7524000</v>
      </c>
      <c r="D1047" s="550">
        <v>0</v>
      </c>
      <c r="E1047" s="550">
        <v>0</v>
      </c>
      <c r="F1047" s="550">
        <v>2300000</v>
      </c>
      <c r="G1047" s="550"/>
      <c r="H1047" s="550">
        <v>-1160000</v>
      </c>
      <c r="I1047" s="550"/>
      <c r="J1047" s="550">
        <v>1140000</v>
      </c>
      <c r="K1047" s="550">
        <v>8664000</v>
      </c>
      <c r="L1047" s="550">
        <v>8632510</v>
      </c>
      <c r="M1047" s="550">
        <v>8632510</v>
      </c>
      <c r="N1047" s="550">
        <v>0</v>
      </c>
      <c r="O1047" s="550">
        <v>0</v>
      </c>
      <c r="P1047" s="550">
        <v>0</v>
      </c>
      <c r="Q1047" s="550">
        <v>0</v>
      </c>
      <c r="R1047" s="550">
        <v>31490</v>
      </c>
    </row>
    <row r="1048" spans="1:18">
      <c r="A1048" s="622" t="s">
        <v>1806</v>
      </c>
      <c r="B1048" s="622" t="s">
        <v>319</v>
      </c>
      <c r="C1048" s="550">
        <v>3108000</v>
      </c>
      <c r="D1048" s="550">
        <v>0</v>
      </c>
      <c r="E1048" s="550">
        <v>0</v>
      </c>
      <c r="F1048" s="550">
        <v>0</v>
      </c>
      <c r="G1048" s="550"/>
      <c r="H1048" s="550">
        <v>-278000</v>
      </c>
      <c r="I1048" s="550"/>
      <c r="J1048" s="550">
        <v>-278000</v>
      </c>
      <c r="K1048" s="550">
        <v>2830000</v>
      </c>
      <c r="L1048" s="550">
        <v>2802900</v>
      </c>
      <c r="M1048" s="550">
        <v>2802900</v>
      </c>
      <c r="N1048" s="550">
        <v>0</v>
      </c>
      <c r="O1048" s="550">
        <v>0</v>
      </c>
      <c r="P1048" s="550">
        <v>0</v>
      </c>
      <c r="Q1048" s="550">
        <v>0</v>
      </c>
      <c r="R1048" s="550">
        <v>27100</v>
      </c>
    </row>
    <row r="1049" spans="1:18">
      <c r="A1049" s="622" t="s">
        <v>1806</v>
      </c>
      <c r="B1049" s="622" t="s">
        <v>320</v>
      </c>
      <c r="C1049" s="550">
        <v>2904000</v>
      </c>
      <c r="D1049" s="550">
        <v>0</v>
      </c>
      <c r="E1049" s="550">
        <v>0</v>
      </c>
      <c r="F1049" s="550">
        <v>-1000000</v>
      </c>
      <c r="G1049" s="550"/>
      <c r="H1049" s="550">
        <v>-181000</v>
      </c>
      <c r="I1049" s="550"/>
      <c r="J1049" s="550">
        <v>-1181000</v>
      </c>
      <c r="K1049" s="550">
        <v>1723000</v>
      </c>
      <c r="L1049" s="550">
        <v>1721630</v>
      </c>
      <c r="M1049" s="550">
        <v>1721630</v>
      </c>
      <c r="N1049" s="550">
        <v>0</v>
      </c>
      <c r="O1049" s="550">
        <v>0</v>
      </c>
      <c r="P1049" s="550">
        <v>0</v>
      </c>
      <c r="Q1049" s="550">
        <v>0</v>
      </c>
      <c r="R1049" s="550">
        <v>1370</v>
      </c>
    </row>
    <row r="1050" spans="1:18">
      <c r="A1050" s="622" t="s">
        <v>1805</v>
      </c>
      <c r="B1050" s="622" t="s">
        <v>192</v>
      </c>
      <c r="C1050" s="551">
        <v>12200000</v>
      </c>
      <c r="D1050" s="551">
        <v>0</v>
      </c>
      <c r="E1050" s="551">
        <v>0</v>
      </c>
      <c r="F1050" s="551">
        <v>0</v>
      </c>
      <c r="G1050" s="551">
        <v>0</v>
      </c>
      <c r="H1050" s="551">
        <v>-4484000</v>
      </c>
      <c r="I1050" s="551">
        <v>0</v>
      </c>
      <c r="J1050" s="551">
        <v>-4484000</v>
      </c>
      <c r="K1050" s="551">
        <v>7716000</v>
      </c>
      <c r="L1050" s="551">
        <v>7711050</v>
      </c>
      <c r="M1050" s="551">
        <v>7711050</v>
      </c>
      <c r="N1050" s="551">
        <v>0</v>
      </c>
      <c r="O1050" s="551">
        <v>0</v>
      </c>
      <c r="P1050" s="551">
        <v>0</v>
      </c>
      <c r="Q1050" s="551">
        <v>0</v>
      </c>
      <c r="R1050" s="551">
        <v>4950</v>
      </c>
    </row>
    <row r="1051" spans="1:18">
      <c r="A1051" s="622" t="s">
        <v>1806</v>
      </c>
      <c r="B1051" s="622" t="s">
        <v>226</v>
      </c>
      <c r="C1051" s="550">
        <v>4600000</v>
      </c>
      <c r="D1051" s="550">
        <v>0</v>
      </c>
      <c r="E1051" s="550">
        <v>0</v>
      </c>
      <c r="F1051" s="550">
        <v>0</v>
      </c>
      <c r="G1051" s="550"/>
      <c r="H1051" s="550">
        <v>-922000</v>
      </c>
      <c r="I1051" s="550"/>
      <c r="J1051" s="550">
        <v>-922000</v>
      </c>
      <c r="K1051" s="550">
        <v>3678000</v>
      </c>
      <c r="L1051" s="550">
        <v>3677600</v>
      </c>
      <c r="M1051" s="550">
        <v>3677600</v>
      </c>
      <c r="N1051" s="550">
        <v>0</v>
      </c>
      <c r="O1051" s="550">
        <v>0</v>
      </c>
      <c r="P1051" s="550">
        <v>0</v>
      </c>
      <c r="Q1051" s="550">
        <v>0</v>
      </c>
      <c r="R1051" s="550">
        <v>400</v>
      </c>
    </row>
    <row r="1052" spans="1:18">
      <c r="A1052" s="622" t="s">
        <v>1806</v>
      </c>
      <c r="B1052" s="622" t="s">
        <v>225</v>
      </c>
      <c r="C1052" s="550">
        <v>7600000</v>
      </c>
      <c r="D1052" s="550">
        <v>0</v>
      </c>
      <c r="E1052" s="550">
        <v>0</v>
      </c>
      <c r="F1052" s="550">
        <v>0</v>
      </c>
      <c r="G1052" s="550"/>
      <c r="H1052" s="550">
        <v>-3562000</v>
      </c>
      <c r="I1052" s="550"/>
      <c r="J1052" s="550">
        <v>-3562000</v>
      </c>
      <c r="K1052" s="550">
        <v>4038000</v>
      </c>
      <c r="L1052" s="550">
        <v>4033450</v>
      </c>
      <c r="M1052" s="550">
        <v>4033450</v>
      </c>
      <c r="N1052" s="550">
        <v>0</v>
      </c>
      <c r="O1052" s="550">
        <v>0</v>
      </c>
      <c r="P1052" s="550">
        <v>0</v>
      </c>
      <c r="Q1052" s="550">
        <v>0</v>
      </c>
      <c r="R1052" s="550">
        <v>4550</v>
      </c>
    </row>
    <row r="1053" spans="1:18">
      <c r="A1053" s="622" t="s">
        <v>1805</v>
      </c>
      <c r="B1053" s="622" t="s">
        <v>322</v>
      </c>
      <c r="C1053" s="551">
        <v>59900000</v>
      </c>
      <c r="D1053" s="551">
        <v>0</v>
      </c>
      <c r="E1053" s="551">
        <v>0</v>
      </c>
      <c r="F1053" s="551">
        <v>0</v>
      </c>
      <c r="G1053" s="551">
        <v>0</v>
      </c>
      <c r="H1053" s="551">
        <v>242000</v>
      </c>
      <c r="I1053" s="551">
        <v>0</v>
      </c>
      <c r="J1053" s="551">
        <v>242000</v>
      </c>
      <c r="K1053" s="551">
        <v>60142000</v>
      </c>
      <c r="L1053" s="551">
        <v>59548553</v>
      </c>
      <c r="M1053" s="551">
        <v>59548553</v>
      </c>
      <c r="N1053" s="551">
        <v>0</v>
      </c>
      <c r="O1053" s="551">
        <v>0</v>
      </c>
      <c r="P1053" s="551">
        <v>0</v>
      </c>
      <c r="Q1053" s="551">
        <v>0</v>
      </c>
      <c r="R1053" s="551">
        <v>593447</v>
      </c>
    </row>
    <row r="1054" spans="1:18">
      <c r="A1054" s="622" t="s">
        <v>1806</v>
      </c>
      <c r="B1054" s="622" t="s">
        <v>323</v>
      </c>
      <c r="C1054" s="550">
        <v>13400000</v>
      </c>
      <c r="D1054" s="550">
        <v>0</v>
      </c>
      <c r="E1054" s="550">
        <v>0</v>
      </c>
      <c r="F1054" s="550">
        <v>-5000000</v>
      </c>
      <c r="G1054" s="550"/>
      <c r="H1054" s="550">
        <v>-497000</v>
      </c>
      <c r="I1054" s="550"/>
      <c r="J1054" s="550">
        <v>-5497000</v>
      </c>
      <c r="K1054" s="550">
        <v>7903000</v>
      </c>
      <c r="L1054" s="550">
        <v>7809680</v>
      </c>
      <c r="M1054" s="550">
        <v>7809680</v>
      </c>
      <c r="N1054" s="550">
        <v>0</v>
      </c>
      <c r="O1054" s="550">
        <v>0</v>
      </c>
      <c r="P1054" s="550">
        <v>0</v>
      </c>
      <c r="Q1054" s="550">
        <v>0</v>
      </c>
      <c r="R1054" s="550">
        <v>93320</v>
      </c>
    </row>
    <row r="1055" spans="1:18">
      <c r="A1055" s="622" t="s">
        <v>1806</v>
      </c>
      <c r="B1055" s="622" t="s">
        <v>2488</v>
      </c>
      <c r="C1055" s="550">
        <v>46500000</v>
      </c>
      <c r="D1055" s="550">
        <v>0</v>
      </c>
      <c r="E1055" s="550">
        <v>0</v>
      </c>
      <c r="F1055" s="550">
        <v>5000000</v>
      </c>
      <c r="G1055" s="550"/>
      <c r="H1055" s="550">
        <v>739000</v>
      </c>
      <c r="I1055" s="550"/>
      <c r="J1055" s="550">
        <v>5739000</v>
      </c>
      <c r="K1055" s="550">
        <v>52239000</v>
      </c>
      <c r="L1055" s="550">
        <v>51738873</v>
      </c>
      <c r="M1055" s="550">
        <v>51738873</v>
      </c>
      <c r="N1055" s="550">
        <v>0</v>
      </c>
      <c r="O1055" s="550">
        <v>0</v>
      </c>
      <c r="P1055" s="550">
        <v>0</v>
      </c>
      <c r="Q1055" s="550">
        <v>0</v>
      </c>
      <c r="R1055" s="550">
        <v>500127</v>
      </c>
    </row>
    <row r="1056" spans="1:18">
      <c r="A1056" s="622" t="s">
        <v>1805</v>
      </c>
      <c r="B1056" s="622" t="s">
        <v>147</v>
      </c>
      <c r="C1056" s="551">
        <v>34252000</v>
      </c>
      <c r="D1056" s="551">
        <v>0</v>
      </c>
      <c r="E1056" s="551">
        <v>0</v>
      </c>
      <c r="F1056" s="551">
        <v>-850000</v>
      </c>
      <c r="G1056" s="551">
        <v>0</v>
      </c>
      <c r="H1056" s="551">
        <v>-8359000</v>
      </c>
      <c r="I1056" s="551">
        <v>0</v>
      </c>
      <c r="J1056" s="551">
        <v>-9209000</v>
      </c>
      <c r="K1056" s="551">
        <v>25043000</v>
      </c>
      <c r="L1056" s="551">
        <v>22502720</v>
      </c>
      <c r="M1056" s="551">
        <v>22502720</v>
      </c>
      <c r="N1056" s="551">
        <v>0</v>
      </c>
      <c r="O1056" s="551">
        <v>0</v>
      </c>
      <c r="P1056" s="551">
        <v>0</v>
      </c>
      <c r="Q1056" s="551">
        <v>0</v>
      </c>
      <c r="R1056" s="551">
        <v>2540280</v>
      </c>
    </row>
    <row r="1057" spans="1:18">
      <c r="A1057" s="622" t="s">
        <v>1806</v>
      </c>
      <c r="B1057" s="622" t="s">
        <v>2411</v>
      </c>
      <c r="C1057" s="550">
        <v>4000000</v>
      </c>
      <c r="D1057" s="550">
        <v>0</v>
      </c>
      <c r="E1057" s="550">
        <v>0</v>
      </c>
      <c r="F1057" s="550">
        <v>-67000</v>
      </c>
      <c r="G1057" s="550"/>
      <c r="H1057" s="550">
        <v>-3433000</v>
      </c>
      <c r="I1057" s="550"/>
      <c r="J1057" s="550">
        <v>-3500000</v>
      </c>
      <c r="K1057" s="550">
        <v>500000</v>
      </c>
      <c r="L1057" s="550">
        <v>66850</v>
      </c>
      <c r="M1057" s="550">
        <v>66850</v>
      </c>
      <c r="N1057" s="550">
        <v>0</v>
      </c>
      <c r="O1057" s="550">
        <v>0</v>
      </c>
      <c r="P1057" s="550">
        <v>0</v>
      </c>
      <c r="Q1057" s="550">
        <v>0</v>
      </c>
      <c r="R1057" s="550">
        <v>433150</v>
      </c>
    </row>
    <row r="1058" spans="1:18">
      <c r="A1058" s="622" t="s">
        <v>1806</v>
      </c>
      <c r="B1058" s="622" t="s">
        <v>149</v>
      </c>
      <c r="C1058" s="550">
        <v>5000000</v>
      </c>
      <c r="D1058" s="550">
        <v>0</v>
      </c>
      <c r="E1058" s="550">
        <v>0</v>
      </c>
      <c r="F1058" s="550">
        <v>0</v>
      </c>
      <c r="G1058" s="550"/>
      <c r="H1058" s="550">
        <v>-4190000</v>
      </c>
      <c r="I1058" s="550"/>
      <c r="J1058" s="550">
        <v>-4190000</v>
      </c>
      <c r="K1058" s="550">
        <v>810000</v>
      </c>
      <c r="L1058" s="550">
        <v>809200</v>
      </c>
      <c r="M1058" s="550">
        <v>809200</v>
      </c>
      <c r="N1058" s="550">
        <v>0</v>
      </c>
      <c r="O1058" s="550">
        <v>0</v>
      </c>
      <c r="P1058" s="550">
        <v>0</v>
      </c>
      <c r="Q1058" s="550">
        <v>0</v>
      </c>
      <c r="R1058" s="550">
        <v>800</v>
      </c>
    </row>
    <row r="1059" spans="1:18">
      <c r="A1059" s="622" t="s">
        <v>1806</v>
      </c>
      <c r="B1059" s="622" t="s">
        <v>148</v>
      </c>
      <c r="C1059" s="550">
        <v>25252000</v>
      </c>
      <c r="D1059" s="550">
        <v>0</v>
      </c>
      <c r="E1059" s="550">
        <v>0</v>
      </c>
      <c r="F1059" s="550">
        <v>-783000</v>
      </c>
      <c r="G1059" s="550"/>
      <c r="H1059" s="550">
        <v>-736000</v>
      </c>
      <c r="I1059" s="550"/>
      <c r="J1059" s="550">
        <v>-1519000</v>
      </c>
      <c r="K1059" s="550">
        <v>23733000</v>
      </c>
      <c r="L1059" s="550">
        <v>21626670</v>
      </c>
      <c r="M1059" s="550">
        <v>21626670</v>
      </c>
      <c r="N1059" s="550">
        <v>0</v>
      </c>
      <c r="O1059" s="550">
        <v>0</v>
      </c>
      <c r="P1059" s="550">
        <v>0</v>
      </c>
      <c r="Q1059" s="550">
        <v>0</v>
      </c>
      <c r="R1059" s="550">
        <v>2106330</v>
      </c>
    </row>
    <row r="1060" spans="1:18">
      <c r="A1060" s="622" t="s">
        <v>1804</v>
      </c>
      <c r="B1060" s="622" t="s">
        <v>398</v>
      </c>
      <c r="C1060" s="550">
        <v>35000000</v>
      </c>
      <c r="D1060" s="550">
        <v>0</v>
      </c>
      <c r="E1060" s="550">
        <v>0</v>
      </c>
      <c r="F1060" s="550">
        <v>0</v>
      </c>
      <c r="G1060" s="550">
        <v>0</v>
      </c>
      <c r="H1060" s="550">
        <v>-6209000</v>
      </c>
      <c r="I1060" s="550">
        <v>0</v>
      </c>
      <c r="J1060" s="550">
        <v>-6209000</v>
      </c>
      <c r="K1060" s="550">
        <v>28791000</v>
      </c>
      <c r="L1060" s="550">
        <v>28668360</v>
      </c>
      <c r="M1060" s="550">
        <v>28668360</v>
      </c>
      <c r="N1060" s="550">
        <v>0</v>
      </c>
      <c r="O1060" s="550">
        <v>0</v>
      </c>
      <c r="P1060" s="550">
        <v>0</v>
      </c>
      <c r="Q1060" s="550">
        <v>0</v>
      </c>
      <c r="R1060" s="550">
        <v>122640</v>
      </c>
    </row>
    <row r="1061" spans="1:18">
      <c r="A1061" s="622" t="s">
        <v>1805</v>
      </c>
      <c r="B1061" s="622" t="s">
        <v>321</v>
      </c>
      <c r="C1061" s="551">
        <v>5860000</v>
      </c>
      <c r="D1061" s="551">
        <v>0</v>
      </c>
      <c r="E1061" s="551">
        <v>0</v>
      </c>
      <c r="F1061" s="551">
        <v>0</v>
      </c>
      <c r="G1061" s="551">
        <v>0</v>
      </c>
      <c r="H1061" s="551">
        <v>-1634000</v>
      </c>
      <c r="I1061" s="551">
        <v>0</v>
      </c>
      <c r="J1061" s="551">
        <v>-1634000</v>
      </c>
      <c r="K1061" s="551">
        <v>4226000</v>
      </c>
      <c r="L1061" s="551">
        <v>4226200</v>
      </c>
      <c r="M1061" s="551">
        <v>4226200</v>
      </c>
      <c r="N1061" s="551">
        <v>0</v>
      </c>
      <c r="O1061" s="551">
        <v>0</v>
      </c>
      <c r="P1061" s="551">
        <v>0</v>
      </c>
      <c r="Q1061" s="551">
        <v>0</v>
      </c>
      <c r="R1061" s="551">
        <v>-200</v>
      </c>
    </row>
    <row r="1062" spans="1:18">
      <c r="A1062" s="622" t="s">
        <v>1806</v>
      </c>
      <c r="B1062" s="622" t="s">
        <v>144</v>
      </c>
      <c r="C1062" s="550">
        <v>300000</v>
      </c>
      <c r="D1062" s="550">
        <v>0</v>
      </c>
      <c r="E1062" s="550">
        <v>0</v>
      </c>
      <c r="F1062" s="550">
        <v>0</v>
      </c>
      <c r="G1062" s="550"/>
      <c r="H1062" s="550">
        <v>-300000</v>
      </c>
      <c r="I1062" s="550"/>
      <c r="J1062" s="550">
        <v>-300000</v>
      </c>
      <c r="K1062" s="550">
        <v>0</v>
      </c>
      <c r="L1062" s="550">
        <v>0</v>
      </c>
      <c r="M1062" s="550">
        <v>0</v>
      </c>
      <c r="N1062" s="550">
        <v>0</v>
      </c>
      <c r="O1062" s="550">
        <v>0</v>
      </c>
      <c r="P1062" s="550">
        <v>0</v>
      </c>
      <c r="Q1062" s="550">
        <v>0</v>
      </c>
      <c r="R1062" s="550">
        <v>0</v>
      </c>
    </row>
    <row r="1063" spans="1:18">
      <c r="A1063" s="622" t="s">
        <v>1806</v>
      </c>
      <c r="B1063" s="622" t="s">
        <v>220</v>
      </c>
      <c r="C1063" s="550">
        <v>900000</v>
      </c>
      <c r="D1063" s="550">
        <v>0</v>
      </c>
      <c r="E1063" s="550">
        <v>0</v>
      </c>
      <c r="F1063" s="550">
        <v>0</v>
      </c>
      <c r="G1063" s="550"/>
      <c r="H1063" s="550">
        <v>-900000</v>
      </c>
      <c r="I1063" s="550"/>
      <c r="J1063" s="550">
        <v>-900000</v>
      </c>
      <c r="K1063" s="550">
        <v>0</v>
      </c>
      <c r="L1063" s="550">
        <v>0</v>
      </c>
      <c r="M1063" s="550">
        <v>0</v>
      </c>
      <c r="N1063" s="550">
        <v>0</v>
      </c>
      <c r="O1063" s="550">
        <v>0</v>
      </c>
      <c r="P1063" s="550">
        <v>0</v>
      </c>
      <c r="Q1063" s="550">
        <v>0</v>
      </c>
      <c r="R1063" s="550">
        <v>0</v>
      </c>
    </row>
    <row r="1064" spans="1:18">
      <c r="A1064" s="622" t="s">
        <v>1806</v>
      </c>
      <c r="B1064" s="622" t="s">
        <v>2536</v>
      </c>
      <c r="C1064" s="550">
        <v>4660000</v>
      </c>
      <c r="D1064" s="550">
        <v>0</v>
      </c>
      <c r="E1064" s="550">
        <v>0</v>
      </c>
      <c r="F1064" s="550">
        <v>0</v>
      </c>
      <c r="G1064" s="550"/>
      <c r="H1064" s="550">
        <v>-434000</v>
      </c>
      <c r="I1064" s="550"/>
      <c r="J1064" s="550">
        <v>-434000</v>
      </c>
      <c r="K1064" s="550">
        <v>4226000</v>
      </c>
      <c r="L1064" s="550">
        <v>4226200</v>
      </c>
      <c r="M1064" s="550">
        <v>4226200</v>
      </c>
      <c r="N1064" s="550">
        <v>0</v>
      </c>
      <c r="O1064" s="550">
        <v>0</v>
      </c>
      <c r="P1064" s="550">
        <v>0</v>
      </c>
      <c r="Q1064" s="550">
        <v>0</v>
      </c>
      <c r="R1064" s="550">
        <v>-200</v>
      </c>
    </row>
    <row r="1065" spans="1:18">
      <c r="A1065" s="622" t="s">
        <v>1805</v>
      </c>
      <c r="B1065" s="622" t="s">
        <v>1880</v>
      </c>
      <c r="C1065" s="551">
        <v>5280000</v>
      </c>
      <c r="D1065" s="551">
        <v>0</v>
      </c>
      <c r="E1065" s="551">
        <v>0</v>
      </c>
      <c r="F1065" s="551">
        <v>0</v>
      </c>
      <c r="G1065" s="551">
        <v>0</v>
      </c>
      <c r="H1065" s="551">
        <v>-2820000</v>
      </c>
      <c r="I1065" s="551">
        <v>0</v>
      </c>
      <c r="J1065" s="551">
        <v>-2820000</v>
      </c>
      <c r="K1065" s="551">
        <v>2460000</v>
      </c>
      <c r="L1065" s="551">
        <v>2460000</v>
      </c>
      <c r="M1065" s="551">
        <v>2460000</v>
      </c>
      <c r="N1065" s="551">
        <v>0</v>
      </c>
      <c r="O1065" s="551">
        <v>0</v>
      </c>
      <c r="P1065" s="551">
        <v>0</v>
      </c>
      <c r="Q1065" s="551">
        <v>0</v>
      </c>
      <c r="R1065" s="551">
        <v>0</v>
      </c>
    </row>
    <row r="1066" spans="1:18">
      <c r="A1066" s="622" t="s">
        <v>1806</v>
      </c>
      <c r="B1066" s="622" t="s">
        <v>2521</v>
      </c>
      <c r="C1066" s="550">
        <v>2640000</v>
      </c>
      <c r="D1066" s="550">
        <v>0</v>
      </c>
      <c r="E1066" s="550">
        <v>0</v>
      </c>
      <c r="F1066" s="550">
        <v>0</v>
      </c>
      <c r="G1066" s="550"/>
      <c r="H1066" s="550">
        <v>-180000</v>
      </c>
      <c r="I1066" s="550"/>
      <c r="J1066" s="550">
        <v>-180000</v>
      </c>
      <c r="K1066" s="550">
        <v>2460000</v>
      </c>
      <c r="L1066" s="550">
        <v>2460000</v>
      </c>
      <c r="M1066" s="550">
        <v>2460000</v>
      </c>
      <c r="N1066" s="550">
        <v>0</v>
      </c>
      <c r="O1066" s="550">
        <v>0</v>
      </c>
      <c r="P1066" s="550">
        <v>0</v>
      </c>
      <c r="Q1066" s="550">
        <v>0</v>
      </c>
      <c r="R1066" s="550">
        <v>0</v>
      </c>
    </row>
    <row r="1067" spans="1:18">
      <c r="A1067" s="622" t="s">
        <v>1806</v>
      </c>
      <c r="B1067" s="622" t="s">
        <v>469</v>
      </c>
      <c r="C1067" s="550">
        <v>2640000</v>
      </c>
      <c r="D1067" s="550">
        <v>0</v>
      </c>
      <c r="E1067" s="550">
        <v>0</v>
      </c>
      <c r="F1067" s="550">
        <v>0</v>
      </c>
      <c r="G1067" s="550"/>
      <c r="H1067" s="550">
        <v>-2640000</v>
      </c>
      <c r="I1067" s="550"/>
      <c r="J1067" s="550">
        <v>-2640000</v>
      </c>
      <c r="K1067" s="550">
        <v>0</v>
      </c>
      <c r="L1067" s="550">
        <v>0</v>
      </c>
      <c r="M1067" s="550">
        <v>0</v>
      </c>
      <c r="N1067" s="550">
        <v>0</v>
      </c>
      <c r="O1067" s="550">
        <v>0</v>
      </c>
      <c r="P1067" s="550">
        <v>0</v>
      </c>
      <c r="Q1067" s="550">
        <v>0</v>
      </c>
      <c r="R1067" s="550">
        <v>0</v>
      </c>
    </row>
    <row r="1068" spans="1:18">
      <c r="A1068" s="622" t="s">
        <v>1805</v>
      </c>
      <c r="B1068" s="622" t="s">
        <v>316</v>
      </c>
      <c r="C1068" s="551">
        <v>20400000</v>
      </c>
      <c r="D1068" s="551">
        <v>0</v>
      </c>
      <c r="E1068" s="551">
        <v>0</v>
      </c>
      <c r="F1068" s="551">
        <v>0</v>
      </c>
      <c r="G1068" s="551">
        <v>0</v>
      </c>
      <c r="H1068" s="551">
        <v>-350000</v>
      </c>
      <c r="I1068" s="551">
        <v>0</v>
      </c>
      <c r="J1068" s="551">
        <v>-350000</v>
      </c>
      <c r="K1068" s="551">
        <v>20050000</v>
      </c>
      <c r="L1068" s="551">
        <v>20050000</v>
      </c>
      <c r="M1068" s="551">
        <v>20050000</v>
      </c>
      <c r="N1068" s="551">
        <v>0</v>
      </c>
      <c r="O1068" s="551">
        <v>0</v>
      </c>
      <c r="P1068" s="551">
        <v>0</v>
      </c>
      <c r="Q1068" s="551">
        <v>0</v>
      </c>
      <c r="R1068" s="551">
        <v>0</v>
      </c>
    </row>
    <row r="1069" spans="1:18">
      <c r="A1069" s="622" t="s">
        <v>1806</v>
      </c>
      <c r="B1069" s="622" t="s">
        <v>318</v>
      </c>
      <c r="C1069" s="550">
        <v>20400000</v>
      </c>
      <c r="D1069" s="550">
        <v>0</v>
      </c>
      <c r="E1069" s="550">
        <v>0</v>
      </c>
      <c r="F1069" s="550">
        <v>0</v>
      </c>
      <c r="G1069" s="550"/>
      <c r="H1069" s="550">
        <v>-350000</v>
      </c>
      <c r="I1069" s="550"/>
      <c r="J1069" s="550">
        <v>-350000</v>
      </c>
      <c r="K1069" s="550">
        <v>20050000</v>
      </c>
      <c r="L1069" s="550">
        <v>20050000</v>
      </c>
      <c r="M1069" s="550">
        <v>20050000</v>
      </c>
      <c r="N1069" s="550">
        <v>0</v>
      </c>
      <c r="O1069" s="550">
        <v>0</v>
      </c>
      <c r="P1069" s="550">
        <v>0</v>
      </c>
      <c r="Q1069" s="550">
        <v>0</v>
      </c>
      <c r="R1069" s="550">
        <v>0</v>
      </c>
    </row>
    <row r="1070" spans="1:18">
      <c r="A1070" s="622" t="s">
        <v>1805</v>
      </c>
      <c r="B1070" s="622" t="s">
        <v>2460</v>
      </c>
      <c r="C1070" s="551">
        <v>180000</v>
      </c>
      <c r="D1070" s="551">
        <v>0</v>
      </c>
      <c r="E1070" s="551">
        <v>0</v>
      </c>
      <c r="F1070" s="551">
        <v>0</v>
      </c>
      <c r="G1070" s="551">
        <v>0</v>
      </c>
      <c r="H1070" s="551">
        <v>-115000</v>
      </c>
      <c r="I1070" s="551">
        <v>0</v>
      </c>
      <c r="J1070" s="551">
        <v>-115000</v>
      </c>
      <c r="K1070" s="551">
        <v>65000</v>
      </c>
      <c r="L1070" s="551">
        <v>65000</v>
      </c>
      <c r="M1070" s="551">
        <v>65000</v>
      </c>
      <c r="N1070" s="551">
        <v>0</v>
      </c>
      <c r="O1070" s="551">
        <v>0</v>
      </c>
      <c r="P1070" s="551">
        <v>0</v>
      </c>
      <c r="Q1070" s="551">
        <v>0</v>
      </c>
      <c r="R1070" s="551">
        <v>0</v>
      </c>
    </row>
    <row r="1071" spans="1:18">
      <c r="A1071" s="622" t="s">
        <v>1806</v>
      </c>
      <c r="B1071" s="622" t="s">
        <v>2523</v>
      </c>
      <c r="C1071" s="550">
        <v>180000</v>
      </c>
      <c r="D1071" s="550">
        <v>0</v>
      </c>
      <c r="E1071" s="550">
        <v>0</v>
      </c>
      <c r="F1071" s="550">
        <v>0</v>
      </c>
      <c r="G1071" s="550"/>
      <c r="H1071" s="550">
        <v>-115000</v>
      </c>
      <c r="I1071" s="550"/>
      <c r="J1071" s="550">
        <v>-115000</v>
      </c>
      <c r="K1071" s="550">
        <v>65000</v>
      </c>
      <c r="L1071" s="550">
        <v>65000</v>
      </c>
      <c r="M1071" s="550">
        <v>65000</v>
      </c>
      <c r="N1071" s="550">
        <v>0</v>
      </c>
      <c r="O1071" s="550">
        <v>0</v>
      </c>
      <c r="P1071" s="550">
        <v>0</v>
      </c>
      <c r="Q1071" s="550">
        <v>0</v>
      </c>
      <c r="R1071" s="550">
        <v>0</v>
      </c>
    </row>
    <row r="1072" spans="1:18">
      <c r="A1072" s="622" t="s">
        <v>1805</v>
      </c>
      <c r="B1072" s="622" t="s">
        <v>192</v>
      </c>
      <c r="C1072" s="551">
        <v>840000</v>
      </c>
      <c r="D1072" s="551">
        <v>0</v>
      </c>
      <c r="E1072" s="551">
        <v>0</v>
      </c>
      <c r="F1072" s="551">
        <v>0</v>
      </c>
      <c r="G1072" s="551">
        <v>0</v>
      </c>
      <c r="H1072" s="551">
        <v>-246000</v>
      </c>
      <c r="I1072" s="551">
        <v>0</v>
      </c>
      <c r="J1072" s="551">
        <v>-246000</v>
      </c>
      <c r="K1072" s="551">
        <v>594000</v>
      </c>
      <c r="L1072" s="551">
        <v>471160</v>
      </c>
      <c r="M1072" s="551">
        <v>471160</v>
      </c>
      <c r="N1072" s="551">
        <v>0</v>
      </c>
      <c r="O1072" s="551">
        <v>0</v>
      </c>
      <c r="P1072" s="551">
        <v>0</v>
      </c>
      <c r="Q1072" s="551">
        <v>0</v>
      </c>
      <c r="R1072" s="551">
        <v>122840</v>
      </c>
    </row>
    <row r="1073" spans="1:18">
      <c r="A1073" s="622" t="s">
        <v>1806</v>
      </c>
      <c r="B1073" s="622" t="s">
        <v>225</v>
      </c>
      <c r="C1073" s="550">
        <v>840000</v>
      </c>
      <c r="D1073" s="550">
        <v>0</v>
      </c>
      <c r="E1073" s="550">
        <v>0</v>
      </c>
      <c r="F1073" s="550">
        <v>0</v>
      </c>
      <c r="G1073" s="550"/>
      <c r="H1073" s="550">
        <v>-246000</v>
      </c>
      <c r="I1073" s="550"/>
      <c r="J1073" s="550">
        <v>-246000</v>
      </c>
      <c r="K1073" s="550">
        <v>594000</v>
      </c>
      <c r="L1073" s="550">
        <v>471160</v>
      </c>
      <c r="M1073" s="550">
        <v>471160</v>
      </c>
      <c r="N1073" s="550">
        <v>0</v>
      </c>
      <c r="O1073" s="550">
        <v>0</v>
      </c>
      <c r="P1073" s="550">
        <v>0</v>
      </c>
      <c r="Q1073" s="550">
        <v>0</v>
      </c>
      <c r="R1073" s="550">
        <v>122840</v>
      </c>
    </row>
    <row r="1074" spans="1:18">
      <c r="A1074" s="622" t="s">
        <v>1805</v>
      </c>
      <c r="B1074" s="622" t="s">
        <v>322</v>
      </c>
      <c r="C1074" s="551">
        <v>1440000</v>
      </c>
      <c r="D1074" s="551">
        <v>0</v>
      </c>
      <c r="E1074" s="551">
        <v>0</v>
      </c>
      <c r="F1074" s="551">
        <v>0</v>
      </c>
      <c r="G1074" s="551">
        <v>0</v>
      </c>
      <c r="H1074" s="551">
        <v>-540000</v>
      </c>
      <c r="I1074" s="551">
        <v>0</v>
      </c>
      <c r="J1074" s="551">
        <v>-540000</v>
      </c>
      <c r="K1074" s="551">
        <v>900000</v>
      </c>
      <c r="L1074" s="551">
        <v>900000</v>
      </c>
      <c r="M1074" s="551">
        <v>900000</v>
      </c>
      <c r="N1074" s="551">
        <v>0</v>
      </c>
      <c r="O1074" s="551">
        <v>0</v>
      </c>
      <c r="P1074" s="551">
        <v>0</v>
      </c>
      <c r="Q1074" s="551">
        <v>0</v>
      </c>
      <c r="R1074" s="551">
        <v>0</v>
      </c>
    </row>
    <row r="1075" spans="1:18">
      <c r="A1075" s="622" t="s">
        <v>1806</v>
      </c>
      <c r="B1075" s="622" t="s">
        <v>323</v>
      </c>
      <c r="C1075" s="550">
        <v>1440000</v>
      </c>
      <c r="D1075" s="550">
        <v>0</v>
      </c>
      <c r="E1075" s="550">
        <v>0</v>
      </c>
      <c r="F1075" s="550">
        <v>0</v>
      </c>
      <c r="G1075" s="550"/>
      <c r="H1075" s="550">
        <v>-540000</v>
      </c>
      <c r="I1075" s="550"/>
      <c r="J1075" s="550">
        <v>-540000</v>
      </c>
      <c r="K1075" s="550">
        <v>900000</v>
      </c>
      <c r="L1075" s="550">
        <v>900000</v>
      </c>
      <c r="M1075" s="550">
        <v>900000</v>
      </c>
      <c r="N1075" s="550">
        <v>0</v>
      </c>
      <c r="O1075" s="550">
        <v>0</v>
      </c>
      <c r="P1075" s="550">
        <v>0</v>
      </c>
      <c r="Q1075" s="550">
        <v>0</v>
      </c>
      <c r="R1075" s="550">
        <v>0</v>
      </c>
    </row>
    <row r="1076" spans="1:18">
      <c r="A1076" s="622" t="s">
        <v>1805</v>
      </c>
      <c r="B1076" s="622" t="s">
        <v>147</v>
      </c>
      <c r="C1076" s="551">
        <v>1000000</v>
      </c>
      <c r="D1076" s="551">
        <v>0</v>
      </c>
      <c r="E1076" s="551">
        <v>0</v>
      </c>
      <c r="F1076" s="551">
        <v>0</v>
      </c>
      <c r="G1076" s="551">
        <v>0</v>
      </c>
      <c r="H1076" s="551">
        <v>-504000</v>
      </c>
      <c r="I1076" s="551">
        <v>0</v>
      </c>
      <c r="J1076" s="551">
        <v>-504000</v>
      </c>
      <c r="K1076" s="551">
        <v>496000</v>
      </c>
      <c r="L1076" s="551">
        <v>496000</v>
      </c>
      <c r="M1076" s="551">
        <v>496000</v>
      </c>
      <c r="N1076" s="551">
        <v>0</v>
      </c>
      <c r="O1076" s="551">
        <v>0</v>
      </c>
      <c r="P1076" s="551">
        <v>0</v>
      </c>
      <c r="Q1076" s="551">
        <v>0</v>
      </c>
      <c r="R1076" s="551">
        <v>0</v>
      </c>
    </row>
    <row r="1077" spans="1:18">
      <c r="A1077" s="622" t="s">
        <v>1806</v>
      </c>
      <c r="B1077" s="622" t="s">
        <v>148</v>
      </c>
      <c r="C1077" s="550">
        <v>1000000</v>
      </c>
      <c r="D1077" s="550">
        <v>0</v>
      </c>
      <c r="E1077" s="550">
        <v>0</v>
      </c>
      <c r="F1077" s="550">
        <v>0</v>
      </c>
      <c r="G1077" s="550"/>
      <c r="H1077" s="550">
        <v>-504000</v>
      </c>
      <c r="I1077" s="550"/>
      <c r="J1077" s="550">
        <v>-504000</v>
      </c>
      <c r="K1077" s="550">
        <v>496000</v>
      </c>
      <c r="L1077" s="550">
        <v>496000</v>
      </c>
      <c r="M1077" s="550">
        <v>496000</v>
      </c>
      <c r="N1077" s="550">
        <v>0</v>
      </c>
      <c r="O1077" s="550">
        <v>0</v>
      </c>
      <c r="P1077" s="550">
        <v>0</v>
      </c>
      <c r="Q1077" s="550">
        <v>0</v>
      </c>
      <c r="R1077" s="550">
        <v>0</v>
      </c>
    </row>
    <row r="1078" spans="1:18">
      <c r="A1078" s="622" t="s">
        <v>1804</v>
      </c>
      <c r="B1078" s="622" t="s">
        <v>2617</v>
      </c>
      <c r="C1078" s="550">
        <v>3850000</v>
      </c>
      <c r="D1078" s="550">
        <v>0</v>
      </c>
      <c r="E1078" s="550">
        <v>0</v>
      </c>
      <c r="F1078" s="550">
        <v>0</v>
      </c>
      <c r="G1078" s="550">
        <v>0</v>
      </c>
      <c r="H1078" s="550">
        <v>308000</v>
      </c>
      <c r="I1078" s="550">
        <v>0</v>
      </c>
      <c r="J1078" s="550">
        <v>308000</v>
      </c>
      <c r="K1078" s="550">
        <v>4158000</v>
      </c>
      <c r="L1078" s="550">
        <v>4158000</v>
      </c>
      <c r="M1078" s="550">
        <v>4158000</v>
      </c>
      <c r="N1078" s="550">
        <v>0</v>
      </c>
      <c r="O1078" s="550">
        <v>0</v>
      </c>
      <c r="P1078" s="550">
        <v>0</v>
      </c>
      <c r="Q1078" s="550">
        <v>0</v>
      </c>
      <c r="R1078" s="550">
        <v>0</v>
      </c>
    </row>
    <row r="1079" spans="1:18">
      <c r="A1079" s="622" t="s">
        <v>1805</v>
      </c>
      <c r="B1079" s="622" t="s">
        <v>321</v>
      </c>
      <c r="C1079" s="551">
        <v>100000</v>
      </c>
      <c r="D1079" s="551">
        <v>0</v>
      </c>
      <c r="E1079" s="551">
        <v>0</v>
      </c>
      <c r="F1079" s="551">
        <v>0</v>
      </c>
      <c r="G1079" s="551">
        <v>0</v>
      </c>
      <c r="H1079" s="551">
        <v>0</v>
      </c>
      <c r="I1079" s="551">
        <v>0</v>
      </c>
      <c r="J1079" s="551">
        <v>0</v>
      </c>
      <c r="K1079" s="551">
        <v>100000</v>
      </c>
      <c r="L1079" s="551">
        <v>100000</v>
      </c>
      <c r="M1079" s="551">
        <v>100000</v>
      </c>
      <c r="N1079" s="551">
        <v>0</v>
      </c>
      <c r="O1079" s="551">
        <v>0</v>
      </c>
      <c r="P1079" s="551">
        <v>0</v>
      </c>
      <c r="Q1079" s="551">
        <v>0</v>
      </c>
      <c r="R1079" s="551">
        <v>0</v>
      </c>
    </row>
    <row r="1080" spans="1:18">
      <c r="A1080" s="622" t="s">
        <v>1806</v>
      </c>
      <c r="B1080" s="622" t="s">
        <v>144</v>
      </c>
      <c r="C1080" s="550">
        <v>100000</v>
      </c>
      <c r="D1080" s="550">
        <v>0</v>
      </c>
      <c r="E1080" s="550">
        <v>0</v>
      </c>
      <c r="F1080" s="550">
        <v>0</v>
      </c>
      <c r="G1080" s="550"/>
      <c r="H1080" s="550">
        <v>0</v>
      </c>
      <c r="I1080" s="550"/>
      <c r="J1080" s="550">
        <v>0</v>
      </c>
      <c r="K1080" s="550">
        <v>100000</v>
      </c>
      <c r="L1080" s="550">
        <v>100000</v>
      </c>
      <c r="M1080" s="550">
        <v>100000</v>
      </c>
      <c r="N1080" s="550">
        <v>0</v>
      </c>
      <c r="O1080" s="550">
        <v>0</v>
      </c>
      <c r="P1080" s="550">
        <v>0</v>
      </c>
      <c r="Q1080" s="550">
        <v>0</v>
      </c>
      <c r="R1080" s="550">
        <v>0</v>
      </c>
    </row>
    <row r="1081" spans="1:18">
      <c r="A1081" s="622" t="s">
        <v>1805</v>
      </c>
      <c r="B1081" s="622" t="s">
        <v>1880</v>
      </c>
      <c r="C1081" s="551">
        <v>0</v>
      </c>
      <c r="D1081" s="551">
        <v>0</v>
      </c>
      <c r="E1081" s="551">
        <v>0</v>
      </c>
      <c r="F1081" s="551">
        <v>0</v>
      </c>
      <c r="G1081" s="551">
        <v>0</v>
      </c>
      <c r="H1081" s="551">
        <v>350000</v>
      </c>
      <c r="I1081" s="551">
        <v>0</v>
      </c>
      <c r="J1081" s="551">
        <v>350000</v>
      </c>
      <c r="K1081" s="551">
        <v>350000</v>
      </c>
      <c r="L1081" s="551">
        <v>350000</v>
      </c>
      <c r="M1081" s="551">
        <v>350000</v>
      </c>
      <c r="N1081" s="551">
        <v>0</v>
      </c>
      <c r="O1081" s="551">
        <v>0</v>
      </c>
      <c r="P1081" s="551">
        <v>0</v>
      </c>
      <c r="Q1081" s="551">
        <v>0</v>
      </c>
      <c r="R1081" s="551">
        <v>0</v>
      </c>
    </row>
    <row r="1082" spans="1:18">
      <c r="A1082" s="622" t="s">
        <v>1806</v>
      </c>
      <c r="B1082" s="622" t="s">
        <v>2521</v>
      </c>
      <c r="C1082" s="550">
        <v>0</v>
      </c>
      <c r="D1082" s="550">
        <v>0</v>
      </c>
      <c r="E1082" s="550">
        <v>0</v>
      </c>
      <c r="F1082" s="550">
        <v>0</v>
      </c>
      <c r="G1082" s="550"/>
      <c r="H1082" s="550">
        <v>350000</v>
      </c>
      <c r="I1082" s="550"/>
      <c r="J1082" s="550">
        <v>350000</v>
      </c>
      <c r="K1082" s="550">
        <v>350000</v>
      </c>
      <c r="L1082" s="550">
        <v>350000</v>
      </c>
      <c r="M1082" s="550">
        <v>350000</v>
      </c>
      <c r="N1082" s="550">
        <v>0</v>
      </c>
      <c r="O1082" s="550">
        <v>0</v>
      </c>
      <c r="P1082" s="550">
        <v>0</v>
      </c>
      <c r="Q1082" s="550">
        <v>0</v>
      </c>
      <c r="R1082" s="550">
        <v>0</v>
      </c>
    </row>
    <row r="1083" spans="1:18">
      <c r="A1083" s="622" t="s">
        <v>1805</v>
      </c>
      <c r="B1083" s="622" t="s">
        <v>1851</v>
      </c>
      <c r="C1083" s="551">
        <v>3750000</v>
      </c>
      <c r="D1083" s="551">
        <v>0</v>
      </c>
      <c r="E1083" s="551">
        <v>0</v>
      </c>
      <c r="F1083" s="551">
        <v>0</v>
      </c>
      <c r="G1083" s="551">
        <v>0</v>
      </c>
      <c r="H1083" s="551">
        <v>-42000</v>
      </c>
      <c r="I1083" s="551">
        <v>0</v>
      </c>
      <c r="J1083" s="551">
        <v>-42000</v>
      </c>
      <c r="K1083" s="551">
        <v>3708000</v>
      </c>
      <c r="L1083" s="551">
        <v>3708000</v>
      </c>
      <c r="M1083" s="551">
        <v>3708000</v>
      </c>
      <c r="N1083" s="551">
        <v>0</v>
      </c>
      <c r="O1083" s="551">
        <v>0</v>
      </c>
      <c r="P1083" s="551">
        <v>0</v>
      </c>
      <c r="Q1083" s="551">
        <v>0</v>
      </c>
      <c r="R1083" s="551">
        <v>0</v>
      </c>
    </row>
    <row r="1084" spans="1:18">
      <c r="A1084" s="622" t="s">
        <v>1806</v>
      </c>
      <c r="B1084" s="622" t="s">
        <v>1851</v>
      </c>
      <c r="C1084" s="550">
        <v>3750000</v>
      </c>
      <c r="D1084" s="550">
        <v>0</v>
      </c>
      <c r="E1084" s="550">
        <v>0</v>
      </c>
      <c r="F1084" s="550">
        <v>0</v>
      </c>
      <c r="G1084" s="550"/>
      <c r="H1084" s="550">
        <v>-42000</v>
      </c>
      <c r="I1084" s="550"/>
      <c r="J1084" s="550">
        <v>-42000</v>
      </c>
      <c r="K1084" s="550">
        <v>3708000</v>
      </c>
      <c r="L1084" s="550">
        <v>3708000</v>
      </c>
      <c r="M1084" s="550">
        <v>3708000</v>
      </c>
      <c r="N1084" s="550">
        <v>0</v>
      </c>
      <c r="O1084" s="550">
        <v>0</v>
      </c>
      <c r="P1084" s="550">
        <v>0</v>
      </c>
      <c r="Q1084" s="550">
        <v>0</v>
      </c>
      <c r="R1084" s="550">
        <v>0</v>
      </c>
    </row>
    <row r="1085" spans="1:18">
      <c r="A1085" s="626" t="s">
        <v>1803</v>
      </c>
      <c r="B1085" s="626" t="s">
        <v>272</v>
      </c>
      <c r="C1085" s="550">
        <v>945712000</v>
      </c>
      <c r="D1085" s="550">
        <v>0</v>
      </c>
      <c r="E1085" s="550">
        <v>0</v>
      </c>
      <c r="F1085" s="550">
        <v>0</v>
      </c>
      <c r="G1085" s="550">
        <v>0</v>
      </c>
      <c r="H1085" s="550">
        <v>15873000</v>
      </c>
      <c r="I1085" s="550">
        <v>0</v>
      </c>
      <c r="J1085" s="550">
        <v>15873000</v>
      </c>
      <c r="K1085" s="550">
        <v>961585000</v>
      </c>
      <c r="L1085" s="550">
        <v>940824210</v>
      </c>
      <c r="M1085" s="550">
        <v>940824210</v>
      </c>
      <c r="N1085" s="550">
        <v>0</v>
      </c>
      <c r="O1085" s="550">
        <v>0</v>
      </c>
      <c r="P1085" s="550">
        <v>0</v>
      </c>
      <c r="Q1085" s="550">
        <v>0</v>
      </c>
      <c r="R1085" s="550">
        <v>20760790</v>
      </c>
    </row>
    <row r="1086" spans="1:18">
      <c r="A1086" s="626" t="s">
        <v>1804</v>
      </c>
      <c r="B1086" s="626" t="s">
        <v>2623</v>
      </c>
      <c r="C1086" s="550">
        <v>770010000</v>
      </c>
      <c r="D1086" s="550">
        <v>0</v>
      </c>
      <c r="E1086" s="550">
        <v>0</v>
      </c>
      <c r="F1086" s="550">
        <v>0</v>
      </c>
      <c r="G1086" s="550">
        <v>0</v>
      </c>
      <c r="H1086" s="550">
        <v>37000000</v>
      </c>
      <c r="I1086" s="550">
        <v>0</v>
      </c>
      <c r="J1086" s="550">
        <v>37000000</v>
      </c>
      <c r="K1086" s="550">
        <v>807010000</v>
      </c>
      <c r="L1086" s="550">
        <v>788995810</v>
      </c>
      <c r="M1086" s="550">
        <v>788995810</v>
      </c>
      <c r="N1086" s="550">
        <v>0</v>
      </c>
      <c r="O1086" s="550">
        <v>0</v>
      </c>
      <c r="P1086" s="550">
        <v>0</v>
      </c>
      <c r="Q1086" s="550">
        <v>0</v>
      </c>
      <c r="R1086" s="550">
        <v>18014190</v>
      </c>
    </row>
    <row r="1087" spans="1:18">
      <c r="A1087" s="622" t="s">
        <v>1805</v>
      </c>
      <c r="B1087" s="622" t="s">
        <v>321</v>
      </c>
      <c r="C1087" s="551">
        <v>325500000</v>
      </c>
      <c r="D1087" s="551">
        <v>0</v>
      </c>
      <c r="E1087" s="551">
        <v>0</v>
      </c>
      <c r="F1087" s="551">
        <v>5000000</v>
      </c>
      <c r="G1087" s="551">
        <v>0</v>
      </c>
      <c r="H1087" s="551">
        <v>-5500000</v>
      </c>
      <c r="I1087" s="551">
        <v>0</v>
      </c>
      <c r="J1087" s="551">
        <v>-500000</v>
      </c>
      <c r="K1087" s="551">
        <v>325000000</v>
      </c>
      <c r="L1087" s="551">
        <v>316906450</v>
      </c>
      <c r="M1087" s="551">
        <v>316906450</v>
      </c>
      <c r="N1087" s="551">
        <v>0</v>
      </c>
      <c r="O1087" s="551">
        <v>0</v>
      </c>
      <c r="P1087" s="551">
        <v>0</v>
      </c>
      <c r="Q1087" s="551">
        <v>0</v>
      </c>
      <c r="R1087" s="551">
        <v>8093550</v>
      </c>
    </row>
    <row r="1088" spans="1:18">
      <c r="A1088" s="626" t="s">
        <v>1806</v>
      </c>
      <c r="B1088" s="626" t="s">
        <v>144</v>
      </c>
      <c r="C1088" s="550">
        <v>50000000</v>
      </c>
      <c r="D1088" s="550">
        <v>0</v>
      </c>
      <c r="E1088" s="550">
        <v>0</v>
      </c>
      <c r="F1088" s="550">
        <v>-5000000</v>
      </c>
      <c r="G1088" s="550"/>
      <c r="H1088" s="550">
        <v>0</v>
      </c>
      <c r="I1088" s="550"/>
      <c r="J1088" s="550">
        <v>-5000000</v>
      </c>
      <c r="K1088" s="550">
        <v>45000000</v>
      </c>
      <c r="L1088" s="550">
        <v>41746920</v>
      </c>
      <c r="M1088" s="550">
        <v>41746920</v>
      </c>
      <c r="N1088" s="550">
        <v>0</v>
      </c>
      <c r="O1088" s="550">
        <v>0</v>
      </c>
      <c r="P1088" s="550">
        <v>0</v>
      </c>
      <c r="Q1088" s="550">
        <v>0</v>
      </c>
      <c r="R1088" s="550">
        <v>3253080</v>
      </c>
    </row>
    <row r="1089" spans="1:18">
      <c r="A1089" s="626" t="s">
        <v>1806</v>
      </c>
      <c r="B1089" s="626" t="s">
        <v>204</v>
      </c>
      <c r="C1089" s="550">
        <v>80000000</v>
      </c>
      <c r="D1089" s="550">
        <v>0</v>
      </c>
      <c r="E1089" s="550">
        <v>0</v>
      </c>
      <c r="F1089" s="550">
        <v>-2500000</v>
      </c>
      <c r="G1089" s="550"/>
      <c r="H1089" s="550">
        <v>-5500000</v>
      </c>
      <c r="I1089" s="550"/>
      <c r="J1089" s="550">
        <v>-8000000</v>
      </c>
      <c r="K1089" s="550">
        <v>72000000</v>
      </c>
      <c r="L1089" s="550">
        <v>71276800</v>
      </c>
      <c r="M1089" s="550">
        <v>71276800</v>
      </c>
      <c r="N1089" s="550">
        <v>0</v>
      </c>
      <c r="O1089" s="550">
        <v>0</v>
      </c>
      <c r="P1089" s="550">
        <v>0</v>
      </c>
      <c r="Q1089" s="550">
        <v>0</v>
      </c>
      <c r="R1089" s="550">
        <v>723200</v>
      </c>
    </row>
    <row r="1090" spans="1:18">
      <c r="A1090" s="626" t="s">
        <v>1806</v>
      </c>
      <c r="B1090" s="626" t="s">
        <v>220</v>
      </c>
      <c r="C1090" s="550">
        <v>58000000</v>
      </c>
      <c r="D1090" s="550">
        <v>0</v>
      </c>
      <c r="E1090" s="550">
        <v>0</v>
      </c>
      <c r="F1090" s="550">
        <v>12000000</v>
      </c>
      <c r="G1090" s="550"/>
      <c r="H1090" s="550">
        <v>0</v>
      </c>
      <c r="I1090" s="550"/>
      <c r="J1090" s="550">
        <v>12000000</v>
      </c>
      <c r="K1090" s="550">
        <v>70000000</v>
      </c>
      <c r="L1090" s="550">
        <v>68627100</v>
      </c>
      <c r="M1090" s="550">
        <v>68627100</v>
      </c>
      <c r="N1090" s="550">
        <v>0</v>
      </c>
      <c r="O1090" s="550">
        <v>0</v>
      </c>
      <c r="P1090" s="550">
        <v>0</v>
      </c>
      <c r="Q1090" s="550">
        <v>0</v>
      </c>
      <c r="R1090" s="550">
        <v>1372900</v>
      </c>
    </row>
    <row r="1091" spans="1:18">
      <c r="A1091" s="626" t="s">
        <v>1806</v>
      </c>
      <c r="B1091" s="626" t="s">
        <v>206</v>
      </c>
      <c r="C1091" s="550">
        <v>137500000</v>
      </c>
      <c r="D1091" s="550">
        <v>0</v>
      </c>
      <c r="E1091" s="550">
        <v>0</v>
      </c>
      <c r="F1091" s="550">
        <v>500000</v>
      </c>
      <c r="G1091" s="550"/>
      <c r="H1091" s="550">
        <v>0</v>
      </c>
      <c r="I1091" s="550"/>
      <c r="J1091" s="550">
        <v>500000</v>
      </c>
      <c r="K1091" s="550">
        <v>138000000</v>
      </c>
      <c r="L1091" s="550">
        <v>135255630</v>
      </c>
      <c r="M1091" s="550">
        <v>135255630</v>
      </c>
      <c r="N1091" s="550">
        <v>0</v>
      </c>
      <c r="O1091" s="550">
        <v>0</v>
      </c>
      <c r="P1091" s="550">
        <v>0</v>
      </c>
      <c r="Q1091" s="550">
        <v>0</v>
      </c>
      <c r="R1091" s="550">
        <v>2744370</v>
      </c>
    </row>
    <row r="1092" spans="1:18">
      <c r="A1092" s="622" t="s">
        <v>1805</v>
      </c>
      <c r="B1092" s="622" t="s">
        <v>1880</v>
      </c>
      <c r="C1092" s="551">
        <v>15000000</v>
      </c>
      <c r="D1092" s="551">
        <v>0</v>
      </c>
      <c r="E1092" s="551">
        <v>0</v>
      </c>
      <c r="F1092" s="551">
        <v>-2000000</v>
      </c>
      <c r="G1092" s="551">
        <v>0</v>
      </c>
      <c r="H1092" s="551">
        <v>0</v>
      </c>
      <c r="I1092" s="551">
        <v>0</v>
      </c>
      <c r="J1092" s="551">
        <v>-2000000</v>
      </c>
      <c r="K1092" s="551">
        <v>13000000</v>
      </c>
      <c r="L1092" s="551">
        <v>10317000</v>
      </c>
      <c r="M1092" s="551">
        <v>10317000</v>
      </c>
      <c r="N1092" s="551">
        <v>0</v>
      </c>
      <c r="O1092" s="551">
        <v>0</v>
      </c>
      <c r="P1092" s="551">
        <v>0</v>
      </c>
      <c r="Q1092" s="551">
        <v>0</v>
      </c>
      <c r="R1092" s="551">
        <v>2683000</v>
      </c>
    </row>
    <row r="1093" spans="1:18">
      <c r="A1093" s="626" t="s">
        <v>1806</v>
      </c>
      <c r="B1093" s="626" t="s">
        <v>2521</v>
      </c>
      <c r="C1093" s="550">
        <v>5000000</v>
      </c>
      <c r="D1093" s="550">
        <v>0</v>
      </c>
      <c r="E1093" s="550">
        <v>0</v>
      </c>
      <c r="F1093" s="550">
        <v>0</v>
      </c>
      <c r="G1093" s="550"/>
      <c r="H1093" s="550">
        <v>0</v>
      </c>
      <c r="I1093" s="550"/>
      <c r="J1093" s="550">
        <v>0</v>
      </c>
      <c r="K1093" s="550">
        <v>5000000</v>
      </c>
      <c r="L1093" s="550">
        <v>3279000</v>
      </c>
      <c r="M1093" s="550">
        <v>3279000</v>
      </c>
      <c r="N1093" s="550">
        <v>0</v>
      </c>
      <c r="O1093" s="550">
        <v>0</v>
      </c>
      <c r="P1093" s="550">
        <v>0</v>
      </c>
      <c r="Q1093" s="550">
        <v>0</v>
      </c>
      <c r="R1093" s="550">
        <v>1721000</v>
      </c>
    </row>
    <row r="1094" spans="1:18">
      <c r="A1094" s="626" t="s">
        <v>1806</v>
      </c>
      <c r="B1094" s="626" t="s">
        <v>2546</v>
      </c>
      <c r="C1094" s="550">
        <v>10000000</v>
      </c>
      <c r="D1094" s="550">
        <v>0</v>
      </c>
      <c r="E1094" s="550">
        <v>0</v>
      </c>
      <c r="F1094" s="550">
        <v>-2000000</v>
      </c>
      <c r="G1094" s="550"/>
      <c r="H1094" s="550">
        <v>0</v>
      </c>
      <c r="I1094" s="550"/>
      <c r="J1094" s="550">
        <v>-2000000</v>
      </c>
      <c r="K1094" s="550">
        <v>8000000</v>
      </c>
      <c r="L1094" s="550">
        <v>7038000</v>
      </c>
      <c r="M1094" s="550">
        <v>7038000</v>
      </c>
      <c r="N1094" s="550">
        <v>0</v>
      </c>
      <c r="O1094" s="550">
        <v>0</v>
      </c>
      <c r="P1094" s="550">
        <v>0</v>
      </c>
      <c r="Q1094" s="550">
        <v>0</v>
      </c>
      <c r="R1094" s="550">
        <v>962000</v>
      </c>
    </row>
    <row r="1095" spans="1:18">
      <c r="A1095" s="622" t="s">
        <v>1805</v>
      </c>
      <c r="B1095" s="622" t="s">
        <v>256</v>
      </c>
      <c r="C1095" s="551">
        <v>285000000</v>
      </c>
      <c r="D1095" s="551">
        <v>0</v>
      </c>
      <c r="E1095" s="551">
        <v>0</v>
      </c>
      <c r="F1095" s="551">
        <v>35000000</v>
      </c>
      <c r="G1095" s="551">
        <v>0</v>
      </c>
      <c r="H1095" s="551">
        <v>10000000</v>
      </c>
      <c r="I1095" s="551">
        <v>0</v>
      </c>
      <c r="J1095" s="551">
        <v>45000000</v>
      </c>
      <c r="K1095" s="551">
        <v>330000000</v>
      </c>
      <c r="L1095" s="551">
        <v>327000630</v>
      </c>
      <c r="M1095" s="551">
        <v>327000630</v>
      </c>
      <c r="N1095" s="551">
        <v>0</v>
      </c>
      <c r="O1095" s="551">
        <v>0</v>
      </c>
      <c r="P1095" s="551">
        <v>0</v>
      </c>
      <c r="Q1095" s="551">
        <v>0</v>
      </c>
      <c r="R1095" s="551">
        <v>2999370</v>
      </c>
    </row>
    <row r="1096" spans="1:18">
      <c r="A1096" s="626" t="s">
        <v>1806</v>
      </c>
      <c r="B1096" s="626" t="s">
        <v>216</v>
      </c>
      <c r="C1096" s="550">
        <v>285000000</v>
      </c>
      <c r="D1096" s="550">
        <v>0</v>
      </c>
      <c r="E1096" s="550">
        <v>0</v>
      </c>
      <c r="F1096" s="550">
        <v>35000000</v>
      </c>
      <c r="G1096" s="550"/>
      <c r="H1096" s="550">
        <v>10000000</v>
      </c>
      <c r="I1096" s="550"/>
      <c r="J1096" s="550">
        <v>45000000</v>
      </c>
      <c r="K1096" s="550">
        <v>330000000</v>
      </c>
      <c r="L1096" s="550">
        <v>327000630</v>
      </c>
      <c r="M1096" s="550">
        <v>327000630</v>
      </c>
      <c r="N1096" s="550">
        <v>0</v>
      </c>
      <c r="O1096" s="550">
        <v>0</v>
      </c>
      <c r="P1096" s="550">
        <v>0</v>
      </c>
      <c r="Q1096" s="550">
        <v>0</v>
      </c>
      <c r="R1096" s="550">
        <v>2999370</v>
      </c>
    </row>
    <row r="1097" spans="1:18">
      <c r="A1097" s="622" t="s">
        <v>1805</v>
      </c>
      <c r="B1097" s="622" t="s">
        <v>315</v>
      </c>
      <c r="C1097" s="551">
        <v>79596000</v>
      </c>
      <c r="D1097" s="551">
        <v>0</v>
      </c>
      <c r="E1097" s="551">
        <v>0</v>
      </c>
      <c r="F1097" s="551">
        <v>-8998000</v>
      </c>
      <c r="G1097" s="551">
        <v>0</v>
      </c>
      <c r="H1097" s="551">
        <v>32402000</v>
      </c>
      <c r="I1097" s="551">
        <v>0</v>
      </c>
      <c r="J1097" s="551">
        <v>23404000</v>
      </c>
      <c r="K1097" s="551">
        <v>103000000</v>
      </c>
      <c r="L1097" s="551">
        <v>102505500</v>
      </c>
      <c r="M1097" s="551">
        <v>102505500</v>
      </c>
      <c r="N1097" s="551">
        <v>0</v>
      </c>
      <c r="O1097" s="551">
        <v>0</v>
      </c>
      <c r="P1097" s="551">
        <v>0</v>
      </c>
      <c r="Q1097" s="551">
        <v>0</v>
      </c>
      <c r="R1097" s="551">
        <v>494500</v>
      </c>
    </row>
    <row r="1098" spans="1:18">
      <c r="A1098" s="626" t="s">
        <v>1806</v>
      </c>
      <c r="B1098" s="626" t="s">
        <v>315</v>
      </c>
      <c r="C1098" s="550">
        <v>79596000</v>
      </c>
      <c r="D1098" s="550">
        <v>0</v>
      </c>
      <c r="E1098" s="550">
        <v>0</v>
      </c>
      <c r="F1098" s="550">
        <v>-8998000</v>
      </c>
      <c r="G1098" s="550"/>
      <c r="H1098" s="550">
        <v>32402000</v>
      </c>
      <c r="I1098" s="550"/>
      <c r="J1098" s="550">
        <v>23404000</v>
      </c>
      <c r="K1098" s="550">
        <v>103000000</v>
      </c>
      <c r="L1098" s="550">
        <v>102505500</v>
      </c>
      <c r="M1098" s="550">
        <v>102505500</v>
      </c>
      <c r="N1098" s="550">
        <v>0</v>
      </c>
      <c r="O1098" s="550">
        <v>0</v>
      </c>
      <c r="P1098" s="550">
        <v>0</v>
      </c>
      <c r="Q1098" s="550">
        <v>0</v>
      </c>
      <c r="R1098" s="550">
        <v>494500</v>
      </c>
    </row>
    <row r="1099" spans="1:18">
      <c r="A1099" s="622" t="s">
        <v>1805</v>
      </c>
      <c r="B1099" s="622" t="s">
        <v>1851</v>
      </c>
      <c r="C1099" s="551">
        <v>5234000</v>
      </c>
      <c r="D1099" s="551">
        <v>0</v>
      </c>
      <c r="E1099" s="551">
        <v>0</v>
      </c>
      <c r="F1099" s="551">
        <v>-2724000</v>
      </c>
      <c r="G1099" s="551">
        <v>0</v>
      </c>
      <c r="H1099" s="551">
        <v>0</v>
      </c>
      <c r="I1099" s="551">
        <v>0</v>
      </c>
      <c r="J1099" s="551">
        <v>-2724000</v>
      </c>
      <c r="K1099" s="551">
        <v>2510000</v>
      </c>
      <c r="L1099" s="551">
        <v>822000</v>
      </c>
      <c r="M1099" s="551">
        <v>822000</v>
      </c>
      <c r="N1099" s="551">
        <v>0</v>
      </c>
      <c r="O1099" s="551">
        <v>0</v>
      </c>
      <c r="P1099" s="551">
        <v>0</v>
      </c>
      <c r="Q1099" s="551">
        <v>0</v>
      </c>
      <c r="R1099" s="551">
        <v>1688000</v>
      </c>
    </row>
    <row r="1100" spans="1:18">
      <c r="A1100" s="626" t="s">
        <v>1806</v>
      </c>
      <c r="B1100" s="626" t="s">
        <v>1851</v>
      </c>
      <c r="C1100" s="550">
        <v>5234000</v>
      </c>
      <c r="D1100" s="550">
        <v>0</v>
      </c>
      <c r="E1100" s="550">
        <v>0</v>
      </c>
      <c r="F1100" s="550">
        <v>-2724000</v>
      </c>
      <c r="G1100" s="550"/>
      <c r="H1100" s="550">
        <v>0</v>
      </c>
      <c r="I1100" s="550"/>
      <c r="J1100" s="550">
        <v>-2724000</v>
      </c>
      <c r="K1100" s="550">
        <v>2510000</v>
      </c>
      <c r="L1100" s="550">
        <v>822000</v>
      </c>
      <c r="M1100" s="550">
        <v>822000</v>
      </c>
      <c r="N1100" s="550">
        <v>0</v>
      </c>
      <c r="O1100" s="550">
        <v>0</v>
      </c>
      <c r="P1100" s="550">
        <v>0</v>
      </c>
      <c r="Q1100" s="550">
        <v>0</v>
      </c>
      <c r="R1100" s="550">
        <v>1688000</v>
      </c>
    </row>
    <row r="1101" spans="1:18">
      <c r="A1101" s="622" t="s">
        <v>1805</v>
      </c>
      <c r="B1101" s="622" t="s">
        <v>1882</v>
      </c>
      <c r="C1101" s="551">
        <v>5280000</v>
      </c>
      <c r="D1101" s="551">
        <v>0</v>
      </c>
      <c r="E1101" s="551">
        <v>0</v>
      </c>
      <c r="F1101" s="551">
        <v>-4280000</v>
      </c>
      <c r="G1101" s="551">
        <v>0</v>
      </c>
      <c r="H1101" s="551">
        <v>0</v>
      </c>
      <c r="I1101" s="551">
        <v>0</v>
      </c>
      <c r="J1101" s="551">
        <v>-4280000</v>
      </c>
      <c r="K1101" s="551">
        <v>1000000</v>
      </c>
      <c r="L1101" s="551">
        <v>770000</v>
      </c>
      <c r="M1101" s="551">
        <v>770000</v>
      </c>
      <c r="N1101" s="551">
        <v>0</v>
      </c>
      <c r="O1101" s="551">
        <v>0</v>
      </c>
      <c r="P1101" s="551">
        <v>0</v>
      </c>
      <c r="Q1101" s="551">
        <v>0</v>
      </c>
      <c r="R1101" s="551">
        <v>230000</v>
      </c>
    </row>
    <row r="1102" spans="1:18">
      <c r="A1102" s="626" t="s">
        <v>1806</v>
      </c>
      <c r="B1102" s="623" t="s">
        <v>2409</v>
      </c>
      <c r="C1102" s="550">
        <v>5280000</v>
      </c>
      <c r="D1102" s="550">
        <v>0</v>
      </c>
      <c r="E1102" s="550">
        <v>0</v>
      </c>
      <c r="F1102" s="550">
        <v>-4280000</v>
      </c>
      <c r="G1102" s="550"/>
      <c r="H1102" s="550">
        <v>0</v>
      </c>
      <c r="I1102" s="550"/>
      <c r="J1102" s="550">
        <v>-4280000</v>
      </c>
      <c r="K1102" s="550">
        <v>1000000</v>
      </c>
      <c r="L1102" s="550">
        <v>770000</v>
      </c>
      <c r="M1102" s="550">
        <v>770000</v>
      </c>
      <c r="N1102" s="550">
        <v>0</v>
      </c>
      <c r="O1102" s="550">
        <v>0</v>
      </c>
      <c r="P1102" s="550">
        <v>0</v>
      </c>
      <c r="Q1102" s="550">
        <v>0</v>
      </c>
      <c r="R1102" s="550">
        <v>230000</v>
      </c>
    </row>
    <row r="1103" spans="1:18">
      <c r="A1103" s="622" t="s">
        <v>1805</v>
      </c>
      <c r="B1103" s="622" t="s">
        <v>192</v>
      </c>
      <c r="C1103" s="551">
        <v>4400000</v>
      </c>
      <c r="D1103" s="551">
        <v>0</v>
      </c>
      <c r="E1103" s="551">
        <v>0</v>
      </c>
      <c r="F1103" s="551">
        <v>-1498000</v>
      </c>
      <c r="G1103" s="551">
        <v>0</v>
      </c>
      <c r="H1103" s="551">
        <v>98000</v>
      </c>
      <c r="I1103" s="551">
        <v>0</v>
      </c>
      <c r="J1103" s="551">
        <v>-1400000</v>
      </c>
      <c r="K1103" s="551">
        <v>3000000</v>
      </c>
      <c r="L1103" s="551">
        <v>2495160</v>
      </c>
      <c r="M1103" s="551">
        <v>2495160</v>
      </c>
      <c r="N1103" s="551">
        <v>0</v>
      </c>
      <c r="O1103" s="551">
        <v>0</v>
      </c>
      <c r="P1103" s="551">
        <v>0</v>
      </c>
      <c r="Q1103" s="551">
        <v>0</v>
      </c>
      <c r="R1103" s="551">
        <v>504840</v>
      </c>
    </row>
    <row r="1104" spans="1:18">
      <c r="A1104" s="626" t="s">
        <v>1806</v>
      </c>
      <c r="B1104" s="626" t="s">
        <v>225</v>
      </c>
      <c r="C1104" s="550">
        <v>4400000</v>
      </c>
      <c r="D1104" s="550">
        <v>0</v>
      </c>
      <c r="E1104" s="550">
        <v>0</v>
      </c>
      <c r="F1104" s="550">
        <v>-1498000</v>
      </c>
      <c r="G1104" s="550"/>
      <c r="H1104" s="550">
        <v>98000</v>
      </c>
      <c r="I1104" s="550"/>
      <c r="J1104" s="550">
        <v>-1400000</v>
      </c>
      <c r="K1104" s="550">
        <v>3000000</v>
      </c>
      <c r="L1104" s="550">
        <v>2495160</v>
      </c>
      <c r="M1104" s="550">
        <v>2495160</v>
      </c>
      <c r="N1104" s="550">
        <v>0</v>
      </c>
      <c r="O1104" s="550">
        <v>0</v>
      </c>
      <c r="P1104" s="550">
        <v>0</v>
      </c>
      <c r="Q1104" s="550">
        <v>0</v>
      </c>
      <c r="R1104" s="550">
        <v>504840</v>
      </c>
    </row>
    <row r="1105" spans="1:18">
      <c r="A1105" s="622" t="s">
        <v>1805</v>
      </c>
      <c r="B1105" s="622" t="s">
        <v>322</v>
      </c>
      <c r="C1105" s="551">
        <v>0</v>
      </c>
      <c r="D1105" s="551">
        <v>0</v>
      </c>
      <c r="E1105" s="551">
        <v>0</v>
      </c>
      <c r="F1105" s="551">
        <v>2500000</v>
      </c>
      <c r="G1105" s="551">
        <v>0</v>
      </c>
      <c r="H1105" s="551">
        <v>0</v>
      </c>
      <c r="I1105" s="551">
        <v>0</v>
      </c>
      <c r="J1105" s="551">
        <v>2500000</v>
      </c>
      <c r="K1105" s="551">
        <v>2500000</v>
      </c>
      <c r="L1105" s="551">
        <v>2346500</v>
      </c>
      <c r="M1105" s="551">
        <v>2346500</v>
      </c>
      <c r="N1105" s="551">
        <v>0</v>
      </c>
      <c r="O1105" s="551">
        <v>0</v>
      </c>
      <c r="P1105" s="551">
        <v>0</v>
      </c>
      <c r="Q1105" s="551">
        <v>0</v>
      </c>
      <c r="R1105" s="551">
        <v>153500</v>
      </c>
    </row>
    <row r="1106" spans="1:18">
      <c r="A1106" s="626" t="s">
        <v>1806</v>
      </c>
      <c r="B1106" s="626" t="s">
        <v>323</v>
      </c>
      <c r="C1106" s="550">
        <v>0</v>
      </c>
      <c r="D1106" s="550">
        <v>0</v>
      </c>
      <c r="E1106" s="550">
        <v>0</v>
      </c>
      <c r="F1106" s="550">
        <v>2500000</v>
      </c>
      <c r="G1106" s="550"/>
      <c r="H1106" s="550">
        <v>0</v>
      </c>
      <c r="I1106" s="550"/>
      <c r="J1106" s="550">
        <v>2500000</v>
      </c>
      <c r="K1106" s="550">
        <v>2500000</v>
      </c>
      <c r="L1106" s="550">
        <v>2346500</v>
      </c>
      <c r="M1106" s="550">
        <v>2346500</v>
      </c>
      <c r="N1106" s="550">
        <v>0</v>
      </c>
      <c r="O1106" s="550">
        <v>0</v>
      </c>
      <c r="P1106" s="550">
        <v>0</v>
      </c>
      <c r="Q1106" s="550">
        <v>0</v>
      </c>
      <c r="R1106" s="550">
        <v>153500</v>
      </c>
    </row>
    <row r="1107" spans="1:18">
      <c r="A1107" s="622" t="s">
        <v>1805</v>
      </c>
      <c r="B1107" s="622" t="s">
        <v>147</v>
      </c>
      <c r="C1107" s="551">
        <v>50000000</v>
      </c>
      <c r="D1107" s="551">
        <v>0</v>
      </c>
      <c r="E1107" s="551">
        <v>0</v>
      </c>
      <c r="F1107" s="551">
        <v>-23000000</v>
      </c>
      <c r="G1107" s="551">
        <v>0</v>
      </c>
      <c r="H1107" s="551">
        <v>0</v>
      </c>
      <c r="I1107" s="551">
        <v>0</v>
      </c>
      <c r="J1107" s="551">
        <v>-23000000</v>
      </c>
      <c r="K1107" s="551">
        <v>27000000</v>
      </c>
      <c r="L1107" s="551">
        <v>25832570</v>
      </c>
      <c r="M1107" s="551">
        <v>25832570</v>
      </c>
      <c r="N1107" s="551">
        <v>0</v>
      </c>
      <c r="O1107" s="551">
        <v>0</v>
      </c>
      <c r="P1107" s="551">
        <v>0</v>
      </c>
      <c r="Q1107" s="551">
        <v>0</v>
      </c>
      <c r="R1107" s="551">
        <v>1167430</v>
      </c>
    </row>
    <row r="1108" spans="1:18">
      <c r="A1108" s="626" t="s">
        <v>1806</v>
      </c>
      <c r="B1108" s="626" t="s">
        <v>149</v>
      </c>
      <c r="C1108" s="550">
        <v>29000000</v>
      </c>
      <c r="D1108" s="550">
        <v>0</v>
      </c>
      <c r="E1108" s="550">
        <v>0</v>
      </c>
      <c r="F1108" s="550">
        <v>-13000000</v>
      </c>
      <c r="G1108" s="550"/>
      <c r="H1108" s="550">
        <v>0</v>
      </c>
      <c r="I1108" s="550"/>
      <c r="J1108" s="550">
        <v>-13000000</v>
      </c>
      <c r="K1108" s="550">
        <v>16000000</v>
      </c>
      <c r="L1108" s="550">
        <v>15005250</v>
      </c>
      <c r="M1108" s="550">
        <v>15005250</v>
      </c>
      <c r="N1108" s="550">
        <v>0</v>
      </c>
      <c r="O1108" s="550">
        <v>0</v>
      </c>
      <c r="P1108" s="550">
        <v>0</v>
      </c>
      <c r="Q1108" s="550">
        <v>0</v>
      </c>
      <c r="R1108" s="550">
        <v>994750</v>
      </c>
    </row>
    <row r="1109" spans="1:18">
      <c r="A1109" s="626" t="s">
        <v>1806</v>
      </c>
      <c r="B1109" s="626" t="s">
        <v>148</v>
      </c>
      <c r="C1109" s="550">
        <v>21000000</v>
      </c>
      <c r="D1109" s="550">
        <v>0</v>
      </c>
      <c r="E1109" s="550">
        <v>0</v>
      </c>
      <c r="F1109" s="550">
        <v>-10000000</v>
      </c>
      <c r="G1109" s="550"/>
      <c r="H1109" s="550">
        <v>0</v>
      </c>
      <c r="I1109" s="550"/>
      <c r="J1109" s="550">
        <v>-10000000</v>
      </c>
      <c r="K1109" s="550">
        <v>11000000</v>
      </c>
      <c r="L1109" s="550">
        <v>10827320</v>
      </c>
      <c r="M1109" s="550">
        <v>10827320</v>
      </c>
      <c r="N1109" s="550">
        <v>0</v>
      </c>
      <c r="O1109" s="550">
        <v>0</v>
      </c>
      <c r="P1109" s="550">
        <v>0</v>
      </c>
      <c r="Q1109" s="550">
        <v>0</v>
      </c>
      <c r="R1109" s="550">
        <v>172680</v>
      </c>
    </row>
    <row r="1110" spans="1:18">
      <c r="A1110" s="626" t="s">
        <v>1804</v>
      </c>
      <c r="B1110" s="626" t="s">
        <v>2631</v>
      </c>
      <c r="C1110" s="550">
        <v>152000000</v>
      </c>
      <c r="D1110" s="550">
        <v>0</v>
      </c>
      <c r="E1110" s="550">
        <v>0</v>
      </c>
      <c r="F1110" s="550">
        <v>0</v>
      </c>
      <c r="G1110" s="550">
        <v>0</v>
      </c>
      <c r="H1110" s="550">
        <v>-17900000</v>
      </c>
      <c r="I1110" s="550">
        <v>0</v>
      </c>
      <c r="J1110" s="550">
        <v>-17900000</v>
      </c>
      <c r="K1110" s="550">
        <v>134100000</v>
      </c>
      <c r="L1110" s="550">
        <v>134100000</v>
      </c>
      <c r="M1110" s="550">
        <v>134100000</v>
      </c>
      <c r="N1110" s="550">
        <v>0</v>
      </c>
      <c r="O1110" s="550">
        <v>0</v>
      </c>
      <c r="P1110" s="550">
        <v>0</v>
      </c>
      <c r="Q1110" s="550">
        <v>0</v>
      </c>
      <c r="R1110" s="550">
        <v>0</v>
      </c>
    </row>
    <row r="1111" spans="1:18">
      <c r="A1111" s="622" t="s">
        <v>1805</v>
      </c>
      <c r="B1111" s="622" t="s">
        <v>321</v>
      </c>
      <c r="C1111" s="551">
        <v>152000000</v>
      </c>
      <c r="D1111" s="551">
        <v>0</v>
      </c>
      <c r="E1111" s="551">
        <v>0</v>
      </c>
      <c r="F1111" s="551">
        <v>0</v>
      </c>
      <c r="G1111" s="551">
        <v>0</v>
      </c>
      <c r="H1111" s="551">
        <v>-17900000</v>
      </c>
      <c r="I1111" s="551">
        <v>0</v>
      </c>
      <c r="J1111" s="551">
        <v>-17900000</v>
      </c>
      <c r="K1111" s="551">
        <v>134100000</v>
      </c>
      <c r="L1111" s="551">
        <v>134100000</v>
      </c>
      <c r="M1111" s="551">
        <v>134100000</v>
      </c>
      <c r="N1111" s="551">
        <v>0</v>
      </c>
      <c r="O1111" s="551">
        <v>0</v>
      </c>
      <c r="P1111" s="551">
        <v>0</v>
      </c>
      <c r="Q1111" s="551">
        <v>0</v>
      </c>
      <c r="R1111" s="551">
        <v>0</v>
      </c>
    </row>
    <row r="1112" spans="1:18">
      <c r="A1112" s="626" t="s">
        <v>1806</v>
      </c>
      <c r="B1112" s="626" t="s">
        <v>206</v>
      </c>
      <c r="C1112" s="550">
        <v>152000000</v>
      </c>
      <c r="D1112" s="550">
        <v>0</v>
      </c>
      <c r="E1112" s="550">
        <v>0</v>
      </c>
      <c r="F1112" s="550">
        <v>0</v>
      </c>
      <c r="G1112" s="550"/>
      <c r="H1112" s="550">
        <v>-17900000</v>
      </c>
      <c r="I1112" s="550"/>
      <c r="J1112" s="550">
        <v>-17900000</v>
      </c>
      <c r="K1112" s="550">
        <v>134100000</v>
      </c>
      <c r="L1112" s="550">
        <v>134100000</v>
      </c>
      <c r="M1112" s="550">
        <v>134100000</v>
      </c>
      <c r="N1112" s="550">
        <v>0</v>
      </c>
      <c r="O1112" s="550">
        <v>0</v>
      </c>
      <c r="P1112" s="550">
        <v>0</v>
      </c>
      <c r="Q1112" s="550">
        <v>0</v>
      </c>
      <c r="R1112" s="550">
        <v>0</v>
      </c>
    </row>
    <row r="1113" spans="1:18">
      <c r="A1113" s="626" t="s">
        <v>1804</v>
      </c>
      <c r="B1113" s="626" t="s">
        <v>1264</v>
      </c>
      <c r="C1113" s="550">
        <v>1162000</v>
      </c>
      <c r="D1113" s="550">
        <v>0</v>
      </c>
      <c r="E1113" s="550">
        <v>0</v>
      </c>
      <c r="F1113" s="550">
        <v>0</v>
      </c>
      <c r="G1113" s="550">
        <v>0</v>
      </c>
      <c r="H1113" s="550">
        <v>70000</v>
      </c>
      <c r="I1113" s="550">
        <v>0</v>
      </c>
      <c r="J1113" s="550">
        <v>70000</v>
      </c>
      <c r="K1113" s="550">
        <v>1232000</v>
      </c>
      <c r="L1113" s="550">
        <v>1031400</v>
      </c>
      <c r="M1113" s="550">
        <v>1031400</v>
      </c>
      <c r="N1113" s="550">
        <v>0</v>
      </c>
      <c r="O1113" s="550">
        <v>0</v>
      </c>
      <c r="P1113" s="550">
        <v>0</v>
      </c>
      <c r="Q1113" s="550">
        <v>0</v>
      </c>
      <c r="R1113" s="550">
        <v>200600</v>
      </c>
    </row>
    <row r="1114" spans="1:18">
      <c r="A1114" s="622" t="s">
        <v>1805</v>
      </c>
      <c r="B1114" s="622" t="s">
        <v>321</v>
      </c>
      <c r="C1114" s="551">
        <v>142000</v>
      </c>
      <c r="D1114" s="551">
        <v>0</v>
      </c>
      <c r="E1114" s="551">
        <v>0</v>
      </c>
      <c r="F1114" s="551">
        <v>0</v>
      </c>
      <c r="G1114" s="551">
        <v>0</v>
      </c>
      <c r="H1114" s="551">
        <v>70000</v>
      </c>
      <c r="I1114" s="551">
        <v>0</v>
      </c>
      <c r="J1114" s="551">
        <v>70000</v>
      </c>
      <c r="K1114" s="551">
        <v>212000</v>
      </c>
      <c r="L1114" s="551">
        <v>211400</v>
      </c>
      <c r="M1114" s="551">
        <v>211400</v>
      </c>
      <c r="N1114" s="551">
        <v>0</v>
      </c>
      <c r="O1114" s="551">
        <v>0</v>
      </c>
      <c r="P1114" s="551">
        <v>0</v>
      </c>
      <c r="Q1114" s="551">
        <v>0</v>
      </c>
      <c r="R1114" s="551">
        <v>600</v>
      </c>
    </row>
    <row r="1115" spans="1:18">
      <c r="A1115" s="626" t="s">
        <v>1806</v>
      </c>
      <c r="B1115" s="626" t="s">
        <v>144</v>
      </c>
      <c r="C1115" s="550">
        <v>142000</v>
      </c>
      <c r="D1115" s="550">
        <v>0</v>
      </c>
      <c r="E1115" s="550">
        <v>0</v>
      </c>
      <c r="F1115" s="550">
        <v>0</v>
      </c>
      <c r="G1115" s="550"/>
      <c r="H1115" s="550">
        <v>70000</v>
      </c>
      <c r="I1115" s="550"/>
      <c r="J1115" s="550">
        <v>70000</v>
      </c>
      <c r="K1115" s="550">
        <v>212000</v>
      </c>
      <c r="L1115" s="550">
        <v>211400</v>
      </c>
      <c r="M1115" s="550">
        <v>211400</v>
      </c>
      <c r="N1115" s="550">
        <v>0</v>
      </c>
      <c r="O1115" s="550">
        <v>0</v>
      </c>
      <c r="P1115" s="550">
        <v>0</v>
      </c>
      <c r="Q1115" s="550">
        <v>0</v>
      </c>
      <c r="R1115" s="550">
        <v>600</v>
      </c>
    </row>
    <row r="1116" spans="1:18">
      <c r="A1116" s="622" t="s">
        <v>1805</v>
      </c>
      <c r="B1116" s="622" t="s">
        <v>256</v>
      </c>
      <c r="C1116" s="551">
        <v>720000</v>
      </c>
      <c r="D1116" s="551">
        <v>0</v>
      </c>
      <c r="E1116" s="551">
        <v>0</v>
      </c>
      <c r="F1116" s="551">
        <v>0</v>
      </c>
      <c r="G1116" s="551">
        <v>0</v>
      </c>
      <c r="H1116" s="551">
        <v>0</v>
      </c>
      <c r="I1116" s="551">
        <v>0</v>
      </c>
      <c r="J1116" s="551">
        <v>0</v>
      </c>
      <c r="K1116" s="551">
        <v>720000</v>
      </c>
      <c r="L1116" s="551">
        <v>520000</v>
      </c>
      <c r="M1116" s="551">
        <v>520000</v>
      </c>
      <c r="N1116" s="551">
        <v>0</v>
      </c>
      <c r="O1116" s="551">
        <v>0</v>
      </c>
      <c r="P1116" s="551">
        <v>0</v>
      </c>
      <c r="Q1116" s="551">
        <v>0</v>
      </c>
      <c r="R1116" s="551">
        <v>200000</v>
      </c>
    </row>
    <row r="1117" spans="1:18">
      <c r="A1117" s="626" t="s">
        <v>1806</v>
      </c>
      <c r="B1117" s="626" t="s">
        <v>216</v>
      </c>
      <c r="C1117" s="550">
        <v>720000</v>
      </c>
      <c r="D1117" s="550">
        <v>0</v>
      </c>
      <c r="E1117" s="550">
        <v>0</v>
      </c>
      <c r="F1117" s="550">
        <v>0</v>
      </c>
      <c r="G1117" s="550"/>
      <c r="H1117" s="550">
        <v>0</v>
      </c>
      <c r="I1117" s="550"/>
      <c r="J1117" s="550">
        <v>0</v>
      </c>
      <c r="K1117" s="550">
        <v>720000</v>
      </c>
      <c r="L1117" s="550">
        <v>520000</v>
      </c>
      <c r="M1117" s="550">
        <v>520000</v>
      </c>
      <c r="N1117" s="550">
        <v>0</v>
      </c>
      <c r="O1117" s="550">
        <v>0</v>
      </c>
      <c r="P1117" s="550">
        <v>0</v>
      </c>
      <c r="Q1117" s="550">
        <v>0</v>
      </c>
      <c r="R1117" s="550">
        <v>200000</v>
      </c>
    </row>
    <row r="1118" spans="1:18">
      <c r="A1118" s="622" t="s">
        <v>1805</v>
      </c>
      <c r="B1118" s="622" t="s">
        <v>147</v>
      </c>
      <c r="C1118" s="551">
        <v>300000</v>
      </c>
      <c r="D1118" s="551">
        <v>0</v>
      </c>
      <c r="E1118" s="551">
        <v>0</v>
      </c>
      <c r="F1118" s="551">
        <v>0</v>
      </c>
      <c r="G1118" s="551">
        <v>0</v>
      </c>
      <c r="H1118" s="551">
        <v>0</v>
      </c>
      <c r="I1118" s="551">
        <v>0</v>
      </c>
      <c r="J1118" s="551">
        <v>0</v>
      </c>
      <c r="K1118" s="551">
        <v>300000</v>
      </c>
      <c r="L1118" s="551">
        <v>300000</v>
      </c>
      <c r="M1118" s="551">
        <v>300000</v>
      </c>
      <c r="N1118" s="551">
        <v>0</v>
      </c>
      <c r="O1118" s="551">
        <v>0</v>
      </c>
      <c r="P1118" s="551">
        <v>0</v>
      </c>
      <c r="Q1118" s="551">
        <v>0</v>
      </c>
      <c r="R1118" s="551">
        <v>0</v>
      </c>
    </row>
    <row r="1119" spans="1:18">
      <c r="A1119" s="626" t="s">
        <v>1806</v>
      </c>
      <c r="B1119" s="626" t="s">
        <v>148</v>
      </c>
      <c r="C1119" s="550">
        <v>300000</v>
      </c>
      <c r="D1119" s="550">
        <v>0</v>
      </c>
      <c r="E1119" s="550">
        <v>0</v>
      </c>
      <c r="F1119" s="550">
        <v>0</v>
      </c>
      <c r="G1119" s="550"/>
      <c r="H1119" s="550">
        <v>0</v>
      </c>
      <c r="I1119" s="550"/>
      <c r="J1119" s="550">
        <v>0</v>
      </c>
      <c r="K1119" s="550">
        <v>300000</v>
      </c>
      <c r="L1119" s="550">
        <v>300000</v>
      </c>
      <c r="M1119" s="550">
        <v>300000</v>
      </c>
      <c r="N1119" s="550">
        <v>0</v>
      </c>
      <c r="O1119" s="550">
        <v>0</v>
      </c>
      <c r="P1119" s="550">
        <v>0</v>
      </c>
      <c r="Q1119" s="550">
        <v>0</v>
      </c>
      <c r="R1119" s="550">
        <v>0</v>
      </c>
    </row>
    <row r="1120" spans="1:18">
      <c r="A1120" s="626" t="s">
        <v>1804</v>
      </c>
      <c r="B1120" s="626" t="s">
        <v>294</v>
      </c>
      <c r="C1120" s="550">
        <v>5600000</v>
      </c>
      <c r="D1120" s="550">
        <v>0</v>
      </c>
      <c r="E1120" s="550">
        <v>0</v>
      </c>
      <c r="F1120" s="550">
        <v>0</v>
      </c>
      <c r="G1120" s="550">
        <v>0</v>
      </c>
      <c r="H1120" s="550">
        <v>-1862000</v>
      </c>
      <c r="I1120" s="550">
        <v>0</v>
      </c>
      <c r="J1120" s="550">
        <v>-1862000</v>
      </c>
      <c r="K1120" s="550">
        <v>3738000</v>
      </c>
      <c r="L1120" s="550">
        <v>3738000</v>
      </c>
      <c r="M1120" s="550">
        <v>3738000</v>
      </c>
      <c r="N1120" s="550">
        <v>0</v>
      </c>
      <c r="O1120" s="550">
        <v>0</v>
      </c>
      <c r="P1120" s="550">
        <v>0</v>
      </c>
      <c r="Q1120" s="550">
        <v>0</v>
      </c>
      <c r="R1120" s="550">
        <v>0</v>
      </c>
    </row>
    <row r="1121" spans="1:18">
      <c r="A1121" s="622" t="s">
        <v>1805</v>
      </c>
      <c r="B1121" s="622" t="s">
        <v>256</v>
      </c>
      <c r="C1121" s="551">
        <v>5600000</v>
      </c>
      <c r="D1121" s="551">
        <v>0</v>
      </c>
      <c r="E1121" s="551">
        <v>0</v>
      </c>
      <c r="F1121" s="551">
        <v>0</v>
      </c>
      <c r="G1121" s="551">
        <v>0</v>
      </c>
      <c r="H1121" s="551">
        <v>-1862000</v>
      </c>
      <c r="I1121" s="551">
        <v>0</v>
      </c>
      <c r="J1121" s="551">
        <v>-1862000</v>
      </c>
      <c r="K1121" s="551">
        <v>3738000</v>
      </c>
      <c r="L1121" s="551">
        <v>3738000</v>
      </c>
      <c r="M1121" s="551">
        <v>3738000</v>
      </c>
      <c r="N1121" s="551">
        <v>0</v>
      </c>
      <c r="O1121" s="551">
        <v>0</v>
      </c>
      <c r="P1121" s="551">
        <v>0</v>
      </c>
      <c r="Q1121" s="551">
        <v>0</v>
      </c>
      <c r="R1121" s="551">
        <v>0</v>
      </c>
    </row>
    <row r="1122" spans="1:18">
      <c r="A1122" s="626" t="s">
        <v>1806</v>
      </c>
      <c r="B1122" s="626" t="s">
        <v>216</v>
      </c>
      <c r="C1122" s="550">
        <v>5600000</v>
      </c>
      <c r="D1122" s="550">
        <v>0</v>
      </c>
      <c r="E1122" s="550">
        <v>0</v>
      </c>
      <c r="F1122" s="550">
        <v>0</v>
      </c>
      <c r="G1122" s="550"/>
      <c r="H1122" s="550">
        <v>-1862000</v>
      </c>
      <c r="I1122" s="550"/>
      <c r="J1122" s="550">
        <v>-1862000</v>
      </c>
      <c r="K1122" s="550">
        <v>3738000</v>
      </c>
      <c r="L1122" s="550">
        <v>3738000</v>
      </c>
      <c r="M1122" s="550">
        <v>3738000</v>
      </c>
      <c r="N1122" s="550">
        <v>0</v>
      </c>
      <c r="O1122" s="550">
        <v>0</v>
      </c>
      <c r="P1122" s="550">
        <v>0</v>
      </c>
      <c r="Q1122" s="550">
        <v>0</v>
      </c>
      <c r="R1122" s="550">
        <v>0</v>
      </c>
    </row>
    <row r="1123" spans="1:18">
      <c r="A1123" s="626" t="s">
        <v>1804</v>
      </c>
      <c r="B1123" s="626" t="s">
        <v>296</v>
      </c>
      <c r="C1123" s="550">
        <v>2940000</v>
      </c>
      <c r="D1123" s="550">
        <v>0</v>
      </c>
      <c r="E1123" s="550">
        <v>0</v>
      </c>
      <c r="F1123" s="550">
        <v>0</v>
      </c>
      <c r="G1123" s="550">
        <v>0</v>
      </c>
      <c r="H1123" s="550">
        <v>-2940000</v>
      </c>
      <c r="I1123" s="550">
        <v>0</v>
      </c>
      <c r="J1123" s="550">
        <v>-2940000</v>
      </c>
      <c r="K1123" s="550">
        <v>0</v>
      </c>
      <c r="L1123" s="550">
        <v>0</v>
      </c>
      <c r="M1123" s="550">
        <v>0</v>
      </c>
      <c r="N1123" s="550">
        <v>0</v>
      </c>
      <c r="O1123" s="550">
        <v>0</v>
      </c>
      <c r="P1123" s="550">
        <v>0</v>
      </c>
      <c r="Q1123" s="550">
        <v>0</v>
      </c>
      <c r="R1123" s="550">
        <v>0</v>
      </c>
    </row>
    <row r="1124" spans="1:18">
      <c r="A1124" s="622" t="s">
        <v>1805</v>
      </c>
      <c r="B1124" s="622" t="s">
        <v>321</v>
      </c>
      <c r="C1124" s="551">
        <v>2940000</v>
      </c>
      <c r="D1124" s="551">
        <v>0</v>
      </c>
      <c r="E1124" s="551">
        <v>0</v>
      </c>
      <c r="F1124" s="551">
        <v>0</v>
      </c>
      <c r="G1124" s="551">
        <v>0</v>
      </c>
      <c r="H1124" s="551">
        <v>-2940000</v>
      </c>
      <c r="I1124" s="551">
        <v>0</v>
      </c>
      <c r="J1124" s="551">
        <v>-2940000</v>
      </c>
      <c r="K1124" s="551">
        <v>0</v>
      </c>
      <c r="L1124" s="551">
        <v>0</v>
      </c>
      <c r="M1124" s="551">
        <v>0</v>
      </c>
      <c r="N1124" s="551">
        <v>0</v>
      </c>
      <c r="O1124" s="551">
        <v>0</v>
      </c>
      <c r="P1124" s="551">
        <v>0</v>
      </c>
      <c r="Q1124" s="551">
        <v>0</v>
      </c>
      <c r="R1124" s="551">
        <v>0</v>
      </c>
    </row>
    <row r="1125" spans="1:18">
      <c r="A1125" s="626" t="s">
        <v>1806</v>
      </c>
      <c r="B1125" s="626" t="s">
        <v>206</v>
      </c>
      <c r="C1125" s="550">
        <v>2940000</v>
      </c>
      <c r="D1125" s="550">
        <v>0</v>
      </c>
      <c r="E1125" s="550">
        <v>0</v>
      </c>
      <c r="F1125" s="550">
        <v>0</v>
      </c>
      <c r="G1125" s="550"/>
      <c r="H1125" s="550">
        <v>-2940000</v>
      </c>
      <c r="I1125" s="550"/>
      <c r="J1125" s="550">
        <v>-2940000</v>
      </c>
      <c r="K1125" s="550">
        <v>0</v>
      </c>
      <c r="L1125" s="550">
        <v>0</v>
      </c>
      <c r="M1125" s="550">
        <v>0</v>
      </c>
      <c r="N1125" s="550">
        <v>0</v>
      </c>
      <c r="O1125" s="550">
        <v>0</v>
      </c>
      <c r="P1125" s="550">
        <v>0</v>
      </c>
      <c r="Q1125" s="550">
        <v>0</v>
      </c>
      <c r="R1125" s="550">
        <v>0</v>
      </c>
    </row>
    <row r="1126" spans="1:18">
      <c r="A1126" s="626" t="s">
        <v>1804</v>
      </c>
      <c r="B1126" s="626" t="s">
        <v>2579</v>
      </c>
      <c r="C1126" s="550">
        <v>11200000</v>
      </c>
      <c r="D1126" s="550">
        <v>0</v>
      </c>
      <c r="E1126" s="550">
        <v>0</v>
      </c>
      <c r="F1126" s="550">
        <v>0</v>
      </c>
      <c r="G1126" s="550">
        <v>0</v>
      </c>
      <c r="H1126" s="550">
        <v>1505000</v>
      </c>
      <c r="I1126" s="550">
        <v>0</v>
      </c>
      <c r="J1126" s="550">
        <v>1505000</v>
      </c>
      <c r="K1126" s="550">
        <v>12705000</v>
      </c>
      <c r="L1126" s="550">
        <v>12669000</v>
      </c>
      <c r="M1126" s="550">
        <v>12669000</v>
      </c>
      <c r="N1126" s="550">
        <v>0</v>
      </c>
      <c r="O1126" s="550">
        <v>0</v>
      </c>
      <c r="P1126" s="550">
        <v>0</v>
      </c>
      <c r="Q1126" s="550">
        <v>0</v>
      </c>
      <c r="R1126" s="550">
        <v>36000</v>
      </c>
    </row>
    <row r="1127" spans="1:18">
      <c r="A1127" s="622" t="s">
        <v>1805</v>
      </c>
      <c r="B1127" s="622" t="s">
        <v>321</v>
      </c>
      <c r="C1127" s="551">
        <v>300000</v>
      </c>
      <c r="D1127" s="551">
        <v>0</v>
      </c>
      <c r="E1127" s="551">
        <v>0</v>
      </c>
      <c r="F1127" s="551">
        <v>-300000</v>
      </c>
      <c r="G1127" s="551">
        <v>0</v>
      </c>
      <c r="H1127" s="551">
        <v>0</v>
      </c>
      <c r="I1127" s="551">
        <v>0</v>
      </c>
      <c r="J1127" s="551">
        <v>-300000</v>
      </c>
      <c r="K1127" s="551">
        <v>0</v>
      </c>
      <c r="L1127" s="551">
        <v>0</v>
      </c>
      <c r="M1127" s="551">
        <v>0</v>
      </c>
      <c r="N1127" s="551">
        <v>0</v>
      </c>
      <c r="O1127" s="551">
        <v>0</v>
      </c>
      <c r="P1127" s="551">
        <v>0</v>
      </c>
      <c r="Q1127" s="551">
        <v>0</v>
      </c>
      <c r="R1127" s="551">
        <v>0</v>
      </c>
    </row>
    <row r="1128" spans="1:18">
      <c r="A1128" s="626" t="s">
        <v>1806</v>
      </c>
      <c r="B1128" s="626" t="s">
        <v>144</v>
      </c>
      <c r="C1128" s="550">
        <v>300000</v>
      </c>
      <c r="D1128" s="550">
        <v>0</v>
      </c>
      <c r="E1128" s="550">
        <v>0</v>
      </c>
      <c r="F1128" s="550">
        <v>-300000</v>
      </c>
      <c r="G1128" s="550"/>
      <c r="H1128" s="550">
        <v>0</v>
      </c>
      <c r="I1128" s="550"/>
      <c r="J1128" s="550">
        <v>-300000</v>
      </c>
      <c r="K1128" s="550">
        <v>0</v>
      </c>
      <c r="L1128" s="550">
        <v>0</v>
      </c>
      <c r="M1128" s="550">
        <v>0</v>
      </c>
      <c r="N1128" s="550">
        <v>0</v>
      </c>
      <c r="O1128" s="550">
        <v>0</v>
      </c>
      <c r="P1128" s="550">
        <v>0</v>
      </c>
      <c r="Q1128" s="550">
        <v>0</v>
      </c>
      <c r="R1128" s="550">
        <v>0</v>
      </c>
    </row>
    <row r="1129" spans="1:18">
      <c r="A1129" s="622" t="s">
        <v>1805</v>
      </c>
      <c r="B1129" s="622" t="s">
        <v>256</v>
      </c>
      <c r="C1129" s="551">
        <v>10900000</v>
      </c>
      <c r="D1129" s="551">
        <v>0</v>
      </c>
      <c r="E1129" s="551">
        <v>0</v>
      </c>
      <c r="F1129" s="551">
        <v>300000</v>
      </c>
      <c r="G1129" s="551">
        <v>0</v>
      </c>
      <c r="H1129" s="551">
        <v>1505000</v>
      </c>
      <c r="I1129" s="551">
        <v>0</v>
      </c>
      <c r="J1129" s="551">
        <v>1805000</v>
      </c>
      <c r="K1129" s="551">
        <v>12705000</v>
      </c>
      <c r="L1129" s="551">
        <v>12669000</v>
      </c>
      <c r="M1129" s="551">
        <v>12669000</v>
      </c>
      <c r="N1129" s="551">
        <v>0</v>
      </c>
      <c r="O1129" s="551">
        <v>0</v>
      </c>
      <c r="P1129" s="551">
        <v>0</v>
      </c>
      <c r="Q1129" s="551">
        <v>0</v>
      </c>
      <c r="R1129" s="551">
        <v>36000</v>
      </c>
    </row>
    <row r="1130" spans="1:18">
      <c r="A1130" s="626" t="s">
        <v>1806</v>
      </c>
      <c r="B1130" s="626" t="s">
        <v>216</v>
      </c>
      <c r="C1130" s="550">
        <v>10900000</v>
      </c>
      <c r="D1130" s="550">
        <v>0</v>
      </c>
      <c r="E1130" s="550">
        <v>0</v>
      </c>
      <c r="F1130" s="550">
        <v>300000</v>
      </c>
      <c r="G1130" s="550"/>
      <c r="H1130" s="550">
        <v>1505000</v>
      </c>
      <c r="I1130" s="550"/>
      <c r="J1130" s="550">
        <v>1805000</v>
      </c>
      <c r="K1130" s="550">
        <v>12705000</v>
      </c>
      <c r="L1130" s="550">
        <v>12669000</v>
      </c>
      <c r="M1130" s="550">
        <v>12669000</v>
      </c>
      <c r="N1130" s="550">
        <v>0</v>
      </c>
      <c r="O1130" s="550">
        <v>0</v>
      </c>
      <c r="P1130" s="550">
        <v>0</v>
      </c>
      <c r="Q1130" s="550">
        <v>0</v>
      </c>
      <c r="R1130" s="550">
        <v>36000</v>
      </c>
    </row>
    <row r="1131" spans="1:18">
      <c r="A1131" s="626" t="s">
        <v>1804</v>
      </c>
      <c r="B1131" s="626" t="s">
        <v>2120</v>
      </c>
      <c r="C1131" s="550">
        <v>2800000</v>
      </c>
      <c r="D1131" s="550">
        <v>0</v>
      </c>
      <c r="E1131" s="550">
        <v>0</v>
      </c>
      <c r="F1131" s="550">
        <v>0</v>
      </c>
      <c r="G1131" s="550">
        <v>0</v>
      </c>
      <c r="H1131" s="550">
        <v>0</v>
      </c>
      <c r="I1131" s="550">
        <v>0</v>
      </c>
      <c r="J1131" s="550">
        <v>0</v>
      </c>
      <c r="K1131" s="550">
        <v>2800000</v>
      </c>
      <c r="L1131" s="550">
        <v>290000</v>
      </c>
      <c r="M1131" s="550">
        <v>290000</v>
      </c>
      <c r="N1131" s="550">
        <v>0</v>
      </c>
      <c r="O1131" s="550">
        <v>0</v>
      </c>
      <c r="P1131" s="550">
        <v>0</v>
      </c>
      <c r="Q1131" s="550">
        <v>0</v>
      </c>
      <c r="R1131" s="550">
        <v>2510000</v>
      </c>
    </row>
    <row r="1132" spans="1:18">
      <c r="A1132" s="622" t="s">
        <v>1805</v>
      </c>
      <c r="B1132" s="622" t="s">
        <v>321</v>
      </c>
      <c r="C1132" s="550">
        <v>2800000</v>
      </c>
      <c r="D1132" s="550">
        <v>0</v>
      </c>
      <c r="E1132" s="550">
        <v>0</v>
      </c>
      <c r="F1132" s="550">
        <v>0</v>
      </c>
      <c r="G1132" s="550">
        <v>0</v>
      </c>
      <c r="H1132" s="550">
        <v>0</v>
      </c>
      <c r="I1132" s="550">
        <v>0</v>
      </c>
      <c r="J1132" s="551">
        <v>0</v>
      </c>
      <c r="K1132" s="551">
        <v>2800000</v>
      </c>
      <c r="L1132" s="551">
        <v>290000</v>
      </c>
      <c r="M1132" s="551">
        <v>290000</v>
      </c>
      <c r="N1132" s="551">
        <v>0</v>
      </c>
      <c r="O1132" s="551">
        <v>0</v>
      </c>
      <c r="P1132" s="551">
        <v>0</v>
      </c>
      <c r="Q1132" s="551">
        <v>0</v>
      </c>
      <c r="R1132" s="551">
        <v>2510000</v>
      </c>
    </row>
    <row r="1133" spans="1:18">
      <c r="A1133" s="626" t="s">
        <v>1806</v>
      </c>
      <c r="B1133" s="626" t="s">
        <v>144</v>
      </c>
      <c r="C1133" s="550">
        <v>800000</v>
      </c>
      <c r="D1133" s="550">
        <v>0</v>
      </c>
      <c r="E1133" s="550">
        <v>0</v>
      </c>
      <c r="F1133" s="550"/>
      <c r="G1133" s="550"/>
      <c r="H1133" s="550">
        <v>0</v>
      </c>
      <c r="I1133" s="550"/>
      <c r="J1133" s="550">
        <v>0</v>
      </c>
      <c r="K1133" s="550">
        <v>800000</v>
      </c>
      <c r="L1133" s="550">
        <v>0</v>
      </c>
      <c r="M1133" s="550">
        <v>0</v>
      </c>
      <c r="N1133" s="550">
        <v>0</v>
      </c>
      <c r="O1133" s="550">
        <v>0</v>
      </c>
      <c r="P1133" s="550">
        <v>0</v>
      </c>
      <c r="Q1133" s="550">
        <v>0</v>
      </c>
      <c r="R1133" s="550">
        <v>800000</v>
      </c>
    </row>
    <row r="1134" spans="1:18">
      <c r="A1134" s="626" t="s">
        <v>1806</v>
      </c>
      <c r="B1134" s="626" t="s">
        <v>206</v>
      </c>
      <c r="C1134" s="550">
        <v>2000000</v>
      </c>
      <c r="D1134" s="550">
        <v>0</v>
      </c>
      <c r="E1134" s="550">
        <v>0</v>
      </c>
      <c r="F1134" s="550"/>
      <c r="G1134" s="550"/>
      <c r="H1134" s="550">
        <v>0</v>
      </c>
      <c r="I1134" s="550"/>
      <c r="J1134" s="550">
        <v>0</v>
      </c>
      <c r="K1134" s="550">
        <v>2000000</v>
      </c>
      <c r="L1134" s="550">
        <v>290000</v>
      </c>
      <c r="M1134" s="550">
        <v>290000</v>
      </c>
      <c r="N1134" s="550">
        <v>0</v>
      </c>
      <c r="O1134" s="550">
        <v>0</v>
      </c>
      <c r="P1134" s="550">
        <v>0</v>
      </c>
      <c r="Q1134" s="550">
        <v>0</v>
      </c>
      <c r="R1134" s="550">
        <v>1710000</v>
      </c>
    </row>
    <row r="1135" spans="1:18">
      <c r="A1135" s="626" t="s">
        <v>1803</v>
      </c>
      <c r="B1135" s="626" t="s">
        <v>391</v>
      </c>
      <c r="C1135" s="550">
        <v>5274702000</v>
      </c>
      <c r="D1135" s="550">
        <v>0</v>
      </c>
      <c r="E1135" s="550">
        <v>0</v>
      </c>
      <c r="F1135" s="550">
        <v>0</v>
      </c>
      <c r="G1135" s="550">
        <v>-40000000</v>
      </c>
      <c r="H1135" s="550">
        <v>10875200</v>
      </c>
      <c r="I1135" s="550">
        <v>0</v>
      </c>
      <c r="J1135" s="550">
        <v>-29124800</v>
      </c>
      <c r="K1135" s="550">
        <v>5245577200</v>
      </c>
      <c r="L1135" s="550">
        <v>4754369250</v>
      </c>
      <c r="M1135" s="550">
        <v>4754369250</v>
      </c>
      <c r="N1135" s="550">
        <v>0</v>
      </c>
      <c r="O1135" s="550">
        <v>382089000</v>
      </c>
      <c r="P1135" s="550">
        <v>0</v>
      </c>
      <c r="Q1135" s="550">
        <v>382089000</v>
      </c>
      <c r="R1135" s="550">
        <v>109118950</v>
      </c>
    </row>
    <row r="1136" spans="1:18">
      <c r="A1136" s="626" t="s">
        <v>1804</v>
      </c>
      <c r="B1136" s="626" t="s">
        <v>1869</v>
      </c>
      <c r="C1136" s="550">
        <v>2735852000</v>
      </c>
      <c r="D1136" s="550">
        <v>0</v>
      </c>
      <c r="E1136" s="550">
        <v>0</v>
      </c>
      <c r="F1136" s="550">
        <v>0</v>
      </c>
      <c r="G1136" s="550">
        <v>0</v>
      </c>
      <c r="H1136" s="550">
        <v>41628000</v>
      </c>
      <c r="I1136" s="550">
        <v>0</v>
      </c>
      <c r="J1136" s="550">
        <v>41628000</v>
      </c>
      <c r="K1136" s="550">
        <v>2777480000</v>
      </c>
      <c r="L1136" s="550">
        <v>2559689530</v>
      </c>
      <c r="M1136" s="550">
        <v>2559689530</v>
      </c>
      <c r="N1136" s="550">
        <v>0</v>
      </c>
      <c r="O1136" s="550">
        <v>212000000</v>
      </c>
      <c r="P1136" s="550">
        <v>0</v>
      </c>
      <c r="Q1136" s="550">
        <v>212000000</v>
      </c>
      <c r="R1136" s="550">
        <v>5790470</v>
      </c>
    </row>
    <row r="1137" spans="1:18">
      <c r="A1137" s="622" t="s">
        <v>1805</v>
      </c>
      <c r="B1137" s="622" t="s">
        <v>321</v>
      </c>
      <c r="C1137" s="551">
        <v>28510000</v>
      </c>
      <c r="D1137" s="551">
        <v>0</v>
      </c>
      <c r="E1137" s="551">
        <v>0</v>
      </c>
      <c r="F1137" s="551">
        <v>0</v>
      </c>
      <c r="G1137" s="551">
        <v>0</v>
      </c>
      <c r="H1137" s="551">
        <v>-2868000</v>
      </c>
      <c r="I1137" s="551">
        <v>0</v>
      </c>
      <c r="J1137" s="551">
        <v>-2868000</v>
      </c>
      <c r="K1137" s="551">
        <v>25642000</v>
      </c>
      <c r="L1137" s="551">
        <v>25641720</v>
      </c>
      <c r="M1137" s="551">
        <v>25641720</v>
      </c>
      <c r="N1137" s="551">
        <v>0</v>
      </c>
      <c r="O1137" s="551">
        <v>0</v>
      </c>
      <c r="P1137" s="551">
        <v>0</v>
      </c>
      <c r="Q1137" s="551">
        <v>0</v>
      </c>
      <c r="R1137" s="551">
        <v>280</v>
      </c>
    </row>
    <row r="1138" spans="1:18">
      <c r="A1138" s="626" t="s">
        <v>1806</v>
      </c>
      <c r="B1138" s="626" t="s">
        <v>144</v>
      </c>
      <c r="C1138" s="550">
        <v>22400000</v>
      </c>
      <c r="D1138" s="550">
        <v>0</v>
      </c>
      <c r="E1138" s="550">
        <v>0</v>
      </c>
      <c r="F1138" s="550">
        <v>0</v>
      </c>
      <c r="G1138" s="550"/>
      <c r="H1138" s="550">
        <v>-509000</v>
      </c>
      <c r="I1138" s="550"/>
      <c r="J1138" s="550">
        <v>-509000</v>
      </c>
      <c r="K1138" s="550">
        <v>21891000</v>
      </c>
      <c r="L1138" s="550">
        <v>21890850</v>
      </c>
      <c r="M1138" s="550">
        <v>21890850</v>
      </c>
      <c r="N1138" s="550">
        <v>0</v>
      </c>
      <c r="O1138" s="550">
        <v>0</v>
      </c>
      <c r="P1138" s="550">
        <v>0</v>
      </c>
      <c r="Q1138" s="550">
        <v>0</v>
      </c>
      <c r="R1138" s="550">
        <v>150</v>
      </c>
    </row>
    <row r="1139" spans="1:18">
      <c r="A1139" s="626" t="s">
        <v>1806</v>
      </c>
      <c r="B1139" s="626" t="s">
        <v>204</v>
      </c>
      <c r="C1139" s="550">
        <v>1820000</v>
      </c>
      <c r="D1139" s="550">
        <v>0</v>
      </c>
      <c r="E1139" s="550">
        <v>0</v>
      </c>
      <c r="F1139" s="550">
        <v>0</v>
      </c>
      <c r="G1139" s="550"/>
      <c r="H1139" s="550">
        <v>-1136000</v>
      </c>
      <c r="I1139" s="550"/>
      <c r="J1139" s="550">
        <v>-1136000</v>
      </c>
      <c r="K1139" s="550">
        <v>684000</v>
      </c>
      <c r="L1139" s="550">
        <v>684000</v>
      </c>
      <c r="M1139" s="550">
        <v>684000</v>
      </c>
      <c r="N1139" s="550">
        <v>0</v>
      </c>
      <c r="O1139" s="550">
        <v>0</v>
      </c>
      <c r="P1139" s="550">
        <v>0</v>
      </c>
      <c r="Q1139" s="550">
        <v>0</v>
      </c>
      <c r="R1139" s="550">
        <v>0</v>
      </c>
    </row>
    <row r="1140" spans="1:18">
      <c r="A1140" s="626" t="s">
        <v>1806</v>
      </c>
      <c r="B1140" s="626" t="s">
        <v>206</v>
      </c>
      <c r="C1140" s="550">
        <v>4290000</v>
      </c>
      <c r="D1140" s="550">
        <v>0</v>
      </c>
      <c r="E1140" s="550">
        <v>0</v>
      </c>
      <c r="F1140" s="550">
        <v>0</v>
      </c>
      <c r="G1140" s="550"/>
      <c r="H1140" s="550">
        <v>-1223000</v>
      </c>
      <c r="I1140" s="550"/>
      <c r="J1140" s="550">
        <v>-1223000</v>
      </c>
      <c r="K1140" s="550">
        <v>3067000</v>
      </c>
      <c r="L1140" s="550">
        <v>3066870</v>
      </c>
      <c r="M1140" s="550">
        <v>3066870</v>
      </c>
      <c r="N1140" s="550">
        <v>0</v>
      </c>
      <c r="O1140" s="550">
        <v>0</v>
      </c>
      <c r="P1140" s="550">
        <v>0</v>
      </c>
      <c r="Q1140" s="550">
        <v>0</v>
      </c>
      <c r="R1140" s="550">
        <v>130</v>
      </c>
    </row>
    <row r="1141" spans="1:18">
      <c r="A1141" s="622" t="s">
        <v>1805</v>
      </c>
      <c r="B1141" s="622" t="s">
        <v>278</v>
      </c>
      <c r="C1141" s="551">
        <v>26986000</v>
      </c>
      <c r="D1141" s="551">
        <v>0</v>
      </c>
      <c r="E1141" s="551">
        <v>0</v>
      </c>
      <c r="F1141" s="551">
        <v>0</v>
      </c>
      <c r="G1141" s="551">
        <v>0</v>
      </c>
      <c r="H1141" s="551">
        <v>6302000</v>
      </c>
      <c r="I1141" s="551">
        <v>0</v>
      </c>
      <c r="J1141" s="551">
        <v>6302000</v>
      </c>
      <c r="K1141" s="551">
        <v>33288000</v>
      </c>
      <c r="L1141" s="551">
        <v>33286450</v>
      </c>
      <c r="M1141" s="551">
        <v>33286450</v>
      </c>
      <c r="N1141" s="551">
        <v>0</v>
      </c>
      <c r="O1141" s="551">
        <v>0</v>
      </c>
      <c r="P1141" s="551">
        <v>0</v>
      </c>
      <c r="Q1141" s="551">
        <v>0</v>
      </c>
      <c r="R1141" s="551">
        <v>1550</v>
      </c>
    </row>
    <row r="1142" spans="1:18">
      <c r="A1142" s="626" t="s">
        <v>1806</v>
      </c>
      <c r="B1142" s="626" t="s">
        <v>279</v>
      </c>
      <c r="C1142" s="550">
        <v>6600000</v>
      </c>
      <c r="D1142" s="550">
        <v>0</v>
      </c>
      <c r="E1142" s="550">
        <v>0</v>
      </c>
      <c r="F1142" s="550">
        <v>0</v>
      </c>
      <c r="G1142" s="550"/>
      <c r="H1142" s="550">
        <v>-18000</v>
      </c>
      <c r="I1142" s="550"/>
      <c r="J1142" s="550">
        <v>-18000</v>
      </c>
      <c r="K1142" s="550">
        <v>6582000</v>
      </c>
      <c r="L1142" s="550">
        <v>6581800</v>
      </c>
      <c r="M1142" s="550">
        <v>6581800</v>
      </c>
      <c r="N1142" s="550">
        <v>0</v>
      </c>
      <c r="O1142" s="550">
        <v>0</v>
      </c>
      <c r="P1142" s="550">
        <v>0</v>
      </c>
      <c r="Q1142" s="550">
        <v>0</v>
      </c>
      <c r="R1142" s="550">
        <v>200</v>
      </c>
    </row>
    <row r="1143" spans="1:18">
      <c r="A1143" s="626" t="s">
        <v>1806</v>
      </c>
      <c r="B1143" s="626" t="s">
        <v>1279</v>
      </c>
      <c r="C1143" s="550">
        <v>14386000</v>
      </c>
      <c r="D1143" s="550">
        <v>0</v>
      </c>
      <c r="E1143" s="550">
        <v>0</v>
      </c>
      <c r="F1143" s="550">
        <v>0</v>
      </c>
      <c r="G1143" s="550"/>
      <c r="H1143" s="550">
        <v>6853000</v>
      </c>
      <c r="I1143" s="550"/>
      <c r="J1143" s="550">
        <v>6853000</v>
      </c>
      <c r="K1143" s="550">
        <v>21239000</v>
      </c>
      <c r="L1143" s="550">
        <v>21238050</v>
      </c>
      <c r="M1143" s="550">
        <v>21238050</v>
      </c>
      <c r="N1143" s="550">
        <v>0</v>
      </c>
      <c r="O1143" s="550">
        <v>0</v>
      </c>
      <c r="P1143" s="550">
        <v>0</v>
      </c>
      <c r="Q1143" s="550">
        <v>0</v>
      </c>
      <c r="R1143" s="550">
        <v>950</v>
      </c>
    </row>
    <row r="1144" spans="1:18">
      <c r="A1144" s="626" t="s">
        <v>1806</v>
      </c>
      <c r="B1144" s="626" t="s">
        <v>1280</v>
      </c>
      <c r="C1144" s="550">
        <v>6000000</v>
      </c>
      <c r="D1144" s="550">
        <v>0</v>
      </c>
      <c r="E1144" s="550">
        <v>0</v>
      </c>
      <c r="F1144" s="550">
        <v>0</v>
      </c>
      <c r="G1144" s="550"/>
      <c r="H1144" s="550">
        <v>-533000</v>
      </c>
      <c r="I1144" s="550"/>
      <c r="J1144" s="550">
        <v>-533000</v>
      </c>
      <c r="K1144" s="550">
        <v>5467000</v>
      </c>
      <c r="L1144" s="550">
        <v>5466600</v>
      </c>
      <c r="M1144" s="550">
        <v>5466600</v>
      </c>
      <c r="N1144" s="550">
        <v>0</v>
      </c>
      <c r="O1144" s="550">
        <v>0</v>
      </c>
      <c r="P1144" s="550">
        <v>0</v>
      </c>
      <c r="Q1144" s="550">
        <v>0</v>
      </c>
      <c r="R1144" s="550">
        <v>400</v>
      </c>
    </row>
    <row r="1145" spans="1:18">
      <c r="A1145" s="622" t="s">
        <v>1805</v>
      </c>
      <c r="B1145" s="622" t="s">
        <v>1878</v>
      </c>
      <c r="C1145" s="551">
        <v>400000</v>
      </c>
      <c r="D1145" s="551">
        <v>0</v>
      </c>
      <c r="E1145" s="551">
        <v>0</v>
      </c>
      <c r="F1145" s="551">
        <v>0</v>
      </c>
      <c r="G1145" s="551">
        <v>0</v>
      </c>
      <c r="H1145" s="551">
        <v>-271000</v>
      </c>
      <c r="I1145" s="551">
        <v>0</v>
      </c>
      <c r="J1145" s="551">
        <v>-271000</v>
      </c>
      <c r="K1145" s="551">
        <v>129000</v>
      </c>
      <c r="L1145" s="551">
        <v>128370</v>
      </c>
      <c r="M1145" s="551">
        <v>128370</v>
      </c>
      <c r="N1145" s="551">
        <v>0</v>
      </c>
      <c r="O1145" s="551">
        <v>0</v>
      </c>
      <c r="P1145" s="551">
        <v>0</v>
      </c>
      <c r="Q1145" s="551">
        <v>0</v>
      </c>
      <c r="R1145" s="551">
        <v>630</v>
      </c>
    </row>
    <row r="1146" spans="1:18">
      <c r="A1146" s="626" t="s">
        <v>1806</v>
      </c>
      <c r="B1146" s="626" t="s">
        <v>206</v>
      </c>
      <c r="C1146" s="550">
        <v>400000</v>
      </c>
      <c r="D1146" s="550">
        <v>0</v>
      </c>
      <c r="E1146" s="550">
        <v>0</v>
      </c>
      <c r="F1146" s="550">
        <v>0</v>
      </c>
      <c r="G1146" s="550"/>
      <c r="H1146" s="550">
        <v>-271000</v>
      </c>
      <c r="I1146" s="550"/>
      <c r="J1146" s="550">
        <v>-271000</v>
      </c>
      <c r="K1146" s="550">
        <v>129000</v>
      </c>
      <c r="L1146" s="550">
        <v>128370</v>
      </c>
      <c r="M1146" s="550">
        <v>128370</v>
      </c>
      <c r="N1146" s="550">
        <v>0</v>
      </c>
      <c r="O1146" s="550">
        <v>0</v>
      </c>
      <c r="P1146" s="550">
        <v>0</v>
      </c>
      <c r="Q1146" s="550">
        <v>0</v>
      </c>
      <c r="R1146" s="550">
        <v>630</v>
      </c>
    </row>
    <row r="1147" spans="1:18">
      <c r="A1147" s="622" t="s">
        <v>1805</v>
      </c>
      <c r="B1147" s="622" t="s">
        <v>256</v>
      </c>
      <c r="C1147" s="551">
        <v>800000</v>
      </c>
      <c r="D1147" s="551">
        <v>0</v>
      </c>
      <c r="E1147" s="551">
        <v>0</v>
      </c>
      <c r="F1147" s="551">
        <v>0</v>
      </c>
      <c r="G1147" s="551">
        <v>0</v>
      </c>
      <c r="H1147" s="551">
        <v>-700000</v>
      </c>
      <c r="I1147" s="551">
        <v>0</v>
      </c>
      <c r="J1147" s="551">
        <v>-700000</v>
      </c>
      <c r="K1147" s="551">
        <v>100000</v>
      </c>
      <c r="L1147" s="551">
        <v>100000</v>
      </c>
      <c r="M1147" s="551">
        <v>100000</v>
      </c>
      <c r="N1147" s="551">
        <v>0</v>
      </c>
      <c r="O1147" s="551">
        <v>0</v>
      </c>
      <c r="P1147" s="551">
        <v>0</v>
      </c>
      <c r="Q1147" s="551">
        <v>0</v>
      </c>
      <c r="R1147" s="551">
        <v>0</v>
      </c>
    </row>
    <row r="1148" spans="1:18">
      <c r="A1148" s="626" t="s">
        <v>1806</v>
      </c>
      <c r="B1148" s="626" t="s">
        <v>215</v>
      </c>
      <c r="C1148" s="550">
        <v>600000</v>
      </c>
      <c r="D1148" s="550">
        <v>0</v>
      </c>
      <c r="E1148" s="550">
        <v>0</v>
      </c>
      <c r="F1148" s="550">
        <v>0</v>
      </c>
      <c r="G1148" s="550"/>
      <c r="H1148" s="550">
        <v>-600000</v>
      </c>
      <c r="I1148" s="550"/>
      <c r="J1148" s="550">
        <v>-600000</v>
      </c>
      <c r="K1148" s="550">
        <v>0</v>
      </c>
      <c r="L1148" s="550">
        <v>0</v>
      </c>
      <c r="M1148" s="550">
        <v>0</v>
      </c>
      <c r="N1148" s="550">
        <v>0</v>
      </c>
      <c r="O1148" s="550">
        <v>0</v>
      </c>
      <c r="P1148" s="550">
        <v>0</v>
      </c>
      <c r="Q1148" s="550">
        <v>0</v>
      </c>
      <c r="R1148" s="550">
        <v>0</v>
      </c>
    </row>
    <row r="1149" spans="1:18">
      <c r="A1149" s="626" t="s">
        <v>1806</v>
      </c>
      <c r="B1149" s="626" t="s">
        <v>216</v>
      </c>
      <c r="C1149" s="550">
        <v>200000</v>
      </c>
      <c r="D1149" s="550">
        <v>0</v>
      </c>
      <c r="E1149" s="550">
        <v>0</v>
      </c>
      <c r="F1149" s="550">
        <v>0</v>
      </c>
      <c r="G1149" s="550"/>
      <c r="H1149" s="550">
        <v>-100000</v>
      </c>
      <c r="I1149" s="550"/>
      <c r="J1149" s="550">
        <v>-100000</v>
      </c>
      <c r="K1149" s="550">
        <v>100000</v>
      </c>
      <c r="L1149" s="550">
        <v>100000</v>
      </c>
      <c r="M1149" s="550">
        <v>100000</v>
      </c>
      <c r="N1149" s="550">
        <v>0</v>
      </c>
      <c r="O1149" s="550">
        <v>0</v>
      </c>
      <c r="P1149" s="550">
        <v>0</v>
      </c>
      <c r="Q1149" s="550">
        <v>0</v>
      </c>
      <c r="R1149" s="550">
        <v>0</v>
      </c>
    </row>
    <row r="1150" spans="1:18">
      <c r="A1150" s="622" t="s">
        <v>1805</v>
      </c>
      <c r="B1150" s="622" t="s">
        <v>1823</v>
      </c>
      <c r="C1150" s="551">
        <v>12600000</v>
      </c>
      <c r="D1150" s="551">
        <v>0</v>
      </c>
      <c r="E1150" s="551">
        <v>0</v>
      </c>
      <c r="F1150" s="551">
        <v>0</v>
      </c>
      <c r="G1150" s="551">
        <v>0</v>
      </c>
      <c r="H1150" s="551">
        <v>-3886000</v>
      </c>
      <c r="I1150" s="551">
        <v>0</v>
      </c>
      <c r="J1150" s="551">
        <v>-3886000</v>
      </c>
      <c r="K1150" s="551">
        <v>8714000</v>
      </c>
      <c r="L1150" s="551">
        <v>8649200</v>
      </c>
      <c r="M1150" s="551">
        <v>8649200</v>
      </c>
      <c r="N1150" s="551">
        <v>0</v>
      </c>
      <c r="O1150" s="551">
        <v>0</v>
      </c>
      <c r="P1150" s="551">
        <v>0</v>
      </c>
      <c r="Q1150" s="551">
        <v>0</v>
      </c>
      <c r="R1150" s="551">
        <v>64800</v>
      </c>
    </row>
    <row r="1151" spans="1:18">
      <c r="A1151" s="626" t="s">
        <v>1806</v>
      </c>
      <c r="B1151" s="626" t="s">
        <v>2506</v>
      </c>
      <c r="C1151" s="550">
        <v>12600000</v>
      </c>
      <c r="D1151" s="550">
        <v>0</v>
      </c>
      <c r="E1151" s="550">
        <v>0</v>
      </c>
      <c r="F1151" s="550">
        <v>0</v>
      </c>
      <c r="G1151" s="550"/>
      <c r="H1151" s="550">
        <v>-3886000</v>
      </c>
      <c r="I1151" s="550"/>
      <c r="J1151" s="550">
        <v>-3886000</v>
      </c>
      <c r="K1151" s="550">
        <v>8714000</v>
      </c>
      <c r="L1151" s="550">
        <v>8649200</v>
      </c>
      <c r="M1151" s="550">
        <v>8649200</v>
      </c>
      <c r="N1151" s="550">
        <v>0</v>
      </c>
      <c r="O1151" s="550">
        <v>0</v>
      </c>
      <c r="P1151" s="550">
        <v>0</v>
      </c>
      <c r="Q1151" s="550">
        <v>0</v>
      </c>
      <c r="R1151" s="550">
        <v>64800</v>
      </c>
    </row>
    <row r="1152" spans="1:18">
      <c r="A1152" s="622" t="s">
        <v>1805</v>
      </c>
      <c r="B1152" s="622" t="s">
        <v>159</v>
      </c>
      <c r="C1152" s="551">
        <v>7240000</v>
      </c>
      <c r="D1152" s="551">
        <v>0</v>
      </c>
      <c r="E1152" s="551">
        <v>0</v>
      </c>
      <c r="F1152" s="551">
        <v>0</v>
      </c>
      <c r="G1152" s="551">
        <v>0</v>
      </c>
      <c r="H1152" s="551">
        <v>-2758000</v>
      </c>
      <c r="I1152" s="551">
        <v>0</v>
      </c>
      <c r="J1152" s="551">
        <v>-2758000</v>
      </c>
      <c r="K1152" s="551">
        <v>4482000</v>
      </c>
      <c r="L1152" s="551">
        <v>4482000</v>
      </c>
      <c r="M1152" s="551">
        <v>4482000</v>
      </c>
      <c r="N1152" s="551">
        <v>0</v>
      </c>
      <c r="O1152" s="551">
        <v>0</v>
      </c>
      <c r="P1152" s="551">
        <v>0</v>
      </c>
      <c r="Q1152" s="551">
        <v>0</v>
      </c>
      <c r="R1152" s="551">
        <v>0</v>
      </c>
    </row>
    <row r="1153" spans="1:18">
      <c r="A1153" s="626" t="s">
        <v>1806</v>
      </c>
      <c r="B1153" s="626" t="s">
        <v>159</v>
      </c>
      <c r="C1153" s="550">
        <v>7240000</v>
      </c>
      <c r="D1153" s="550">
        <v>0</v>
      </c>
      <c r="E1153" s="550">
        <v>0</v>
      </c>
      <c r="F1153" s="550">
        <v>0</v>
      </c>
      <c r="G1153" s="550"/>
      <c r="H1153" s="550">
        <v>-2758000</v>
      </c>
      <c r="I1153" s="550"/>
      <c r="J1153" s="550">
        <v>-2758000</v>
      </c>
      <c r="K1153" s="550">
        <v>4482000</v>
      </c>
      <c r="L1153" s="550">
        <v>4482000</v>
      </c>
      <c r="M1153" s="550">
        <v>4482000</v>
      </c>
      <c r="N1153" s="550">
        <v>0</v>
      </c>
      <c r="O1153" s="550">
        <v>0</v>
      </c>
      <c r="P1153" s="550">
        <v>0</v>
      </c>
      <c r="Q1153" s="550">
        <v>0</v>
      </c>
      <c r="R1153" s="550">
        <v>0</v>
      </c>
    </row>
    <row r="1154" spans="1:18">
      <c r="A1154" s="622" t="s">
        <v>1805</v>
      </c>
      <c r="B1154" s="622" t="s">
        <v>1897</v>
      </c>
      <c r="C1154" s="551">
        <v>1024213000</v>
      </c>
      <c r="D1154" s="551">
        <v>0</v>
      </c>
      <c r="E1154" s="551">
        <v>0</v>
      </c>
      <c r="F1154" s="551">
        <v>0</v>
      </c>
      <c r="G1154" s="551">
        <v>0</v>
      </c>
      <c r="H1154" s="551">
        <v>-10044000</v>
      </c>
      <c r="I1154" s="551">
        <v>0</v>
      </c>
      <c r="J1154" s="551">
        <v>-10044000</v>
      </c>
      <c r="K1154" s="551">
        <v>1014169000</v>
      </c>
      <c r="L1154" s="551">
        <v>1014168880</v>
      </c>
      <c r="M1154" s="551">
        <v>1014168880</v>
      </c>
      <c r="N1154" s="551">
        <v>0</v>
      </c>
      <c r="O1154" s="551">
        <v>0</v>
      </c>
      <c r="P1154" s="551">
        <v>0</v>
      </c>
      <c r="Q1154" s="551">
        <v>0</v>
      </c>
      <c r="R1154" s="551">
        <v>120</v>
      </c>
    </row>
    <row r="1155" spans="1:18">
      <c r="A1155" s="626" t="s">
        <v>1806</v>
      </c>
      <c r="B1155" s="626" t="s">
        <v>1897</v>
      </c>
      <c r="C1155" s="550">
        <v>1024213000</v>
      </c>
      <c r="D1155" s="550">
        <v>0</v>
      </c>
      <c r="E1155" s="550">
        <v>0</v>
      </c>
      <c r="F1155" s="550">
        <v>0</v>
      </c>
      <c r="G1155" s="550"/>
      <c r="H1155" s="550">
        <v>-10044000</v>
      </c>
      <c r="I1155" s="550"/>
      <c r="J1155" s="550">
        <v>-10044000</v>
      </c>
      <c r="K1155" s="550">
        <v>1014169000</v>
      </c>
      <c r="L1155" s="550">
        <v>1014168880</v>
      </c>
      <c r="M1155" s="550">
        <v>1014168880</v>
      </c>
      <c r="N1155" s="550">
        <v>0</v>
      </c>
      <c r="O1155" s="550">
        <v>0</v>
      </c>
      <c r="P1155" s="550">
        <v>0</v>
      </c>
      <c r="Q1155" s="550">
        <v>0</v>
      </c>
      <c r="R1155" s="550">
        <v>120</v>
      </c>
    </row>
    <row r="1156" spans="1:18">
      <c r="A1156" s="622" t="s">
        <v>1805</v>
      </c>
      <c r="B1156" s="622" t="s">
        <v>313</v>
      </c>
      <c r="C1156" s="551">
        <v>714589000</v>
      </c>
      <c r="D1156" s="551">
        <v>0</v>
      </c>
      <c r="E1156" s="551">
        <v>0</v>
      </c>
      <c r="F1156" s="551">
        <v>0</v>
      </c>
      <c r="G1156" s="551">
        <v>0</v>
      </c>
      <c r="H1156" s="551">
        <v>-26565000</v>
      </c>
      <c r="I1156" s="551">
        <v>0</v>
      </c>
      <c r="J1156" s="551">
        <v>-26565000</v>
      </c>
      <c r="K1156" s="551">
        <v>688024000</v>
      </c>
      <c r="L1156" s="551">
        <v>687959530</v>
      </c>
      <c r="M1156" s="551">
        <v>687959530</v>
      </c>
      <c r="N1156" s="551">
        <v>0</v>
      </c>
      <c r="O1156" s="551">
        <v>0</v>
      </c>
      <c r="P1156" s="551">
        <v>0</v>
      </c>
      <c r="Q1156" s="551">
        <v>0</v>
      </c>
      <c r="R1156" s="551">
        <v>64470</v>
      </c>
    </row>
    <row r="1157" spans="1:18">
      <c r="A1157" s="626" t="s">
        <v>1806</v>
      </c>
      <c r="B1157" s="626" t="s">
        <v>2568</v>
      </c>
      <c r="C1157" s="550">
        <v>222349000</v>
      </c>
      <c r="D1157" s="550">
        <v>0</v>
      </c>
      <c r="E1157" s="550">
        <v>0</v>
      </c>
      <c r="F1157" s="550">
        <v>0</v>
      </c>
      <c r="G1157" s="550"/>
      <c r="H1157" s="550">
        <v>-16293000</v>
      </c>
      <c r="I1157" s="550"/>
      <c r="J1157" s="550">
        <v>-16293000</v>
      </c>
      <c r="K1157" s="550">
        <v>206056000</v>
      </c>
      <c r="L1157" s="550">
        <v>206048210</v>
      </c>
      <c r="M1157" s="550">
        <v>206048210</v>
      </c>
      <c r="N1157" s="550">
        <v>0</v>
      </c>
      <c r="O1157" s="550">
        <v>0</v>
      </c>
      <c r="P1157" s="550">
        <v>0</v>
      </c>
      <c r="Q1157" s="550">
        <v>0</v>
      </c>
      <c r="R1157" s="550">
        <v>7790</v>
      </c>
    </row>
    <row r="1158" spans="1:18">
      <c r="A1158" s="626" t="s">
        <v>1806</v>
      </c>
      <c r="B1158" s="626" t="s">
        <v>2510</v>
      </c>
      <c r="C1158" s="550">
        <v>492240000</v>
      </c>
      <c r="D1158" s="550">
        <v>0</v>
      </c>
      <c r="E1158" s="550">
        <v>0</v>
      </c>
      <c r="F1158" s="550">
        <v>0</v>
      </c>
      <c r="G1158" s="550"/>
      <c r="H1158" s="550">
        <v>-10272000</v>
      </c>
      <c r="I1158" s="550"/>
      <c r="J1158" s="550">
        <v>-10272000</v>
      </c>
      <c r="K1158" s="550">
        <v>481968000</v>
      </c>
      <c r="L1158" s="550">
        <v>481911320</v>
      </c>
      <c r="M1158" s="550">
        <v>481911320</v>
      </c>
      <c r="N1158" s="550">
        <v>0</v>
      </c>
      <c r="O1158" s="550">
        <v>0</v>
      </c>
      <c r="P1158" s="550">
        <v>0</v>
      </c>
      <c r="Q1158" s="550">
        <v>0</v>
      </c>
      <c r="R1158" s="550">
        <v>56680</v>
      </c>
    </row>
    <row r="1159" spans="1:18">
      <c r="A1159" s="622" t="s">
        <v>1805</v>
      </c>
      <c r="B1159" s="622" t="s">
        <v>160</v>
      </c>
      <c r="C1159" s="551">
        <v>50000000</v>
      </c>
      <c r="D1159" s="551">
        <v>0</v>
      </c>
      <c r="E1159" s="551">
        <v>0</v>
      </c>
      <c r="F1159" s="551">
        <v>100000000</v>
      </c>
      <c r="G1159" s="551">
        <v>0</v>
      </c>
      <c r="H1159" s="551">
        <v>5048000</v>
      </c>
      <c r="I1159" s="551">
        <v>0</v>
      </c>
      <c r="J1159" s="551">
        <v>105048000</v>
      </c>
      <c r="K1159" s="551">
        <v>155048000</v>
      </c>
      <c r="L1159" s="551">
        <v>155046840</v>
      </c>
      <c r="M1159" s="551">
        <v>155046840</v>
      </c>
      <c r="N1159" s="551">
        <v>0</v>
      </c>
      <c r="O1159" s="551">
        <v>0</v>
      </c>
      <c r="P1159" s="551">
        <v>0</v>
      </c>
      <c r="Q1159" s="551">
        <v>0</v>
      </c>
      <c r="R1159" s="551">
        <v>1160</v>
      </c>
    </row>
    <row r="1160" spans="1:18">
      <c r="A1160" s="626" t="s">
        <v>1806</v>
      </c>
      <c r="B1160" s="626" t="s">
        <v>161</v>
      </c>
      <c r="C1160" s="550">
        <v>20000000</v>
      </c>
      <c r="D1160" s="550">
        <v>0</v>
      </c>
      <c r="E1160" s="550">
        <v>0</v>
      </c>
      <c r="F1160" s="550">
        <v>-15000000</v>
      </c>
      <c r="G1160" s="550"/>
      <c r="H1160" s="550">
        <v>4285000</v>
      </c>
      <c r="I1160" s="550"/>
      <c r="J1160" s="550">
        <v>-10715000</v>
      </c>
      <c r="K1160" s="550">
        <v>9285000</v>
      </c>
      <c r="L1160" s="550">
        <v>9284600</v>
      </c>
      <c r="M1160" s="550">
        <v>9284600</v>
      </c>
      <c r="N1160" s="550">
        <v>0</v>
      </c>
      <c r="O1160" s="550">
        <v>0</v>
      </c>
      <c r="P1160" s="550">
        <v>0</v>
      </c>
      <c r="Q1160" s="550">
        <v>0</v>
      </c>
      <c r="R1160" s="550">
        <v>400</v>
      </c>
    </row>
    <row r="1161" spans="1:18">
      <c r="A1161" s="626" t="s">
        <v>1806</v>
      </c>
      <c r="B1161" s="626" t="s">
        <v>280</v>
      </c>
      <c r="C1161" s="550">
        <v>30000000</v>
      </c>
      <c r="D1161" s="550">
        <v>0</v>
      </c>
      <c r="E1161" s="550">
        <v>0</v>
      </c>
      <c r="F1161" s="550">
        <v>115000000</v>
      </c>
      <c r="G1161" s="550"/>
      <c r="H1161" s="550">
        <v>763000</v>
      </c>
      <c r="I1161" s="550"/>
      <c r="J1161" s="550">
        <v>115763000</v>
      </c>
      <c r="K1161" s="550">
        <v>145763000</v>
      </c>
      <c r="L1161" s="550">
        <v>145762240</v>
      </c>
      <c r="M1161" s="550">
        <v>145762240</v>
      </c>
      <c r="N1161" s="550">
        <v>0</v>
      </c>
      <c r="O1161" s="550">
        <v>0</v>
      </c>
      <c r="P1161" s="550">
        <v>0</v>
      </c>
      <c r="Q1161" s="550">
        <v>0</v>
      </c>
      <c r="R1161" s="550">
        <v>760</v>
      </c>
    </row>
    <row r="1162" spans="1:18">
      <c r="A1162" s="622" t="s">
        <v>1805</v>
      </c>
      <c r="B1162" s="622" t="s">
        <v>2460</v>
      </c>
      <c r="C1162" s="551">
        <v>67000000</v>
      </c>
      <c r="D1162" s="551">
        <v>0</v>
      </c>
      <c r="E1162" s="551">
        <v>0</v>
      </c>
      <c r="F1162" s="551">
        <v>0</v>
      </c>
      <c r="G1162" s="551">
        <v>0</v>
      </c>
      <c r="H1162" s="551">
        <v>-1452000</v>
      </c>
      <c r="I1162" s="551">
        <v>0</v>
      </c>
      <c r="J1162" s="551">
        <v>-1452000</v>
      </c>
      <c r="K1162" s="551">
        <v>65548000</v>
      </c>
      <c r="L1162" s="551">
        <v>64853940</v>
      </c>
      <c r="M1162" s="551">
        <v>64853940</v>
      </c>
      <c r="N1162" s="551">
        <v>0</v>
      </c>
      <c r="O1162" s="551">
        <v>0</v>
      </c>
      <c r="P1162" s="551">
        <v>0</v>
      </c>
      <c r="Q1162" s="551">
        <v>0</v>
      </c>
      <c r="R1162" s="551">
        <v>694060</v>
      </c>
    </row>
    <row r="1163" spans="1:18">
      <c r="A1163" s="626" t="s">
        <v>1806</v>
      </c>
      <c r="B1163" s="626" t="s">
        <v>2523</v>
      </c>
      <c r="C1163" s="550">
        <v>67000000</v>
      </c>
      <c r="D1163" s="550">
        <v>0</v>
      </c>
      <c r="E1163" s="550">
        <v>0</v>
      </c>
      <c r="F1163" s="550">
        <v>0</v>
      </c>
      <c r="G1163" s="550"/>
      <c r="H1163" s="550">
        <v>-1452000</v>
      </c>
      <c r="I1163" s="550"/>
      <c r="J1163" s="550">
        <v>-1452000</v>
      </c>
      <c r="K1163" s="550">
        <v>65548000</v>
      </c>
      <c r="L1163" s="550">
        <v>64853940</v>
      </c>
      <c r="M1163" s="550">
        <v>64853940</v>
      </c>
      <c r="N1163" s="550">
        <v>0</v>
      </c>
      <c r="O1163" s="550">
        <v>0</v>
      </c>
      <c r="P1163" s="550">
        <v>0</v>
      </c>
      <c r="Q1163" s="550">
        <v>0</v>
      </c>
      <c r="R1163" s="550">
        <v>694060</v>
      </c>
    </row>
    <row r="1164" spans="1:18">
      <c r="A1164" s="622" t="s">
        <v>1805</v>
      </c>
      <c r="B1164" s="622" t="s">
        <v>315</v>
      </c>
      <c r="C1164" s="551">
        <v>4000000</v>
      </c>
      <c r="D1164" s="551">
        <v>0</v>
      </c>
      <c r="E1164" s="551">
        <v>0</v>
      </c>
      <c r="F1164" s="551">
        <v>0</v>
      </c>
      <c r="G1164" s="551">
        <v>0</v>
      </c>
      <c r="H1164" s="551">
        <v>-968000</v>
      </c>
      <c r="I1164" s="551">
        <v>0</v>
      </c>
      <c r="J1164" s="551">
        <v>-968000</v>
      </c>
      <c r="K1164" s="551">
        <v>3032000</v>
      </c>
      <c r="L1164" s="551">
        <v>3031280</v>
      </c>
      <c r="M1164" s="551">
        <v>3031280</v>
      </c>
      <c r="N1164" s="551">
        <v>0</v>
      </c>
      <c r="O1164" s="551">
        <v>0</v>
      </c>
      <c r="P1164" s="551">
        <v>0</v>
      </c>
      <c r="Q1164" s="551">
        <v>0</v>
      </c>
      <c r="R1164" s="551">
        <v>720</v>
      </c>
    </row>
    <row r="1165" spans="1:18">
      <c r="A1165" s="626" t="s">
        <v>1806</v>
      </c>
      <c r="B1165" s="626" t="s">
        <v>315</v>
      </c>
      <c r="C1165" s="550">
        <v>4000000</v>
      </c>
      <c r="D1165" s="550">
        <v>0</v>
      </c>
      <c r="E1165" s="550">
        <v>0</v>
      </c>
      <c r="F1165" s="550">
        <v>0</v>
      </c>
      <c r="G1165" s="550"/>
      <c r="H1165" s="550">
        <v>-968000</v>
      </c>
      <c r="I1165" s="550"/>
      <c r="J1165" s="550">
        <v>-968000</v>
      </c>
      <c r="K1165" s="550">
        <v>3032000</v>
      </c>
      <c r="L1165" s="550">
        <v>3031280</v>
      </c>
      <c r="M1165" s="550">
        <v>3031280</v>
      </c>
      <c r="N1165" s="550">
        <v>0</v>
      </c>
      <c r="O1165" s="550">
        <v>0</v>
      </c>
      <c r="P1165" s="550">
        <v>0</v>
      </c>
      <c r="Q1165" s="550">
        <v>0</v>
      </c>
      <c r="R1165" s="550">
        <v>720</v>
      </c>
    </row>
    <row r="1166" spans="1:18">
      <c r="A1166" s="622" t="s">
        <v>1805</v>
      </c>
      <c r="B1166" s="622" t="s">
        <v>1843</v>
      </c>
      <c r="C1166" s="551">
        <v>279320000</v>
      </c>
      <c r="D1166" s="551">
        <v>0</v>
      </c>
      <c r="E1166" s="551">
        <v>0</v>
      </c>
      <c r="F1166" s="551">
        <v>-100000000</v>
      </c>
      <c r="G1166" s="551">
        <v>0</v>
      </c>
      <c r="H1166" s="551">
        <v>123247000</v>
      </c>
      <c r="I1166" s="551">
        <v>0</v>
      </c>
      <c r="J1166" s="551">
        <v>23247000</v>
      </c>
      <c r="K1166" s="551">
        <v>302567000</v>
      </c>
      <c r="L1166" s="551">
        <v>90566430</v>
      </c>
      <c r="M1166" s="551">
        <v>90566430</v>
      </c>
      <c r="N1166" s="551">
        <v>0</v>
      </c>
      <c r="O1166" s="551">
        <v>212000000</v>
      </c>
      <c r="P1166" s="551">
        <v>0</v>
      </c>
      <c r="Q1166" s="551">
        <v>212000000</v>
      </c>
      <c r="R1166" s="551">
        <v>570</v>
      </c>
    </row>
    <row r="1167" spans="1:18">
      <c r="A1167" s="626" t="s">
        <v>1806</v>
      </c>
      <c r="B1167" s="626" t="s">
        <v>1828</v>
      </c>
      <c r="C1167" s="550">
        <v>279320000</v>
      </c>
      <c r="D1167" s="550">
        <v>0</v>
      </c>
      <c r="E1167" s="550">
        <v>0</v>
      </c>
      <c r="F1167" s="550">
        <v>-100000000</v>
      </c>
      <c r="G1167" s="550"/>
      <c r="H1167" s="550">
        <v>123247000</v>
      </c>
      <c r="I1167" s="550"/>
      <c r="J1167" s="550">
        <v>23247000</v>
      </c>
      <c r="K1167" s="550">
        <v>302567000</v>
      </c>
      <c r="L1167" s="550">
        <v>90566430</v>
      </c>
      <c r="M1167" s="550">
        <v>90566430</v>
      </c>
      <c r="N1167" s="550">
        <v>0</v>
      </c>
      <c r="O1167" s="550">
        <v>212000000</v>
      </c>
      <c r="P1167" s="550">
        <v>0</v>
      </c>
      <c r="Q1167" s="550">
        <v>212000000</v>
      </c>
      <c r="R1167" s="550">
        <v>570</v>
      </c>
    </row>
    <row r="1168" spans="1:18">
      <c r="A1168" s="622" t="s">
        <v>1805</v>
      </c>
      <c r="B1168" s="622" t="s">
        <v>1851</v>
      </c>
      <c r="C1168" s="551">
        <v>30000</v>
      </c>
      <c r="D1168" s="551">
        <v>0</v>
      </c>
      <c r="E1168" s="551">
        <v>0</v>
      </c>
      <c r="F1168" s="551">
        <v>0</v>
      </c>
      <c r="G1168" s="551">
        <v>0</v>
      </c>
      <c r="H1168" s="551">
        <v>-9000</v>
      </c>
      <c r="I1168" s="551">
        <v>0</v>
      </c>
      <c r="J1168" s="551">
        <v>-9000</v>
      </c>
      <c r="K1168" s="551">
        <v>21000</v>
      </c>
      <c r="L1168" s="551">
        <v>21000</v>
      </c>
      <c r="M1168" s="551">
        <v>21000</v>
      </c>
      <c r="N1168" s="551">
        <v>0</v>
      </c>
      <c r="O1168" s="551">
        <v>0</v>
      </c>
      <c r="P1168" s="551">
        <v>0</v>
      </c>
      <c r="Q1168" s="551">
        <v>0</v>
      </c>
      <c r="R1168" s="551">
        <v>0</v>
      </c>
    </row>
    <row r="1169" spans="1:18">
      <c r="A1169" s="626" t="s">
        <v>1806</v>
      </c>
      <c r="B1169" s="626" t="s">
        <v>1851</v>
      </c>
      <c r="C1169" s="550">
        <v>30000</v>
      </c>
      <c r="D1169" s="550">
        <v>0</v>
      </c>
      <c r="E1169" s="550">
        <v>0</v>
      </c>
      <c r="F1169" s="550">
        <v>0</v>
      </c>
      <c r="G1169" s="550"/>
      <c r="H1169" s="550">
        <v>-9000</v>
      </c>
      <c r="I1169" s="550"/>
      <c r="J1169" s="550">
        <v>-9000</v>
      </c>
      <c r="K1169" s="550">
        <v>21000</v>
      </c>
      <c r="L1169" s="550">
        <v>21000</v>
      </c>
      <c r="M1169" s="550">
        <v>21000</v>
      </c>
      <c r="N1169" s="550">
        <v>0</v>
      </c>
      <c r="O1169" s="550">
        <v>0</v>
      </c>
      <c r="P1169" s="550">
        <v>0</v>
      </c>
      <c r="Q1169" s="550">
        <v>0</v>
      </c>
      <c r="R1169" s="550">
        <v>0</v>
      </c>
    </row>
    <row r="1170" spans="1:18">
      <c r="A1170" s="622" t="s">
        <v>1805</v>
      </c>
      <c r="B1170" s="622" t="s">
        <v>55</v>
      </c>
      <c r="C1170" s="551">
        <v>18000000</v>
      </c>
      <c r="D1170" s="551">
        <v>0</v>
      </c>
      <c r="E1170" s="551">
        <v>0</v>
      </c>
      <c r="F1170" s="551">
        <v>0</v>
      </c>
      <c r="G1170" s="551">
        <v>0</v>
      </c>
      <c r="H1170" s="551">
        <v>-174000</v>
      </c>
      <c r="I1170" s="551">
        <v>0</v>
      </c>
      <c r="J1170" s="551">
        <v>-174000</v>
      </c>
      <c r="K1170" s="551">
        <v>17826000</v>
      </c>
      <c r="L1170" s="551">
        <v>17825800</v>
      </c>
      <c r="M1170" s="551">
        <v>17825800</v>
      </c>
      <c r="N1170" s="551">
        <v>0</v>
      </c>
      <c r="O1170" s="551">
        <v>0</v>
      </c>
      <c r="P1170" s="551">
        <v>0</v>
      </c>
      <c r="Q1170" s="551">
        <v>0</v>
      </c>
      <c r="R1170" s="551">
        <v>200</v>
      </c>
    </row>
    <row r="1171" spans="1:18">
      <c r="A1171" s="626" t="s">
        <v>1806</v>
      </c>
      <c r="B1171" s="626" t="s">
        <v>2459</v>
      </c>
      <c r="C1171" s="550">
        <v>18000000</v>
      </c>
      <c r="D1171" s="550">
        <v>0</v>
      </c>
      <c r="E1171" s="550">
        <v>0</v>
      </c>
      <c r="F1171" s="550">
        <v>0</v>
      </c>
      <c r="G1171" s="550"/>
      <c r="H1171" s="550">
        <v>-174000</v>
      </c>
      <c r="I1171" s="550"/>
      <c r="J1171" s="550">
        <v>-174000</v>
      </c>
      <c r="K1171" s="550">
        <v>17826000</v>
      </c>
      <c r="L1171" s="550">
        <v>17825800</v>
      </c>
      <c r="M1171" s="550">
        <v>17825800</v>
      </c>
      <c r="N1171" s="550">
        <v>0</v>
      </c>
      <c r="O1171" s="550">
        <v>0</v>
      </c>
      <c r="P1171" s="550">
        <v>0</v>
      </c>
      <c r="Q1171" s="550">
        <v>0</v>
      </c>
      <c r="R1171" s="550">
        <v>200</v>
      </c>
    </row>
    <row r="1172" spans="1:18">
      <c r="A1172" s="622" t="s">
        <v>1805</v>
      </c>
      <c r="B1172" s="622" t="s">
        <v>1882</v>
      </c>
      <c r="C1172" s="551">
        <v>17455000</v>
      </c>
      <c r="D1172" s="551">
        <v>0</v>
      </c>
      <c r="E1172" s="551">
        <v>0</v>
      </c>
      <c r="F1172" s="551">
        <v>0</v>
      </c>
      <c r="G1172" s="551">
        <v>0</v>
      </c>
      <c r="H1172" s="551">
        <v>-2477000</v>
      </c>
      <c r="I1172" s="551">
        <v>0</v>
      </c>
      <c r="J1172" s="551">
        <v>-2477000</v>
      </c>
      <c r="K1172" s="551">
        <v>14978000</v>
      </c>
      <c r="L1172" s="551">
        <v>14977600</v>
      </c>
      <c r="M1172" s="551">
        <v>14977600</v>
      </c>
      <c r="N1172" s="551">
        <v>0</v>
      </c>
      <c r="O1172" s="551">
        <v>0</v>
      </c>
      <c r="P1172" s="551">
        <v>0</v>
      </c>
      <c r="Q1172" s="551">
        <v>0</v>
      </c>
      <c r="R1172" s="551">
        <v>400</v>
      </c>
    </row>
    <row r="1173" spans="1:18">
      <c r="A1173" s="626" t="s">
        <v>1806</v>
      </c>
      <c r="B1173" s="623" t="s">
        <v>2409</v>
      </c>
      <c r="C1173" s="550">
        <v>1740000</v>
      </c>
      <c r="D1173" s="550">
        <v>0</v>
      </c>
      <c r="E1173" s="550">
        <v>0</v>
      </c>
      <c r="F1173" s="550">
        <v>0</v>
      </c>
      <c r="G1173" s="550"/>
      <c r="H1173" s="550">
        <v>-1670000</v>
      </c>
      <c r="I1173" s="550"/>
      <c r="J1173" s="550">
        <v>-1670000</v>
      </c>
      <c r="K1173" s="550">
        <v>70000</v>
      </c>
      <c r="L1173" s="550">
        <v>70000</v>
      </c>
      <c r="M1173" s="550">
        <v>70000</v>
      </c>
      <c r="N1173" s="550">
        <v>0</v>
      </c>
      <c r="O1173" s="550">
        <v>0</v>
      </c>
      <c r="P1173" s="550">
        <v>0</v>
      </c>
      <c r="Q1173" s="550">
        <v>0</v>
      </c>
      <c r="R1173" s="550">
        <v>0</v>
      </c>
    </row>
    <row r="1174" spans="1:18">
      <c r="A1174" s="626" t="s">
        <v>1806</v>
      </c>
      <c r="B1174" s="626" t="s">
        <v>2413</v>
      </c>
      <c r="C1174" s="550">
        <v>3515000</v>
      </c>
      <c r="D1174" s="550">
        <v>0</v>
      </c>
      <c r="E1174" s="550">
        <v>0</v>
      </c>
      <c r="F1174" s="550">
        <v>0</v>
      </c>
      <c r="G1174" s="550"/>
      <c r="H1174" s="550">
        <v>-43000</v>
      </c>
      <c r="I1174" s="550"/>
      <c r="J1174" s="550">
        <v>-43000</v>
      </c>
      <c r="K1174" s="550">
        <v>3472000</v>
      </c>
      <c r="L1174" s="550">
        <v>3471600</v>
      </c>
      <c r="M1174" s="550">
        <v>3471600</v>
      </c>
      <c r="N1174" s="550">
        <v>0</v>
      </c>
      <c r="O1174" s="550">
        <v>0</v>
      </c>
      <c r="P1174" s="550">
        <v>0</v>
      </c>
      <c r="Q1174" s="550">
        <v>0</v>
      </c>
      <c r="R1174" s="550">
        <v>400</v>
      </c>
    </row>
    <row r="1175" spans="1:18">
      <c r="A1175" s="626" t="s">
        <v>1806</v>
      </c>
      <c r="B1175" s="626" t="s">
        <v>2583</v>
      </c>
      <c r="C1175" s="550">
        <v>10400000</v>
      </c>
      <c r="D1175" s="550">
        <v>0</v>
      </c>
      <c r="E1175" s="550">
        <v>0</v>
      </c>
      <c r="F1175" s="550">
        <v>0</v>
      </c>
      <c r="G1175" s="550"/>
      <c r="H1175" s="550">
        <v>-34000</v>
      </c>
      <c r="I1175" s="550"/>
      <c r="J1175" s="550">
        <v>-34000</v>
      </c>
      <c r="K1175" s="550">
        <v>10366000</v>
      </c>
      <c r="L1175" s="550">
        <v>10366000</v>
      </c>
      <c r="M1175" s="550">
        <v>10366000</v>
      </c>
      <c r="N1175" s="550">
        <v>0</v>
      </c>
      <c r="O1175" s="550">
        <v>0</v>
      </c>
      <c r="P1175" s="550">
        <v>0</v>
      </c>
      <c r="Q1175" s="550">
        <v>0</v>
      </c>
      <c r="R1175" s="550">
        <v>0</v>
      </c>
    </row>
    <row r="1176" spans="1:18">
      <c r="A1176" s="626" t="s">
        <v>1806</v>
      </c>
      <c r="B1176" s="626" t="s">
        <v>2516</v>
      </c>
      <c r="C1176" s="550">
        <v>800000</v>
      </c>
      <c r="D1176" s="550">
        <v>0</v>
      </c>
      <c r="E1176" s="550">
        <v>0</v>
      </c>
      <c r="F1176" s="550">
        <v>0</v>
      </c>
      <c r="G1176" s="550"/>
      <c r="H1176" s="550">
        <v>-730000</v>
      </c>
      <c r="I1176" s="550"/>
      <c r="J1176" s="550">
        <v>-730000</v>
      </c>
      <c r="K1176" s="550">
        <v>70000</v>
      </c>
      <c r="L1176" s="550">
        <v>70000</v>
      </c>
      <c r="M1176" s="550">
        <v>70000</v>
      </c>
      <c r="N1176" s="550">
        <v>0</v>
      </c>
      <c r="O1176" s="550">
        <v>0</v>
      </c>
      <c r="P1176" s="550">
        <v>0</v>
      </c>
      <c r="Q1176" s="550">
        <v>0</v>
      </c>
      <c r="R1176" s="550">
        <v>0</v>
      </c>
    </row>
    <row r="1177" spans="1:18">
      <c r="A1177" s="626" t="s">
        <v>1806</v>
      </c>
      <c r="B1177" s="626" t="s">
        <v>2530</v>
      </c>
      <c r="C1177" s="550">
        <v>1000000</v>
      </c>
      <c r="D1177" s="550">
        <v>0</v>
      </c>
      <c r="E1177" s="550">
        <v>0</v>
      </c>
      <c r="F1177" s="550">
        <v>0</v>
      </c>
      <c r="G1177" s="550"/>
      <c r="H1177" s="550">
        <v>0</v>
      </c>
      <c r="I1177" s="550"/>
      <c r="J1177" s="550">
        <v>0</v>
      </c>
      <c r="K1177" s="550">
        <v>1000000</v>
      </c>
      <c r="L1177" s="550">
        <v>1000000</v>
      </c>
      <c r="M1177" s="550">
        <v>1000000</v>
      </c>
      <c r="N1177" s="550">
        <v>0</v>
      </c>
      <c r="O1177" s="550">
        <v>0</v>
      </c>
      <c r="P1177" s="550">
        <v>0</v>
      </c>
      <c r="Q1177" s="550">
        <v>0</v>
      </c>
      <c r="R1177" s="550">
        <v>0</v>
      </c>
    </row>
    <row r="1178" spans="1:18">
      <c r="A1178" s="622" t="s">
        <v>1805</v>
      </c>
      <c r="B1178" s="622" t="s">
        <v>2592</v>
      </c>
      <c r="C1178" s="551">
        <v>59549000</v>
      </c>
      <c r="D1178" s="551">
        <v>0</v>
      </c>
      <c r="E1178" s="551">
        <v>0</v>
      </c>
      <c r="F1178" s="551">
        <v>0</v>
      </c>
      <c r="G1178" s="551">
        <v>0</v>
      </c>
      <c r="H1178" s="551">
        <v>0</v>
      </c>
      <c r="I1178" s="551">
        <v>0</v>
      </c>
      <c r="J1178" s="551">
        <v>0</v>
      </c>
      <c r="K1178" s="551">
        <v>59549000</v>
      </c>
      <c r="L1178" s="551">
        <v>59549000</v>
      </c>
      <c r="M1178" s="551">
        <v>59549000</v>
      </c>
      <c r="N1178" s="551">
        <v>0</v>
      </c>
      <c r="O1178" s="551">
        <v>0</v>
      </c>
      <c r="P1178" s="551">
        <v>0</v>
      </c>
      <c r="Q1178" s="551">
        <v>0</v>
      </c>
      <c r="R1178" s="551">
        <v>0</v>
      </c>
    </row>
    <row r="1179" spans="1:18">
      <c r="A1179" s="626" t="s">
        <v>1806</v>
      </c>
      <c r="B1179" s="626" t="s">
        <v>2592</v>
      </c>
      <c r="C1179" s="550">
        <v>59549000</v>
      </c>
      <c r="D1179" s="550">
        <v>0</v>
      </c>
      <c r="E1179" s="550">
        <v>0</v>
      </c>
      <c r="F1179" s="550">
        <v>0</v>
      </c>
      <c r="G1179" s="550"/>
      <c r="H1179" s="550">
        <v>0</v>
      </c>
      <c r="I1179" s="550"/>
      <c r="J1179" s="550">
        <v>0</v>
      </c>
      <c r="K1179" s="550">
        <v>59549000</v>
      </c>
      <c r="L1179" s="550">
        <v>59549000</v>
      </c>
      <c r="M1179" s="550">
        <v>59549000</v>
      </c>
      <c r="N1179" s="550">
        <v>0</v>
      </c>
      <c r="O1179" s="550">
        <v>0</v>
      </c>
      <c r="P1179" s="550">
        <v>0</v>
      </c>
      <c r="Q1179" s="550">
        <v>0</v>
      </c>
      <c r="R1179" s="550">
        <v>0</v>
      </c>
    </row>
    <row r="1180" spans="1:18">
      <c r="A1180" s="622" t="s">
        <v>1805</v>
      </c>
      <c r="B1180" s="622" t="s">
        <v>298</v>
      </c>
      <c r="C1180" s="551">
        <v>71176000</v>
      </c>
      <c r="D1180" s="551">
        <v>0</v>
      </c>
      <c r="E1180" s="551">
        <v>0</v>
      </c>
      <c r="F1180" s="551">
        <v>0</v>
      </c>
      <c r="G1180" s="551">
        <v>0</v>
      </c>
      <c r="H1180" s="551">
        <v>-7767000</v>
      </c>
      <c r="I1180" s="551">
        <v>0</v>
      </c>
      <c r="J1180" s="551">
        <v>-7767000</v>
      </c>
      <c r="K1180" s="551">
        <v>63409000</v>
      </c>
      <c r="L1180" s="551">
        <v>63406400</v>
      </c>
      <c r="M1180" s="551">
        <v>63406400</v>
      </c>
      <c r="N1180" s="551">
        <v>0</v>
      </c>
      <c r="O1180" s="551">
        <v>0</v>
      </c>
      <c r="P1180" s="551">
        <v>0</v>
      </c>
      <c r="Q1180" s="551">
        <v>0</v>
      </c>
      <c r="R1180" s="551">
        <v>2600</v>
      </c>
    </row>
    <row r="1181" spans="1:18">
      <c r="A1181" s="626" t="s">
        <v>1806</v>
      </c>
      <c r="B1181" s="626" t="s">
        <v>2404</v>
      </c>
      <c r="C1181" s="550">
        <v>1433000</v>
      </c>
      <c r="D1181" s="550">
        <v>0</v>
      </c>
      <c r="E1181" s="550">
        <v>0</v>
      </c>
      <c r="F1181" s="550">
        <v>0</v>
      </c>
      <c r="G1181" s="550"/>
      <c r="H1181" s="550">
        <v>-232000</v>
      </c>
      <c r="I1181" s="550"/>
      <c r="J1181" s="550">
        <v>-232000</v>
      </c>
      <c r="K1181" s="550">
        <v>1201000</v>
      </c>
      <c r="L1181" s="550">
        <v>1200630</v>
      </c>
      <c r="M1181" s="550">
        <v>1200630</v>
      </c>
      <c r="N1181" s="550">
        <v>0</v>
      </c>
      <c r="O1181" s="550">
        <v>0</v>
      </c>
      <c r="P1181" s="550">
        <v>0</v>
      </c>
      <c r="Q1181" s="550">
        <v>0</v>
      </c>
      <c r="R1181" s="550">
        <v>370</v>
      </c>
    </row>
    <row r="1182" spans="1:18">
      <c r="A1182" s="626" t="s">
        <v>1806</v>
      </c>
      <c r="B1182" s="626" t="s">
        <v>2602</v>
      </c>
      <c r="C1182" s="550">
        <v>32156000</v>
      </c>
      <c r="D1182" s="550">
        <v>0</v>
      </c>
      <c r="E1182" s="550">
        <v>0</v>
      </c>
      <c r="F1182" s="550">
        <v>0</v>
      </c>
      <c r="G1182" s="550"/>
      <c r="H1182" s="550">
        <v>-3214000</v>
      </c>
      <c r="I1182" s="550"/>
      <c r="J1182" s="550">
        <v>-3214000</v>
      </c>
      <c r="K1182" s="550">
        <v>28942000</v>
      </c>
      <c r="L1182" s="550">
        <v>28941150</v>
      </c>
      <c r="M1182" s="550">
        <v>28941150</v>
      </c>
      <c r="N1182" s="550">
        <v>0</v>
      </c>
      <c r="O1182" s="550">
        <v>0</v>
      </c>
      <c r="P1182" s="550">
        <v>0</v>
      </c>
      <c r="Q1182" s="550">
        <v>0</v>
      </c>
      <c r="R1182" s="550">
        <v>850</v>
      </c>
    </row>
    <row r="1183" spans="1:18">
      <c r="A1183" s="626" t="s">
        <v>1806</v>
      </c>
      <c r="B1183" s="626" t="s">
        <v>2612</v>
      </c>
      <c r="C1183" s="550">
        <v>21866000</v>
      </c>
      <c r="D1183" s="550">
        <v>0</v>
      </c>
      <c r="E1183" s="550">
        <v>0</v>
      </c>
      <c r="F1183" s="550">
        <v>0</v>
      </c>
      <c r="G1183" s="550"/>
      <c r="H1183" s="550">
        <v>-3140000</v>
      </c>
      <c r="I1183" s="550"/>
      <c r="J1183" s="550">
        <v>-3140000</v>
      </c>
      <c r="K1183" s="550">
        <v>18726000</v>
      </c>
      <c r="L1183" s="550">
        <v>18725780</v>
      </c>
      <c r="M1183" s="550">
        <v>18725780</v>
      </c>
      <c r="N1183" s="550">
        <v>0</v>
      </c>
      <c r="O1183" s="550">
        <v>0</v>
      </c>
      <c r="P1183" s="550">
        <v>0</v>
      </c>
      <c r="Q1183" s="550">
        <v>0</v>
      </c>
      <c r="R1183" s="550">
        <v>220</v>
      </c>
    </row>
    <row r="1184" spans="1:18">
      <c r="A1184" s="626" t="s">
        <v>1806</v>
      </c>
      <c r="B1184" s="626" t="s">
        <v>319</v>
      </c>
      <c r="C1184" s="550">
        <v>10719000</v>
      </c>
      <c r="D1184" s="550">
        <v>0</v>
      </c>
      <c r="E1184" s="550">
        <v>0</v>
      </c>
      <c r="F1184" s="550">
        <v>0</v>
      </c>
      <c r="G1184" s="550"/>
      <c r="H1184" s="550">
        <v>-774000</v>
      </c>
      <c r="I1184" s="550"/>
      <c r="J1184" s="550">
        <v>-774000</v>
      </c>
      <c r="K1184" s="550">
        <v>9945000</v>
      </c>
      <c r="L1184" s="550">
        <v>9944530</v>
      </c>
      <c r="M1184" s="550">
        <v>9944530</v>
      </c>
      <c r="N1184" s="550">
        <v>0</v>
      </c>
      <c r="O1184" s="550">
        <v>0</v>
      </c>
      <c r="P1184" s="550">
        <v>0</v>
      </c>
      <c r="Q1184" s="550">
        <v>0</v>
      </c>
      <c r="R1184" s="550">
        <v>470</v>
      </c>
    </row>
    <row r="1185" spans="1:18">
      <c r="A1185" s="626" t="s">
        <v>1806</v>
      </c>
      <c r="B1185" s="626" t="s">
        <v>320</v>
      </c>
      <c r="C1185" s="550">
        <v>5002000</v>
      </c>
      <c r="D1185" s="550">
        <v>0</v>
      </c>
      <c r="E1185" s="550">
        <v>0</v>
      </c>
      <c r="F1185" s="550">
        <v>0</v>
      </c>
      <c r="G1185" s="550"/>
      <c r="H1185" s="550">
        <v>-407000</v>
      </c>
      <c r="I1185" s="550"/>
      <c r="J1185" s="550">
        <v>-407000</v>
      </c>
      <c r="K1185" s="550">
        <v>4595000</v>
      </c>
      <c r="L1185" s="550">
        <v>4594310</v>
      </c>
      <c r="M1185" s="550">
        <v>4594310</v>
      </c>
      <c r="N1185" s="550">
        <v>0</v>
      </c>
      <c r="O1185" s="550">
        <v>0</v>
      </c>
      <c r="P1185" s="550">
        <v>0</v>
      </c>
      <c r="Q1185" s="550">
        <v>0</v>
      </c>
      <c r="R1185" s="550">
        <v>690</v>
      </c>
    </row>
    <row r="1186" spans="1:18">
      <c r="A1186" s="622" t="s">
        <v>1805</v>
      </c>
      <c r="B1186" s="622" t="s">
        <v>192</v>
      </c>
      <c r="C1186" s="551">
        <v>346924000</v>
      </c>
      <c r="D1186" s="551">
        <v>0</v>
      </c>
      <c r="E1186" s="551">
        <v>0</v>
      </c>
      <c r="F1186" s="551">
        <v>0</v>
      </c>
      <c r="G1186" s="551">
        <v>0</v>
      </c>
      <c r="H1186" s="551">
        <v>-32697000</v>
      </c>
      <c r="I1186" s="551">
        <v>0</v>
      </c>
      <c r="J1186" s="551">
        <v>-32697000</v>
      </c>
      <c r="K1186" s="551">
        <v>314227000</v>
      </c>
      <c r="L1186" s="551">
        <v>309269440</v>
      </c>
      <c r="M1186" s="551">
        <v>309269440</v>
      </c>
      <c r="N1186" s="551">
        <v>0</v>
      </c>
      <c r="O1186" s="551">
        <v>0</v>
      </c>
      <c r="P1186" s="551">
        <v>0</v>
      </c>
      <c r="Q1186" s="551">
        <v>0</v>
      </c>
      <c r="R1186" s="551">
        <v>4957560</v>
      </c>
    </row>
    <row r="1187" spans="1:18">
      <c r="A1187" s="626" t="s">
        <v>1806</v>
      </c>
      <c r="B1187" s="626" t="s">
        <v>226</v>
      </c>
      <c r="C1187" s="550">
        <v>1780000</v>
      </c>
      <c r="D1187" s="550">
        <v>0</v>
      </c>
      <c r="E1187" s="550">
        <v>0</v>
      </c>
      <c r="F1187" s="550">
        <v>0</v>
      </c>
      <c r="G1187" s="550"/>
      <c r="H1187" s="550">
        <v>-1228000</v>
      </c>
      <c r="I1187" s="550"/>
      <c r="J1187" s="550">
        <v>-1228000</v>
      </c>
      <c r="K1187" s="550">
        <v>552000</v>
      </c>
      <c r="L1187" s="550">
        <v>551900</v>
      </c>
      <c r="M1187" s="550">
        <v>551900</v>
      </c>
      <c r="N1187" s="550">
        <v>0</v>
      </c>
      <c r="O1187" s="550">
        <v>0</v>
      </c>
      <c r="P1187" s="550">
        <v>0</v>
      </c>
      <c r="Q1187" s="550">
        <v>0</v>
      </c>
      <c r="R1187" s="550">
        <v>100</v>
      </c>
    </row>
    <row r="1188" spans="1:18">
      <c r="A1188" s="626" t="s">
        <v>1806</v>
      </c>
      <c r="B1188" s="626" t="s">
        <v>289</v>
      </c>
      <c r="C1188" s="550">
        <v>324000000</v>
      </c>
      <c r="D1188" s="550">
        <v>0</v>
      </c>
      <c r="E1188" s="550">
        <v>0</v>
      </c>
      <c r="F1188" s="550">
        <v>0</v>
      </c>
      <c r="G1188" s="550"/>
      <c r="H1188" s="550">
        <v>-31425000</v>
      </c>
      <c r="I1188" s="550"/>
      <c r="J1188" s="550">
        <v>-31425000</v>
      </c>
      <c r="K1188" s="550">
        <v>292575000</v>
      </c>
      <c r="L1188" s="550">
        <v>287617820</v>
      </c>
      <c r="M1188" s="550">
        <v>287617820</v>
      </c>
      <c r="N1188" s="550">
        <v>0</v>
      </c>
      <c r="O1188" s="550">
        <v>0</v>
      </c>
      <c r="P1188" s="550">
        <v>0</v>
      </c>
      <c r="Q1188" s="550">
        <v>0</v>
      </c>
      <c r="R1188" s="550">
        <v>4957180</v>
      </c>
    </row>
    <row r="1189" spans="1:18">
      <c r="A1189" s="626" t="s">
        <v>1806</v>
      </c>
      <c r="B1189" s="626" t="s">
        <v>225</v>
      </c>
      <c r="C1189" s="550">
        <v>21144000</v>
      </c>
      <c r="D1189" s="550">
        <v>0</v>
      </c>
      <c r="E1189" s="550">
        <v>0</v>
      </c>
      <c r="F1189" s="550">
        <v>0</v>
      </c>
      <c r="G1189" s="550"/>
      <c r="H1189" s="550">
        <v>-44000</v>
      </c>
      <c r="I1189" s="550"/>
      <c r="J1189" s="550">
        <v>-44000</v>
      </c>
      <c r="K1189" s="550">
        <v>21100000</v>
      </c>
      <c r="L1189" s="550">
        <v>21099720</v>
      </c>
      <c r="M1189" s="550">
        <v>21099720</v>
      </c>
      <c r="N1189" s="550">
        <v>0</v>
      </c>
      <c r="O1189" s="550">
        <v>0</v>
      </c>
      <c r="P1189" s="550">
        <v>0</v>
      </c>
      <c r="Q1189" s="550">
        <v>0</v>
      </c>
      <c r="R1189" s="550">
        <v>280</v>
      </c>
    </row>
    <row r="1190" spans="1:18">
      <c r="A1190" s="622" t="s">
        <v>1805</v>
      </c>
      <c r="B1190" s="622" t="s">
        <v>322</v>
      </c>
      <c r="C1190" s="551">
        <v>780000</v>
      </c>
      <c r="D1190" s="551">
        <v>0</v>
      </c>
      <c r="E1190" s="551">
        <v>0</v>
      </c>
      <c r="F1190" s="551">
        <v>0</v>
      </c>
      <c r="G1190" s="551">
        <v>0</v>
      </c>
      <c r="H1190" s="551">
        <v>-235000</v>
      </c>
      <c r="I1190" s="551">
        <v>0</v>
      </c>
      <c r="J1190" s="551">
        <v>-235000</v>
      </c>
      <c r="K1190" s="551">
        <v>545000</v>
      </c>
      <c r="L1190" s="551">
        <v>544800</v>
      </c>
      <c r="M1190" s="551">
        <v>544800</v>
      </c>
      <c r="N1190" s="551">
        <v>0</v>
      </c>
      <c r="O1190" s="551">
        <v>0</v>
      </c>
      <c r="P1190" s="551">
        <v>0</v>
      </c>
      <c r="Q1190" s="551">
        <v>0</v>
      </c>
      <c r="R1190" s="551">
        <v>200</v>
      </c>
    </row>
    <row r="1191" spans="1:18">
      <c r="A1191" s="626" t="s">
        <v>1806</v>
      </c>
      <c r="B1191" s="626" t="s">
        <v>323</v>
      </c>
      <c r="C1191" s="550">
        <v>780000</v>
      </c>
      <c r="D1191" s="550">
        <v>0</v>
      </c>
      <c r="E1191" s="550">
        <v>0</v>
      </c>
      <c r="F1191" s="550">
        <v>0</v>
      </c>
      <c r="G1191" s="550"/>
      <c r="H1191" s="550">
        <v>-235000</v>
      </c>
      <c r="I1191" s="550"/>
      <c r="J1191" s="550">
        <v>-235000</v>
      </c>
      <c r="K1191" s="550">
        <v>545000</v>
      </c>
      <c r="L1191" s="550">
        <v>544800</v>
      </c>
      <c r="M1191" s="550">
        <v>544800</v>
      </c>
      <c r="N1191" s="550">
        <v>0</v>
      </c>
      <c r="O1191" s="550">
        <v>0</v>
      </c>
      <c r="P1191" s="550">
        <v>0</v>
      </c>
      <c r="Q1191" s="550">
        <v>0</v>
      </c>
      <c r="R1191" s="550">
        <v>200</v>
      </c>
    </row>
    <row r="1192" spans="1:18">
      <c r="A1192" s="622" t="s">
        <v>1805</v>
      </c>
      <c r="B1192" s="622" t="s">
        <v>147</v>
      </c>
      <c r="C1192" s="551">
        <v>6280000</v>
      </c>
      <c r="D1192" s="551">
        <v>0</v>
      </c>
      <c r="E1192" s="551">
        <v>0</v>
      </c>
      <c r="F1192" s="551">
        <v>0</v>
      </c>
      <c r="G1192" s="551">
        <v>0</v>
      </c>
      <c r="H1192" s="551">
        <v>-98000</v>
      </c>
      <c r="I1192" s="551">
        <v>0</v>
      </c>
      <c r="J1192" s="551">
        <v>-98000</v>
      </c>
      <c r="K1192" s="551">
        <v>6182000</v>
      </c>
      <c r="L1192" s="551">
        <v>6180850</v>
      </c>
      <c r="M1192" s="551">
        <v>6180850</v>
      </c>
      <c r="N1192" s="551">
        <v>0</v>
      </c>
      <c r="O1192" s="551">
        <v>0</v>
      </c>
      <c r="P1192" s="551">
        <v>0</v>
      </c>
      <c r="Q1192" s="551">
        <v>0</v>
      </c>
      <c r="R1192" s="551">
        <v>1150</v>
      </c>
    </row>
    <row r="1193" spans="1:18">
      <c r="A1193" s="626" t="s">
        <v>1806</v>
      </c>
      <c r="B1193" s="626" t="s">
        <v>148</v>
      </c>
      <c r="C1193" s="550">
        <v>6280000</v>
      </c>
      <c r="D1193" s="550">
        <v>0</v>
      </c>
      <c r="E1193" s="550">
        <v>0</v>
      </c>
      <c r="F1193" s="550">
        <v>0</v>
      </c>
      <c r="G1193" s="550"/>
      <c r="H1193" s="550">
        <v>-98000</v>
      </c>
      <c r="I1193" s="550"/>
      <c r="J1193" s="550">
        <v>-98000</v>
      </c>
      <c r="K1193" s="550">
        <v>6182000</v>
      </c>
      <c r="L1193" s="550">
        <v>6180850</v>
      </c>
      <c r="M1193" s="550">
        <v>6180850</v>
      </c>
      <c r="N1193" s="550">
        <v>0</v>
      </c>
      <c r="O1193" s="550">
        <v>0</v>
      </c>
      <c r="P1193" s="550">
        <v>0</v>
      </c>
      <c r="Q1193" s="550">
        <v>0</v>
      </c>
      <c r="R1193" s="550">
        <v>1150</v>
      </c>
    </row>
    <row r="1194" spans="1:18">
      <c r="A1194" s="626" t="s">
        <v>1804</v>
      </c>
      <c r="B1194" s="626" t="s">
        <v>1872</v>
      </c>
      <c r="C1194" s="550">
        <v>575969000</v>
      </c>
      <c r="D1194" s="550">
        <v>0</v>
      </c>
      <c r="E1194" s="550">
        <v>0</v>
      </c>
      <c r="F1194" s="550">
        <v>0</v>
      </c>
      <c r="G1194" s="550">
        <v>0</v>
      </c>
      <c r="H1194" s="550">
        <v>-2446000</v>
      </c>
      <c r="I1194" s="550">
        <v>0</v>
      </c>
      <c r="J1194" s="550">
        <v>-2446000</v>
      </c>
      <c r="K1194" s="550">
        <v>573523000</v>
      </c>
      <c r="L1194" s="550">
        <v>413298260</v>
      </c>
      <c r="M1194" s="550">
        <v>413298260</v>
      </c>
      <c r="N1194" s="550">
        <v>0</v>
      </c>
      <c r="O1194" s="550">
        <v>160000000</v>
      </c>
      <c r="P1194" s="550">
        <v>0</v>
      </c>
      <c r="Q1194" s="550">
        <v>160000000</v>
      </c>
      <c r="R1194" s="550">
        <v>224740</v>
      </c>
    </row>
    <row r="1195" spans="1:18">
      <c r="A1195" s="622" t="s">
        <v>1805</v>
      </c>
      <c r="B1195" s="622" t="s">
        <v>321</v>
      </c>
      <c r="C1195" s="551">
        <v>14500000</v>
      </c>
      <c r="D1195" s="551">
        <v>0</v>
      </c>
      <c r="E1195" s="551">
        <v>0</v>
      </c>
      <c r="F1195" s="551">
        <v>0</v>
      </c>
      <c r="G1195" s="551">
        <v>0</v>
      </c>
      <c r="H1195" s="551">
        <v>-4502000</v>
      </c>
      <c r="I1195" s="551">
        <v>0</v>
      </c>
      <c r="J1195" s="551">
        <v>-4502000</v>
      </c>
      <c r="K1195" s="551">
        <v>9998000</v>
      </c>
      <c r="L1195" s="551">
        <v>9997950</v>
      </c>
      <c r="M1195" s="551">
        <v>9997950</v>
      </c>
      <c r="N1195" s="551">
        <v>0</v>
      </c>
      <c r="O1195" s="551">
        <v>0</v>
      </c>
      <c r="P1195" s="551">
        <v>0</v>
      </c>
      <c r="Q1195" s="551">
        <v>0</v>
      </c>
      <c r="R1195" s="551">
        <v>50</v>
      </c>
    </row>
    <row r="1196" spans="1:18">
      <c r="A1196" s="626" t="s">
        <v>1806</v>
      </c>
      <c r="B1196" s="626" t="s">
        <v>144</v>
      </c>
      <c r="C1196" s="550">
        <v>14000000</v>
      </c>
      <c r="D1196" s="550">
        <v>0</v>
      </c>
      <c r="E1196" s="550">
        <v>0</v>
      </c>
      <c r="F1196" s="550">
        <v>0</v>
      </c>
      <c r="G1196" s="550"/>
      <c r="H1196" s="550">
        <v>-4002000</v>
      </c>
      <c r="I1196" s="550"/>
      <c r="J1196" s="550">
        <v>-4002000</v>
      </c>
      <c r="K1196" s="550">
        <v>9998000</v>
      </c>
      <c r="L1196" s="550">
        <v>9997950</v>
      </c>
      <c r="M1196" s="550">
        <v>9997950</v>
      </c>
      <c r="N1196" s="550">
        <v>0</v>
      </c>
      <c r="O1196" s="550">
        <v>0</v>
      </c>
      <c r="P1196" s="550">
        <v>0</v>
      </c>
      <c r="Q1196" s="550">
        <v>0</v>
      </c>
      <c r="R1196" s="550">
        <v>50</v>
      </c>
    </row>
    <row r="1197" spans="1:18">
      <c r="A1197" s="626" t="s">
        <v>1806</v>
      </c>
      <c r="B1197" s="626" t="s">
        <v>204</v>
      </c>
      <c r="C1197" s="550">
        <v>500000</v>
      </c>
      <c r="D1197" s="550">
        <v>0</v>
      </c>
      <c r="E1197" s="550">
        <v>0</v>
      </c>
      <c r="F1197" s="550">
        <v>0</v>
      </c>
      <c r="G1197" s="550"/>
      <c r="H1197" s="550">
        <v>-500000</v>
      </c>
      <c r="I1197" s="550"/>
      <c r="J1197" s="550">
        <v>-500000</v>
      </c>
      <c r="K1197" s="550">
        <v>0</v>
      </c>
      <c r="L1197" s="550">
        <v>0</v>
      </c>
      <c r="M1197" s="550">
        <v>0</v>
      </c>
      <c r="N1197" s="550">
        <v>0</v>
      </c>
      <c r="O1197" s="550">
        <v>0</v>
      </c>
      <c r="P1197" s="550">
        <v>0</v>
      </c>
      <c r="Q1197" s="550">
        <v>0</v>
      </c>
      <c r="R1197" s="550">
        <v>0</v>
      </c>
    </row>
    <row r="1198" spans="1:18">
      <c r="A1198" s="622" t="s">
        <v>1805</v>
      </c>
      <c r="B1198" s="622" t="s">
        <v>278</v>
      </c>
      <c r="C1198" s="551">
        <v>12665000</v>
      </c>
      <c r="D1198" s="551">
        <v>0</v>
      </c>
      <c r="E1198" s="551">
        <v>0</v>
      </c>
      <c r="F1198" s="551">
        <v>0</v>
      </c>
      <c r="G1198" s="551">
        <v>0</v>
      </c>
      <c r="H1198" s="551">
        <v>-2698000</v>
      </c>
      <c r="I1198" s="551">
        <v>0</v>
      </c>
      <c r="J1198" s="551">
        <v>-2698000</v>
      </c>
      <c r="K1198" s="551">
        <v>9967000</v>
      </c>
      <c r="L1198" s="551">
        <v>9966200</v>
      </c>
      <c r="M1198" s="551">
        <v>9966200</v>
      </c>
      <c r="N1198" s="551">
        <v>0</v>
      </c>
      <c r="O1198" s="551">
        <v>0</v>
      </c>
      <c r="P1198" s="551">
        <v>0</v>
      </c>
      <c r="Q1198" s="551">
        <v>0</v>
      </c>
      <c r="R1198" s="551">
        <v>800</v>
      </c>
    </row>
    <row r="1199" spans="1:18">
      <c r="A1199" s="626" t="s">
        <v>1806</v>
      </c>
      <c r="B1199" s="626" t="s">
        <v>279</v>
      </c>
      <c r="C1199" s="550">
        <v>4800000</v>
      </c>
      <c r="D1199" s="550">
        <v>0</v>
      </c>
      <c r="E1199" s="550">
        <v>0</v>
      </c>
      <c r="F1199" s="550">
        <v>0</v>
      </c>
      <c r="G1199" s="550"/>
      <c r="H1199" s="550">
        <v>-1024000</v>
      </c>
      <c r="I1199" s="550"/>
      <c r="J1199" s="550">
        <v>-1024000</v>
      </c>
      <c r="K1199" s="550">
        <v>3776000</v>
      </c>
      <c r="L1199" s="550">
        <v>3776000</v>
      </c>
      <c r="M1199" s="550">
        <v>3776000</v>
      </c>
      <c r="N1199" s="550">
        <v>0</v>
      </c>
      <c r="O1199" s="550">
        <v>0</v>
      </c>
      <c r="P1199" s="550">
        <v>0</v>
      </c>
      <c r="Q1199" s="550">
        <v>0</v>
      </c>
      <c r="R1199" s="550">
        <v>0</v>
      </c>
    </row>
    <row r="1200" spans="1:18">
      <c r="A1200" s="626" t="s">
        <v>1806</v>
      </c>
      <c r="B1200" s="626" t="s">
        <v>1279</v>
      </c>
      <c r="C1200" s="550">
        <v>3065000</v>
      </c>
      <c r="D1200" s="550">
        <v>0</v>
      </c>
      <c r="E1200" s="550">
        <v>0</v>
      </c>
      <c r="F1200" s="550">
        <v>0</v>
      </c>
      <c r="G1200" s="550"/>
      <c r="H1200" s="550">
        <v>-9000</v>
      </c>
      <c r="I1200" s="550"/>
      <c r="J1200" s="550">
        <v>-9000</v>
      </c>
      <c r="K1200" s="550">
        <v>3056000</v>
      </c>
      <c r="L1200" s="550">
        <v>3055200</v>
      </c>
      <c r="M1200" s="550">
        <v>3055200</v>
      </c>
      <c r="N1200" s="550">
        <v>0</v>
      </c>
      <c r="O1200" s="550">
        <v>0</v>
      </c>
      <c r="P1200" s="550">
        <v>0</v>
      </c>
      <c r="Q1200" s="550">
        <v>0</v>
      </c>
      <c r="R1200" s="550">
        <v>800</v>
      </c>
    </row>
    <row r="1201" spans="1:18">
      <c r="A1201" s="626" t="s">
        <v>1806</v>
      </c>
      <c r="B1201" s="626" t="s">
        <v>1280</v>
      </c>
      <c r="C1201" s="550">
        <v>4800000</v>
      </c>
      <c r="D1201" s="550">
        <v>0</v>
      </c>
      <c r="E1201" s="550">
        <v>0</v>
      </c>
      <c r="F1201" s="550">
        <v>0</v>
      </c>
      <c r="G1201" s="550"/>
      <c r="H1201" s="550">
        <v>-1665000</v>
      </c>
      <c r="I1201" s="550"/>
      <c r="J1201" s="550">
        <v>-1665000</v>
      </c>
      <c r="K1201" s="550">
        <v>3135000</v>
      </c>
      <c r="L1201" s="550">
        <v>3135000</v>
      </c>
      <c r="M1201" s="550">
        <v>3135000</v>
      </c>
      <c r="N1201" s="550">
        <v>0</v>
      </c>
      <c r="O1201" s="550">
        <v>0</v>
      </c>
      <c r="P1201" s="550">
        <v>0</v>
      </c>
      <c r="Q1201" s="550">
        <v>0</v>
      </c>
      <c r="R1201" s="550">
        <v>0</v>
      </c>
    </row>
    <row r="1202" spans="1:18">
      <c r="A1202" s="622" t="s">
        <v>1805</v>
      </c>
      <c r="B1202" s="622" t="s">
        <v>159</v>
      </c>
      <c r="C1202" s="551">
        <v>1560000</v>
      </c>
      <c r="D1202" s="551">
        <v>0</v>
      </c>
      <c r="E1202" s="551">
        <v>0</v>
      </c>
      <c r="F1202" s="551">
        <v>0</v>
      </c>
      <c r="G1202" s="551">
        <v>0</v>
      </c>
      <c r="H1202" s="551">
        <v>-720000</v>
      </c>
      <c r="I1202" s="551">
        <v>0</v>
      </c>
      <c r="J1202" s="551">
        <v>-720000</v>
      </c>
      <c r="K1202" s="551">
        <v>840000</v>
      </c>
      <c r="L1202" s="551">
        <v>840000</v>
      </c>
      <c r="M1202" s="551">
        <v>840000</v>
      </c>
      <c r="N1202" s="551">
        <v>0</v>
      </c>
      <c r="O1202" s="551">
        <v>0</v>
      </c>
      <c r="P1202" s="551">
        <v>0</v>
      </c>
      <c r="Q1202" s="551">
        <v>0</v>
      </c>
      <c r="R1202" s="551">
        <v>0</v>
      </c>
    </row>
    <row r="1203" spans="1:18">
      <c r="A1203" s="626" t="s">
        <v>1806</v>
      </c>
      <c r="B1203" s="626" t="s">
        <v>159</v>
      </c>
      <c r="C1203" s="550">
        <v>1560000</v>
      </c>
      <c r="D1203" s="550">
        <v>0</v>
      </c>
      <c r="E1203" s="550">
        <v>0</v>
      </c>
      <c r="F1203" s="550">
        <v>0</v>
      </c>
      <c r="G1203" s="550"/>
      <c r="H1203" s="550">
        <v>-720000</v>
      </c>
      <c r="I1203" s="550"/>
      <c r="J1203" s="550">
        <v>-720000</v>
      </c>
      <c r="K1203" s="550">
        <v>840000</v>
      </c>
      <c r="L1203" s="550">
        <v>840000</v>
      </c>
      <c r="M1203" s="550">
        <v>840000</v>
      </c>
      <c r="N1203" s="550">
        <v>0</v>
      </c>
      <c r="O1203" s="550">
        <v>0</v>
      </c>
      <c r="P1203" s="550">
        <v>0</v>
      </c>
      <c r="Q1203" s="550">
        <v>0</v>
      </c>
      <c r="R1203" s="550">
        <v>0</v>
      </c>
    </row>
    <row r="1204" spans="1:18">
      <c r="A1204" s="622" t="s">
        <v>1805</v>
      </c>
      <c r="B1204" s="622" t="s">
        <v>1897</v>
      </c>
      <c r="C1204" s="551">
        <v>250090000</v>
      </c>
      <c r="D1204" s="551">
        <v>0</v>
      </c>
      <c r="E1204" s="551">
        <v>0</v>
      </c>
      <c r="F1204" s="551">
        <v>-6500000</v>
      </c>
      <c r="G1204" s="551">
        <v>0</v>
      </c>
      <c r="H1204" s="551">
        <v>-26456000</v>
      </c>
      <c r="I1204" s="551">
        <v>0</v>
      </c>
      <c r="J1204" s="551">
        <v>-32956000</v>
      </c>
      <c r="K1204" s="551">
        <v>217134000</v>
      </c>
      <c r="L1204" s="551">
        <v>217133570</v>
      </c>
      <c r="M1204" s="551">
        <v>217133570</v>
      </c>
      <c r="N1204" s="551">
        <v>0</v>
      </c>
      <c r="O1204" s="551">
        <v>0</v>
      </c>
      <c r="P1204" s="551">
        <v>0</v>
      </c>
      <c r="Q1204" s="551">
        <v>0</v>
      </c>
      <c r="R1204" s="551">
        <v>430</v>
      </c>
    </row>
    <row r="1205" spans="1:18">
      <c r="A1205" s="626" t="s">
        <v>1806</v>
      </c>
      <c r="B1205" s="626" t="s">
        <v>1897</v>
      </c>
      <c r="C1205" s="550">
        <v>250090000</v>
      </c>
      <c r="D1205" s="550">
        <v>0</v>
      </c>
      <c r="E1205" s="550">
        <v>0</v>
      </c>
      <c r="F1205" s="550">
        <v>-6500000</v>
      </c>
      <c r="G1205" s="550"/>
      <c r="H1205" s="550">
        <v>-26456000</v>
      </c>
      <c r="I1205" s="550"/>
      <c r="J1205" s="550">
        <v>-32956000</v>
      </c>
      <c r="K1205" s="550">
        <v>217134000</v>
      </c>
      <c r="L1205" s="550">
        <v>217133570</v>
      </c>
      <c r="M1205" s="550">
        <v>217133570</v>
      </c>
      <c r="N1205" s="550">
        <v>0</v>
      </c>
      <c r="O1205" s="550">
        <v>0</v>
      </c>
      <c r="P1205" s="550">
        <v>0</v>
      </c>
      <c r="Q1205" s="550">
        <v>0</v>
      </c>
      <c r="R1205" s="550">
        <v>430</v>
      </c>
    </row>
    <row r="1206" spans="1:18">
      <c r="A1206" s="622" t="s">
        <v>1805</v>
      </c>
      <c r="B1206" s="622" t="s">
        <v>313</v>
      </c>
      <c r="C1206" s="551">
        <v>56748000</v>
      </c>
      <c r="D1206" s="551">
        <v>0</v>
      </c>
      <c r="E1206" s="551">
        <v>0</v>
      </c>
      <c r="F1206" s="551">
        <v>0</v>
      </c>
      <c r="G1206" s="551">
        <v>0</v>
      </c>
      <c r="H1206" s="551">
        <v>-3146000</v>
      </c>
      <c r="I1206" s="551">
        <v>0</v>
      </c>
      <c r="J1206" s="551">
        <v>-3146000</v>
      </c>
      <c r="K1206" s="551">
        <v>53602000</v>
      </c>
      <c r="L1206" s="551">
        <v>53510200</v>
      </c>
      <c r="M1206" s="551">
        <v>53510200</v>
      </c>
      <c r="N1206" s="551">
        <v>0</v>
      </c>
      <c r="O1206" s="551">
        <v>0</v>
      </c>
      <c r="P1206" s="551">
        <v>0</v>
      </c>
      <c r="Q1206" s="551">
        <v>0</v>
      </c>
      <c r="R1206" s="551">
        <v>91800</v>
      </c>
    </row>
    <row r="1207" spans="1:18">
      <c r="A1207" s="626" t="s">
        <v>1806</v>
      </c>
      <c r="B1207" s="626" t="s">
        <v>2568</v>
      </c>
      <c r="C1207" s="550">
        <v>15434000</v>
      </c>
      <c r="D1207" s="550">
        <v>0</v>
      </c>
      <c r="E1207" s="550">
        <v>0</v>
      </c>
      <c r="F1207" s="550">
        <v>-1000</v>
      </c>
      <c r="G1207" s="550"/>
      <c r="H1207" s="550">
        <v>-3146000</v>
      </c>
      <c r="I1207" s="550"/>
      <c r="J1207" s="550">
        <v>-3147000</v>
      </c>
      <c r="K1207" s="550">
        <v>12287000</v>
      </c>
      <c r="L1207" s="550">
        <v>12195400</v>
      </c>
      <c r="M1207" s="550">
        <v>12195400</v>
      </c>
      <c r="N1207" s="550">
        <v>0</v>
      </c>
      <c r="O1207" s="550">
        <v>0</v>
      </c>
      <c r="P1207" s="550">
        <v>0</v>
      </c>
      <c r="Q1207" s="550">
        <v>0</v>
      </c>
      <c r="R1207" s="550">
        <v>91600</v>
      </c>
    </row>
    <row r="1208" spans="1:18">
      <c r="A1208" s="626" t="s">
        <v>1806</v>
      </c>
      <c r="B1208" s="626" t="s">
        <v>2510</v>
      </c>
      <c r="C1208" s="550">
        <v>41314000</v>
      </c>
      <c r="D1208" s="550">
        <v>0</v>
      </c>
      <c r="E1208" s="550">
        <v>0</v>
      </c>
      <c r="F1208" s="550">
        <v>1000</v>
      </c>
      <c r="G1208" s="550"/>
      <c r="H1208" s="550">
        <v>0</v>
      </c>
      <c r="I1208" s="550"/>
      <c r="J1208" s="550">
        <v>1000</v>
      </c>
      <c r="K1208" s="550">
        <v>41315000</v>
      </c>
      <c r="L1208" s="550">
        <v>41314800</v>
      </c>
      <c r="M1208" s="550">
        <v>41314800</v>
      </c>
      <c r="N1208" s="550">
        <v>0</v>
      </c>
      <c r="O1208" s="550">
        <v>0</v>
      </c>
      <c r="P1208" s="550">
        <v>0</v>
      </c>
      <c r="Q1208" s="550">
        <v>0</v>
      </c>
      <c r="R1208" s="550">
        <v>200</v>
      </c>
    </row>
    <row r="1209" spans="1:18">
      <c r="A1209" s="622" t="s">
        <v>1805</v>
      </c>
      <c r="B1209" s="622" t="s">
        <v>160</v>
      </c>
      <c r="C1209" s="551">
        <v>9000000</v>
      </c>
      <c r="D1209" s="551">
        <v>0</v>
      </c>
      <c r="E1209" s="551">
        <v>0</v>
      </c>
      <c r="F1209" s="551">
        <v>0</v>
      </c>
      <c r="G1209" s="551">
        <v>0</v>
      </c>
      <c r="H1209" s="551">
        <v>9603000</v>
      </c>
      <c r="I1209" s="551">
        <v>0</v>
      </c>
      <c r="J1209" s="551">
        <v>9603000</v>
      </c>
      <c r="K1209" s="551">
        <v>18603000</v>
      </c>
      <c r="L1209" s="551">
        <v>18602590</v>
      </c>
      <c r="M1209" s="551">
        <v>18602590</v>
      </c>
      <c r="N1209" s="551">
        <v>0</v>
      </c>
      <c r="O1209" s="551">
        <v>0</v>
      </c>
      <c r="P1209" s="551">
        <v>0</v>
      </c>
      <c r="Q1209" s="551">
        <v>0</v>
      </c>
      <c r="R1209" s="551">
        <v>410</v>
      </c>
    </row>
    <row r="1210" spans="1:18">
      <c r="A1210" s="626" t="s">
        <v>1806</v>
      </c>
      <c r="B1210" s="626" t="s">
        <v>161</v>
      </c>
      <c r="C1210" s="550">
        <v>9000000</v>
      </c>
      <c r="D1210" s="550">
        <v>0</v>
      </c>
      <c r="E1210" s="550">
        <v>0</v>
      </c>
      <c r="F1210" s="550">
        <v>0</v>
      </c>
      <c r="G1210" s="550"/>
      <c r="H1210" s="550">
        <v>9603000</v>
      </c>
      <c r="I1210" s="550"/>
      <c r="J1210" s="550">
        <v>9603000</v>
      </c>
      <c r="K1210" s="550">
        <v>18603000</v>
      </c>
      <c r="L1210" s="550">
        <v>18602590</v>
      </c>
      <c r="M1210" s="550">
        <v>18602590</v>
      </c>
      <c r="N1210" s="550">
        <v>0</v>
      </c>
      <c r="O1210" s="550">
        <v>0</v>
      </c>
      <c r="P1210" s="550">
        <v>0</v>
      </c>
      <c r="Q1210" s="550">
        <v>0</v>
      </c>
      <c r="R1210" s="550">
        <v>410</v>
      </c>
    </row>
    <row r="1211" spans="1:18">
      <c r="A1211" s="622" t="s">
        <v>1805</v>
      </c>
      <c r="B1211" s="622" t="s">
        <v>2460</v>
      </c>
      <c r="C1211" s="551">
        <v>10000000</v>
      </c>
      <c r="D1211" s="551">
        <v>0</v>
      </c>
      <c r="E1211" s="551">
        <v>0</v>
      </c>
      <c r="F1211" s="551">
        <v>6500000</v>
      </c>
      <c r="G1211" s="551">
        <v>0</v>
      </c>
      <c r="H1211" s="551">
        <v>-1672000</v>
      </c>
      <c r="I1211" s="551">
        <v>0</v>
      </c>
      <c r="J1211" s="551">
        <v>4828000</v>
      </c>
      <c r="K1211" s="551">
        <v>14828000</v>
      </c>
      <c r="L1211" s="551">
        <v>14827220</v>
      </c>
      <c r="M1211" s="551">
        <v>14827220</v>
      </c>
      <c r="N1211" s="551">
        <v>0</v>
      </c>
      <c r="O1211" s="551">
        <v>0</v>
      </c>
      <c r="P1211" s="551">
        <v>0</v>
      </c>
      <c r="Q1211" s="551">
        <v>0</v>
      </c>
      <c r="R1211" s="551">
        <v>780</v>
      </c>
    </row>
    <row r="1212" spans="1:18">
      <c r="A1212" s="626" t="s">
        <v>1806</v>
      </c>
      <c r="B1212" s="626" t="s">
        <v>2523</v>
      </c>
      <c r="C1212" s="550">
        <v>10000000</v>
      </c>
      <c r="D1212" s="550">
        <v>0</v>
      </c>
      <c r="E1212" s="550">
        <v>0</v>
      </c>
      <c r="F1212" s="550">
        <v>6500000</v>
      </c>
      <c r="G1212" s="550"/>
      <c r="H1212" s="550">
        <v>-1672000</v>
      </c>
      <c r="I1212" s="550"/>
      <c r="J1212" s="550">
        <v>4828000</v>
      </c>
      <c r="K1212" s="550">
        <v>14828000</v>
      </c>
      <c r="L1212" s="550">
        <v>14827220</v>
      </c>
      <c r="M1212" s="550">
        <v>14827220</v>
      </c>
      <c r="N1212" s="550">
        <v>0</v>
      </c>
      <c r="O1212" s="550">
        <v>0</v>
      </c>
      <c r="P1212" s="550">
        <v>0</v>
      </c>
      <c r="Q1212" s="550">
        <v>0</v>
      </c>
      <c r="R1212" s="550">
        <v>780</v>
      </c>
    </row>
    <row r="1213" spans="1:18">
      <c r="A1213" s="622" t="s">
        <v>1805</v>
      </c>
      <c r="B1213" s="622" t="s">
        <v>315</v>
      </c>
      <c r="C1213" s="551">
        <v>3000000</v>
      </c>
      <c r="D1213" s="551">
        <v>0</v>
      </c>
      <c r="E1213" s="551">
        <v>0</v>
      </c>
      <c r="F1213" s="551">
        <v>0</v>
      </c>
      <c r="G1213" s="551">
        <v>0</v>
      </c>
      <c r="H1213" s="551">
        <v>-2900000</v>
      </c>
      <c r="I1213" s="551">
        <v>0</v>
      </c>
      <c r="J1213" s="551">
        <v>-2900000</v>
      </c>
      <c r="K1213" s="551">
        <v>100000</v>
      </c>
      <c r="L1213" s="551">
        <v>100000</v>
      </c>
      <c r="M1213" s="551">
        <v>100000</v>
      </c>
      <c r="N1213" s="551">
        <v>0</v>
      </c>
      <c r="O1213" s="551">
        <v>0</v>
      </c>
      <c r="P1213" s="551">
        <v>0</v>
      </c>
      <c r="Q1213" s="551">
        <v>0</v>
      </c>
      <c r="R1213" s="551">
        <v>0</v>
      </c>
    </row>
    <row r="1214" spans="1:18">
      <c r="A1214" s="626" t="s">
        <v>1806</v>
      </c>
      <c r="B1214" s="626" t="s">
        <v>315</v>
      </c>
      <c r="C1214" s="550">
        <v>3000000</v>
      </c>
      <c r="D1214" s="550">
        <v>0</v>
      </c>
      <c r="E1214" s="550">
        <v>0</v>
      </c>
      <c r="F1214" s="550">
        <v>0</v>
      </c>
      <c r="G1214" s="550"/>
      <c r="H1214" s="550">
        <v>-2900000</v>
      </c>
      <c r="I1214" s="550"/>
      <c r="J1214" s="550">
        <v>-2900000</v>
      </c>
      <c r="K1214" s="550">
        <v>100000</v>
      </c>
      <c r="L1214" s="550">
        <v>100000</v>
      </c>
      <c r="M1214" s="550">
        <v>100000</v>
      </c>
      <c r="N1214" s="550">
        <v>0</v>
      </c>
      <c r="O1214" s="550">
        <v>0</v>
      </c>
      <c r="P1214" s="550">
        <v>0</v>
      </c>
      <c r="Q1214" s="550">
        <v>0</v>
      </c>
      <c r="R1214" s="550">
        <v>0</v>
      </c>
    </row>
    <row r="1215" spans="1:18">
      <c r="A1215" s="622" t="s">
        <v>1805</v>
      </c>
      <c r="B1215" s="622" t="s">
        <v>1843</v>
      </c>
      <c r="C1215" s="551">
        <v>82347000</v>
      </c>
      <c r="D1215" s="551">
        <v>0</v>
      </c>
      <c r="E1215" s="551">
        <v>0</v>
      </c>
      <c r="F1215" s="551">
        <v>0</v>
      </c>
      <c r="G1215" s="551">
        <v>0</v>
      </c>
      <c r="H1215" s="551">
        <v>81041000</v>
      </c>
      <c r="I1215" s="551">
        <v>0</v>
      </c>
      <c r="J1215" s="551">
        <v>81041000</v>
      </c>
      <c r="K1215" s="551">
        <v>163388000</v>
      </c>
      <c r="L1215" s="551">
        <v>3388000</v>
      </c>
      <c r="M1215" s="551">
        <v>3388000</v>
      </c>
      <c r="N1215" s="551">
        <v>0</v>
      </c>
      <c r="O1215" s="551">
        <v>160000000</v>
      </c>
      <c r="P1215" s="551">
        <v>0</v>
      </c>
      <c r="Q1215" s="551">
        <v>160000000</v>
      </c>
      <c r="R1215" s="551">
        <v>0</v>
      </c>
    </row>
    <row r="1216" spans="1:18">
      <c r="A1216" s="626" t="s">
        <v>1806</v>
      </c>
      <c r="B1216" s="626" t="s">
        <v>1828</v>
      </c>
      <c r="C1216" s="550">
        <v>82347000</v>
      </c>
      <c r="D1216" s="550">
        <v>0</v>
      </c>
      <c r="E1216" s="550">
        <v>0</v>
      </c>
      <c r="F1216" s="550">
        <v>0</v>
      </c>
      <c r="G1216" s="550"/>
      <c r="H1216" s="550">
        <v>81041000</v>
      </c>
      <c r="I1216" s="550"/>
      <c r="J1216" s="550">
        <v>81041000</v>
      </c>
      <c r="K1216" s="550">
        <v>163388000</v>
      </c>
      <c r="L1216" s="550">
        <v>3388000</v>
      </c>
      <c r="M1216" s="550">
        <v>3388000</v>
      </c>
      <c r="N1216" s="550">
        <v>0</v>
      </c>
      <c r="O1216" s="550">
        <v>160000000</v>
      </c>
      <c r="P1216" s="550">
        <v>0</v>
      </c>
      <c r="Q1216" s="550">
        <v>160000000</v>
      </c>
      <c r="R1216" s="550">
        <v>0</v>
      </c>
    </row>
    <row r="1217" spans="1:18">
      <c r="A1217" s="622" t="s">
        <v>1805</v>
      </c>
      <c r="B1217" s="622" t="s">
        <v>55</v>
      </c>
      <c r="C1217" s="551">
        <v>7200000</v>
      </c>
      <c r="D1217" s="551">
        <v>0</v>
      </c>
      <c r="E1217" s="551">
        <v>0</v>
      </c>
      <c r="F1217" s="551">
        <v>0</v>
      </c>
      <c r="G1217" s="551">
        <v>0</v>
      </c>
      <c r="H1217" s="551">
        <v>-19000</v>
      </c>
      <c r="I1217" s="551">
        <v>0</v>
      </c>
      <c r="J1217" s="551">
        <v>-19000</v>
      </c>
      <c r="K1217" s="551">
        <v>7181000</v>
      </c>
      <c r="L1217" s="551">
        <v>7180630</v>
      </c>
      <c r="M1217" s="551">
        <v>7180630</v>
      </c>
      <c r="N1217" s="551">
        <v>0</v>
      </c>
      <c r="O1217" s="551">
        <v>0</v>
      </c>
      <c r="P1217" s="551">
        <v>0</v>
      </c>
      <c r="Q1217" s="551">
        <v>0</v>
      </c>
      <c r="R1217" s="551">
        <v>370</v>
      </c>
    </row>
    <row r="1218" spans="1:18">
      <c r="A1218" s="626" t="s">
        <v>1806</v>
      </c>
      <c r="B1218" s="626" t="s">
        <v>2459</v>
      </c>
      <c r="C1218" s="550">
        <v>7200000</v>
      </c>
      <c r="D1218" s="550">
        <v>0</v>
      </c>
      <c r="E1218" s="550">
        <v>0</v>
      </c>
      <c r="F1218" s="550">
        <v>0</v>
      </c>
      <c r="G1218" s="550"/>
      <c r="H1218" s="550">
        <v>-19000</v>
      </c>
      <c r="I1218" s="550"/>
      <c r="J1218" s="550">
        <v>-19000</v>
      </c>
      <c r="K1218" s="550">
        <v>7181000</v>
      </c>
      <c r="L1218" s="550">
        <v>7180630</v>
      </c>
      <c r="M1218" s="550">
        <v>7180630</v>
      </c>
      <c r="N1218" s="550">
        <v>0</v>
      </c>
      <c r="O1218" s="550">
        <v>0</v>
      </c>
      <c r="P1218" s="550">
        <v>0</v>
      </c>
      <c r="Q1218" s="550">
        <v>0</v>
      </c>
      <c r="R1218" s="550">
        <v>370</v>
      </c>
    </row>
    <row r="1219" spans="1:18">
      <c r="A1219" s="622" t="s">
        <v>1805</v>
      </c>
      <c r="B1219" s="622" t="s">
        <v>1882</v>
      </c>
      <c r="C1219" s="551">
        <v>2640000</v>
      </c>
      <c r="D1219" s="551">
        <v>0</v>
      </c>
      <c r="E1219" s="551">
        <v>0</v>
      </c>
      <c r="F1219" s="551">
        <v>0</v>
      </c>
      <c r="G1219" s="551">
        <v>0</v>
      </c>
      <c r="H1219" s="551">
        <v>-1576000</v>
      </c>
      <c r="I1219" s="551">
        <v>0</v>
      </c>
      <c r="J1219" s="551">
        <v>-1576000</v>
      </c>
      <c r="K1219" s="551">
        <v>1064000</v>
      </c>
      <c r="L1219" s="551">
        <v>1063800</v>
      </c>
      <c r="M1219" s="551">
        <v>1063800</v>
      </c>
      <c r="N1219" s="551">
        <v>0</v>
      </c>
      <c r="O1219" s="551">
        <v>0</v>
      </c>
      <c r="P1219" s="551">
        <v>0</v>
      </c>
      <c r="Q1219" s="551">
        <v>0</v>
      </c>
      <c r="R1219" s="551">
        <v>200</v>
      </c>
    </row>
    <row r="1220" spans="1:18">
      <c r="A1220" s="626" t="s">
        <v>1806</v>
      </c>
      <c r="B1220" s="623" t="s">
        <v>2409</v>
      </c>
      <c r="C1220" s="550">
        <v>1590000</v>
      </c>
      <c r="D1220" s="550">
        <v>0</v>
      </c>
      <c r="E1220" s="550">
        <v>0</v>
      </c>
      <c r="F1220" s="550">
        <v>0</v>
      </c>
      <c r="G1220" s="550"/>
      <c r="H1220" s="550">
        <v>-1326000</v>
      </c>
      <c r="I1220" s="550"/>
      <c r="J1220" s="550">
        <v>-1326000</v>
      </c>
      <c r="K1220" s="550">
        <v>264000</v>
      </c>
      <c r="L1220" s="550">
        <v>263800</v>
      </c>
      <c r="M1220" s="550">
        <v>263800</v>
      </c>
      <c r="N1220" s="550">
        <v>0</v>
      </c>
      <c r="O1220" s="550">
        <v>0</v>
      </c>
      <c r="P1220" s="550">
        <v>0</v>
      </c>
      <c r="Q1220" s="550">
        <v>0</v>
      </c>
      <c r="R1220" s="550">
        <v>200</v>
      </c>
    </row>
    <row r="1221" spans="1:18">
      <c r="A1221" s="626" t="s">
        <v>1806</v>
      </c>
      <c r="B1221" s="626" t="s">
        <v>2583</v>
      </c>
      <c r="C1221" s="550">
        <v>800000</v>
      </c>
      <c r="D1221" s="550">
        <v>0</v>
      </c>
      <c r="E1221" s="550">
        <v>0</v>
      </c>
      <c r="F1221" s="550">
        <v>0</v>
      </c>
      <c r="G1221" s="550"/>
      <c r="H1221" s="550">
        <v>0</v>
      </c>
      <c r="I1221" s="550"/>
      <c r="J1221" s="550">
        <v>0</v>
      </c>
      <c r="K1221" s="550">
        <v>800000</v>
      </c>
      <c r="L1221" s="550">
        <v>800000</v>
      </c>
      <c r="M1221" s="550">
        <v>800000</v>
      </c>
      <c r="N1221" s="550">
        <v>0</v>
      </c>
      <c r="O1221" s="550">
        <v>0</v>
      </c>
      <c r="P1221" s="550">
        <v>0</v>
      </c>
      <c r="Q1221" s="550">
        <v>0</v>
      </c>
      <c r="R1221" s="550">
        <v>0</v>
      </c>
    </row>
    <row r="1222" spans="1:18">
      <c r="A1222" s="626" t="s">
        <v>1806</v>
      </c>
      <c r="B1222" s="626" t="s">
        <v>2516</v>
      </c>
      <c r="C1222" s="550">
        <v>250000</v>
      </c>
      <c r="D1222" s="550">
        <v>0</v>
      </c>
      <c r="E1222" s="550">
        <v>0</v>
      </c>
      <c r="F1222" s="550">
        <v>0</v>
      </c>
      <c r="G1222" s="550"/>
      <c r="H1222" s="550">
        <v>-250000</v>
      </c>
      <c r="I1222" s="550"/>
      <c r="J1222" s="550">
        <v>-250000</v>
      </c>
      <c r="K1222" s="550">
        <v>0</v>
      </c>
      <c r="L1222" s="550">
        <v>0</v>
      </c>
      <c r="M1222" s="550">
        <v>0</v>
      </c>
      <c r="N1222" s="550">
        <v>0</v>
      </c>
      <c r="O1222" s="550">
        <v>0</v>
      </c>
      <c r="P1222" s="550">
        <v>0</v>
      </c>
      <c r="Q1222" s="550">
        <v>0</v>
      </c>
      <c r="R1222" s="550">
        <v>0</v>
      </c>
    </row>
    <row r="1223" spans="1:18">
      <c r="A1223" s="622" t="s">
        <v>1805</v>
      </c>
      <c r="B1223" s="622" t="s">
        <v>2592</v>
      </c>
      <c r="C1223" s="551">
        <v>4260000</v>
      </c>
      <c r="D1223" s="551">
        <v>0</v>
      </c>
      <c r="E1223" s="551">
        <v>0</v>
      </c>
      <c r="F1223" s="551">
        <v>0</v>
      </c>
      <c r="G1223" s="551">
        <v>0</v>
      </c>
      <c r="H1223" s="551">
        <v>0</v>
      </c>
      <c r="I1223" s="551">
        <v>0</v>
      </c>
      <c r="J1223" s="551">
        <v>0</v>
      </c>
      <c r="K1223" s="551">
        <v>4260000</v>
      </c>
      <c r="L1223" s="551">
        <v>4260000</v>
      </c>
      <c r="M1223" s="551">
        <v>4260000</v>
      </c>
      <c r="N1223" s="551">
        <v>0</v>
      </c>
      <c r="O1223" s="551">
        <v>0</v>
      </c>
      <c r="P1223" s="551">
        <v>0</v>
      </c>
      <c r="Q1223" s="551">
        <v>0</v>
      </c>
      <c r="R1223" s="551">
        <v>0</v>
      </c>
    </row>
    <row r="1224" spans="1:18">
      <c r="A1224" s="626" t="s">
        <v>1806</v>
      </c>
      <c r="B1224" s="626" t="s">
        <v>2592</v>
      </c>
      <c r="C1224" s="550">
        <v>4260000</v>
      </c>
      <c r="D1224" s="550">
        <v>0</v>
      </c>
      <c r="E1224" s="550">
        <v>0</v>
      </c>
      <c r="F1224" s="550">
        <v>0</v>
      </c>
      <c r="G1224" s="550"/>
      <c r="H1224" s="550">
        <v>0</v>
      </c>
      <c r="I1224" s="550"/>
      <c r="J1224" s="550">
        <v>0</v>
      </c>
      <c r="K1224" s="550">
        <v>4260000</v>
      </c>
      <c r="L1224" s="550">
        <v>4260000</v>
      </c>
      <c r="M1224" s="550">
        <v>4260000</v>
      </c>
      <c r="N1224" s="550">
        <v>0</v>
      </c>
      <c r="O1224" s="550">
        <v>0</v>
      </c>
      <c r="P1224" s="550">
        <v>0</v>
      </c>
      <c r="Q1224" s="550">
        <v>0</v>
      </c>
      <c r="R1224" s="550">
        <v>0</v>
      </c>
    </row>
    <row r="1225" spans="1:18">
      <c r="A1225" s="622" t="s">
        <v>1805</v>
      </c>
      <c r="B1225" s="622" t="s">
        <v>298</v>
      </c>
      <c r="C1225" s="551">
        <v>5089000</v>
      </c>
      <c r="D1225" s="551">
        <v>0</v>
      </c>
      <c r="E1225" s="551">
        <v>0</v>
      </c>
      <c r="F1225" s="551">
        <v>0</v>
      </c>
      <c r="G1225" s="551">
        <v>0</v>
      </c>
      <c r="H1225" s="551">
        <v>-837000</v>
      </c>
      <c r="I1225" s="551">
        <v>0</v>
      </c>
      <c r="J1225" s="551">
        <v>-837000</v>
      </c>
      <c r="K1225" s="551">
        <v>4252000</v>
      </c>
      <c r="L1225" s="551">
        <v>4249800</v>
      </c>
      <c r="M1225" s="551">
        <v>4249800</v>
      </c>
      <c r="N1225" s="551">
        <v>0</v>
      </c>
      <c r="O1225" s="551">
        <v>0</v>
      </c>
      <c r="P1225" s="551">
        <v>0</v>
      </c>
      <c r="Q1225" s="551">
        <v>0</v>
      </c>
      <c r="R1225" s="551">
        <v>2200</v>
      </c>
    </row>
    <row r="1226" spans="1:18">
      <c r="A1226" s="626" t="s">
        <v>1806</v>
      </c>
      <c r="B1226" s="626" t="s">
        <v>2404</v>
      </c>
      <c r="C1226" s="550">
        <v>102000</v>
      </c>
      <c r="D1226" s="550">
        <v>0</v>
      </c>
      <c r="E1226" s="550">
        <v>0</v>
      </c>
      <c r="F1226" s="550">
        <v>0</v>
      </c>
      <c r="G1226" s="550"/>
      <c r="H1226" s="550">
        <v>-16000</v>
      </c>
      <c r="I1226" s="550"/>
      <c r="J1226" s="550">
        <v>-16000</v>
      </c>
      <c r="K1226" s="550">
        <v>86000</v>
      </c>
      <c r="L1226" s="550">
        <v>85820</v>
      </c>
      <c r="M1226" s="550">
        <v>85820</v>
      </c>
      <c r="N1226" s="550">
        <v>0</v>
      </c>
      <c r="O1226" s="550">
        <v>0</v>
      </c>
      <c r="P1226" s="550">
        <v>0</v>
      </c>
      <c r="Q1226" s="550">
        <v>0</v>
      </c>
      <c r="R1226" s="550">
        <v>180</v>
      </c>
    </row>
    <row r="1227" spans="1:18">
      <c r="A1227" s="626" t="s">
        <v>1806</v>
      </c>
      <c r="B1227" s="626" t="s">
        <v>2602</v>
      </c>
      <c r="C1227" s="550">
        <v>2300000</v>
      </c>
      <c r="D1227" s="550">
        <v>0</v>
      </c>
      <c r="E1227" s="550">
        <v>0</v>
      </c>
      <c r="F1227" s="550">
        <v>0</v>
      </c>
      <c r="G1227" s="550"/>
      <c r="H1227" s="550">
        <v>-392000</v>
      </c>
      <c r="I1227" s="550"/>
      <c r="J1227" s="550">
        <v>-392000</v>
      </c>
      <c r="K1227" s="550">
        <v>1908000</v>
      </c>
      <c r="L1227" s="550">
        <v>1907060</v>
      </c>
      <c r="M1227" s="550">
        <v>1907060</v>
      </c>
      <c r="N1227" s="550">
        <v>0</v>
      </c>
      <c r="O1227" s="550">
        <v>0</v>
      </c>
      <c r="P1227" s="550">
        <v>0</v>
      </c>
      <c r="Q1227" s="550">
        <v>0</v>
      </c>
      <c r="R1227" s="550">
        <v>940</v>
      </c>
    </row>
    <row r="1228" spans="1:18">
      <c r="A1228" s="626" t="s">
        <v>1806</v>
      </c>
      <c r="B1228" s="626" t="s">
        <v>2612</v>
      </c>
      <c r="C1228" s="550">
        <v>1564000</v>
      </c>
      <c r="D1228" s="550">
        <v>0</v>
      </c>
      <c r="E1228" s="550">
        <v>0</v>
      </c>
      <c r="F1228" s="550">
        <v>0</v>
      </c>
      <c r="G1228" s="550"/>
      <c r="H1228" s="550">
        <v>-250000</v>
      </c>
      <c r="I1228" s="550"/>
      <c r="J1228" s="550">
        <v>-250000</v>
      </c>
      <c r="K1228" s="550">
        <v>1314000</v>
      </c>
      <c r="L1228" s="550">
        <v>1313020</v>
      </c>
      <c r="M1228" s="550">
        <v>1313020</v>
      </c>
      <c r="N1228" s="550">
        <v>0</v>
      </c>
      <c r="O1228" s="550">
        <v>0</v>
      </c>
      <c r="P1228" s="550">
        <v>0</v>
      </c>
      <c r="Q1228" s="550">
        <v>0</v>
      </c>
      <c r="R1228" s="550">
        <v>980</v>
      </c>
    </row>
    <row r="1229" spans="1:18">
      <c r="A1229" s="626" t="s">
        <v>1806</v>
      </c>
      <c r="B1229" s="626" t="s">
        <v>319</v>
      </c>
      <c r="C1229" s="550">
        <v>766000</v>
      </c>
      <c r="D1229" s="550">
        <v>0</v>
      </c>
      <c r="E1229" s="550">
        <v>0</v>
      </c>
      <c r="F1229" s="550">
        <v>0</v>
      </c>
      <c r="G1229" s="550"/>
      <c r="H1229" s="550">
        <v>-120000</v>
      </c>
      <c r="I1229" s="550"/>
      <c r="J1229" s="550">
        <v>-120000</v>
      </c>
      <c r="K1229" s="550">
        <v>646000</v>
      </c>
      <c r="L1229" s="550">
        <v>645900</v>
      </c>
      <c r="M1229" s="550">
        <v>645900</v>
      </c>
      <c r="N1229" s="550">
        <v>0</v>
      </c>
      <c r="O1229" s="550">
        <v>0</v>
      </c>
      <c r="P1229" s="550">
        <v>0</v>
      </c>
      <c r="Q1229" s="550">
        <v>0</v>
      </c>
      <c r="R1229" s="550">
        <v>100</v>
      </c>
    </row>
    <row r="1230" spans="1:18">
      <c r="A1230" s="626" t="s">
        <v>1806</v>
      </c>
      <c r="B1230" s="626" t="s">
        <v>320</v>
      </c>
      <c r="C1230" s="550">
        <v>357000</v>
      </c>
      <c r="D1230" s="550">
        <v>0</v>
      </c>
      <c r="E1230" s="550">
        <v>0</v>
      </c>
      <c r="F1230" s="550">
        <v>0</v>
      </c>
      <c r="G1230" s="550"/>
      <c r="H1230" s="550">
        <v>-59000</v>
      </c>
      <c r="I1230" s="550"/>
      <c r="J1230" s="550">
        <v>-59000</v>
      </c>
      <c r="K1230" s="550">
        <v>298000</v>
      </c>
      <c r="L1230" s="550">
        <v>298000</v>
      </c>
      <c r="M1230" s="550">
        <v>298000</v>
      </c>
      <c r="N1230" s="550">
        <v>0</v>
      </c>
      <c r="O1230" s="550">
        <v>0</v>
      </c>
      <c r="P1230" s="550">
        <v>0</v>
      </c>
      <c r="Q1230" s="550">
        <v>0</v>
      </c>
      <c r="R1230" s="550">
        <v>0</v>
      </c>
    </row>
    <row r="1231" spans="1:18">
      <c r="A1231" s="622" t="s">
        <v>1805</v>
      </c>
      <c r="B1231" s="622" t="s">
        <v>192</v>
      </c>
      <c r="C1231" s="551">
        <v>114870000</v>
      </c>
      <c r="D1231" s="551">
        <v>0</v>
      </c>
      <c r="E1231" s="551">
        <v>0</v>
      </c>
      <c r="F1231" s="551">
        <v>0</v>
      </c>
      <c r="G1231" s="551">
        <v>0</v>
      </c>
      <c r="H1231" s="551">
        <v>-47852000</v>
      </c>
      <c r="I1231" s="551">
        <v>0</v>
      </c>
      <c r="J1231" s="551">
        <v>-47852000</v>
      </c>
      <c r="K1231" s="551">
        <v>67018000</v>
      </c>
      <c r="L1231" s="551">
        <v>66894850</v>
      </c>
      <c r="M1231" s="551">
        <v>66894850</v>
      </c>
      <c r="N1231" s="551">
        <v>0</v>
      </c>
      <c r="O1231" s="551">
        <v>0</v>
      </c>
      <c r="P1231" s="551">
        <v>0</v>
      </c>
      <c r="Q1231" s="551">
        <v>0</v>
      </c>
      <c r="R1231" s="551">
        <v>123150</v>
      </c>
    </row>
    <row r="1232" spans="1:18">
      <c r="A1232" s="626" t="s">
        <v>1806</v>
      </c>
      <c r="B1232" s="626" t="s">
        <v>289</v>
      </c>
      <c r="C1232" s="550">
        <v>114750000</v>
      </c>
      <c r="D1232" s="550">
        <v>0</v>
      </c>
      <c r="E1232" s="550">
        <v>0</v>
      </c>
      <c r="F1232" s="550">
        <v>0</v>
      </c>
      <c r="G1232" s="550"/>
      <c r="H1232" s="550">
        <v>-47802000</v>
      </c>
      <c r="I1232" s="550"/>
      <c r="J1232" s="550">
        <v>-47802000</v>
      </c>
      <c r="K1232" s="550">
        <v>66948000</v>
      </c>
      <c r="L1232" s="550">
        <v>66825600</v>
      </c>
      <c r="M1232" s="550">
        <v>66825600</v>
      </c>
      <c r="N1232" s="550">
        <v>0</v>
      </c>
      <c r="O1232" s="550">
        <v>0</v>
      </c>
      <c r="P1232" s="550">
        <v>0</v>
      </c>
      <c r="Q1232" s="550">
        <v>0</v>
      </c>
      <c r="R1232" s="550">
        <v>122400</v>
      </c>
    </row>
    <row r="1233" spans="1:18">
      <c r="A1233" s="626" t="s">
        <v>1806</v>
      </c>
      <c r="B1233" s="626" t="s">
        <v>225</v>
      </c>
      <c r="C1233" s="550">
        <v>120000</v>
      </c>
      <c r="D1233" s="550">
        <v>0</v>
      </c>
      <c r="E1233" s="550">
        <v>0</v>
      </c>
      <c r="F1233" s="550">
        <v>0</v>
      </c>
      <c r="G1233" s="550"/>
      <c r="H1233" s="550">
        <v>-50000</v>
      </c>
      <c r="I1233" s="550"/>
      <c r="J1233" s="550">
        <v>-50000</v>
      </c>
      <c r="K1233" s="550">
        <v>70000</v>
      </c>
      <c r="L1233" s="550">
        <v>69250</v>
      </c>
      <c r="M1233" s="550">
        <v>69250</v>
      </c>
      <c r="N1233" s="550">
        <v>0</v>
      </c>
      <c r="O1233" s="550">
        <v>0</v>
      </c>
      <c r="P1233" s="550">
        <v>0</v>
      </c>
      <c r="Q1233" s="550">
        <v>0</v>
      </c>
      <c r="R1233" s="550">
        <v>750</v>
      </c>
    </row>
    <row r="1234" spans="1:18">
      <c r="A1234" s="622" t="s">
        <v>1805</v>
      </c>
      <c r="B1234" s="622" t="s">
        <v>322</v>
      </c>
      <c r="C1234" s="551">
        <v>800000</v>
      </c>
      <c r="D1234" s="551">
        <v>0</v>
      </c>
      <c r="E1234" s="551">
        <v>0</v>
      </c>
      <c r="F1234" s="551">
        <v>0</v>
      </c>
      <c r="G1234" s="551">
        <v>0</v>
      </c>
      <c r="H1234" s="551">
        <v>-465000</v>
      </c>
      <c r="I1234" s="551">
        <v>0</v>
      </c>
      <c r="J1234" s="551">
        <v>-465000</v>
      </c>
      <c r="K1234" s="551">
        <v>335000</v>
      </c>
      <c r="L1234" s="551">
        <v>335000</v>
      </c>
      <c r="M1234" s="551">
        <v>335000</v>
      </c>
      <c r="N1234" s="551">
        <v>0</v>
      </c>
      <c r="O1234" s="551">
        <v>0</v>
      </c>
      <c r="P1234" s="551">
        <v>0</v>
      </c>
      <c r="Q1234" s="551">
        <v>0</v>
      </c>
      <c r="R1234" s="551">
        <v>0</v>
      </c>
    </row>
    <row r="1235" spans="1:18">
      <c r="A1235" s="626" t="s">
        <v>1806</v>
      </c>
      <c r="B1235" s="626" t="s">
        <v>323</v>
      </c>
      <c r="C1235" s="550">
        <v>800000</v>
      </c>
      <c r="D1235" s="550">
        <v>0</v>
      </c>
      <c r="E1235" s="550">
        <v>0</v>
      </c>
      <c r="F1235" s="550">
        <v>0</v>
      </c>
      <c r="G1235" s="550"/>
      <c r="H1235" s="550">
        <v>-465000</v>
      </c>
      <c r="I1235" s="550"/>
      <c r="J1235" s="550">
        <v>-465000</v>
      </c>
      <c r="K1235" s="550">
        <v>335000</v>
      </c>
      <c r="L1235" s="550">
        <v>335000</v>
      </c>
      <c r="M1235" s="550">
        <v>335000</v>
      </c>
      <c r="N1235" s="550">
        <v>0</v>
      </c>
      <c r="O1235" s="550">
        <v>0</v>
      </c>
      <c r="P1235" s="550">
        <v>0</v>
      </c>
      <c r="Q1235" s="550">
        <v>0</v>
      </c>
      <c r="R1235" s="550">
        <v>0</v>
      </c>
    </row>
    <row r="1236" spans="1:18">
      <c r="A1236" s="622" t="s">
        <v>1805</v>
      </c>
      <c r="B1236" s="622" t="s">
        <v>147</v>
      </c>
      <c r="C1236" s="551">
        <v>1200000</v>
      </c>
      <c r="D1236" s="551">
        <v>0</v>
      </c>
      <c r="E1236" s="551">
        <v>0</v>
      </c>
      <c r="F1236" s="551">
        <v>0</v>
      </c>
      <c r="G1236" s="551">
        <v>0</v>
      </c>
      <c r="H1236" s="551">
        <v>-247000</v>
      </c>
      <c r="I1236" s="551">
        <v>0</v>
      </c>
      <c r="J1236" s="551">
        <v>-247000</v>
      </c>
      <c r="K1236" s="551">
        <v>953000</v>
      </c>
      <c r="L1236" s="551">
        <v>948450</v>
      </c>
      <c r="M1236" s="551">
        <v>948450</v>
      </c>
      <c r="N1236" s="551">
        <v>0</v>
      </c>
      <c r="O1236" s="551">
        <v>0</v>
      </c>
      <c r="P1236" s="551">
        <v>0</v>
      </c>
      <c r="Q1236" s="551">
        <v>0</v>
      </c>
      <c r="R1236" s="551">
        <v>4550</v>
      </c>
    </row>
    <row r="1237" spans="1:18">
      <c r="A1237" s="626" t="s">
        <v>1806</v>
      </c>
      <c r="B1237" s="626" t="s">
        <v>148</v>
      </c>
      <c r="C1237" s="550">
        <v>1200000</v>
      </c>
      <c r="D1237" s="550">
        <v>0</v>
      </c>
      <c r="E1237" s="550">
        <v>0</v>
      </c>
      <c r="F1237" s="550">
        <v>0</v>
      </c>
      <c r="G1237" s="550"/>
      <c r="H1237" s="550">
        <v>-247000</v>
      </c>
      <c r="I1237" s="550"/>
      <c r="J1237" s="550">
        <v>-247000</v>
      </c>
      <c r="K1237" s="550">
        <v>953000</v>
      </c>
      <c r="L1237" s="550">
        <v>948450</v>
      </c>
      <c r="M1237" s="550">
        <v>948450</v>
      </c>
      <c r="N1237" s="550">
        <v>0</v>
      </c>
      <c r="O1237" s="550">
        <v>0</v>
      </c>
      <c r="P1237" s="550">
        <v>0</v>
      </c>
      <c r="Q1237" s="550">
        <v>0</v>
      </c>
      <c r="R1237" s="550">
        <v>4550</v>
      </c>
    </row>
    <row r="1238" spans="1:18">
      <c r="A1238" s="626" t="s">
        <v>1804</v>
      </c>
      <c r="B1238" s="626" t="s">
        <v>2608</v>
      </c>
      <c r="C1238" s="550">
        <v>469908000</v>
      </c>
      <c r="D1238" s="550">
        <v>0</v>
      </c>
      <c r="E1238" s="550">
        <v>0</v>
      </c>
      <c r="F1238" s="550">
        <v>0</v>
      </c>
      <c r="G1238" s="550">
        <v>0</v>
      </c>
      <c r="H1238" s="550">
        <v>-18044000</v>
      </c>
      <c r="I1238" s="550">
        <v>0</v>
      </c>
      <c r="J1238" s="550">
        <v>-18044000</v>
      </c>
      <c r="K1238" s="550">
        <v>451864000</v>
      </c>
      <c r="L1238" s="550">
        <v>407010980</v>
      </c>
      <c r="M1238" s="550">
        <v>407010980</v>
      </c>
      <c r="N1238" s="550">
        <v>0</v>
      </c>
      <c r="O1238" s="550">
        <v>0</v>
      </c>
      <c r="P1238" s="550">
        <v>0</v>
      </c>
      <c r="Q1238" s="550">
        <v>0</v>
      </c>
      <c r="R1238" s="550">
        <v>44853020</v>
      </c>
    </row>
    <row r="1239" spans="1:18">
      <c r="A1239" s="622" t="s">
        <v>1805</v>
      </c>
      <c r="B1239" s="622" t="s">
        <v>321</v>
      </c>
      <c r="C1239" s="551">
        <v>21801000</v>
      </c>
      <c r="D1239" s="551">
        <v>0</v>
      </c>
      <c r="E1239" s="551">
        <v>0</v>
      </c>
      <c r="F1239" s="551">
        <v>0</v>
      </c>
      <c r="G1239" s="551">
        <v>0</v>
      </c>
      <c r="H1239" s="551">
        <v>0</v>
      </c>
      <c r="I1239" s="551">
        <v>0</v>
      </c>
      <c r="J1239" s="551">
        <v>0</v>
      </c>
      <c r="K1239" s="551">
        <v>21801000</v>
      </c>
      <c r="L1239" s="551">
        <v>21690000</v>
      </c>
      <c r="M1239" s="551">
        <v>21690000</v>
      </c>
      <c r="N1239" s="551">
        <v>0</v>
      </c>
      <c r="O1239" s="551">
        <v>0</v>
      </c>
      <c r="P1239" s="551">
        <v>0</v>
      </c>
      <c r="Q1239" s="551">
        <v>0</v>
      </c>
      <c r="R1239" s="551">
        <v>111000</v>
      </c>
    </row>
    <row r="1240" spans="1:18">
      <c r="A1240" s="626" t="s">
        <v>1806</v>
      </c>
      <c r="B1240" s="626" t="s">
        <v>144</v>
      </c>
      <c r="C1240" s="550">
        <v>21801000</v>
      </c>
      <c r="D1240" s="550">
        <v>0</v>
      </c>
      <c r="E1240" s="550">
        <v>0</v>
      </c>
      <c r="F1240" s="550">
        <v>0</v>
      </c>
      <c r="G1240" s="550"/>
      <c r="H1240" s="550">
        <v>0</v>
      </c>
      <c r="I1240" s="550"/>
      <c r="J1240" s="550">
        <v>0</v>
      </c>
      <c r="K1240" s="550">
        <v>21801000</v>
      </c>
      <c r="L1240" s="550">
        <v>21690000</v>
      </c>
      <c r="M1240" s="550">
        <v>21690000</v>
      </c>
      <c r="N1240" s="550">
        <v>0</v>
      </c>
      <c r="O1240" s="550">
        <v>0</v>
      </c>
      <c r="P1240" s="550">
        <v>0</v>
      </c>
      <c r="Q1240" s="550">
        <v>0</v>
      </c>
      <c r="R1240" s="550">
        <v>111000</v>
      </c>
    </row>
    <row r="1241" spans="1:18">
      <c r="A1241" s="622" t="s">
        <v>1805</v>
      </c>
      <c r="B1241" s="622" t="s">
        <v>278</v>
      </c>
      <c r="C1241" s="551">
        <v>222062000</v>
      </c>
      <c r="D1241" s="551">
        <v>0</v>
      </c>
      <c r="E1241" s="551">
        <v>0</v>
      </c>
      <c r="F1241" s="551">
        <v>0</v>
      </c>
      <c r="G1241" s="551">
        <v>0</v>
      </c>
      <c r="H1241" s="551">
        <v>0</v>
      </c>
      <c r="I1241" s="551">
        <v>0</v>
      </c>
      <c r="J1241" s="551">
        <v>0</v>
      </c>
      <c r="K1241" s="551">
        <v>222062000</v>
      </c>
      <c r="L1241" s="551">
        <v>184287750</v>
      </c>
      <c r="M1241" s="551">
        <v>184287750</v>
      </c>
      <c r="N1241" s="551">
        <v>0</v>
      </c>
      <c r="O1241" s="551">
        <v>0</v>
      </c>
      <c r="P1241" s="551">
        <v>0</v>
      </c>
      <c r="Q1241" s="551">
        <v>0</v>
      </c>
      <c r="R1241" s="551">
        <v>37774250</v>
      </c>
    </row>
    <row r="1242" spans="1:18">
      <c r="A1242" s="626" t="s">
        <v>1806</v>
      </c>
      <c r="B1242" s="626" t="s">
        <v>279</v>
      </c>
      <c r="C1242" s="550">
        <v>25747000</v>
      </c>
      <c r="D1242" s="550">
        <v>0</v>
      </c>
      <c r="E1242" s="550">
        <v>0</v>
      </c>
      <c r="F1242" s="550">
        <v>10500000</v>
      </c>
      <c r="G1242" s="550"/>
      <c r="H1242" s="550">
        <v>0</v>
      </c>
      <c r="I1242" s="550"/>
      <c r="J1242" s="550">
        <v>10500000</v>
      </c>
      <c r="K1242" s="550">
        <v>36247000</v>
      </c>
      <c r="L1242" s="550">
        <v>35770600</v>
      </c>
      <c r="M1242" s="550">
        <v>35770600</v>
      </c>
      <c r="N1242" s="550">
        <v>0</v>
      </c>
      <c r="O1242" s="550">
        <v>0</v>
      </c>
      <c r="P1242" s="550">
        <v>0</v>
      </c>
      <c r="Q1242" s="550">
        <v>0</v>
      </c>
      <c r="R1242" s="550">
        <v>476400</v>
      </c>
    </row>
    <row r="1243" spans="1:18">
      <c r="A1243" s="626" t="s">
        <v>1806</v>
      </c>
      <c r="B1243" s="626" t="s">
        <v>1279</v>
      </c>
      <c r="C1243" s="550">
        <v>195315000</v>
      </c>
      <c r="D1243" s="550">
        <v>0</v>
      </c>
      <c r="E1243" s="550">
        <v>0</v>
      </c>
      <c r="F1243" s="550">
        <v>-10500000</v>
      </c>
      <c r="G1243" s="550"/>
      <c r="H1243" s="550">
        <v>0</v>
      </c>
      <c r="I1243" s="550"/>
      <c r="J1243" s="550">
        <v>-10500000</v>
      </c>
      <c r="K1243" s="550">
        <v>184815000</v>
      </c>
      <c r="L1243" s="550">
        <v>147802150</v>
      </c>
      <c r="M1243" s="550">
        <v>147802150</v>
      </c>
      <c r="N1243" s="550">
        <v>0</v>
      </c>
      <c r="O1243" s="550">
        <v>0</v>
      </c>
      <c r="P1243" s="550">
        <v>0</v>
      </c>
      <c r="Q1243" s="550">
        <v>0</v>
      </c>
      <c r="R1243" s="550">
        <v>37012850</v>
      </c>
    </row>
    <row r="1244" spans="1:18">
      <c r="A1244" s="626" t="s">
        <v>1806</v>
      </c>
      <c r="B1244" s="626" t="s">
        <v>202</v>
      </c>
      <c r="C1244" s="550">
        <v>1000000</v>
      </c>
      <c r="D1244" s="550">
        <v>0</v>
      </c>
      <c r="E1244" s="550">
        <v>0</v>
      </c>
      <c r="F1244" s="550">
        <v>0</v>
      </c>
      <c r="G1244" s="550"/>
      <c r="H1244" s="550">
        <v>0</v>
      </c>
      <c r="I1244" s="550"/>
      <c r="J1244" s="550">
        <v>0</v>
      </c>
      <c r="K1244" s="550">
        <v>1000000</v>
      </c>
      <c r="L1244" s="550">
        <v>715000</v>
      </c>
      <c r="M1244" s="550">
        <v>715000</v>
      </c>
      <c r="N1244" s="550">
        <v>0</v>
      </c>
      <c r="O1244" s="550">
        <v>0</v>
      </c>
      <c r="P1244" s="550">
        <v>0</v>
      </c>
      <c r="Q1244" s="550">
        <v>0</v>
      </c>
      <c r="R1244" s="550">
        <v>285000</v>
      </c>
    </row>
    <row r="1245" spans="1:18">
      <c r="A1245" s="622" t="s">
        <v>1805</v>
      </c>
      <c r="B1245" s="622" t="s">
        <v>1823</v>
      </c>
      <c r="C1245" s="551">
        <v>2880000</v>
      </c>
      <c r="D1245" s="551">
        <v>0</v>
      </c>
      <c r="E1245" s="551">
        <v>0</v>
      </c>
      <c r="F1245" s="551">
        <v>0</v>
      </c>
      <c r="G1245" s="551">
        <v>0</v>
      </c>
      <c r="H1245" s="551">
        <v>0</v>
      </c>
      <c r="I1245" s="551">
        <v>0</v>
      </c>
      <c r="J1245" s="551">
        <v>0</v>
      </c>
      <c r="K1245" s="551">
        <v>2880000</v>
      </c>
      <c r="L1245" s="551">
        <v>1787980</v>
      </c>
      <c r="M1245" s="551">
        <v>1787980</v>
      </c>
      <c r="N1245" s="551">
        <v>0</v>
      </c>
      <c r="O1245" s="551">
        <v>0</v>
      </c>
      <c r="P1245" s="551">
        <v>0</v>
      </c>
      <c r="Q1245" s="551">
        <v>0</v>
      </c>
      <c r="R1245" s="551">
        <v>1092020</v>
      </c>
    </row>
    <row r="1246" spans="1:18">
      <c r="A1246" s="626" t="s">
        <v>1806</v>
      </c>
      <c r="B1246" s="626" t="s">
        <v>2506</v>
      </c>
      <c r="C1246" s="550">
        <v>2880000</v>
      </c>
      <c r="D1246" s="550">
        <v>0</v>
      </c>
      <c r="E1246" s="550">
        <v>0</v>
      </c>
      <c r="F1246" s="550">
        <v>0</v>
      </c>
      <c r="G1246" s="550"/>
      <c r="H1246" s="550">
        <v>0</v>
      </c>
      <c r="I1246" s="550"/>
      <c r="J1246" s="550">
        <v>0</v>
      </c>
      <c r="K1246" s="550">
        <v>2880000</v>
      </c>
      <c r="L1246" s="550">
        <v>1787980</v>
      </c>
      <c r="M1246" s="550">
        <v>1787980</v>
      </c>
      <c r="N1246" s="550">
        <v>0</v>
      </c>
      <c r="O1246" s="550">
        <v>0</v>
      </c>
      <c r="P1246" s="550">
        <v>0</v>
      </c>
      <c r="Q1246" s="550">
        <v>0</v>
      </c>
      <c r="R1246" s="550">
        <v>1092020</v>
      </c>
    </row>
    <row r="1247" spans="1:18">
      <c r="A1247" s="622" t="s">
        <v>1805</v>
      </c>
      <c r="B1247" s="622" t="s">
        <v>160</v>
      </c>
      <c r="C1247" s="551">
        <v>40000000</v>
      </c>
      <c r="D1247" s="551">
        <v>0</v>
      </c>
      <c r="E1247" s="551">
        <v>0</v>
      </c>
      <c r="F1247" s="551">
        <v>0</v>
      </c>
      <c r="G1247" s="551">
        <v>0</v>
      </c>
      <c r="H1247" s="551">
        <v>0</v>
      </c>
      <c r="I1247" s="551">
        <v>0</v>
      </c>
      <c r="J1247" s="551">
        <v>0</v>
      </c>
      <c r="K1247" s="551">
        <v>40000000</v>
      </c>
      <c r="L1247" s="551">
        <v>38582790</v>
      </c>
      <c r="M1247" s="551">
        <v>38582790</v>
      </c>
      <c r="N1247" s="551">
        <v>0</v>
      </c>
      <c r="O1247" s="551">
        <v>0</v>
      </c>
      <c r="P1247" s="551">
        <v>0</v>
      </c>
      <c r="Q1247" s="551">
        <v>0</v>
      </c>
      <c r="R1247" s="551">
        <v>1417210</v>
      </c>
    </row>
    <row r="1248" spans="1:18">
      <c r="A1248" s="626" t="s">
        <v>1806</v>
      </c>
      <c r="B1248" s="626" t="s">
        <v>364</v>
      </c>
      <c r="C1248" s="550">
        <v>40000000</v>
      </c>
      <c r="D1248" s="550">
        <v>0</v>
      </c>
      <c r="E1248" s="550">
        <v>0</v>
      </c>
      <c r="F1248" s="550">
        <v>0</v>
      </c>
      <c r="G1248" s="550"/>
      <c r="H1248" s="550">
        <v>0</v>
      </c>
      <c r="I1248" s="550"/>
      <c r="J1248" s="550">
        <v>0</v>
      </c>
      <c r="K1248" s="550">
        <v>40000000</v>
      </c>
      <c r="L1248" s="550">
        <v>38582790</v>
      </c>
      <c r="M1248" s="550">
        <v>38582790</v>
      </c>
      <c r="N1248" s="550">
        <v>0</v>
      </c>
      <c r="O1248" s="550">
        <v>0</v>
      </c>
      <c r="P1248" s="550">
        <v>0</v>
      </c>
      <c r="Q1248" s="550">
        <v>0</v>
      </c>
      <c r="R1248" s="550">
        <v>1417210</v>
      </c>
    </row>
    <row r="1249" spans="1:18">
      <c r="A1249" s="622" t="s">
        <v>1805</v>
      </c>
      <c r="B1249" s="622" t="s">
        <v>315</v>
      </c>
      <c r="C1249" s="551">
        <v>34845000</v>
      </c>
      <c r="D1249" s="551">
        <v>0</v>
      </c>
      <c r="E1249" s="551">
        <v>0</v>
      </c>
      <c r="F1249" s="551">
        <v>0</v>
      </c>
      <c r="G1249" s="551">
        <v>0</v>
      </c>
      <c r="H1249" s="551">
        <v>-18044000</v>
      </c>
      <c r="I1249" s="551">
        <v>0</v>
      </c>
      <c r="J1249" s="551">
        <v>-18044000</v>
      </c>
      <c r="K1249" s="551">
        <v>16801000</v>
      </c>
      <c r="L1249" s="551">
        <v>16800000</v>
      </c>
      <c r="M1249" s="551">
        <v>16800000</v>
      </c>
      <c r="N1249" s="551">
        <v>0</v>
      </c>
      <c r="O1249" s="551">
        <v>0</v>
      </c>
      <c r="P1249" s="551">
        <v>0</v>
      </c>
      <c r="Q1249" s="551">
        <v>0</v>
      </c>
      <c r="R1249" s="551">
        <v>1000</v>
      </c>
    </row>
    <row r="1250" spans="1:18">
      <c r="A1250" s="626" t="s">
        <v>1806</v>
      </c>
      <c r="B1250" s="626" t="s">
        <v>315</v>
      </c>
      <c r="C1250" s="550">
        <v>34845000</v>
      </c>
      <c r="D1250" s="550">
        <v>0</v>
      </c>
      <c r="E1250" s="550">
        <v>0</v>
      </c>
      <c r="F1250" s="550">
        <v>0</v>
      </c>
      <c r="G1250" s="550"/>
      <c r="H1250" s="550">
        <v>-18044000</v>
      </c>
      <c r="I1250" s="550"/>
      <c r="J1250" s="550">
        <v>-18044000</v>
      </c>
      <c r="K1250" s="550">
        <v>16801000</v>
      </c>
      <c r="L1250" s="550">
        <v>16800000</v>
      </c>
      <c r="M1250" s="550">
        <v>16800000</v>
      </c>
      <c r="N1250" s="550">
        <v>0</v>
      </c>
      <c r="O1250" s="550">
        <v>0</v>
      </c>
      <c r="P1250" s="550">
        <v>0</v>
      </c>
      <c r="Q1250" s="550">
        <v>0</v>
      </c>
      <c r="R1250" s="550">
        <v>1000</v>
      </c>
    </row>
    <row r="1251" spans="1:18">
      <c r="A1251" s="622" t="s">
        <v>1805</v>
      </c>
      <c r="B1251" s="622" t="s">
        <v>145</v>
      </c>
      <c r="C1251" s="551">
        <v>130120000</v>
      </c>
      <c r="D1251" s="551">
        <v>0</v>
      </c>
      <c r="E1251" s="551">
        <v>0</v>
      </c>
      <c r="F1251" s="551">
        <v>0</v>
      </c>
      <c r="G1251" s="551">
        <v>0</v>
      </c>
      <c r="H1251" s="551">
        <v>0</v>
      </c>
      <c r="I1251" s="551">
        <v>0</v>
      </c>
      <c r="J1251" s="551">
        <v>0</v>
      </c>
      <c r="K1251" s="551">
        <v>130120000</v>
      </c>
      <c r="L1251" s="551">
        <v>130116730</v>
      </c>
      <c r="M1251" s="551">
        <v>130116730</v>
      </c>
      <c r="N1251" s="551">
        <v>0</v>
      </c>
      <c r="O1251" s="551">
        <v>0</v>
      </c>
      <c r="P1251" s="551">
        <v>0</v>
      </c>
      <c r="Q1251" s="551">
        <v>0</v>
      </c>
      <c r="R1251" s="551">
        <v>3270</v>
      </c>
    </row>
    <row r="1252" spans="1:18">
      <c r="A1252" s="626" t="s">
        <v>1806</v>
      </c>
      <c r="B1252" s="626" t="s">
        <v>2544</v>
      </c>
      <c r="C1252" s="550">
        <v>130120000</v>
      </c>
      <c r="D1252" s="550">
        <v>0</v>
      </c>
      <c r="E1252" s="550">
        <v>0</v>
      </c>
      <c r="F1252" s="550">
        <v>0</v>
      </c>
      <c r="G1252" s="550"/>
      <c r="H1252" s="550">
        <v>0</v>
      </c>
      <c r="I1252" s="550"/>
      <c r="J1252" s="550">
        <v>0</v>
      </c>
      <c r="K1252" s="550">
        <v>130120000</v>
      </c>
      <c r="L1252" s="550">
        <v>130116730</v>
      </c>
      <c r="M1252" s="550">
        <v>130116730</v>
      </c>
      <c r="N1252" s="550">
        <v>0</v>
      </c>
      <c r="O1252" s="550">
        <v>0</v>
      </c>
      <c r="P1252" s="550">
        <v>0</v>
      </c>
      <c r="Q1252" s="550">
        <v>0</v>
      </c>
      <c r="R1252" s="550">
        <v>3270</v>
      </c>
    </row>
    <row r="1253" spans="1:18">
      <c r="A1253" s="622" t="s">
        <v>1805</v>
      </c>
      <c r="B1253" s="622" t="s">
        <v>1882</v>
      </c>
      <c r="C1253" s="551">
        <v>2400000</v>
      </c>
      <c r="D1253" s="551">
        <v>0</v>
      </c>
      <c r="E1253" s="551">
        <v>0</v>
      </c>
      <c r="F1253" s="551">
        <v>0</v>
      </c>
      <c r="G1253" s="551">
        <v>0</v>
      </c>
      <c r="H1253" s="551">
        <v>0</v>
      </c>
      <c r="I1253" s="551">
        <v>0</v>
      </c>
      <c r="J1253" s="551">
        <v>0</v>
      </c>
      <c r="K1253" s="551">
        <v>2400000</v>
      </c>
      <c r="L1253" s="551">
        <v>1537000</v>
      </c>
      <c r="M1253" s="551">
        <v>1537000</v>
      </c>
      <c r="N1253" s="551">
        <v>0</v>
      </c>
      <c r="O1253" s="551">
        <v>0</v>
      </c>
      <c r="P1253" s="551">
        <v>0</v>
      </c>
      <c r="Q1253" s="551">
        <v>0</v>
      </c>
      <c r="R1253" s="551">
        <v>863000</v>
      </c>
    </row>
    <row r="1254" spans="1:18">
      <c r="A1254" s="626" t="s">
        <v>1806</v>
      </c>
      <c r="B1254" s="623" t="s">
        <v>2409</v>
      </c>
      <c r="C1254" s="550">
        <v>2400000</v>
      </c>
      <c r="D1254" s="550">
        <v>0</v>
      </c>
      <c r="E1254" s="550">
        <v>0</v>
      </c>
      <c r="F1254" s="550">
        <v>0</v>
      </c>
      <c r="G1254" s="550"/>
      <c r="H1254" s="550">
        <v>0</v>
      </c>
      <c r="I1254" s="550"/>
      <c r="J1254" s="550">
        <v>0</v>
      </c>
      <c r="K1254" s="550">
        <v>2400000</v>
      </c>
      <c r="L1254" s="550">
        <v>1537000</v>
      </c>
      <c r="M1254" s="550">
        <v>1537000</v>
      </c>
      <c r="N1254" s="550">
        <v>0</v>
      </c>
      <c r="O1254" s="550">
        <v>0</v>
      </c>
      <c r="P1254" s="550">
        <v>0</v>
      </c>
      <c r="Q1254" s="550">
        <v>0</v>
      </c>
      <c r="R1254" s="550">
        <v>863000</v>
      </c>
    </row>
    <row r="1255" spans="1:18">
      <c r="A1255" s="622" t="s">
        <v>1805</v>
      </c>
      <c r="B1255" s="622" t="s">
        <v>192</v>
      </c>
      <c r="C1255" s="551">
        <v>120000</v>
      </c>
      <c r="D1255" s="551">
        <v>0</v>
      </c>
      <c r="E1255" s="551">
        <v>0</v>
      </c>
      <c r="F1255" s="551">
        <v>0</v>
      </c>
      <c r="G1255" s="551">
        <v>0</v>
      </c>
      <c r="H1255" s="551">
        <v>0</v>
      </c>
      <c r="I1255" s="551">
        <v>0</v>
      </c>
      <c r="J1255" s="551">
        <v>0</v>
      </c>
      <c r="K1255" s="551">
        <v>120000</v>
      </c>
      <c r="L1255" s="551">
        <v>58680</v>
      </c>
      <c r="M1255" s="551">
        <v>58680</v>
      </c>
      <c r="N1255" s="551">
        <v>0</v>
      </c>
      <c r="O1255" s="551">
        <v>0</v>
      </c>
      <c r="P1255" s="551">
        <v>0</v>
      </c>
      <c r="Q1255" s="551">
        <v>0</v>
      </c>
      <c r="R1255" s="551">
        <v>61320</v>
      </c>
    </row>
    <row r="1256" spans="1:18">
      <c r="A1256" s="626" t="s">
        <v>1806</v>
      </c>
      <c r="B1256" s="626" t="s">
        <v>225</v>
      </c>
      <c r="C1256" s="550">
        <v>120000</v>
      </c>
      <c r="D1256" s="550">
        <v>0</v>
      </c>
      <c r="E1256" s="550">
        <v>0</v>
      </c>
      <c r="F1256" s="550">
        <v>0</v>
      </c>
      <c r="G1256" s="550"/>
      <c r="H1256" s="550">
        <v>0</v>
      </c>
      <c r="I1256" s="550"/>
      <c r="J1256" s="550">
        <v>0</v>
      </c>
      <c r="K1256" s="550">
        <v>120000</v>
      </c>
      <c r="L1256" s="550">
        <v>58680</v>
      </c>
      <c r="M1256" s="550">
        <v>58680</v>
      </c>
      <c r="N1256" s="550">
        <v>0</v>
      </c>
      <c r="O1256" s="550">
        <v>0</v>
      </c>
      <c r="P1256" s="550">
        <v>0</v>
      </c>
      <c r="Q1256" s="550">
        <v>0</v>
      </c>
      <c r="R1256" s="550">
        <v>61320</v>
      </c>
    </row>
    <row r="1257" spans="1:18">
      <c r="A1257" s="622" t="s">
        <v>1805</v>
      </c>
      <c r="B1257" s="622" t="s">
        <v>322</v>
      </c>
      <c r="C1257" s="551">
        <v>4800000</v>
      </c>
      <c r="D1257" s="551">
        <v>0</v>
      </c>
      <c r="E1257" s="551">
        <v>0</v>
      </c>
      <c r="F1257" s="551">
        <v>0</v>
      </c>
      <c r="G1257" s="551">
        <v>0</v>
      </c>
      <c r="H1257" s="551">
        <v>0</v>
      </c>
      <c r="I1257" s="551">
        <v>0</v>
      </c>
      <c r="J1257" s="551">
        <v>0</v>
      </c>
      <c r="K1257" s="551">
        <v>4800000</v>
      </c>
      <c r="L1257" s="551">
        <v>4770100</v>
      </c>
      <c r="M1257" s="551">
        <v>4770100</v>
      </c>
      <c r="N1257" s="551">
        <v>0</v>
      </c>
      <c r="O1257" s="551">
        <v>0</v>
      </c>
      <c r="P1257" s="551">
        <v>0</v>
      </c>
      <c r="Q1257" s="551">
        <v>0</v>
      </c>
      <c r="R1257" s="551">
        <v>29900</v>
      </c>
    </row>
    <row r="1258" spans="1:18">
      <c r="A1258" s="626" t="s">
        <v>1806</v>
      </c>
      <c r="B1258" s="626" t="s">
        <v>323</v>
      </c>
      <c r="C1258" s="550">
        <v>4800000</v>
      </c>
      <c r="D1258" s="550">
        <v>0</v>
      </c>
      <c r="E1258" s="550">
        <v>0</v>
      </c>
      <c r="F1258" s="550">
        <v>0</v>
      </c>
      <c r="G1258" s="550"/>
      <c r="H1258" s="550">
        <v>0</v>
      </c>
      <c r="I1258" s="550"/>
      <c r="J1258" s="550">
        <v>0</v>
      </c>
      <c r="K1258" s="550">
        <v>4800000</v>
      </c>
      <c r="L1258" s="550">
        <v>4770100</v>
      </c>
      <c r="M1258" s="550">
        <v>4770100</v>
      </c>
      <c r="N1258" s="550">
        <v>0</v>
      </c>
      <c r="O1258" s="550">
        <v>0</v>
      </c>
      <c r="P1258" s="550">
        <v>0</v>
      </c>
      <c r="Q1258" s="550">
        <v>0</v>
      </c>
      <c r="R1258" s="550">
        <v>29900</v>
      </c>
    </row>
    <row r="1259" spans="1:18">
      <c r="A1259" s="622" t="s">
        <v>1805</v>
      </c>
      <c r="B1259" s="622" t="s">
        <v>147</v>
      </c>
      <c r="C1259" s="551">
        <v>10880000</v>
      </c>
      <c r="D1259" s="551">
        <v>0</v>
      </c>
      <c r="E1259" s="551">
        <v>0</v>
      </c>
      <c r="F1259" s="551">
        <v>0</v>
      </c>
      <c r="G1259" s="551">
        <v>0</v>
      </c>
      <c r="H1259" s="551">
        <v>0</v>
      </c>
      <c r="I1259" s="551">
        <v>0</v>
      </c>
      <c r="J1259" s="551">
        <v>0</v>
      </c>
      <c r="K1259" s="551">
        <v>10880000</v>
      </c>
      <c r="L1259" s="551">
        <v>7379950</v>
      </c>
      <c r="M1259" s="551">
        <v>7379950</v>
      </c>
      <c r="N1259" s="551">
        <v>0</v>
      </c>
      <c r="O1259" s="551">
        <v>0</v>
      </c>
      <c r="P1259" s="551">
        <v>0</v>
      </c>
      <c r="Q1259" s="551">
        <v>0</v>
      </c>
      <c r="R1259" s="551">
        <v>3500050</v>
      </c>
    </row>
    <row r="1260" spans="1:18">
      <c r="A1260" s="626" t="s">
        <v>1806</v>
      </c>
      <c r="B1260" s="626" t="s">
        <v>149</v>
      </c>
      <c r="C1260" s="550">
        <v>6800000</v>
      </c>
      <c r="D1260" s="550">
        <v>0</v>
      </c>
      <c r="E1260" s="550">
        <v>0</v>
      </c>
      <c r="F1260" s="550">
        <v>-6000000</v>
      </c>
      <c r="G1260" s="550"/>
      <c r="H1260" s="550">
        <v>0</v>
      </c>
      <c r="I1260" s="550"/>
      <c r="J1260" s="550">
        <v>-6000000</v>
      </c>
      <c r="K1260" s="550">
        <v>800000</v>
      </c>
      <c r="L1260" s="550">
        <v>666000</v>
      </c>
      <c r="M1260" s="550">
        <v>666000</v>
      </c>
      <c r="N1260" s="550">
        <v>0</v>
      </c>
      <c r="O1260" s="550">
        <v>0</v>
      </c>
      <c r="P1260" s="550">
        <v>0</v>
      </c>
      <c r="Q1260" s="550">
        <v>0</v>
      </c>
      <c r="R1260" s="550">
        <v>134000</v>
      </c>
    </row>
    <row r="1261" spans="1:18">
      <c r="A1261" s="626" t="s">
        <v>1806</v>
      </c>
      <c r="B1261" s="626" t="s">
        <v>148</v>
      </c>
      <c r="C1261" s="550">
        <v>4080000</v>
      </c>
      <c r="D1261" s="550">
        <v>0</v>
      </c>
      <c r="E1261" s="550">
        <v>0</v>
      </c>
      <c r="F1261" s="550">
        <v>6000000</v>
      </c>
      <c r="G1261" s="550"/>
      <c r="H1261" s="550">
        <v>0</v>
      </c>
      <c r="I1261" s="550"/>
      <c r="J1261" s="550">
        <v>6000000</v>
      </c>
      <c r="K1261" s="550">
        <v>10080000</v>
      </c>
      <c r="L1261" s="550">
        <v>6713950</v>
      </c>
      <c r="M1261" s="550">
        <v>6713950</v>
      </c>
      <c r="N1261" s="550">
        <v>0</v>
      </c>
      <c r="O1261" s="550">
        <v>0</v>
      </c>
      <c r="P1261" s="550">
        <v>0</v>
      </c>
      <c r="Q1261" s="550">
        <v>0</v>
      </c>
      <c r="R1261" s="550">
        <v>3366050</v>
      </c>
    </row>
    <row r="1262" spans="1:18">
      <c r="A1262" s="626" t="s">
        <v>1804</v>
      </c>
      <c r="B1262" s="626" t="s">
        <v>1874</v>
      </c>
      <c r="C1262" s="550">
        <v>317100000</v>
      </c>
      <c r="D1262" s="550">
        <v>0</v>
      </c>
      <c r="E1262" s="550">
        <v>0</v>
      </c>
      <c r="F1262" s="550">
        <v>0</v>
      </c>
      <c r="G1262" s="550">
        <v>0</v>
      </c>
      <c r="H1262" s="550">
        <v>53900000</v>
      </c>
      <c r="I1262" s="550">
        <v>0</v>
      </c>
      <c r="J1262" s="550">
        <v>53900000</v>
      </c>
      <c r="K1262" s="550">
        <v>371000000</v>
      </c>
      <c r="L1262" s="550">
        <v>357494840</v>
      </c>
      <c r="M1262" s="550">
        <v>357494840</v>
      </c>
      <c r="N1262" s="550">
        <v>0</v>
      </c>
      <c r="O1262" s="550">
        <v>10089000</v>
      </c>
      <c r="P1262" s="550">
        <v>0</v>
      </c>
      <c r="Q1262" s="550">
        <v>10089000</v>
      </c>
      <c r="R1262" s="550">
        <v>3416160</v>
      </c>
    </row>
    <row r="1263" spans="1:18">
      <c r="A1263" s="622" t="s">
        <v>1805</v>
      </c>
      <c r="B1263" s="622" t="s">
        <v>321</v>
      </c>
      <c r="C1263" s="551">
        <v>51646000</v>
      </c>
      <c r="D1263" s="551">
        <v>0</v>
      </c>
      <c r="E1263" s="551">
        <v>0</v>
      </c>
      <c r="F1263" s="551">
        <v>770000</v>
      </c>
      <c r="G1263" s="551">
        <v>0</v>
      </c>
      <c r="H1263" s="551">
        <v>2900000</v>
      </c>
      <c r="I1263" s="551">
        <v>0</v>
      </c>
      <c r="J1263" s="551">
        <v>3670000</v>
      </c>
      <c r="K1263" s="551">
        <v>55316000</v>
      </c>
      <c r="L1263" s="551">
        <v>55162150</v>
      </c>
      <c r="M1263" s="551">
        <v>55162150</v>
      </c>
      <c r="N1263" s="551">
        <v>0</v>
      </c>
      <c r="O1263" s="551">
        <v>0</v>
      </c>
      <c r="P1263" s="551">
        <v>0</v>
      </c>
      <c r="Q1263" s="551">
        <v>0</v>
      </c>
      <c r="R1263" s="551">
        <v>153850</v>
      </c>
    </row>
    <row r="1264" spans="1:18">
      <c r="A1264" s="626" t="s">
        <v>1806</v>
      </c>
      <c r="B1264" s="626" t="s">
        <v>144</v>
      </c>
      <c r="C1264" s="550">
        <v>50846000</v>
      </c>
      <c r="D1264" s="550">
        <v>0</v>
      </c>
      <c r="E1264" s="550">
        <v>0</v>
      </c>
      <c r="F1264" s="550">
        <v>1440000</v>
      </c>
      <c r="G1264" s="550"/>
      <c r="H1264" s="550">
        <v>2900000</v>
      </c>
      <c r="I1264" s="550"/>
      <c r="J1264" s="550">
        <v>4340000</v>
      </c>
      <c r="K1264" s="550">
        <v>55186000</v>
      </c>
      <c r="L1264" s="550">
        <v>55041150</v>
      </c>
      <c r="M1264" s="550">
        <v>55041150</v>
      </c>
      <c r="N1264" s="550">
        <v>0</v>
      </c>
      <c r="O1264" s="550">
        <v>0</v>
      </c>
      <c r="P1264" s="550">
        <v>0</v>
      </c>
      <c r="Q1264" s="550">
        <v>0</v>
      </c>
      <c r="R1264" s="550">
        <v>144850</v>
      </c>
    </row>
    <row r="1265" spans="1:18">
      <c r="A1265" s="626" t="s">
        <v>1806</v>
      </c>
      <c r="B1265" s="626" t="s">
        <v>220</v>
      </c>
      <c r="C1265" s="550">
        <v>800000</v>
      </c>
      <c r="D1265" s="550">
        <v>0</v>
      </c>
      <c r="E1265" s="550">
        <v>0</v>
      </c>
      <c r="F1265" s="550">
        <v>-670000</v>
      </c>
      <c r="G1265" s="550"/>
      <c r="H1265" s="550">
        <v>0</v>
      </c>
      <c r="I1265" s="550"/>
      <c r="J1265" s="550">
        <v>-670000</v>
      </c>
      <c r="K1265" s="550">
        <v>130000</v>
      </c>
      <c r="L1265" s="550">
        <v>121000</v>
      </c>
      <c r="M1265" s="550">
        <v>121000</v>
      </c>
      <c r="N1265" s="550">
        <v>0</v>
      </c>
      <c r="O1265" s="550">
        <v>0</v>
      </c>
      <c r="P1265" s="550">
        <v>0</v>
      </c>
      <c r="Q1265" s="550">
        <v>0</v>
      </c>
      <c r="R1265" s="550">
        <v>9000</v>
      </c>
    </row>
    <row r="1266" spans="1:18">
      <c r="A1266" s="622" t="s">
        <v>1805</v>
      </c>
      <c r="B1266" s="622" t="s">
        <v>278</v>
      </c>
      <c r="C1266" s="551">
        <v>79100000</v>
      </c>
      <c r="D1266" s="551">
        <v>0</v>
      </c>
      <c r="E1266" s="551">
        <v>0</v>
      </c>
      <c r="F1266" s="551">
        <v>-11160000</v>
      </c>
      <c r="G1266" s="551">
        <v>0</v>
      </c>
      <c r="H1266" s="551">
        <v>42722000</v>
      </c>
      <c r="I1266" s="551">
        <v>0</v>
      </c>
      <c r="J1266" s="551">
        <v>31562000</v>
      </c>
      <c r="K1266" s="551">
        <v>110662000</v>
      </c>
      <c r="L1266" s="551">
        <v>99137280</v>
      </c>
      <c r="M1266" s="551">
        <v>99137280</v>
      </c>
      <c r="N1266" s="551">
        <v>0</v>
      </c>
      <c r="O1266" s="551">
        <v>10089000</v>
      </c>
      <c r="P1266" s="551">
        <v>0</v>
      </c>
      <c r="Q1266" s="551">
        <v>10089000</v>
      </c>
      <c r="R1266" s="551">
        <v>1435720</v>
      </c>
    </row>
    <row r="1267" spans="1:18">
      <c r="A1267" s="626" t="s">
        <v>1806</v>
      </c>
      <c r="B1267" s="626" t="s">
        <v>202</v>
      </c>
      <c r="C1267" s="550">
        <v>79100000</v>
      </c>
      <c r="D1267" s="550">
        <v>0</v>
      </c>
      <c r="E1267" s="550">
        <v>0</v>
      </c>
      <c r="F1267" s="550">
        <v>-11160000</v>
      </c>
      <c r="G1267" s="550"/>
      <c r="H1267" s="550">
        <v>42722000</v>
      </c>
      <c r="I1267" s="550"/>
      <c r="J1267" s="550">
        <v>31562000</v>
      </c>
      <c r="K1267" s="550">
        <v>110662000</v>
      </c>
      <c r="L1267" s="550">
        <v>99137280</v>
      </c>
      <c r="M1267" s="550">
        <v>99137280</v>
      </c>
      <c r="N1267" s="550">
        <v>0</v>
      </c>
      <c r="O1267" s="550">
        <v>10089000</v>
      </c>
      <c r="P1267" s="550">
        <v>0</v>
      </c>
      <c r="Q1267" s="550">
        <v>10089000</v>
      </c>
      <c r="R1267" s="550">
        <v>1435720</v>
      </c>
    </row>
    <row r="1268" spans="1:18">
      <c r="A1268" s="622" t="s">
        <v>1805</v>
      </c>
      <c r="B1268" s="622" t="s">
        <v>1880</v>
      </c>
      <c r="C1268" s="551">
        <v>7200000</v>
      </c>
      <c r="D1268" s="551">
        <v>0</v>
      </c>
      <c r="E1268" s="551">
        <v>0</v>
      </c>
      <c r="F1268" s="551">
        <v>100000</v>
      </c>
      <c r="G1268" s="551">
        <v>0</v>
      </c>
      <c r="H1268" s="551">
        <v>0</v>
      </c>
      <c r="I1268" s="551">
        <v>0</v>
      </c>
      <c r="J1268" s="551">
        <v>100000</v>
      </c>
      <c r="K1268" s="551">
        <v>7300000</v>
      </c>
      <c r="L1268" s="551">
        <v>7176580</v>
      </c>
      <c r="M1268" s="551">
        <v>7176580</v>
      </c>
      <c r="N1268" s="551">
        <v>0</v>
      </c>
      <c r="O1268" s="551">
        <v>0</v>
      </c>
      <c r="P1268" s="551">
        <v>0</v>
      </c>
      <c r="Q1268" s="551">
        <v>0</v>
      </c>
      <c r="R1268" s="551">
        <v>123420</v>
      </c>
    </row>
    <row r="1269" spans="1:18">
      <c r="A1269" s="626" t="s">
        <v>1806</v>
      </c>
      <c r="B1269" s="626" t="s">
        <v>2521</v>
      </c>
      <c r="C1269" s="550">
        <v>7200000</v>
      </c>
      <c r="D1269" s="550">
        <v>0</v>
      </c>
      <c r="E1269" s="550">
        <v>0</v>
      </c>
      <c r="F1269" s="550">
        <v>100000</v>
      </c>
      <c r="G1269" s="550"/>
      <c r="H1269" s="550">
        <v>0</v>
      </c>
      <c r="I1269" s="550"/>
      <c r="J1269" s="550">
        <v>100000</v>
      </c>
      <c r="K1269" s="550">
        <v>7300000</v>
      </c>
      <c r="L1269" s="550">
        <v>7176580</v>
      </c>
      <c r="M1269" s="550">
        <v>7176580</v>
      </c>
      <c r="N1269" s="550">
        <v>0</v>
      </c>
      <c r="O1269" s="550">
        <v>0</v>
      </c>
      <c r="P1269" s="550">
        <v>0</v>
      </c>
      <c r="Q1269" s="550">
        <v>0</v>
      </c>
      <c r="R1269" s="550">
        <v>123420</v>
      </c>
    </row>
    <row r="1270" spans="1:18">
      <c r="A1270" s="622" t="s">
        <v>1805</v>
      </c>
      <c r="B1270" s="622" t="s">
        <v>1878</v>
      </c>
      <c r="C1270" s="551">
        <v>0</v>
      </c>
      <c r="D1270" s="551">
        <v>0</v>
      </c>
      <c r="E1270" s="551">
        <v>0</v>
      </c>
      <c r="F1270" s="551">
        <v>0</v>
      </c>
      <c r="G1270" s="551">
        <v>0</v>
      </c>
      <c r="H1270" s="551">
        <v>1454000</v>
      </c>
      <c r="I1270" s="551">
        <v>0</v>
      </c>
      <c r="J1270" s="551">
        <v>1454000</v>
      </c>
      <c r="K1270" s="551">
        <v>1454000</v>
      </c>
      <c r="L1270" s="551">
        <v>1453300</v>
      </c>
      <c r="M1270" s="551">
        <v>1453300</v>
      </c>
      <c r="N1270" s="551">
        <v>0</v>
      </c>
      <c r="O1270" s="551">
        <v>0</v>
      </c>
      <c r="P1270" s="551">
        <v>0</v>
      </c>
      <c r="Q1270" s="551">
        <v>0</v>
      </c>
      <c r="R1270" s="551">
        <v>700</v>
      </c>
    </row>
    <row r="1271" spans="1:18">
      <c r="A1271" s="626" t="s">
        <v>1806</v>
      </c>
      <c r="B1271" s="626" t="s">
        <v>206</v>
      </c>
      <c r="C1271" s="550">
        <v>0</v>
      </c>
      <c r="D1271" s="550">
        <v>0</v>
      </c>
      <c r="E1271" s="550">
        <v>0</v>
      </c>
      <c r="F1271" s="550">
        <v>0</v>
      </c>
      <c r="G1271" s="550"/>
      <c r="H1271" s="550">
        <v>1454000</v>
      </c>
      <c r="I1271" s="550"/>
      <c r="J1271" s="550">
        <v>1454000</v>
      </c>
      <c r="K1271" s="550">
        <v>1454000</v>
      </c>
      <c r="L1271" s="550">
        <v>1453300</v>
      </c>
      <c r="M1271" s="550">
        <v>1453300</v>
      </c>
      <c r="N1271" s="550">
        <v>0</v>
      </c>
      <c r="O1271" s="550">
        <v>0</v>
      </c>
      <c r="P1271" s="550">
        <v>0</v>
      </c>
      <c r="Q1271" s="550">
        <v>0</v>
      </c>
      <c r="R1271" s="550">
        <v>700</v>
      </c>
    </row>
    <row r="1272" spans="1:18">
      <c r="A1272" s="622" t="s">
        <v>1805</v>
      </c>
      <c r="B1272" s="622" t="s">
        <v>316</v>
      </c>
      <c r="C1272" s="551">
        <v>42300000</v>
      </c>
      <c r="D1272" s="551">
        <v>0</v>
      </c>
      <c r="E1272" s="551">
        <v>0</v>
      </c>
      <c r="F1272" s="551">
        <v>7160000</v>
      </c>
      <c r="G1272" s="551">
        <v>0</v>
      </c>
      <c r="H1272" s="551">
        <v>0</v>
      </c>
      <c r="I1272" s="551">
        <v>0</v>
      </c>
      <c r="J1272" s="551">
        <v>7160000</v>
      </c>
      <c r="K1272" s="551">
        <v>49460000</v>
      </c>
      <c r="L1272" s="551">
        <v>49215000</v>
      </c>
      <c r="M1272" s="551">
        <v>49215000</v>
      </c>
      <c r="N1272" s="551">
        <v>0</v>
      </c>
      <c r="O1272" s="551">
        <v>0</v>
      </c>
      <c r="P1272" s="551">
        <v>0</v>
      </c>
      <c r="Q1272" s="551">
        <v>0</v>
      </c>
      <c r="R1272" s="551">
        <v>245000</v>
      </c>
    </row>
    <row r="1273" spans="1:18">
      <c r="A1273" s="626" t="s">
        <v>1806</v>
      </c>
      <c r="B1273" s="626" t="s">
        <v>318</v>
      </c>
      <c r="C1273" s="550">
        <v>42300000</v>
      </c>
      <c r="D1273" s="550">
        <v>0</v>
      </c>
      <c r="E1273" s="550">
        <v>0</v>
      </c>
      <c r="F1273" s="550">
        <v>7160000</v>
      </c>
      <c r="G1273" s="550"/>
      <c r="H1273" s="550">
        <v>0</v>
      </c>
      <c r="I1273" s="550"/>
      <c r="J1273" s="550">
        <v>7160000</v>
      </c>
      <c r="K1273" s="550">
        <v>49460000</v>
      </c>
      <c r="L1273" s="550">
        <v>49215000</v>
      </c>
      <c r="M1273" s="550">
        <v>49215000</v>
      </c>
      <c r="N1273" s="550">
        <v>0</v>
      </c>
      <c r="O1273" s="550">
        <v>0</v>
      </c>
      <c r="P1273" s="550">
        <v>0</v>
      </c>
      <c r="Q1273" s="550">
        <v>0</v>
      </c>
      <c r="R1273" s="550">
        <v>245000</v>
      </c>
    </row>
    <row r="1274" spans="1:18">
      <c r="A1274" s="622" t="s">
        <v>1805</v>
      </c>
      <c r="B1274" s="622" t="s">
        <v>313</v>
      </c>
      <c r="C1274" s="551">
        <v>104640000</v>
      </c>
      <c r="D1274" s="551">
        <v>0</v>
      </c>
      <c r="E1274" s="551">
        <v>0</v>
      </c>
      <c r="F1274" s="551">
        <v>1600000</v>
      </c>
      <c r="G1274" s="551">
        <v>0</v>
      </c>
      <c r="H1274" s="551">
        <v>6751000</v>
      </c>
      <c r="I1274" s="551">
        <v>0</v>
      </c>
      <c r="J1274" s="551">
        <v>8351000</v>
      </c>
      <c r="K1274" s="551">
        <v>112991000</v>
      </c>
      <c r="L1274" s="551">
        <v>112144700</v>
      </c>
      <c r="M1274" s="551">
        <v>112144700</v>
      </c>
      <c r="N1274" s="551">
        <v>0</v>
      </c>
      <c r="O1274" s="551">
        <v>0</v>
      </c>
      <c r="P1274" s="551">
        <v>0</v>
      </c>
      <c r="Q1274" s="551">
        <v>0</v>
      </c>
      <c r="R1274" s="551">
        <v>846300</v>
      </c>
    </row>
    <row r="1275" spans="1:18">
      <c r="A1275" s="626" t="s">
        <v>1806</v>
      </c>
      <c r="B1275" s="626" t="s">
        <v>2568</v>
      </c>
      <c r="C1275" s="550">
        <v>19440000</v>
      </c>
      <c r="D1275" s="550">
        <v>0</v>
      </c>
      <c r="E1275" s="550">
        <v>0</v>
      </c>
      <c r="F1275" s="550">
        <v>300000</v>
      </c>
      <c r="G1275" s="550"/>
      <c r="H1275" s="550">
        <v>0</v>
      </c>
      <c r="I1275" s="550"/>
      <c r="J1275" s="550">
        <v>300000</v>
      </c>
      <c r="K1275" s="550">
        <v>19740000</v>
      </c>
      <c r="L1275" s="550">
        <v>19045700</v>
      </c>
      <c r="M1275" s="550">
        <v>19045700</v>
      </c>
      <c r="N1275" s="550">
        <v>0</v>
      </c>
      <c r="O1275" s="550">
        <v>0</v>
      </c>
      <c r="P1275" s="550">
        <v>0</v>
      </c>
      <c r="Q1275" s="550">
        <v>0</v>
      </c>
      <c r="R1275" s="550">
        <v>694300</v>
      </c>
    </row>
    <row r="1276" spans="1:18">
      <c r="A1276" s="626" t="s">
        <v>1806</v>
      </c>
      <c r="B1276" s="626" t="s">
        <v>2510</v>
      </c>
      <c r="C1276" s="550">
        <v>85200000</v>
      </c>
      <c r="D1276" s="550">
        <v>0</v>
      </c>
      <c r="E1276" s="550">
        <v>0</v>
      </c>
      <c r="F1276" s="550">
        <v>1300000</v>
      </c>
      <c r="G1276" s="550"/>
      <c r="H1276" s="550">
        <v>6751000</v>
      </c>
      <c r="I1276" s="550"/>
      <c r="J1276" s="550">
        <v>8051000</v>
      </c>
      <c r="K1276" s="550">
        <v>93251000</v>
      </c>
      <c r="L1276" s="550">
        <v>93099000</v>
      </c>
      <c r="M1276" s="550">
        <v>93099000</v>
      </c>
      <c r="N1276" s="550">
        <v>0</v>
      </c>
      <c r="O1276" s="550">
        <v>0</v>
      </c>
      <c r="P1276" s="550">
        <v>0</v>
      </c>
      <c r="Q1276" s="550">
        <v>0</v>
      </c>
      <c r="R1276" s="550">
        <v>152000</v>
      </c>
    </row>
    <row r="1277" spans="1:18">
      <c r="A1277" s="622" t="s">
        <v>1805</v>
      </c>
      <c r="B1277" s="622" t="s">
        <v>160</v>
      </c>
      <c r="C1277" s="551">
        <v>3000000</v>
      </c>
      <c r="D1277" s="551">
        <v>0</v>
      </c>
      <c r="E1277" s="551">
        <v>0</v>
      </c>
      <c r="F1277" s="551">
        <v>-1580000</v>
      </c>
      <c r="G1277" s="551">
        <v>0</v>
      </c>
      <c r="H1277" s="551">
        <v>0</v>
      </c>
      <c r="I1277" s="551">
        <v>0</v>
      </c>
      <c r="J1277" s="551">
        <v>-1580000</v>
      </c>
      <c r="K1277" s="551">
        <v>1420000</v>
      </c>
      <c r="L1277" s="551">
        <v>1408200</v>
      </c>
      <c r="M1277" s="551">
        <v>1408200</v>
      </c>
      <c r="N1277" s="551">
        <v>0</v>
      </c>
      <c r="O1277" s="551">
        <v>0</v>
      </c>
      <c r="P1277" s="551">
        <v>0</v>
      </c>
      <c r="Q1277" s="551">
        <v>0</v>
      </c>
      <c r="R1277" s="551">
        <v>11800</v>
      </c>
    </row>
    <row r="1278" spans="1:18">
      <c r="A1278" s="626" t="s">
        <v>1806</v>
      </c>
      <c r="B1278" s="626" t="s">
        <v>2484</v>
      </c>
      <c r="C1278" s="550">
        <v>2000000</v>
      </c>
      <c r="D1278" s="550">
        <v>0</v>
      </c>
      <c r="E1278" s="550">
        <v>0</v>
      </c>
      <c r="F1278" s="550">
        <v>-1470000</v>
      </c>
      <c r="G1278" s="550"/>
      <c r="H1278" s="550">
        <v>0</v>
      </c>
      <c r="I1278" s="550"/>
      <c r="J1278" s="550">
        <v>-1470000</v>
      </c>
      <c r="K1278" s="550">
        <v>530000</v>
      </c>
      <c r="L1278" s="550">
        <v>528000</v>
      </c>
      <c r="M1278" s="550">
        <v>528000</v>
      </c>
      <c r="N1278" s="550">
        <v>0</v>
      </c>
      <c r="O1278" s="550">
        <v>0</v>
      </c>
      <c r="P1278" s="550">
        <v>0</v>
      </c>
      <c r="Q1278" s="550">
        <v>0</v>
      </c>
      <c r="R1278" s="550">
        <v>2000</v>
      </c>
    </row>
    <row r="1279" spans="1:18">
      <c r="A1279" s="626" t="s">
        <v>1806</v>
      </c>
      <c r="B1279" s="626" t="s">
        <v>280</v>
      </c>
      <c r="C1279" s="550">
        <v>1000000</v>
      </c>
      <c r="D1279" s="550">
        <v>0</v>
      </c>
      <c r="E1279" s="550">
        <v>0</v>
      </c>
      <c r="F1279" s="550">
        <v>-110000</v>
      </c>
      <c r="G1279" s="550"/>
      <c r="H1279" s="550">
        <v>0</v>
      </c>
      <c r="I1279" s="550"/>
      <c r="J1279" s="550">
        <v>-110000</v>
      </c>
      <c r="K1279" s="550">
        <v>890000</v>
      </c>
      <c r="L1279" s="550">
        <v>880200</v>
      </c>
      <c r="M1279" s="550">
        <v>880200</v>
      </c>
      <c r="N1279" s="550">
        <v>0</v>
      </c>
      <c r="O1279" s="550">
        <v>0</v>
      </c>
      <c r="P1279" s="550">
        <v>0</v>
      </c>
      <c r="Q1279" s="550">
        <v>0</v>
      </c>
      <c r="R1279" s="550">
        <v>9800</v>
      </c>
    </row>
    <row r="1280" spans="1:18">
      <c r="A1280" s="622" t="s">
        <v>1805</v>
      </c>
      <c r="B1280" s="622" t="s">
        <v>2467</v>
      </c>
      <c r="C1280" s="551">
        <v>700000</v>
      </c>
      <c r="D1280" s="551">
        <v>0</v>
      </c>
      <c r="E1280" s="551">
        <v>0</v>
      </c>
      <c r="F1280" s="551">
        <v>100000</v>
      </c>
      <c r="G1280" s="551">
        <v>0</v>
      </c>
      <c r="H1280" s="551">
        <v>0</v>
      </c>
      <c r="I1280" s="551">
        <v>0</v>
      </c>
      <c r="J1280" s="551">
        <v>100000</v>
      </c>
      <c r="K1280" s="551">
        <v>800000</v>
      </c>
      <c r="L1280" s="551">
        <v>800000</v>
      </c>
      <c r="M1280" s="551">
        <v>800000</v>
      </c>
      <c r="N1280" s="551">
        <v>0</v>
      </c>
      <c r="O1280" s="551">
        <v>0</v>
      </c>
      <c r="P1280" s="551">
        <v>0</v>
      </c>
      <c r="Q1280" s="551">
        <v>0</v>
      </c>
      <c r="R1280" s="551">
        <v>0</v>
      </c>
    </row>
    <row r="1281" spans="1:18">
      <c r="A1281" s="626" t="s">
        <v>1806</v>
      </c>
      <c r="B1281" s="626" t="s">
        <v>2467</v>
      </c>
      <c r="C1281" s="550">
        <v>700000</v>
      </c>
      <c r="D1281" s="550">
        <v>0</v>
      </c>
      <c r="E1281" s="550">
        <v>0</v>
      </c>
      <c r="F1281" s="550">
        <v>100000</v>
      </c>
      <c r="G1281" s="550"/>
      <c r="H1281" s="550">
        <v>0</v>
      </c>
      <c r="I1281" s="550"/>
      <c r="J1281" s="550">
        <v>100000</v>
      </c>
      <c r="K1281" s="550">
        <v>800000</v>
      </c>
      <c r="L1281" s="550">
        <v>800000</v>
      </c>
      <c r="M1281" s="550">
        <v>800000</v>
      </c>
      <c r="N1281" s="550">
        <v>0</v>
      </c>
      <c r="O1281" s="550">
        <v>0</v>
      </c>
      <c r="P1281" s="550">
        <v>0</v>
      </c>
      <c r="Q1281" s="550">
        <v>0</v>
      </c>
      <c r="R1281" s="550">
        <v>0</v>
      </c>
    </row>
    <row r="1282" spans="1:18">
      <c r="A1282" s="622" t="s">
        <v>1805</v>
      </c>
      <c r="B1282" s="622" t="s">
        <v>1851</v>
      </c>
      <c r="C1282" s="551">
        <v>6840000</v>
      </c>
      <c r="D1282" s="551">
        <v>0</v>
      </c>
      <c r="E1282" s="551">
        <v>0</v>
      </c>
      <c r="F1282" s="551">
        <v>-800000</v>
      </c>
      <c r="G1282" s="551">
        <v>0</v>
      </c>
      <c r="H1282" s="551">
        <v>0</v>
      </c>
      <c r="I1282" s="551">
        <v>0</v>
      </c>
      <c r="J1282" s="551">
        <v>-800000</v>
      </c>
      <c r="K1282" s="551">
        <v>6040000</v>
      </c>
      <c r="L1282" s="551">
        <v>5574000</v>
      </c>
      <c r="M1282" s="551">
        <v>5574000</v>
      </c>
      <c r="N1282" s="551">
        <v>0</v>
      </c>
      <c r="O1282" s="551">
        <v>0</v>
      </c>
      <c r="P1282" s="551">
        <v>0</v>
      </c>
      <c r="Q1282" s="551">
        <v>0</v>
      </c>
      <c r="R1282" s="551">
        <v>466000</v>
      </c>
    </row>
    <row r="1283" spans="1:18">
      <c r="A1283" s="626" t="s">
        <v>1806</v>
      </c>
      <c r="B1283" s="626" t="s">
        <v>1851</v>
      </c>
      <c r="C1283" s="550">
        <v>6840000</v>
      </c>
      <c r="D1283" s="550">
        <v>0</v>
      </c>
      <c r="E1283" s="550">
        <v>0</v>
      </c>
      <c r="F1283" s="550">
        <v>-800000</v>
      </c>
      <c r="G1283" s="550"/>
      <c r="H1283" s="550">
        <v>0</v>
      </c>
      <c r="I1283" s="550"/>
      <c r="J1283" s="550">
        <v>-800000</v>
      </c>
      <c r="K1283" s="550">
        <v>6040000</v>
      </c>
      <c r="L1283" s="550">
        <v>5574000</v>
      </c>
      <c r="M1283" s="550">
        <v>5574000</v>
      </c>
      <c r="N1283" s="550">
        <v>0</v>
      </c>
      <c r="O1283" s="550">
        <v>0</v>
      </c>
      <c r="P1283" s="550">
        <v>0</v>
      </c>
      <c r="Q1283" s="550">
        <v>0</v>
      </c>
      <c r="R1283" s="550">
        <v>466000</v>
      </c>
    </row>
    <row r="1284" spans="1:18">
      <c r="A1284" s="622" t="s">
        <v>1805</v>
      </c>
      <c r="B1284" s="622" t="s">
        <v>1882</v>
      </c>
      <c r="C1284" s="551">
        <v>3050000</v>
      </c>
      <c r="D1284" s="551">
        <v>0</v>
      </c>
      <c r="E1284" s="551">
        <v>0</v>
      </c>
      <c r="F1284" s="551">
        <v>-350000</v>
      </c>
      <c r="G1284" s="551">
        <v>0</v>
      </c>
      <c r="H1284" s="551">
        <v>0</v>
      </c>
      <c r="I1284" s="551">
        <v>0</v>
      </c>
      <c r="J1284" s="551">
        <v>-350000</v>
      </c>
      <c r="K1284" s="551">
        <v>2700000</v>
      </c>
      <c r="L1284" s="551">
        <v>2696000</v>
      </c>
      <c r="M1284" s="551">
        <v>2696000</v>
      </c>
      <c r="N1284" s="551">
        <v>0</v>
      </c>
      <c r="O1284" s="551">
        <v>0</v>
      </c>
      <c r="P1284" s="551">
        <v>0</v>
      </c>
      <c r="Q1284" s="551">
        <v>0</v>
      </c>
      <c r="R1284" s="551">
        <v>4000</v>
      </c>
    </row>
    <row r="1285" spans="1:18">
      <c r="A1285" s="626" t="s">
        <v>1806</v>
      </c>
      <c r="B1285" s="623" t="s">
        <v>2409</v>
      </c>
      <c r="C1285" s="550">
        <v>1050000</v>
      </c>
      <c r="D1285" s="550">
        <v>0</v>
      </c>
      <c r="E1285" s="550">
        <v>0</v>
      </c>
      <c r="F1285" s="550">
        <v>0</v>
      </c>
      <c r="G1285" s="550"/>
      <c r="H1285" s="550">
        <v>0</v>
      </c>
      <c r="I1285" s="550"/>
      <c r="J1285" s="550">
        <v>0</v>
      </c>
      <c r="K1285" s="550">
        <v>1050000</v>
      </c>
      <c r="L1285" s="550">
        <v>1048000</v>
      </c>
      <c r="M1285" s="550">
        <v>1048000</v>
      </c>
      <c r="N1285" s="550">
        <v>0</v>
      </c>
      <c r="O1285" s="550">
        <v>0</v>
      </c>
      <c r="P1285" s="550">
        <v>0</v>
      </c>
      <c r="Q1285" s="550">
        <v>0</v>
      </c>
      <c r="R1285" s="550">
        <v>2000</v>
      </c>
    </row>
    <row r="1286" spans="1:18">
      <c r="A1286" s="626" t="s">
        <v>1806</v>
      </c>
      <c r="B1286" s="626" t="s">
        <v>2413</v>
      </c>
      <c r="C1286" s="550">
        <v>2000000</v>
      </c>
      <c r="D1286" s="550">
        <v>0</v>
      </c>
      <c r="E1286" s="550">
        <v>0</v>
      </c>
      <c r="F1286" s="550">
        <v>-350000</v>
      </c>
      <c r="G1286" s="550"/>
      <c r="H1286" s="550">
        <v>0</v>
      </c>
      <c r="I1286" s="550"/>
      <c r="J1286" s="550">
        <v>-350000</v>
      </c>
      <c r="K1286" s="550">
        <v>1650000</v>
      </c>
      <c r="L1286" s="550">
        <v>1648000</v>
      </c>
      <c r="M1286" s="550">
        <v>1648000</v>
      </c>
      <c r="N1286" s="550">
        <v>0</v>
      </c>
      <c r="O1286" s="550">
        <v>0</v>
      </c>
      <c r="P1286" s="550">
        <v>0</v>
      </c>
      <c r="Q1286" s="550">
        <v>0</v>
      </c>
      <c r="R1286" s="550">
        <v>2000</v>
      </c>
    </row>
    <row r="1287" spans="1:18">
      <c r="A1287" s="622" t="s">
        <v>1805</v>
      </c>
      <c r="B1287" s="622" t="s">
        <v>2592</v>
      </c>
      <c r="C1287" s="551">
        <v>6000000</v>
      </c>
      <c r="D1287" s="551">
        <v>0</v>
      </c>
      <c r="E1287" s="551">
        <v>0</v>
      </c>
      <c r="F1287" s="551">
        <v>2000000</v>
      </c>
      <c r="G1287" s="551">
        <v>0</v>
      </c>
      <c r="H1287" s="551">
        <v>0</v>
      </c>
      <c r="I1287" s="551">
        <v>0</v>
      </c>
      <c r="J1287" s="551">
        <v>2000000</v>
      </c>
      <c r="K1287" s="551">
        <v>8000000</v>
      </c>
      <c r="L1287" s="551">
        <v>8000000</v>
      </c>
      <c r="M1287" s="551">
        <v>8000000</v>
      </c>
      <c r="N1287" s="551">
        <v>0</v>
      </c>
      <c r="O1287" s="551">
        <v>0</v>
      </c>
      <c r="P1287" s="551">
        <v>0</v>
      </c>
      <c r="Q1287" s="551">
        <v>0</v>
      </c>
      <c r="R1287" s="551">
        <v>0</v>
      </c>
    </row>
    <row r="1288" spans="1:18">
      <c r="A1288" s="626" t="s">
        <v>1806</v>
      </c>
      <c r="B1288" s="626" t="s">
        <v>2592</v>
      </c>
      <c r="C1288" s="550">
        <v>6000000</v>
      </c>
      <c r="D1288" s="550">
        <v>0</v>
      </c>
      <c r="E1288" s="550">
        <v>0</v>
      </c>
      <c r="F1288" s="550">
        <v>2000000</v>
      </c>
      <c r="G1288" s="550"/>
      <c r="H1288" s="550">
        <v>0</v>
      </c>
      <c r="I1288" s="550"/>
      <c r="J1288" s="550">
        <v>2000000</v>
      </c>
      <c r="K1288" s="550">
        <v>8000000</v>
      </c>
      <c r="L1288" s="550">
        <v>8000000</v>
      </c>
      <c r="M1288" s="550">
        <v>8000000</v>
      </c>
      <c r="N1288" s="550">
        <v>0</v>
      </c>
      <c r="O1288" s="550">
        <v>0</v>
      </c>
      <c r="P1288" s="550">
        <v>0</v>
      </c>
      <c r="Q1288" s="550">
        <v>0</v>
      </c>
      <c r="R1288" s="550">
        <v>0</v>
      </c>
    </row>
    <row r="1289" spans="1:18">
      <c r="A1289" s="622" t="s">
        <v>1805</v>
      </c>
      <c r="B1289" s="622" t="s">
        <v>298</v>
      </c>
      <c r="C1289" s="551">
        <v>9024000</v>
      </c>
      <c r="D1289" s="551">
        <v>0</v>
      </c>
      <c r="E1289" s="551">
        <v>0</v>
      </c>
      <c r="F1289" s="551">
        <v>2160000</v>
      </c>
      <c r="G1289" s="551">
        <v>0</v>
      </c>
      <c r="H1289" s="551">
        <v>73000</v>
      </c>
      <c r="I1289" s="551">
        <v>0</v>
      </c>
      <c r="J1289" s="551">
        <v>2233000</v>
      </c>
      <c r="K1289" s="551">
        <v>11257000</v>
      </c>
      <c r="L1289" s="551">
        <v>11144630</v>
      </c>
      <c r="M1289" s="551">
        <v>11144630</v>
      </c>
      <c r="N1289" s="551">
        <v>0</v>
      </c>
      <c r="O1289" s="551">
        <v>0</v>
      </c>
      <c r="P1289" s="551">
        <v>0</v>
      </c>
      <c r="Q1289" s="551">
        <v>0</v>
      </c>
      <c r="R1289" s="551">
        <v>112370</v>
      </c>
    </row>
    <row r="1290" spans="1:18">
      <c r="A1290" s="626" t="s">
        <v>1806</v>
      </c>
      <c r="B1290" s="626" t="s">
        <v>2602</v>
      </c>
      <c r="C1290" s="550">
        <v>4200000</v>
      </c>
      <c r="D1290" s="550">
        <v>0</v>
      </c>
      <c r="E1290" s="550">
        <v>0</v>
      </c>
      <c r="F1290" s="550">
        <v>300000</v>
      </c>
      <c r="G1290" s="550"/>
      <c r="H1290" s="550">
        <v>43000</v>
      </c>
      <c r="I1290" s="550"/>
      <c r="J1290" s="550">
        <v>343000</v>
      </c>
      <c r="K1290" s="550">
        <v>4543000</v>
      </c>
      <c r="L1290" s="550">
        <v>4542160</v>
      </c>
      <c r="M1290" s="550">
        <v>4542160</v>
      </c>
      <c r="N1290" s="550">
        <v>0</v>
      </c>
      <c r="O1290" s="550">
        <v>0</v>
      </c>
      <c r="P1290" s="550">
        <v>0</v>
      </c>
      <c r="Q1290" s="550">
        <v>0</v>
      </c>
      <c r="R1290" s="550">
        <v>840</v>
      </c>
    </row>
    <row r="1291" spans="1:18">
      <c r="A1291" s="626" t="s">
        <v>1806</v>
      </c>
      <c r="B1291" s="626" t="s">
        <v>2612</v>
      </c>
      <c r="C1291" s="550">
        <v>3000000</v>
      </c>
      <c r="D1291" s="550">
        <v>0</v>
      </c>
      <c r="E1291" s="550">
        <v>0</v>
      </c>
      <c r="F1291" s="550">
        <v>900000</v>
      </c>
      <c r="G1291" s="550"/>
      <c r="H1291" s="550">
        <v>0</v>
      </c>
      <c r="I1291" s="550"/>
      <c r="J1291" s="550">
        <v>900000</v>
      </c>
      <c r="K1291" s="550">
        <v>3900000</v>
      </c>
      <c r="L1291" s="550">
        <v>3821210</v>
      </c>
      <c r="M1291" s="550">
        <v>3821210</v>
      </c>
      <c r="N1291" s="550">
        <v>0</v>
      </c>
      <c r="O1291" s="550">
        <v>0</v>
      </c>
      <c r="P1291" s="550">
        <v>0</v>
      </c>
      <c r="Q1291" s="550">
        <v>0</v>
      </c>
      <c r="R1291" s="550">
        <v>78790</v>
      </c>
    </row>
    <row r="1292" spans="1:18">
      <c r="A1292" s="626" t="s">
        <v>1806</v>
      </c>
      <c r="B1292" s="626" t="s">
        <v>319</v>
      </c>
      <c r="C1292" s="550">
        <v>1440000</v>
      </c>
      <c r="D1292" s="550">
        <v>0</v>
      </c>
      <c r="E1292" s="550">
        <v>0</v>
      </c>
      <c r="F1292" s="550">
        <v>700000</v>
      </c>
      <c r="G1292" s="550"/>
      <c r="H1292" s="550">
        <v>30000</v>
      </c>
      <c r="I1292" s="550"/>
      <c r="J1292" s="550">
        <v>730000</v>
      </c>
      <c r="K1292" s="550">
        <v>2170000</v>
      </c>
      <c r="L1292" s="550">
        <v>2168410</v>
      </c>
      <c r="M1292" s="550">
        <v>2168410</v>
      </c>
      <c r="N1292" s="550">
        <v>0</v>
      </c>
      <c r="O1292" s="550">
        <v>0</v>
      </c>
      <c r="P1292" s="550">
        <v>0</v>
      </c>
      <c r="Q1292" s="550">
        <v>0</v>
      </c>
      <c r="R1292" s="550">
        <v>1590</v>
      </c>
    </row>
    <row r="1293" spans="1:18">
      <c r="A1293" s="626" t="s">
        <v>1806</v>
      </c>
      <c r="B1293" s="626" t="s">
        <v>320</v>
      </c>
      <c r="C1293" s="550">
        <v>384000</v>
      </c>
      <c r="D1293" s="550">
        <v>0</v>
      </c>
      <c r="E1293" s="550">
        <v>0</v>
      </c>
      <c r="F1293" s="550">
        <v>260000</v>
      </c>
      <c r="G1293" s="550"/>
      <c r="H1293" s="550">
        <v>0</v>
      </c>
      <c r="I1293" s="550"/>
      <c r="J1293" s="550">
        <v>260000</v>
      </c>
      <c r="K1293" s="550">
        <v>644000</v>
      </c>
      <c r="L1293" s="550">
        <v>612850</v>
      </c>
      <c r="M1293" s="550">
        <v>612850</v>
      </c>
      <c r="N1293" s="550">
        <v>0</v>
      </c>
      <c r="O1293" s="550">
        <v>0</v>
      </c>
      <c r="P1293" s="550">
        <v>0</v>
      </c>
      <c r="Q1293" s="550">
        <v>0</v>
      </c>
      <c r="R1293" s="550">
        <v>31150</v>
      </c>
    </row>
    <row r="1294" spans="1:18">
      <c r="A1294" s="622" t="s">
        <v>1805</v>
      </c>
      <c r="B1294" s="622" t="s">
        <v>147</v>
      </c>
      <c r="C1294" s="551">
        <v>3600000</v>
      </c>
      <c r="D1294" s="551">
        <v>0</v>
      </c>
      <c r="E1294" s="551">
        <v>0</v>
      </c>
      <c r="F1294" s="551">
        <v>0</v>
      </c>
      <c r="G1294" s="551">
        <v>0</v>
      </c>
      <c r="H1294" s="551">
        <v>0</v>
      </c>
      <c r="I1294" s="551">
        <v>0</v>
      </c>
      <c r="J1294" s="551">
        <v>0</v>
      </c>
      <c r="K1294" s="551">
        <v>3600000</v>
      </c>
      <c r="L1294" s="551">
        <v>3583000</v>
      </c>
      <c r="M1294" s="551">
        <v>3583000</v>
      </c>
      <c r="N1294" s="551">
        <v>0</v>
      </c>
      <c r="O1294" s="551">
        <v>0</v>
      </c>
      <c r="P1294" s="551">
        <v>0</v>
      </c>
      <c r="Q1294" s="551">
        <v>0</v>
      </c>
      <c r="R1294" s="551">
        <v>17000</v>
      </c>
    </row>
    <row r="1295" spans="1:18">
      <c r="A1295" s="626" t="s">
        <v>1806</v>
      </c>
      <c r="B1295" s="626" t="s">
        <v>148</v>
      </c>
      <c r="C1295" s="550">
        <v>3600000</v>
      </c>
      <c r="D1295" s="550">
        <v>0</v>
      </c>
      <c r="E1295" s="550">
        <v>0</v>
      </c>
      <c r="F1295" s="550">
        <v>0</v>
      </c>
      <c r="G1295" s="550"/>
      <c r="H1295" s="550">
        <v>0</v>
      </c>
      <c r="I1295" s="550"/>
      <c r="J1295" s="550">
        <v>0</v>
      </c>
      <c r="K1295" s="550">
        <v>3600000</v>
      </c>
      <c r="L1295" s="550">
        <v>3583000</v>
      </c>
      <c r="M1295" s="550">
        <v>3583000</v>
      </c>
      <c r="N1295" s="550">
        <v>0</v>
      </c>
      <c r="O1295" s="550">
        <v>0</v>
      </c>
      <c r="P1295" s="550">
        <v>0</v>
      </c>
      <c r="Q1295" s="550">
        <v>0</v>
      </c>
      <c r="R1295" s="550">
        <v>17000</v>
      </c>
    </row>
    <row r="1296" spans="1:18">
      <c r="A1296" s="626" t="s">
        <v>1804</v>
      </c>
      <c r="B1296" s="626" t="s">
        <v>392</v>
      </c>
      <c r="C1296" s="550">
        <v>245000000</v>
      </c>
      <c r="D1296" s="550">
        <v>0</v>
      </c>
      <c r="E1296" s="550">
        <v>0</v>
      </c>
      <c r="F1296" s="550">
        <v>0</v>
      </c>
      <c r="G1296" s="550">
        <v>0</v>
      </c>
      <c r="H1296" s="550">
        <v>35000000</v>
      </c>
      <c r="I1296" s="550">
        <v>0</v>
      </c>
      <c r="J1296" s="550">
        <v>35000000</v>
      </c>
      <c r="K1296" s="550">
        <v>280000000</v>
      </c>
      <c r="L1296" s="550">
        <v>278987740</v>
      </c>
      <c r="M1296" s="550">
        <v>278987740</v>
      </c>
      <c r="N1296" s="550">
        <v>0</v>
      </c>
      <c r="O1296" s="550">
        <v>0</v>
      </c>
      <c r="P1296" s="550">
        <v>0</v>
      </c>
      <c r="Q1296" s="550">
        <v>0</v>
      </c>
      <c r="R1296" s="550">
        <v>1012260</v>
      </c>
    </row>
    <row r="1297" spans="1:18">
      <c r="A1297" s="622" t="s">
        <v>1805</v>
      </c>
      <c r="B1297" s="622" t="s">
        <v>321</v>
      </c>
      <c r="C1297" s="551">
        <v>220000</v>
      </c>
      <c r="D1297" s="551">
        <v>0</v>
      </c>
      <c r="E1297" s="551">
        <v>0</v>
      </c>
      <c r="F1297" s="551">
        <v>0</v>
      </c>
      <c r="G1297" s="551">
        <v>0</v>
      </c>
      <c r="H1297" s="551">
        <v>0</v>
      </c>
      <c r="I1297" s="551">
        <v>0</v>
      </c>
      <c r="J1297" s="551">
        <v>0</v>
      </c>
      <c r="K1297" s="551">
        <v>220000</v>
      </c>
      <c r="L1297" s="551">
        <v>143000</v>
      </c>
      <c r="M1297" s="551">
        <v>143000</v>
      </c>
      <c r="N1297" s="551">
        <v>0</v>
      </c>
      <c r="O1297" s="551">
        <v>0</v>
      </c>
      <c r="P1297" s="551">
        <v>0</v>
      </c>
      <c r="Q1297" s="551">
        <v>0</v>
      </c>
      <c r="R1297" s="551">
        <v>77000</v>
      </c>
    </row>
    <row r="1298" spans="1:18">
      <c r="A1298" s="626" t="s">
        <v>1806</v>
      </c>
      <c r="B1298" s="626" t="s">
        <v>220</v>
      </c>
      <c r="C1298" s="550">
        <v>220000</v>
      </c>
      <c r="D1298" s="550">
        <v>0</v>
      </c>
      <c r="E1298" s="550">
        <v>0</v>
      </c>
      <c r="F1298" s="550">
        <v>0</v>
      </c>
      <c r="G1298" s="550"/>
      <c r="H1298" s="550">
        <v>0</v>
      </c>
      <c r="I1298" s="550"/>
      <c r="J1298" s="550">
        <v>0</v>
      </c>
      <c r="K1298" s="550">
        <v>220000</v>
      </c>
      <c r="L1298" s="550">
        <v>143000</v>
      </c>
      <c r="M1298" s="550">
        <v>143000</v>
      </c>
      <c r="N1298" s="550">
        <v>0</v>
      </c>
      <c r="O1298" s="550">
        <v>0</v>
      </c>
      <c r="P1298" s="550">
        <v>0</v>
      </c>
      <c r="Q1298" s="550">
        <v>0</v>
      </c>
      <c r="R1298" s="550">
        <v>77000</v>
      </c>
    </row>
    <row r="1299" spans="1:18">
      <c r="A1299" s="622" t="s">
        <v>1805</v>
      </c>
      <c r="B1299" s="622" t="s">
        <v>278</v>
      </c>
      <c r="C1299" s="551">
        <v>41900000</v>
      </c>
      <c r="D1299" s="551">
        <v>0</v>
      </c>
      <c r="E1299" s="551">
        <v>0</v>
      </c>
      <c r="F1299" s="551">
        <v>0</v>
      </c>
      <c r="G1299" s="551">
        <v>0</v>
      </c>
      <c r="H1299" s="551">
        <v>19564000</v>
      </c>
      <c r="I1299" s="551">
        <v>0</v>
      </c>
      <c r="J1299" s="551">
        <v>19564000</v>
      </c>
      <c r="K1299" s="551">
        <v>61464000</v>
      </c>
      <c r="L1299" s="551">
        <v>61462950</v>
      </c>
      <c r="M1299" s="551">
        <v>61462950</v>
      </c>
      <c r="N1299" s="551">
        <v>0</v>
      </c>
      <c r="O1299" s="551">
        <v>0</v>
      </c>
      <c r="P1299" s="551">
        <v>0</v>
      </c>
      <c r="Q1299" s="551">
        <v>0</v>
      </c>
      <c r="R1299" s="551">
        <v>1050</v>
      </c>
    </row>
    <row r="1300" spans="1:18">
      <c r="A1300" s="626" t="s">
        <v>1806</v>
      </c>
      <c r="B1300" s="626" t="s">
        <v>2473</v>
      </c>
      <c r="C1300" s="550">
        <v>41900000</v>
      </c>
      <c r="D1300" s="550">
        <v>0</v>
      </c>
      <c r="E1300" s="550">
        <v>0</v>
      </c>
      <c r="F1300" s="550">
        <v>0</v>
      </c>
      <c r="G1300" s="550"/>
      <c r="H1300" s="550">
        <v>19564000</v>
      </c>
      <c r="I1300" s="550"/>
      <c r="J1300" s="550">
        <v>19564000</v>
      </c>
      <c r="K1300" s="550">
        <v>61464000</v>
      </c>
      <c r="L1300" s="550">
        <v>61462950</v>
      </c>
      <c r="M1300" s="550">
        <v>61462950</v>
      </c>
      <c r="N1300" s="550">
        <v>0</v>
      </c>
      <c r="O1300" s="550">
        <v>0</v>
      </c>
      <c r="P1300" s="550">
        <v>0</v>
      </c>
      <c r="Q1300" s="550">
        <v>0</v>
      </c>
      <c r="R1300" s="550">
        <v>1050</v>
      </c>
    </row>
    <row r="1301" spans="1:18">
      <c r="A1301" s="622" t="s">
        <v>1805</v>
      </c>
      <c r="B1301" s="622" t="s">
        <v>1823</v>
      </c>
      <c r="C1301" s="551">
        <v>22200000</v>
      </c>
      <c r="D1301" s="551">
        <v>0</v>
      </c>
      <c r="E1301" s="551">
        <v>0</v>
      </c>
      <c r="F1301" s="551">
        <v>0</v>
      </c>
      <c r="G1301" s="551">
        <v>0</v>
      </c>
      <c r="H1301" s="551">
        <v>0</v>
      </c>
      <c r="I1301" s="551">
        <v>0</v>
      </c>
      <c r="J1301" s="551">
        <v>0</v>
      </c>
      <c r="K1301" s="551">
        <v>22200000</v>
      </c>
      <c r="L1301" s="551">
        <v>22200000</v>
      </c>
      <c r="M1301" s="551">
        <v>22200000</v>
      </c>
      <c r="N1301" s="551">
        <v>0</v>
      </c>
      <c r="O1301" s="551">
        <v>0</v>
      </c>
      <c r="P1301" s="551">
        <v>0</v>
      </c>
      <c r="Q1301" s="551">
        <v>0</v>
      </c>
      <c r="R1301" s="551">
        <v>0</v>
      </c>
    </row>
    <row r="1302" spans="1:18">
      <c r="A1302" s="626" t="s">
        <v>1806</v>
      </c>
      <c r="B1302" s="626" t="s">
        <v>2499</v>
      </c>
      <c r="C1302" s="550">
        <v>22200000</v>
      </c>
      <c r="D1302" s="550">
        <v>0</v>
      </c>
      <c r="E1302" s="550">
        <v>0</v>
      </c>
      <c r="F1302" s="550">
        <v>0</v>
      </c>
      <c r="G1302" s="550"/>
      <c r="H1302" s="550">
        <v>0</v>
      </c>
      <c r="I1302" s="550"/>
      <c r="J1302" s="550">
        <v>0</v>
      </c>
      <c r="K1302" s="550">
        <v>22200000</v>
      </c>
      <c r="L1302" s="550">
        <v>22200000</v>
      </c>
      <c r="M1302" s="550">
        <v>22200000</v>
      </c>
      <c r="N1302" s="550">
        <v>0</v>
      </c>
      <c r="O1302" s="550">
        <v>0</v>
      </c>
      <c r="P1302" s="550">
        <v>0</v>
      </c>
      <c r="Q1302" s="550">
        <v>0</v>
      </c>
      <c r="R1302" s="550">
        <v>0</v>
      </c>
    </row>
    <row r="1303" spans="1:18">
      <c r="A1303" s="622" t="s">
        <v>1805</v>
      </c>
      <c r="B1303" s="622" t="s">
        <v>313</v>
      </c>
      <c r="C1303" s="551">
        <v>136750000</v>
      </c>
      <c r="D1303" s="551">
        <v>0</v>
      </c>
      <c r="E1303" s="551">
        <v>0</v>
      </c>
      <c r="F1303" s="551">
        <v>0</v>
      </c>
      <c r="G1303" s="551">
        <v>0</v>
      </c>
      <c r="H1303" s="551">
        <v>0</v>
      </c>
      <c r="I1303" s="551">
        <v>0</v>
      </c>
      <c r="J1303" s="551">
        <v>0</v>
      </c>
      <c r="K1303" s="551">
        <v>136750000</v>
      </c>
      <c r="L1303" s="551">
        <v>136160200</v>
      </c>
      <c r="M1303" s="551">
        <v>136160200</v>
      </c>
      <c r="N1303" s="551">
        <v>0</v>
      </c>
      <c r="O1303" s="551">
        <v>0</v>
      </c>
      <c r="P1303" s="551">
        <v>0</v>
      </c>
      <c r="Q1303" s="551">
        <v>0</v>
      </c>
      <c r="R1303" s="551">
        <v>589800</v>
      </c>
    </row>
    <row r="1304" spans="1:18">
      <c r="A1304" s="622" t="s">
        <v>1806</v>
      </c>
      <c r="B1304" s="622" t="s">
        <v>2401</v>
      </c>
      <c r="C1304" s="550">
        <v>123000000</v>
      </c>
      <c r="D1304" s="550">
        <v>0</v>
      </c>
      <c r="E1304" s="550">
        <v>0</v>
      </c>
      <c r="F1304" s="550">
        <v>0</v>
      </c>
      <c r="G1304" s="550"/>
      <c r="H1304" s="550">
        <v>0</v>
      </c>
      <c r="I1304" s="550"/>
      <c r="J1304" s="550">
        <v>0</v>
      </c>
      <c r="K1304" s="550">
        <v>123000000</v>
      </c>
      <c r="L1304" s="550">
        <v>122410200</v>
      </c>
      <c r="M1304" s="550">
        <v>122410200</v>
      </c>
      <c r="N1304" s="550">
        <v>0</v>
      </c>
      <c r="O1304" s="550">
        <v>0</v>
      </c>
      <c r="P1304" s="550">
        <v>0</v>
      </c>
      <c r="Q1304" s="550">
        <v>0</v>
      </c>
      <c r="R1304" s="550">
        <v>589800</v>
      </c>
    </row>
    <row r="1305" spans="1:18">
      <c r="A1305" s="626" t="s">
        <v>1806</v>
      </c>
      <c r="B1305" s="626" t="s">
        <v>2568</v>
      </c>
      <c r="C1305" s="550">
        <v>13750000</v>
      </c>
      <c r="D1305" s="550">
        <v>0</v>
      </c>
      <c r="E1305" s="550">
        <v>0</v>
      </c>
      <c r="F1305" s="550">
        <v>0</v>
      </c>
      <c r="G1305" s="550"/>
      <c r="H1305" s="550">
        <v>0</v>
      </c>
      <c r="I1305" s="550"/>
      <c r="J1305" s="550">
        <v>0</v>
      </c>
      <c r="K1305" s="550">
        <v>13750000</v>
      </c>
      <c r="L1305" s="550">
        <v>13750000</v>
      </c>
      <c r="M1305" s="550">
        <v>13750000</v>
      </c>
      <c r="N1305" s="550">
        <v>0</v>
      </c>
      <c r="O1305" s="550">
        <v>0</v>
      </c>
      <c r="P1305" s="550">
        <v>0</v>
      </c>
      <c r="Q1305" s="550">
        <v>0</v>
      </c>
      <c r="R1305" s="550">
        <v>0</v>
      </c>
    </row>
    <row r="1306" spans="1:18">
      <c r="A1306" s="622" t="s">
        <v>1805</v>
      </c>
      <c r="B1306" s="622" t="s">
        <v>160</v>
      </c>
      <c r="C1306" s="551">
        <v>0</v>
      </c>
      <c r="D1306" s="551">
        <v>0</v>
      </c>
      <c r="E1306" s="551">
        <v>0</v>
      </c>
      <c r="F1306" s="551">
        <v>0</v>
      </c>
      <c r="G1306" s="551">
        <v>0</v>
      </c>
      <c r="H1306" s="551">
        <v>9460000</v>
      </c>
      <c r="I1306" s="551">
        <v>0</v>
      </c>
      <c r="J1306" s="551">
        <v>9460000</v>
      </c>
      <c r="K1306" s="551">
        <v>9460000</v>
      </c>
      <c r="L1306" s="551">
        <v>9306000</v>
      </c>
      <c r="M1306" s="551">
        <v>9306000</v>
      </c>
      <c r="N1306" s="551">
        <v>0</v>
      </c>
      <c r="O1306" s="551">
        <v>0</v>
      </c>
      <c r="P1306" s="551">
        <v>0</v>
      </c>
      <c r="Q1306" s="551">
        <v>0</v>
      </c>
      <c r="R1306" s="551">
        <v>154000</v>
      </c>
    </row>
    <row r="1307" spans="1:18">
      <c r="A1307" s="626" t="s">
        <v>1806</v>
      </c>
      <c r="B1307" s="626" t="s">
        <v>161</v>
      </c>
      <c r="C1307" s="550">
        <v>0</v>
      </c>
      <c r="D1307" s="550">
        <v>0</v>
      </c>
      <c r="E1307" s="550">
        <v>0</v>
      </c>
      <c r="F1307" s="550">
        <v>0</v>
      </c>
      <c r="G1307" s="550"/>
      <c r="H1307" s="550">
        <v>550000</v>
      </c>
      <c r="I1307" s="550"/>
      <c r="J1307" s="550">
        <v>550000</v>
      </c>
      <c r="K1307" s="550">
        <v>550000</v>
      </c>
      <c r="L1307" s="550">
        <v>396000</v>
      </c>
      <c r="M1307" s="550">
        <v>396000</v>
      </c>
      <c r="N1307" s="550">
        <v>0</v>
      </c>
      <c r="O1307" s="550">
        <v>0</v>
      </c>
      <c r="P1307" s="550">
        <v>0</v>
      </c>
      <c r="Q1307" s="550">
        <v>0</v>
      </c>
      <c r="R1307" s="550">
        <v>154000</v>
      </c>
    </row>
    <row r="1308" spans="1:18">
      <c r="A1308" s="626" t="s">
        <v>1806</v>
      </c>
      <c r="B1308" s="626" t="s">
        <v>364</v>
      </c>
      <c r="C1308" s="550">
        <v>0</v>
      </c>
      <c r="D1308" s="550">
        <v>0</v>
      </c>
      <c r="E1308" s="550">
        <v>0</v>
      </c>
      <c r="F1308" s="550">
        <v>0</v>
      </c>
      <c r="G1308" s="550"/>
      <c r="H1308" s="550">
        <v>8910000</v>
      </c>
      <c r="I1308" s="550"/>
      <c r="J1308" s="550">
        <v>8910000</v>
      </c>
      <c r="K1308" s="550">
        <v>8910000</v>
      </c>
      <c r="L1308" s="550">
        <v>8910000</v>
      </c>
      <c r="M1308" s="550">
        <v>8910000</v>
      </c>
      <c r="N1308" s="550">
        <v>0</v>
      </c>
      <c r="O1308" s="550">
        <v>0</v>
      </c>
      <c r="P1308" s="550">
        <v>0</v>
      </c>
      <c r="Q1308" s="550">
        <v>0</v>
      </c>
      <c r="R1308" s="550">
        <v>0</v>
      </c>
    </row>
    <row r="1309" spans="1:18">
      <c r="A1309" s="622" t="s">
        <v>1805</v>
      </c>
      <c r="B1309" s="622" t="s">
        <v>145</v>
      </c>
      <c r="C1309" s="551">
        <v>6740000</v>
      </c>
      <c r="D1309" s="551">
        <v>0</v>
      </c>
      <c r="E1309" s="551">
        <v>0</v>
      </c>
      <c r="F1309" s="551">
        <v>0</v>
      </c>
      <c r="G1309" s="551">
        <v>0</v>
      </c>
      <c r="H1309" s="551">
        <v>5121000</v>
      </c>
      <c r="I1309" s="551">
        <v>0</v>
      </c>
      <c r="J1309" s="551">
        <v>5121000</v>
      </c>
      <c r="K1309" s="551">
        <v>11861000</v>
      </c>
      <c r="L1309" s="551">
        <v>11860950</v>
      </c>
      <c r="M1309" s="551">
        <v>11860950</v>
      </c>
      <c r="N1309" s="551">
        <v>0</v>
      </c>
      <c r="O1309" s="551">
        <v>0</v>
      </c>
      <c r="P1309" s="551">
        <v>0</v>
      </c>
      <c r="Q1309" s="551">
        <v>0</v>
      </c>
      <c r="R1309" s="551">
        <v>50</v>
      </c>
    </row>
    <row r="1310" spans="1:18">
      <c r="A1310" s="626" t="s">
        <v>1806</v>
      </c>
      <c r="B1310" s="626" t="s">
        <v>146</v>
      </c>
      <c r="C1310" s="550">
        <v>6740000</v>
      </c>
      <c r="D1310" s="550">
        <v>0</v>
      </c>
      <c r="E1310" s="550">
        <v>0</v>
      </c>
      <c r="F1310" s="550">
        <v>0</v>
      </c>
      <c r="G1310" s="550"/>
      <c r="H1310" s="550">
        <v>5121000</v>
      </c>
      <c r="I1310" s="550"/>
      <c r="J1310" s="550">
        <v>5121000</v>
      </c>
      <c r="K1310" s="550">
        <v>11861000</v>
      </c>
      <c r="L1310" s="550">
        <v>11860950</v>
      </c>
      <c r="M1310" s="550">
        <v>11860950</v>
      </c>
      <c r="N1310" s="550">
        <v>0</v>
      </c>
      <c r="O1310" s="550">
        <v>0</v>
      </c>
      <c r="P1310" s="550">
        <v>0</v>
      </c>
      <c r="Q1310" s="550">
        <v>0</v>
      </c>
      <c r="R1310" s="550">
        <v>50</v>
      </c>
    </row>
    <row r="1311" spans="1:18">
      <c r="A1311" s="622" t="s">
        <v>1805</v>
      </c>
      <c r="B1311" s="622" t="s">
        <v>1882</v>
      </c>
      <c r="C1311" s="551">
        <v>2490000</v>
      </c>
      <c r="D1311" s="551">
        <v>0</v>
      </c>
      <c r="E1311" s="551">
        <v>0</v>
      </c>
      <c r="F1311" s="551">
        <v>0</v>
      </c>
      <c r="G1311" s="551">
        <v>0</v>
      </c>
      <c r="H1311" s="551">
        <v>0</v>
      </c>
      <c r="I1311" s="551">
        <v>0</v>
      </c>
      <c r="J1311" s="551">
        <v>0</v>
      </c>
      <c r="K1311" s="551">
        <v>2490000</v>
      </c>
      <c r="L1311" s="551">
        <v>2490000</v>
      </c>
      <c r="M1311" s="551">
        <v>2490000</v>
      </c>
      <c r="N1311" s="551">
        <v>0</v>
      </c>
      <c r="O1311" s="551">
        <v>0</v>
      </c>
      <c r="P1311" s="551">
        <v>0</v>
      </c>
      <c r="Q1311" s="551">
        <v>0</v>
      </c>
      <c r="R1311" s="551">
        <v>0</v>
      </c>
    </row>
    <row r="1312" spans="1:18">
      <c r="A1312" s="626" t="s">
        <v>1806</v>
      </c>
      <c r="B1312" s="626" t="s">
        <v>2413</v>
      </c>
      <c r="C1312" s="550">
        <v>490000</v>
      </c>
      <c r="D1312" s="550">
        <v>0</v>
      </c>
      <c r="E1312" s="550">
        <v>0</v>
      </c>
      <c r="F1312" s="550">
        <v>0</v>
      </c>
      <c r="G1312" s="550"/>
      <c r="H1312" s="550">
        <v>0</v>
      </c>
      <c r="I1312" s="550"/>
      <c r="J1312" s="550">
        <v>0</v>
      </c>
      <c r="K1312" s="550">
        <v>490000</v>
      </c>
      <c r="L1312" s="550">
        <v>490000</v>
      </c>
      <c r="M1312" s="550">
        <v>490000</v>
      </c>
      <c r="N1312" s="550">
        <v>0</v>
      </c>
      <c r="O1312" s="550">
        <v>0</v>
      </c>
      <c r="P1312" s="550">
        <v>0</v>
      </c>
      <c r="Q1312" s="550">
        <v>0</v>
      </c>
      <c r="R1312" s="550">
        <v>0</v>
      </c>
    </row>
    <row r="1313" spans="1:18">
      <c r="A1313" s="626" t="s">
        <v>1806</v>
      </c>
      <c r="B1313" s="626" t="s">
        <v>2583</v>
      </c>
      <c r="C1313" s="550">
        <v>2000000</v>
      </c>
      <c r="D1313" s="550">
        <v>0</v>
      </c>
      <c r="E1313" s="550">
        <v>0</v>
      </c>
      <c r="F1313" s="550">
        <v>0</v>
      </c>
      <c r="G1313" s="550"/>
      <c r="H1313" s="550">
        <v>0</v>
      </c>
      <c r="I1313" s="550"/>
      <c r="J1313" s="550">
        <v>0</v>
      </c>
      <c r="K1313" s="550">
        <v>2000000</v>
      </c>
      <c r="L1313" s="550">
        <v>2000000</v>
      </c>
      <c r="M1313" s="550">
        <v>2000000</v>
      </c>
      <c r="N1313" s="550">
        <v>0</v>
      </c>
      <c r="O1313" s="550">
        <v>0</v>
      </c>
      <c r="P1313" s="550">
        <v>0</v>
      </c>
      <c r="Q1313" s="550">
        <v>0</v>
      </c>
      <c r="R1313" s="550">
        <v>0</v>
      </c>
    </row>
    <row r="1314" spans="1:18">
      <c r="A1314" s="622" t="s">
        <v>1805</v>
      </c>
      <c r="B1314" s="622" t="s">
        <v>2592</v>
      </c>
      <c r="C1314" s="551">
        <v>16550000</v>
      </c>
      <c r="D1314" s="551">
        <v>0</v>
      </c>
      <c r="E1314" s="551">
        <v>0</v>
      </c>
      <c r="F1314" s="551">
        <v>0</v>
      </c>
      <c r="G1314" s="551">
        <v>0</v>
      </c>
      <c r="H1314" s="551">
        <v>0</v>
      </c>
      <c r="I1314" s="551">
        <v>0</v>
      </c>
      <c r="J1314" s="551">
        <v>0</v>
      </c>
      <c r="K1314" s="551">
        <v>16550000</v>
      </c>
      <c r="L1314" s="551">
        <v>16550000</v>
      </c>
      <c r="M1314" s="551">
        <v>16550000</v>
      </c>
      <c r="N1314" s="551">
        <v>0</v>
      </c>
      <c r="O1314" s="551">
        <v>0</v>
      </c>
      <c r="P1314" s="551">
        <v>0</v>
      </c>
      <c r="Q1314" s="551">
        <v>0</v>
      </c>
      <c r="R1314" s="551">
        <v>0</v>
      </c>
    </row>
    <row r="1315" spans="1:18">
      <c r="A1315" s="626" t="s">
        <v>1806</v>
      </c>
      <c r="B1315" s="626" t="s">
        <v>2592</v>
      </c>
      <c r="C1315" s="550">
        <v>16550000</v>
      </c>
      <c r="D1315" s="550">
        <v>0</v>
      </c>
      <c r="E1315" s="550">
        <v>0</v>
      </c>
      <c r="F1315" s="550">
        <v>0</v>
      </c>
      <c r="G1315" s="550"/>
      <c r="H1315" s="550">
        <v>0</v>
      </c>
      <c r="I1315" s="550"/>
      <c r="J1315" s="550">
        <v>0</v>
      </c>
      <c r="K1315" s="550">
        <v>16550000</v>
      </c>
      <c r="L1315" s="550">
        <v>16550000</v>
      </c>
      <c r="M1315" s="550">
        <v>16550000</v>
      </c>
      <c r="N1315" s="550">
        <v>0</v>
      </c>
      <c r="O1315" s="550">
        <v>0</v>
      </c>
      <c r="P1315" s="550">
        <v>0</v>
      </c>
      <c r="Q1315" s="550">
        <v>0</v>
      </c>
      <c r="R1315" s="550">
        <v>0</v>
      </c>
    </row>
    <row r="1316" spans="1:18">
      <c r="A1316" s="622" t="s">
        <v>1805</v>
      </c>
      <c r="B1316" s="622" t="s">
        <v>298</v>
      </c>
      <c r="C1316" s="551">
        <v>12000000</v>
      </c>
      <c r="D1316" s="551">
        <v>0</v>
      </c>
      <c r="E1316" s="551">
        <v>0</v>
      </c>
      <c r="F1316" s="551">
        <v>0</v>
      </c>
      <c r="G1316" s="551">
        <v>0</v>
      </c>
      <c r="H1316" s="551">
        <v>855000</v>
      </c>
      <c r="I1316" s="551">
        <v>0</v>
      </c>
      <c r="J1316" s="551">
        <v>855000</v>
      </c>
      <c r="K1316" s="551">
        <v>12855000</v>
      </c>
      <c r="L1316" s="551">
        <v>12711840</v>
      </c>
      <c r="M1316" s="551">
        <v>12711840</v>
      </c>
      <c r="N1316" s="551">
        <v>0</v>
      </c>
      <c r="O1316" s="551">
        <v>0</v>
      </c>
      <c r="P1316" s="551">
        <v>0</v>
      </c>
      <c r="Q1316" s="551">
        <v>0</v>
      </c>
      <c r="R1316" s="551">
        <v>143160</v>
      </c>
    </row>
    <row r="1317" spans="1:18">
      <c r="A1317" s="626" t="s">
        <v>1806</v>
      </c>
      <c r="B1317" s="626" t="s">
        <v>2404</v>
      </c>
      <c r="C1317" s="550">
        <v>258000</v>
      </c>
      <c r="D1317" s="550">
        <v>0</v>
      </c>
      <c r="E1317" s="550">
        <v>0</v>
      </c>
      <c r="F1317" s="550">
        <v>0</v>
      </c>
      <c r="G1317" s="550"/>
      <c r="H1317" s="550">
        <v>25000</v>
      </c>
      <c r="I1317" s="550"/>
      <c r="J1317" s="550">
        <v>25000</v>
      </c>
      <c r="K1317" s="550">
        <v>283000</v>
      </c>
      <c r="L1317" s="550">
        <v>277210</v>
      </c>
      <c r="M1317" s="550">
        <v>277210</v>
      </c>
      <c r="N1317" s="550">
        <v>0</v>
      </c>
      <c r="O1317" s="550">
        <v>0</v>
      </c>
      <c r="P1317" s="550">
        <v>0</v>
      </c>
      <c r="Q1317" s="550">
        <v>0</v>
      </c>
      <c r="R1317" s="550">
        <v>5790</v>
      </c>
    </row>
    <row r="1318" spans="1:18">
      <c r="A1318" s="626" t="s">
        <v>1806</v>
      </c>
      <c r="B1318" s="626" t="s">
        <v>2602</v>
      </c>
      <c r="C1318" s="550">
        <v>5580000</v>
      </c>
      <c r="D1318" s="550">
        <v>0</v>
      </c>
      <c r="E1318" s="550">
        <v>0</v>
      </c>
      <c r="F1318" s="550">
        <v>0</v>
      </c>
      <c r="G1318" s="550"/>
      <c r="H1318" s="550">
        <v>0</v>
      </c>
      <c r="I1318" s="550"/>
      <c r="J1318" s="550">
        <v>0</v>
      </c>
      <c r="K1318" s="550">
        <v>5580000</v>
      </c>
      <c r="L1318" s="550">
        <v>5513000</v>
      </c>
      <c r="M1318" s="550">
        <v>5513000</v>
      </c>
      <c r="N1318" s="550">
        <v>0</v>
      </c>
      <c r="O1318" s="550">
        <v>0</v>
      </c>
      <c r="P1318" s="550">
        <v>0</v>
      </c>
      <c r="Q1318" s="550">
        <v>0</v>
      </c>
      <c r="R1318" s="550">
        <v>67000</v>
      </c>
    </row>
    <row r="1319" spans="1:18">
      <c r="A1319" s="626" t="s">
        <v>1806</v>
      </c>
      <c r="B1319" s="626" t="s">
        <v>2612</v>
      </c>
      <c r="C1319" s="550">
        <v>3780000</v>
      </c>
      <c r="D1319" s="550">
        <v>0</v>
      </c>
      <c r="E1319" s="550">
        <v>0</v>
      </c>
      <c r="F1319" s="550">
        <v>0</v>
      </c>
      <c r="G1319" s="550"/>
      <c r="H1319" s="550">
        <v>500000</v>
      </c>
      <c r="I1319" s="550"/>
      <c r="J1319" s="550">
        <v>500000</v>
      </c>
      <c r="K1319" s="550">
        <v>4280000</v>
      </c>
      <c r="L1319" s="550">
        <v>4237330</v>
      </c>
      <c r="M1319" s="550">
        <v>4237330</v>
      </c>
      <c r="N1319" s="550">
        <v>0</v>
      </c>
      <c r="O1319" s="550">
        <v>0</v>
      </c>
      <c r="P1319" s="550">
        <v>0</v>
      </c>
      <c r="Q1319" s="550">
        <v>0</v>
      </c>
      <c r="R1319" s="550">
        <v>42670</v>
      </c>
    </row>
    <row r="1320" spans="1:18">
      <c r="A1320" s="626" t="s">
        <v>1806</v>
      </c>
      <c r="B1320" s="626" t="s">
        <v>319</v>
      </c>
      <c r="C1320" s="550">
        <v>1860000</v>
      </c>
      <c r="D1320" s="550">
        <v>0</v>
      </c>
      <c r="E1320" s="550">
        <v>0</v>
      </c>
      <c r="F1320" s="550">
        <v>0</v>
      </c>
      <c r="G1320" s="550"/>
      <c r="H1320" s="550">
        <v>250000</v>
      </c>
      <c r="I1320" s="550"/>
      <c r="J1320" s="550">
        <v>250000</v>
      </c>
      <c r="K1320" s="550">
        <v>2110000</v>
      </c>
      <c r="L1320" s="550">
        <v>2092780</v>
      </c>
      <c r="M1320" s="550">
        <v>2092780</v>
      </c>
      <c r="N1320" s="550">
        <v>0</v>
      </c>
      <c r="O1320" s="550">
        <v>0</v>
      </c>
      <c r="P1320" s="550">
        <v>0</v>
      </c>
      <c r="Q1320" s="550">
        <v>0</v>
      </c>
      <c r="R1320" s="550">
        <v>17220</v>
      </c>
    </row>
    <row r="1321" spans="1:18">
      <c r="A1321" s="626" t="s">
        <v>1806</v>
      </c>
      <c r="B1321" s="626" t="s">
        <v>320</v>
      </c>
      <c r="C1321" s="550">
        <v>522000</v>
      </c>
      <c r="D1321" s="550">
        <v>0</v>
      </c>
      <c r="E1321" s="550">
        <v>0</v>
      </c>
      <c r="F1321" s="550">
        <v>0</v>
      </c>
      <c r="G1321" s="550"/>
      <c r="H1321" s="550">
        <v>80000</v>
      </c>
      <c r="I1321" s="550"/>
      <c r="J1321" s="550">
        <v>80000</v>
      </c>
      <c r="K1321" s="550">
        <v>602000</v>
      </c>
      <c r="L1321" s="550">
        <v>591520</v>
      </c>
      <c r="M1321" s="550">
        <v>591520</v>
      </c>
      <c r="N1321" s="550">
        <v>0</v>
      </c>
      <c r="O1321" s="550">
        <v>0</v>
      </c>
      <c r="P1321" s="550">
        <v>0</v>
      </c>
      <c r="Q1321" s="550">
        <v>0</v>
      </c>
      <c r="R1321" s="550">
        <v>10480</v>
      </c>
    </row>
    <row r="1322" spans="1:18">
      <c r="A1322" s="622" t="s">
        <v>1805</v>
      </c>
      <c r="B1322" s="622" t="s">
        <v>192</v>
      </c>
      <c r="C1322" s="551">
        <v>5000000</v>
      </c>
      <c r="D1322" s="551">
        <v>0</v>
      </c>
      <c r="E1322" s="551">
        <v>0</v>
      </c>
      <c r="F1322" s="551">
        <v>0</v>
      </c>
      <c r="G1322" s="551">
        <v>0</v>
      </c>
      <c r="H1322" s="551">
        <v>0</v>
      </c>
      <c r="I1322" s="551">
        <v>0</v>
      </c>
      <c r="J1322" s="551">
        <v>0</v>
      </c>
      <c r="K1322" s="551">
        <v>5000000</v>
      </c>
      <c r="L1322" s="551">
        <v>5000000</v>
      </c>
      <c r="M1322" s="551">
        <v>5000000</v>
      </c>
      <c r="N1322" s="551">
        <v>0</v>
      </c>
      <c r="O1322" s="551">
        <v>0</v>
      </c>
      <c r="P1322" s="551">
        <v>0</v>
      </c>
      <c r="Q1322" s="551">
        <v>0</v>
      </c>
      <c r="R1322" s="551">
        <v>0</v>
      </c>
    </row>
    <row r="1323" spans="1:18">
      <c r="A1323" s="626" t="s">
        <v>1806</v>
      </c>
      <c r="B1323" s="626" t="s">
        <v>289</v>
      </c>
      <c r="C1323" s="550">
        <v>5000000</v>
      </c>
      <c r="D1323" s="550">
        <v>0</v>
      </c>
      <c r="E1323" s="550">
        <v>0</v>
      </c>
      <c r="F1323" s="550">
        <v>0</v>
      </c>
      <c r="G1323" s="550"/>
      <c r="H1323" s="550">
        <v>0</v>
      </c>
      <c r="I1323" s="550"/>
      <c r="J1323" s="550">
        <v>0</v>
      </c>
      <c r="K1323" s="550">
        <v>5000000</v>
      </c>
      <c r="L1323" s="550">
        <v>5000000</v>
      </c>
      <c r="M1323" s="550">
        <v>5000000</v>
      </c>
      <c r="N1323" s="550">
        <v>0</v>
      </c>
      <c r="O1323" s="550">
        <v>0</v>
      </c>
      <c r="P1323" s="550">
        <v>0</v>
      </c>
      <c r="Q1323" s="550">
        <v>0</v>
      </c>
      <c r="R1323" s="550">
        <v>0</v>
      </c>
    </row>
    <row r="1324" spans="1:18">
      <c r="A1324" s="622" t="s">
        <v>1805</v>
      </c>
      <c r="B1324" s="622" t="s">
        <v>322</v>
      </c>
      <c r="C1324" s="551">
        <v>800000</v>
      </c>
      <c r="D1324" s="551">
        <v>0</v>
      </c>
      <c r="E1324" s="551">
        <v>0</v>
      </c>
      <c r="F1324" s="551">
        <v>0</v>
      </c>
      <c r="G1324" s="551">
        <v>0</v>
      </c>
      <c r="H1324" s="551">
        <v>0</v>
      </c>
      <c r="I1324" s="551">
        <v>0</v>
      </c>
      <c r="J1324" s="551">
        <v>0</v>
      </c>
      <c r="K1324" s="551">
        <v>800000</v>
      </c>
      <c r="L1324" s="551">
        <v>752800</v>
      </c>
      <c r="M1324" s="551">
        <v>752800</v>
      </c>
      <c r="N1324" s="551">
        <v>0</v>
      </c>
      <c r="O1324" s="551">
        <v>0</v>
      </c>
      <c r="P1324" s="551">
        <v>0</v>
      </c>
      <c r="Q1324" s="551">
        <v>0</v>
      </c>
      <c r="R1324" s="551">
        <v>47200</v>
      </c>
    </row>
    <row r="1325" spans="1:18">
      <c r="A1325" s="626" t="s">
        <v>1806</v>
      </c>
      <c r="B1325" s="626" t="s">
        <v>323</v>
      </c>
      <c r="C1325" s="550">
        <v>800000</v>
      </c>
      <c r="D1325" s="550">
        <v>0</v>
      </c>
      <c r="E1325" s="550">
        <v>0</v>
      </c>
      <c r="F1325" s="550">
        <v>0</v>
      </c>
      <c r="G1325" s="550"/>
      <c r="H1325" s="550">
        <v>0</v>
      </c>
      <c r="I1325" s="550"/>
      <c r="J1325" s="550">
        <v>0</v>
      </c>
      <c r="K1325" s="550">
        <v>800000</v>
      </c>
      <c r="L1325" s="550">
        <v>752800</v>
      </c>
      <c r="M1325" s="550">
        <v>752800</v>
      </c>
      <c r="N1325" s="550">
        <v>0</v>
      </c>
      <c r="O1325" s="550">
        <v>0</v>
      </c>
      <c r="P1325" s="550">
        <v>0</v>
      </c>
      <c r="Q1325" s="550">
        <v>0</v>
      </c>
      <c r="R1325" s="550">
        <v>47200</v>
      </c>
    </row>
    <row r="1326" spans="1:18">
      <c r="A1326" s="622" t="s">
        <v>1805</v>
      </c>
      <c r="B1326" s="622" t="s">
        <v>147</v>
      </c>
      <c r="C1326" s="551">
        <v>350000</v>
      </c>
      <c r="D1326" s="551">
        <v>0</v>
      </c>
      <c r="E1326" s="551">
        <v>0</v>
      </c>
      <c r="F1326" s="551">
        <v>0</v>
      </c>
      <c r="G1326" s="551">
        <v>0</v>
      </c>
      <c r="H1326" s="551">
        <v>0</v>
      </c>
      <c r="I1326" s="551">
        <v>0</v>
      </c>
      <c r="J1326" s="551">
        <v>0</v>
      </c>
      <c r="K1326" s="551">
        <v>350000</v>
      </c>
      <c r="L1326" s="551">
        <v>350000</v>
      </c>
      <c r="M1326" s="551">
        <v>350000</v>
      </c>
      <c r="N1326" s="551">
        <v>0</v>
      </c>
      <c r="O1326" s="551">
        <v>0</v>
      </c>
      <c r="P1326" s="551">
        <v>0</v>
      </c>
      <c r="Q1326" s="551">
        <v>0</v>
      </c>
      <c r="R1326" s="551">
        <v>0</v>
      </c>
    </row>
    <row r="1327" spans="1:18">
      <c r="A1327" s="626" t="s">
        <v>1806</v>
      </c>
      <c r="B1327" s="626" t="s">
        <v>148</v>
      </c>
      <c r="C1327" s="550">
        <v>350000</v>
      </c>
      <c r="D1327" s="550">
        <v>0</v>
      </c>
      <c r="E1327" s="550">
        <v>0</v>
      </c>
      <c r="F1327" s="550">
        <v>0</v>
      </c>
      <c r="G1327" s="550"/>
      <c r="H1327" s="550">
        <v>0</v>
      </c>
      <c r="I1327" s="550"/>
      <c r="J1327" s="550">
        <v>0</v>
      </c>
      <c r="K1327" s="550">
        <v>350000</v>
      </c>
      <c r="L1327" s="550">
        <v>350000</v>
      </c>
      <c r="M1327" s="550">
        <v>350000</v>
      </c>
      <c r="N1327" s="550">
        <v>0</v>
      </c>
      <c r="O1327" s="550">
        <v>0</v>
      </c>
      <c r="P1327" s="550">
        <v>0</v>
      </c>
      <c r="Q1327" s="550">
        <v>0</v>
      </c>
      <c r="R1327" s="550">
        <v>0</v>
      </c>
    </row>
    <row r="1328" spans="1:18">
      <c r="A1328" s="626" t="s">
        <v>1804</v>
      </c>
      <c r="B1328" s="626" t="s">
        <v>2632</v>
      </c>
      <c r="C1328" s="550">
        <v>645099000</v>
      </c>
      <c r="D1328" s="550">
        <v>0</v>
      </c>
      <c r="E1328" s="550">
        <v>0</v>
      </c>
      <c r="F1328" s="550">
        <v>0</v>
      </c>
      <c r="G1328" s="550">
        <v>-40000000</v>
      </c>
      <c r="H1328" s="550">
        <v>0</v>
      </c>
      <c r="I1328" s="550">
        <v>0</v>
      </c>
      <c r="J1328" s="550">
        <v>-40000000</v>
      </c>
      <c r="K1328" s="550">
        <v>605099000</v>
      </c>
      <c r="L1328" s="550">
        <v>581425320</v>
      </c>
      <c r="M1328" s="550">
        <v>581425320</v>
      </c>
      <c r="N1328" s="550">
        <v>0</v>
      </c>
      <c r="O1328" s="550">
        <v>0</v>
      </c>
      <c r="P1328" s="550">
        <v>0</v>
      </c>
      <c r="Q1328" s="550">
        <v>0</v>
      </c>
      <c r="R1328" s="550">
        <v>23673680</v>
      </c>
    </row>
    <row r="1329" spans="1:18">
      <c r="A1329" s="622" t="s">
        <v>1805</v>
      </c>
      <c r="B1329" s="622" t="s">
        <v>321</v>
      </c>
      <c r="C1329" s="551">
        <v>10449000</v>
      </c>
      <c r="D1329" s="551">
        <v>0</v>
      </c>
      <c r="E1329" s="551">
        <v>0</v>
      </c>
      <c r="F1329" s="551">
        <v>3798000</v>
      </c>
      <c r="G1329" s="551">
        <v>0</v>
      </c>
      <c r="H1329" s="551">
        <v>0</v>
      </c>
      <c r="I1329" s="551">
        <v>0</v>
      </c>
      <c r="J1329" s="551">
        <v>3798000</v>
      </c>
      <c r="K1329" s="551">
        <v>14247000</v>
      </c>
      <c r="L1329" s="551">
        <v>11126940</v>
      </c>
      <c r="M1329" s="551">
        <v>11126940</v>
      </c>
      <c r="N1329" s="551">
        <v>0</v>
      </c>
      <c r="O1329" s="551">
        <v>0</v>
      </c>
      <c r="P1329" s="551">
        <v>0</v>
      </c>
      <c r="Q1329" s="551">
        <v>0</v>
      </c>
      <c r="R1329" s="551">
        <v>3120060</v>
      </c>
    </row>
    <row r="1330" spans="1:18">
      <c r="A1330" s="626" t="s">
        <v>1806</v>
      </c>
      <c r="B1330" s="626" t="s">
        <v>144</v>
      </c>
      <c r="C1330" s="550">
        <v>10449000</v>
      </c>
      <c r="D1330" s="550">
        <v>0</v>
      </c>
      <c r="E1330" s="550">
        <v>0</v>
      </c>
      <c r="F1330" s="550">
        <v>3798000</v>
      </c>
      <c r="G1330" s="550"/>
      <c r="H1330" s="550">
        <v>0</v>
      </c>
      <c r="I1330" s="550"/>
      <c r="J1330" s="550">
        <v>3798000</v>
      </c>
      <c r="K1330" s="550">
        <v>14247000</v>
      </c>
      <c r="L1330" s="550">
        <v>11126940</v>
      </c>
      <c r="M1330" s="550">
        <v>11126940</v>
      </c>
      <c r="N1330" s="550">
        <v>0</v>
      </c>
      <c r="O1330" s="550">
        <v>0</v>
      </c>
      <c r="P1330" s="550">
        <v>0</v>
      </c>
      <c r="Q1330" s="550">
        <v>0</v>
      </c>
      <c r="R1330" s="550">
        <v>3120060</v>
      </c>
    </row>
    <row r="1331" spans="1:18">
      <c r="A1331" s="622" t="s">
        <v>1805</v>
      </c>
      <c r="B1331" s="622" t="s">
        <v>278</v>
      </c>
      <c r="C1331" s="551">
        <v>8000000</v>
      </c>
      <c r="D1331" s="551">
        <v>0</v>
      </c>
      <c r="E1331" s="551">
        <v>0</v>
      </c>
      <c r="F1331" s="551">
        <v>0</v>
      </c>
      <c r="G1331" s="551">
        <v>0</v>
      </c>
      <c r="H1331" s="551">
        <v>0</v>
      </c>
      <c r="I1331" s="551">
        <v>0</v>
      </c>
      <c r="J1331" s="551">
        <v>0</v>
      </c>
      <c r="K1331" s="551">
        <v>8000000</v>
      </c>
      <c r="L1331" s="551">
        <v>7969000</v>
      </c>
      <c r="M1331" s="551">
        <v>7969000</v>
      </c>
      <c r="N1331" s="551">
        <v>0</v>
      </c>
      <c r="O1331" s="551">
        <v>0</v>
      </c>
      <c r="P1331" s="551">
        <v>0</v>
      </c>
      <c r="Q1331" s="551">
        <v>0</v>
      </c>
      <c r="R1331" s="551">
        <v>31000</v>
      </c>
    </row>
    <row r="1332" spans="1:18">
      <c r="A1332" s="626" t="s">
        <v>1806</v>
      </c>
      <c r="B1332" s="626" t="s">
        <v>2473</v>
      </c>
      <c r="C1332" s="550">
        <v>8000000</v>
      </c>
      <c r="D1332" s="550">
        <v>0</v>
      </c>
      <c r="E1332" s="550">
        <v>0</v>
      </c>
      <c r="F1332" s="550">
        <v>0</v>
      </c>
      <c r="G1332" s="550"/>
      <c r="H1332" s="550">
        <v>0</v>
      </c>
      <c r="I1332" s="550"/>
      <c r="J1332" s="550">
        <v>0</v>
      </c>
      <c r="K1332" s="550">
        <v>8000000</v>
      </c>
      <c r="L1332" s="550">
        <v>7969000</v>
      </c>
      <c r="M1332" s="550">
        <v>7969000</v>
      </c>
      <c r="N1332" s="550">
        <v>0</v>
      </c>
      <c r="O1332" s="550">
        <v>0</v>
      </c>
      <c r="P1332" s="550">
        <v>0</v>
      </c>
      <c r="Q1332" s="550">
        <v>0</v>
      </c>
      <c r="R1332" s="550">
        <v>31000</v>
      </c>
    </row>
    <row r="1333" spans="1:18">
      <c r="A1333" s="622" t="s">
        <v>1805</v>
      </c>
      <c r="B1333" s="622" t="s">
        <v>1878</v>
      </c>
      <c r="C1333" s="551">
        <v>20010000</v>
      </c>
      <c r="D1333" s="551">
        <v>0</v>
      </c>
      <c r="E1333" s="551">
        <v>0</v>
      </c>
      <c r="F1333" s="551">
        <v>0</v>
      </c>
      <c r="G1333" s="551">
        <v>-5618000</v>
      </c>
      <c r="H1333" s="551">
        <v>0</v>
      </c>
      <c r="I1333" s="551">
        <v>0</v>
      </c>
      <c r="J1333" s="551">
        <v>-5618000</v>
      </c>
      <c r="K1333" s="551">
        <v>14392000</v>
      </c>
      <c r="L1333" s="551">
        <v>14391200</v>
      </c>
      <c r="M1333" s="551">
        <v>14391200</v>
      </c>
      <c r="N1333" s="551">
        <v>0</v>
      </c>
      <c r="O1333" s="551">
        <v>0</v>
      </c>
      <c r="P1333" s="551">
        <v>0</v>
      </c>
      <c r="Q1333" s="551">
        <v>0</v>
      </c>
      <c r="R1333" s="551">
        <v>800</v>
      </c>
    </row>
    <row r="1334" spans="1:18">
      <c r="A1334" s="626" t="s">
        <v>1806</v>
      </c>
      <c r="B1334" s="626" t="s">
        <v>206</v>
      </c>
      <c r="C1334" s="550">
        <v>20010000</v>
      </c>
      <c r="D1334" s="550">
        <v>0</v>
      </c>
      <c r="E1334" s="550">
        <v>0</v>
      </c>
      <c r="F1334" s="550">
        <v>0</v>
      </c>
      <c r="G1334" s="550">
        <v>-5618000</v>
      </c>
      <c r="H1334" s="550">
        <v>0</v>
      </c>
      <c r="I1334" s="550"/>
      <c r="J1334" s="550">
        <v>-5618000</v>
      </c>
      <c r="K1334" s="550">
        <v>14392000</v>
      </c>
      <c r="L1334" s="550">
        <v>14391200</v>
      </c>
      <c r="M1334" s="550">
        <v>14391200</v>
      </c>
      <c r="N1334" s="550">
        <v>0</v>
      </c>
      <c r="O1334" s="550">
        <v>0</v>
      </c>
      <c r="P1334" s="550">
        <v>0</v>
      </c>
      <c r="Q1334" s="550">
        <v>0</v>
      </c>
      <c r="R1334" s="550">
        <v>800</v>
      </c>
    </row>
    <row r="1335" spans="1:18">
      <c r="A1335" s="622" t="s">
        <v>1805</v>
      </c>
      <c r="B1335" s="622" t="s">
        <v>1823</v>
      </c>
      <c r="C1335" s="551">
        <v>439411320</v>
      </c>
      <c r="D1335" s="551">
        <v>0</v>
      </c>
      <c r="E1335" s="551">
        <v>0</v>
      </c>
      <c r="F1335" s="551">
        <v>0</v>
      </c>
      <c r="G1335" s="551">
        <v>0</v>
      </c>
      <c r="H1335" s="551">
        <v>-269139000</v>
      </c>
      <c r="I1335" s="551">
        <v>0</v>
      </c>
      <c r="J1335" s="551">
        <v>-269139000</v>
      </c>
      <c r="K1335" s="551">
        <v>170272320</v>
      </c>
      <c r="L1335" s="551">
        <v>170271920</v>
      </c>
      <c r="M1335" s="551">
        <v>170271920</v>
      </c>
      <c r="N1335" s="551">
        <v>0</v>
      </c>
      <c r="O1335" s="551">
        <v>0</v>
      </c>
      <c r="P1335" s="551">
        <v>0</v>
      </c>
      <c r="Q1335" s="551">
        <v>0</v>
      </c>
      <c r="R1335" s="551">
        <v>400</v>
      </c>
    </row>
    <row r="1336" spans="1:18">
      <c r="A1336" s="626" t="s">
        <v>1806</v>
      </c>
      <c r="B1336" s="626" t="s">
        <v>2502</v>
      </c>
      <c r="C1336" s="550">
        <v>439411320</v>
      </c>
      <c r="D1336" s="550">
        <v>0</v>
      </c>
      <c r="E1336" s="550">
        <v>0</v>
      </c>
      <c r="F1336" s="550">
        <v>0</v>
      </c>
      <c r="G1336" s="550"/>
      <c r="H1336" s="550">
        <v>-269139000</v>
      </c>
      <c r="I1336" s="550"/>
      <c r="J1336" s="550">
        <v>-269139000</v>
      </c>
      <c r="K1336" s="550">
        <v>170272320</v>
      </c>
      <c r="L1336" s="550">
        <v>170271920</v>
      </c>
      <c r="M1336" s="550">
        <v>170271920</v>
      </c>
      <c r="N1336" s="550">
        <v>0</v>
      </c>
      <c r="O1336" s="550">
        <v>0</v>
      </c>
      <c r="P1336" s="550">
        <v>0</v>
      </c>
      <c r="Q1336" s="550">
        <v>0</v>
      </c>
      <c r="R1336" s="550">
        <v>400</v>
      </c>
    </row>
    <row r="1337" spans="1:18">
      <c r="A1337" s="622" t="s">
        <v>1805</v>
      </c>
      <c r="B1337" s="622" t="s">
        <v>313</v>
      </c>
      <c r="C1337" s="551">
        <v>99399880</v>
      </c>
      <c r="D1337" s="551">
        <v>0</v>
      </c>
      <c r="E1337" s="551">
        <v>0</v>
      </c>
      <c r="F1337" s="551">
        <v>9000000</v>
      </c>
      <c r="G1337" s="551">
        <v>0</v>
      </c>
      <c r="H1337" s="551">
        <v>163000000</v>
      </c>
      <c r="I1337" s="551">
        <v>0</v>
      </c>
      <c r="J1337" s="551">
        <v>172000000</v>
      </c>
      <c r="K1337" s="551">
        <v>271399880</v>
      </c>
      <c r="L1337" s="551">
        <v>269056200</v>
      </c>
      <c r="M1337" s="551">
        <v>269056200</v>
      </c>
      <c r="N1337" s="551">
        <v>0</v>
      </c>
      <c r="O1337" s="551">
        <v>0</v>
      </c>
      <c r="P1337" s="551">
        <v>0</v>
      </c>
      <c r="Q1337" s="551">
        <v>0</v>
      </c>
      <c r="R1337" s="551">
        <v>2343680</v>
      </c>
    </row>
    <row r="1338" spans="1:18">
      <c r="A1338" s="626" t="s">
        <v>1806</v>
      </c>
      <c r="B1338" s="626" t="s">
        <v>2568</v>
      </c>
      <c r="C1338" s="550">
        <v>18270760</v>
      </c>
      <c r="D1338" s="550">
        <v>0</v>
      </c>
      <c r="E1338" s="550">
        <v>0</v>
      </c>
      <c r="F1338" s="550">
        <v>0</v>
      </c>
      <c r="G1338" s="550"/>
      <c r="H1338" s="550">
        <v>0</v>
      </c>
      <c r="I1338" s="550"/>
      <c r="J1338" s="550">
        <v>0</v>
      </c>
      <c r="K1338" s="550">
        <v>18270760</v>
      </c>
      <c r="L1338" s="550">
        <v>16286580</v>
      </c>
      <c r="M1338" s="550">
        <v>16286580</v>
      </c>
      <c r="N1338" s="550">
        <v>0</v>
      </c>
      <c r="O1338" s="550">
        <v>0</v>
      </c>
      <c r="P1338" s="550">
        <v>0</v>
      </c>
      <c r="Q1338" s="550">
        <v>0</v>
      </c>
      <c r="R1338" s="550">
        <v>1984180</v>
      </c>
    </row>
    <row r="1339" spans="1:18">
      <c r="A1339" s="626" t="s">
        <v>1806</v>
      </c>
      <c r="B1339" s="626" t="s">
        <v>2510</v>
      </c>
      <c r="C1339" s="550">
        <v>81129120</v>
      </c>
      <c r="D1339" s="550">
        <v>0</v>
      </c>
      <c r="E1339" s="550">
        <v>0</v>
      </c>
      <c r="F1339" s="550">
        <v>9000000</v>
      </c>
      <c r="G1339" s="550"/>
      <c r="H1339" s="550">
        <v>163000000</v>
      </c>
      <c r="I1339" s="550"/>
      <c r="J1339" s="550">
        <v>172000000</v>
      </c>
      <c r="K1339" s="550">
        <v>253129120</v>
      </c>
      <c r="L1339" s="550">
        <v>252769620</v>
      </c>
      <c r="M1339" s="550">
        <v>252769620</v>
      </c>
      <c r="N1339" s="550">
        <v>0</v>
      </c>
      <c r="O1339" s="550">
        <v>0</v>
      </c>
      <c r="P1339" s="550">
        <v>0</v>
      </c>
      <c r="Q1339" s="550">
        <v>0</v>
      </c>
      <c r="R1339" s="550">
        <v>359500</v>
      </c>
    </row>
    <row r="1340" spans="1:18">
      <c r="A1340" s="622" t="s">
        <v>1805</v>
      </c>
      <c r="B1340" s="622" t="s">
        <v>160</v>
      </c>
      <c r="C1340" s="551">
        <v>10550000</v>
      </c>
      <c r="D1340" s="551">
        <v>0</v>
      </c>
      <c r="E1340" s="551">
        <v>0</v>
      </c>
      <c r="F1340" s="551">
        <v>45000000</v>
      </c>
      <c r="G1340" s="551">
        <v>0</v>
      </c>
      <c r="H1340" s="551">
        <v>0</v>
      </c>
      <c r="I1340" s="551">
        <v>0</v>
      </c>
      <c r="J1340" s="551">
        <v>45000000</v>
      </c>
      <c r="K1340" s="551">
        <v>55550000</v>
      </c>
      <c r="L1340" s="551">
        <v>45876360</v>
      </c>
      <c r="M1340" s="551">
        <v>45876360</v>
      </c>
      <c r="N1340" s="551">
        <v>0</v>
      </c>
      <c r="O1340" s="551">
        <v>0</v>
      </c>
      <c r="P1340" s="551">
        <v>0</v>
      </c>
      <c r="Q1340" s="551">
        <v>0</v>
      </c>
      <c r="R1340" s="551">
        <v>9673640</v>
      </c>
    </row>
    <row r="1341" spans="1:18">
      <c r="A1341" s="626" t="s">
        <v>1806</v>
      </c>
      <c r="B1341" s="626" t="s">
        <v>2484</v>
      </c>
      <c r="C1341" s="550">
        <v>10550000</v>
      </c>
      <c r="D1341" s="550">
        <v>0</v>
      </c>
      <c r="E1341" s="550">
        <v>0</v>
      </c>
      <c r="F1341" s="550">
        <v>45000000</v>
      </c>
      <c r="G1341" s="550"/>
      <c r="H1341" s="550">
        <v>0</v>
      </c>
      <c r="I1341" s="550"/>
      <c r="J1341" s="550">
        <v>45000000</v>
      </c>
      <c r="K1341" s="550">
        <v>55550000</v>
      </c>
      <c r="L1341" s="550">
        <v>45876360</v>
      </c>
      <c r="M1341" s="550">
        <v>45876360</v>
      </c>
      <c r="N1341" s="550">
        <v>0</v>
      </c>
      <c r="O1341" s="550">
        <v>0</v>
      </c>
      <c r="P1341" s="550">
        <v>0</v>
      </c>
      <c r="Q1341" s="550">
        <v>0</v>
      </c>
      <c r="R1341" s="550">
        <v>9673640</v>
      </c>
    </row>
    <row r="1342" spans="1:18">
      <c r="A1342" s="622" t="s">
        <v>1805</v>
      </c>
      <c r="B1342" s="622" t="s">
        <v>1843</v>
      </c>
      <c r="C1342" s="551">
        <v>28100000</v>
      </c>
      <c r="D1342" s="551">
        <v>0</v>
      </c>
      <c r="E1342" s="551">
        <v>0</v>
      </c>
      <c r="F1342" s="551">
        <v>-54000000</v>
      </c>
      <c r="G1342" s="551">
        <v>-34382000</v>
      </c>
      <c r="H1342" s="551">
        <v>95889000</v>
      </c>
      <c r="I1342" s="551">
        <v>0</v>
      </c>
      <c r="J1342" s="551">
        <v>7507000</v>
      </c>
      <c r="K1342" s="551">
        <v>35607000</v>
      </c>
      <c r="L1342" s="551">
        <v>27770700</v>
      </c>
      <c r="M1342" s="551">
        <v>27770700</v>
      </c>
      <c r="N1342" s="551">
        <v>0</v>
      </c>
      <c r="O1342" s="551">
        <v>0</v>
      </c>
      <c r="P1342" s="551">
        <v>0</v>
      </c>
      <c r="Q1342" s="551">
        <v>0</v>
      </c>
      <c r="R1342" s="551">
        <v>7836300</v>
      </c>
    </row>
    <row r="1343" spans="1:18">
      <c r="A1343" s="626" t="s">
        <v>1806</v>
      </c>
      <c r="B1343" s="626" t="s">
        <v>1828</v>
      </c>
      <c r="C1343" s="550">
        <v>28100000</v>
      </c>
      <c r="D1343" s="550">
        <v>0</v>
      </c>
      <c r="E1343" s="550">
        <v>0</v>
      </c>
      <c r="F1343" s="550">
        <v>-54000000</v>
      </c>
      <c r="G1343" s="550">
        <v>-34382000</v>
      </c>
      <c r="H1343" s="550">
        <v>95889000</v>
      </c>
      <c r="I1343" s="550"/>
      <c r="J1343" s="550">
        <v>7507000</v>
      </c>
      <c r="K1343" s="550">
        <v>35607000</v>
      </c>
      <c r="L1343" s="550">
        <v>27770700</v>
      </c>
      <c r="M1343" s="550">
        <v>27770700</v>
      </c>
      <c r="N1343" s="550">
        <v>0</v>
      </c>
      <c r="O1343" s="550">
        <v>0</v>
      </c>
      <c r="P1343" s="550">
        <v>0</v>
      </c>
      <c r="Q1343" s="550">
        <v>0</v>
      </c>
      <c r="R1343" s="550">
        <v>7836300</v>
      </c>
    </row>
    <row r="1344" spans="1:18">
      <c r="A1344" s="622" t="s">
        <v>1805</v>
      </c>
      <c r="B1344" s="622" t="s">
        <v>1882</v>
      </c>
      <c r="C1344" s="551">
        <v>7600000</v>
      </c>
      <c r="D1344" s="551">
        <v>0</v>
      </c>
      <c r="E1344" s="551">
        <v>0</v>
      </c>
      <c r="F1344" s="551">
        <v>-3798000</v>
      </c>
      <c r="G1344" s="551">
        <v>0</v>
      </c>
      <c r="H1344" s="551">
        <v>0</v>
      </c>
      <c r="I1344" s="551">
        <v>0</v>
      </c>
      <c r="J1344" s="551">
        <v>-3798000</v>
      </c>
      <c r="K1344" s="551">
        <v>3802000</v>
      </c>
      <c r="L1344" s="551">
        <v>3534440</v>
      </c>
      <c r="M1344" s="551">
        <v>3534440</v>
      </c>
      <c r="N1344" s="551">
        <v>0</v>
      </c>
      <c r="O1344" s="551">
        <v>0</v>
      </c>
      <c r="P1344" s="551">
        <v>0</v>
      </c>
      <c r="Q1344" s="551">
        <v>0</v>
      </c>
      <c r="R1344" s="551">
        <v>267560</v>
      </c>
    </row>
    <row r="1345" spans="1:18">
      <c r="A1345" s="626" t="s">
        <v>1806</v>
      </c>
      <c r="B1345" s="626" t="s">
        <v>2413</v>
      </c>
      <c r="C1345" s="550">
        <v>6400000</v>
      </c>
      <c r="D1345" s="550">
        <v>0</v>
      </c>
      <c r="E1345" s="550">
        <v>0</v>
      </c>
      <c r="F1345" s="550">
        <v>-3798000</v>
      </c>
      <c r="G1345" s="550"/>
      <c r="H1345" s="550">
        <v>0</v>
      </c>
      <c r="I1345" s="550"/>
      <c r="J1345" s="550">
        <v>-3798000</v>
      </c>
      <c r="K1345" s="550">
        <v>2602000</v>
      </c>
      <c r="L1345" s="550">
        <v>2601100</v>
      </c>
      <c r="M1345" s="550">
        <v>2601100</v>
      </c>
      <c r="N1345" s="550">
        <v>0</v>
      </c>
      <c r="O1345" s="550">
        <v>0</v>
      </c>
      <c r="P1345" s="550">
        <v>0</v>
      </c>
      <c r="Q1345" s="550">
        <v>0</v>
      </c>
      <c r="R1345" s="550">
        <v>900</v>
      </c>
    </row>
    <row r="1346" spans="1:18">
      <c r="A1346" s="626" t="s">
        <v>1806</v>
      </c>
      <c r="B1346" s="626" t="s">
        <v>2583</v>
      </c>
      <c r="C1346" s="550">
        <v>1200000</v>
      </c>
      <c r="D1346" s="550">
        <v>0</v>
      </c>
      <c r="E1346" s="550">
        <v>0</v>
      </c>
      <c r="F1346" s="550">
        <v>0</v>
      </c>
      <c r="G1346" s="550"/>
      <c r="H1346" s="550">
        <v>0</v>
      </c>
      <c r="I1346" s="550"/>
      <c r="J1346" s="550">
        <v>0</v>
      </c>
      <c r="K1346" s="550">
        <v>1200000</v>
      </c>
      <c r="L1346" s="550">
        <v>933340</v>
      </c>
      <c r="M1346" s="550">
        <v>933340</v>
      </c>
      <c r="N1346" s="550">
        <v>0</v>
      </c>
      <c r="O1346" s="550">
        <v>0</v>
      </c>
      <c r="P1346" s="550">
        <v>0</v>
      </c>
      <c r="Q1346" s="550">
        <v>0</v>
      </c>
      <c r="R1346" s="550">
        <v>266660</v>
      </c>
    </row>
    <row r="1347" spans="1:18">
      <c r="A1347" s="622" t="s">
        <v>1805</v>
      </c>
      <c r="B1347" s="622" t="s">
        <v>2592</v>
      </c>
      <c r="C1347" s="551">
        <v>11452820</v>
      </c>
      <c r="D1347" s="551">
        <v>0</v>
      </c>
      <c r="E1347" s="551">
        <v>0</v>
      </c>
      <c r="F1347" s="551">
        <v>0</v>
      </c>
      <c r="G1347" s="551">
        <v>0</v>
      </c>
      <c r="H1347" s="551">
        <v>0</v>
      </c>
      <c r="I1347" s="551">
        <v>0</v>
      </c>
      <c r="J1347" s="551">
        <v>0</v>
      </c>
      <c r="K1347" s="551">
        <v>11452820</v>
      </c>
      <c r="L1347" s="551">
        <v>11452820</v>
      </c>
      <c r="M1347" s="551">
        <v>11452820</v>
      </c>
      <c r="N1347" s="551">
        <v>0</v>
      </c>
      <c r="O1347" s="551">
        <v>0</v>
      </c>
      <c r="P1347" s="551">
        <v>0</v>
      </c>
      <c r="Q1347" s="551">
        <v>0</v>
      </c>
      <c r="R1347" s="551">
        <v>0</v>
      </c>
    </row>
    <row r="1348" spans="1:18">
      <c r="A1348" s="626" t="s">
        <v>1806</v>
      </c>
      <c r="B1348" s="626" t="s">
        <v>2592</v>
      </c>
      <c r="C1348" s="550">
        <v>11452820</v>
      </c>
      <c r="D1348" s="550">
        <v>0</v>
      </c>
      <c r="E1348" s="550">
        <v>0</v>
      </c>
      <c r="F1348" s="550">
        <v>0</v>
      </c>
      <c r="G1348" s="550"/>
      <c r="H1348" s="550">
        <v>0</v>
      </c>
      <c r="I1348" s="550"/>
      <c r="J1348" s="550">
        <v>0</v>
      </c>
      <c r="K1348" s="550">
        <v>11452820</v>
      </c>
      <c r="L1348" s="550">
        <v>11452820</v>
      </c>
      <c r="M1348" s="550">
        <v>11452820</v>
      </c>
      <c r="N1348" s="550">
        <v>0</v>
      </c>
      <c r="O1348" s="550">
        <v>0</v>
      </c>
      <c r="P1348" s="550">
        <v>0</v>
      </c>
      <c r="Q1348" s="550">
        <v>0</v>
      </c>
      <c r="R1348" s="550">
        <v>0</v>
      </c>
    </row>
    <row r="1349" spans="1:18">
      <c r="A1349" s="622" t="s">
        <v>1805</v>
      </c>
      <c r="B1349" s="622" t="s">
        <v>298</v>
      </c>
      <c r="C1349" s="551">
        <v>8925980</v>
      </c>
      <c r="D1349" s="551">
        <v>0</v>
      </c>
      <c r="E1349" s="551">
        <v>0</v>
      </c>
      <c r="F1349" s="551">
        <v>0</v>
      </c>
      <c r="G1349" s="551">
        <v>0</v>
      </c>
      <c r="H1349" s="551">
        <v>10250000</v>
      </c>
      <c r="I1349" s="551">
        <v>0</v>
      </c>
      <c r="J1349" s="551">
        <v>10250000</v>
      </c>
      <c r="K1349" s="551">
        <v>19175980</v>
      </c>
      <c r="L1349" s="551">
        <v>18781740</v>
      </c>
      <c r="M1349" s="551">
        <v>18781740</v>
      </c>
      <c r="N1349" s="551">
        <v>0</v>
      </c>
      <c r="O1349" s="551">
        <v>0</v>
      </c>
      <c r="P1349" s="551">
        <v>0</v>
      </c>
      <c r="Q1349" s="551">
        <v>0</v>
      </c>
      <c r="R1349" s="551">
        <v>394240</v>
      </c>
    </row>
    <row r="1350" spans="1:18">
      <c r="A1350" s="626" t="s">
        <v>1806</v>
      </c>
      <c r="B1350" s="626" t="s">
        <v>2404</v>
      </c>
      <c r="C1350" s="550">
        <v>190460</v>
      </c>
      <c r="D1350" s="550">
        <v>0</v>
      </c>
      <c r="E1350" s="550">
        <v>0</v>
      </c>
      <c r="F1350" s="550">
        <v>0</v>
      </c>
      <c r="G1350" s="550"/>
      <c r="H1350" s="550">
        <v>350000</v>
      </c>
      <c r="I1350" s="550"/>
      <c r="J1350" s="550">
        <v>350000</v>
      </c>
      <c r="K1350" s="550">
        <v>540460</v>
      </c>
      <c r="L1350" s="550">
        <v>512810</v>
      </c>
      <c r="M1350" s="550">
        <v>512810</v>
      </c>
      <c r="N1350" s="550">
        <v>0</v>
      </c>
      <c r="O1350" s="550">
        <v>0</v>
      </c>
      <c r="P1350" s="550">
        <v>0</v>
      </c>
      <c r="Q1350" s="550">
        <v>0</v>
      </c>
      <c r="R1350" s="550">
        <v>27650</v>
      </c>
    </row>
    <row r="1351" spans="1:18">
      <c r="A1351" s="626" t="s">
        <v>1806</v>
      </c>
      <c r="B1351" s="626" t="s">
        <v>2602</v>
      </c>
      <c r="C1351" s="550">
        <v>4116600</v>
      </c>
      <c r="D1351" s="550">
        <v>0</v>
      </c>
      <c r="E1351" s="550">
        <v>0</v>
      </c>
      <c r="F1351" s="550">
        <v>0</v>
      </c>
      <c r="G1351" s="550"/>
      <c r="H1351" s="550">
        <v>1500000</v>
      </c>
      <c r="I1351" s="550"/>
      <c r="J1351" s="550">
        <v>1500000</v>
      </c>
      <c r="K1351" s="550">
        <v>5616600</v>
      </c>
      <c r="L1351" s="550">
        <v>5447540</v>
      </c>
      <c r="M1351" s="550">
        <v>5447540</v>
      </c>
      <c r="N1351" s="550">
        <v>0</v>
      </c>
      <c r="O1351" s="550">
        <v>0</v>
      </c>
      <c r="P1351" s="550">
        <v>0</v>
      </c>
      <c r="Q1351" s="550">
        <v>0</v>
      </c>
      <c r="R1351" s="550">
        <v>169060</v>
      </c>
    </row>
    <row r="1352" spans="1:18">
      <c r="A1352" s="626" t="s">
        <v>1806</v>
      </c>
      <c r="B1352" s="626" t="s">
        <v>2612</v>
      </c>
      <c r="C1352" s="550">
        <v>2826360</v>
      </c>
      <c r="D1352" s="550">
        <v>0</v>
      </c>
      <c r="E1352" s="550">
        <v>0</v>
      </c>
      <c r="F1352" s="550">
        <v>0</v>
      </c>
      <c r="G1352" s="550"/>
      <c r="H1352" s="550">
        <v>5100000</v>
      </c>
      <c r="I1352" s="550"/>
      <c r="J1352" s="550">
        <v>5100000</v>
      </c>
      <c r="K1352" s="550">
        <v>7926360</v>
      </c>
      <c r="L1352" s="550">
        <v>7836520</v>
      </c>
      <c r="M1352" s="550">
        <v>7836520</v>
      </c>
      <c r="N1352" s="550">
        <v>0</v>
      </c>
      <c r="O1352" s="550">
        <v>0</v>
      </c>
      <c r="P1352" s="550">
        <v>0</v>
      </c>
      <c r="Q1352" s="550">
        <v>0</v>
      </c>
      <c r="R1352" s="550">
        <v>89840</v>
      </c>
    </row>
    <row r="1353" spans="1:18">
      <c r="A1353" s="626" t="s">
        <v>1806</v>
      </c>
      <c r="B1353" s="626" t="s">
        <v>319</v>
      </c>
      <c r="C1353" s="550">
        <v>1385160</v>
      </c>
      <c r="D1353" s="550">
        <v>0</v>
      </c>
      <c r="E1353" s="550">
        <v>0</v>
      </c>
      <c r="F1353" s="550">
        <v>0</v>
      </c>
      <c r="G1353" s="550"/>
      <c r="H1353" s="550">
        <v>2600000</v>
      </c>
      <c r="I1353" s="550"/>
      <c r="J1353" s="550">
        <v>2600000</v>
      </c>
      <c r="K1353" s="550">
        <v>3985160</v>
      </c>
      <c r="L1353" s="550">
        <v>3900510</v>
      </c>
      <c r="M1353" s="550">
        <v>3900510</v>
      </c>
      <c r="N1353" s="550">
        <v>0</v>
      </c>
      <c r="O1353" s="550">
        <v>0</v>
      </c>
      <c r="P1353" s="550">
        <v>0</v>
      </c>
      <c r="Q1353" s="550">
        <v>0</v>
      </c>
      <c r="R1353" s="550">
        <v>84650</v>
      </c>
    </row>
    <row r="1354" spans="1:18">
      <c r="A1354" s="626" t="s">
        <v>1806</v>
      </c>
      <c r="B1354" s="626" t="s">
        <v>320</v>
      </c>
      <c r="C1354" s="550">
        <v>407400</v>
      </c>
      <c r="D1354" s="550">
        <v>0</v>
      </c>
      <c r="E1354" s="550">
        <v>0</v>
      </c>
      <c r="F1354" s="550">
        <v>0</v>
      </c>
      <c r="G1354" s="550"/>
      <c r="H1354" s="550">
        <v>700000</v>
      </c>
      <c r="I1354" s="550"/>
      <c r="J1354" s="550">
        <v>700000</v>
      </c>
      <c r="K1354" s="550">
        <v>1107400</v>
      </c>
      <c r="L1354" s="550">
        <v>1084360</v>
      </c>
      <c r="M1354" s="550">
        <v>1084360</v>
      </c>
      <c r="N1354" s="550">
        <v>0</v>
      </c>
      <c r="O1354" s="550">
        <v>0</v>
      </c>
      <c r="P1354" s="550">
        <v>0</v>
      </c>
      <c r="Q1354" s="550">
        <v>0</v>
      </c>
      <c r="R1354" s="550">
        <v>23040</v>
      </c>
    </row>
    <row r="1355" spans="1:18">
      <c r="A1355" s="622" t="s">
        <v>1805</v>
      </c>
      <c r="B1355" s="622" t="s">
        <v>147</v>
      </c>
      <c r="C1355" s="551">
        <v>1200000</v>
      </c>
      <c r="D1355" s="551">
        <v>0</v>
      </c>
      <c r="E1355" s="551">
        <v>0</v>
      </c>
      <c r="F1355" s="551">
        <v>0</v>
      </c>
      <c r="G1355" s="551">
        <v>0</v>
      </c>
      <c r="H1355" s="551">
        <v>0</v>
      </c>
      <c r="I1355" s="551">
        <v>0</v>
      </c>
      <c r="J1355" s="551">
        <v>0</v>
      </c>
      <c r="K1355" s="551">
        <v>1200000</v>
      </c>
      <c r="L1355" s="551">
        <v>1194000</v>
      </c>
      <c r="M1355" s="551">
        <v>1194000</v>
      </c>
      <c r="N1355" s="551">
        <v>0</v>
      </c>
      <c r="O1355" s="551">
        <v>0</v>
      </c>
      <c r="P1355" s="551">
        <v>0</v>
      </c>
      <c r="Q1355" s="551">
        <v>0</v>
      </c>
      <c r="R1355" s="551">
        <v>6000</v>
      </c>
    </row>
    <row r="1356" spans="1:18">
      <c r="A1356" s="626" t="s">
        <v>1806</v>
      </c>
      <c r="B1356" s="626" t="s">
        <v>148</v>
      </c>
      <c r="C1356" s="550">
        <v>1200000</v>
      </c>
      <c r="D1356" s="550">
        <v>0</v>
      </c>
      <c r="E1356" s="550">
        <v>0</v>
      </c>
      <c r="F1356" s="550">
        <v>0</v>
      </c>
      <c r="G1356" s="550"/>
      <c r="H1356" s="550">
        <v>0</v>
      </c>
      <c r="I1356" s="550"/>
      <c r="J1356" s="550">
        <v>0</v>
      </c>
      <c r="K1356" s="550">
        <v>1200000</v>
      </c>
      <c r="L1356" s="550">
        <v>1194000</v>
      </c>
      <c r="M1356" s="550">
        <v>1194000</v>
      </c>
      <c r="N1356" s="550">
        <v>0</v>
      </c>
      <c r="O1356" s="550">
        <v>0</v>
      </c>
      <c r="P1356" s="550">
        <v>0</v>
      </c>
      <c r="Q1356" s="550">
        <v>0</v>
      </c>
      <c r="R1356" s="550">
        <v>6000</v>
      </c>
    </row>
    <row r="1357" spans="1:18">
      <c r="A1357" s="626" t="s">
        <v>1804</v>
      </c>
      <c r="B1357" s="626" t="s">
        <v>2556</v>
      </c>
      <c r="C1357" s="550">
        <v>98000000</v>
      </c>
      <c r="D1357" s="550">
        <v>0</v>
      </c>
      <c r="E1357" s="550">
        <v>0</v>
      </c>
      <c r="F1357" s="550">
        <v>0</v>
      </c>
      <c r="G1357" s="550">
        <v>0</v>
      </c>
      <c r="H1357" s="550">
        <v>-35314000</v>
      </c>
      <c r="I1357" s="550">
        <v>0</v>
      </c>
      <c r="J1357" s="550">
        <v>-35314000</v>
      </c>
      <c r="K1357" s="550">
        <v>62686000</v>
      </c>
      <c r="L1357" s="550">
        <v>39052980</v>
      </c>
      <c r="M1357" s="550">
        <v>39052980</v>
      </c>
      <c r="N1357" s="550">
        <v>0</v>
      </c>
      <c r="O1357" s="550">
        <v>0</v>
      </c>
      <c r="P1357" s="550">
        <v>0</v>
      </c>
      <c r="Q1357" s="550">
        <v>0</v>
      </c>
      <c r="R1357" s="550">
        <v>23633020</v>
      </c>
    </row>
    <row r="1358" spans="1:18">
      <c r="A1358" s="622" t="s">
        <v>1805</v>
      </c>
      <c r="B1358" s="622" t="s">
        <v>321</v>
      </c>
      <c r="C1358" s="551">
        <v>15000000</v>
      </c>
      <c r="D1358" s="551">
        <v>0</v>
      </c>
      <c r="E1358" s="551">
        <v>0</v>
      </c>
      <c r="F1358" s="551">
        <v>0</v>
      </c>
      <c r="G1358" s="551">
        <v>0</v>
      </c>
      <c r="H1358" s="551">
        <v>-2000000</v>
      </c>
      <c r="I1358" s="551">
        <v>0</v>
      </c>
      <c r="J1358" s="551">
        <v>-2000000</v>
      </c>
      <c r="K1358" s="551">
        <v>13000000</v>
      </c>
      <c r="L1358" s="551">
        <v>12238070</v>
      </c>
      <c r="M1358" s="551">
        <v>12238070</v>
      </c>
      <c r="N1358" s="551">
        <v>0</v>
      </c>
      <c r="O1358" s="551">
        <v>0</v>
      </c>
      <c r="P1358" s="551">
        <v>0</v>
      </c>
      <c r="Q1358" s="551">
        <v>0</v>
      </c>
      <c r="R1358" s="551">
        <v>761930</v>
      </c>
    </row>
    <row r="1359" spans="1:18">
      <c r="A1359" s="626" t="s">
        <v>1806</v>
      </c>
      <c r="B1359" s="626" t="s">
        <v>144</v>
      </c>
      <c r="C1359" s="550">
        <v>15000000</v>
      </c>
      <c r="D1359" s="550">
        <v>0</v>
      </c>
      <c r="E1359" s="550">
        <v>0</v>
      </c>
      <c r="F1359" s="550">
        <v>0</v>
      </c>
      <c r="G1359" s="550"/>
      <c r="H1359" s="550">
        <v>-2000000</v>
      </c>
      <c r="I1359" s="550"/>
      <c r="J1359" s="550">
        <v>-2000000</v>
      </c>
      <c r="K1359" s="550">
        <v>13000000</v>
      </c>
      <c r="L1359" s="550">
        <v>12238070</v>
      </c>
      <c r="M1359" s="550">
        <v>12238070</v>
      </c>
      <c r="N1359" s="550">
        <v>0</v>
      </c>
      <c r="O1359" s="550">
        <v>0</v>
      </c>
      <c r="P1359" s="550">
        <v>0</v>
      </c>
      <c r="Q1359" s="550">
        <v>0</v>
      </c>
      <c r="R1359" s="550">
        <v>761930</v>
      </c>
    </row>
    <row r="1360" spans="1:18">
      <c r="A1360" s="622" t="s">
        <v>1805</v>
      </c>
      <c r="B1360" s="622" t="s">
        <v>278</v>
      </c>
      <c r="C1360" s="551">
        <v>63000000</v>
      </c>
      <c r="D1360" s="551">
        <v>0</v>
      </c>
      <c r="E1360" s="551">
        <v>0</v>
      </c>
      <c r="F1360" s="551">
        <v>0</v>
      </c>
      <c r="G1360" s="551">
        <v>0</v>
      </c>
      <c r="H1360" s="551">
        <v>-33314000</v>
      </c>
      <c r="I1360" s="551">
        <v>0</v>
      </c>
      <c r="J1360" s="551">
        <v>-33314000</v>
      </c>
      <c r="K1360" s="551">
        <v>29686000</v>
      </c>
      <c r="L1360" s="551">
        <v>12817960</v>
      </c>
      <c r="M1360" s="551">
        <v>12817960</v>
      </c>
      <c r="N1360" s="551">
        <v>0</v>
      </c>
      <c r="O1360" s="551">
        <v>0</v>
      </c>
      <c r="P1360" s="551">
        <v>0</v>
      </c>
      <c r="Q1360" s="551">
        <v>0</v>
      </c>
      <c r="R1360" s="551">
        <v>16868040</v>
      </c>
    </row>
    <row r="1361" spans="1:18">
      <c r="A1361" s="626" t="s">
        <v>1806</v>
      </c>
      <c r="B1361" s="626" t="s">
        <v>2473</v>
      </c>
      <c r="C1361" s="550">
        <v>63000000</v>
      </c>
      <c r="D1361" s="550">
        <v>0</v>
      </c>
      <c r="E1361" s="550">
        <v>0</v>
      </c>
      <c r="F1361" s="550">
        <v>0</v>
      </c>
      <c r="G1361" s="550"/>
      <c r="H1361" s="550">
        <v>-33314000</v>
      </c>
      <c r="I1361" s="550"/>
      <c r="J1361" s="550">
        <v>-33314000</v>
      </c>
      <c r="K1361" s="550">
        <v>29686000</v>
      </c>
      <c r="L1361" s="550">
        <v>12817960</v>
      </c>
      <c r="M1361" s="550">
        <v>12817960</v>
      </c>
      <c r="N1361" s="550">
        <v>0</v>
      </c>
      <c r="O1361" s="550">
        <v>0</v>
      </c>
      <c r="P1361" s="550">
        <v>0</v>
      </c>
      <c r="Q1361" s="550">
        <v>0</v>
      </c>
      <c r="R1361" s="550">
        <v>16868040</v>
      </c>
    </row>
    <row r="1362" spans="1:18">
      <c r="A1362" s="622" t="s">
        <v>1805</v>
      </c>
      <c r="B1362" s="622" t="s">
        <v>160</v>
      </c>
      <c r="C1362" s="551">
        <v>20000000</v>
      </c>
      <c r="D1362" s="551">
        <v>0</v>
      </c>
      <c r="E1362" s="551">
        <v>0</v>
      </c>
      <c r="F1362" s="551">
        <v>0</v>
      </c>
      <c r="G1362" s="551">
        <v>0</v>
      </c>
      <c r="H1362" s="551">
        <v>0</v>
      </c>
      <c r="I1362" s="551">
        <v>0</v>
      </c>
      <c r="J1362" s="551">
        <v>0</v>
      </c>
      <c r="K1362" s="551">
        <v>20000000</v>
      </c>
      <c r="L1362" s="551">
        <v>13996950</v>
      </c>
      <c r="M1362" s="551">
        <v>13996950</v>
      </c>
      <c r="N1362" s="551">
        <v>0</v>
      </c>
      <c r="O1362" s="551">
        <v>0</v>
      </c>
      <c r="P1362" s="551">
        <v>0</v>
      </c>
      <c r="Q1362" s="551">
        <v>0</v>
      </c>
      <c r="R1362" s="551">
        <v>6003050</v>
      </c>
    </row>
    <row r="1363" spans="1:18">
      <c r="A1363" s="626" t="s">
        <v>1806</v>
      </c>
      <c r="B1363" s="626" t="s">
        <v>2484</v>
      </c>
      <c r="C1363" s="550">
        <v>20000000</v>
      </c>
      <c r="D1363" s="550">
        <v>0</v>
      </c>
      <c r="E1363" s="550">
        <v>0</v>
      </c>
      <c r="F1363" s="550">
        <v>0</v>
      </c>
      <c r="G1363" s="550"/>
      <c r="H1363" s="550">
        <v>0</v>
      </c>
      <c r="I1363" s="550"/>
      <c r="J1363" s="550">
        <v>0</v>
      </c>
      <c r="K1363" s="550">
        <v>20000000</v>
      </c>
      <c r="L1363" s="550">
        <v>13996950</v>
      </c>
      <c r="M1363" s="550">
        <v>13996950</v>
      </c>
      <c r="N1363" s="550">
        <v>0</v>
      </c>
      <c r="O1363" s="550">
        <v>0</v>
      </c>
      <c r="P1363" s="550">
        <v>0</v>
      </c>
      <c r="Q1363" s="550">
        <v>0</v>
      </c>
      <c r="R1363" s="550">
        <v>6003050</v>
      </c>
    </row>
    <row r="1364" spans="1:18">
      <c r="A1364" s="626" t="s">
        <v>1804</v>
      </c>
      <c r="B1364" s="626" t="s">
        <v>2125</v>
      </c>
      <c r="C1364" s="550">
        <v>7869000</v>
      </c>
      <c r="D1364" s="550">
        <v>0</v>
      </c>
      <c r="E1364" s="550">
        <v>0</v>
      </c>
      <c r="F1364" s="550">
        <v>0</v>
      </c>
      <c r="G1364" s="550">
        <v>0</v>
      </c>
      <c r="H1364" s="550">
        <v>0</v>
      </c>
      <c r="I1364" s="550">
        <v>0</v>
      </c>
      <c r="J1364" s="550">
        <v>0</v>
      </c>
      <c r="K1364" s="550">
        <v>7869000</v>
      </c>
      <c r="L1364" s="550">
        <v>7678050</v>
      </c>
      <c r="M1364" s="550">
        <v>7678050</v>
      </c>
      <c r="N1364" s="550">
        <v>0</v>
      </c>
      <c r="O1364" s="550">
        <v>0</v>
      </c>
      <c r="P1364" s="550">
        <v>0</v>
      </c>
      <c r="Q1364" s="550">
        <v>0</v>
      </c>
      <c r="R1364" s="550">
        <v>190950</v>
      </c>
    </row>
    <row r="1365" spans="1:18">
      <c r="A1365" s="622" t="s">
        <v>1805</v>
      </c>
      <c r="B1365" s="622" t="s">
        <v>321</v>
      </c>
      <c r="C1365" s="551">
        <v>3000000</v>
      </c>
      <c r="D1365" s="551">
        <v>0</v>
      </c>
      <c r="E1365" s="551">
        <v>0</v>
      </c>
      <c r="F1365" s="551">
        <v>0</v>
      </c>
      <c r="G1365" s="551">
        <v>0</v>
      </c>
      <c r="H1365" s="551">
        <v>0</v>
      </c>
      <c r="I1365" s="551">
        <v>0</v>
      </c>
      <c r="J1365" s="551">
        <v>0</v>
      </c>
      <c r="K1365" s="551">
        <v>3000000</v>
      </c>
      <c r="L1365" s="551">
        <v>2999350</v>
      </c>
      <c r="M1365" s="551">
        <v>2999350</v>
      </c>
      <c r="N1365" s="551">
        <v>0</v>
      </c>
      <c r="O1365" s="551">
        <v>0</v>
      </c>
      <c r="P1365" s="551">
        <v>0</v>
      </c>
      <c r="Q1365" s="551">
        <v>0</v>
      </c>
      <c r="R1365" s="551">
        <v>650</v>
      </c>
    </row>
    <row r="1366" spans="1:18">
      <c r="A1366" s="626" t="s">
        <v>1806</v>
      </c>
      <c r="B1366" s="626" t="s">
        <v>144</v>
      </c>
      <c r="C1366" s="550">
        <v>3000000</v>
      </c>
      <c r="D1366" s="550">
        <v>0</v>
      </c>
      <c r="E1366" s="550">
        <v>0</v>
      </c>
      <c r="F1366" s="550">
        <v>0</v>
      </c>
      <c r="G1366" s="550"/>
      <c r="H1366" s="550">
        <v>0</v>
      </c>
      <c r="I1366" s="550"/>
      <c r="J1366" s="550">
        <v>0</v>
      </c>
      <c r="K1366" s="550">
        <v>3000000</v>
      </c>
      <c r="L1366" s="550">
        <v>2999350</v>
      </c>
      <c r="M1366" s="550">
        <v>2999350</v>
      </c>
      <c r="N1366" s="550">
        <v>0</v>
      </c>
      <c r="O1366" s="550">
        <v>0</v>
      </c>
      <c r="P1366" s="550">
        <v>0</v>
      </c>
      <c r="Q1366" s="550">
        <v>0</v>
      </c>
      <c r="R1366" s="550">
        <v>650</v>
      </c>
    </row>
    <row r="1367" spans="1:18">
      <c r="A1367" s="622" t="s">
        <v>1805</v>
      </c>
      <c r="B1367" s="622" t="s">
        <v>278</v>
      </c>
      <c r="C1367" s="551">
        <v>3669000</v>
      </c>
      <c r="D1367" s="551">
        <v>0</v>
      </c>
      <c r="E1367" s="551">
        <v>0</v>
      </c>
      <c r="F1367" s="551">
        <v>0</v>
      </c>
      <c r="G1367" s="551">
        <v>0</v>
      </c>
      <c r="H1367" s="551">
        <v>0</v>
      </c>
      <c r="I1367" s="551">
        <v>0</v>
      </c>
      <c r="J1367" s="551">
        <v>0</v>
      </c>
      <c r="K1367" s="551">
        <v>3669000</v>
      </c>
      <c r="L1367" s="551">
        <v>3665000</v>
      </c>
      <c r="M1367" s="551">
        <v>3665000</v>
      </c>
      <c r="N1367" s="551">
        <v>0</v>
      </c>
      <c r="O1367" s="551">
        <v>0</v>
      </c>
      <c r="P1367" s="551">
        <v>0</v>
      </c>
      <c r="Q1367" s="551">
        <v>0</v>
      </c>
      <c r="R1367" s="551">
        <v>4000</v>
      </c>
    </row>
    <row r="1368" spans="1:18">
      <c r="A1368" s="626" t="s">
        <v>1806</v>
      </c>
      <c r="B1368" s="626" t="s">
        <v>279</v>
      </c>
      <c r="C1368" s="550">
        <v>3669000</v>
      </c>
      <c r="D1368" s="550">
        <v>0</v>
      </c>
      <c r="E1368" s="550">
        <v>0</v>
      </c>
      <c r="F1368" s="550">
        <v>0</v>
      </c>
      <c r="G1368" s="550"/>
      <c r="H1368" s="550">
        <v>0</v>
      </c>
      <c r="I1368" s="550"/>
      <c r="J1368" s="550">
        <v>0</v>
      </c>
      <c r="K1368" s="550">
        <v>3669000</v>
      </c>
      <c r="L1368" s="550">
        <v>3665000</v>
      </c>
      <c r="M1368" s="550">
        <v>3665000</v>
      </c>
      <c r="N1368" s="550">
        <v>0</v>
      </c>
      <c r="O1368" s="550">
        <v>0</v>
      </c>
      <c r="P1368" s="550">
        <v>0</v>
      </c>
      <c r="Q1368" s="550">
        <v>0</v>
      </c>
      <c r="R1368" s="550">
        <v>4000</v>
      </c>
    </row>
    <row r="1369" spans="1:18">
      <c r="A1369" s="622" t="s">
        <v>1805</v>
      </c>
      <c r="B1369" s="622" t="s">
        <v>147</v>
      </c>
      <c r="C1369" s="551">
        <v>1200000</v>
      </c>
      <c r="D1369" s="551">
        <v>0</v>
      </c>
      <c r="E1369" s="551">
        <v>0</v>
      </c>
      <c r="F1369" s="551">
        <v>0</v>
      </c>
      <c r="G1369" s="551">
        <v>0</v>
      </c>
      <c r="H1369" s="551">
        <v>0</v>
      </c>
      <c r="I1369" s="551">
        <v>0</v>
      </c>
      <c r="J1369" s="551">
        <v>0</v>
      </c>
      <c r="K1369" s="551">
        <v>1200000</v>
      </c>
      <c r="L1369" s="551">
        <v>1013700</v>
      </c>
      <c r="M1369" s="551">
        <v>1013700</v>
      </c>
      <c r="N1369" s="551">
        <v>0</v>
      </c>
      <c r="O1369" s="551">
        <v>0</v>
      </c>
      <c r="P1369" s="551">
        <v>0</v>
      </c>
      <c r="Q1369" s="551">
        <v>0</v>
      </c>
      <c r="R1369" s="551">
        <v>186300</v>
      </c>
    </row>
    <row r="1370" spans="1:18">
      <c r="A1370" s="626" t="s">
        <v>1806</v>
      </c>
      <c r="B1370" s="626" t="s">
        <v>148</v>
      </c>
      <c r="C1370" s="550">
        <v>1200000</v>
      </c>
      <c r="D1370" s="550">
        <v>0</v>
      </c>
      <c r="E1370" s="550">
        <v>0</v>
      </c>
      <c r="F1370" s="550">
        <v>0</v>
      </c>
      <c r="G1370" s="550"/>
      <c r="H1370" s="550">
        <v>0</v>
      </c>
      <c r="I1370" s="550"/>
      <c r="J1370" s="550">
        <v>0</v>
      </c>
      <c r="K1370" s="550">
        <v>1200000</v>
      </c>
      <c r="L1370" s="550">
        <v>1013700</v>
      </c>
      <c r="M1370" s="550">
        <v>1013700</v>
      </c>
      <c r="N1370" s="550">
        <v>0</v>
      </c>
      <c r="O1370" s="550">
        <v>0</v>
      </c>
      <c r="P1370" s="550">
        <v>0</v>
      </c>
      <c r="Q1370" s="550">
        <v>0</v>
      </c>
      <c r="R1370" s="550">
        <v>186300</v>
      </c>
    </row>
    <row r="1371" spans="1:18">
      <c r="A1371" s="626" t="s">
        <v>1804</v>
      </c>
      <c r="B1371" s="626" t="s">
        <v>2126</v>
      </c>
      <c r="C1371" s="550">
        <v>3669000</v>
      </c>
      <c r="D1371" s="550">
        <v>0</v>
      </c>
      <c r="E1371" s="550">
        <v>0</v>
      </c>
      <c r="F1371" s="550">
        <v>0</v>
      </c>
      <c r="G1371" s="550">
        <v>0</v>
      </c>
      <c r="H1371" s="550">
        <v>-1304000</v>
      </c>
      <c r="I1371" s="550">
        <v>0</v>
      </c>
      <c r="J1371" s="551">
        <v>-1304000</v>
      </c>
      <c r="K1371" s="551">
        <v>2365000</v>
      </c>
      <c r="L1371" s="551">
        <v>99000</v>
      </c>
      <c r="M1371" s="551">
        <v>99000</v>
      </c>
      <c r="N1371" s="551">
        <v>0</v>
      </c>
      <c r="O1371" s="551">
        <v>0</v>
      </c>
      <c r="P1371" s="551">
        <v>0</v>
      </c>
      <c r="Q1371" s="551">
        <v>0</v>
      </c>
      <c r="R1371" s="551">
        <v>2266000</v>
      </c>
    </row>
    <row r="1372" spans="1:18">
      <c r="A1372" s="622" t="s">
        <v>1805</v>
      </c>
      <c r="B1372" s="622" t="s">
        <v>321</v>
      </c>
      <c r="C1372" s="551">
        <v>569000</v>
      </c>
      <c r="D1372" s="551">
        <v>0</v>
      </c>
      <c r="E1372" s="551">
        <v>0</v>
      </c>
      <c r="F1372" s="551">
        <v>0</v>
      </c>
      <c r="G1372" s="551">
        <v>0</v>
      </c>
      <c r="H1372" s="551">
        <v>0</v>
      </c>
      <c r="I1372" s="551">
        <v>0</v>
      </c>
      <c r="J1372" s="551">
        <v>0</v>
      </c>
      <c r="K1372" s="551">
        <v>569000</v>
      </c>
      <c r="L1372" s="551">
        <v>99000</v>
      </c>
      <c r="M1372" s="551">
        <v>99000</v>
      </c>
      <c r="N1372" s="551">
        <v>0</v>
      </c>
      <c r="O1372" s="551">
        <v>0</v>
      </c>
      <c r="P1372" s="551">
        <v>0</v>
      </c>
      <c r="Q1372" s="551">
        <v>0</v>
      </c>
      <c r="R1372" s="551">
        <v>470000</v>
      </c>
    </row>
    <row r="1373" spans="1:18">
      <c r="A1373" s="626" t="s">
        <v>1806</v>
      </c>
      <c r="B1373" s="626" t="s">
        <v>144</v>
      </c>
      <c r="C1373" s="550">
        <v>569000</v>
      </c>
      <c r="D1373" s="550">
        <v>0</v>
      </c>
      <c r="E1373" s="550">
        <v>0</v>
      </c>
      <c r="F1373" s="550">
        <v>0</v>
      </c>
      <c r="G1373" s="550"/>
      <c r="H1373" s="550">
        <v>0</v>
      </c>
      <c r="I1373" s="550"/>
      <c r="J1373" s="550">
        <v>0</v>
      </c>
      <c r="K1373" s="550">
        <v>569000</v>
      </c>
      <c r="L1373" s="550">
        <v>99000</v>
      </c>
      <c r="M1373" s="550">
        <v>99000</v>
      </c>
      <c r="N1373" s="550">
        <v>0</v>
      </c>
      <c r="O1373" s="550">
        <v>0</v>
      </c>
      <c r="P1373" s="550">
        <v>0</v>
      </c>
      <c r="Q1373" s="550">
        <v>0</v>
      </c>
      <c r="R1373" s="550">
        <v>470000</v>
      </c>
    </row>
    <row r="1374" spans="1:18">
      <c r="A1374" s="622" t="s">
        <v>1805</v>
      </c>
      <c r="B1374" s="622" t="s">
        <v>315</v>
      </c>
      <c r="C1374" s="551">
        <v>2800000</v>
      </c>
      <c r="D1374" s="551">
        <v>0</v>
      </c>
      <c r="E1374" s="551">
        <v>0</v>
      </c>
      <c r="F1374" s="551">
        <v>0</v>
      </c>
      <c r="G1374" s="551">
        <v>0</v>
      </c>
      <c r="H1374" s="551">
        <v>-1304000</v>
      </c>
      <c r="I1374" s="551">
        <v>0</v>
      </c>
      <c r="J1374" s="551">
        <v>-1304000</v>
      </c>
      <c r="K1374" s="551">
        <v>1496000</v>
      </c>
      <c r="L1374" s="551">
        <v>0</v>
      </c>
      <c r="M1374" s="551">
        <v>0</v>
      </c>
      <c r="N1374" s="551">
        <v>0</v>
      </c>
      <c r="O1374" s="551">
        <v>0</v>
      </c>
      <c r="P1374" s="551">
        <v>0</v>
      </c>
      <c r="Q1374" s="551">
        <v>0</v>
      </c>
      <c r="R1374" s="551">
        <v>1496000</v>
      </c>
    </row>
    <row r="1375" spans="1:18">
      <c r="A1375" s="626" t="s">
        <v>1806</v>
      </c>
      <c r="B1375" s="626" t="s">
        <v>315</v>
      </c>
      <c r="C1375" s="550">
        <v>2800000</v>
      </c>
      <c r="D1375" s="550">
        <v>0</v>
      </c>
      <c r="E1375" s="550">
        <v>0</v>
      </c>
      <c r="F1375" s="550">
        <v>0</v>
      </c>
      <c r="G1375" s="550"/>
      <c r="H1375" s="550">
        <v>-1304000</v>
      </c>
      <c r="I1375" s="550"/>
      <c r="J1375" s="550">
        <v>-1304000</v>
      </c>
      <c r="K1375" s="550">
        <v>1496000</v>
      </c>
      <c r="L1375" s="550">
        <v>0</v>
      </c>
      <c r="M1375" s="550">
        <v>0</v>
      </c>
      <c r="N1375" s="550">
        <v>0</v>
      </c>
      <c r="O1375" s="550">
        <v>0</v>
      </c>
      <c r="P1375" s="550">
        <v>0</v>
      </c>
      <c r="Q1375" s="550">
        <v>0</v>
      </c>
      <c r="R1375" s="550">
        <v>1496000</v>
      </c>
    </row>
    <row r="1376" spans="1:18">
      <c r="A1376" s="622" t="s">
        <v>1805</v>
      </c>
      <c r="B1376" s="622" t="s">
        <v>1882</v>
      </c>
      <c r="C1376" s="551">
        <v>300000</v>
      </c>
      <c r="D1376" s="551">
        <v>0</v>
      </c>
      <c r="E1376" s="551">
        <v>0</v>
      </c>
      <c r="F1376" s="551">
        <v>0</v>
      </c>
      <c r="G1376" s="551">
        <v>0</v>
      </c>
      <c r="H1376" s="551">
        <v>0</v>
      </c>
      <c r="I1376" s="551">
        <v>0</v>
      </c>
      <c r="J1376" s="551">
        <v>0</v>
      </c>
      <c r="K1376" s="551">
        <v>300000</v>
      </c>
      <c r="L1376" s="551">
        <v>0</v>
      </c>
      <c r="M1376" s="551">
        <v>0</v>
      </c>
      <c r="N1376" s="551">
        <v>0</v>
      </c>
      <c r="O1376" s="551">
        <v>0</v>
      </c>
      <c r="P1376" s="551">
        <v>0</v>
      </c>
      <c r="Q1376" s="551">
        <v>0</v>
      </c>
      <c r="R1376" s="551">
        <v>300000</v>
      </c>
    </row>
    <row r="1377" spans="1:18">
      <c r="A1377" s="626" t="s">
        <v>1806</v>
      </c>
      <c r="B1377" s="623" t="s">
        <v>2409</v>
      </c>
      <c r="C1377" s="550">
        <v>300000</v>
      </c>
      <c r="D1377" s="550">
        <v>0</v>
      </c>
      <c r="E1377" s="550">
        <v>0</v>
      </c>
      <c r="F1377" s="550">
        <v>0</v>
      </c>
      <c r="G1377" s="550"/>
      <c r="H1377" s="550">
        <v>0</v>
      </c>
      <c r="I1377" s="550"/>
      <c r="J1377" s="550">
        <v>0</v>
      </c>
      <c r="K1377" s="550">
        <v>300000</v>
      </c>
      <c r="L1377" s="550">
        <v>0</v>
      </c>
      <c r="M1377" s="550">
        <v>0</v>
      </c>
      <c r="N1377" s="550">
        <v>0</v>
      </c>
      <c r="O1377" s="550">
        <v>0</v>
      </c>
      <c r="P1377" s="550">
        <v>0</v>
      </c>
      <c r="Q1377" s="550">
        <v>0</v>
      </c>
      <c r="R1377" s="550">
        <v>300000</v>
      </c>
    </row>
    <row r="1378" spans="1:18">
      <c r="A1378" s="626" t="s">
        <v>1804</v>
      </c>
      <c r="B1378" s="626" t="s">
        <v>1989</v>
      </c>
      <c r="C1378" s="550">
        <v>3500000</v>
      </c>
      <c r="D1378" s="550">
        <v>0</v>
      </c>
      <c r="E1378" s="550">
        <v>0</v>
      </c>
      <c r="F1378" s="550">
        <v>0</v>
      </c>
      <c r="G1378" s="550">
        <v>0</v>
      </c>
      <c r="H1378" s="550">
        <v>-1470000</v>
      </c>
      <c r="I1378" s="550">
        <v>0</v>
      </c>
      <c r="J1378" s="550">
        <v>-1470000</v>
      </c>
      <c r="K1378" s="550">
        <v>2030000</v>
      </c>
      <c r="L1378" s="550">
        <v>2024400</v>
      </c>
      <c r="M1378" s="550">
        <v>2024400</v>
      </c>
      <c r="N1378" s="550">
        <v>0</v>
      </c>
      <c r="O1378" s="550">
        <v>0</v>
      </c>
      <c r="P1378" s="550">
        <v>0</v>
      </c>
      <c r="Q1378" s="550">
        <v>0</v>
      </c>
      <c r="R1378" s="550">
        <v>5600</v>
      </c>
    </row>
    <row r="1379" spans="1:18">
      <c r="A1379" s="622" t="s">
        <v>1805</v>
      </c>
      <c r="B1379" s="622" t="s">
        <v>321</v>
      </c>
      <c r="C1379" s="551">
        <v>3500000</v>
      </c>
      <c r="D1379" s="551">
        <v>0</v>
      </c>
      <c r="E1379" s="551">
        <v>0</v>
      </c>
      <c r="F1379" s="551">
        <v>0</v>
      </c>
      <c r="G1379" s="551">
        <v>0</v>
      </c>
      <c r="H1379" s="551">
        <v>-1470000</v>
      </c>
      <c r="I1379" s="551">
        <v>0</v>
      </c>
      <c r="J1379" s="551">
        <v>-1470000</v>
      </c>
      <c r="K1379" s="551">
        <v>2030000</v>
      </c>
      <c r="L1379" s="551">
        <v>2024400</v>
      </c>
      <c r="M1379" s="551">
        <v>2024400</v>
      </c>
      <c r="N1379" s="551">
        <v>0</v>
      </c>
      <c r="O1379" s="551">
        <v>0</v>
      </c>
      <c r="P1379" s="551">
        <v>0</v>
      </c>
      <c r="Q1379" s="551">
        <v>0</v>
      </c>
      <c r="R1379" s="551">
        <v>5600</v>
      </c>
    </row>
    <row r="1380" spans="1:18">
      <c r="A1380" s="626" t="s">
        <v>1806</v>
      </c>
      <c r="B1380" s="626" t="s">
        <v>144</v>
      </c>
      <c r="C1380" s="550">
        <v>3500000</v>
      </c>
      <c r="D1380" s="550">
        <v>0</v>
      </c>
      <c r="E1380" s="550">
        <v>0</v>
      </c>
      <c r="F1380" s="550">
        <v>0</v>
      </c>
      <c r="G1380" s="550"/>
      <c r="H1380" s="550">
        <v>-1470000</v>
      </c>
      <c r="I1380" s="550"/>
      <c r="J1380" s="550">
        <v>-1470000</v>
      </c>
      <c r="K1380" s="550">
        <v>2030000</v>
      </c>
      <c r="L1380" s="550">
        <v>2024400</v>
      </c>
      <c r="M1380" s="550">
        <v>2024400</v>
      </c>
      <c r="N1380" s="550">
        <v>0</v>
      </c>
      <c r="O1380" s="550">
        <v>0</v>
      </c>
      <c r="P1380" s="550">
        <v>0</v>
      </c>
      <c r="Q1380" s="550">
        <v>0</v>
      </c>
      <c r="R1380" s="550">
        <v>5600</v>
      </c>
    </row>
    <row r="1381" spans="1:18">
      <c r="A1381" s="626" t="s">
        <v>1804</v>
      </c>
      <c r="B1381" s="626" t="s">
        <v>2127</v>
      </c>
      <c r="C1381" s="550">
        <v>4900000</v>
      </c>
      <c r="D1381" s="550">
        <v>0</v>
      </c>
      <c r="E1381" s="550">
        <v>0</v>
      </c>
      <c r="F1381" s="550">
        <v>0</v>
      </c>
      <c r="G1381" s="550">
        <v>0</v>
      </c>
      <c r="H1381" s="550">
        <v>-1113000</v>
      </c>
      <c r="I1381" s="550">
        <v>0</v>
      </c>
      <c r="J1381" s="550">
        <v>-1113000</v>
      </c>
      <c r="K1381" s="550">
        <v>3787000</v>
      </c>
      <c r="L1381" s="550">
        <v>700000</v>
      </c>
      <c r="M1381" s="550">
        <v>700000</v>
      </c>
      <c r="N1381" s="550">
        <v>0</v>
      </c>
      <c r="O1381" s="550">
        <v>0</v>
      </c>
      <c r="P1381" s="550">
        <v>0</v>
      </c>
      <c r="Q1381" s="550">
        <v>0</v>
      </c>
      <c r="R1381" s="550">
        <v>3087000</v>
      </c>
    </row>
    <row r="1382" spans="1:18">
      <c r="A1382" s="622" t="s">
        <v>1805</v>
      </c>
      <c r="B1382" s="622" t="s">
        <v>321</v>
      </c>
      <c r="C1382" s="551">
        <v>4900000</v>
      </c>
      <c r="D1382" s="551">
        <v>0</v>
      </c>
      <c r="E1382" s="551">
        <v>0</v>
      </c>
      <c r="F1382" s="551">
        <v>0</v>
      </c>
      <c r="G1382" s="551">
        <v>0</v>
      </c>
      <c r="H1382" s="551">
        <v>-1113000</v>
      </c>
      <c r="I1382" s="551">
        <v>0</v>
      </c>
      <c r="J1382" s="551">
        <v>-1113000</v>
      </c>
      <c r="K1382" s="551">
        <v>3787000</v>
      </c>
      <c r="L1382" s="551">
        <v>700000</v>
      </c>
      <c r="M1382" s="551">
        <v>700000</v>
      </c>
      <c r="N1382" s="551">
        <v>0</v>
      </c>
      <c r="O1382" s="551">
        <v>0</v>
      </c>
      <c r="P1382" s="551">
        <v>0</v>
      </c>
      <c r="Q1382" s="551">
        <v>0</v>
      </c>
      <c r="R1382" s="551">
        <v>3087000</v>
      </c>
    </row>
    <row r="1383" spans="1:18">
      <c r="A1383" s="626" t="s">
        <v>1806</v>
      </c>
      <c r="B1383" s="626" t="s">
        <v>144</v>
      </c>
      <c r="C1383" s="550">
        <v>4900000</v>
      </c>
      <c r="D1383" s="550">
        <v>0</v>
      </c>
      <c r="E1383" s="550">
        <v>0</v>
      </c>
      <c r="F1383" s="550">
        <v>0</v>
      </c>
      <c r="G1383" s="550"/>
      <c r="H1383" s="550">
        <v>-1113000</v>
      </c>
      <c r="I1383" s="550"/>
      <c r="J1383" s="550">
        <v>-1113000</v>
      </c>
      <c r="K1383" s="550">
        <v>3787000</v>
      </c>
      <c r="L1383" s="550">
        <v>700000</v>
      </c>
      <c r="M1383" s="550">
        <v>700000</v>
      </c>
      <c r="N1383" s="550">
        <v>0</v>
      </c>
      <c r="O1383" s="550">
        <v>0</v>
      </c>
      <c r="P1383" s="550">
        <v>0</v>
      </c>
      <c r="Q1383" s="550">
        <v>0</v>
      </c>
      <c r="R1383" s="550">
        <v>3087000</v>
      </c>
    </row>
    <row r="1384" spans="1:18">
      <c r="A1384" s="626" t="s">
        <v>1804</v>
      </c>
      <c r="B1384" s="626" t="s">
        <v>2128</v>
      </c>
      <c r="C1384" s="550">
        <v>99166000</v>
      </c>
      <c r="D1384" s="550">
        <v>0</v>
      </c>
      <c r="E1384" s="550">
        <v>0</v>
      </c>
      <c r="F1384" s="550">
        <v>0</v>
      </c>
      <c r="G1384" s="550">
        <v>0</v>
      </c>
      <c r="H1384" s="550">
        <v>0</v>
      </c>
      <c r="I1384" s="550">
        <v>0</v>
      </c>
      <c r="J1384" s="550">
        <v>0</v>
      </c>
      <c r="K1384" s="550">
        <v>99166000</v>
      </c>
      <c r="L1384" s="550">
        <v>99162950</v>
      </c>
      <c r="M1384" s="550">
        <v>99162950</v>
      </c>
      <c r="N1384" s="550">
        <v>0</v>
      </c>
      <c r="O1384" s="550">
        <v>0</v>
      </c>
      <c r="P1384" s="550">
        <v>0</v>
      </c>
      <c r="Q1384" s="550">
        <v>0</v>
      </c>
      <c r="R1384" s="550">
        <v>3050</v>
      </c>
    </row>
    <row r="1385" spans="1:18">
      <c r="A1385" s="622" t="s">
        <v>1805</v>
      </c>
      <c r="B1385" s="622" t="s">
        <v>321</v>
      </c>
      <c r="C1385" s="551">
        <v>57590000</v>
      </c>
      <c r="D1385" s="551">
        <v>0</v>
      </c>
      <c r="E1385" s="551">
        <v>0</v>
      </c>
      <c r="F1385" s="551">
        <v>138000</v>
      </c>
      <c r="G1385" s="551">
        <v>0</v>
      </c>
      <c r="H1385" s="551">
        <v>0</v>
      </c>
      <c r="I1385" s="551">
        <v>0</v>
      </c>
      <c r="J1385" s="551">
        <v>138000</v>
      </c>
      <c r="K1385" s="551">
        <v>57728000</v>
      </c>
      <c r="L1385" s="551">
        <v>57727610</v>
      </c>
      <c r="M1385" s="551">
        <v>57727610</v>
      </c>
      <c r="N1385" s="551">
        <v>0</v>
      </c>
      <c r="O1385" s="551">
        <v>0</v>
      </c>
      <c r="P1385" s="551">
        <v>0</v>
      </c>
      <c r="Q1385" s="551">
        <v>0</v>
      </c>
      <c r="R1385" s="551">
        <v>390</v>
      </c>
    </row>
    <row r="1386" spans="1:18">
      <c r="A1386" s="626" t="s">
        <v>1806</v>
      </c>
      <c r="B1386" s="626" t="s">
        <v>144</v>
      </c>
      <c r="C1386" s="550">
        <v>1000000</v>
      </c>
      <c r="D1386" s="550">
        <v>0</v>
      </c>
      <c r="E1386" s="550">
        <v>0</v>
      </c>
      <c r="F1386" s="550">
        <v>-650000</v>
      </c>
      <c r="G1386" s="550"/>
      <c r="H1386" s="550">
        <v>0</v>
      </c>
      <c r="I1386" s="550"/>
      <c r="J1386" s="550">
        <v>-650000</v>
      </c>
      <c r="K1386" s="550">
        <v>350000</v>
      </c>
      <c r="L1386" s="550">
        <v>350000</v>
      </c>
      <c r="M1386" s="550">
        <v>350000</v>
      </c>
      <c r="N1386" s="550">
        <v>0</v>
      </c>
      <c r="O1386" s="550">
        <v>0</v>
      </c>
      <c r="P1386" s="550">
        <v>0</v>
      </c>
      <c r="Q1386" s="550">
        <v>0</v>
      </c>
      <c r="R1386" s="550">
        <v>0</v>
      </c>
    </row>
    <row r="1387" spans="1:18">
      <c r="A1387" s="626" t="s">
        <v>1806</v>
      </c>
      <c r="B1387" s="626" t="s">
        <v>204</v>
      </c>
      <c r="C1387" s="550">
        <v>36190000</v>
      </c>
      <c r="D1387" s="550">
        <v>0</v>
      </c>
      <c r="E1387" s="550">
        <v>0</v>
      </c>
      <c r="F1387" s="550">
        <v>4228000</v>
      </c>
      <c r="G1387" s="550"/>
      <c r="H1387" s="550">
        <v>0</v>
      </c>
      <c r="I1387" s="550"/>
      <c r="J1387" s="550">
        <v>4228000</v>
      </c>
      <c r="K1387" s="550">
        <v>40418000</v>
      </c>
      <c r="L1387" s="550">
        <v>40418000</v>
      </c>
      <c r="M1387" s="550">
        <v>40418000</v>
      </c>
      <c r="N1387" s="550">
        <v>0</v>
      </c>
      <c r="O1387" s="550">
        <v>0</v>
      </c>
      <c r="P1387" s="550">
        <v>0</v>
      </c>
      <c r="Q1387" s="550">
        <v>0</v>
      </c>
      <c r="R1387" s="550">
        <v>0</v>
      </c>
    </row>
    <row r="1388" spans="1:18">
      <c r="A1388" s="626" t="s">
        <v>1806</v>
      </c>
      <c r="B1388" s="626" t="s">
        <v>206</v>
      </c>
      <c r="C1388" s="550">
        <v>20400000</v>
      </c>
      <c r="D1388" s="550">
        <v>0</v>
      </c>
      <c r="E1388" s="550">
        <v>0</v>
      </c>
      <c r="F1388" s="550">
        <v>-3440000</v>
      </c>
      <c r="G1388" s="550"/>
      <c r="H1388" s="550">
        <v>0</v>
      </c>
      <c r="I1388" s="550"/>
      <c r="J1388" s="550">
        <v>-3440000</v>
      </c>
      <c r="K1388" s="550">
        <v>16960000</v>
      </c>
      <c r="L1388" s="550">
        <v>16959610</v>
      </c>
      <c r="M1388" s="550">
        <v>16959610</v>
      </c>
      <c r="N1388" s="550">
        <v>0</v>
      </c>
      <c r="O1388" s="550">
        <v>0</v>
      </c>
      <c r="P1388" s="550">
        <v>0</v>
      </c>
      <c r="Q1388" s="550">
        <v>0</v>
      </c>
      <c r="R1388" s="550">
        <v>390</v>
      </c>
    </row>
    <row r="1389" spans="1:18">
      <c r="A1389" s="622" t="s">
        <v>1805</v>
      </c>
      <c r="B1389" s="622" t="s">
        <v>256</v>
      </c>
      <c r="C1389" s="551">
        <v>400000</v>
      </c>
      <c r="D1389" s="551">
        <v>0</v>
      </c>
      <c r="E1389" s="551">
        <v>0</v>
      </c>
      <c r="F1389" s="551">
        <v>-200000</v>
      </c>
      <c r="G1389" s="551">
        <v>0</v>
      </c>
      <c r="H1389" s="551">
        <v>0</v>
      </c>
      <c r="I1389" s="551">
        <v>0</v>
      </c>
      <c r="J1389" s="551">
        <v>-200000</v>
      </c>
      <c r="K1389" s="551">
        <v>200000</v>
      </c>
      <c r="L1389" s="551">
        <v>200000</v>
      </c>
      <c r="M1389" s="551">
        <v>200000</v>
      </c>
      <c r="N1389" s="551">
        <v>0</v>
      </c>
      <c r="O1389" s="551">
        <v>0</v>
      </c>
      <c r="P1389" s="551">
        <v>0</v>
      </c>
      <c r="Q1389" s="551">
        <v>0</v>
      </c>
      <c r="R1389" s="551">
        <v>0</v>
      </c>
    </row>
    <row r="1390" spans="1:18">
      <c r="A1390" s="626" t="s">
        <v>1806</v>
      </c>
      <c r="B1390" s="626" t="s">
        <v>216</v>
      </c>
      <c r="C1390" s="550">
        <v>400000</v>
      </c>
      <c r="D1390" s="550">
        <v>0</v>
      </c>
      <c r="E1390" s="550">
        <v>0</v>
      </c>
      <c r="F1390" s="550">
        <v>-200000</v>
      </c>
      <c r="G1390" s="550"/>
      <c r="H1390" s="550">
        <v>0</v>
      </c>
      <c r="I1390" s="550"/>
      <c r="J1390" s="550">
        <v>-200000</v>
      </c>
      <c r="K1390" s="550">
        <v>200000</v>
      </c>
      <c r="L1390" s="550">
        <v>200000</v>
      </c>
      <c r="M1390" s="550">
        <v>200000</v>
      </c>
      <c r="N1390" s="550">
        <v>0</v>
      </c>
      <c r="O1390" s="550">
        <v>0</v>
      </c>
      <c r="P1390" s="550">
        <v>0</v>
      </c>
      <c r="Q1390" s="550">
        <v>0</v>
      </c>
      <c r="R1390" s="550">
        <v>0</v>
      </c>
    </row>
    <row r="1391" spans="1:18">
      <c r="A1391" s="622" t="s">
        <v>1805</v>
      </c>
      <c r="B1391" s="622" t="s">
        <v>1823</v>
      </c>
      <c r="C1391" s="551">
        <v>1078000</v>
      </c>
      <c r="D1391" s="551">
        <v>0</v>
      </c>
      <c r="E1391" s="551">
        <v>0</v>
      </c>
      <c r="F1391" s="551">
        <v>0</v>
      </c>
      <c r="G1391" s="551">
        <v>0</v>
      </c>
      <c r="H1391" s="551">
        <v>0</v>
      </c>
      <c r="I1391" s="551">
        <v>0</v>
      </c>
      <c r="J1391" s="551">
        <v>0</v>
      </c>
      <c r="K1391" s="551">
        <v>1078000</v>
      </c>
      <c r="L1391" s="551">
        <v>1078000</v>
      </c>
      <c r="M1391" s="551">
        <v>1078000</v>
      </c>
      <c r="N1391" s="551">
        <v>0</v>
      </c>
      <c r="O1391" s="551">
        <v>0</v>
      </c>
      <c r="P1391" s="551">
        <v>0</v>
      </c>
      <c r="Q1391" s="551">
        <v>0</v>
      </c>
      <c r="R1391" s="551">
        <v>0</v>
      </c>
    </row>
    <row r="1392" spans="1:18">
      <c r="A1392" s="626" t="s">
        <v>1806</v>
      </c>
      <c r="B1392" s="626" t="s">
        <v>260</v>
      </c>
      <c r="C1392" s="550">
        <v>1078000</v>
      </c>
      <c r="D1392" s="550">
        <v>0</v>
      </c>
      <c r="E1392" s="550">
        <v>0</v>
      </c>
      <c r="F1392" s="550">
        <v>0</v>
      </c>
      <c r="G1392" s="550"/>
      <c r="H1392" s="550">
        <v>0</v>
      </c>
      <c r="I1392" s="550"/>
      <c r="J1392" s="550">
        <v>0</v>
      </c>
      <c r="K1392" s="550">
        <v>1078000</v>
      </c>
      <c r="L1392" s="550">
        <v>1078000</v>
      </c>
      <c r="M1392" s="550">
        <v>1078000</v>
      </c>
      <c r="N1392" s="550">
        <v>0</v>
      </c>
      <c r="O1392" s="550">
        <v>0</v>
      </c>
      <c r="P1392" s="550">
        <v>0</v>
      </c>
      <c r="Q1392" s="550">
        <v>0</v>
      </c>
      <c r="R1392" s="550">
        <v>0</v>
      </c>
    </row>
    <row r="1393" spans="1:18">
      <c r="A1393" s="622" t="s">
        <v>1805</v>
      </c>
      <c r="B1393" s="622" t="s">
        <v>313</v>
      </c>
      <c r="C1393" s="551">
        <v>32169190</v>
      </c>
      <c r="D1393" s="551">
        <v>0</v>
      </c>
      <c r="E1393" s="551">
        <v>0</v>
      </c>
      <c r="F1393" s="551">
        <v>-139000</v>
      </c>
      <c r="G1393" s="551">
        <v>0</v>
      </c>
      <c r="H1393" s="551">
        <v>0</v>
      </c>
      <c r="I1393" s="551">
        <v>0</v>
      </c>
      <c r="J1393" s="551">
        <v>-139000</v>
      </c>
      <c r="K1393" s="551">
        <v>32030190</v>
      </c>
      <c r="L1393" s="551">
        <v>32030020</v>
      </c>
      <c r="M1393" s="551">
        <v>32030020</v>
      </c>
      <c r="N1393" s="551">
        <v>0</v>
      </c>
      <c r="O1393" s="551">
        <v>0</v>
      </c>
      <c r="P1393" s="551">
        <v>0</v>
      </c>
      <c r="Q1393" s="551">
        <v>0</v>
      </c>
      <c r="R1393" s="551">
        <v>170</v>
      </c>
    </row>
    <row r="1394" spans="1:18">
      <c r="A1394" s="626" t="s">
        <v>1806</v>
      </c>
      <c r="B1394" s="626" t="s">
        <v>2568</v>
      </c>
      <c r="C1394" s="550">
        <v>2987200</v>
      </c>
      <c r="D1394" s="550">
        <v>0</v>
      </c>
      <c r="E1394" s="550">
        <v>0</v>
      </c>
      <c r="F1394" s="550">
        <v>-139000</v>
      </c>
      <c r="G1394" s="550"/>
      <c r="H1394" s="550">
        <v>0</v>
      </c>
      <c r="I1394" s="550"/>
      <c r="J1394" s="550">
        <v>-139000</v>
      </c>
      <c r="K1394" s="550">
        <v>2848200</v>
      </c>
      <c r="L1394" s="550">
        <v>2848120</v>
      </c>
      <c r="M1394" s="550">
        <v>2848120</v>
      </c>
      <c r="N1394" s="550">
        <v>0</v>
      </c>
      <c r="O1394" s="550">
        <v>0</v>
      </c>
      <c r="P1394" s="550">
        <v>0</v>
      </c>
      <c r="Q1394" s="550">
        <v>0</v>
      </c>
      <c r="R1394" s="550">
        <v>80</v>
      </c>
    </row>
    <row r="1395" spans="1:18">
      <c r="A1395" s="626" t="s">
        <v>1806</v>
      </c>
      <c r="B1395" s="626" t="s">
        <v>2510</v>
      </c>
      <c r="C1395" s="550">
        <v>29181990</v>
      </c>
      <c r="D1395" s="550">
        <v>0</v>
      </c>
      <c r="E1395" s="550">
        <v>0</v>
      </c>
      <c r="F1395" s="550">
        <v>0</v>
      </c>
      <c r="G1395" s="550"/>
      <c r="H1395" s="550">
        <v>0</v>
      </c>
      <c r="I1395" s="550"/>
      <c r="J1395" s="550">
        <v>0</v>
      </c>
      <c r="K1395" s="550">
        <v>29181990</v>
      </c>
      <c r="L1395" s="550">
        <v>29181900</v>
      </c>
      <c r="M1395" s="550">
        <v>29181900</v>
      </c>
      <c r="N1395" s="550">
        <v>0</v>
      </c>
      <c r="O1395" s="550">
        <v>0</v>
      </c>
      <c r="P1395" s="550">
        <v>0</v>
      </c>
      <c r="Q1395" s="550">
        <v>0</v>
      </c>
      <c r="R1395" s="550">
        <v>90</v>
      </c>
    </row>
    <row r="1396" spans="1:18">
      <c r="A1396" s="622" t="s">
        <v>1805</v>
      </c>
      <c r="B1396" s="622" t="s">
        <v>315</v>
      </c>
      <c r="C1396" s="551">
        <v>488000</v>
      </c>
      <c r="D1396" s="551">
        <v>0</v>
      </c>
      <c r="E1396" s="551">
        <v>0</v>
      </c>
      <c r="F1396" s="551">
        <v>-36000</v>
      </c>
      <c r="G1396" s="551">
        <v>0</v>
      </c>
      <c r="H1396" s="551">
        <v>0</v>
      </c>
      <c r="I1396" s="551">
        <v>0</v>
      </c>
      <c r="J1396" s="551">
        <v>-36000</v>
      </c>
      <c r="K1396" s="551">
        <v>452000</v>
      </c>
      <c r="L1396" s="551">
        <v>451400</v>
      </c>
      <c r="M1396" s="551">
        <v>451400</v>
      </c>
      <c r="N1396" s="551">
        <v>0</v>
      </c>
      <c r="O1396" s="551">
        <v>0</v>
      </c>
      <c r="P1396" s="551">
        <v>0</v>
      </c>
      <c r="Q1396" s="551">
        <v>0</v>
      </c>
      <c r="R1396" s="551">
        <v>600</v>
      </c>
    </row>
    <row r="1397" spans="1:18">
      <c r="A1397" s="626" t="s">
        <v>1806</v>
      </c>
      <c r="B1397" s="626" t="s">
        <v>315</v>
      </c>
      <c r="C1397" s="550">
        <v>488000</v>
      </c>
      <c r="D1397" s="550">
        <v>0</v>
      </c>
      <c r="E1397" s="550">
        <v>0</v>
      </c>
      <c r="F1397" s="550">
        <v>-36000</v>
      </c>
      <c r="G1397" s="550"/>
      <c r="H1397" s="550">
        <v>0</v>
      </c>
      <c r="I1397" s="550"/>
      <c r="J1397" s="550">
        <v>-36000</v>
      </c>
      <c r="K1397" s="550">
        <v>452000</v>
      </c>
      <c r="L1397" s="550">
        <v>451400</v>
      </c>
      <c r="M1397" s="550">
        <v>451400</v>
      </c>
      <c r="N1397" s="550">
        <v>0</v>
      </c>
      <c r="O1397" s="550">
        <v>0</v>
      </c>
      <c r="P1397" s="550">
        <v>0</v>
      </c>
      <c r="Q1397" s="550">
        <v>0</v>
      </c>
      <c r="R1397" s="550">
        <v>600</v>
      </c>
    </row>
    <row r="1398" spans="1:18">
      <c r="A1398" s="622" t="s">
        <v>1805</v>
      </c>
      <c r="B1398" s="622" t="s">
        <v>1882</v>
      </c>
      <c r="C1398" s="551">
        <v>300000</v>
      </c>
      <c r="D1398" s="551">
        <v>0</v>
      </c>
      <c r="E1398" s="551">
        <v>0</v>
      </c>
      <c r="F1398" s="551">
        <v>0</v>
      </c>
      <c r="G1398" s="551">
        <v>0</v>
      </c>
      <c r="H1398" s="551">
        <v>0</v>
      </c>
      <c r="I1398" s="551">
        <v>0</v>
      </c>
      <c r="J1398" s="551">
        <v>0</v>
      </c>
      <c r="K1398" s="551">
        <v>300000</v>
      </c>
      <c r="L1398" s="551">
        <v>300000</v>
      </c>
      <c r="M1398" s="551">
        <v>300000</v>
      </c>
      <c r="N1398" s="551">
        <v>0</v>
      </c>
      <c r="O1398" s="551">
        <v>0</v>
      </c>
      <c r="P1398" s="551">
        <v>0</v>
      </c>
      <c r="Q1398" s="551">
        <v>0</v>
      </c>
      <c r="R1398" s="551">
        <v>0</v>
      </c>
    </row>
    <row r="1399" spans="1:18">
      <c r="A1399" s="626" t="s">
        <v>1806</v>
      </c>
      <c r="B1399" s="626" t="s">
        <v>2583</v>
      </c>
      <c r="C1399" s="550">
        <v>300000</v>
      </c>
      <c r="D1399" s="550">
        <v>0</v>
      </c>
      <c r="E1399" s="550">
        <v>0</v>
      </c>
      <c r="F1399" s="550">
        <v>0</v>
      </c>
      <c r="G1399" s="550"/>
      <c r="H1399" s="550">
        <v>0</v>
      </c>
      <c r="I1399" s="550"/>
      <c r="J1399" s="550">
        <v>0</v>
      </c>
      <c r="K1399" s="550">
        <v>300000</v>
      </c>
      <c r="L1399" s="550">
        <v>300000</v>
      </c>
      <c r="M1399" s="550">
        <v>300000</v>
      </c>
      <c r="N1399" s="550">
        <v>0</v>
      </c>
      <c r="O1399" s="550">
        <v>0</v>
      </c>
      <c r="P1399" s="550">
        <v>0</v>
      </c>
      <c r="Q1399" s="550">
        <v>0</v>
      </c>
      <c r="R1399" s="550">
        <v>0</v>
      </c>
    </row>
    <row r="1400" spans="1:18">
      <c r="A1400" s="622" t="s">
        <v>1805</v>
      </c>
      <c r="B1400" s="622" t="s">
        <v>2592</v>
      </c>
      <c r="C1400" s="551">
        <v>2847470</v>
      </c>
      <c r="D1400" s="551">
        <v>0</v>
      </c>
      <c r="E1400" s="551">
        <v>0</v>
      </c>
      <c r="F1400" s="551">
        <v>0</v>
      </c>
      <c r="G1400" s="551">
        <v>0</v>
      </c>
      <c r="H1400" s="551">
        <v>0</v>
      </c>
      <c r="I1400" s="551">
        <v>0</v>
      </c>
      <c r="J1400" s="551">
        <v>0</v>
      </c>
      <c r="K1400" s="551">
        <v>2847470</v>
      </c>
      <c r="L1400" s="551">
        <v>2847470</v>
      </c>
      <c r="M1400" s="551">
        <v>2847470</v>
      </c>
      <c r="N1400" s="551">
        <v>0</v>
      </c>
      <c r="O1400" s="551">
        <v>0</v>
      </c>
      <c r="P1400" s="551">
        <v>0</v>
      </c>
      <c r="Q1400" s="551">
        <v>0</v>
      </c>
      <c r="R1400" s="551">
        <v>0</v>
      </c>
    </row>
    <row r="1401" spans="1:18">
      <c r="A1401" s="626" t="s">
        <v>1806</v>
      </c>
      <c r="B1401" s="626" t="s">
        <v>2592</v>
      </c>
      <c r="C1401" s="550">
        <v>2847470</v>
      </c>
      <c r="D1401" s="550">
        <v>0</v>
      </c>
      <c r="E1401" s="550">
        <v>0</v>
      </c>
      <c r="F1401" s="550">
        <v>0</v>
      </c>
      <c r="G1401" s="550"/>
      <c r="H1401" s="550">
        <v>0</v>
      </c>
      <c r="I1401" s="550"/>
      <c r="J1401" s="550">
        <v>0</v>
      </c>
      <c r="K1401" s="550">
        <v>2847470</v>
      </c>
      <c r="L1401" s="550">
        <v>2847470</v>
      </c>
      <c r="M1401" s="550">
        <v>2847470</v>
      </c>
      <c r="N1401" s="550">
        <v>0</v>
      </c>
      <c r="O1401" s="550">
        <v>0</v>
      </c>
      <c r="P1401" s="550">
        <v>0</v>
      </c>
      <c r="Q1401" s="550">
        <v>0</v>
      </c>
      <c r="R1401" s="550">
        <v>0</v>
      </c>
    </row>
    <row r="1402" spans="1:18">
      <c r="A1402" s="622" t="s">
        <v>1805</v>
      </c>
      <c r="B1402" s="622" t="s">
        <v>298</v>
      </c>
      <c r="C1402" s="551">
        <v>2703340</v>
      </c>
      <c r="D1402" s="551">
        <v>0</v>
      </c>
      <c r="E1402" s="551">
        <v>0</v>
      </c>
      <c r="F1402" s="551">
        <v>72000</v>
      </c>
      <c r="G1402" s="551">
        <v>0</v>
      </c>
      <c r="H1402" s="551">
        <v>0</v>
      </c>
      <c r="I1402" s="551">
        <v>0</v>
      </c>
      <c r="J1402" s="551">
        <v>72000</v>
      </c>
      <c r="K1402" s="551">
        <v>2775340</v>
      </c>
      <c r="L1402" s="551">
        <v>2774290</v>
      </c>
      <c r="M1402" s="551">
        <v>2774290</v>
      </c>
      <c r="N1402" s="551">
        <v>0</v>
      </c>
      <c r="O1402" s="551">
        <v>0</v>
      </c>
      <c r="P1402" s="551">
        <v>0</v>
      </c>
      <c r="Q1402" s="551">
        <v>0</v>
      </c>
      <c r="R1402" s="551">
        <v>1050</v>
      </c>
    </row>
    <row r="1403" spans="1:18">
      <c r="A1403" s="626" t="s">
        <v>1806</v>
      </c>
      <c r="B1403" s="626" t="s">
        <v>2404</v>
      </c>
      <c r="C1403" s="550">
        <v>53500</v>
      </c>
      <c r="D1403" s="550">
        <v>0</v>
      </c>
      <c r="E1403" s="550">
        <v>0</v>
      </c>
      <c r="F1403" s="550">
        <v>6000</v>
      </c>
      <c r="G1403" s="550"/>
      <c r="H1403" s="550">
        <v>0</v>
      </c>
      <c r="I1403" s="550"/>
      <c r="J1403" s="550">
        <v>6000</v>
      </c>
      <c r="K1403" s="550">
        <v>59500</v>
      </c>
      <c r="L1403" s="550">
        <v>58730</v>
      </c>
      <c r="M1403" s="550">
        <v>58730</v>
      </c>
      <c r="N1403" s="550">
        <v>0</v>
      </c>
      <c r="O1403" s="550">
        <v>0</v>
      </c>
      <c r="P1403" s="550">
        <v>0</v>
      </c>
      <c r="Q1403" s="550">
        <v>0</v>
      </c>
      <c r="R1403" s="550">
        <v>770</v>
      </c>
    </row>
    <row r="1404" spans="1:18">
      <c r="A1404" s="626" t="s">
        <v>1806</v>
      </c>
      <c r="B1404" s="626" t="s">
        <v>2602</v>
      </c>
      <c r="C1404" s="550">
        <v>1214880</v>
      </c>
      <c r="D1404" s="550">
        <v>0</v>
      </c>
      <c r="E1404" s="550">
        <v>0</v>
      </c>
      <c r="F1404" s="550">
        <v>13000</v>
      </c>
      <c r="G1404" s="550"/>
      <c r="H1404" s="550">
        <v>0</v>
      </c>
      <c r="I1404" s="550"/>
      <c r="J1404" s="550">
        <v>13000</v>
      </c>
      <c r="K1404" s="550">
        <v>1227880</v>
      </c>
      <c r="L1404" s="550">
        <v>1227600</v>
      </c>
      <c r="M1404" s="550">
        <v>1227600</v>
      </c>
      <c r="N1404" s="550">
        <v>0</v>
      </c>
      <c r="O1404" s="550">
        <v>0</v>
      </c>
      <c r="P1404" s="550">
        <v>0</v>
      </c>
      <c r="Q1404" s="550">
        <v>0</v>
      </c>
      <c r="R1404" s="550">
        <v>280</v>
      </c>
    </row>
    <row r="1405" spans="1:18">
      <c r="A1405" s="626" t="s">
        <v>1806</v>
      </c>
      <c r="B1405" s="626" t="s">
        <v>2612</v>
      </c>
      <c r="C1405" s="550">
        <v>802680</v>
      </c>
      <c r="D1405" s="550">
        <v>0</v>
      </c>
      <c r="E1405" s="550">
        <v>0</v>
      </c>
      <c r="F1405" s="550">
        <v>94000</v>
      </c>
      <c r="G1405" s="550"/>
      <c r="H1405" s="550">
        <v>0</v>
      </c>
      <c r="I1405" s="550"/>
      <c r="J1405" s="550">
        <v>94000</v>
      </c>
      <c r="K1405" s="550">
        <v>896680</v>
      </c>
      <c r="L1405" s="550">
        <v>896680</v>
      </c>
      <c r="M1405" s="550">
        <v>896680</v>
      </c>
      <c r="N1405" s="550">
        <v>0</v>
      </c>
      <c r="O1405" s="550">
        <v>0</v>
      </c>
      <c r="P1405" s="550">
        <v>0</v>
      </c>
      <c r="Q1405" s="550">
        <v>0</v>
      </c>
      <c r="R1405" s="550">
        <v>0</v>
      </c>
    </row>
    <row r="1406" spans="1:18">
      <c r="A1406" s="626" t="s">
        <v>1806</v>
      </c>
      <c r="B1406" s="626" t="s">
        <v>319</v>
      </c>
      <c r="C1406" s="550">
        <v>218880</v>
      </c>
      <c r="D1406" s="550">
        <v>0</v>
      </c>
      <c r="E1406" s="550">
        <v>0</v>
      </c>
      <c r="F1406" s="550">
        <v>242000</v>
      </c>
      <c r="G1406" s="550"/>
      <c r="H1406" s="550">
        <v>0</v>
      </c>
      <c r="I1406" s="550"/>
      <c r="J1406" s="550">
        <v>242000</v>
      </c>
      <c r="K1406" s="550">
        <v>460880</v>
      </c>
      <c r="L1406" s="550">
        <v>460880</v>
      </c>
      <c r="M1406" s="550">
        <v>460880</v>
      </c>
      <c r="N1406" s="550">
        <v>0</v>
      </c>
      <c r="O1406" s="550">
        <v>0</v>
      </c>
      <c r="P1406" s="550">
        <v>0</v>
      </c>
      <c r="Q1406" s="550">
        <v>0</v>
      </c>
      <c r="R1406" s="550">
        <v>0</v>
      </c>
    </row>
    <row r="1407" spans="1:18">
      <c r="A1407" s="626" t="s">
        <v>1806</v>
      </c>
      <c r="B1407" s="626" t="s">
        <v>320</v>
      </c>
      <c r="C1407" s="550">
        <v>413400</v>
      </c>
      <c r="D1407" s="550">
        <v>0</v>
      </c>
      <c r="E1407" s="550">
        <v>0</v>
      </c>
      <c r="F1407" s="550">
        <v>-283000</v>
      </c>
      <c r="G1407" s="550"/>
      <c r="H1407" s="550">
        <v>0</v>
      </c>
      <c r="I1407" s="550"/>
      <c r="J1407" s="550">
        <v>-283000</v>
      </c>
      <c r="K1407" s="550">
        <v>130400</v>
      </c>
      <c r="L1407" s="550">
        <v>130400</v>
      </c>
      <c r="M1407" s="550">
        <v>130400</v>
      </c>
      <c r="N1407" s="550">
        <v>0</v>
      </c>
      <c r="O1407" s="550">
        <v>0</v>
      </c>
      <c r="P1407" s="550">
        <v>0</v>
      </c>
      <c r="Q1407" s="550">
        <v>0</v>
      </c>
      <c r="R1407" s="550">
        <v>0</v>
      </c>
    </row>
    <row r="1408" spans="1:18">
      <c r="A1408" s="622" t="s">
        <v>1805</v>
      </c>
      <c r="B1408" s="622" t="s">
        <v>192</v>
      </c>
      <c r="C1408" s="551">
        <v>990000</v>
      </c>
      <c r="D1408" s="551">
        <v>0</v>
      </c>
      <c r="E1408" s="551">
        <v>0</v>
      </c>
      <c r="F1408" s="551">
        <v>165000</v>
      </c>
      <c r="G1408" s="551">
        <v>0</v>
      </c>
      <c r="H1408" s="551">
        <v>0</v>
      </c>
      <c r="I1408" s="551">
        <v>0</v>
      </c>
      <c r="J1408" s="551">
        <v>165000</v>
      </c>
      <c r="K1408" s="551">
        <v>1155000</v>
      </c>
      <c r="L1408" s="551">
        <v>1154160</v>
      </c>
      <c r="M1408" s="551">
        <v>1154160</v>
      </c>
      <c r="N1408" s="551">
        <v>0</v>
      </c>
      <c r="O1408" s="551">
        <v>0</v>
      </c>
      <c r="P1408" s="551">
        <v>0</v>
      </c>
      <c r="Q1408" s="551">
        <v>0</v>
      </c>
      <c r="R1408" s="551">
        <v>840</v>
      </c>
    </row>
    <row r="1409" spans="1:18">
      <c r="A1409" s="626" t="s">
        <v>1806</v>
      </c>
      <c r="B1409" s="626" t="s">
        <v>226</v>
      </c>
      <c r="C1409" s="550">
        <v>930000</v>
      </c>
      <c r="D1409" s="550">
        <v>0</v>
      </c>
      <c r="E1409" s="550">
        <v>0</v>
      </c>
      <c r="F1409" s="550">
        <v>174000</v>
      </c>
      <c r="G1409" s="550"/>
      <c r="H1409" s="550">
        <v>0</v>
      </c>
      <c r="I1409" s="550"/>
      <c r="J1409" s="550">
        <v>174000</v>
      </c>
      <c r="K1409" s="550">
        <v>1104000</v>
      </c>
      <c r="L1409" s="550">
        <v>1104000</v>
      </c>
      <c r="M1409" s="550">
        <v>1104000</v>
      </c>
      <c r="N1409" s="550">
        <v>0</v>
      </c>
      <c r="O1409" s="550">
        <v>0</v>
      </c>
      <c r="P1409" s="550">
        <v>0</v>
      </c>
      <c r="Q1409" s="550">
        <v>0</v>
      </c>
      <c r="R1409" s="550">
        <v>0</v>
      </c>
    </row>
    <row r="1410" spans="1:18">
      <c r="A1410" s="626" t="s">
        <v>1806</v>
      </c>
      <c r="B1410" s="626" t="s">
        <v>225</v>
      </c>
      <c r="C1410" s="550">
        <v>60000</v>
      </c>
      <c r="D1410" s="550">
        <v>0</v>
      </c>
      <c r="E1410" s="550">
        <v>0</v>
      </c>
      <c r="F1410" s="550">
        <v>-9000</v>
      </c>
      <c r="G1410" s="550"/>
      <c r="H1410" s="550">
        <v>0</v>
      </c>
      <c r="I1410" s="550"/>
      <c r="J1410" s="550">
        <v>-9000</v>
      </c>
      <c r="K1410" s="550">
        <v>51000</v>
      </c>
      <c r="L1410" s="550">
        <v>50160</v>
      </c>
      <c r="M1410" s="550">
        <v>50160</v>
      </c>
      <c r="N1410" s="550">
        <v>0</v>
      </c>
      <c r="O1410" s="550">
        <v>0</v>
      </c>
      <c r="P1410" s="550">
        <v>0</v>
      </c>
      <c r="Q1410" s="550">
        <v>0</v>
      </c>
      <c r="R1410" s="550">
        <v>840</v>
      </c>
    </row>
    <row r="1411" spans="1:18">
      <c r="A1411" s="622" t="s">
        <v>1805</v>
      </c>
      <c r="B1411" s="622" t="s">
        <v>322</v>
      </c>
      <c r="C1411" s="551">
        <v>200000</v>
      </c>
      <c r="D1411" s="551">
        <v>0</v>
      </c>
      <c r="E1411" s="551">
        <v>0</v>
      </c>
      <c r="F1411" s="551">
        <v>0</v>
      </c>
      <c r="G1411" s="551">
        <v>0</v>
      </c>
      <c r="H1411" s="551">
        <v>0</v>
      </c>
      <c r="I1411" s="551">
        <v>0</v>
      </c>
      <c r="J1411" s="551">
        <v>0</v>
      </c>
      <c r="K1411" s="551">
        <v>200000</v>
      </c>
      <c r="L1411" s="551">
        <v>200000</v>
      </c>
      <c r="M1411" s="551">
        <v>200000</v>
      </c>
      <c r="N1411" s="551">
        <v>0</v>
      </c>
      <c r="O1411" s="551">
        <v>0</v>
      </c>
      <c r="P1411" s="551">
        <v>0</v>
      </c>
      <c r="Q1411" s="551">
        <v>0</v>
      </c>
      <c r="R1411" s="551">
        <v>0</v>
      </c>
    </row>
    <row r="1412" spans="1:18">
      <c r="A1412" s="626" t="s">
        <v>1806</v>
      </c>
      <c r="B1412" s="626" t="s">
        <v>323</v>
      </c>
      <c r="C1412" s="550">
        <v>200000</v>
      </c>
      <c r="D1412" s="550">
        <v>0</v>
      </c>
      <c r="E1412" s="550">
        <v>0</v>
      </c>
      <c r="F1412" s="550">
        <v>0</v>
      </c>
      <c r="G1412" s="550"/>
      <c r="H1412" s="550">
        <v>0</v>
      </c>
      <c r="I1412" s="550"/>
      <c r="J1412" s="550">
        <v>0</v>
      </c>
      <c r="K1412" s="550">
        <v>200000</v>
      </c>
      <c r="L1412" s="550">
        <v>200000</v>
      </c>
      <c r="M1412" s="550">
        <v>200000</v>
      </c>
      <c r="N1412" s="550">
        <v>0</v>
      </c>
      <c r="O1412" s="550">
        <v>0</v>
      </c>
      <c r="P1412" s="550">
        <v>0</v>
      </c>
      <c r="Q1412" s="550">
        <v>0</v>
      </c>
      <c r="R1412" s="550">
        <v>0</v>
      </c>
    </row>
    <row r="1413" spans="1:18">
      <c r="A1413" s="622" t="s">
        <v>1805</v>
      </c>
      <c r="B1413" s="622" t="s">
        <v>147</v>
      </c>
      <c r="C1413" s="551">
        <v>400000</v>
      </c>
      <c r="D1413" s="551">
        <v>0</v>
      </c>
      <c r="E1413" s="551">
        <v>0</v>
      </c>
      <c r="F1413" s="551">
        <v>0</v>
      </c>
      <c r="G1413" s="551">
        <v>0</v>
      </c>
      <c r="H1413" s="551">
        <v>0</v>
      </c>
      <c r="I1413" s="551">
        <v>0</v>
      </c>
      <c r="J1413" s="551">
        <v>0</v>
      </c>
      <c r="K1413" s="551">
        <v>400000</v>
      </c>
      <c r="L1413" s="551">
        <v>400000</v>
      </c>
      <c r="M1413" s="551">
        <v>400000</v>
      </c>
      <c r="N1413" s="551">
        <v>0</v>
      </c>
      <c r="O1413" s="551">
        <v>0</v>
      </c>
      <c r="P1413" s="551">
        <v>0</v>
      </c>
      <c r="Q1413" s="551">
        <v>0</v>
      </c>
      <c r="R1413" s="551">
        <v>0</v>
      </c>
    </row>
    <row r="1414" spans="1:18">
      <c r="A1414" s="626" t="s">
        <v>1806</v>
      </c>
      <c r="B1414" s="626" t="s">
        <v>148</v>
      </c>
      <c r="C1414" s="550">
        <v>400000</v>
      </c>
      <c r="D1414" s="550">
        <v>0</v>
      </c>
      <c r="E1414" s="550">
        <v>0</v>
      </c>
      <c r="F1414" s="550">
        <v>0</v>
      </c>
      <c r="G1414" s="550"/>
      <c r="H1414" s="550">
        <v>0</v>
      </c>
      <c r="I1414" s="550"/>
      <c r="J1414" s="550">
        <v>0</v>
      </c>
      <c r="K1414" s="550">
        <v>400000</v>
      </c>
      <c r="L1414" s="550">
        <v>400000</v>
      </c>
      <c r="M1414" s="550">
        <v>400000</v>
      </c>
      <c r="N1414" s="550">
        <v>0</v>
      </c>
      <c r="O1414" s="550">
        <v>0</v>
      </c>
      <c r="P1414" s="550">
        <v>0</v>
      </c>
      <c r="Q1414" s="550">
        <v>0</v>
      </c>
      <c r="R1414" s="550">
        <v>0</v>
      </c>
    </row>
    <row r="1415" spans="1:18">
      <c r="A1415" s="626" t="s">
        <v>1804</v>
      </c>
      <c r="B1415" s="626" t="s">
        <v>2129</v>
      </c>
      <c r="C1415" s="550">
        <v>68670000</v>
      </c>
      <c r="D1415" s="550">
        <v>0</v>
      </c>
      <c r="E1415" s="550">
        <v>0</v>
      </c>
      <c r="F1415" s="550">
        <v>0</v>
      </c>
      <c r="G1415" s="550">
        <v>0</v>
      </c>
      <c r="H1415" s="550">
        <v>-59961800</v>
      </c>
      <c r="I1415" s="550">
        <v>0</v>
      </c>
      <c r="J1415" s="550">
        <v>-59961800</v>
      </c>
      <c r="K1415" s="550">
        <v>8708200</v>
      </c>
      <c r="L1415" s="550">
        <v>7745200</v>
      </c>
      <c r="M1415" s="550">
        <v>7745200</v>
      </c>
      <c r="N1415" s="550">
        <v>0</v>
      </c>
      <c r="O1415" s="550">
        <v>0</v>
      </c>
      <c r="P1415" s="550">
        <v>0</v>
      </c>
      <c r="Q1415" s="550">
        <v>0</v>
      </c>
      <c r="R1415" s="550">
        <v>963000</v>
      </c>
    </row>
    <row r="1416" spans="1:18">
      <c r="A1416" s="622" t="s">
        <v>1805</v>
      </c>
      <c r="B1416" s="622" t="s">
        <v>321</v>
      </c>
      <c r="C1416" s="551">
        <v>15936000</v>
      </c>
      <c r="D1416" s="551">
        <v>0</v>
      </c>
      <c r="E1416" s="551">
        <v>0</v>
      </c>
      <c r="F1416" s="551">
        <v>0</v>
      </c>
      <c r="G1416" s="551">
        <v>0</v>
      </c>
      <c r="H1416" s="551">
        <v>-13090000</v>
      </c>
      <c r="I1416" s="551">
        <v>0</v>
      </c>
      <c r="J1416" s="551">
        <v>-13090000</v>
      </c>
      <c r="K1416" s="551">
        <v>2846000</v>
      </c>
      <c r="L1416" s="551">
        <v>2846000</v>
      </c>
      <c r="M1416" s="551">
        <v>2846000</v>
      </c>
      <c r="N1416" s="551">
        <v>0</v>
      </c>
      <c r="O1416" s="551">
        <v>0</v>
      </c>
      <c r="P1416" s="551">
        <v>0</v>
      </c>
      <c r="Q1416" s="551">
        <v>0</v>
      </c>
      <c r="R1416" s="551">
        <v>0</v>
      </c>
    </row>
    <row r="1417" spans="1:18">
      <c r="A1417" s="626" t="s">
        <v>1806</v>
      </c>
      <c r="B1417" s="626" t="s">
        <v>144</v>
      </c>
      <c r="C1417" s="550">
        <v>15936000</v>
      </c>
      <c r="D1417" s="550">
        <v>0</v>
      </c>
      <c r="E1417" s="550">
        <v>0</v>
      </c>
      <c r="F1417" s="550">
        <v>0</v>
      </c>
      <c r="G1417" s="550"/>
      <c r="H1417" s="550">
        <v>-13090000</v>
      </c>
      <c r="I1417" s="550"/>
      <c r="J1417" s="550">
        <v>-13090000</v>
      </c>
      <c r="K1417" s="550">
        <v>2846000</v>
      </c>
      <c r="L1417" s="550">
        <v>2846000</v>
      </c>
      <c r="M1417" s="550">
        <v>2846000</v>
      </c>
      <c r="N1417" s="550">
        <v>0</v>
      </c>
      <c r="O1417" s="550">
        <v>0</v>
      </c>
      <c r="P1417" s="550">
        <v>0</v>
      </c>
      <c r="Q1417" s="550">
        <v>0</v>
      </c>
      <c r="R1417" s="550">
        <v>0</v>
      </c>
    </row>
    <row r="1418" spans="1:18">
      <c r="A1418" s="622" t="s">
        <v>1805</v>
      </c>
      <c r="B1418" s="622" t="s">
        <v>278</v>
      </c>
      <c r="C1418" s="551">
        <v>2689000</v>
      </c>
      <c r="D1418" s="551">
        <v>0</v>
      </c>
      <c r="E1418" s="551">
        <v>0</v>
      </c>
      <c r="F1418" s="551">
        <v>0</v>
      </c>
      <c r="G1418" s="551">
        <v>0</v>
      </c>
      <c r="H1418" s="551">
        <v>-2689000</v>
      </c>
      <c r="I1418" s="551">
        <v>0</v>
      </c>
      <c r="J1418" s="551">
        <v>-2689000</v>
      </c>
      <c r="K1418" s="551">
        <v>0</v>
      </c>
      <c r="L1418" s="551">
        <v>0</v>
      </c>
      <c r="M1418" s="551">
        <v>0</v>
      </c>
      <c r="N1418" s="551">
        <v>0</v>
      </c>
      <c r="O1418" s="551">
        <v>0</v>
      </c>
      <c r="P1418" s="551">
        <v>0</v>
      </c>
      <c r="Q1418" s="551">
        <v>0</v>
      </c>
      <c r="R1418" s="551">
        <v>0</v>
      </c>
    </row>
    <row r="1419" spans="1:18">
      <c r="A1419" s="626" t="s">
        <v>1806</v>
      </c>
      <c r="B1419" s="626" t="s">
        <v>1279</v>
      </c>
      <c r="C1419" s="550">
        <v>2689000</v>
      </c>
      <c r="D1419" s="550">
        <v>0</v>
      </c>
      <c r="E1419" s="550">
        <v>0</v>
      </c>
      <c r="F1419" s="550">
        <v>0</v>
      </c>
      <c r="G1419" s="550"/>
      <c r="H1419" s="550">
        <v>-2689000</v>
      </c>
      <c r="I1419" s="550"/>
      <c r="J1419" s="550">
        <v>-2689000</v>
      </c>
      <c r="K1419" s="550">
        <v>0</v>
      </c>
      <c r="L1419" s="550">
        <v>0</v>
      </c>
      <c r="M1419" s="550">
        <v>0</v>
      </c>
      <c r="N1419" s="550">
        <v>0</v>
      </c>
      <c r="O1419" s="550">
        <v>0</v>
      </c>
      <c r="P1419" s="550">
        <v>0</v>
      </c>
      <c r="Q1419" s="550">
        <v>0</v>
      </c>
      <c r="R1419" s="550">
        <v>0</v>
      </c>
    </row>
    <row r="1420" spans="1:18">
      <c r="A1420" s="622" t="s">
        <v>1805</v>
      </c>
      <c r="B1420" s="622" t="s">
        <v>1897</v>
      </c>
      <c r="C1420" s="551">
        <v>1962000</v>
      </c>
      <c r="D1420" s="551">
        <v>0</v>
      </c>
      <c r="E1420" s="551">
        <v>0</v>
      </c>
      <c r="F1420" s="551">
        <v>0</v>
      </c>
      <c r="G1420" s="551">
        <v>0</v>
      </c>
      <c r="H1420" s="551">
        <v>-1962000</v>
      </c>
      <c r="I1420" s="551">
        <v>0</v>
      </c>
      <c r="J1420" s="551">
        <v>-1962000</v>
      </c>
      <c r="K1420" s="551">
        <v>0</v>
      </c>
      <c r="L1420" s="551">
        <v>0</v>
      </c>
      <c r="M1420" s="551">
        <v>0</v>
      </c>
      <c r="N1420" s="551">
        <v>0</v>
      </c>
      <c r="O1420" s="551">
        <v>0</v>
      </c>
      <c r="P1420" s="551">
        <v>0</v>
      </c>
      <c r="Q1420" s="551">
        <v>0</v>
      </c>
      <c r="R1420" s="551">
        <v>0</v>
      </c>
    </row>
    <row r="1421" spans="1:18">
      <c r="A1421" s="626" t="s">
        <v>1806</v>
      </c>
      <c r="B1421" s="626" t="s">
        <v>1897</v>
      </c>
      <c r="C1421" s="550">
        <v>1962000</v>
      </c>
      <c r="D1421" s="550">
        <v>0</v>
      </c>
      <c r="E1421" s="550">
        <v>0</v>
      </c>
      <c r="F1421" s="550">
        <v>0</v>
      </c>
      <c r="G1421" s="550"/>
      <c r="H1421" s="550">
        <v>-1962000</v>
      </c>
      <c r="I1421" s="550"/>
      <c r="J1421" s="550">
        <v>-1962000</v>
      </c>
      <c r="K1421" s="550">
        <v>0</v>
      </c>
      <c r="L1421" s="550">
        <v>0</v>
      </c>
      <c r="M1421" s="550">
        <v>0</v>
      </c>
      <c r="N1421" s="550">
        <v>0</v>
      </c>
      <c r="O1421" s="550">
        <v>0</v>
      </c>
      <c r="P1421" s="550">
        <v>0</v>
      </c>
      <c r="Q1421" s="550">
        <v>0</v>
      </c>
      <c r="R1421" s="550">
        <v>0</v>
      </c>
    </row>
    <row r="1422" spans="1:18">
      <c r="A1422" s="622" t="s">
        <v>1805</v>
      </c>
      <c r="B1422" s="622" t="s">
        <v>55</v>
      </c>
      <c r="C1422" s="551">
        <v>32700000</v>
      </c>
      <c r="D1422" s="551">
        <v>0</v>
      </c>
      <c r="E1422" s="551">
        <v>0</v>
      </c>
      <c r="F1422" s="551">
        <v>0</v>
      </c>
      <c r="G1422" s="551">
        <v>0</v>
      </c>
      <c r="H1422" s="551">
        <v>-28100000</v>
      </c>
      <c r="I1422" s="551">
        <v>0</v>
      </c>
      <c r="J1422" s="551">
        <v>-28100000</v>
      </c>
      <c r="K1422" s="551">
        <v>4600000</v>
      </c>
      <c r="L1422" s="551">
        <v>4600000</v>
      </c>
      <c r="M1422" s="551">
        <v>4600000</v>
      </c>
      <c r="N1422" s="551">
        <v>0</v>
      </c>
      <c r="O1422" s="551">
        <v>0</v>
      </c>
      <c r="P1422" s="551">
        <v>0</v>
      </c>
      <c r="Q1422" s="551">
        <v>0</v>
      </c>
      <c r="R1422" s="551">
        <v>0</v>
      </c>
    </row>
    <row r="1423" spans="1:18">
      <c r="A1423" s="626" t="s">
        <v>1806</v>
      </c>
      <c r="B1423" s="626" t="s">
        <v>1284</v>
      </c>
      <c r="C1423" s="550">
        <v>32700000</v>
      </c>
      <c r="D1423" s="550">
        <v>0</v>
      </c>
      <c r="E1423" s="550">
        <v>0</v>
      </c>
      <c r="F1423" s="550">
        <v>0</v>
      </c>
      <c r="G1423" s="550"/>
      <c r="H1423" s="550">
        <v>-28100000</v>
      </c>
      <c r="I1423" s="550"/>
      <c r="J1423" s="550">
        <v>-28100000</v>
      </c>
      <c r="K1423" s="550">
        <v>4600000</v>
      </c>
      <c r="L1423" s="550">
        <v>4600000</v>
      </c>
      <c r="M1423" s="550">
        <v>4600000</v>
      </c>
      <c r="N1423" s="550">
        <v>0</v>
      </c>
      <c r="O1423" s="550">
        <v>0</v>
      </c>
      <c r="P1423" s="550">
        <v>0</v>
      </c>
      <c r="Q1423" s="550">
        <v>0</v>
      </c>
      <c r="R1423" s="550">
        <v>0</v>
      </c>
    </row>
    <row r="1424" spans="1:18">
      <c r="A1424" s="622" t="s">
        <v>1805</v>
      </c>
      <c r="B1424" s="622" t="s">
        <v>192</v>
      </c>
      <c r="C1424" s="551">
        <v>10883000</v>
      </c>
      <c r="D1424" s="551">
        <v>0</v>
      </c>
      <c r="E1424" s="551">
        <v>0</v>
      </c>
      <c r="F1424" s="551">
        <v>0</v>
      </c>
      <c r="G1424" s="551">
        <v>0</v>
      </c>
      <c r="H1424" s="551">
        <v>-9620800</v>
      </c>
      <c r="I1424" s="551">
        <v>0</v>
      </c>
      <c r="J1424" s="551">
        <v>-9620800</v>
      </c>
      <c r="K1424" s="551">
        <v>1262200</v>
      </c>
      <c r="L1424" s="551">
        <v>299200</v>
      </c>
      <c r="M1424" s="551">
        <v>299200</v>
      </c>
      <c r="N1424" s="551">
        <v>0</v>
      </c>
      <c r="O1424" s="551">
        <v>0</v>
      </c>
      <c r="P1424" s="551">
        <v>0</v>
      </c>
      <c r="Q1424" s="551">
        <v>0</v>
      </c>
      <c r="R1424" s="551">
        <v>963000</v>
      </c>
    </row>
    <row r="1425" spans="1:18">
      <c r="A1425" s="626" t="s">
        <v>1806</v>
      </c>
      <c r="B1425" s="626" t="s">
        <v>226</v>
      </c>
      <c r="C1425" s="550">
        <v>8633000</v>
      </c>
      <c r="D1425" s="550">
        <v>0</v>
      </c>
      <c r="E1425" s="550">
        <v>0</v>
      </c>
      <c r="F1425" s="550">
        <v>0</v>
      </c>
      <c r="G1425" s="550"/>
      <c r="H1425" s="550">
        <v>-7670000</v>
      </c>
      <c r="I1425" s="550"/>
      <c r="J1425" s="550">
        <v>-7670000</v>
      </c>
      <c r="K1425" s="550">
        <v>963000</v>
      </c>
      <c r="L1425" s="550">
        <v>0</v>
      </c>
      <c r="M1425" s="550">
        <v>0</v>
      </c>
      <c r="N1425" s="550">
        <v>0</v>
      </c>
      <c r="O1425" s="550">
        <v>0</v>
      </c>
      <c r="P1425" s="550">
        <v>0</v>
      </c>
      <c r="Q1425" s="550">
        <v>0</v>
      </c>
      <c r="R1425" s="550">
        <v>963000</v>
      </c>
    </row>
    <row r="1426" spans="1:18">
      <c r="A1426" s="626" t="s">
        <v>1806</v>
      </c>
      <c r="B1426" s="626" t="s">
        <v>289</v>
      </c>
      <c r="C1426" s="550">
        <v>2250000</v>
      </c>
      <c r="D1426" s="550">
        <v>0</v>
      </c>
      <c r="E1426" s="550">
        <v>0</v>
      </c>
      <c r="F1426" s="550">
        <v>0</v>
      </c>
      <c r="G1426" s="550"/>
      <c r="H1426" s="550">
        <v>-1950800</v>
      </c>
      <c r="I1426" s="550"/>
      <c r="J1426" s="550">
        <v>-1950800</v>
      </c>
      <c r="K1426" s="550">
        <v>299200</v>
      </c>
      <c r="L1426" s="550">
        <v>299200</v>
      </c>
      <c r="M1426" s="550">
        <v>299200</v>
      </c>
      <c r="N1426" s="550">
        <v>0</v>
      </c>
      <c r="O1426" s="550">
        <v>0</v>
      </c>
      <c r="P1426" s="550">
        <v>0</v>
      </c>
      <c r="Q1426" s="550">
        <v>0</v>
      </c>
      <c r="R1426" s="550">
        <v>0</v>
      </c>
    </row>
    <row r="1427" spans="1:18">
      <c r="A1427" s="622" t="s">
        <v>1805</v>
      </c>
      <c r="B1427" s="622" t="s">
        <v>322</v>
      </c>
      <c r="C1427" s="551">
        <v>1500000</v>
      </c>
      <c r="D1427" s="551">
        <v>0</v>
      </c>
      <c r="E1427" s="551">
        <v>0</v>
      </c>
      <c r="F1427" s="551">
        <v>0</v>
      </c>
      <c r="G1427" s="551">
        <v>0</v>
      </c>
      <c r="H1427" s="551">
        <v>-1500000</v>
      </c>
      <c r="I1427" s="551">
        <v>0</v>
      </c>
      <c r="J1427" s="551">
        <v>-1500000</v>
      </c>
      <c r="K1427" s="551">
        <v>0</v>
      </c>
      <c r="L1427" s="551">
        <v>0</v>
      </c>
      <c r="M1427" s="551">
        <v>0</v>
      </c>
      <c r="N1427" s="551">
        <v>0</v>
      </c>
      <c r="O1427" s="551">
        <v>0</v>
      </c>
      <c r="P1427" s="551">
        <v>0</v>
      </c>
      <c r="Q1427" s="551">
        <v>0</v>
      </c>
      <c r="R1427" s="551">
        <v>0</v>
      </c>
    </row>
    <row r="1428" spans="1:18">
      <c r="A1428" s="626" t="s">
        <v>1806</v>
      </c>
      <c r="B1428" s="626" t="s">
        <v>323</v>
      </c>
      <c r="C1428" s="550">
        <v>1500000</v>
      </c>
      <c r="D1428" s="550">
        <v>0</v>
      </c>
      <c r="E1428" s="550">
        <v>0</v>
      </c>
      <c r="F1428" s="550">
        <v>0</v>
      </c>
      <c r="G1428" s="550"/>
      <c r="H1428" s="550">
        <v>-1500000</v>
      </c>
      <c r="I1428" s="550"/>
      <c r="J1428" s="550">
        <v>-1500000</v>
      </c>
      <c r="K1428" s="550">
        <v>0</v>
      </c>
      <c r="L1428" s="550">
        <v>0</v>
      </c>
      <c r="M1428" s="550">
        <v>0</v>
      </c>
      <c r="N1428" s="550">
        <v>0</v>
      </c>
      <c r="O1428" s="550">
        <v>0</v>
      </c>
      <c r="P1428" s="550">
        <v>0</v>
      </c>
      <c r="Q1428" s="550">
        <v>0</v>
      </c>
      <c r="R1428" s="550">
        <v>0</v>
      </c>
    </row>
    <row r="1429" spans="1:18">
      <c r="A1429" s="622" t="s">
        <v>1805</v>
      </c>
      <c r="B1429" s="622" t="s">
        <v>147</v>
      </c>
      <c r="C1429" s="551">
        <v>3000000</v>
      </c>
      <c r="D1429" s="551">
        <v>0</v>
      </c>
      <c r="E1429" s="551">
        <v>0</v>
      </c>
      <c r="F1429" s="551">
        <v>0</v>
      </c>
      <c r="G1429" s="551">
        <v>0</v>
      </c>
      <c r="H1429" s="551">
        <v>-3000000</v>
      </c>
      <c r="I1429" s="551">
        <v>0</v>
      </c>
      <c r="J1429" s="551">
        <v>-3000000</v>
      </c>
      <c r="K1429" s="551">
        <v>0</v>
      </c>
      <c r="L1429" s="551">
        <v>0</v>
      </c>
      <c r="M1429" s="551">
        <v>0</v>
      </c>
      <c r="N1429" s="551">
        <v>0</v>
      </c>
      <c r="O1429" s="551">
        <v>0</v>
      </c>
      <c r="P1429" s="551">
        <v>0</v>
      </c>
      <c r="Q1429" s="551">
        <v>0</v>
      </c>
      <c r="R1429" s="551">
        <v>0</v>
      </c>
    </row>
    <row r="1430" spans="1:18">
      <c r="A1430" s="626" t="s">
        <v>1806</v>
      </c>
      <c r="B1430" s="626" t="s">
        <v>148</v>
      </c>
      <c r="C1430" s="550">
        <v>3000000</v>
      </c>
      <c r="D1430" s="550">
        <v>0</v>
      </c>
      <c r="E1430" s="550">
        <v>0</v>
      </c>
      <c r="F1430" s="550">
        <v>0</v>
      </c>
      <c r="G1430" s="550"/>
      <c r="H1430" s="550">
        <v>-3000000</v>
      </c>
      <c r="I1430" s="550"/>
      <c r="J1430" s="550">
        <v>-3000000</v>
      </c>
      <c r="K1430" s="550">
        <v>0</v>
      </c>
      <c r="L1430" s="550">
        <v>0</v>
      </c>
      <c r="M1430" s="550">
        <v>0</v>
      </c>
      <c r="N1430" s="550">
        <v>0</v>
      </c>
      <c r="O1430" s="550">
        <v>0</v>
      </c>
      <c r="P1430" s="550">
        <v>0</v>
      </c>
      <c r="Q1430" s="550">
        <v>0</v>
      </c>
      <c r="R1430" s="550">
        <v>0</v>
      </c>
    </row>
    <row r="1431" spans="1:18">
      <c r="A1431" s="627" t="s">
        <v>1802</v>
      </c>
      <c r="B1431" s="622" t="s">
        <v>2130</v>
      </c>
      <c r="C1431" s="549">
        <v>2975030850</v>
      </c>
      <c r="D1431" s="549">
        <v>0</v>
      </c>
      <c r="E1431" s="549">
        <v>0</v>
      </c>
      <c r="F1431" s="549">
        <v>0</v>
      </c>
      <c r="G1431" s="549">
        <v>0</v>
      </c>
      <c r="H1431" s="549">
        <v>19982710</v>
      </c>
      <c r="I1431" s="549">
        <v>-15900000</v>
      </c>
      <c r="J1431" s="549">
        <v>4082710</v>
      </c>
      <c r="K1431" s="549">
        <v>2979113560</v>
      </c>
      <c r="L1431" s="549">
        <v>2971587500</v>
      </c>
      <c r="M1431" s="549">
        <v>2971587500</v>
      </c>
      <c r="N1431" s="549">
        <v>0</v>
      </c>
      <c r="O1431" s="549">
        <v>0</v>
      </c>
      <c r="P1431" s="549">
        <v>0</v>
      </c>
      <c r="Q1431" s="549">
        <v>0</v>
      </c>
      <c r="R1431" s="549">
        <v>7526060</v>
      </c>
    </row>
    <row r="1432" spans="1:18">
      <c r="A1432" s="622" t="s">
        <v>1803</v>
      </c>
      <c r="B1432" s="622" t="s">
        <v>2131</v>
      </c>
      <c r="C1432" s="550">
        <v>1411830060</v>
      </c>
      <c r="D1432" s="550">
        <v>0</v>
      </c>
      <c r="E1432" s="550">
        <v>0</v>
      </c>
      <c r="F1432" s="550">
        <v>0</v>
      </c>
      <c r="G1432" s="550">
        <v>0</v>
      </c>
      <c r="H1432" s="550">
        <v>19982710</v>
      </c>
      <c r="I1432" s="550">
        <v>-15900000</v>
      </c>
      <c r="J1432" s="550">
        <v>4082710</v>
      </c>
      <c r="K1432" s="550">
        <v>1415912770</v>
      </c>
      <c r="L1432" s="550">
        <v>1412465690</v>
      </c>
      <c r="M1432" s="550">
        <v>1412465690</v>
      </c>
      <c r="N1432" s="550">
        <v>0</v>
      </c>
      <c r="O1432" s="550">
        <v>0</v>
      </c>
      <c r="P1432" s="550">
        <v>0</v>
      </c>
      <c r="Q1432" s="550">
        <v>0</v>
      </c>
      <c r="R1432" s="550">
        <v>3447080</v>
      </c>
    </row>
    <row r="1433" spans="1:18">
      <c r="A1433" s="626" t="s">
        <v>1804</v>
      </c>
      <c r="B1433" s="626" t="s">
        <v>2425</v>
      </c>
      <c r="C1433" s="550">
        <v>18000000</v>
      </c>
      <c r="D1433" s="550">
        <v>0</v>
      </c>
      <c r="E1433" s="550">
        <v>0</v>
      </c>
      <c r="F1433" s="550">
        <v>0</v>
      </c>
      <c r="G1433" s="550">
        <v>0</v>
      </c>
      <c r="H1433" s="550">
        <v>0</v>
      </c>
      <c r="I1433" s="550">
        <v>0</v>
      </c>
      <c r="J1433" s="550">
        <v>0</v>
      </c>
      <c r="K1433" s="550">
        <v>18000000</v>
      </c>
      <c r="L1433" s="550">
        <v>17944520</v>
      </c>
      <c r="M1433" s="550">
        <v>17944520</v>
      </c>
      <c r="N1433" s="550">
        <v>0</v>
      </c>
      <c r="O1433" s="550">
        <v>0</v>
      </c>
      <c r="P1433" s="550">
        <v>0</v>
      </c>
      <c r="Q1433" s="550">
        <v>0</v>
      </c>
      <c r="R1433" s="550">
        <v>55480</v>
      </c>
    </row>
    <row r="1434" spans="1:18">
      <c r="A1434" s="622" t="s">
        <v>1805</v>
      </c>
      <c r="B1434" s="622" t="s">
        <v>321</v>
      </c>
      <c r="C1434" s="551">
        <v>14252000</v>
      </c>
      <c r="D1434" s="551">
        <v>0</v>
      </c>
      <c r="E1434" s="551">
        <v>0</v>
      </c>
      <c r="F1434" s="551">
        <v>0</v>
      </c>
      <c r="G1434" s="551">
        <v>0</v>
      </c>
      <c r="H1434" s="551">
        <v>0</v>
      </c>
      <c r="I1434" s="551">
        <v>0</v>
      </c>
      <c r="J1434" s="551">
        <v>0</v>
      </c>
      <c r="K1434" s="551">
        <v>14252000</v>
      </c>
      <c r="L1434" s="551">
        <v>14252000</v>
      </c>
      <c r="M1434" s="551">
        <v>14252000</v>
      </c>
      <c r="N1434" s="551">
        <v>0</v>
      </c>
      <c r="O1434" s="551">
        <v>0</v>
      </c>
      <c r="P1434" s="551">
        <v>0</v>
      </c>
      <c r="Q1434" s="551">
        <v>0</v>
      </c>
      <c r="R1434" s="551">
        <v>0</v>
      </c>
    </row>
    <row r="1435" spans="1:18">
      <c r="A1435" s="626" t="s">
        <v>1806</v>
      </c>
      <c r="B1435" s="626" t="s">
        <v>204</v>
      </c>
      <c r="C1435" s="550">
        <v>14252000</v>
      </c>
      <c r="D1435" s="550">
        <v>0</v>
      </c>
      <c r="E1435" s="550">
        <v>0</v>
      </c>
      <c r="F1435" s="550">
        <v>0</v>
      </c>
      <c r="G1435" s="550"/>
      <c r="H1435" s="550">
        <v>0</v>
      </c>
      <c r="I1435" s="550"/>
      <c r="J1435" s="550">
        <v>0</v>
      </c>
      <c r="K1435" s="550">
        <v>14252000</v>
      </c>
      <c r="L1435" s="550">
        <v>14252000</v>
      </c>
      <c r="M1435" s="550">
        <v>14252000</v>
      </c>
      <c r="N1435" s="550">
        <v>0</v>
      </c>
      <c r="O1435" s="550">
        <v>0</v>
      </c>
      <c r="P1435" s="550">
        <v>0</v>
      </c>
      <c r="Q1435" s="550">
        <v>0</v>
      </c>
      <c r="R1435" s="550">
        <v>0</v>
      </c>
    </row>
    <row r="1436" spans="1:18">
      <c r="A1436" s="622" t="s">
        <v>1805</v>
      </c>
      <c r="B1436" s="622" t="s">
        <v>315</v>
      </c>
      <c r="C1436" s="551">
        <v>1318000</v>
      </c>
      <c r="D1436" s="551">
        <v>0</v>
      </c>
      <c r="E1436" s="551">
        <v>0</v>
      </c>
      <c r="F1436" s="551">
        <v>0</v>
      </c>
      <c r="G1436" s="551">
        <v>0</v>
      </c>
      <c r="H1436" s="551">
        <v>0</v>
      </c>
      <c r="I1436" s="551">
        <v>0</v>
      </c>
      <c r="J1436" s="551">
        <v>0</v>
      </c>
      <c r="K1436" s="551">
        <v>1318000</v>
      </c>
      <c r="L1436" s="551">
        <v>1317600</v>
      </c>
      <c r="M1436" s="551">
        <v>1317600</v>
      </c>
      <c r="N1436" s="551">
        <v>0</v>
      </c>
      <c r="O1436" s="551">
        <v>0</v>
      </c>
      <c r="P1436" s="551">
        <v>0</v>
      </c>
      <c r="Q1436" s="551">
        <v>0</v>
      </c>
      <c r="R1436" s="551">
        <v>400</v>
      </c>
    </row>
    <row r="1437" spans="1:18">
      <c r="A1437" s="626" t="s">
        <v>1806</v>
      </c>
      <c r="B1437" s="626" t="s">
        <v>315</v>
      </c>
      <c r="C1437" s="550">
        <v>1318000</v>
      </c>
      <c r="D1437" s="550">
        <v>0</v>
      </c>
      <c r="E1437" s="550">
        <v>0</v>
      </c>
      <c r="F1437" s="550">
        <v>0</v>
      </c>
      <c r="G1437" s="550"/>
      <c r="H1437" s="550">
        <v>0</v>
      </c>
      <c r="I1437" s="550"/>
      <c r="J1437" s="550">
        <v>0</v>
      </c>
      <c r="K1437" s="550">
        <v>1318000</v>
      </c>
      <c r="L1437" s="550">
        <v>1317600</v>
      </c>
      <c r="M1437" s="550">
        <v>1317600</v>
      </c>
      <c r="N1437" s="550">
        <v>0</v>
      </c>
      <c r="O1437" s="550">
        <v>0</v>
      </c>
      <c r="P1437" s="550">
        <v>0</v>
      </c>
      <c r="Q1437" s="550">
        <v>0</v>
      </c>
      <c r="R1437" s="550">
        <v>400</v>
      </c>
    </row>
    <row r="1438" spans="1:18">
      <c r="A1438" s="622" t="s">
        <v>1805</v>
      </c>
      <c r="B1438" s="622" t="s">
        <v>192</v>
      </c>
      <c r="C1438" s="551">
        <v>2430000</v>
      </c>
      <c r="D1438" s="551">
        <v>0</v>
      </c>
      <c r="E1438" s="551">
        <v>0</v>
      </c>
      <c r="F1438" s="551">
        <v>0</v>
      </c>
      <c r="G1438" s="551">
        <v>0</v>
      </c>
      <c r="H1438" s="551">
        <v>0</v>
      </c>
      <c r="I1438" s="551">
        <v>0</v>
      </c>
      <c r="J1438" s="551">
        <v>0</v>
      </c>
      <c r="K1438" s="551">
        <v>2430000</v>
      </c>
      <c r="L1438" s="551">
        <v>2374920</v>
      </c>
      <c r="M1438" s="551">
        <v>2374920</v>
      </c>
      <c r="N1438" s="551">
        <v>0</v>
      </c>
      <c r="O1438" s="551">
        <v>0</v>
      </c>
      <c r="P1438" s="551">
        <v>0</v>
      </c>
      <c r="Q1438" s="551">
        <v>0</v>
      </c>
      <c r="R1438" s="551">
        <v>55080</v>
      </c>
    </row>
    <row r="1439" spans="1:18">
      <c r="A1439" s="626" t="s">
        <v>1806</v>
      </c>
      <c r="B1439" s="626" t="s">
        <v>225</v>
      </c>
      <c r="C1439" s="550">
        <v>2430000</v>
      </c>
      <c r="D1439" s="550">
        <v>0</v>
      </c>
      <c r="E1439" s="550">
        <v>0</v>
      </c>
      <c r="F1439" s="550">
        <v>0</v>
      </c>
      <c r="G1439" s="550"/>
      <c r="H1439" s="550">
        <v>0</v>
      </c>
      <c r="I1439" s="550"/>
      <c r="J1439" s="550">
        <v>0</v>
      </c>
      <c r="K1439" s="550">
        <v>2430000</v>
      </c>
      <c r="L1439" s="550">
        <v>2374920</v>
      </c>
      <c r="M1439" s="550">
        <v>2374920</v>
      </c>
      <c r="N1439" s="550">
        <v>0</v>
      </c>
      <c r="O1439" s="550">
        <v>0</v>
      </c>
      <c r="P1439" s="550">
        <v>0</v>
      </c>
      <c r="Q1439" s="550">
        <v>0</v>
      </c>
      <c r="R1439" s="550">
        <v>55080</v>
      </c>
    </row>
    <row r="1440" spans="1:18">
      <c r="A1440" s="626" t="s">
        <v>1804</v>
      </c>
      <c r="B1440" s="626" t="s">
        <v>2437</v>
      </c>
      <c r="C1440" s="550">
        <v>1035553000</v>
      </c>
      <c r="D1440" s="550">
        <v>0</v>
      </c>
      <c r="E1440" s="550">
        <v>0</v>
      </c>
      <c r="F1440" s="550">
        <v>0</v>
      </c>
      <c r="G1440" s="550">
        <v>0</v>
      </c>
      <c r="H1440" s="550">
        <v>0</v>
      </c>
      <c r="I1440" s="550">
        <v>0</v>
      </c>
      <c r="J1440" s="550">
        <v>0</v>
      </c>
      <c r="K1440" s="550">
        <v>1035553000</v>
      </c>
      <c r="L1440" s="550">
        <v>1035553000</v>
      </c>
      <c r="M1440" s="550">
        <v>1035553000</v>
      </c>
      <c r="N1440" s="550">
        <v>0</v>
      </c>
      <c r="O1440" s="550">
        <v>0</v>
      </c>
      <c r="P1440" s="550">
        <v>0</v>
      </c>
      <c r="Q1440" s="550">
        <v>0</v>
      </c>
      <c r="R1440" s="550">
        <v>0</v>
      </c>
    </row>
    <row r="1441" spans="1:18">
      <c r="A1441" s="622" t="s">
        <v>1805</v>
      </c>
      <c r="B1441" s="622" t="s">
        <v>203</v>
      </c>
      <c r="C1441" s="551">
        <v>1035553000</v>
      </c>
      <c r="D1441" s="551">
        <v>0</v>
      </c>
      <c r="E1441" s="551">
        <v>0</v>
      </c>
      <c r="F1441" s="551">
        <v>0</v>
      </c>
      <c r="G1441" s="551">
        <v>0</v>
      </c>
      <c r="H1441" s="551">
        <v>0</v>
      </c>
      <c r="I1441" s="551">
        <v>0</v>
      </c>
      <c r="J1441" s="551">
        <v>0</v>
      </c>
      <c r="K1441" s="551">
        <v>1035553000</v>
      </c>
      <c r="L1441" s="551">
        <v>1035553000</v>
      </c>
      <c r="M1441" s="551">
        <v>1035553000</v>
      </c>
      <c r="N1441" s="551">
        <v>0</v>
      </c>
      <c r="O1441" s="551">
        <v>0</v>
      </c>
      <c r="P1441" s="551">
        <v>0</v>
      </c>
      <c r="Q1441" s="551">
        <v>0</v>
      </c>
      <c r="R1441" s="551">
        <v>0</v>
      </c>
    </row>
    <row r="1442" spans="1:18">
      <c r="A1442" s="626" t="s">
        <v>1806</v>
      </c>
      <c r="B1442" s="626" t="s">
        <v>203</v>
      </c>
      <c r="C1442" s="550">
        <v>1035553000</v>
      </c>
      <c r="D1442" s="550">
        <v>0</v>
      </c>
      <c r="E1442" s="550">
        <v>0</v>
      </c>
      <c r="F1442" s="550">
        <v>0</v>
      </c>
      <c r="G1442" s="550"/>
      <c r="H1442" s="550">
        <v>0</v>
      </c>
      <c r="I1442" s="550"/>
      <c r="J1442" s="550">
        <v>0</v>
      </c>
      <c r="K1442" s="550">
        <v>1035553000</v>
      </c>
      <c r="L1442" s="550">
        <v>1035553000</v>
      </c>
      <c r="M1442" s="550">
        <v>1035553000</v>
      </c>
      <c r="N1442" s="550">
        <v>0</v>
      </c>
      <c r="O1442" s="550">
        <v>0</v>
      </c>
      <c r="P1442" s="550">
        <v>0</v>
      </c>
      <c r="Q1442" s="550">
        <v>0</v>
      </c>
      <c r="R1442" s="550">
        <v>0</v>
      </c>
    </row>
    <row r="1443" spans="1:18">
      <c r="A1443" s="622" t="s">
        <v>1804</v>
      </c>
      <c r="B1443" s="622" t="s">
        <v>1889</v>
      </c>
      <c r="C1443" s="550">
        <v>337800060</v>
      </c>
      <c r="D1443" s="550">
        <v>0</v>
      </c>
      <c r="E1443" s="550">
        <v>0</v>
      </c>
      <c r="F1443" s="550">
        <v>0</v>
      </c>
      <c r="G1443" s="550">
        <v>0</v>
      </c>
      <c r="H1443" s="550">
        <v>19982710</v>
      </c>
      <c r="I1443" s="550">
        <v>-15900000</v>
      </c>
      <c r="J1443" s="550">
        <v>4082710</v>
      </c>
      <c r="K1443" s="550">
        <v>341882770</v>
      </c>
      <c r="L1443" s="550">
        <v>341882770</v>
      </c>
      <c r="M1443" s="550">
        <v>341882770</v>
      </c>
      <c r="N1443" s="550">
        <v>0</v>
      </c>
      <c r="O1443" s="550">
        <v>0</v>
      </c>
      <c r="P1443" s="550">
        <v>0</v>
      </c>
      <c r="Q1443" s="550">
        <v>0</v>
      </c>
      <c r="R1443" s="550">
        <v>0</v>
      </c>
    </row>
    <row r="1444" spans="1:18">
      <c r="A1444" s="622" t="s">
        <v>1805</v>
      </c>
      <c r="B1444" s="622" t="s">
        <v>321</v>
      </c>
      <c r="C1444" s="551">
        <v>3353440</v>
      </c>
      <c r="D1444" s="551">
        <v>0</v>
      </c>
      <c r="E1444" s="551">
        <v>0</v>
      </c>
      <c r="F1444" s="551">
        <v>0</v>
      </c>
      <c r="G1444" s="551">
        <v>0</v>
      </c>
      <c r="H1444" s="551">
        <v>1031960</v>
      </c>
      <c r="I1444" s="551">
        <v>0</v>
      </c>
      <c r="J1444" s="551">
        <v>1031960</v>
      </c>
      <c r="K1444" s="551">
        <v>4385400</v>
      </c>
      <c r="L1444" s="551">
        <v>4385400</v>
      </c>
      <c r="M1444" s="551">
        <v>4385400</v>
      </c>
      <c r="N1444" s="551">
        <v>0</v>
      </c>
      <c r="O1444" s="551">
        <v>0</v>
      </c>
      <c r="P1444" s="551">
        <v>0</v>
      </c>
      <c r="Q1444" s="551">
        <v>0</v>
      </c>
      <c r="R1444" s="551">
        <v>0</v>
      </c>
    </row>
    <row r="1445" spans="1:18">
      <c r="A1445" s="622" t="s">
        <v>1806</v>
      </c>
      <c r="B1445" s="622" t="s">
        <v>144</v>
      </c>
      <c r="C1445" s="550">
        <v>900440</v>
      </c>
      <c r="D1445" s="550">
        <v>0</v>
      </c>
      <c r="E1445" s="550">
        <v>0</v>
      </c>
      <c r="F1445" s="550">
        <v>0</v>
      </c>
      <c r="G1445" s="550"/>
      <c r="H1445" s="550">
        <v>1990960</v>
      </c>
      <c r="I1445" s="550"/>
      <c r="J1445" s="550">
        <v>1990960</v>
      </c>
      <c r="K1445" s="550">
        <v>2891400</v>
      </c>
      <c r="L1445" s="550">
        <v>2891400</v>
      </c>
      <c r="M1445" s="550">
        <v>2891400</v>
      </c>
      <c r="N1445" s="550">
        <v>0</v>
      </c>
      <c r="O1445" s="550">
        <v>0</v>
      </c>
      <c r="P1445" s="550">
        <v>0</v>
      </c>
      <c r="Q1445" s="550">
        <v>0</v>
      </c>
      <c r="R1445" s="550">
        <v>0</v>
      </c>
    </row>
    <row r="1446" spans="1:18">
      <c r="A1446" s="622" t="s">
        <v>1806</v>
      </c>
      <c r="B1446" s="622" t="s">
        <v>220</v>
      </c>
      <c r="C1446" s="550">
        <v>2453000</v>
      </c>
      <c r="D1446" s="550">
        <v>0</v>
      </c>
      <c r="E1446" s="550">
        <v>0</v>
      </c>
      <c r="F1446" s="550">
        <v>0</v>
      </c>
      <c r="G1446" s="550"/>
      <c r="H1446" s="550">
        <v>-959000</v>
      </c>
      <c r="I1446" s="550"/>
      <c r="J1446" s="550">
        <v>-959000</v>
      </c>
      <c r="K1446" s="550">
        <v>1494000</v>
      </c>
      <c r="L1446" s="550">
        <v>1494000</v>
      </c>
      <c r="M1446" s="550">
        <v>1494000</v>
      </c>
      <c r="N1446" s="550">
        <v>0</v>
      </c>
      <c r="O1446" s="550">
        <v>0</v>
      </c>
      <c r="P1446" s="550">
        <v>0</v>
      </c>
      <c r="Q1446" s="550">
        <v>0</v>
      </c>
      <c r="R1446" s="550">
        <v>0</v>
      </c>
    </row>
    <row r="1447" spans="1:18">
      <c r="A1447" s="622" t="s">
        <v>1805</v>
      </c>
      <c r="B1447" s="622" t="s">
        <v>278</v>
      </c>
      <c r="C1447" s="551">
        <v>0</v>
      </c>
      <c r="D1447" s="551">
        <v>0</v>
      </c>
      <c r="E1447" s="551">
        <v>0</v>
      </c>
      <c r="F1447" s="551">
        <v>0</v>
      </c>
      <c r="G1447" s="551">
        <v>0</v>
      </c>
      <c r="H1447" s="551">
        <v>29963000</v>
      </c>
      <c r="I1447" s="551">
        <v>0</v>
      </c>
      <c r="J1447" s="551">
        <v>29963000</v>
      </c>
      <c r="K1447" s="551">
        <v>29963000</v>
      </c>
      <c r="L1447" s="551">
        <v>29963000</v>
      </c>
      <c r="M1447" s="551">
        <v>29963000</v>
      </c>
      <c r="N1447" s="551">
        <v>0</v>
      </c>
      <c r="O1447" s="551">
        <v>0</v>
      </c>
      <c r="P1447" s="551">
        <v>0</v>
      </c>
      <c r="Q1447" s="551">
        <v>0</v>
      </c>
      <c r="R1447" s="551">
        <v>0</v>
      </c>
    </row>
    <row r="1448" spans="1:18">
      <c r="A1448" s="622" t="s">
        <v>1806</v>
      </c>
      <c r="B1448" s="622" t="s">
        <v>279</v>
      </c>
      <c r="C1448" s="550">
        <v>0</v>
      </c>
      <c r="D1448" s="550">
        <v>0</v>
      </c>
      <c r="E1448" s="550">
        <v>0</v>
      </c>
      <c r="F1448" s="550">
        <v>0</v>
      </c>
      <c r="G1448" s="550"/>
      <c r="H1448" s="550">
        <v>29963000</v>
      </c>
      <c r="I1448" s="550"/>
      <c r="J1448" s="550">
        <v>29963000</v>
      </c>
      <c r="K1448" s="550">
        <v>29963000</v>
      </c>
      <c r="L1448" s="550">
        <v>29963000</v>
      </c>
      <c r="M1448" s="550">
        <v>29963000</v>
      </c>
      <c r="N1448" s="550">
        <v>0</v>
      </c>
      <c r="O1448" s="550">
        <v>0</v>
      </c>
      <c r="P1448" s="550">
        <v>0</v>
      </c>
      <c r="Q1448" s="550">
        <v>0</v>
      </c>
      <c r="R1448" s="550">
        <v>0</v>
      </c>
    </row>
    <row r="1449" spans="1:18">
      <c r="A1449" s="622" t="s">
        <v>1805</v>
      </c>
      <c r="B1449" s="622" t="s">
        <v>1880</v>
      </c>
      <c r="C1449" s="551">
        <v>0</v>
      </c>
      <c r="D1449" s="551">
        <v>0</v>
      </c>
      <c r="E1449" s="551">
        <v>0</v>
      </c>
      <c r="F1449" s="551">
        <v>0</v>
      </c>
      <c r="G1449" s="551">
        <v>0</v>
      </c>
      <c r="H1449" s="551">
        <v>0</v>
      </c>
      <c r="I1449" s="551">
        <v>0</v>
      </c>
      <c r="J1449" s="551">
        <v>0</v>
      </c>
      <c r="K1449" s="551">
        <v>0</v>
      </c>
      <c r="L1449" s="551">
        <v>0</v>
      </c>
      <c r="M1449" s="551">
        <v>0</v>
      </c>
      <c r="N1449" s="551">
        <v>0</v>
      </c>
      <c r="O1449" s="551">
        <v>0</v>
      </c>
      <c r="P1449" s="551">
        <v>0</v>
      </c>
      <c r="Q1449" s="551">
        <v>0</v>
      </c>
      <c r="R1449" s="551">
        <v>0</v>
      </c>
    </row>
    <row r="1450" spans="1:18">
      <c r="A1450" s="622" t="s">
        <v>1806</v>
      </c>
      <c r="B1450" s="622" t="s">
        <v>469</v>
      </c>
      <c r="C1450" s="550">
        <v>0</v>
      </c>
      <c r="D1450" s="550">
        <v>0</v>
      </c>
      <c r="E1450" s="550">
        <v>0</v>
      </c>
      <c r="F1450" s="550">
        <v>0</v>
      </c>
      <c r="G1450" s="550"/>
      <c r="H1450" s="550">
        <v>0</v>
      </c>
      <c r="I1450" s="550"/>
      <c r="J1450" s="550">
        <v>0</v>
      </c>
      <c r="K1450" s="550">
        <v>0</v>
      </c>
      <c r="L1450" s="550">
        <v>0</v>
      </c>
      <c r="M1450" s="550">
        <v>0</v>
      </c>
      <c r="N1450" s="550">
        <v>0</v>
      </c>
      <c r="O1450" s="550">
        <v>0</v>
      </c>
      <c r="P1450" s="550">
        <v>0</v>
      </c>
      <c r="Q1450" s="550">
        <v>0</v>
      </c>
      <c r="R1450" s="550">
        <v>0</v>
      </c>
    </row>
    <row r="1451" spans="1:18">
      <c r="A1451" s="622" t="s">
        <v>1805</v>
      </c>
      <c r="B1451" s="622" t="s">
        <v>256</v>
      </c>
      <c r="C1451" s="551">
        <v>0</v>
      </c>
      <c r="D1451" s="551">
        <v>0</v>
      </c>
      <c r="E1451" s="551">
        <v>0</v>
      </c>
      <c r="F1451" s="551">
        <v>0</v>
      </c>
      <c r="G1451" s="551">
        <v>0</v>
      </c>
      <c r="H1451" s="551">
        <v>2000000</v>
      </c>
      <c r="I1451" s="551">
        <v>0</v>
      </c>
      <c r="J1451" s="551">
        <v>2000000</v>
      </c>
      <c r="K1451" s="551">
        <v>2000000</v>
      </c>
      <c r="L1451" s="551">
        <v>2000000</v>
      </c>
      <c r="M1451" s="551">
        <v>2000000</v>
      </c>
      <c r="N1451" s="551">
        <v>0</v>
      </c>
      <c r="O1451" s="551">
        <v>0</v>
      </c>
      <c r="P1451" s="551">
        <v>0</v>
      </c>
      <c r="Q1451" s="551">
        <v>0</v>
      </c>
      <c r="R1451" s="551">
        <v>0</v>
      </c>
    </row>
    <row r="1452" spans="1:18">
      <c r="A1452" s="622" t="s">
        <v>1806</v>
      </c>
      <c r="B1452" s="622" t="s">
        <v>215</v>
      </c>
      <c r="C1452" s="550">
        <v>0</v>
      </c>
      <c r="D1452" s="550">
        <v>0</v>
      </c>
      <c r="E1452" s="550">
        <v>0</v>
      </c>
      <c r="F1452" s="550">
        <v>0</v>
      </c>
      <c r="G1452" s="550"/>
      <c r="H1452" s="550">
        <v>2000000</v>
      </c>
      <c r="I1452" s="550"/>
      <c r="J1452" s="550">
        <v>2000000</v>
      </c>
      <c r="K1452" s="550">
        <v>2000000</v>
      </c>
      <c r="L1452" s="550">
        <v>2000000</v>
      </c>
      <c r="M1452" s="550">
        <v>2000000</v>
      </c>
      <c r="N1452" s="550">
        <v>0</v>
      </c>
      <c r="O1452" s="550">
        <v>0</v>
      </c>
      <c r="P1452" s="550">
        <v>0</v>
      </c>
      <c r="Q1452" s="550">
        <v>0</v>
      </c>
      <c r="R1452" s="550">
        <v>0</v>
      </c>
    </row>
    <row r="1453" spans="1:18">
      <c r="A1453" s="622" t="s">
        <v>1806</v>
      </c>
      <c r="B1453" s="622" t="s">
        <v>216</v>
      </c>
      <c r="C1453" s="550">
        <v>0</v>
      </c>
      <c r="D1453" s="550">
        <v>0</v>
      </c>
      <c r="E1453" s="550">
        <v>0</v>
      </c>
      <c r="F1453" s="550">
        <v>0</v>
      </c>
      <c r="G1453" s="550"/>
      <c r="H1453" s="550">
        <v>0</v>
      </c>
      <c r="I1453" s="550"/>
      <c r="J1453" s="550">
        <v>0</v>
      </c>
      <c r="K1453" s="550">
        <v>0</v>
      </c>
      <c r="L1453" s="550">
        <v>0</v>
      </c>
      <c r="M1453" s="550">
        <v>0</v>
      </c>
      <c r="N1453" s="550">
        <v>0</v>
      </c>
      <c r="O1453" s="550">
        <v>0</v>
      </c>
      <c r="P1453" s="550">
        <v>0</v>
      </c>
      <c r="Q1453" s="550">
        <v>0</v>
      </c>
      <c r="R1453" s="550">
        <v>0</v>
      </c>
    </row>
    <row r="1454" spans="1:18">
      <c r="A1454" s="622" t="s">
        <v>1805</v>
      </c>
      <c r="B1454" s="622" t="s">
        <v>159</v>
      </c>
      <c r="C1454" s="551">
        <v>90469100</v>
      </c>
      <c r="D1454" s="551">
        <v>0</v>
      </c>
      <c r="E1454" s="551">
        <v>0</v>
      </c>
      <c r="F1454" s="551">
        <v>0</v>
      </c>
      <c r="G1454" s="551">
        <v>0</v>
      </c>
      <c r="H1454" s="551">
        <v>-956100</v>
      </c>
      <c r="I1454" s="551">
        <v>0</v>
      </c>
      <c r="J1454" s="551">
        <v>-956100</v>
      </c>
      <c r="K1454" s="551">
        <v>89513000</v>
      </c>
      <c r="L1454" s="551">
        <v>89513000</v>
      </c>
      <c r="M1454" s="551">
        <v>89513000</v>
      </c>
      <c r="N1454" s="551">
        <v>0</v>
      </c>
      <c r="O1454" s="551">
        <v>0</v>
      </c>
      <c r="P1454" s="551">
        <v>0</v>
      </c>
      <c r="Q1454" s="551">
        <v>0</v>
      </c>
      <c r="R1454" s="551">
        <v>0</v>
      </c>
    </row>
    <row r="1455" spans="1:18">
      <c r="A1455" s="622" t="s">
        <v>1806</v>
      </c>
      <c r="B1455" s="622" t="s">
        <v>159</v>
      </c>
      <c r="C1455" s="550">
        <v>90469100</v>
      </c>
      <c r="D1455" s="550">
        <v>0</v>
      </c>
      <c r="E1455" s="550">
        <v>0</v>
      </c>
      <c r="F1455" s="550">
        <v>0</v>
      </c>
      <c r="G1455" s="550"/>
      <c r="H1455" s="550">
        <v>-956100</v>
      </c>
      <c r="I1455" s="550"/>
      <c r="J1455" s="550">
        <v>-956100</v>
      </c>
      <c r="K1455" s="550">
        <v>89513000</v>
      </c>
      <c r="L1455" s="550">
        <v>89513000</v>
      </c>
      <c r="M1455" s="550">
        <v>89513000</v>
      </c>
      <c r="N1455" s="550">
        <v>0</v>
      </c>
      <c r="O1455" s="550">
        <v>0</v>
      </c>
      <c r="P1455" s="550">
        <v>0</v>
      </c>
      <c r="Q1455" s="550">
        <v>0</v>
      </c>
      <c r="R1455" s="550">
        <v>0</v>
      </c>
    </row>
    <row r="1456" spans="1:18">
      <c r="A1456" s="622" t="s">
        <v>1805</v>
      </c>
      <c r="B1456" s="622" t="s">
        <v>313</v>
      </c>
      <c r="C1456" s="551">
        <v>46456800</v>
      </c>
      <c r="D1456" s="551">
        <v>0</v>
      </c>
      <c r="E1456" s="551">
        <v>0</v>
      </c>
      <c r="F1456" s="551">
        <v>0</v>
      </c>
      <c r="G1456" s="551">
        <v>0</v>
      </c>
      <c r="H1456" s="551">
        <v>-22936800</v>
      </c>
      <c r="I1456" s="551">
        <v>0</v>
      </c>
      <c r="J1456" s="551">
        <v>-22936800</v>
      </c>
      <c r="K1456" s="551">
        <v>23520000</v>
      </c>
      <c r="L1456" s="551">
        <v>23520000</v>
      </c>
      <c r="M1456" s="551">
        <v>23520000</v>
      </c>
      <c r="N1456" s="551">
        <v>0</v>
      </c>
      <c r="O1456" s="551">
        <v>0</v>
      </c>
      <c r="P1456" s="551">
        <v>0</v>
      </c>
      <c r="Q1456" s="551">
        <v>0</v>
      </c>
      <c r="R1456" s="551">
        <v>0</v>
      </c>
    </row>
    <row r="1457" spans="1:18">
      <c r="A1457" s="622" t="s">
        <v>1806</v>
      </c>
      <c r="B1457" s="622" t="s">
        <v>2401</v>
      </c>
      <c r="C1457" s="550">
        <v>46456800</v>
      </c>
      <c r="D1457" s="550">
        <v>0</v>
      </c>
      <c r="E1457" s="550">
        <v>0</v>
      </c>
      <c r="F1457" s="550">
        <v>0</v>
      </c>
      <c r="G1457" s="550"/>
      <c r="H1457" s="550">
        <v>-22936800</v>
      </c>
      <c r="I1457" s="550"/>
      <c r="J1457" s="550">
        <v>-22936800</v>
      </c>
      <c r="K1457" s="550">
        <v>23520000</v>
      </c>
      <c r="L1457" s="550">
        <v>23520000</v>
      </c>
      <c r="M1457" s="550">
        <v>23520000</v>
      </c>
      <c r="N1457" s="550">
        <v>0</v>
      </c>
      <c r="O1457" s="550">
        <v>0</v>
      </c>
      <c r="P1457" s="550">
        <v>0</v>
      </c>
      <c r="Q1457" s="550">
        <v>0</v>
      </c>
      <c r="R1457" s="550">
        <v>0</v>
      </c>
    </row>
    <row r="1458" spans="1:18">
      <c r="A1458" s="622" t="s">
        <v>1805</v>
      </c>
      <c r="B1458" s="622" t="s">
        <v>160</v>
      </c>
      <c r="C1458" s="551">
        <v>89692000</v>
      </c>
      <c r="D1458" s="551">
        <v>0</v>
      </c>
      <c r="E1458" s="551">
        <v>0</v>
      </c>
      <c r="F1458" s="551">
        <v>0</v>
      </c>
      <c r="G1458" s="551">
        <v>0</v>
      </c>
      <c r="H1458" s="551">
        <v>-16903380</v>
      </c>
      <c r="I1458" s="551">
        <v>0</v>
      </c>
      <c r="J1458" s="551">
        <v>-16903380</v>
      </c>
      <c r="K1458" s="551">
        <v>72788620</v>
      </c>
      <c r="L1458" s="551">
        <v>72788620</v>
      </c>
      <c r="M1458" s="551">
        <v>72788620</v>
      </c>
      <c r="N1458" s="551">
        <v>0</v>
      </c>
      <c r="O1458" s="551">
        <v>0</v>
      </c>
      <c r="P1458" s="551">
        <v>0</v>
      </c>
      <c r="Q1458" s="551">
        <v>0</v>
      </c>
      <c r="R1458" s="551">
        <v>0</v>
      </c>
    </row>
    <row r="1459" spans="1:18">
      <c r="A1459" s="622" t="s">
        <v>1806</v>
      </c>
      <c r="B1459" s="622" t="s">
        <v>280</v>
      </c>
      <c r="C1459" s="550">
        <v>3692000</v>
      </c>
      <c r="D1459" s="550">
        <v>0</v>
      </c>
      <c r="E1459" s="550">
        <v>0</v>
      </c>
      <c r="F1459" s="550">
        <v>0</v>
      </c>
      <c r="G1459" s="550"/>
      <c r="H1459" s="550">
        <v>13607540</v>
      </c>
      <c r="I1459" s="550"/>
      <c r="J1459" s="550">
        <v>13607540</v>
      </c>
      <c r="K1459" s="550">
        <v>17299540</v>
      </c>
      <c r="L1459" s="550">
        <v>17299540</v>
      </c>
      <c r="M1459" s="550">
        <v>17299540</v>
      </c>
      <c r="N1459" s="550">
        <v>0</v>
      </c>
      <c r="O1459" s="550">
        <v>0</v>
      </c>
      <c r="P1459" s="550">
        <v>0</v>
      </c>
      <c r="Q1459" s="550">
        <v>0</v>
      </c>
      <c r="R1459" s="550">
        <v>0</v>
      </c>
    </row>
    <row r="1460" spans="1:18">
      <c r="A1460" s="622" t="s">
        <v>1806</v>
      </c>
      <c r="B1460" s="622" t="s">
        <v>1273</v>
      </c>
      <c r="C1460" s="550">
        <v>86000000</v>
      </c>
      <c r="D1460" s="550">
        <v>0</v>
      </c>
      <c r="E1460" s="550">
        <v>0</v>
      </c>
      <c r="F1460" s="550">
        <v>0</v>
      </c>
      <c r="G1460" s="550"/>
      <c r="H1460" s="550">
        <v>-30510920</v>
      </c>
      <c r="I1460" s="550"/>
      <c r="J1460" s="550">
        <v>-30510920</v>
      </c>
      <c r="K1460" s="550">
        <v>55489080</v>
      </c>
      <c r="L1460" s="550">
        <v>55489080</v>
      </c>
      <c r="M1460" s="550">
        <v>55489080</v>
      </c>
      <c r="N1460" s="550">
        <v>0</v>
      </c>
      <c r="O1460" s="550">
        <v>0</v>
      </c>
      <c r="P1460" s="550">
        <v>0</v>
      </c>
      <c r="Q1460" s="550">
        <v>0</v>
      </c>
      <c r="R1460" s="550">
        <v>0</v>
      </c>
    </row>
    <row r="1461" spans="1:18">
      <c r="A1461" s="622" t="s">
        <v>1805</v>
      </c>
      <c r="B1461" s="622" t="s">
        <v>2447</v>
      </c>
      <c r="C1461" s="551">
        <v>0</v>
      </c>
      <c r="D1461" s="551">
        <v>0</v>
      </c>
      <c r="E1461" s="551">
        <v>0</v>
      </c>
      <c r="F1461" s="551">
        <v>0</v>
      </c>
      <c r="G1461" s="551">
        <v>0</v>
      </c>
      <c r="H1461" s="551">
        <v>6230600</v>
      </c>
      <c r="I1461" s="551">
        <v>0</v>
      </c>
      <c r="J1461" s="551">
        <v>6230600</v>
      </c>
      <c r="K1461" s="551">
        <v>6230600</v>
      </c>
      <c r="L1461" s="551">
        <v>6230600</v>
      </c>
      <c r="M1461" s="551">
        <v>6230600</v>
      </c>
      <c r="N1461" s="551">
        <v>0</v>
      </c>
      <c r="O1461" s="551">
        <v>0</v>
      </c>
      <c r="P1461" s="551">
        <v>0</v>
      </c>
      <c r="Q1461" s="551">
        <v>0</v>
      </c>
      <c r="R1461" s="551">
        <v>0</v>
      </c>
    </row>
    <row r="1462" spans="1:18">
      <c r="A1462" s="622" t="s">
        <v>1806</v>
      </c>
      <c r="B1462" s="622" t="s">
        <v>2482</v>
      </c>
      <c r="C1462" s="550">
        <v>0</v>
      </c>
      <c r="D1462" s="550">
        <v>0</v>
      </c>
      <c r="E1462" s="550">
        <v>0</v>
      </c>
      <c r="F1462" s="550">
        <v>0</v>
      </c>
      <c r="G1462" s="550"/>
      <c r="H1462" s="550">
        <v>6230600</v>
      </c>
      <c r="I1462" s="550"/>
      <c r="J1462" s="550">
        <v>6230600</v>
      </c>
      <c r="K1462" s="550">
        <v>6230600</v>
      </c>
      <c r="L1462" s="550">
        <v>6230600</v>
      </c>
      <c r="M1462" s="550">
        <v>6230600</v>
      </c>
      <c r="N1462" s="550">
        <v>0</v>
      </c>
      <c r="O1462" s="550">
        <v>0</v>
      </c>
      <c r="P1462" s="550">
        <v>0</v>
      </c>
      <c r="Q1462" s="550">
        <v>0</v>
      </c>
      <c r="R1462" s="550">
        <v>0</v>
      </c>
    </row>
    <row r="1463" spans="1:18">
      <c r="A1463" s="622" t="s">
        <v>1805</v>
      </c>
      <c r="B1463" s="622" t="s">
        <v>235</v>
      </c>
      <c r="C1463" s="551">
        <v>12075470</v>
      </c>
      <c r="D1463" s="551">
        <v>0</v>
      </c>
      <c r="E1463" s="551">
        <v>0</v>
      </c>
      <c r="F1463" s="551">
        <v>0</v>
      </c>
      <c r="G1463" s="551">
        <v>0</v>
      </c>
      <c r="H1463" s="551">
        <v>17700900</v>
      </c>
      <c r="I1463" s="551">
        <v>-8900000</v>
      </c>
      <c r="J1463" s="551">
        <v>8800900</v>
      </c>
      <c r="K1463" s="551">
        <v>20876370</v>
      </c>
      <c r="L1463" s="551">
        <v>20876370</v>
      </c>
      <c r="M1463" s="551">
        <v>20876370</v>
      </c>
      <c r="N1463" s="551">
        <v>0</v>
      </c>
      <c r="O1463" s="551">
        <v>0</v>
      </c>
      <c r="P1463" s="551">
        <v>0</v>
      </c>
      <c r="Q1463" s="551">
        <v>0</v>
      </c>
      <c r="R1463" s="551">
        <v>0</v>
      </c>
    </row>
    <row r="1464" spans="1:18">
      <c r="A1464" s="622" t="s">
        <v>1806</v>
      </c>
      <c r="B1464" s="622" t="s">
        <v>235</v>
      </c>
      <c r="C1464" s="550">
        <v>12075470</v>
      </c>
      <c r="D1464" s="550">
        <v>0</v>
      </c>
      <c r="E1464" s="550">
        <v>0</v>
      </c>
      <c r="F1464" s="550">
        <v>0</v>
      </c>
      <c r="G1464" s="550"/>
      <c r="H1464" s="550">
        <v>17700900</v>
      </c>
      <c r="I1464" s="550">
        <v>-8900000</v>
      </c>
      <c r="J1464" s="550">
        <v>8800900</v>
      </c>
      <c r="K1464" s="550">
        <v>20876370</v>
      </c>
      <c r="L1464" s="550">
        <v>20876370</v>
      </c>
      <c r="M1464" s="550">
        <v>20876370</v>
      </c>
      <c r="N1464" s="550">
        <v>0</v>
      </c>
      <c r="O1464" s="550">
        <v>0</v>
      </c>
      <c r="P1464" s="550">
        <v>0</v>
      </c>
      <c r="Q1464" s="550">
        <v>0</v>
      </c>
      <c r="R1464" s="550">
        <v>0</v>
      </c>
    </row>
    <row r="1465" spans="1:18">
      <c r="A1465" s="622" t="s">
        <v>1805</v>
      </c>
      <c r="B1465" s="622" t="s">
        <v>315</v>
      </c>
      <c r="C1465" s="551">
        <v>0</v>
      </c>
      <c r="D1465" s="551">
        <v>0</v>
      </c>
      <c r="E1465" s="551">
        <v>0</v>
      </c>
      <c r="F1465" s="551">
        <v>0</v>
      </c>
      <c r="G1465" s="551">
        <v>0</v>
      </c>
      <c r="H1465" s="551">
        <v>0</v>
      </c>
      <c r="I1465" s="551">
        <v>0</v>
      </c>
      <c r="J1465" s="551">
        <v>0</v>
      </c>
      <c r="K1465" s="551">
        <v>0</v>
      </c>
      <c r="L1465" s="551">
        <v>0</v>
      </c>
      <c r="M1465" s="551">
        <v>0</v>
      </c>
      <c r="N1465" s="551">
        <v>0</v>
      </c>
      <c r="O1465" s="551">
        <v>0</v>
      </c>
      <c r="P1465" s="551">
        <v>0</v>
      </c>
      <c r="Q1465" s="551">
        <v>0</v>
      </c>
      <c r="R1465" s="551">
        <v>0</v>
      </c>
    </row>
    <row r="1466" spans="1:18">
      <c r="A1466" s="622" t="s">
        <v>1806</v>
      </c>
      <c r="B1466" s="622" t="s">
        <v>315</v>
      </c>
      <c r="C1466" s="550">
        <v>0</v>
      </c>
      <c r="D1466" s="550">
        <v>0</v>
      </c>
      <c r="E1466" s="550">
        <v>0</v>
      </c>
      <c r="F1466" s="550">
        <v>0</v>
      </c>
      <c r="G1466" s="550"/>
      <c r="H1466" s="550">
        <v>0</v>
      </c>
      <c r="I1466" s="550"/>
      <c r="J1466" s="550">
        <v>0</v>
      </c>
      <c r="K1466" s="550">
        <v>0</v>
      </c>
      <c r="L1466" s="550">
        <v>0</v>
      </c>
      <c r="M1466" s="550">
        <v>0</v>
      </c>
      <c r="N1466" s="550">
        <v>0</v>
      </c>
      <c r="O1466" s="550">
        <v>0</v>
      </c>
      <c r="P1466" s="550">
        <v>0</v>
      </c>
      <c r="Q1466" s="550">
        <v>0</v>
      </c>
      <c r="R1466" s="550">
        <v>0</v>
      </c>
    </row>
    <row r="1467" spans="1:18">
      <c r="A1467" s="622" t="s">
        <v>1805</v>
      </c>
      <c r="B1467" s="622" t="s">
        <v>55</v>
      </c>
      <c r="C1467" s="551">
        <v>81068000</v>
      </c>
      <c r="D1467" s="551">
        <v>0</v>
      </c>
      <c r="E1467" s="551">
        <v>0</v>
      </c>
      <c r="F1467" s="551">
        <v>0</v>
      </c>
      <c r="G1467" s="551">
        <v>0</v>
      </c>
      <c r="H1467" s="551">
        <v>7488000</v>
      </c>
      <c r="I1467" s="551">
        <v>0</v>
      </c>
      <c r="J1467" s="551">
        <v>7488000</v>
      </c>
      <c r="K1467" s="551">
        <v>88556000</v>
      </c>
      <c r="L1467" s="551">
        <v>88556000</v>
      </c>
      <c r="M1467" s="551">
        <v>88556000</v>
      </c>
      <c r="N1467" s="551">
        <v>0</v>
      </c>
      <c r="O1467" s="551">
        <v>0</v>
      </c>
      <c r="P1467" s="551">
        <v>0</v>
      </c>
      <c r="Q1467" s="551">
        <v>0</v>
      </c>
      <c r="R1467" s="551">
        <v>0</v>
      </c>
    </row>
    <row r="1468" spans="1:18">
      <c r="A1468" s="622" t="s">
        <v>1806</v>
      </c>
      <c r="B1468" s="622" t="s">
        <v>2452</v>
      </c>
      <c r="C1468" s="550">
        <v>16100000</v>
      </c>
      <c r="D1468" s="550">
        <v>0</v>
      </c>
      <c r="E1468" s="550">
        <v>0</v>
      </c>
      <c r="F1468" s="550">
        <v>0</v>
      </c>
      <c r="G1468" s="550"/>
      <c r="H1468" s="550">
        <v>0</v>
      </c>
      <c r="I1468" s="550"/>
      <c r="J1468" s="550">
        <v>0</v>
      </c>
      <c r="K1468" s="550">
        <v>16100000</v>
      </c>
      <c r="L1468" s="550">
        <v>16100000</v>
      </c>
      <c r="M1468" s="550">
        <v>16100000</v>
      </c>
      <c r="N1468" s="550">
        <v>0</v>
      </c>
      <c r="O1468" s="550">
        <v>0</v>
      </c>
      <c r="P1468" s="550">
        <v>0</v>
      </c>
      <c r="Q1468" s="550">
        <v>0</v>
      </c>
      <c r="R1468" s="550">
        <v>0</v>
      </c>
    </row>
    <row r="1469" spans="1:18">
      <c r="A1469" s="622" t="s">
        <v>1806</v>
      </c>
      <c r="B1469" s="622" t="s">
        <v>2459</v>
      </c>
      <c r="C1469" s="550">
        <v>34968000</v>
      </c>
      <c r="D1469" s="550">
        <v>0</v>
      </c>
      <c r="E1469" s="550">
        <v>0</v>
      </c>
      <c r="F1469" s="550">
        <v>0</v>
      </c>
      <c r="G1469" s="550"/>
      <c r="H1469" s="550">
        <v>7488000</v>
      </c>
      <c r="I1469" s="550"/>
      <c r="J1469" s="550">
        <v>7488000</v>
      </c>
      <c r="K1469" s="550">
        <v>42456000</v>
      </c>
      <c r="L1469" s="550">
        <v>42456000</v>
      </c>
      <c r="M1469" s="550">
        <v>42456000</v>
      </c>
      <c r="N1469" s="550">
        <v>0</v>
      </c>
      <c r="O1469" s="550">
        <v>0</v>
      </c>
      <c r="P1469" s="550">
        <v>0</v>
      </c>
      <c r="Q1469" s="550">
        <v>0</v>
      </c>
      <c r="R1469" s="550">
        <v>0</v>
      </c>
    </row>
    <row r="1470" spans="1:18">
      <c r="A1470" s="622" t="s">
        <v>1806</v>
      </c>
      <c r="B1470" s="622" t="s">
        <v>1284</v>
      </c>
      <c r="C1470" s="550">
        <v>30000000</v>
      </c>
      <c r="D1470" s="550">
        <v>0</v>
      </c>
      <c r="E1470" s="550">
        <v>0</v>
      </c>
      <c r="F1470" s="550">
        <v>0</v>
      </c>
      <c r="G1470" s="550"/>
      <c r="H1470" s="550">
        <v>0</v>
      </c>
      <c r="I1470" s="550"/>
      <c r="J1470" s="550">
        <v>0</v>
      </c>
      <c r="K1470" s="550">
        <v>30000000</v>
      </c>
      <c r="L1470" s="550">
        <v>30000000</v>
      </c>
      <c r="M1470" s="550">
        <v>30000000</v>
      </c>
      <c r="N1470" s="550">
        <v>0</v>
      </c>
      <c r="O1470" s="550">
        <v>0</v>
      </c>
      <c r="P1470" s="550">
        <v>0</v>
      </c>
      <c r="Q1470" s="550">
        <v>0</v>
      </c>
      <c r="R1470" s="550">
        <v>0</v>
      </c>
    </row>
    <row r="1471" spans="1:18">
      <c r="A1471" s="622" t="s">
        <v>1805</v>
      </c>
      <c r="B1471" s="622" t="s">
        <v>298</v>
      </c>
      <c r="C1471" s="551">
        <v>4787250</v>
      </c>
      <c r="D1471" s="551">
        <v>0</v>
      </c>
      <c r="E1471" s="551">
        <v>0</v>
      </c>
      <c r="F1471" s="551">
        <v>0</v>
      </c>
      <c r="G1471" s="551">
        <v>0</v>
      </c>
      <c r="H1471" s="551">
        <v>-2510470</v>
      </c>
      <c r="I1471" s="551">
        <v>0</v>
      </c>
      <c r="J1471" s="551">
        <v>-2510470</v>
      </c>
      <c r="K1471" s="551">
        <v>2276780</v>
      </c>
      <c r="L1471" s="551">
        <v>2276780</v>
      </c>
      <c r="M1471" s="551">
        <v>2276780</v>
      </c>
      <c r="N1471" s="551">
        <v>0</v>
      </c>
      <c r="O1471" s="551">
        <v>0</v>
      </c>
      <c r="P1471" s="551">
        <v>0</v>
      </c>
      <c r="Q1471" s="551">
        <v>0</v>
      </c>
      <c r="R1471" s="551">
        <v>0</v>
      </c>
    </row>
    <row r="1472" spans="1:18">
      <c r="A1472" s="622" t="s">
        <v>1806</v>
      </c>
      <c r="B1472" s="622" t="s">
        <v>2404</v>
      </c>
      <c r="C1472" s="550">
        <v>100800</v>
      </c>
      <c r="D1472" s="550">
        <v>0</v>
      </c>
      <c r="E1472" s="550">
        <v>0</v>
      </c>
      <c r="F1472" s="550">
        <v>0</v>
      </c>
      <c r="G1472" s="550"/>
      <c r="H1472" s="550">
        <v>-53800</v>
      </c>
      <c r="I1472" s="550"/>
      <c r="J1472" s="550">
        <v>-53800</v>
      </c>
      <c r="K1472" s="550">
        <v>47000</v>
      </c>
      <c r="L1472" s="550">
        <v>47000</v>
      </c>
      <c r="M1472" s="550">
        <v>47000</v>
      </c>
      <c r="N1472" s="550">
        <v>0</v>
      </c>
      <c r="O1472" s="550">
        <v>0</v>
      </c>
      <c r="P1472" s="550">
        <v>0</v>
      </c>
      <c r="Q1472" s="550">
        <v>0</v>
      </c>
      <c r="R1472" s="550">
        <v>0</v>
      </c>
    </row>
    <row r="1473" spans="1:18">
      <c r="A1473" s="622" t="s">
        <v>1806</v>
      </c>
      <c r="B1473" s="622" t="s">
        <v>2602</v>
      </c>
      <c r="C1473" s="550">
        <v>2109600</v>
      </c>
      <c r="D1473" s="550">
        <v>0</v>
      </c>
      <c r="E1473" s="550">
        <v>0</v>
      </c>
      <c r="F1473" s="550">
        <v>0</v>
      </c>
      <c r="G1473" s="550"/>
      <c r="H1473" s="550">
        <v>-1051200</v>
      </c>
      <c r="I1473" s="550"/>
      <c r="J1473" s="550">
        <v>-1051200</v>
      </c>
      <c r="K1473" s="550">
        <v>1058400</v>
      </c>
      <c r="L1473" s="550">
        <v>1058400</v>
      </c>
      <c r="M1473" s="550">
        <v>1058400</v>
      </c>
      <c r="N1473" s="550">
        <v>0</v>
      </c>
      <c r="O1473" s="550">
        <v>0</v>
      </c>
      <c r="P1473" s="550">
        <v>0</v>
      </c>
      <c r="Q1473" s="550">
        <v>0</v>
      </c>
      <c r="R1473" s="550">
        <v>0</v>
      </c>
    </row>
    <row r="1474" spans="1:18">
      <c r="A1474" s="622" t="s">
        <v>1806</v>
      </c>
      <c r="B1474" s="622" t="s">
        <v>2612</v>
      </c>
      <c r="C1474" s="550">
        <v>1700320</v>
      </c>
      <c r="D1474" s="550">
        <v>0</v>
      </c>
      <c r="E1474" s="550">
        <v>0</v>
      </c>
      <c r="F1474" s="550">
        <v>0</v>
      </c>
      <c r="G1474" s="550"/>
      <c r="H1474" s="550">
        <v>-981400</v>
      </c>
      <c r="I1474" s="550"/>
      <c r="J1474" s="550">
        <v>-981400</v>
      </c>
      <c r="K1474" s="550">
        <v>718920</v>
      </c>
      <c r="L1474" s="550">
        <v>718920</v>
      </c>
      <c r="M1474" s="550">
        <v>718920</v>
      </c>
      <c r="N1474" s="550">
        <v>0</v>
      </c>
      <c r="O1474" s="550">
        <v>0</v>
      </c>
      <c r="P1474" s="550">
        <v>0</v>
      </c>
      <c r="Q1474" s="550">
        <v>0</v>
      </c>
      <c r="R1474" s="550">
        <v>0</v>
      </c>
    </row>
    <row r="1475" spans="1:18">
      <c r="A1475" s="622" t="s">
        <v>1806</v>
      </c>
      <c r="B1475" s="622" t="s">
        <v>319</v>
      </c>
      <c r="C1475" s="550">
        <v>682370</v>
      </c>
      <c r="D1475" s="550">
        <v>0</v>
      </c>
      <c r="E1475" s="550">
        <v>0</v>
      </c>
      <c r="F1475" s="550">
        <v>0</v>
      </c>
      <c r="G1475" s="550"/>
      <c r="H1475" s="550">
        <v>-329570</v>
      </c>
      <c r="I1475" s="550"/>
      <c r="J1475" s="550">
        <v>-329570</v>
      </c>
      <c r="K1475" s="550">
        <v>352800</v>
      </c>
      <c r="L1475" s="550">
        <v>352800</v>
      </c>
      <c r="M1475" s="550">
        <v>352800</v>
      </c>
      <c r="N1475" s="550">
        <v>0</v>
      </c>
      <c r="O1475" s="550">
        <v>0</v>
      </c>
      <c r="P1475" s="550">
        <v>0</v>
      </c>
      <c r="Q1475" s="550">
        <v>0</v>
      </c>
      <c r="R1475" s="550">
        <v>0</v>
      </c>
    </row>
    <row r="1476" spans="1:18">
      <c r="A1476" s="622" t="s">
        <v>1806</v>
      </c>
      <c r="B1476" s="622" t="s">
        <v>320</v>
      </c>
      <c r="C1476" s="550">
        <v>194160</v>
      </c>
      <c r="D1476" s="550">
        <v>0</v>
      </c>
      <c r="E1476" s="550">
        <v>0</v>
      </c>
      <c r="F1476" s="550">
        <v>0</v>
      </c>
      <c r="G1476" s="550"/>
      <c r="H1476" s="550">
        <v>-94500</v>
      </c>
      <c r="I1476" s="550"/>
      <c r="J1476" s="550">
        <v>-94500</v>
      </c>
      <c r="K1476" s="550">
        <v>99660</v>
      </c>
      <c r="L1476" s="550">
        <v>99660</v>
      </c>
      <c r="M1476" s="550">
        <v>99660</v>
      </c>
      <c r="N1476" s="550">
        <v>0</v>
      </c>
      <c r="O1476" s="550">
        <v>0</v>
      </c>
      <c r="P1476" s="550">
        <v>0</v>
      </c>
      <c r="Q1476" s="550">
        <v>0</v>
      </c>
      <c r="R1476" s="550">
        <v>0</v>
      </c>
    </row>
    <row r="1477" spans="1:18">
      <c r="A1477" s="622" t="s">
        <v>1805</v>
      </c>
      <c r="B1477" s="622" t="s">
        <v>322</v>
      </c>
      <c r="C1477" s="551">
        <v>240000</v>
      </c>
      <c r="D1477" s="551">
        <v>0</v>
      </c>
      <c r="E1477" s="551">
        <v>0</v>
      </c>
      <c r="F1477" s="551">
        <v>0</v>
      </c>
      <c r="G1477" s="551">
        <v>0</v>
      </c>
      <c r="H1477" s="551">
        <v>260000</v>
      </c>
      <c r="I1477" s="551">
        <v>0</v>
      </c>
      <c r="J1477" s="551">
        <v>260000</v>
      </c>
      <c r="K1477" s="551">
        <v>500000</v>
      </c>
      <c r="L1477" s="551">
        <v>500000</v>
      </c>
      <c r="M1477" s="551">
        <v>500000</v>
      </c>
      <c r="N1477" s="551">
        <v>0</v>
      </c>
      <c r="O1477" s="551">
        <v>0</v>
      </c>
      <c r="P1477" s="551">
        <v>0</v>
      </c>
      <c r="Q1477" s="551">
        <v>0</v>
      </c>
      <c r="R1477" s="551">
        <v>0</v>
      </c>
    </row>
    <row r="1478" spans="1:18">
      <c r="A1478" s="622" t="s">
        <v>1806</v>
      </c>
      <c r="B1478" s="622" t="s">
        <v>323</v>
      </c>
      <c r="C1478" s="550">
        <v>240000</v>
      </c>
      <c r="D1478" s="550">
        <v>0</v>
      </c>
      <c r="E1478" s="550">
        <v>0</v>
      </c>
      <c r="F1478" s="550">
        <v>0</v>
      </c>
      <c r="G1478" s="550"/>
      <c r="H1478" s="550">
        <v>260000</v>
      </c>
      <c r="I1478" s="550"/>
      <c r="J1478" s="550">
        <v>260000</v>
      </c>
      <c r="K1478" s="550">
        <v>500000</v>
      </c>
      <c r="L1478" s="550">
        <v>500000</v>
      </c>
      <c r="M1478" s="550">
        <v>500000</v>
      </c>
      <c r="N1478" s="550">
        <v>0</v>
      </c>
      <c r="O1478" s="550">
        <v>0</v>
      </c>
      <c r="P1478" s="550">
        <v>0</v>
      </c>
      <c r="Q1478" s="550">
        <v>0</v>
      </c>
      <c r="R1478" s="550">
        <v>0</v>
      </c>
    </row>
    <row r="1479" spans="1:18">
      <c r="A1479" s="622" t="s">
        <v>1805</v>
      </c>
      <c r="B1479" s="622" t="s">
        <v>147</v>
      </c>
      <c r="C1479" s="551">
        <v>9658000</v>
      </c>
      <c r="D1479" s="551">
        <v>0</v>
      </c>
      <c r="E1479" s="551">
        <v>0</v>
      </c>
      <c r="F1479" s="551">
        <v>0</v>
      </c>
      <c r="G1479" s="551">
        <v>0</v>
      </c>
      <c r="H1479" s="551">
        <v>-1385000</v>
      </c>
      <c r="I1479" s="551">
        <v>-7000000</v>
      </c>
      <c r="J1479" s="551">
        <v>-8385000</v>
      </c>
      <c r="K1479" s="551">
        <v>1273000</v>
      </c>
      <c r="L1479" s="551">
        <v>1273000</v>
      </c>
      <c r="M1479" s="551">
        <v>1273000</v>
      </c>
      <c r="N1479" s="551">
        <v>0</v>
      </c>
      <c r="O1479" s="551">
        <v>0</v>
      </c>
      <c r="P1479" s="551">
        <v>0</v>
      </c>
      <c r="Q1479" s="551">
        <v>0</v>
      </c>
      <c r="R1479" s="551">
        <v>0</v>
      </c>
    </row>
    <row r="1480" spans="1:18">
      <c r="A1480" s="622" t="s">
        <v>1806</v>
      </c>
      <c r="B1480" s="622" t="s">
        <v>148</v>
      </c>
      <c r="C1480" s="550">
        <v>9658000</v>
      </c>
      <c r="D1480" s="550">
        <v>0</v>
      </c>
      <c r="E1480" s="550">
        <v>0</v>
      </c>
      <c r="F1480" s="550">
        <v>0</v>
      </c>
      <c r="G1480" s="550"/>
      <c r="H1480" s="550">
        <v>-1385000</v>
      </c>
      <c r="I1480" s="550">
        <v>-7000000</v>
      </c>
      <c r="J1480" s="550">
        <v>-8385000</v>
      </c>
      <c r="K1480" s="550">
        <v>1273000</v>
      </c>
      <c r="L1480" s="550">
        <v>1273000</v>
      </c>
      <c r="M1480" s="550">
        <v>1273000</v>
      </c>
      <c r="N1480" s="550">
        <v>0</v>
      </c>
      <c r="O1480" s="550">
        <v>0</v>
      </c>
      <c r="P1480" s="550">
        <v>0</v>
      </c>
      <c r="Q1480" s="550">
        <v>0</v>
      </c>
      <c r="R1480" s="550">
        <v>0</v>
      </c>
    </row>
    <row r="1481" spans="1:18">
      <c r="A1481" s="626" t="s">
        <v>1804</v>
      </c>
      <c r="B1481" s="626" t="s">
        <v>2132</v>
      </c>
      <c r="C1481" s="550">
        <v>20477000</v>
      </c>
      <c r="D1481" s="550">
        <v>0</v>
      </c>
      <c r="E1481" s="550">
        <v>0</v>
      </c>
      <c r="F1481" s="550">
        <v>0</v>
      </c>
      <c r="G1481" s="550">
        <v>0</v>
      </c>
      <c r="H1481" s="550">
        <v>0</v>
      </c>
      <c r="I1481" s="550">
        <v>0</v>
      </c>
      <c r="J1481" s="550">
        <v>0</v>
      </c>
      <c r="K1481" s="550">
        <v>20477000</v>
      </c>
      <c r="L1481" s="550">
        <v>17085400</v>
      </c>
      <c r="M1481" s="550">
        <v>17085400</v>
      </c>
      <c r="N1481" s="550">
        <v>0</v>
      </c>
      <c r="O1481" s="550">
        <v>0</v>
      </c>
      <c r="P1481" s="550">
        <v>0</v>
      </c>
      <c r="Q1481" s="550">
        <v>0</v>
      </c>
      <c r="R1481" s="550">
        <v>3391600</v>
      </c>
    </row>
    <row r="1482" spans="1:18">
      <c r="A1482" s="622" t="s">
        <v>1805</v>
      </c>
      <c r="B1482" s="622" t="s">
        <v>55</v>
      </c>
      <c r="C1482" s="551">
        <v>20477000</v>
      </c>
      <c r="D1482" s="551">
        <v>0</v>
      </c>
      <c r="E1482" s="551">
        <v>0</v>
      </c>
      <c r="F1482" s="551">
        <v>0</v>
      </c>
      <c r="G1482" s="551">
        <v>0</v>
      </c>
      <c r="H1482" s="551">
        <v>0</v>
      </c>
      <c r="I1482" s="551">
        <v>0</v>
      </c>
      <c r="J1482" s="551">
        <v>0</v>
      </c>
      <c r="K1482" s="551">
        <v>20477000</v>
      </c>
      <c r="L1482" s="551">
        <v>17085400</v>
      </c>
      <c r="M1482" s="551">
        <v>17085400</v>
      </c>
      <c r="N1482" s="551">
        <v>0</v>
      </c>
      <c r="O1482" s="551">
        <v>0</v>
      </c>
      <c r="P1482" s="551">
        <v>0</v>
      </c>
      <c r="Q1482" s="551">
        <v>0</v>
      </c>
      <c r="R1482" s="551">
        <v>3391600</v>
      </c>
    </row>
    <row r="1483" spans="1:18">
      <c r="A1483" s="626" t="s">
        <v>1806</v>
      </c>
      <c r="B1483" s="626" t="s">
        <v>2459</v>
      </c>
      <c r="C1483" s="550">
        <v>20477000</v>
      </c>
      <c r="D1483" s="550">
        <v>0</v>
      </c>
      <c r="E1483" s="550">
        <v>0</v>
      </c>
      <c r="F1483" s="550">
        <v>0</v>
      </c>
      <c r="G1483" s="550"/>
      <c r="H1483" s="550">
        <v>0</v>
      </c>
      <c r="I1483" s="550"/>
      <c r="J1483" s="550">
        <v>0</v>
      </c>
      <c r="K1483" s="550">
        <v>20477000</v>
      </c>
      <c r="L1483" s="550">
        <v>17085400</v>
      </c>
      <c r="M1483" s="550">
        <v>17085400</v>
      </c>
      <c r="N1483" s="550">
        <v>0</v>
      </c>
      <c r="O1483" s="550">
        <v>0</v>
      </c>
      <c r="P1483" s="550">
        <v>0</v>
      </c>
      <c r="Q1483" s="550">
        <v>0</v>
      </c>
      <c r="R1483" s="550">
        <v>3391600</v>
      </c>
    </row>
    <row r="1484" spans="1:18">
      <c r="A1484" s="626" t="s">
        <v>1803</v>
      </c>
      <c r="B1484" s="626" t="s">
        <v>2133</v>
      </c>
      <c r="C1484" s="550">
        <v>1563200790</v>
      </c>
      <c r="D1484" s="550">
        <v>0</v>
      </c>
      <c r="E1484" s="550">
        <v>0</v>
      </c>
      <c r="F1484" s="550">
        <v>0</v>
      </c>
      <c r="G1484" s="550">
        <v>0</v>
      </c>
      <c r="H1484" s="550">
        <v>0</v>
      </c>
      <c r="I1484" s="550">
        <v>0</v>
      </c>
      <c r="J1484" s="550">
        <v>0</v>
      </c>
      <c r="K1484" s="550">
        <v>1563200790</v>
      </c>
      <c r="L1484" s="550">
        <v>1559121810</v>
      </c>
      <c r="M1484" s="550">
        <v>1559121810</v>
      </c>
      <c r="N1484" s="550">
        <v>0</v>
      </c>
      <c r="O1484" s="550">
        <v>0</v>
      </c>
      <c r="P1484" s="550">
        <v>0</v>
      </c>
      <c r="Q1484" s="550">
        <v>0</v>
      </c>
      <c r="R1484" s="550">
        <v>4078980</v>
      </c>
    </row>
    <row r="1485" spans="1:18">
      <c r="A1485" s="626" t="s">
        <v>1804</v>
      </c>
      <c r="B1485" s="626" t="s">
        <v>1889</v>
      </c>
      <c r="C1485" s="550">
        <v>10000000</v>
      </c>
      <c r="D1485" s="550">
        <v>0</v>
      </c>
      <c r="E1485" s="550">
        <v>0</v>
      </c>
      <c r="F1485" s="550">
        <v>0</v>
      </c>
      <c r="G1485" s="550">
        <v>0</v>
      </c>
      <c r="H1485" s="550">
        <v>0</v>
      </c>
      <c r="I1485" s="550">
        <v>0</v>
      </c>
      <c r="J1485" s="550">
        <v>0</v>
      </c>
      <c r="K1485" s="550">
        <v>10000000</v>
      </c>
      <c r="L1485" s="550">
        <v>10000000</v>
      </c>
      <c r="M1485" s="550">
        <v>10000000</v>
      </c>
      <c r="N1485" s="550">
        <v>0</v>
      </c>
      <c r="O1485" s="550">
        <v>0</v>
      </c>
      <c r="P1485" s="550">
        <v>0</v>
      </c>
      <c r="Q1485" s="550">
        <v>0</v>
      </c>
      <c r="R1485" s="550">
        <v>0</v>
      </c>
    </row>
    <row r="1486" spans="1:18">
      <c r="A1486" s="622" t="s">
        <v>1805</v>
      </c>
      <c r="B1486" s="622" t="s">
        <v>1823</v>
      </c>
      <c r="C1486" s="551">
        <v>1000000</v>
      </c>
      <c r="D1486" s="551">
        <v>0</v>
      </c>
      <c r="E1486" s="551">
        <v>0</v>
      </c>
      <c r="F1486" s="551">
        <v>0</v>
      </c>
      <c r="G1486" s="551">
        <v>0</v>
      </c>
      <c r="H1486" s="551">
        <v>0</v>
      </c>
      <c r="I1486" s="551">
        <v>0</v>
      </c>
      <c r="J1486" s="551">
        <v>0</v>
      </c>
      <c r="K1486" s="551">
        <v>1000000</v>
      </c>
      <c r="L1486" s="551">
        <v>1000000</v>
      </c>
      <c r="M1486" s="551">
        <v>1000000</v>
      </c>
      <c r="N1486" s="551">
        <v>0</v>
      </c>
      <c r="O1486" s="551">
        <v>0</v>
      </c>
      <c r="P1486" s="551">
        <v>0</v>
      </c>
      <c r="Q1486" s="551">
        <v>0</v>
      </c>
      <c r="R1486" s="551">
        <v>0</v>
      </c>
    </row>
    <row r="1487" spans="1:18">
      <c r="A1487" s="626" t="s">
        <v>1806</v>
      </c>
      <c r="B1487" s="626" t="s">
        <v>260</v>
      </c>
      <c r="C1487" s="550">
        <v>1000000</v>
      </c>
      <c r="D1487" s="550">
        <v>0</v>
      </c>
      <c r="E1487" s="550">
        <v>0</v>
      </c>
      <c r="F1487" s="550">
        <v>0</v>
      </c>
      <c r="G1487" s="550"/>
      <c r="H1487" s="550">
        <v>0</v>
      </c>
      <c r="I1487" s="550"/>
      <c r="J1487" s="550">
        <v>0</v>
      </c>
      <c r="K1487" s="550">
        <v>1000000</v>
      </c>
      <c r="L1487" s="550">
        <v>1000000</v>
      </c>
      <c r="M1487" s="550">
        <v>1000000</v>
      </c>
      <c r="N1487" s="550">
        <v>0</v>
      </c>
      <c r="O1487" s="550">
        <v>0</v>
      </c>
      <c r="P1487" s="550">
        <v>0</v>
      </c>
      <c r="Q1487" s="550">
        <v>0</v>
      </c>
      <c r="R1487" s="550">
        <v>0</v>
      </c>
    </row>
    <row r="1488" spans="1:18">
      <c r="A1488" s="622" t="s">
        <v>1805</v>
      </c>
      <c r="B1488" s="622" t="s">
        <v>406</v>
      </c>
      <c r="C1488" s="551">
        <v>9000000</v>
      </c>
      <c r="D1488" s="551">
        <v>0</v>
      </c>
      <c r="E1488" s="551">
        <v>0</v>
      </c>
      <c r="F1488" s="551">
        <v>0</v>
      </c>
      <c r="G1488" s="551">
        <v>0</v>
      </c>
      <c r="H1488" s="551">
        <v>0</v>
      </c>
      <c r="I1488" s="551">
        <v>0</v>
      </c>
      <c r="J1488" s="551"/>
      <c r="K1488" s="551">
        <v>9000000</v>
      </c>
      <c r="L1488" s="551">
        <v>9000000</v>
      </c>
      <c r="M1488" s="551">
        <v>9000000</v>
      </c>
      <c r="N1488" s="551">
        <v>0</v>
      </c>
      <c r="O1488" s="551">
        <v>0</v>
      </c>
      <c r="P1488" s="551">
        <v>0</v>
      </c>
      <c r="Q1488" s="551">
        <v>0</v>
      </c>
      <c r="R1488" s="551">
        <v>0</v>
      </c>
    </row>
    <row r="1489" spans="1:18">
      <c r="A1489" s="626" t="s">
        <v>1806</v>
      </c>
      <c r="B1489" s="626" t="s">
        <v>405</v>
      </c>
      <c r="C1489" s="550">
        <v>9000000</v>
      </c>
      <c r="D1489" s="550">
        <v>0</v>
      </c>
      <c r="E1489" s="550">
        <v>0</v>
      </c>
      <c r="F1489" s="550">
        <v>0</v>
      </c>
      <c r="G1489" s="550"/>
      <c r="H1489" s="550"/>
      <c r="I1489" s="550"/>
      <c r="J1489" s="550">
        <v>0</v>
      </c>
      <c r="K1489" s="550">
        <v>9000000</v>
      </c>
      <c r="L1489" s="550">
        <v>9000000</v>
      </c>
      <c r="M1489" s="550">
        <v>9000000</v>
      </c>
      <c r="N1489" s="550">
        <v>0</v>
      </c>
      <c r="O1489" s="550">
        <v>0</v>
      </c>
      <c r="P1489" s="550">
        <v>0</v>
      </c>
      <c r="Q1489" s="550">
        <v>0</v>
      </c>
      <c r="R1489" s="550">
        <v>0</v>
      </c>
    </row>
    <row r="1490" spans="1:18">
      <c r="A1490" s="626" t="s">
        <v>1804</v>
      </c>
      <c r="B1490" s="626" t="s">
        <v>2624</v>
      </c>
      <c r="C1490" s="550">
        <v>33941810</v>
      </c>
      <c r="D1490" s="550">
        <v>0</v>
      </c>
      <c r="E1490" s="550">
        <v>0</v>
      </c>
      <c r="F1490" s="550">
        <v>0</v>
      </c>
      <c r="G1490" s="550">
        <v>0</v>
      </c>
      <c r="H1490" s="550">
        <v>0</v>
      </c>
      <c r="I1490" s="550">
        <v>0</v>
      </c>
      <c r="J1490" s="550">
        <v>0</v>
      </c>
      <c r="K1490" s="550">
        <v>33941810</v>
      </c>
      <c r="L1490" s="550">
        <v>33941810</v>
      </c>
      <c r="M1490" s="550">
        <v>33941810</v>
      </c>
      <c r="N1490" s="550">
        <v>0</v>
      </c>
      <c r="O1490" s="550">
        <v>0</v>
      </c>
      <c r="P1490" s="550">
        <v>0</v>
      </c>
      <c r="Q1490" s="550">
        <v>0</v>
      </c>
      <c r="R1490" s="550">
        <v>0</v>
      </c>
    </row>
    <row r="1491" spans="1:18">
      <c r="A1491" s="622" t="s">
        <v>1805</v>
      </c>
      <c r="B1491" s="622" t="s">
        <v>278</v>
      </c>
      <c r="C1491" s="551">
        <v>24941810</v>
      </c>
      <c r="D1491" s="551">
        <v>0</v>
      </c>
      <c r="E1491" s="551">
        <v>0</v>
      </c>
      <c r="F1491" s="551">
        <v>0</v>
      </c>
      <c r="G1491" s="551">
        <v>0</v>
      </c>
      <c r="H1491" s="551">
        <v>0</v>
      </c>
      <c r="I1491" s="551">
        <v>0</v>
      </c>
      <c r="J1491" s="551">
        <v>0</v>
      </c>
      <c r="K1491" s="551">
        <v>24941810</v>
      </c>
      <c r="L1491" s="551">
        <v>24941810</v>
      </c>
      <c r="M1491" s="551">
        <v>24941810</v>
      </c>
      <c r="N1491" s="551">
        <v>0</v>
      </c>
      <c r="O1491" s="551">
        <v>0</v>
      </c>
      <c r="P1491" s="551">
        <v>0</v>
      </c>
      <c r="Q1491" s="551">
        <v>0</v>
      </c>
      <c r="R1491" s="551">
        <v>0</v>
      </c>
    </row>
    <row r="1492" spans="1:18">
      <c r="A1492" s="626" t="s">
        <v>1806</v>
      </c>
      <c r="B1492" s="626" t="s">
        <v>279</v>
      </c>
      <c r="C1492" s="550">
        <v>24941810</v>
      </c>
      <c r="D1492" s="550">
        <v>0</v>
      </c>
      <c r="E1492" s="550">
        <v>0</v>
      </c>
      <c r="F1492" s="550">
        <v>0</v>
      </c>
      <c r="G1492" s="550"/>
      <c r="H1492" s="550">
        <v>0</v>
      </c>
      <c r="I1492" s="550"/>
      <c r="J1492" s="550">
        <v>0</v>
      </c>
      <c r="K1492" s="550">
        <v>24941810</v>
      </c>
      <c r="L1492" s="550">
        <v>24941810</v>
      </c>
      <c r="M1492" s="550">
        <v>24941810</v>
      </c>
      <c r="N1492" s="550">
        <v>0</v>
      </c>
      <c r="O1492" s="550">
        <v>0</v>
      </c>
      <c r="P1492" s="550">
        <v>0</v>
      </c>
      <c r="Q1492" s="550">
        <v>0</v>
      </c>
      <c r="R1492" s="550">
        <v>0</v>
      </c>
    </row>
    <row r="1493" spans="1:18">
      <c r="A1493" s="622" t="s">
        <v>1805</v>
      </c>
      <c r="B1493" s="622" t="s">
        <v>464</v>
      </c>
      <c r="C1493" s="551">
        <v>9000000</v>
      </c>
      <c r="D1493" s="551">
        <v>0</v>
      </c>
      <c r="E1493" s="551">
        <v>0</v>
      </c>
      <c r="F1493" s="551">
        <v>0</v>
      </c>
      <c r="G1493" s="551">
        <v>0</v>
      </c>
      <c r="H1493" s="551">
        <v>0</v>
      </c>
      <c r="I1493" s="551">
        <v>0</v>
      </c>
      <c r="J1493" s="551">
        <v>0</v>
      </c>
      <c r="K1493" s="551">
        <v>9000000</v>
      </c>
      <c r="L1493" s="551">
        <v>9000000</v>
      </c>
      <c r="M1493" s="551">
        <v>9000000</v>
      </c>
      <c r="N1493" s="551">
        <v>0</v>
      </c>
      <c r="O1493" s="551">
        <v>0</v>
      </c>
      <c r="P1493" s="551">
        <v>0</v>
      </c>
      <c r="Q1493" s="551">
        <v>0</v>
      </c>
      <c r="R1493" s="551">
        <v>0</v>
      </c>
    </row>
    <row r="1494" spans="1:18">
      <c r="A1494" s="626" t="s">
        <v>1806</v>
      </c>
      <c r="B1494" s="626" t="s">
        <v>406</v>
      </c>
      <c r="C1494" s="550">
        <v>9000000</v>
      </c>
      <c r="D1494" s="550">
        <v>0</v>
      </c>
      <c r="E1494" s="550">
        <v>0</v>
      </c>
      <c r="F1494" s="550">
        <v>0</v>
      </c>
      <c r="G1494" s="550"/>
      <c r="H1494" s="550">
        <v>0</v>
      </c>
      <c r="I1494" s="550"/>
      <c r="J1494" s="550">
        <v>0</v>
      </c>
      <c r="K1494" s="550">
        <v>9000000</v>
      </c>
      <c r="L1494" s="550">
        <v>9000000</v>
      </c>
      <c r="M1494" s="550">
        <v>9000000</v>
      </c>
      <c r="N1494" s="550">
        <v>0</v>
      </c>
      <c r="O1494" s="550">
        <v>0</v>
      </c>
      <c r="P1494" s="550">
        <v>0</v>
      </c>
      <c r="Q1494" s="550">
        <v>0</v>
      </c>
      <c r="R1494" s="550">
        <v>0</v>
      </c>
    </row>
    <row r="1495" spans="1:18">
      <c r="A1495" s="626" t="s">
        <v>1804</v>
      </c>
      <c r="B1495" s="626" t="s">
        <v>120</v>
      </c>
      <c r="C1495" s="550">
        <v>90560000</v>
      </c>
      <c r="D1495" s="550">
        <v>0</v>
      </c>
      <c r="E1495" s="550">
        <v>0</v>
      </c>
      <c r="F1495" s="550">
        <v>0</v>
      </c>
      <c r="G1495" s="550">
        <v>0</v>
      </c>
      <c r="H1495" s="550">
        <v>0</v>
      </c>
      <c r="I1495" s="550">
        <v>0</v>
      </c>
      <c r="J1495" s="550">
        <v>0</v>
      </c>
      <c r="K1495" s="550">
        <v>90560000</v>
      </c>
      <c r="L1495" s="550">
        <v>90560000</v>
      </c>
      <c r="M1495" s="550">
        <v>90560000</v>
      </c>
      <c r="N1495" s="550">
        <v>0</v>
      </c>
      <c r="O1495" s="550">
        <v>0</v>
      </c>
      <c r="P1495" s="550">
        <v>0</v>
      </c>
      <c r="Q1495" s="550">
        <v>0</v>
      </c>
      <c r="R1495" s="550">
        <v>0</v>
      </c>
    </row>
    <row r="1496" spans="1:18">
      <c r="A1496" s="622" t="s">
        <v>1805</v>
      </c>
      <c r="B1496" s="622" t="s">
        <v>1843</v>
      </c>
      <c r="C1496" s="551">
        <v>90560000</v>
      </c>
      <c r="D1496" s="551">
        <v>0</v>
      </c>
      <c r="E1496" s="551">
        <v>0</v>
      </c>
      <c r="F1496" s="551">
        <v>0</v>
      </c>
      <c r="G1496" s="551">
        <v>0</v>
      </c>
      <c r="H1496" s="551">
        <v>0</v>
      </c>
      <c r="I1496" s="551">
        <v>0</v>
      </c>
      <c r="J1496" s="551">
        <v>0</v>
      </c>
      <c r="K1496" s="551">
        <v>90560000</v>
      </c>
      <c r="L1496" s="551">
        <v>90560000</v>
      </c>
      <c r="M1496" s="551">
        <v>90560000</v>
      </c>
      <c r="N1496" s="551">
        <v>0</v>
      </c>
      <c r="O1496" s="551">
        <v>0</v>
      </c>
      <c r="P1496" s="551">
        <v>0</v>
      </c>
      <c r="Q1496" s="551">
        <v>0</v>
      </c>
      <c r="R1496" s="551">
        <v>0</v>
      </c>
    </row>
    <row r="1497" spans="1:18">
      <c r="A1497" s="626" t="s">
        <v>1806</v>
      </c>
      <c r="B1497" s="626" t="s">
        <v>1828</v>
      </c>
      <c r="C1497" s="550">
        <v>90560000</v>
      </c>
      <c r="D1497" s="550">
        <v>0</v>
      </c>
      <c r="E1497" s="550">
        <v>0</v>
      </c>
      <c r="F1497" s="550">
        <v>0</v>
      </c>
      <c r="G1497" s="550"/>
      <c r="H1497" s="550">
        <v>0</v>
      </c>
      <c r="I1497" s="550"/>
      <c r="J1497" s="550">
        <v>0</v>
      </c>
      <c r="K1497" s="550">
        <v>90560000</v>
      </c>
      <c r="L1497" s="550">
        <v>90560000</v>
      </c>
      <c r="M1497" s="550">
        <v>90560000</v>
      </c>
      <c r="N1497" s="550">
        <v>0</v>
      </c>
      <c r="O1497" s="550">
        <v>0</v>
      </c>
      <c r="P1497" s="550">
        <v>0</v>
      </c>
      <c r="Q1497" s="550">
        <v>0</v>
      </c>
      <c r="R1497" s="550">
        <v>0</v>
      </c>
    </row>
    <row r="1498" spans="1:18">
      <c r="A1498" s="622" t="s">
        <v>1804</v>
      </c>
      <c r="B1498" s="622" t="s">
        <v>121</v>
      </c>
      <c r="C1498" s="551">
        <v>19711100</v>
      </c>
      <c r="D1498" s="551">
        <v>0</v>
      </c>
      <c r="E1498" s="551">
        <v>0</v>
      </c>
      <c r="F1498" s="551">
        <v>0</v>
      </c>
      <c r="G1498" s="551">
        <v>0</v>
      </c>
      <c r="H1498" s="551">
        <v>0</v>
      </c>
      <c r="I1498" s="551">
        <v>0</v>
      </c>
      <c r="J1498" s="551">
        <v>0</v>
      </c>
      <c r="K1498" s="551">
        <v>19711100</v>
      </c>
      <c r="L1498" s="551">
        <v>19711100</v>
      </c>
      <c r="M1498" s="551">
        <v>19711100</v>
      </c>
      <c r="N1498" s="551">
        <v>0</v>
      </c>
      <c r="O1498" s="551">
        <v>0</v>
      </c>
      <c r="P1498" s="551">
        <v>0</v>
      </c>
      <c r="Q1498" s="551">
        <v>0</v>
      </c>
      <c r="R1498" s="551">
        <v>0</v>
      </c>
    </row>
    <row r="1499" spans="1:18">
      <c r="A1499" s="622" t="s">
        <v>1805</v>
      </c>
      <c r="B1499" s="622" t="s">
        <v>321</v>
      </c>
      <c r="C1499" s="551">
        <v>8999100</v>
      </c>
      <c r="D1499" s="551">
        <v>0</v>
      </c>
      <c r="E1499" s="551">
        <v>0</v>
      </c>
      <c r="F1499" s="551">
        <v>0</v>
      </c>
      <c r="G1499" s="551">
        <v>0</v>
      </c>
      <c r="H1499" s="551">
        <v>0</v>
      </c>
      <c r="I1499" s="551">
        <v>0</v>
      </c>
      <c r="J1499" s="551">
        <v>0</v>
      </c>
      <c r="K1499" s="551">
        <v>8999100</v>
      </c>
      <c r="L1499" s="551">
        <v>8999100</v>
      </c>
      <c r="M1499" s="551">
        <v>8999100</v>
      </c>
      <c r="N1499" s="551">
        <v>0</v>
      </c>
      <c r="O1499" s="551">
        <v>0</v>
      </c>
      <c r="P1499" s="551">
        <v>0</v>
      </c>
      <c r="Q1499" s="551">
        <v>0</v>
      </c>
      <c r="R1499" s="551">
        <v>0</v>
      </c>
    </row>
    <row r="1500" spans="1:18">
      <c r="A1500" s="626" t="s">
        <v>1806</v>
      </c>
      <c r="B1500" s="626" t="s">
        <v>144</v>
      </c>
      <c r="C1500" s="550">
        <v>8999100</v>
      </c>
      <c r="D1500" s="550">
        <v>0</v>
      </c>
      <c r="E1500" s="550">
        <v>0</v>
      </c>
      <c r="F1500" s="550">
        <v>0</v>
      </c>
      <c r="G1500" s="550"/>
      <c r="H1500" s="550">
        <v>0</v>
      </c>
      <c r="I1500" s="550"/>
      <c r="J1500" s="550">
        <v>0</v>
      </c>
      <c r="K1500" s="550">
        <v>8999100</v>
      </c>
      <c r="L1500" s="550">
        <v>8999100</v>
      </c>
      <c r="M1500" s="550">
        <v>8999100</v>
      </c>
      <c r="N1500" s="550">
        <v>0</v>
      </c>
      <c r="O1500" s="550">
        <v>0</v>
      </c>
      <c r="P1500" s="550">
        <v>0</v>
      </c>
      <c r="Q1500" s="550">
        <v>0</v>
      </c>
      <c r="R1500" s="550">
        <v>0</v>
      </c>
    </row>
    <row r="1501" spans="1:18">
      <c r="A1501" s="622" t="s">
        <v>1805</v>
      </c>
      <c r="B1501" s="622" t="s">
        <v>160</v>
      </c>
      <c r="C1501" s="551">
        <v>10712000</v>
      </c>
      <c r="D1501" s="551">
        <v>0</v>
      </c>
      <c r="E1501" s="551">
        <v>0</v>
      </c>
      <c r="F1501" s="551">
        <v>0</v>
      </c>
      <c r="G1501" s="551">
        <v>0</v>
      </c>
      <c r="H1501" s="551">
        <v>0</v>
      </c>
      <c r="I1501" s="551">
        <v>0</v>
      </c>
      <c r="J1501" s="551">
        <v>0</v>
      </c>
      <c r="K1501" s="551">
        <v>10712000</v>
      </c>
      <c r="L1501" s="551">
        <v>10712000</v>
      </c>
      <c r="M1501" s="551">
        <v>10712000</v>
      </c>
      <c r="N1501" s="551">
        <v>0</v>
      </c>
      <c r="O1501" s="551">
        <v>0</v>
      </c>
      <c r="P1501" s="551">
        <v>0</v>
      </c>
      <c r="Q1501" s="551">
        <v>0</v>
      </c>
      <c r="R1501" s="551">
        <v>0</v>
      </c>
    </row>
    <row r="1502" spans="1:18">
      <c r="A1502" s="626" t="s">
        <v>1806</v>
      </c>
      <c r="B1502" s="626" t="s">
        <v>2484</v>
      </c>
      <c r="C1502" s="550">
        <v>10712000</v>
      </c>
      <c r="D1502" s="550">
        <v>0</v>
      </c>
      <c r="E1502" s="550">
        <v>0</v>
      </c>
      <c r="F1502" s="550">
        <v>0</v>
      </c>
      <c r="G1502" s="550"/>
      <c r="H1502" s="550">
        <v>0</v>
      </c>
      <c r="I1502" s="550"/>
      <c r="J1502" s="550">
        <v>0</v>
      </c>
      <c r="K1502" s="550">
        <v>10712000</v>
      </c>
      <c r="L1502" s="550">
        <v>10712000</v>
      </c>
      <c r="M1502" s="550">
        <v>10712000</v>
      </c>
      <c r="N1502" s="550">
        <v>0</v>
      </c>
      <c r="O1502" s="550">
        <v>0</v>
      </c>
      <c r="P1502" s="550">
        <v>0</v>
      </c>
      <c r="Q1502" s="550">
        <v>0</v>
      </c>
      <c r="R1502" s="550">
        <v>0</v>
      </c>
    </row>
    <row r="1503" spans="1:18">
      <c r="A1503" s="626" t="s">
        <v>1804</v>
      </c>
      <c r="B1503" s="626" t="s">
        <v>2134</v>
      </c>
      <c r="C1503" s="550">
        <v>1317109330</v>
      </c>
      <c r="D1503" s="550">
        <v>0</v>
      </c>
      <c r="E1503" s="550">
        <v>0</v>
      </c>
      <c r="F1503" s="550">
        <v>0</v>
      </c>
      <c r="G1503" s="550">
        <v>0</v>
      </c>
      <c r="H1503" s="550">
        <v>0</v>
      </c>
      <c r="I1503" s="550">
        <v>0</v>
      </c>
      <c r="J1503" s="550">
        <v>0</v>
      </c>
      <c r="K1503" s="550">
        <v>1317109330</v>
      </c>
      <c r="L1503" s="550">
        <v>1313030350</v>
      </c>
      <c r="M1503" s="550">
        <v>1313030350</v>
      </c>
      <c r="N1503" s="550">
        <v>0</v>
      </c>
      <c r="O1503" s="550">
        <v>0</v>
      </c>
      <c r="P1503" s="550">
        <v>0</v>
      </c>
      <c r="Q1503" s="550">
        <v>0</v>
      </c>
      <c r="R1503" s="550">
        <v>4078980</v>
      </c>
    </row>
    <row r="1504" spans="1:18">
      <c r="A1504" s="622" t="s">
        <v>1805</v>
      </c>
      <c r="B1504" s="622" t="s">
        <v>1843</v>
      </c>
      <c r="C1504" s="551">
        <v>1317109330</v>
      </c>
      <c r="D1504" s="551">
        <v>0</v>
      </c>
      <c r="E1504" s="551">
        <v>0</v>
      </c>
      <c r="F1504" s="551">
        <v>0</v>
      </c>
      <c r="G1504" s="551">
        <v>0</v>
      </c>
      <c r="H1504" s="551">
        <v>0</v>
      </c>
      <c r="I1504" s="551">
        <v>0</v>
      </c>
      <c r="J1504" s="551">
        <v>0</v>
      </c>
      <c r="K1504" s="551">
        <v>1317109330</v>
      </c>
      <c r="L1504" s="551">
        <v>1313030350</v>
      </c>
      <c r="M1504" s="551">
        <v>1313030350</v>
      </c>
      <c r="N1504" s="551">
        <v>0</v>
      </c>
      <c r="O1504" s="551">
        <v>0</v>
      </c>
      <c r="P1504" s="551">
        <v>0</v>
      </c>
      <c r="Q1504" s="551">
        <v>0</v>
      </c>
      <c r="R1504" s="551">
        <v>4078980</v>
      </c>
    </row>
    <row r="1505" spans="1:18">
      <c r="A1505" s="626" t="s">
        <v>1806</v>
      </c>
      <c r="B1505" s="626" t="s">
        <v>1828</v>
      </c>
      <c r="C1505" s="550">
        <v>1317109330</v>
      </c>
      <c r="D1505" s="550">
        <v>0</v>
      </c>
      <c r="E1505" s="550">
        <v>0</v>
      </c>
      <c r="F1505" s="550">
        <v>0</v>
      </c>
      <c r="G1505" s="550"/>
      <c r="H1505" s="550"/>
      <c r="I1505" s="550"/>
      <c r="J1505" s="550">
        <v>0</v>
      </c>
      <c r="K1505" s="550">
        <v>1317109330</v>
      </c>
      <c r="L1505" s="550">
        <v>1313030350</v>
      </c>
      <c r="M1505" s="550">
        <v>1313030350</v>
      </c>
      <c r="N1505" s="550">
        <v>0</v>
      </c>
      <c r="O1505" s="550">
        <v>0</v>
      </c>
      <c r="P1505" s="550">
        <v>0</v>
      </c>
      <c r="Q1505" s="550">
        <v>0</v>
      </c>
      <c r="R1505" s="550">
        <v>4078980</v>
      </c>
    </row>
    <row r="1506" spans="1:18">
      <c r="A1506" s="626" t="s">
        <v>1804</v>
      </c>
      <c r="B1506" s="626" t="s">
        <v>1269</v>
      </c>
      <c r="C1506" s="550">
        <v>10000000</v>
      </c>
      <c r="D1506" s="550">
        <v>0</v>
      </c>
      <c r="E1506" s="550">
        <v>0</v>
      </c>
      <c r="F1506" s="550">
        <v>0</v>
      </c>
      <c r="G1506" s="550">
        <v>0</v>
      </c>
      <c r="H1506" s="550">
        <v>0</v>
      </c>
      <c r="I1506" s="550">
        <v>0</v>
      </c>
      <c r="J1506" s="550">
        <v>0</v>
      </c>
      <c r="K1506" s="550">
        <v>10000000</v>
      </c>
      <c r="L1506" s="550">
        <v>10000000</v>
      </c>
      <c r="M1506" s="550">
        <v>10000000</v>
      </c>
      <c r="N1506" s="550">
        <v>0</v>
      </c>
      <c r="O1506" s="550">
        <v>0</v>
      </c>
      <c r="P1506" s="550">
        <v>0</v>
      </c>
      <c r="Q1506" s="550">
        <v>0</v>
      </c>
      <c r="R1506" s="550">
        <v>0</v>
      </c>
    </row>
    <row r="1507" spans="1:18">
      <c r="A1507" s="622" t="s">
        <v>1805</v>
      </c>
      <c r="B1507" s="622" t="s">
        <v>1823</v>
      </c>
      <c r="C1507" s="551">
        <v>10000000</v>
      </c>
      <c r="D1507" s="551">
        <v>0</v>
      </c>
      <c r="E1507" s="551">
        <v>0</v>
      </c>
      <c r="F1507" s="551">
        <v>0</v>
      </c>
      <c r="G1507" s="551">
        <v>0</v>
      </c>
      <c r="H1507" s="551">
        <v>0</v>
      </c>
      <c r="I1507" s="551">
        <v>0</v>
      </c>
      <c r="J1507" s="551">
        <v>0</v>
      </c>
      <c r="K1507" s="551">
        <v>10000000</v>
      </c>
      <c r="L1507" s="551">
        <v>10000000</v>
      </c>
      <c r="M1507" s="551">
        <v>10000000</v>
      </c>
      <c r="N1507" s="551">
        <v>0</v>
      </c>
      <c r="O1507" s="551">
        <v>0</v>
      </c>
      <c r="P1507" s="551">
        <v>0</v>
      </c>
      <c r="Q1507" s="551">
        <v>0</v>
      </c>
      <c r="R1507" s="551">
        <v>0</v>
      </c>
    </row>
    <row r="1508" spans="1:18">
      <c r="A1508" s="626" t="s">
        <v>1806</v>
      </c>
      <c r="B1508" s="626" t="s">
        <v>260</v>
      </c>
      <c r="C1508" s="550">
        <v>10000000</v>
      </c>
      <c r="D1508" s="550">
        <v>0</v>
      </c>
      <c r="E1508" s="550">
        <v>0</v>
      </c>
      <c r="F1508" s="550">
        <v>0</v>
      </c>
      <c r="G1508" s="550"/>
      <c r="H1508" s="550">
        <v>0</v>
      </c>
      <c r="I1508" s="550"/>
      <c r="J1508" s="550">
        <v>0</v>
      </c>
      <c r="K1508" s="550">
        <v>10000000</v>
      </c>
      <c r="L1508" s="550">
        <v>10000000</v>
      </c>
      <c r="M1508" s="550">
        <v>10000000</v>
      </c>
      <c r="N1508" s="550">
        <v>0</v>
      </c>
      <c r="O1508" s="550">
        <v>0</v>
      </c>
      <c r="P1508" s="550">
        <v>0</v>
      </c>
      <c r="Q1508" s="550">
        <v>0</v>
      </c>
      <c r="R1508" s="550">
        <v>0</v>
      </c>
    </row>
    <row r="1509" spans="1:18">
      <c r="A1509" s="626" t="s">
        <v>1804</v>
      </c>
      <c r="B1509" s="626" t="s">
        <v>297</v>
      </c>
      <c r="C1509" s="550">
        <v>4431430</v>
      </c>
      <c r="D1509" s="550">
        <v>0</v>
      </c>
      <c r="E1509" s="550">
        <v>0</v>
      </c>
      <c r="F1509" s="550">
        <v>0</v>
      </c>
      <c r="G1509" s="550">
        <v>0</v>
      </c>
      <c r="H1509" s="550">
        <v>0</v>
      </c>
      <c r="I1509" s="550">
        <v>0</v>
      </c>
      <c r="J1509" s="550">
        <v>0</v>
      </c>
      <c r="K1509" s="550">
        <v>4431430</v>
      </c>
      <c r="L1509" s="550">
        <v>4431430</v>
      </c>
      <c r="M1509" s="550">
        <v>4431430</v>
      </c>
      <c r="N1509" s="550">
        <v>0</v>
      </c>
      <c r="O1509" s="550">
        <v>0</v>
      </c>
      <c r="P1509" s="550">
        <v>0</v>
      </c>
      <c r="Q1509" s="550">
        <v>0</v>
      </c>
      <c r="R1509" s="550">
        <v>0</v>
      </c>
    </row>
    <row r="1510" spans="1:18">
      <c r="A1510" s="622" t="s">
        <v>1805</v>
      </c>
      <c r="B1510" s="622" t="s">
        <v>160</v>
      </c>
      <c r="C1510" s="551">
        <v>4431430</v>
      </c>
      <c r="D1510" s="551">
        <v>0</v>
      </c>
      <c r="E1510" s="551">
        <v>0</v>
      </c>
      <c r="F1510" s="551">
        <v>0</v>
      </c>
      <c r="G1510" s="551">
        <v>0</v>
      </c>
      <c r="H1510" s="551">
        <v>0</v>
      </c>
      <c r="I1510" s="551">
        <v>0</v>
      </c>
      <c r="J1510" s="551">
        <v>0</v>
      </c>
      <c r="K1510" s="551">
        <v>4431430</v>
      </c>
      <c r="L1510" s="551">
        <v>4431430</v>
      </c>
      <c r="M1510" s="551">
        <v>4431430</v>
      </c>
      <c r="N1510" s="551">
        <v>0</v>
      </c>
      <c r="O1510" s="551">
        <v>0</v>
      </c>
      <c r="P1510" s="551">
        <v>0</v>
      </c>
      <c r="Q1510" s="551">
        <v>0</v>
      </c>
      <c r="R1510" s="551">
        <v>0</v>
      </c>
    </row>
    <row r="1511" spans="1:18">
      <c r="A1511" s="626" t="s">
        <v>1806</v>
      </c>
      <c r="B1511" s="626" t="s">
        <v>364</v>
      </c>
      <c r="C1511" s="550">
        <v>4431430</v>
      </c>
      <c r="D1511" s="550">
        <v>0</v>
      </c>
      <c r="E1511" s="550">
        <v>0</v>
      </c>
      <c r="F1511" s="550">
        <v>0</v>
      </c>
      <c r="G1511" s="550"/>
      <c r="H1511" s="550">
        <v>0</v>
      </c>
      <c r="I1511" s="550"/>
      <c r="J1511" s="550">
        <v>0</v>
      </c>
      <c r="K1511" s="550">
        <v>4431430</v>
      </c>
      <c r="L1511" s="550">
        <v>4431430</v>
      </c>
      <c r="M1511" s="550">
        <v>4431430</v>
      </c>
      <c r="N1511" s="550">
        <v>0</v>
      </c>
      <c r="O1511" s="550">
        <v>0</v>
      </c>
      <c r="P1511" s="550">
        <v>0</v>
      </c>
      <c r="Q1511" s="550">
        <v>0</v>
      </c>
      <c r="R1511" s="550">
        <v>0</v>
      </c>
    </row>
    <row r="1512" spans="1:18">
      <c r="A1512" s="626" t="s">
        <v>1804</v>
      </c>
      <c r="B1512" s="626" t="s">
        <v>201</v>
      </c>
      <c r="C1512" s="550">
        <v>77447120</v>
      </c>
      <c r="D1512" s="550">
        <v>0</v>
      </c>
      <c r="E1512" s="550">
        <v>0</v>
      </c>
      <c r="F1512" s="550">
        <v>0</v>
      </c>
      <c r="G1512" s="550">
        <v>0</v>
      </c>
      <c r="H1512" s="550">
        <v>0</v>
      </c>
      <c r="I1512" s="550">
        <v>0</v>
      </c>
      <c r="J1512" s="550">
        <v>0</v>
      </c>
      <c r="K1512" s="550">
        <v>77447120</v>
      </c>
      <c r="L1512" s="550">
        <v>77447120</v>
      </c>
      <c r="M1512" s="550">
        <v>77447120</v>
      </c>
      <c r="N1512" s="550">
        <v>0</v>
      </c>
      <c r="O1512" s="550">
        <v>0</v>
      </c>
      <c r="P1512" s="550">
        <v>0</v>
      </c>
      <c r="Q1512" s="550">
        <v>0</v>
      </c>
      <c r="R1512" s="550">
        <v>0</v>
      </c>
    </row>
    <row r="1513" spans="1:18">
      <c r="A1513" s="622" t="s">
        <v>1805</v>
      </c>
      <c r="B1513" s="622" t="s">
        <v>278</v>
      </c>
      <c r="C1513" s="551">
        <v>77447120</v>
      </c>
      <c r="D1513" s="551">
        <v>0</v>
      </c>
      <c r="E1513" s="551">
        <v>0</v>
      </c>
      <c r="F1513" s="551">
        <v>0</v>
      </c>
      <c r="G1513" s="551">
        <v>0</v>
      </c>
      <c r="H1513" s="551">
        <v>0</v>
      </c>
      <c r="I1513" s="551">
        <v>0</v>
      </c>
      <c r="J1513" s="551">
        <v>0</v>
      </c>
      <c r="K1513" s="551">
        <v>77447120</v>
      </c>
      <c r="L1513" s="551">
        <v>77447120</v>
      </c>
      <c r="M1513" s="551">
        <v>77447120</v>
      </c>
      <c r="N1513" s="551">
        <v>0</v>
      </c>
      <c r="O1513" s="551">
        <v>0</v>
      </c>
      <c r="P1513" s="551">
        <v>0</v>
      </c>
      <c r="Q1513" s="551">
        <v>0</v>
      </c>
      <c r="R1513" s="551">
        <v>0</v>
      </c>
    </row>
    <row r="1514" spans="1:18">
      <c r="A1514" s="626" t="s">
        <v>1806</v>
      </c>
      <c r="B1514" s="626" t="s">
        <v>202</v>
      </c>
      <c r="C1514" s="550">
        <v>77447120</v>
      </c>
      <c r="D1514" s="550">
        <v>0</v>
      </c>
      <c r="E1514" s="550">
        <v>0</v>
      </c>
      <c r="F1514" s="550">
        <v>0</v>
      </c>
      <c r="G1514" s="550"/>
      <c r="H1514" s="550">
        <v>0</v>
      </c>
      <c r="I1514" s="550"/>
      <c r="J1514" s="550">
        <v>0</v>
      </c>
      <c r="K1514" s="550">
        <v>77447120</v>
      </c>
      <c r="L1514" s="550">
        <v>77447120</v>
      </c>
      <c r="M1514" s="550">
        <v>77447120</v>
      </c>
      <c r="N1514" s="550">
        <v>0</v>
      </c>
      <c r="O1514" s="550">
        <v>0</v>
      </c>
      <c r="P1514" s="550">
        <v>0</v>
      </c>
      <c r="Q1514" s="550">
        <v>0</v>
      </c>
      <c r="R1514" s="550">
        <v>0</v>
      </c>
    </row>
    <row r="1515" spans="1:18">
      <c r="A1515" s="627" t="s">
        <v>1802</v>
      </c>
      <c r="B1515" s="629" t="s">
        <v>1274</v>
      </c>
      <c r="C1515" s="549">
        <v>80140323440</v>
      </c>
      <c r="D1515" s="549">
        <v>0</v>
      </c>
      <c r="E1515" s="549">
        <v>0</v>
      </c>
      <c r="F1515" s="549">
        <v>0</v>
      </c>
      <c r="G1515" s="549">
        <v>0</v>
      </c>
      <c r="H1515" s="549">
        <v>32633607530</v>
      </c>
      <c r="I1515" s="549">
        <v>-165350840</v>
      </c>
      <c r="J1515" s="549">
        <v>32468256690</v>
      </c>
      <c r="K1515" s="549">
        <v>112608580130</v>
      </c>
      <c r="L1515" s="549">
        <v>110730679418</v>
      </c>
      <c r="M1515" s="549">
        <v>99521015164</v>
      </c>
      <c r="N1515" s="549">
        <v>11209664254</v>
      </c>
      <c r="O1515" s="549">
        <v>0</v>
      </c>
      <c r="P1515" s="549">
        <v>0</v>
      </c>
      <c r="Q1515" s="549">
        <v>11209664254</v>
      </c>
      <c r="R1515" s="549">
        <v>1877900712</v>
      </c>
    </row>
    <row r="1516" spans="1:18">
      <c r="A1516" s="626" t="s">
        <v>1803</v>
      </c>
      <c r="B1516" s="626" t="s">
        <v>1837</v>
      </c>
      <c r="C1516" s="550">
        <v>79488436440</v>
      </c>
      <c r="D1516" s="550">
        <v>0</v>
      </c>
      <c r="E1516" s="550">
        <v>0</v>
      </c>
      <c r="F1516" s="550">
        <v>0</v>
      </c>
      <c r="G1516" s="550">
        <v>0</v>
      </c>
      <c r="H1516" s="550">
        <v>32816607760</v>
      </c>
      <c r="I1516" s="550">
        <v>-165350840</v>
      </c>
      <c r="J1516" s="550">
        <v>32651256920</v>
      </c>
      <c r="K1516" s="550">
        <v>112139693360</v>
      </c>
      <c r="L1516" s="550">
        <v>110261792648</v>
      </c>
      <c r="M1516" s="550">
        <v>99052128394</v>
      </c>
      <c r="N1516" s="550">
        <v>11209664254</v>
      </c>
      <c r="O1516" s="550">
        <v>0</v>
      </c>
      <c r="P1516" s="550">
        <v>0</v>
      </c>
      <c r="Q1516" s="550">
        <v>11209664254</v>
      </c>
      <c r="R1516" s="550">
        <v>1877900712</v>
      </c>
    </row>
    <row r="1517" spans="1:18">
      <c r="A1517" s="626" t="s">
        <v>1804</v>
      </c>
      <c r="B1517" s="626" t="s">
        <v>2598</v>
      </c>
      <c r="C1517" s="550">
        <v>54220746000</v>
      </c>
      <c r="D1517" s="550">
        <v>0</v>
      </c>
      <c r="E1517" s="550">
        <v>0</v>
      </c>
      <c r="F1517" s="550">
        <v>-5880000</v>
      </c>
      <c r="G1517" s="550">
        <v>0</v>
      </c>
      <c r="H1517" s="550">
        <v>13078899260</v>
      </c>
      <c r="I1517" s="550">
        <v>0</v>
      </c>
      <c r="J1517" s="550">
        <v>13073019260</v>
      </c>
      <c r="K1517" s="550">
        <v>67293765260</v>
      </c>
      <c r="L1517" s="550">
        <v>67286951700</v>
      </c>
      <c r="M1517" s="550">
        <v>67286951700</v>
      </c>
      <c r="N1517" s="550">
        <v>0</v>
      </c>
      <c r="O1517" s="550">
        <v>0</v>
      </c>
      <c r="P1517" s="550">
        <v>0</v>
      </c>
      <c r="Q1517" s="550">
        <v>0</v>
      </c>
      <c r="R1517" s="550">
        <v>6813560</v>
      </c>
    </row>
    <row r="1518" spans="1:18">
      <c r="A1518" s="622" t="s">
        <v>1805</v>
      </c>
      <c r="B1518" s="622" t="s">
        <v>2398</v>
      </c>
      <c r="C1518" s="551">
        <v>54220746000</v>
      </c>
      <c r="D1518" s="551">
        <v>0</v>
      </c>
      <c r="E1518" s="551">
        <v>0</v>
      </c>
      <c r="F1518" s="551">
        <v>-5880000</v>
      </c>
      <c r="G1518" s="551">
        <v>0</v>
      </c>
      <c r="H1518" s="551">
        <v>13078899260</v>
      </c>
      <c r="I1518" s="551">
        <v>0</v>
      </c>
      <c r="J1518" s="551">
        <v>13073019260</v>
      </c>
      <c r="K1518" s="551">
        <v>67293765260</v>
      </c>
      <c r="L1518" s="551">
        <v>67286951700</v>
      </c>
      <c r="M1518" s="551">
        <v>67286951700</v>
      </c>
      <c r="N1518" s="551">
        <v>0</v>
      </c>
      <c r="O1518" s="551">
        <v>0</v>
      </c>
      <c r="P1518" s="551">
        <v>0</v>
      </c>
      <c r="Q1518" s="551">
        <v>0</v>
      </c>
      <c r="R1518" s="551">
        <v>6813560</v>
      </c>
    </row>
    <row r="1519" spans="1:18">
      <c r="A1519" s="626" t="s">
        <v>1806</v>
      </c>
      <c r="B1519" s="626" t="s">
        <v>2512</v>
      </c>
      <c r="C1519" s="550">
        <v>53921804000</v>
      </c>
      <c r="D1519" s="550">
        <v>0</v>
      </c>
      <c r="E1519" s="550">
        <v>0</v>
      </c>
      <c r="F1519" s="550">
        <v>36504000</v>
      </c>
      <c r="G1519" s="550"/>
      <c r="H1519" s="550">
        <v>13078899260</v>
      </c>
      <c r="I1519" s="550"/>
      <c r="J1519" s="550">
        <v>13115403260</v>
      </c>
      <c r="K1519" s="550">
        <v>67037207260</v>
      </c>
      <c r="L1519" s="550">
        <v>67030983140</v>
      </c>
      <c r="M1519" s="550">
        <v>67030983140</v>
      </c>
      <c r="N1519" s="550">
        <v>0</v>
      </c>
      <c r="O1519" s="550">
        <v>0</v>
      </c>
      <c r="P1519" s="550">
        <v>0</v>
      </c>
      <c r="Q1519" s="550">
        <v>0</v>
      </c>
      <c r="R1519" s="550">
        <v>6224120</v>
      </c>
    </row>
    <row r="1520" spans="1:18">
      <c r="A1520" s="626" t="s">
        <v>1806</v>
      </c>
      <c r="B1520" s="626" t="s">
        <v>2526</v>
      </c>
      <c r="C1520" s="550">
        <v>298942000</v>
      </c>
      <c r="D1520" s="550">
        <v>0</v>
      </c>
      <c r="E1520" s="550">
        <v>0</v>
      </c>
      <c r="F1520" s="550">
        <v>-42384000</v>
      </c>
      <c r="G1520" s="550"/>
      <c r="H1520" s="550">
        <v>0</v>
      </c>
      <c r="I1520" s="550"/>
      <c r="J1520" s="550">
        <v>-42384000</v>
      </c>
      <c r="K1520" s="550">
        <v>256558000</v>
      </c>
      <c r="L1520" s="550">
        <v>255968560</v>
      </c>
      <c r="M1520" s="550">
        <v>255968560</v>
      </c>
      <c r="N1520" s="550">
        <v>0</v>
      </c>
      <c r="O1520" s="550">
        <v>0</v>
      </c>
      <c r="P1520" s="550">
        <v>0</v>
      </c>
      <c r="Q1520" s="550">
        <v>0</v>
      </c>
      <c r="R1520" s="550">
        <v>589440</v>
      </c>
    </row>
    <row r="1521" spans="1:18">
      <c r="A1521" s="622" t="s">
        <v>1805</v>
      </c>
      <c r="B1521" s="622" t="s">
        <v>2407</v>
      </c>
      <c r="C1521" s="551">
        <v>0</v>
      </c>
      <c r="D1521" s="551">
        <v>0</v>
      </c>
      <c r="E1521" s="551">
        <v>0</v>
      </c>
      <c r="F1521" s="551">
        <v>0</v>
      </c>
      <c r="G1521" s="551">
        <v>0</v>
      </c>
      <c r="H1521" s="551">
        <v>0</v>
      </c>
      <c r="I1521" s="551">
        <v>0</v>
      </c>
      <c r="J1521" s="551">
        <v>0</v>
      </c>
      <c r="K1521" s="551">
        <v>0</v>
      </c>
      <c r="L1521" s="551">
        <v>0</v>
      </c>
      <c r="M1521" s="551">
        <v>0</v>
      </c>
      <c r="N1521" s="551">
        <v>0</v>
      </c>
      <c r="O1521" s="551">
        <v>0</v>
      </c>
      <c r="P1521" s="551">
        <v>0</v>
      </c>
      <c r="Q1521" s="551">
        <v>0</v>
      </c>
      <c r="R1521" s="551">
        <v>0</v>
      </c>
    </row>
    <row r="1522" spans="1:18">
      <c r="A1522" s="626" t="s">
        <v>1806</v>
      </c>
      <c r="B1522" s="622" t="s">
        <v>2407</v>
      </c>
      <c r="C1522" s="550">
        <v>0</v>
      </c>
      <c r="D1522" s="550">
        <v>0</v>
      </c>
      <c r="E1522" s="550">
        <v>0</v>
      </c>
      <c r="F1522" s="550">
        <v>0</v>
      </c>
      <c r="G1522" s="550"/>
      <c r="H1522" s="550">
        <v>0</v>
      </c>
      <c r="I1522" s="550"/>
      <c r="J1522" s="550">
        <v>0</v>
      </c>
      <c r="K1522" s="550">
        <v>0</v>
      </c>
      <c r="L1522" s="550">
        <v>0</v>
      </c>
      <c r="M1522" s="550">
        <v>0</v>
      </c>
      <c r="N1522" s="550">
        <v>0</v>
      </c>
      <c r="O1522" s="550">
        <v>0</v>
      </c>
      <c r="P1522" s="550">
        <v>0</v>
      </c>
      <c r="Q1522" s="550">
        <v>0</v>
      </c>
      <c r="R1522" s="550">
        <v>0</v>
      </c>
    </row>
    <row r="1523" spans="1:18">
      <c r="A1523" s="626" t="s">
        <v>1804</v>
      </c>
      <c r="B1523" s="626" t="s">
        <v>2609</v>
      </c>
      <c r="C1523" s="550">
        <v>1041105000</v>
      </c>
      <c r="D1523" s="550">
        <v>0</v>
      </c>
      <c r="E1523" s="550">
        <v>0</v>
      </c>
      <c r="F1523" s="550">
        <v>16486000</v>
      </c>
      <c r="G1523" s="550">
        <v>0</v>
      </c>
      <c r="H1523" s="550">
        <v>75855000</v>
      </c>
      <c r="I1523" s="550">
        <v>0</v>
      </c>
      <c r="J1523" s="550">
        <v>92341000</v>
      </c>
      <c r="K1523" s="550">
        <v>1133446000</v>
      </c>
      <c r="L1523" s="550">
        <v>1093792960</v>
      </c>
      <c r="M1523" s="550">
        <v>1093792960</v>
      </c>
      <c r="N1523" s="550">
        <v>0</v>
      </c>
      <c r="O1523" s="550">
        <v>0</v>
      </c>
      <c r="P1523" s="550">
        <v>0</v>
      </c>
      <c r="Q1523" s="550">
        <v>0</v>
      </c>
      <c r="R1523" s="550">
        <v>39653040</v>
      </c>
    </row>
    <row r="1524" spans="1:18">
      <c r="A1524" s="622" t="s">
        <v>1805</v>
      </c>
      <c r="B1524" s="622" t="s">
        <v>2398</v>
      </c>
      <c r="C1524" s="551">
        <v>42050000</v>
      </c>
      <c r="D1524" s="551">
        <v>0</v>
      </c>
      <c r="E1524" s="551">
        <v>0</v>
      </c>
      <c r="F1524" s="551">
        <v>0</v>
      </c>
      <c r="G1524" s="551">
        <v>0</v>
      </c>
      <c r="H1524" s="551">
        <v>132600</v>
      </c>
      <c r="I1524" s="551">
        <v>0</v>
      </c>
      <c r="J1524" s="551">
        <v>132600</v>
      </c>
      <c r="K1524" s="551">
        <v>42182600</v>
      </c>
      <c r="L1524" s="551">
        <v>42182600</v>
      </c>
      <c r="M1524" s="551">
        <v>42182600</v>
      </c>
      <c r="N1524" s="551">
        <v>0</v>
      </c>
      <c r="O1524" s="551">
        <v>0</v>
      </c>
      <c r="P1524" s="551">
        <v>0</v>
      </c>
      <c r="Q1524" s="551">
        <v>0</v>
      </c>
      <c r="R1524" s="551">
        <v>0</v>
      </c>
    </row>
    <row r="1525" spans="1:18">
      <c r="A1525" s="626" t="s">
        <v>1806</v>
      </c>
      <c r="B1525" s="626" t="s">
        <v>2512</v>
      </c>
      <c r="C1525" s="550">
        <v>42050000</v>
      </c>
      <c r="D1525" s="550">
        <v>0</v>
      </c>
      <c r="E1525" s="550">
        <v>0</v>
      </c>
      <c r="F1525" s="550">
        <v>0</v>
      </c>
      <c r="G1525" s="550"/>
      <c r="H1525" s="550">
        <v>132600</v>
      </c>
      <c r="I1525" s="550"/>
      <c r="J1525" s="550">
        <v>132600</v>
      </c>
      <c r="K1525" s="550">
        <v>42182600</v>
      </c>
      <c r="L1525" s="550">
        <v>42182600</v>
      </c>
      <c r="M1525" s="550">
        <v>42182600</v>
      </c>
      <c r="N1525" s="550">
        <v>0</v>
      </c>
      <c r="O1525" s="550">
        <v>0</v>
      </c>
      <c r="P1525" s="550">
        <v>0</v>
      </c>
      <c r="Q1525" s="550">
        <v>0</v>
      </c>
      <c r="R1525" s="550">
        <v>0</v>
      </c>
    </row>
    <row r="1526" spans="1:18">
      <c r="A1526" s="622" t="s">
        <v>1805</v>
      </c>
      <c r="B1526" s="622" t="s">
        <v>2407</v>
      </c>
      <c r="C1526" s="551">
        <v>46915000</v>
      </c>
      <c r="D1526" s="551">
        <v>0</v>
      </c>
      <c r="E1526" s="551">
        <v>0</v>
      </c>
      <c r="F1526" s="551">
        <v>-3680000</v>
      </c>
      <c r="G1526" s="551">
        <v>0</v>
      </c>
      <c r="H1526" s="551">
        <v>14746230</v>
      </c>
      <c r="I1526" s="551">
        <v>0</v>
      </c>
      <c r="J1526" s="551">
        <v>11066230</v>
      </c>
      <c r="K1526" s="551">
        <v>57981230</v>
      </c>
      <c r="L1526" s="551">
        <v>57021100</v>
      </c>
      <c r="M1526" s="551">
        <v>57021100</v>
      </c>
      <c r="N1526" s="551">
        <v>0</v>
      </c>
      <c r="O1526" s="551">
        <v>0</v>
      </c>
      <c r="P1526" s="551">
        <v>0</v>
      </c>
      <c r="Q1526" s="551">
        <v>0</v>
      </c>
      <c r="R1526" s="551">
        <v>960130</v>
      </c>
    </row>
    <row r="1527" spans="1:18">
      <c r="A1527" s="626" t="s">
        <v>1806</v>
      </c>
      <c r="B1527" s="622" t="s">
        <v>2407</v>
      </c>
      <c r="C1527" s="550">
        <v>46915000</v>
      </c>
      <c r="D1527" s="550">
        <v>0</v>
      </c>
      <c r="E1527" s="550">
        <v>0</v>
      </c>
      <c r="F1527" s="550">
        <v>-3680000</v>
      </c>
      <c r="G1527" s="550"/>
      <c r="H1527" s="550">
        <v>14746230</v>
      </c>
      <c r="I1527" s="550"/>
      <c r="J1527" s="550">
        <v>11066230</v>
      </c>
      <c r="K1527" s="550">
        <v>57981230</v>
      </c>
      <c r="L1527" s="550">
        <v>57021100</v>
      </c>
      <c r="M1527" s="550">
        <v>57021100</v>
      </c>
      <c r="N1527" s="550">
        <v>0</v>
      </c>
      <c r="O1527" s="550">
        <v>0</v>
      </c>
      <c r="P1527" s="550">
        <v>0</v>
      </c>
      <c r="Q1527" s="550">
        <v>0</v>
      </c>
      <c r="R1527" s="550">
        <v>960130</v>
      </c>
    </row>
    <row r="1528" spans="1:18">
      <c r="A1528" s="622" t="s">
        <v>1805</v>
      </c>
      <c r="B1528" s="622" t="s">
        <v>315</v>
      </c>
      <c r="C1528" s="551">
        <v>18300000</v>
      </c>
      <c r="D1528" s="551">
        <v>0</v>
      </c>
      <c r="E1528" s="551">
        <v>0</v>
      </c>
      <c r="F1528" s="551">
        <v>-8434000</v>
      </c>
      <c r="G1528" s="551">
        <v>0</v>
      </c>
      <c r="H1528" s="551">
        <v>4000000</v>
      </c>
      <c r="I1528" s="551">
        <v>0</v>
      </c>
      <c r="J1528" s="551">
        <v>-4434000</v>
      </c>
      <c r="K1528" s="551">
        <v>13866000</v>
      </c>
      <c r="L1528" s="551">
        <v>9865910</v>
      </c>
      <c r="M1528" s="551">
        <v>9865910</v>
      </c>
      <c r="N1528" s="551">
        <v>0</v>
      </c>
      <c r="O1528" s="551">
        <v>0</v>
      </c>
      <c r="P1528" s="551">
        <v>0</v>
      </c>
      <c r="Q1528" s="551">
        <v>0</v>
      </c>
      <c r="R1528" s="551">
        <v>4000090</v>
      </c>
    </row>
    <row r="1529" spans="1:18">
      <c r="A1529" s="626" t="s">
        <v>1806</v>
      </c>
      <c r="B1529" s="626" t="s">
        <v>315</v>
      </c>
      <c r="C1529" s="550">
        <v>18300000</v>
      </c>
      <c r="D1529" s="550">
        <v>0</v>
      </c>
      <c r="E1529" s="550">
        <v>0</v>
      </c>
      <c r="F1529" s="550">
        <v>-8434000</v>
      </c>
      <c r="G1529" s="550"/>
      <c r="H1529" s="550">
        <v>4000000</v>
      </c>
      <c r="I1529" s="550"/>
      <c r="J1529" s="550">
        <v>-4434000</v>
      </c>
      <c r="K1529" s="550">
        <v>13866000</v>
      </c>
      <c r="L1529" s="550">
        <v>9865910</v>
      </c>
      <c r="M1529" s="550">
        <v>9865910</v>
      </c>
      <c r="N1529" s="550">
        <v>0</v>
      </c>
      <c r="O1529" s="550">
        <v>0</v>
      </c>
      <c r="P1529" s="550">
        <v>0</v>
      </c>
      <c r="Q1529" s="550">
        <v>0</v>
      </c>
      <c r="R1529" s="550">
        <v>4000090</v>
      </c>
    </row>
    <row r="1530" spans="1:18">
      <c r="A1530" s="622" t="s">
        <v>1805</v>
      </c>
      <c r="B1530" s="622" t="s">
        <v>2467</v>
      </c>
      <c r="C1530" s="551">
        <v>60000000</v>
      </c>
      <c r="D1530" s="551">
        <v>0</v>
      </c>
      <c r="E1530" s="551">
        <v>0</v>
      </c>
      <c r="F1530" s="551">
        <v>0</v>
      </c>
      <c r="G1530" s="551">
        <v>0</v>
      </c>
      <c r="H1530" s="551">
        <v>11000000</v>
      </c>
      <c r="I1530" s="551">
        <v>0</v>
      </c>
      <c r="J1530" s="551">
        <v>11000000</v>
      </c>
      <c r="K1530" s="551">
        <v>71000000</v>
      </c>
      <c r="L1530" s="551">
        <v>60000000</v>
      </c>
      <c r="M1530" s="551">
        <v>60000000</v>
      </c>
      <c r="N1530" s="551">
        <v>0</v>
      </c>
      <c r="O1530" s="551">
        <v>0</v>
      </c>
      <c r="P1530" s="551">
        <v>0</v>
      </c>
      <c r="Q1530" s="551">
        <v>0</v>
      </c>
      <c r="R1530" s="551">
        <v>11000000</v>
      </c>
    </row>
    <row r="1531" spans="1:18">
      <c r="A1531" s="626" t="s">
        <v>1806</v>
      </c>
      <c r="B1531" s="626" t="s">
        <v>2467</v>
      </c>
      <c r="C1531" s="550">
        <v>60000000</v>
      </c>
      <c r="D1531" s="550">
        <v>0</v>
      </c>
      <c r="E1531" s="550">
        <v>0</v>
      </c>
      <c r="F1531" s="550">
        <v>0</v>
      </c>
      <c r="G1531" s="550"/>
      <c r="H1531" s="550">
        <v>11000000</v>
      </c>
      <c r="I1531" s="550"/>
      <c r="J1531" s="550">
        <v>11000000</v>
      </c>
      <c r="K1531" s="550">
        <v>71000000</v>
      </c>
      <c r="L1531" s="550">
        <v>60000000</v>
      </c>
      <c r="M1531" s="550">
        <v>60000000</v>
      </c>
      <c r="N1531" s="550">
        <v>0</v>
      </c>
      <c r="O1531" s="550">
        <v>0</v>
      </c>
      <c r="P1531" s="550">
        <v>0</v>
      </c>
      <c r="Q1531" s="550">
        <v>0</v>
      </c>
      <c r="R1531" s="550">
        <v>11000000</v>
      </c>
    </row>
    <row r="1532" spans="1:18">
      <c r="A1532" s="622" t="s">
        <v>1805</v>
      </c>
      <c r="B1532" s="622" t="s">
        <v>1882</v>
      </c>
      <c r="C1532" s="551">
        <v>873840000</v>
      </c>
      <c r="D1532" s="551">
        <v>0</v>
      </c>
      <c r="E1532" s="551">
        <v>0</v>
      </c>
      <c r="F1532" s="551">
        <v>28600000</v>
      </c>
      <c r="G1532" s="551">
        <v>0</v>
      </c>
      <c r="H1532" s="551">
        <v>45976170</v>
      </c>
      <c r="I1532" s="551">
        <v>0</v>
      </c>
      <c r="J1532" s="551">
        <v>74576170</v>
      </c>
      <c r="K1532" s="551">
        <v>948416170</v>
      </c>
      <c r="L1532" s="551">
        <v>924723350</v>
      </c>
      <c r="M1532" s="551">
        <v>924723350</v>
      </c>
      <c r="N1532" s="551">
        <v>0</v>
      </c>
      <c r="O1532" s="551">
        <v>0</v>
      </c>
      <c r="P1532" s="551">
        <v>0</v>
      </c>
      <c r="Q1532" s="551">
        <v>0</v>
      </c>
      <c r="R1532" s="551">
        <v>23692820</v>
      </c>
    </row>
    <row r="1533" spans="1:18">
      <c r="A1533" s="626" t="s">
        <v>1806</v>
      </c>
      <c r="B1533" s="626" t="s">
        <v>2583</v>
      </c>
      <c r="C1533" s="550">
        <v>798000000</v>
      </c>
      <c r="D1533" s="550">
        <v>0</v>
      </c>
      <c r="E1533" s="550">
        <v>0</v>
      </c>
      <c r="F1533" s="550">
        <v>45880000</v>
      </c>
      <c r="G1533" s="550"/>
      <c r="H1533" s="550">
        <v>40946170</v>
      </c>
      <c r="I1533" s="550"/>
      <c r="J1533" s="550">
        <v>86826170</v>
      </c>
      <c r="K1533" s="550">
        <v>884826170</v>
      </c>
      <c r="L1533" s="550">
        <v>867533350</v>
      </c>
      <c r="M1533" s="550">
        <v>867533350</v>
      </c>
      <c r="N1533" s="550">
        <v>0</v>
      </c>
      <c r="O1533" s="550">
        <v>0</v>
      </c>
      <c r="P1533" s="550">
        <v>0</v>
      </c>
      <c r="Q1533" s="550">
        <v>0</v>
      </c>
      <c r="R1533" s="550">
        <v>17292820</v>
      </c>
    </row>
    <row r="1534" spans="1:18">
      <c r="A1534" s="626" t="s">
        <v>1806</v>
      </c>
      <c r="B1534" s="626" t="s">
        <v>2532</v>
      </c>
      <c r="C1534" s="550">
        <v>75840000</v>
      </c>
      <c r="D1534" s="550">
        <v>0</v>
      </c>
      <c r="E1534" s="550">
        <v>0</v>
      </c>
      <c r="F1534" s="550">
        <v>-17280000</v>
      </c>
      <c r="G1534" s="550"/>
      <c r="H1534" s="550">
        <v>5030000</v>
      </c>
      <c r="I1534" s="550"/>
      <c r="J1534" s="550">
        <v>-12250000</v>
      </c>
      <c r="K1534" s="550">
        <v>63590000</v>
      </c>
      <c r="L1534" s="550">
        <v>57190000</v>
      </c>
      <c r="M1534" s="550">
        <v>57190000</v>
      </c>
      <c r="N1534" s="550">
        <v>0</v>
      </c>
      <c r="O1534" s="550">
        <v>0</v>
      </c>
      <c r="P1534" s="550">
        <v>0</v>
      </c>
      <c r="Q1534" s="550">
        <v>0</v>
      </c>
      <c r="R1534" s="550">
        <v>6400000</v>
      </c>
    </row>
    <row r="1535" spans="1:18">
      <c r="A1535" s="626" t="s">
        <v>1804</v>
      </c>
      <c r="B1535" s="626" t="s">
        <v>309</v>
      </c>
      <c r="C1535" s="550">
        <v>3794767300</v>
      </c>
      <c r="D1535" s="550">
        <v>0</v>
      </c>
      <c r="E1535" s="550">
        <v>0</v>
      </c>
      <c r="F1535" s="550">
        <v>58954000</v>
      </c>
      <c r="G1535" s="550">
        <v>0</v>
      </c>
      <c r="H1535" s="550">
        <v>1550828630</v>
      </c>
      <c r="I1535" s="550">
        <v>-165350840</v>
      </c>
      <c r="J1535" s="550">
        <v>1444431790</v>
      </c>
      <c r="K1535" s="550">
        <v>5239199090</v>
      </c>
      <c r="L1535" s="550">
        <v>5040980224</v>
      </c>
      <c r="M1535" s="550">
        <v>5040980224</v>
      </c>
      <c r="N1535" s="550">
        <v>0</v>
      </c>
      <c r="O1535" s="550">
        <v>0</v>
      </c>
      <c r="P1535" s="550">
        <v>0</v>
      </c>
      <c r="Q1535" s="550">
        <v>0</v>
      </c>
      <c r="R1535" s="550">
        <v>198218866</v>
      </c>
    </row>
    <row r="1536" spans="1:18">
      <c r="A1536" s="622" t="s">
        <v>1805</v>
      </c>
      <c r="B1536" s="622" t="s">
        <v>321</v>
      </c>
      <c r="C1536" s="551">
        <v>116120000</v>
      </c>
      <c r="D1536" s="551">
        <v>0</v>
      </c>
      <c r="E1536" s="551">
        <v>0</v>
      </c>
      <c r="F1536" s="551">
        <v>0</v>
      </c>
      <c r="G1536" s="551">
        <v>0</v>
      </c>
      <c r="H1536" s="551">
        <v>345500000</v>
      </c>
      <c r="I1536" s="551">
        <v>-38371240</v>
      </c>
      <c r="J1536" s="551">
        <v>307128760</v>
      </c>
      <c r="K1536" s="551">
        <v>423248760</v>
      </c>
      <c r="L1536" s="551">
        <v>355337570</v>
      </c>
      <c r="M1536" s="551">
        <v>355337570</v>
      </c>
      <c r="N1536" s="551">
        <v>0</v>
      </c>
      <c r="O1536" s="551">
        <v>0</v>
      </c>
      <c r="P1536" s="551">
        <v>0</v>
      </c>
      <c r="Q1536" s="551">
        <v>0</v>
      </c>
      <c r="R1536" s="551">
        <v>67911190</v>
      </c>
    </row>
    <row r="1537" spans="1:18">
      <c r="A1537" s="626" t="s">
        <v>1806</v>
      </c>
      <c r="B1537" s="626" t="s">
        <v>204</v>
      </c>
      <c r="C1537" s="550">
        <v>0</v>
      </c>
      <c r="D1537" s="550">
        <v>0</v>
      </c>
      <c r="E1537" s="550">
        <v>0</v>
      </c>
      <c r="F1537" s="550">
        <v>0</v>
      </c>
      <c r="G1537" s="550"/>
      <c r="H1537" s="550">
        <v>300000000</v>
      </c>
      <c r="I1537" s="550">
        <v>3000000</v>
      </c>
      <c r="J1537" s="550">
        <v>303000000</v>
      </c>
      <c r="K1537" s="550">
        <v>303000000</v>
      </c>
      <c r="L1537" s="550">
        <v>271679090</v>
      </c>
      <c r="M1537" s="550">
        <v>271679090</v>
      </c>
      <c r="N1537" s="550">
        <v>0</v>
      </c>
      <c r="O1537" s="550">
        <v>0</v>
      </c>
      <c r="P1537" s="550">
        <v>0</v>
      </c>
      <c r="Q1537" s="550">
        <v>0</v>
      </c>
      <c r="R1537" s="550">
        <v>31320910</v>
      </c>
    </row>
    <row r="1538" spans="1:18">
      <c r="A1538" s="626" t="s">
        <v>1806</v>
      </c>
      <c r="B1538" s="626" t="s">
        <v>220</v>
      </c>
      <c r="C1538" s="550">
        <v>0</v>
      </c>
      <c r="D1538" s="550">
        <v>0</v>
      </c>
      <c r="E1538" s="550">
        <v>0</v>
      </c>
      <c r="F1538" s="550">
        <v>0</v>
      </c>
      <c r="G1538" s="550"/>
      <c r="H1538" s="550">
        <v>0</v>
      </c>
      <c r="I1538" s="550">
        <v>10400000</v>
      </c>
      <c r="J1538" s="550">
        <v>10400000</v>
      </c>
      <c r="K1538" s="550">
        <v>10400000</v>
      </c>
      <c r="L1538" s="550">
        <v>10400000</v>
      </c>
      <c r="M1538" s="550">
        <v>10400000</v>
      </c>
      <c r="N1538" s="550">
        <v>0</v>
      </c>
      <c r="O1538" s="550">
        <v>0</v>
      </c>
      <c r="P1538" s="550">
        <v>0</v>
      </c>
      <c r="Q1538" s="550">
        <v>0</v>
      </c>
      <c r="R1538" s="550">
        <v>0</v>
      </c>
    </row>
    <row r="1539" spans="1:18">
      <c r="A1539" s="626" t="s">
        <v>1806</v>
      </c>
      <c r="B1539" s="626" t="s">
        <v>206</v>
      </c>
      <c r="C1539" s="550">
        <v>116120000</v>
      </c>
      <c r="D1539" s="550">
        <v>0</v>
      </c>
      <c r="E1539" s="550">
        <v>0</v>
      </c>
      <c r="F1539" s="550">
        <v>0</v>
      </c>
      <c r="G1539" s="550"/>
      <c r="H1539" s="550">
        <v>45500000</v>
      </c>
      <c r="I1539" s="550">
        <v>-51771240</v>
      </c>
      <c r="J1539" s="550">
        <v>-6271240</v>
      </c>
      <c r="K1539" s="550">
        <v>109848760</v>
      </c>
      <c r="L1539" s="550">
        <v>73258480</v>
      </c>
      <c r="M1539" s="550">
        <v>73258480</v>
      </c>
      <c r="N1539" s="550">
        <v>0</v>
      </c>
      <c r="O1539" s="550">
        <v>0</v>
      </c>
      <c r="P1539" s="550">
        <v>0</v>
      </c>
      <c r="Q1539" s="550">
        <v>0</v>
      </c>
      <c r="R1539" s="550">
        <v>36590280</v>
      </c>
    </row>
    <row r="1540" spans="1:18">
      <c r="A1540" s="622" t="s">
        <v>1805</v>
      </c>
      <c r="B1540" s="622" t="s">
        <v>278</v>
      </c>
      <c r="C1540" s="551">
        <v>472218560</v>
      </c>
      <c r="D1540" s="551">
        <v>0</v>
      </c>
      <c r="E1540" s="551">
        <v>0</v>
      </c>
      <c r="F1540" s="551">
        <v>0</v>
      </c>
      <c r="G1540" s="551">
        <v>0</v>
      </c>
      <c r="H1540" s="551">
        <v>0</v>
      </c>
      <c r="I1540" s="551">
        <v>-2239010</v>
      </c>
      <c r="J1540" s="551">
        <v>-2239010</v>
      </c>
      <c r="K1540" s="551">
        <v>469979550</v>
      </c>
      <c r="L1540" s="551">
        <v>469689800</v>
      </c>
      <c r="M1540" s="551">
        <v>469689800</v>
      </c>
      <c r="N1540" s="551">
        <v>0</v>
      </c>
      <c r="O1540" s="551">
        <v>0</v>
      </c>
      <c r="P1540" s="551">
        <v>0</v>
      </c>
      <c r="Q1540" s="551">
        <v>0</v>
      </c>
      <c r="R1540" s="551">
        <v>289750</v>
      </c>
    </row>
    <row r="1541" spans="1:18">
      <c r="A1541" s="626" t="s">
        <v>1806</v>
      </c>
      <c r="B1541" s="626" t="s">
        <v>279</v>
      </c>
      <c r="C1541" s="550">
        <v>0</v>
      </c>
      <c r="D1541" s="550">
        <v>0</v>
      </c>
      <c r="E1541" s="550">
        <v>0</v>
      </c>
      <c r="F1541" s="550">
        <v>0</v>
      </c>
      <c r="G1541" s="550"/>
      <c r="H1541" s="550">
        <v>0</v>
      </c>
      <c r="I1541" s="550">
        <v>267600000</v>
      </c>
      <c r="J1541" s="550">
        <v>267600000</v>
      </c>
      <c r="K1541" s="550">
        <v>267600000</v>
      </c>
      <c r="L1541" s="550">
        <v>267316690</v>
      </c>
      <c r="M1541" s="550">
        <v>267316690</v>
      </c>
      <c r="N1541" s="550">
        <v>0</v>
      </c>
      <c r="O1541" s="550">
        <v>0</v>
      </c>
      <c r="P1541" s="550">
        <v>0</v>
      </c>
      <c r="Q1541" s="550">
        <v>0</v>
      </c>
      <c r="R1541" s="550">
        <v>283310</v>
      </c>
    </row>
    <row r="1542" spans="1:18">
      <c r="A1542" s="626" t="s">
        <v>1806</v>
      </c>
      <c r="B1542" s="626" t="s">
        <v>202</v>
      </c>
      <c r="C1542" s="550">
        <v>472218560</v>
      </c>
      <c r="D1542" s="550">
        <v>0</v>
      </c>
      <c r="E1542" s="550">
        <v>0</v>
      </c>
      <c r="F1542" s="550">
        <v>0</v>
      </c>
      <c r="G1542" s="550"/>
      <c r="H1542" s="550">
        <v>0</v>
      </c>
      <c r="I1542" s="550">
        <v>-269839010</v>
      </c>
      <c r="J1542" s="550">
        <v>-269839010</v>
      </c>
      <c r="K1542" s="550">
        <v>202379550</v>
      </c>
      <c r="L1542" s="550">
        <v>202373110</v>
      </c>
      <c r="M1542" s="550">
        <v>202373110</v>
      </c>
      <c r="N1542" s="550">
        <v>0</v>
      </c>
      <c r="O1542" s="550">
        <v>0</v>
      </c>
      <c r="P1542" s="550">
        <v>0</v>
      </c>
      <c r="Q1542" s="550">
        <v>0</v>
      </c>
      <c r="R1542" s="550">
        <v>6440</v>
      </c>
    </row>
    <row r="1543" spans="1:18">
      <c r="A1543" s="622" t="s">
        <v>1805</v>
      </c>
      <c r="B1543" s="622" t="s">
        <v>256</v>
      </c>
      <c r="C1543" s="551">
        <v>0</v>
      </c>
      <c r="D1543" s="551">
        <v>0</v>
      </c>
      <c r="E1543" s="551">
        <v>0</v>
      </c>
      <c r="F1543" s="551">
        <v>0</v>
      </c>
      <c r="G1543" s="551">
        <v>0</v>
      </c>
      <c r="H1543" s="551">
        <v>0</v>
      </c>
      <c r="I1543" s="551">
        <v>26000000</v>
      </c>
      <c r="J1543" s="551">
        <v>26000000</v>
      </c>
      <c r="K1543" s="551">
        <v>26000000</v>
      </c>
      <c r="L1543" s="551">
        <v>25875000</v>
      </c>
      <c r="M1543" s="551">
        <v>25875000</v>
      </c>
      <c r="N1543" s="551">
        <v>0</v>
      </c>
      <c r="O1543" s="551">
        <v>0</v>
      </c>
      <c r="P1543" s="551">
        <v>0</v>
      </c>
      <c r="Q1543" s="551">
        <v>0</v>
      </c>
      <c r="R1543" s="551">
        <v>125000</v>
      </c>
    </row>
    <row r="1544" spans="1:18">
      <c r="A1544" s="626" t="s">
        <v>1806</v>
      </c>
      <c r="B1544" s="626" t="s">
        <v>215</v>
      </c>
      <c r="C1544" s="550">
        <v>0</v>
      </c>
      <c r="D1544" s="550">
        <v>0</v>
      </c>
      <c r="E1544" s="550">
        <v>0</v>
      </c>
      <c r="F1544" s="550">
        <v>0</v>
      </c>
      <c r="G1544" s="550"/>
      <c r="H1544" s="550">
        <v>0</v>
      </c>
      <c r="I1544" s="550">
        <v>26000000</v>
      </c>
      <c r="J1544" s="550">
        <v>26000000</v>
      </c>
      <c r="K1544" s="550">
        <v>26000000</v>
      </c>
      <c r="L1544" s="550">
        <v>25875000</v>
      </c>
      <c r="M1544" s="550">
        <v>25875000</v>
      </c>
      <c r="N1544" s="550">
        <v>0</v>
      </c>
      <c r="O1544" s="550">
        <v>0</v>
      </c>
      <c r="P1544" s="550">
        <v>0</v>
      </c>
      <c r="Q1544" s="550">
        <v>0</v>
      </c>
      <c r="R1544" s="550">
        <v>125000</v>
      </c>
    </row>
    <row r="1545" spans="1:18">
      <c r="A1545" s="622" t="s">
        <v>1805</v>
      </c>
      <c r="B1545" s="622" t="s">
        <v>316</v>
      </c>
      <c r="C1545" s="551">
        <v>323500000</v>
      </c>
      <c r="D1545" s="551">
        <v>0</v>
      </c>
      <c r="E1545" s="551">
        <v>0</v>
      </c>
      <c r="F1545" s="551">
        <v>0</v>
      </c>
      <c r="G1545" s="551">
        <v>0</v>
      </c>
      <c r="H1545" s="551">
        <v>0</v>
      </c>
      <c r="I1545" s="551">
        <v>-26000000</v>
      </c>
      <c r="J1545" s="551">
        <v>-26000000</v>
      </c>
      <c r="K1545" s="551">
        <v>297500000</v>
      </c>
      <c r="L1545" s="551">
        <v>297500000</v>
      </c>
      <c r="M1545" s="551">
        <v>297500000</v>
      </c>
      <c r="N1545" s="551">
        <v>0</v>
      </c>
      <c r="O1545" s="551">
        <v>0</v>
      </c>
      <c r="P1545" s="551">
        <v>0</v>
      </c>
      <c r="Q1545" s="551">
        <v>0</v>
      </c>
      <c r="R1545" s="551">
        <v>0</v>
      </c>
    </row>
    <row r="1546" spans="1:18">
      <c r="A1546" s="626" t="s">
        <v>1806</v>
      </c>
      <c r="B1546" s="626" t="s">
        <v>317</v>
      </c>
      <c r="C1546" s="550">
        <v>297500000</v>
      </c>
      <c r="D1546" s="550">
        <v>0</v>
      </c>
      <c r="E1546" s="550">
        <v>0</v>
      </c>
      <c r="F1546" s="550">
        <v>0</v>
      </c>
      <c r="G1546" s="550"/>
      <c r="H1546" s="550">
        <v>0</v>
      </c>
      <c r="I1546" s="550"/>
      <c r="J1546" s="550">
        <v>0</v>
      </c>
      <c r="K1546" s="550">
        <v>297500000</v>
      </c>
      <c r="L1546" s="550">
        <v>297500000</v>
      </c>
      <c r="M1546" s="550">
        <v>297500000</v>
      </c>
      <c r="N1546" s="550">
        <v>0</v>
      </c>
      <c r="O1546" s="550">
        <v>0</v>
      </c>
      <c r="P1546" s="550">
        <v>0</v>
      </c>
      <c r="Q1546" s="550">
        <v>0</v>
      </c>
      <c r="R1546" s="550">
        <v>0</v>
      </c>
    </row>
    <row r="1547" spans="1:18">
      <c r="A1547" s="626" t="s">
        <v>1806</v>
      </c>
      <c r="B1547" s="626" t="s">
        <v>318</v>
      </c>
      <c r="C1547" s="550">
        <v>26000000</v>
      </c>
      <c r="D1547" s="550">
        <v>0</v>
      </c>
      <c r="E1547" s="550">
        <v>0</v>
      </c>
      <c r="F1547" s="550">
        <v>0</v>
      </c>
      <c r="G1547" s="550"/>
      <c r="H1547" s="550">
        <v>0</v>
      </c>
      <c r="I1547" s="550">
        <v>-26000000</v>
      </c>
      <c r="J1547" s="550">
        <v>-26000000</v>
      </c>
      <c r="K1547" s="550">
        <v>0</v>
      </c>
      <c r="L1547" s="550">
        <v>0</v>
      </c>
      <c r="M1547" s="550">
        <v>0</v>
      </c>
      <c r="N1547" s="550">
        <v>0</v>
      </c>
      <c r="O1547" s="550">
        <v>0</v>
      </c>
      <c r="P1547" s="550">
        <v>0</v>
      </c>
      <c r="Q1547" s="550">
        <v>0</v>
      </c>
      <c r="R1547" s="550">
        <v>0</v>
      </c>
    </row>
    <row r="1548" spans="1:18">
      <c r="A1548" s="622" t="s">
        <v>1805</v>
      </c>
      <c r="B1548" s="622" t="s">
        <v>1823</v>
      </c>
      <c r="C1548" s="551">
        <v>1023000000</v>
      </c>
      <c r="D1548" s="551">
        <v>0</v>
      </c>
      <c r="E1548" s="551">
        <v>0</v>
      </c>
      <c r="F1548" s="551">
        <v>25000000</v>
      </c>
      <c r="G1548" s="551">
        <v>0</v>
      </c>
      <c r="H1548" s="551">
        <v>300000000</v>
      </c>
      <c r="I1548" s="551">
        <v>0</v>
      </c>
      <c r="J1548" s="551">
        <v>325000000</v>
      </c>
      <c r="K1548" s="551">
        <v>1348000000</v>
      </c>
      <c r="L1548" s="551">
        <v>1341019268</v>
      </c>
      <c r="M1548" s="551">
        <v>1341019268</v>
      </c>
      <c r="N1548" s="551">
        <v>0</v>
      </c>
      <c r="O1548" s="551">
        <v>0</v>
      </c>
      <c r="P1548" s="551">
        <v>0</v>
      </c>
      <c r="Q1548" s="551">
        <v>0</v>
      </c>
      <c r="R1548" s="551">
        <v>6980732</v>
      </c>
    </row>
    <row r="1549" spans="1:18">
      <c r="A1549" s="626" t="s">
        <v>1806</v>
      </c>
      <c r="B1549" s="626" t="s">
        <v>2502</v>
      </c>
      <c r="C1549" s="550">
        <v>1023000000</v>
      </c>
      <c r="D1549" s="550">
        <v>0</v>
      </c>
      <c r="E1549" s="550">
        <v>0</v>
      </c>
      <c r="F1549" s="550">
        <v>25000000</v>
      </c>
      <c r="G1549" s="550"/>
      <c r="H1549" s="550">
        <v>300000000</v>
      </c>
      <c r="I1549" s="550"/>
      <c r="J1549" s="550">
        <v>325000000</v>
      </c>
      <c r="K1549" s="550">
        <v>1348000000</v>
      </c>
      <c r="L1549" s="550">
        <v>1341019268</v>
      </c>
      <c r="M1549" s="550">
        <v>1341019268</v>
      </c>
      <c r="N1549" s="550">
        <v>0</v>
      </c>
      <c r="O1549" s="550">
        <v>0</v>
      </c>
      <c r="P1549" s="550">
        <v>0</v>
      </c>
      <c r="Q1549" s="550">
        <v>0</v>
      </c>
      <c r="R1549" s="550">
        <v>6980732</v>
      </c>
    </row>
    <row r="1550" spans="1:18">
      <c r="A1550" s="622" t="s">
        <v>1805</v>
      </c>
      <c r="B1550" s="622" t="s">
        <v>160</v>
      </c>
      <c r="C1550" s="551">
        <v>1048932870</v>
      </c>
      <c r="D1550" s="551">
        <v>0</v>
      </c>
      <c r="E1550" s="551">
        <v>0</v>
      </c>
      <c r="F1550" s="551">
        <v>0</v>
      </c>
      <c r="G1550" s="551">
        <v>0</v>
      </c>
      <c r="H1550" s="551">
        <v>187819900</v>
      </c>
      <c r="I1550" s="551">
        <v>-348577730</v>
      </c>
      <c r="J1550" s="551">
        <v>-160757830</v>
      </c>
      <c r="K1550" s="551">
        <v>888175040</v>
      </c>
      <c r="L1550" s="551">
        <v>869370280</v>
      </c>
      <c r="M1550" s="551">
        <v>869370280</v>
      </c>
      <c r="N1550" s="551">
        <v>0</v>
      </c>
      <c r="O1550" s="551">
        <v>0</v>
      </c>
      <c r="P1550" s="551">
        <v>0</v>
      </c>
      <c r="Q1550" s="551">
        <v>0</v>
      </c>
      <c r="R1550" s="551">
        <v>18804760</v>
      </c>
    </row>
    <row r="1551" spans="1:18">
      <c r="A1551" s="626" t="s">
        <v>1806</v>
      </c>
      <c r="B1551" s="626" t="s">
        <v>2484</v>
      </c>
      <c r="C1551" s="550">
        <v>0</v>
      </c>
      <c r="D1551" s="550">
        <v>0</v>
      </c>
      <c r="E1551" s="550">
        <v>0</v>
      </c>
      <c r="F1551" s="550">
        <v>0</v>
      </c>
      <c r="G1551" s="550"/>
      <c r="H1551" s="550">
        <v>0</v>
      </c>
      <c r="I1551" s="550">
        <v>44227700</v>
      </c>
      <c r="J1551" s="550">
        <v>44227700</v>
      </c>
      <c r="K1551" s="550">
        <v>44227700</v>
      </c>
      <c r="L1551" s="550">
        <v>44227700</v>
      </c>
      <c r="M1551" s="550">
        <v>44227700</v>
      </c>
      <c r="N1551" s="550">
        <v>0</v>
      </c>
      <c r="O1551" s="550">
        <v>0</v>
      </c>
      <c r="P1551" s="550">
        <v>0</v>
      </c>
      <c r="Q1551" s="550">
        <v>0</v>
      </c>
      <c r="R1551" s="550">
        <v>0</v>
      </c>
    </row>
    <row r="1552" spans="1:18">
      <c r="A1552" s="626" t="s">
        <v>1806</v>
      </c>
      <c r="B1552" s="626" t="s">
        <v>161</v>
      </c>
      <c r="C1552" s="550">
        <v>359400000</v>
      </c>
      <c r="D1552" s="550">
        <v>0</v>
      </c>
      <c r="E1552" s="550">
        <v>0</v>
      </c>
      <c r="F1552" s="550">
        <v>0</v>
      </c>
      <c r="G1552" s="550"/>
      <c r="H1552" s="550">
        <v>0</v>
      </c>
      <c r="I1552" s="550">
        <v>-165147300</v>
      </c>
      <c r="J1552" s="550">
        <v>-165147300</v>
      </c>
      <c r="K1552" s="550">
        <v>194252700</v>
      </c>
      <c r="L1552" s="550">
        <v>187228140</v>
      </c>
      <c r="M1552" s="550">
        <v>187228140</v>
      </c>
      <c r="N1552" s="550">
        <v>0</v>
      </c>
      <c r="O1552" s="550">
        <v>0</v>
      </c>
      <c r="P1552" s="550">
        <v>0</v>
      </c>
      <c r="Q1552" s="550">
        <v>0</v>
      </c>
      <c r="R1552" s="550">
        <v>7024560</v>
      </c>
    </row>
    <row r="1553" spans="1:18">
      <c r="A1553" s="626" t="s">
        <v>1806</v>
      </c>
      <c r="B1553" s="626" t="s">
        <v>280</v>
      </c>
      <c r="C1553" s="550">
        <v>0</v>
      </c>
      <c r="D1553" s="550">
        <v>0</v>
      </c>
      <c r="E1553" s="550">
        <v>0</v>
      </c>
      <c r="F1553" s="550">
        <v>0</v>
      </c>
      <c r="G1553" s="550"/>
      <c r="H1553" s="550">
        <v>72819900</v>
      </c>
      <c r="I1553" s="550"/>
      <c r="J1553" s="550">
        <v>72819900</v>
      </c>
      <c r="K1553" s="550">
        <v>72819900</v>
      </c>
      <c r="L1553" s="550">
        <v>65048700</v>
      </c>
      <c r="M1553" s="550">
        <v>65048700</v>
      </c>
      <c r="N1553" s="550">
        <v>0</v>
      </c>
      <c r="O1553" s="550">
        <v>0</v>
      </c>
      <c r="P1553" s="550">
        <v>0</v>
      </c>
      <c r="Q1553" s="550">
        <v>0</v>
      </c>
      <c r="R1553" s="550">
        <v>7771200</v>
      </c>
    </row>
    <row r="1554" spans="1:18">
      <c r="A1554" s="626" t="s">
        <v>1806</v>
      </c>
      <c r="B1554" s="626" t="s">
        <v>2535</v>
      </c>
      <c r="C1554" s="550">
        <v>0</v>
      </c>
      <c r="D1554" s="550">
        <v>0</v>
      </c>
      <c r="E1554" s="550">
        <v>0</v>
      </c>
      <c r="F1554" s="550">
        <v>0</v>
      </c>
      <c r="G1554" s="550"/>
      <c r="H1554" s="550">
        <v>65000000</v>
      </c>
      <c r="I1554" s="550">
        <v>4000000</v>
      </c>
      <c r="J1554" s="550">
        <v>69000000</v>
      </c>
      <c r="K1554" s="550">
        <v>69000000</v>
      </c>
      <c r="L1554" s="550">
        <v>68988950</v>
      </c>
      <c r="M1554" s="550">
        <v>68988950</v>
      </c>
      <c r="N1554" s="550">
        <v>0</v>
      </c>
      <c r="O1554" s="550">
        <v>0</v>
      </c>
      <c r="P1554" s="550">
        <v>0</v>
      </c>
      <c r="Q1554" s="550">
        <v>0</v>
      </c>
      <c r="R1554" s="550">
        <v>11050</v>
      </c>
    </row>
    <row r="1555" spans="1:18">
      <c r="A1555" s="626" t="s">
        <v>1806</v>
      </c>
      <c r="B1555" s="626" t="s">
        <v>364</v>
      </c>
      <c r="C1555" s="550">
        <v>689532870</v>
      </c>
      <c r="D1555" s="550">
        <v>0</v>
      </c>
      <c r="E1555" s="550">
        <v>0</v>
      </c>
      <c r="F1555" s="550">
        <v>0</v>
      </c>
      <c r="G1555" s="550"/>
      <c r="H1555" s="550">
        <v>50000000</v>
      </c>
      <c r="I1555" s="550">
        <v>-329596730</v>
      </c>
      <c r="J1555" s="550">
        <v>-279596730</v>
      </c>
      <c r="K1555" s="550">
        <v>409936140</v>
      </c>
      <c r="L1555" s="550">
        <v>405938190</v>
      </c>
      <c r="M1555" s="550">
        <v>405938190</v>
      </c>
      <c r="N1555" s="550">
        <v>0</v>
      </c>
      <c r="O1555" s="550">
        <v>0</v>
      </c>
      <c r="P1555" s="550">
        <v>0</v>
      </c>
      <c r="Q1555" s="550">
        <v>0</v>
      </c>
      <c r="R1555" s="550">
        <v>3997950</v>
      </c>
    </row>
    <row r="1556" spans="1:18">
      <c r="A1556" s="626" t="s">
        <v>1806</v>
      </c>
      <c r="B1556" s="626" t="s">
        <v>2416</v>
      </c>
      <c r="C1556" s="550">
        <v>0</v>
      </c>
      <c r="D1556" s="550">
        <v>0</v>
      </c>
      <c r="E1556" s="550">
        <v>0</v>
      </c>
      <c r="F1556" s="550">
        <v>0</v>
      </c>
      <c r="G1556" s="550"/>
      <c r="H1556" s="550">
        <v>0</v>
      </c>
      <c r="I1556" s="550">
        <v>97938600</v>
      </c>
      <c r="J1556" s="550">
        <v>97938600</v>
      </c>
      <c r="K1556" s="550">
        <v>97938600</v>
      </c>
      <c r="L1556" s="550">
        <v>97938600</v>
      </c>
      <c r="M1556" s="550">
        <v>97938600</v>
      </c>
      <c r="N1556" s="550">
        <v>0</v>
      </c>
      <c r="O1556" s="550">
        <v>0</v>
      </c>
      <c r="P1556" s="550">
        <v>0</v>
      </c>
      <c r="Q1556" s="550">
        <v>0</v>
      </c>
      <c r="R1556" s="550">
        <v>0</v>
      </c>
    </row>
    <row r="1557" spans="1:18">
      <c r="A1557" s="622" t="s">
        <v>1805</v>
      </c>
      <c r="B1557" s="622" t="s">
        <v>2447</v>
      </c>
      <c r="C1557" s="551">
        <v>0</v>
      </c>
      <c r="D1557" s="551">
        <v>0</v>
      </c>
      <c r="E1557" s="551">
        <v>0</v>
      </c>
      <c r="F1557" s="551">
        <v>0</v>
      </c>
      <c r="G1557" s="551">
        <v>0</v>
      </c>
      <c r="H1557" s="551">
        <v>61484940</v>
      </c>
      <c r="I1557" s="551">
        <v>149272890</v>
      </c>
      <c r="J1557" s="551">
        <v>210757830</v>
      </c>
      <c r="K1557" s="551">
        <v>210757830</v>
      </c>
      <c r="L1557" s="551">
        <v>210757830</v>
      </c>
      <c r="M1557" s="551">
        <v>210757830</v>
      </c>
      <c r="N1557" s="551">
        <v>0</v>
      </c>
      <c r="O1557" s="551">
        <v>0</v>
      </c>
      <c r="P1557" s="551">
        <v>0</v>
      </c>
      <c r="Q1557" s="551">
        <v>0</v>
      </c>
      <c r="R1557" s="551">
        <v>0</v>
      </c>
    </row>
    <row r="1558" spans="1:18">
      <c r="A1558" s="626" t="s">
        <v>1806</v>
      </c>
      <c r="B1558" s="626" t="s">
        <v>2482</v>
      </c>
      <c r="C1558" s="550">
        <v>0</v>
      </c>
      <c r="D1558" s="550">
        <v>0</v>
      </c>
      <c r="E1558" s="550">
        <v>0</v>
      </c>
      <c r="F1558" s="550">
        <v>0</v>
      </c>
      <c r="G1558" s="550"/>
      <c r="H1558" s="550">
        <v>61484940</v>
      </c>
      <c r="I1558" s="550">
        <v>149272890</v>
      </c>
      <c r="J1558" s="550">
        <v>210757830</v>
      </c>
      <c r="K1558" s="550">
        <v>210757830</v>
      </c>
      <c r="L1558" s="550">
        <v>210757830</v>
      </c>
      <c r="M1558" s="550">
        <v>210757830</v>
      </c>
      <c r="N1558" s="550">
        <v>0</v>
      </c>
      <c r="O1558" s="550">
        <v>0</v>
      </c>
      <c r="P1558" s="550">
        <v>0</v>
      </c>
      <c r="Q1558" s="550">
        <v>0</v>
      </c>
      <c r="R1558" s="550">
        <v>0</v>
      </c>
    </row>
    <row r="1559" spans="1:18">
      <c r="A1559" s="622" t="s">
        <v>1805</v>
      </c>
      <c r="B1559" s="622" t="s">
        <v>97</v>
      </c>
      <c r="C1559" s="551">
        <v>72007590</v>
      </c>
      <c r="D1559" s="551">
        <v>0</v>
      </c>
      <c r="E1559" s="551">
        <v>0</v>
      </c>
      <c r="F1559" s="551">
        <v>0</v>
      </c>
      <c r="G1559" s="551">
        <v>0</v>
      </c>
      <c r="H1559" s="551">
        <v>0</v>
      </c>
      <c r="I1559" s="551">
        <v>-40984210</v>
      </c>
      <c r="J1559" s="551">
        <v>-40984210</v>
      </c>
      <c r="K1559" s="551">
        <v>31023380</v>
      </c>
      <c r="L1559" s="551">
        <v>31023376</v>
      </c>
      <c r="M1559" s="551">
        <v>31023376</v>
      </c>
      <c r="N1559" s="551">
        <v>0</v>
      </c>
      <c r="O1559" s="551">
        <v>0</v>
      </c>
      <c r="P1559" s="551">
        <v>0</v>
      </c>
      <c r="Q1559" s="551">
        <v>0</v>
      </c>
      <c r="R1559" s="551">
        <v>4</v>
      </c>
    </row>
    <row r="1560" spans="1:18">
      <c r="A1560" s="626" t="s">
        <v>1806</v>
      </c>
      <c r="B1560" s="626" t="s">
        <v>98</v>
      </c>
      <c r="C1560" s="550">
        <v>72007590</v>
      </c>
      <c r="D1560" s="550">
        <v>0</v>
      </c>
      <c r="E1560" s="550">
        <v>0</v>
      </c>
      <c r="F1560" s="550">
        <v>0</v>
      </c>
      <c r="G1560" s="550"/>
      <c r="H1560" s="550">
        <v>0</v>
      </c>
      <c r="I1560" s="550">
        <v>-40984210</v>
      </c>
      <c r="J1560" s="550">
        <v>-40984210</v>
      </c>
      <c r="K1560" s="550">
        <v>31023380</v>
      </c>
      <c r="L1560" s="550">
        <v>31023376</v>
      </c>
      <c r="M1560" s="550">
        <v>31023376</v>
      </c>
      <c r="N1560" s="550">
        <v>0</v>
      </c>
      <c r="O1560" s="550">
        <v>0</v>
      </c>
      <c r="P1560" s="550">
        <v>0</v>
      </c>
      <c r="Q1560" s="550">
        <v>0</v>
      </c>
      <c r="R1560" s="550">
        <v>4</v>
      </c>
    </row>
    <row r="1561" spans="1:18">
      <c r="A1561" s="622" t="s">
        <v>1805</v>
      </c>
      <c r="B1561" s="622" t="s">
        <v>1851</v>
      </c>
      <c r="C1561" s="551">
        <v>0</v>
      </c>
      <c r="D1561" s="551">
        <v>0</v>
      </c>
      <c r="E1561" s="551">
        <v>0</v>
      </c>
      <c r="F1561" s="551">
        <v>0</v>
      </c>
      <c r="G1561" s="551">
        <v>0</v>
      </c>
      <c r="H1561" s="551">
        <v>30000000</v>
      </c>
      <c r="I1561" s="551">
        <v>0</v>
      </c>
      <c r="J1561" s="551">
        <v>30000000</v>
      </c>
      <c r="K1561" s="551">
        <v>30000000</v>
      </c>
      <c r="L1561" s="551">
        <v>0</v>
      </c>
      <c r="M1561" s="551">
        <v>0</v>
      </c>
      <c r="N1561" s="551">
        <v>0</v>
      </c>
      <c r="O1561" s="551">
        <v>0</v>
      </c>
      <c r="P1561" s="551">
        <v>0</v>
      </c>
      <c r="Q1561" s="551">
        <v>0</v>
      </c>
      <c r="R1561" s="551">
        <v>30000000</v>
      </c>
    </row>
    <row r="1562" spans="1:18">
      <c r="A1562" s="626" t="s">
        <v>1806</v>
      </c>
      <c r="B1562" s="626" t="s">
        <v>1851</v>
      </c>
      <c r="C1562" s="550">
        <v>0</v>
      </c>
      <c r="D1562" s="550">
        <v>0</v>
      </c>
      <c r="E1562" s="550">
        <v>0</v>
      </c>
      <c r="F1562" s="550">
        <v>0</v>
      </c>
      <c r="G1562" s="550"/>
      <c r="H1562" s="550">
        <v>30000000</v>
      </c>
      <c r="I1562" s="550"/>
      <c r="J1562" s="550">
        <v>30000000</v>
      </c>
      <c r="K1562" s="550">
        <v>30000000</v>
      </c>
      <c r="L1562" s="550">
        <v>0</v>
      </c>
      <c r="M1562" s="550">
        <v>0</v>
      </c>
      <c r="N1562" s="550">
        <v>0</v>
      </c>
      <c r="O1562" s="550">
        <v>0</v>
      </c>
      <c r="P1562" s="550">
        <v>0</v>
      </c>
      <c r="Q1562" s="550">
        <v>0</v>
      </c>
      <c r="R1562" s="550">
        <v>30000000</v>
      </c>
    </row>
    <row r="1563" spans="1:18">
      <c r="A1563" s="622" t="s">
        <v>1805</v>
      </c>
      <c r="B1563" s="622" t="s">
        <v>55</v>
      </c>
      <c r="C1563" s="551">
        <v>0</v>
      </c>
      <c r="D1563" s="551">
        <v>0</v>
      </c>
      <c r="E1563" s="551">
        <v>0</v>
      </c>
      <c r="F1563" s="551">
        <v>0</v>
      </c>
      <c r="G1563" s="551">
        <v>0</v>
      </c>
      <c r="H1563" s="551">
        <v>0</v>
      </c>
      <c r="I1563" s="551">
        <v>37600000</v>
      </c>
      <c r="J1563" s="551">
        <v>37600000</v>
      </c>
      <c r="K1563" s="551">
        <v>37600000</v>
      </c>
      <c r="L1563" s="551">
        <v>37600000</v>
      </c>
      <c r="M1563" s="551">
        <v>37600000</v>
      </c>
      <c r="N1563" s="551">
        <v>0</v>
      </c>
      <c r="O1563" s="551">
        <v>0</v>
      </c>
      <c r="P1563" s="551">
        <v>0</v>
      </c>
      <c r="Q1563" s="551">
        <v>0</v>
      </c>
      <c r="R1563" s="551">
        <v>0</v>
      </c>
    </row>
    <row r="1564" spans="1:18">
      <c r="A1564" s="626" t="s">
        <v>1806</v>
      </c>
      <c r="B1564" s="626" t="s">
        <v>1284</v>
      </c>
      <c r="C1564" s="550">
        <v>0</v>
      </c>
      <c r="D1564" s="550">
        <v>0</v>
      </c>
      <c r="E1564" s="550">
        <v>0</v>
      </c>
      <c r="F1564" s="550">
        <v>0</v>
      </c>
      <c r="G1564" s="550"/>
      <c r="H1564" s="550">
        <v>0</v>
      </c>
      <c r="I1564" s="550">
        <v>37600000</v>
      </c>
      <c r="J1564" s="550">
        <v>37600000</v>
      </c>
      <c r="K1564" s="550">
        <v>37600000</v>
      </c>
      <c r="L1564" s="550">
        <v>37600000</v>
      </c>
      <c r="M1564" s="550">
        <v>37600000</v>
      </c>
      <c r="N1564" s="550">
        <v>0</v>
      </c>
      <c r="O1564" s="550">
        <v>0</v>
      </c>
      <c r="P1564" s="550">
        <v>0</v>
      </c>
      <c r="Q1564" s="550">
        <v>0</v>
      </c>
      <c r="R1564" s="550">
        <v>0</v>
      </c>
    </row>
    <row r="1565" spans="1:18">
      <c r="A1565" s="622" t="s">
        <v>1805</v>
      </c>
      <c r="B1565" s="622" t="s">
        <v>1882</v>
      </c>
      <c r="C1565" s="551">
        <v>47053770</v>
      </c>
      <c r="D1565" s="551">
        <v>0</v>
      </c>
      <c r="E1565" s="551">
        <v>0</v>
      </c>
      <c r="F1565" s="551">
        <v>0</v>
      </c>
      <c r="G1565" s="551">
        <v>0</v>
      </c>
      <c r="H1565" s="551">
        <v>0</v>
      </c>
      <c r="I1565" s="551">
        <v>-14453340</v>
      </c>
      <c r="J1565" s="551">
        <v>-14453340</v>
      </c>
      <c r="K1565" s="551">
        <v>32600430</v>
      </c>
      <c r="L1565" s="551">
        <v>32600430</v>
      </c>
      <c r="M1565" s="551">
        <v>32600430</v>
      </c>
      <c r="N1565" s="551">
        <v>0</v>
      </c>
      <c r="O1565" s="551">
        <v>0</v>
      </c>
      <c r="P1565" s="551">
        <v>0</v>
      </c>
      <c r="Q1565" s="551">
        <v>0</v>
      </c>
      <c r="R1565" s="551">
        <v>0</v>
      </c>
    </row>
    <row r="1566" spans="1:18">
      <c r="A1566" s="626" t="s">
        <v>1806</v>
      </c>
      <c r="B1566" s="623" t="s">
        <v>2409</v>
      </c>
      <c r="C1566" s="550">
        <v>36053770</v>
      </c>
      <c r="D1566" s="550">
        <v>0</v>
      </c>
      <c r="E1566" s="550">
        <v>0</v>
      </c>
      <c r="F1566" s="550">
        <v>0</v>
      </c>
      <c r="G1566" s="550"/>
      <c r="H1566" s="550">
        <v>0</v>
      </c>
      <c r="I1566" s="550">
        <v>-3453340</v>
      </c>
      <c r="J1566" s="550">
        <v>-3453340</v>
      </c>
      <c r="K1566" s="550">
        <v>32600430</v>
      </c>
      <c r="L1566" s="550">
        <v>32600430</v>
      </c>
      <c r="M1566" s="550">
        <v>32600430</v>
      </c>
      <c r="N1566" s="550">
        <v>0</v>
      </c>
      <c r="O1566" s="550">
        <v>0</v>
      </c>
      <c r="P1566" s="550">
        <v>0</v>
      </c>
      <c r="Q1566" s="550">
        <v>0</v>
      </c>
      <c r="R1566" s="550">
        <v>0</v>
      </c>
    </row>
    <row r="1567" spans="1:18">
      <c r="A1567" s="626" t="s">
        <v>1806</v>
      </c>
      <c r="B1567" s="626" t="s">
        <v>2413</v>
      </c>
      <c r="C1567" s="550">
        <v>11000000</v>
      </c>
      <c r="D1567" s="550">
        <v>0</v>
      </c>
      <c r="E1567" s="550">
        <v>0</v>
      </c>
      <c r="F1567" s="550">
        <v>0</v>
      </c>
      <c r="G1567" s="550"/>
      <c r="H1567" s="550">
        <v>0</v>
      </c>
      <c r="I1567" s="550">
        <v>-11000000</v>
      </c>
      <c r="J1567" s="550">
        <v>-11000000</v>
      </c>
      <c r="K1567" s="550">
        <v>0</v>
      </c>
      <c r="L1567" s="550">
        <v>0</v>
      </c>
      <c r="M1567" s="550">
        <v>0</v>
      </c>
      <c r="N1567" s="550">
        <v>0</v>
      </c>
      <c r="O1567" s="550">
        <v>0</v>
      </c>
      <c r="P1567" s="550">
        <v>0</v>
      </c>
      <c r="Q1567" s="550">
        <v>0</v>
      </c>
      <c r="R1567" s="550">
        <v>0</v>
      </c>
    </row>
    <row r="1568" spans="1:18">
      <c r="A1568" s="622" t="s">
        <v>1805</v>
      </c>
      <c r="B1568" s="622" t="s">
        <v>192</v>
      </c>
      <c r="C1568" s="551">
        <v>677934510</v>
      </c>
      <c r="D1568" s="551">
        <v>0</v>
      </c>
      <c r="E1568" s="551">
        <v>0</v>
      </c>
      <c r="F1568" s="551">
        <v>33954000</v>
      </c>
      <c r="G1568" s="551">
        <v>0</v>
      </c>
      <c r="H1568" s="551">
        <v>626023790</v>
      </c>
      <c r="I1568" s="551">
        <v>93555800</v>
      </c>
      <c r="J1568" s="551">
        <v>753533590</v>
      </c>
      <c r="K1568" s="551">
        <v>1431468100</v>
      </c>
      <c r="L1568" s="551">
        <v>1357800120</v>
      </c>
      <c r="M1568" s="551">
        <v>1357800120</v>
      </c>
      <c r="N1568" s="551">
        <v>0</v>
      </c>
      <c r="O1568" s="551">
        <v>0</v>
      </c>
      <c r="P1568" s="551">
        <v>0</v>
      </c>
      <c r="Q1568" s="551">
        <v>0</v>
      </c>
      <c r="R1568" s="551">
        <v>73667980</v>
      </c>
    </row>
    <row r="1569" spans="1:18">
      <c r="A1569" s="626" t="s">
        <v>1806</v>
      </c>
      <c r="B1569" s="626" t="s">
        <v>226</v>
      </c>
      <c r="C1569" s="550">
        <v>677934510</v>
      </c>
      <c r="D1569" s="550">
        <v>0</v>
      </c>
      <c r="E1569" s="550">
        <v>0</v>
      </c>
      <c r="F1569" s="550">
        <v>33954000</v>
      </c>
      <c r="G1569" s="550"/>
      <c r="H1569" s="550">
        <v>626023790</v>
      </c>
      <c r="I1569" s="550">
        <v>93555800</v>
      </c>
      <c r="J1569" s="550">
        <v>753533590</v>
      </c>
      <c r="K1569" s="550">
        <v>1431468100</v>
      </c>
      <c r="L1569" s="550">
        <v>1357800120</v>
      </c>
      <c r="M1569" s="550">
        <v>1357800120</v>
      </c>
      <c r="N1569" s="550">
        <v>0</v>
      </c>
      <c r="O1569" s="550">
        <v>0</v>
      </c>
      <c r="P1569" s="550">
        <v>0</v>
      </c>
      <c r="Q1569" s="550">
        <v>0</v>
      </c>
      <c r="R1569" s="550">
        <v>73667980</v>
      </c>
    </row>
    <row r="1570" spans="1:18">
      <c r="A1570" s="622" t="s">
        <v>1805</v>
      </c>
      <c r="B1570" s="622" t="s">
        <v>322</v>
      </c>
      <c r="C1570" s="551">
        <v>14000000</v>
      </c>
      <c r="D1570" s="551">
        <v>0</v>
      </c>
      <c r="E1570" s="551">
        <v>0</v>
      </c>
      <c r="F1570" s="551">
        <v>0</v>
      </c>
      <c r="G1570" s="551">
        <v>0</v>
      </c>
      <c r="H1570" s="551">
        <v>0</v>
      </c>
      <c r="I1570" s="551">
        <v>-1154000</v>
      </c>
      <c r="J1570" s="551">
        <v>-1154000</v>
      </c>
      <c r="K1570" s="551">
        <v>12846000</v>
      </c>
      <c r="L1570" s="551">
        <v>12406550</v>
      </c>
      <c r="M1570" s="551">
        <v>12406550</v>
      </c>
      <c r="N1570" s="551">
        <v>0</v>
      </c>
      <c r="O1570" s="551">
        <v>0</v>
      </c>
      <c r="P1570" s="551">
        <v>0</v>
      </c>
      <c r="Q1570" s="551">
        <v>0</v>
      </c>
      <c r="R1570" s="551">
        <v>439450</v>
      </c>
    </row>
    <row r="1571" spans="1:18">
      <c r="A1571" s="626" t="s">
        <v>1806</v>
      </c>
      <c r="B1571" s="626" t="s">
        <v>323</v>
      </c>
      <c r="C1571" s="550">
        <v>14000000</v>
      </c>
      <c r="D1571" s="550">
        <v>0</v>
      </c>
      <c r="E1571" s="550">
        <v>0</v>
      </c>
      <c r="F1571" s="550">
        <v>0</v>
      </c>
      <c r="G1571" s="550"/>
      <c r="H1571" s="550">
        <v>0</v>
      </c>
      <c r="I1571" s="550">
        <v>-1154000</v>
      </c>
      <c r="J1571" s="550">
        <v>-1154000</v>
      </c>
      <c r="K1571" s="550">
        <v>12846000</v>
      </c>
      <c r="L1571" s="550">
        <v>12406550</v>
      </c>
      <c r="M1571" s="550">
        <v>12406550</v>
      </c>
      <c r="N1571" s="550">
        <v>0</v>
      </c>
      <c r="O1571" s="550">
        <v>0</v>
      </c>
      <c r="P1571" s="550">
        <v>0</v>
      </c>
      <c r="Q1571" s="550">
        <v>0</v>
      </c>
      <c r="R1571" s="550">
        <v>439450</v>
      </c>
    </row>
    <row r="1572" spans="1:18">
      <c r="A1572" s="626" t="s">
        <v>1804</v>
      </c>
      <c r="B1572" s="626" t="s">
        <v>2139</v>
      </c>
      <c r="C1572" s="550">
        <v>2756242640</v>
      </c>
      <c r="D1572" s="550">
        <v>0</v>
      </c>
      <c r="E1572" s="550">
        <v>0</v>
      </c>
      <c r="F1572" s="550">
        <v>0</v>
      </c>
      <c r="G1572" s="550">
        <v>0</v>
      </c>
      <c r="H1572" s="550">
        <v>889000000</v>
      </c>
      <c r="I1572" s="550">
        <v>0</v>
      </c>
      <c r="J1572" s="550">
        <v>889000000</v>
      </c>
      <c r="K1572" s="550">
        <v>3645242640</v>
      </c>
      <c r="L1572" s="550">
        <v>3645100850</v>
      </c>
      <c r="M1572" s="550">
        <v>3645100850</v>
      </c>
      <c r="N1572" s="550">
        <v>0</v>
      </c>
      <c r="O1572" s="550">
        <v>0</v>
      </c>
      <c r="P1572" s="550">
        <v>0</v>
      </c>
      <c r="Q1572" s="550">
        <v>0</v>
      </c>
      <c r="R1572" s="550">
        <v>141790</v>
      </c>
    </row>
    <row r="1573" spans="1:18">
      <c r="A1573" s="622" t="s">
        <v>1805</v>
      </c>
      <c r="B1573" s="622" t="s">
        <v>160</v>
      </c>
      <c r="C1573" s="551">
        <v>2756242640</v>
      </c>
      <c r="D1573" s="551">
        <v>0</v>
      </c>
      <c r="E1573" s="551">
        <v>0</v>
      </c>
      <c r="F1573" s="551">
        <v>21000000</v>
      </c>
      <c r="G1573" s="551">
        <v>0</v>
      </c>
      <c r="H1573" s="551">
        <v>845000000</v>
      </c>
      <c r="I1573" s="551">
        <v>0</v>
      </c>
      <c r="J1573" s="551">
        <v>866000000</v>
      </c>
      <c r="K1573" s="551">
        <v>3622242640</v>
      </c>
      <c r="L1573" s="551">
        <v>3622100850</v>
      </c>
      <c r="M1573" s="551">
        <v>3622100850</v>
      </c>
      <c r="N1573" s="551">
        <v>0</v>
      </c>
      <c r="O1573" s="551">
        <v>0</v>
      </c>
      <c r="P1573" s="551">
        <v>0</v>
      </c>
      <c r="Q1573" s="551">
        <v>0</v>
      </c>
      <c r="R1573" s="551">
        <v>141790</v>
      </c>
    </row>
    <row r="1574" spans="1:18">
      <c r="A1574" s="626" t="s">
        <v>1806</v>
      </c>
      <c r="B1574" s="626" t="s">
        <v>364</v>
      </c>
      <c r="C1574" s="550">
        <v>2756242640</v>
      </c>
      <c r="D1574" s="550">
        <v>0</v>
      </c>
      <c r="E1574" s="550">
        <v>0</v>
      </c>
      <c r="F1574" s="550">
        <v>21000000</v>
      </c>
      <c r="G1574" s="550"/>
      <c r="H1574" s="550">
        <v>845000000</v>
      </c>
      <c r="I1574" s="550"/>
      <c r="J1574" s="550">
        <v>866000000</v>
      </c>
      <c r="K1574" s="550">
        <v>3622242640</v>
      </c>
      <c r="L1574" s="550">
        <v>3622100850</v>
      </c>
      <c r="M1574" s="550">
        <v>3622100850</v>
      </c>
      <c r="N1574" s="550">
        <v>0</v>
      </c>
      <c r="O1574" s="550">
        <v>0</v>
      </c>
      <c r="P1574" s="550">
        <v>0</v>
      </c>
      <c r="Q1574" s="550">
        <v>0</v>
      </c>
      <c r="R1574" s="550">
        <v>141790</v>
      </c>
    </row>
    <row r="1575" spans="1:18">
      <c r="A1575" s="622" t="s">
        <v>1805</v>
      </c>
      <c r="B1575" s="622" t="s">
        <v>1843</v>
      </c>
      <c r="C1575" s="551">
        <v>0</v>
      </c>
      <c r="D1575" s="551">
        <v>0</v>
      </c>
      <c r="E1575" s="551">
        <v>0</v>
      </c>
      <c r="F1575" s="551">
        <v>-21000000</v>
      </c>
      <c r="G1575" s="551">
        <v>0</v>
      </c>
      <c r="H1575" s="551">
        <v>44000000</v>
      </c>
      <c r="I1575" s="551">
        <v>0</v>
      </c>
      <c r="J1575" s="551">
        <v>23000000</v>
      </c>
      <c r="K1575" s="551">
        <v>23000000</v>
      </c>
      <c r="L1575" s="551">
        <v>23000000</v>
      </c>
      <c r="M1575" s="551">
        <v>23000000</v>
      </c>
      <c r="N1575" s="551">
        <v>0</v>
      </c>
      <c r="O1575" s="551">
        <v>0</v>
      </c>
      <c r="P1575" s="551">
        <v>0</v>
      </c>
      <c r="Q1575" s="551">
        <v>0</v>
      </c>
      <c r="R1575" s="551">
        <v>0</v>
      </c>
    </row>
    <row r="1576" spans="1:18">
      <c r="A1576" s="626" t="s">
        <v>1806</v>
      </c>
      <c r="B1576" s="626" t="s">
        <v>1843</v>
      </c>
      <c r="C1576" s="550">
        <v>0</v>
      </c>
      <c r="D1576" s="550">
        <v>0</v>
      </c>
      <c r="E1576" s="550">
        <v>0</v>
      </c>
      <c r="F1576" s="550">
        <v>-21000000</v>
      </c>
      <c r="G1576" s="550"/>
      <c r="H1576" s="550">
        <v>44000000</v>
      </c>
      <c r="I1576" s="550"/>
      <c r="J1576" s="550">
        <v>23000000</v>
      </c>
      <c r="K1576" s="550">
        <v>23000000</v>
      </c>
      <c r="L1576" s="550">
        <v>23000000</v>
      </c>
      <c r="M1576" s="550">
        <v>23000000</v>
      </c>
      <c r="N1576" s="550">
        <v>0</v>
      </c>
      <c r="O1576" s="550">
        <v>0</v>
      </c>
      <c r="P1576" s="550">
        <v>0</v>
      </c>
      <c r="Q1576" s="550">
        <v>0</v>
      </c>
      <c r="R1576" s="550">
        <v>0</v>
      </c>
    </row>
    <row r="1577" spans="1:18">
      <c r="A1577" s="626" t="s">
        <v>1804</v>
      </c>
      <c r="B1577" s="626" t="s">
        <v>2140</v>
      </c>
      <c r="C1577" s="550">
        <v>588500000</v>
      </c>
      <c r="D1577" s="550">
        <v>0</v>
      </c>
      <c r="E1577" s="550">
        <v>0</v>
      </c>
      <c r="F1577" s="550">
        <v>80000000</v>
      </c>
      <c r="G1577" s="550">
        <v>0</v>
      </c>
      <c r="H1577" s="550">
        <v>120000000</v>
      </c>
      <c r="I1577" s="550">
        <v>0</v>
      </c>
      <c r="J1577" s="550">
        <v>200000000</v>
      </c>
      <c r="K1577" s="550">
        <v>788500000</v>
      </c>
      <c r="L1577" s="550">
        <v>784667370</v>
      </c>
      <c r="M1577" s="550">
        <v>784667370</v>
      </c>
      <c r="N1577" s="550">
        <v>0</v>
      </c>
      <c r="O1577" s="550">
        <v>0</v>
      </c>
      <c r="P1577" s="550">
        <v>0</v>
      </c>
      <c r="Q1577" s="550">
        <v>0</v>
      </c>
      <c r="R1577" s="550">
        <v>3832630</v>
      </c>
    </row>
    <row r="1578" spans="1:18">
      <c r="A1578" s="622" t="s">
        <v>1805</v>
      </c>
      <c r="B1578" s="622" t="s">
        <v>2407</v>
      </c>
      <c r="C1578" s="551">
        <v>588500000</v>
      </c>
      <c r="D1578" s="551">
        <v>0</v>
      </c>
      <c r="E1578" s="551">
        <v>0</v>
      </c>
      <c r="F1578" s="551">
        <v>80000000</v>
      </c>
      <c r="G1578" s="551">
        <v>0</v>
      </c>
      <c r="H1578" s="551">
        <v>120000000</v>
      </c>
      <c r="I1578" s="551">
        <v>0</v>
      </c>
      <c r="J1578" s="551">
        <v>200000000</v>
      </c>
      <c r="K1578" s="551">
        <v>788500000</v>
      </c>
      <c r="L1578" s="551">
        <v>784667370</v>
      </c>
      <c r="M1578" s="551">
        <v>784667370</v>
      </c>
      <c r="N1578" s="551">
        <v>0</v>
      </c>
      <c r="O1578" s="551">
        <v>0</v>
      </c>
      <c r="P1578" s="551">
        <v>0</v>
      </c>
      <c r="Q1578" s="551">
        <v>0</v>
      </c>
      <c r="R1578" s="551">
        <v>3832630</v>
      </c>
    </row>
    <row r="1579" spans="1:18">
      <c r="A1579" s="626" t="s">
        <v>1806</v>
      </c>
      <c r="B1579" s="622" t="s">
        <v>2407</v>
      </c>
      <c r="C1579" s="550">
        <v>588500000</v>
      </c>
      <c r="D1579" s="550">
        <v>0</v>
      </c>
      <c r="E1579" s="550">
        <v>0</v>
      </c>
      <c r="F1579" s="550">
        <v>80000000</v>
      </c>
      <c r="G1579" s="550"/>
      <c r="H1579" s="550">
        <v>120000000</v>
      </c>
      <c r="I1579" s="550"/>
      <c r="J1579" s="550">
        <v>200000000</v>
      </c>
      <c r="K1579" s="550">
        <v>788500000</v>
      </c>
      <c r="L1579" s="550">
        <v>784667370</v>
      </c>
      <c r="M1579" s="550">
        <v>784667370</v>
      </c>
      <c r="N1579" s="550">
        <v>0</v>
      </c>
      <c r="O1579" s="550">
        <v>0</v>
      </c>
      <c r="P1579" s="550">
        <v>0</v>
      </c>
      <c r="Q1579" s="550">
        <v>0</v>
      </c>
      <c r="R1579" s="550">
        <v>3832630</v>
      </c>
    </row>
    <row r="1580" spans="1:18">
      <c r="A1580" s="626" t="s">
        <v>1804</v>
      </c>
      <c r="B1580" s="626" t="s">
        <v>1842</v>
      </c>
      <c r="C1580" s="550">
        <v>17087075500</v>
      </c>
      <c r="D1580" s="550">
        <v>0</v>
      </c>
      <c r="E1580" s="550">
        <v>0</v>
      </c>
      <c r="F1580" s="550">
        <v>-149560000</v>
      </c>
      <c r="G1580" s="550">
        <v>0</v>
      </c>
      <c r="H1580" s="550">
        <v>13730143000</v>
      </c>
      <c r="I1580" s="550">
        <v>0</v>
      </c>
      <c r="J1580" s="550">
        <v>13580583000</v>
      </c>
      <c r="K1580" s="550">
        <v>30667658500</v>
      </c>
      <c r="L1580" s="550">
        <v>29047828274</v>
      </c>
      <c r="M1580" s="550">
        <v>17838164020</v>
      </c>
      <c r="N1580" s="550">
        <v>11209664254</v>
      </c>
      <c r="O1580" s="550">
        <v>0</v>
      </c>
      <c r="P1580" s="550">
        <v>0</v>
      </c>
      <c r="Q1580" s="550">
        <v>11209664254</v>
      </c>
      <c r="R1580" s="550">
        <v>1619830226</v>
      </c>
    </row>
    <row r="1581" spans="1:18">
      <c r="A1581" s="622" t="s">
        <v>1805</v>
      </c>
      <c r="B1581" s="622" t="s">
        <v>1880</v>
      </c>
      <c r="C1581" s="551">
        <v>4453000000</v>
      </c>
      <c r="D1581" s="551">
        <v>0</v>
      </c>
      <c r="E1581" s="551">
        <v>0</v>
      </c>
      <c r="F1581" s="551">
        <v>0</v>
      </c>
      <c r="G1581" s="551">
        <v>0</v>
      </c>
      <c r="H1581" s="551">
        <v>0</v>
      </c>
      <c r="I1581" s="551">
        <v>0</v>
      </c>
      <c r="J1581" s="551">
        <v>0</v>
      </c>
      <c r="K1581" s="551">
        <v>4453000000</v>
      </c>
      <c r="L1581" s="551">
        <v>4453000000</v>
      </c>
      <c r="M1581" s="551">
        <v>4453000000</v>
      </c>
      <c r="N1581" s="551">
        <v>0</v>
      </c>
      <c r="O1581" s="551">
        <v>0</v>
      </c>
      <c r="P1581" s="551">
        <v>0</v>
      </c>
      <c r="Q1581" s="551">
        <v>0</v>
      </c>
      <c r="R1581" s="551">
        <v>0</v>
      </c>
    </row>
    <row r="1582" spans="1:18">
      <c r="A1582" s="626" t="s">
        <v>1806</v>
      </c>
      <c r="B1582" s="626" t="s">
        <v>2508</v>
      </c>
      <c r="C1582" s="550">
        <v>4453000000</v>
      </c>
      <c r="D1582" s="550">
        <v>0</v>
      </c>
      <c r="E1582" s="550">
        <v>0</v>
      </c>
      <c r="F1582" s="550">
        <v>0</v>
      </c>
      <c r="G1582" s="550"/>
      <c r="H1582" s="550">
        <v>0</v>
      </c>
      <c r="I1582" s="550"/>
      <c r="J1582" s="550">
        <v>0</v>
      </c>
      <c r="K1582" s="550">
        <v>4453000000</v>
      </c>
      <c r="L1582" s="550">
        <v>4453000000</v>
      </c>
      <c r="M1582" s="550">
        <v>4453000000</v>
      </c>
      <c r="N1582" s="550">
        <v>0</v>
      </c>
      <c r="O1582" s="550">
        <v>0</v>
      </c>
      <c r="P1582" s="550">
        <v>0</v>
      </c>
      <c r="Q1582" s="550">
        <v>0</v>
      </c>
      <c r="R1582" s="550">
        <v>0</v>
      </c>
    </row>
    <row r="1583" spans="1:18">
      <c r="A1583" s="622" t="s">
        <v>1805</v>
      </c>
      <c r="B1583" s="622" t="s">
        <v>160</v>
      </c>
      <c r="C1583" s="551">
        <v>0</v>
      </c>
      <c r="D1583" s="551">
        <v>0</v>
      </c>
      <c r="E1583" s="551">
        <v>0</v>
      </c>
      <c r="F1583" s="551">
        <v>0</v>
      </c>
      <c r="G1583" s="551">
        <v>0</v>
      </c>
      <c r="H1583" s="551">
        <v>423000000</v>
      </c>
      <c r="I1583" s="551">
        <v>0</v>
      </c>
      <c r="J1583" s="551">
        <v>423000000</v>
      </c>
      <c r="K1583" s="551">
        <v>423000000</v>
      </c>
      <c r="L1583" s="551">
        <v>418482380</v>
      </c>
      <c r="M1583" s="551">
        <v>418482380</v>
      </c>
      <c r="N1583" s="551">
        <v>0</v>
      </c>
      <c r="O1583" s="551">
        <v>0</v>
      </c>
      <c r="P1583" s="551">
        <v>0</v>
      </c>
      <c r="Q1583" s="551">
        <v>0</v>
      </c>
      <c r="R1583" s="551">
        <v>4517620</v>
      </c>
    </row>
    <row r="1584" spans="1:18">
      <c r="A1584" s="626" t="s">
        <v>1806</v>
      </c>
      <c r="B1584" s="626" t="s">
        <v>364</v>
      </c>
      <c r="C1584" s="550">
        <v>0</v>
      </c>
      <c r="D1584" s="550">
        <v>0</v>
      </c>
      <c r="E1584" s="550">
        <v>0</v>
      </c>
      <c r="F1584" s="550">
        <v>0</v>
      </c>
      <c r="G1584" s="550"/>
      <c r="H1584" s="550">
        <v>423000000</v>
      </c>
      <c r="I1584" s="550"/>
      <c r="J1584" s="550">
        <v>423000000</v>
      </c>
      <c r="K1584" s="550">
        <v>423000000</v>
      </c>
      <c r="L1584" s="550">
        <v>418482380</v>
      </c>
      <c r="M1584" s="550">
        <v>418482380</v>
      </c>
      <c r="N1584" s="550">
        <v>0</v>
      </c>
      <c r="O1584" s="550">
        <v>0</v>
      </c>
      <c r="P1584" s="550">
        <v>0</v>
      </c>
      <c r="Q1584" s="550">
        <v>0</v>
      </c>
      <c r="R1584" s="550">
        <v>4517620</v>
      </c>
    </row>
    <row r="1585" spans="1:18">
      <c r="A1585" s="622" t="s">
        <v>1805</v>
      </c>
      <c r="B1585" s="622" t="s">
        <v>1843</v>
      </c>
      <c r="C1585" s="551">
        <v>12634075500</v>
      </c>
      <c r="D1585" s="551">
        <v>0</v>
      </c>
      <c r="E1585" s="551">
        <v>0</v>
      </c>
      <c r="F1585" s="551">
        <v>-149560000</v>
      </c>
      <c r="G1585" s="551">
        <v>0</v>
      </c>
      <c r="H1585" s="551">
        <v>13307143000</v>
      </c>
      <c r="I1585" s="551">
        <v>0</v>
      </c>
      <c r="J1585" s="551">
        <v>13157583000</v>
      </c>
      <c r="K1585" s="551">
        <v>25791658500</v>
      </c>
      <c r="L1585" s="551">
        <v>24176345894</v>
      </c>
      <c r="M1585" s="551">
        <v>12966681640</v>
      </c>
      <c r="N1585" s="551">
        <v>11209664254</v>
      </c>
      <c r="O1585" s="551">
        <v>0</v>
      </c>
      <c r="P1585" s="551">
        <v>0</v>
      </c>
      <c r="Q1585" s="551">
        <v>11209664254</v>
      </c>
      <c r="R1585" s="551">
        <v>1615312606</v>
      </c>
    </row>
    <row r="1586" spans="1:18">
      <c r="A1586" s="626" t="s">
        <v>1806</v>
      </c>
      <c r="B1586" s="626" t="s">
        <v>1833</v>
      </c>
      <c r="C1586" s="550">
        <v>1313000000</v>
      </c>
      <c r="D1586" s="550">
        <v>0</v>
      </c>
      <c r="E1586" s="550">
        <v>0</v>
      </c>
      <c r="F1586" s="550">
        <v>0</v>
      </c>
      <c r="G1586" s="550"/>
      <c r="H1586" s="550">
        <v>697632000</v>
      </c>
      <c r="I1586" s="550"/>
      <c r="J1586" s="550">
        <v>697632000</v>
      </c>
      <c r="K1586" s="550">
        <v>2010632000</v>
      </c>
      <c r="L1586" s="550">
        <v>1112894500</v>
      </c>
      <c r="M1586" s="550">
        <v>217800500</v>
      </c>
      <c r="N1586" s="550">
        <v>895094000</v>
      </c>
      <c r="O1586" s="550">
        <v>0</v>
      </c>
      <c r="P1586" s="550">
        <v>0</v>
      </c>
      <c r="Q1586" s="550">
        <v>895094000</v>
      </c>
      <c r="R1586" s="550">
        <v>897737500</v>
      </c>
    </row>
    <row r="1587" spans="1:18">
      <c r="A1587" s="626" t="s">
        <v>1806</v>
      </c>
      <c r="B1587" s="626" t="s">
        <v>1828</v>
      </c>
      <c r="C1587" s="550">
        <v>11230000000</v>
      </c>
      <c r="D1587" s="550">
        <v>0</v>
      </c>
      <c r="E1587" s="550">
        <v>0</v>
      </c>
      <c r="F1587" s="550">
        <v>-204560000</v>
      </c>
      <c r="G1587" s="550"/>
      <c r="H1587" s="550">
        <v>12589511000</v>
      </c>
      <c r="I1587" s="550"/>
      <c r="J1587" s="550">
        <v>12384951000</v>
      </c>
      <c r="K1587" s="550">
        <v>23614951000</v>
      </c>
      <c r="L1587" s="550">
        <v>22903169994</v>
      </c>
      <c r="M1587" s="550">
        <v>12610224490</v>
      </c>
      <c r="N1587" s="550">
        <v>10292945504</v>
      </c>
      <c r="O1587" s="550">
        <v>0</v>
      </c>
      <c r="P1587" s="550">
        <v>0</v>
      </c>
      <c r="Q1587" s="550">
        <v>10292945504</v>
      </c>
      <c r="R1587" s="550">
        <v>711781006</v>
      </c>
    </row>
    <row r="1588" spans="1:18">
      <c r="A1588" s="626" t="s">
        <v>1806</v>
      </c>
      <c r="B1588" s="626" t="s">
        <v>1835</v>
      </c>
      <c r="C1588" s="550">
        <v>45075500</v>
      </c>
      <c r="D1588" s="550">
        <v>0</v>
      </c>
      <c r="E1588" s="550">
        <v>0</v>
      </c>
      <c r="F1588" s="550">
        <v>15000000</v>
      </c>
      <c r="G1588" s="550"/>
      <c r="H1588" s="550">
        <v>20000000</v>
      </c>
      <c r="I1588" s="550"/>
      <c r="J1588" s="550">
        <v>35000000</v>
      </c>
      <c r="K1588" s="550">
        <v>80075500</v>
      </c>
      <c r="L1588" s="550">
        <v>78656650</v>
      </c>
      <c r="M1588" s="550">
        <v>78656650</v>
      </c>
      <c r="N1588" s="550">
        <v>0</v>
      </c>
      <c r="O1588" s="550">
        <v>0</v>
      </c>
      <c r="P1588" s="550">
        <v>0</v>
      </c>
      <c r="Q1588" s="550">
        <v>0</v>
      </c>
      <c r="R1588" s="550">
        <v>1418850</v>
      </c>
    </row>
    <row r="1589" spans="1:18">
      <c r="A1589" s="626" t="s">
        <v>1806</v>
      </c>
      <c r="B1589" s="626" t="s">
        <v>1860</v>
      </c>
      <c r="C1589" s="550">
        <v>46000000</v>
      </c>
      <c r="D1589" s="550">
        <v>0</v>
      </c>
      <c r="E1589" s="550">
        <v>0</v>
      </c>
      <c r="F1589" s="550">
        <v>40000000</v>
      </c>
      <c r="G1589" s="550"/>
      <c r="H1589" s="550">
        <v>0</v>
      </c>
      <c r="I1589" s="550"/>
      <c r="J1589" s="550">
        <v>40000000</v>
      </c>
      <c r="K1589" s="550">
        <v>86000000</v>
      </c>
      <c r="L1589" s="550">
        <v>81624750</v>
      </c>
      <c r="M1589" s="550">
        <v>60000000</v>
      </c>
      <c r="N1589" s="550">
        <v>21624750</v>
      </c>
      <c r="O1589" s="550">
        <v>0</v>
      </c>
      <c r="P1589" s="550">
        <v>0</v>
      </c>
      <c r="Q1589" s="550">
        <v>21624750</v>
      </c>
      <c r="R1589" s="550">
        <v>4375250</v>
      </c>
    </row>
    <row r="1590" spans="1:18">
      <c r="A1590" s="626" t="s">
        <v>1804</v>
      </c>
      <c r="B1590" s="626" t="s">
        <v>2565</v>
      </c>
      <c r="C1590" s="550">
        <v>0</v>
      </c>
      <c r="D1590" s="550">
        <v>0</v>
      </c>
      <c r="E1590" s="550">
        <v>0</v>
      </c>
      <c r="F1590" s="550">
        <v>0</v>
      </c>
      <c r="G1590" s="550">
        <v>0</v>
      </c>
      <c r="H1590" s="550">
        <v>3353518870</v>
      </c>
      <c r="I1590" s="550">
        <v>0</v>
      </c>
      <c r="J1590" s="550">
        <v>3353518870</v>
      </c>
      <c r="K1590" s="550">
        <v>3353518870</v>
      </c>
      <c r="L1590" s="550">
        <v>3353518870</v>
      </c>
      <c r="M1590" s="550">
        <v>3353518870</v>
      </c>
      <c r="N1590" s="550">
        <v>0</v>
      </c>
      <c r="O1590" s="550">
        <v>0</v>
      </c>
      <c r="P1590" s="550">
        <v>0</v>
      </c>
      <c r="Q1590" s="550">
        <v>0</v>
      </c>
      <c r="R1590" s="550">
        <v>0</v>
      </c>
    </row>
    <row r="1591" spans="1:18">
      <c r="A1591" s="622" t="s">
        <v>1805</v>
      </c>
      <c r="B1591" s="622" t="s">
        <v>316</v>
      </c>
      <c r="C1591" s="551">
        <v>0</v>
      </c>
      <c r="D1591" s="551">
        <v>0</v>
      </c>
      <c r="E1591" s="551">
        <v>0</v>
      </c>
      <c r="F1591" s="551">
        <v>0</v>
      </c>
      <c r="G1591" s="551">
        <v>0</v>
      </c>
      <c r="H1591" s="551">
        <v>3353518870</v>
      </c>
      <c r="I1591" s="551">
        <v>0</v>
      </c>
      <c r="J1591" s="551">
        <v>3353518870</v>
      </c>
      <c r="K1591" s="551">
        <v>3353518870</v>
      </c>
      <c r="L1591" s="551">
        <v>3353518870</v>
      </c>
      <c r="M1591" s="551">
        <v>3353518870</v>
      </c>
      <c r="N1591" s="551">
        <v>0</v>
      </c>
      <c r="O1591" s="551">
        <v>0</v>
      </c>
      <c r="P1591" s="551">
        <v>0</v>
      </c>
      <c r="Q1591" s="551">
        <v>0</v>
      </c>
      <c r="R1591" s="551">
        <v>0</v>
      </c>
    </row>
    <row r="1592" spans="1:18">
      <c r="A1592" s="626" t="s">
        <v>1806</v>
      </c>
      <c r="B1592" s="626" t="s">
        <v>2430</v>
      </c>
      <c r="C1592" s="550"/>
      <c r="D1592" s="550">
        <v>0</v>
      </c>
      <c r="E1592" s="550">
        <v>0</v>
      </c>
      <c r="F1592" s="550">
        <v>-290779500</v>
      </c>
      <c r="G1592" s="550"/>
      <c r="H1592" s="550">
        <v>3353518870</v>
      </c>
      <c r="I1592" s="550"/>
      <c r="J1592" s="550">
        <v>3062739370</v>
      </c>
      <c r="K1592" s="550">
        <v>3062739370</v>
      </c>
      <c r="L1592" s="550">
        <v>3062739370</v>
      </c>
      <c r="M1592" s="550">
        <v>3062739370</v>
      </c>
      <c r="N1592" s="550">
        <v>0</v>
      </c>
      <c r="O1592" s="550">
        <v>0</v>
      </c>
      <c r="P1592" s="550">
        <v>0</v>
      </c>
      <c r="Q1592" s="550">
        <v>0</v>
      </c>
      <c r="R1592" s="550">
        <v>0</v>
      </c>
    </row>
    <row r="1593" spans="1:18">
      <c r="A1593" s="626" t="s">
        <v>1806</v>
      </c>
      <c r="B1593" s="626" t="s">
        <v>2440</v>
      </c>
      <c r="C1593" s="550">
        <v>0</v>
      </c>
      <c r="D1593" s="550">
        <v>0</v>
      </c>
      <c r="E1593" s="550">
        <v>0</v>
      </c>
      <c r="F1593" s="550">
        <v>139606500</v>
      </c>
      <c r="G1593" s="550"/>
      <c r="H1593" s="550">
        <v>0</v>
      </c>
      <c r="I1593" s="550"/>
      <c r="J1593" s="550">
        <v>139606500</v>
      </c>
      <c r="K1593" s="550">
        <v>139606500</v>
      </c>
      <c r="L1593" s="550">
        <v>139606500</v>
      </c>
      <c r="M1593" s="550">
        <v>139606500</v>
      </c>
      <c r="N1593" s="550">
        <v>0</v>
      </c>
      <c r="O1593" s="550">
        <v>0</v>
      </c>
      <c r="P1593" s="550">
        <v>0</v>
      </c>
      <c r="Q1593" s="550">
        <v>0</v>
      </c>
      <c r="R1593" s="550">
        <v>0</v>
      </c>
    </row>
    <row r="1594" spans="1:18">
      <c r="A1594" s="626" t="s">
        <v>1806</v>
      </c>
      <c r="B1594" s="626" t="s">
        <v>2441</v>
      </c>
      <c r="C1594" s="550">
        <v>0</v>
      </c>
      <c r="D1594" s="550">
        <v>0</v>
      </c>
      <c r="E1594" s="550">
        <v>0</v>
      </c>
      <c r="F1594" s="550">
        <v>129475000</v>
      </c>
      <c r="G1594" s="550"/>
      <c r="H1594" s="550">
        <v>0</v>
      </c>
      <c r="I1594" s="550"/>
      <c r="J1594" s="550">
        <v>129475000</v>
      </c>
      <c r="K1594" s="550">
        <v>129475000</v>
      </c>
      <c r="L1594" s="550">
        <v>129475000</v>
      </c>
      <c r="M1594" s="550">
        <v>129475000</v>
      </c>
      <c r="N1594" s="550">
        <v>0</v>
      </c>
      <c r="O1594" s="550">
        <v>0</v>
      </c>
      <c r="P1594" s="550">
        <v>0</v>
      </c>
      <c r="Q1594" s="550">
        <v>0</v>
      </c>
      <c r="R1594" s="550">
        <v>0</v>
      </c>
    </row>
    <row r="1595" spans="1:18">
      <c r="A1595" s="626" t="s">
        <v>1806</v>
      </c>
      <c r="B1595" s="626" t="s">
        <v>318</v>
      </c>
      <c r="C1595" s="550">
        <v>0</v>
      </c>
      <c r="D1595" s="550">
        <v>0</v>
      </c>
      <c r="E1595" s="550">
        <v>0</v>
      </c>
      <c r="F1595" s="550">
        <v>21698000</v>
      </c>
      <c r="G1595" s="550"/>
      <c r="H1595" s="550">
        <v>0</v>
      </c>
      <c r="I1595" s="550"/>
      <c r="J1595" s="550">
        <v>21698000</v>
      </c>
      <c r="K1595" s="550">
        <v>21698000</v>
      </c>
      <c r="L1595" s="550">
        <v>21698000</v>
      </c>
      <c r="M1595" s="550">
        <v>21698000</v>
      </c>
      <c r="N1595" s="550">
        <v>0</v>
      </c>
      <c r="O1595" s="550">
        <v>0</v>
      </c>
      <c r="P1595" s="550">
        <v>0</v>
      </c>
      <c r="Q1595" s="550">
        <v>0</v>
      </c>
      <c r="R1595" s="550">
        <v>0</v>
      </c>
    </row>
    <row r="1596" spans="1:18">
      <c r="A1596" s="626" t="s">
        <v>1804</v>
      </c>
      <c r="B1596" s="626" t="s">
        <v>2142</v>
      </c>
      <c r="C1596" s="550">
        <v>0</v>
      </c>
      <c r="D1596" s="550">
        <v>0</v>
      </c>
      <c r="E1596" s="550">
        <v>0</v>
      </c>
      <c r="F1596" s="550">
        <v>0</v>
      </c>
      <c r="G1596" s="550">
        <v>0</v>
      </c>
      <c r="H1596" s="550">
        <v>18363000</v>
      </c>
      <c r="I1596" s="550">
        <v>0</v>
      </c>
      <c r="J1596" s="550">
        <v>18363000</v>
      </c>
      <c r="K1596" s="550">
        <v>18363000</v>
      </c>
      <c r="L1596" s="550">
        <v>8952400</v>
      </c>
      <c r="M1596" s="550">
        <v>8952400</v>
      </c>
      <c r="N1596" s="550">
        <v>0</v>
      </c>
      <c r="O1596" s="550">
        <v>0</v>
      </c>
      <c r="P1596" s="550">
        <v>0</v>
      </c>
      <c r="Q1596" s="550">
        <v>0</v>
      </c>
      <c r="R1596" s="550">
        <v>9410600</v>
      </c>
    </row>
    <row r="1597" spans="1:18">
      <c r="A1597" s="622" t="s">
        <v>1805</v>
      </c>
      <c r="B1597" s="622" t="s">
        <v>2398</v>
      </c>
      <c r="C1597" s="551">
        <v>0</v>
      </c>
      <c r="D1597" s="551">
        <v>0</v>
      </c>
      <c r="E1597" s="551">
        <v>0</v>
      </c>
      <c r="F1597" s="551">
        <v>0</v>
      </c>
      <c r="G1597" s="551">
        <v>0</v>
      </c>
      <c r="H1597" s="551">
        <v>9763000</v>
      </c>
      <c r="I1597" s="551">
        <v>0</v>
      </c>
      <c r="J1597" s="551">
        <v>9763000</v>
      </c>
      <c r="K1597" s="551">
        <v>9763000</v>
      </c>
      <c r="L1597" s="551">
        <v>4979200</v>
      </c>
      <c r="M1597" s="551">
        <v>4979200</v>
      </c>
      <c r="N1597" s="551">
        <v>0</v>
      </c>
      <c r="O1597" s="551">
        <v>0</v>
      </c>
      <c r="P1597" s="551">
        <v>0</v>
      </c>
      <c r="Q1597" s="551">
        <v>0</v>
      </c>
      <c r="R1597" s="551">
        <v>4783800</v>
      </c>
    </row>
    <row r="1598" spans="1:18">
      <c r="A1598" s="626" t="s">
        <v>1806</v>
      </c>
      <c r="B1598" s="626" t="s">
        <v>2512</v>
      </c>
      <c r="C1598" s="550">
        <v>0</v>
      </c>
      <c r="D1598" s="550">
        <v>0</v>
      </c>
      <c r="E1598" s="550">
        <v>0</v>
      </c>
      <c r="F1598" s="550">
        <v>0</v>
      </c>
      <c r="G1598" s="550"/>
      <c r="H1598" s="550">
        <v>9763000</v>
      </c>
      <c r="I1598" s="550"/>
      <c r="J1598" s="550">
        <v>9763000</v>
      </c>
      <c r="K1598" s="550">
        <v>9763000</v>
      </c>
      <c r="L1598" s="550">
        <v>4979200</v>
      </c>
      <c r="M1598" s="550">
        <v>4979200</v>
      </c>
      <c r="N1598" s="550">
        <v>0</v>
      </c>
      <c r="O1598" s="550">
        <v>0</v>
      </c>
      <c r="P1598" s="550">
        <v>0</v>
      </c>
      <c r="Q1598" s="550">
        <v>0</v>
      </c>
      <c r="R1598" s="550">
        <v>4783800</v>
      </c>
    </row>
    <row r="1599" spans="1:18">
      <c r="A1599" s="622" t="s">
        <v>1805</v>
      </c>
      <c r="B1599" s="622" t="s">
        <v>1882</v>
      </c>
      <c r="C1599" s="551">
        <v>0</v>
      </c>
      <c r="D1599" s="551">
        <v>0</v>
      </c>
      <c r="E1599" s="551">
        <v>0</v>
      </c>
      <c r="F1599" s="551">
        <v>0</v>
      </c>
      <c r="G1599" s="551">
        <v>0</v>
      </c>
      <c r="H1599" s="551">
        <v>6000000</v>
      </c>
      <c r="I1599" s="551">
        <v>0</v>
      </c>
      <c r="J1599" s="551">
        <v>6000000</v>
      </c>
      <c r="K1599" s="551">
        <v>6000000</v>
      </c>
      <c r="L1599" s="551">
        <v>2772000</v>
      </c>
      <c r="M1599" s="551">
        <v>2772000</v>
      </c>
      <c r="N1599" s="551">
        <v>0</v>
      </c>
      <c r="O1599" s="551">
        <v>0</v>
      </c>
      <c r="P1599" s="551">
        <v>0</v>
      </c>
      <c r="Q1599" s="551">
        <v>0</v>
      </c>
      <c r="R1599" s="551">
        <v>3228000</v>
      </c>
    </row>
    <row r="1600" spans="1:18">
      <c r="A1600" s="626" t="s">
        <v>1806</v>
      </c>
      <c r="B1600" s="623" t="s">
        <v>2409</v>
      </c>
      <c r="C1600" s="550">
        <v>0</v>
      </c>
      <c r="D1600" s="550">
        <v>0</v>
      </c>
      <c r="E1600" s="550">
        <v>0</v>
      </c>
      <c r="F1600" s="550">
        <v>0</v>
      </c>
      <c r="G1600" s="550"/>
      <c r="H1600" s="550">
        <v>6000000</v>
      </c>
      <c r="I1600" s="550"/>
      <c r="J1600" s="550">
        <v>6000000</v>
      </c>
      <c r="K1600" s="550">
        <v>6000000</v>
      </c>
      <c r="L1600" s="550">
        <v>2772000</v>
      </c>
      <c r="M1600" s="550">
        <v>2772000</v>
      </c>
      <c r="N1600" s="550">
        <v>0</v>
      </c>
      <c r="O1600" s="550">
        <v>0</v>
      </c>
      <c r="P1600" s="550">
        <v>0</v>
      </c>
      <c r="Q1600" s="550">
        <v>0</v>
      </c>
      <c r="R1600" s="550">
        <v>3228000</v>
      </c>
    </row>
    <row r="1601" spans="1:18">
      <c r="A1601" s="622" t="s">
        <v>1805</v>
      </c>
      <c r="B1601" s="622" t="s">
        <v>322</v>
      </c>
      <c r="C1601" s="551">
        <v>0</v>
      </c>
      <c r="D1601" s="551">
        <v>0</v>
      </c>
      <c r="E1601" s="551">
        <v>0</v>
      </c>
      <c r="F1601" s="551">
        <v>0</v>
      </c>
      <c r="G1601" s="551">
        <v>0</v>
      </c>
      <c r="H1601" s="551">
        <v>2600000</v>
      </c>
      <c r="I1601" s="551">
        <v>0</v>
      </c>
      <c r="J1601" s="551">
        <v>2600000</v>
      </c>
      <c r="K1601" s="551">
        <v>2600000</v>
      </c>
      <c r="L1601" s="551">
        <v>1201200</v>
      </c>
      <c r="M1601" s="551">
        <v>1201200</v>
      </c>
      <c r="N1601" s="551">
        <v>0</v>
      </c>
      <c r="O1601" s="551">
        <v>0</v>
      </c>
      <c r="P1601" s="551">
        <v>0</v>
      </c>
      <c r="Q1601" s="551">
        <v>0</v>
      </c>
      <c r="R1601" s="551">
        <v>1398800</v>
      </c>
    </row>
    <row r="1602" spans="1:18">
      <c r="A1602" s="626" t="s">
        <v>1806</v>
      </c>
      <c r="B1602" s="626" t="s">
        <v>323</v>
      </c>
      <c r="C1602" s="550">
        <v>0</v>
      </c>
      <c r="D1602" s="550">
        <v>0</v>
      </c>
      <c r="E1602" s="550">
        <v>0</v>
      </c>
      <c r="F1602" s="550">
        <v>0</v>
      </c>
      <c r="G1602" s="550"/>
      <c r="H1602" s="550">
        <v>2600000</v>
      </c>
      <c r="I1602" s="550"/>
      <c r="J1602" s="550">
        <v>2600000</v>
      </c>
      <c r="K1602" s="550">
        <v>2600000</v>
      </c>
      <c r="L1602" s="550">
        <v>1201200</v>
      </c>
      <c r="M1602" s="550">
        <v>1201200</v>
      </c>
      <c r="N1602" s="550">
        <v>0</v>
      </c>
      <c r="O1602" s="550">
        <v>0</v>
      </c>
      <c r="P1602" s="550">
        <v>0</v>
      </c>
      <c r="Q1602" s="550">
        <v>0</v>
      </c>
      <c r="R1602" s="550">
        <v>1398800</v>
      </c>
    </row>
    <row r="1603" spans="1:18">
      <c r="A1603" s="626" t="s">
        <v>1803</v>
      </c>
      <c r="B1603" s="626" t="s">
        <v>2475</v>
      </c>
      <c r="C1603" s="550">
        <v>651887000</v>
      </c>
      <c r="D1603" s="550">
        <v>0</v>
      </c>
      <c r="E1603" s="550">
        <v>0</v>
      </c>
      <c r="F1603" s="550">
        <v>0</v>
      </c>
      <c r="G1603" s="550">
        <v>0</v>
      </c>
      <c r="H1603" s="550">
        <v>-183000230</v>
      </c>
      <c r="I1603" s="550">
        <v>0</v>
      </c>
      <c r="J1603" s="550">
        <v>-183000230</v>
      </c>
      <c r="K1603" s="550">
        <v>468886770</v>
      </c>
      <c r="L1603" s="550">
        <v>468886770</v>
      </c>
      <c r="M1603" s="550">
        <v>468886770</v>
      </c>
      <c r="N1603" s="550">
        <v>0</v>
      </c>
      <c r="O1603" s="550">
        <v>0</v>
      </c>
      <c r="P1603" s="550">
        <v>0</v>
      </c>
      <c r="Q1603" s="550">
        <v>0</v>
      </c>
      <c r="R1603" s="550">
        <v>0</v>
      </c>
    </row>
    <row r="1604" spans="1:18">
      <c r="A1604" s="626" t="s">
        <v>1804</v>
      </c>
      <c r="B1604" s="626" t="s">
        <v>2580</v>
      </c>
      <c r="C1604" s="550">
        <v>651887000</v>
      </c>
      <c r="D1604" s="550">
        <v>0</v>
      </c>
      <c r="E1604" s="550">
        <v>0</v>
      </c>
      <c r="F1604" s="550">
        <v>0</v>
      </c>
      <c r="G1604" s="550">
        <v>0</v>
      </c>
      <c r="H1604" s="550">
        <v>-183000230</v>
      </c>
      <c r="I1604" s="550">
        <v>0</v>
      </c>
      <c r="J1604" s="550">
        <v>-183000230</v>
      </c>
      <c r="K1604" s="550">
        <v>468886770</v>
      </c>
      <c r="L1604" s="550">
        <v>468886770</v>
      </c>
      <c r="M1604" s="550">
        <v>468886770</v>
      </c>
      <c r="N1604" s="550">
        <v>0</v>
      </c>
      <c r="O1604" s="550">
        <v>0</v>
      </c>
      <c r="P1604" s="550">
        <v>0</v>
      </c>
      <c r="Q1604" s="550">
        <v>0</v>
      </c>
      <c r="R1604" s="550">
        <v>0</v>
      </c>
    </row>
    <row r="1605" spans="1:18">
      <c r="A1605" s="622" t="s">
        <v>1805</v>
      </c>
      <c r="B1605" s="622" t="s">
        <v>160</v>
      </c>
      <c r="C1605" s="551">
        <v>132221400</v>
      </c>
      <c r="D1605" s="551">
        <v>0</v>
      </c>
      <c r="E1605" s="551">
        <v>0</v>
      </c>
      <c r="F1605" s="551">
        <v>0</v>
      </c>
      <c r="G1605" s="551">
        <v>0</v>
      </c>
      <c r="H1605" s="551">
        <v>0</v>
      </c>
      <c r="I1605" s="551">
        <v>0</v>
      </c>
      <c r="J1605" s="551">
        <v>0</v>
      </c>
      <c r="K1605" s="551">
        <v>132221400</v>
      </c>
      <c r="L1605" s="551">
        <v>132221400</v>
      </c>
      <c r="M1605" s="551">
        <v>132221400</v>
      </c>
      <c r="N1605" s="551">
        <v>0</v>
      </c>
      <c r="O1605" s="551">
        <v>0</v>
      </c>
      <c r="P1605" s="551">
        <v>0</v>
      </c>
      <c r="Q1605" s="551">
        <v>0</v>
      </c>
      <c r="R1605" s="551">
        <v>0</v>
      </c>
    </row>
    <row r="1606" spans="1:18">
      <c r="A1606" s="626" t="s">
        <v>1806</v>
      </c>
      <c r="B1606" s="626" t="s">
        <v>364</v>
      </c>
      <c r="C1606" s="550">
        <v>132221400</v>
      </c>
      <c r="D1606" s="550">
        <v>0</v>
      </c>
      <c r="E1606" s="550">
        <v>0</v>
      </c>
      <c r="F1606" s="550">
        <v>0</v>
      </c>
      <c r="G1606" s="550"/>
      <c r="H1606" s="550">
        <v>0</v>
      </c>
      <c r="I1606" s="550"/>
      <c r="J1606" s="550">
        <v>0</v>
      </c>
      <c r="K1606" s="550">
        <v>132221400</v>
      </c>
      <c r="L1606" s="550">
        <v>132221400</v>
      </c>
      <c r="M1606" s="550">
        <v>132221400</v>
      </c>
      <c r="N1606" s="550">
        <v>0</v>
      </c>
      <c r="O1606" s="550">
        <v>0</v>
      </c>
      <c r="P1606" s="550">
        <v>0</v>
      </c>
      <c r="Q1606" s="550">
        <v>0</v>
      </c>
      <c r="R1606" s="550">
        <v>0</v>
      </c>
    </row>
    <row r="1607" spans="1:18">
      <c r="A1607" s="622" t="s">
        <v>1805</v>
      </c>
      <c r="B1607" s="622" t="s">
        <v>1843</v>
      </c>
      <c r="C1607" s="551">
        <v>519665600</v>
      </c>
      <c r="D1607" s="551">
        <v>0</v>
      </c>
      <c r="E1607" s="551">
        <v>0</v>
      </c>
      <c r="F1607" s="551">
        <v>0</v>
      </c>
      <c r="G1607" s="551">
        <v>0</v>
      </c>
      <c r="H1607" s="551">
        <v>-183000230</v>
      </c>
      <c r="I1607" s="551">
        <v>0</v>
      </c>
      <c r="J1607" s="551">
        <v>-183000230</v>
      </c>
      <c r="K1607" s="551">
        <v>336665370</v>
      </c>
      <c r="L1607" s="551">
        <v>336665370</v>
      </c>
      <c r="M1607" s="551">
        <v>336665370</v>
      </c>
      <c r="N1607" s="551">
        <v>0</v>
      </c>
      <c r="O1607" s="551">
        <v>0</v>
      </c>
      <c r="P1607" s="551">
        <v>0</v>
      </c>
      <c r="Q1607" s="551">
        <v>0</v>
      </c>
      <c r="R1607" s="551">
        <v>0</v>
      </c>
    </row>
    <row r="1608" spans="1:18">
      <c r="A1608" s="626" t="s">
        <v>1806</v>
      </c>
      <c r="B1608" s="626" t="s">
        <v>1828</v>
      </c>
      <c r="C1608" s="550">
        <v>519665600</v>
      </c>
      <c r="D1608" s="550">
        <v>0</v>
      </c>
      <c r="E1608" s="550">
        <v>0</v>
      </c>
      <c r="F1608" s="550">
        <v>0</v>
      </c>
      <c r="G1608" s="550"/>
      <c r="H1608" s="550">
        <v>-183000230</v>
      </c>
      <c r="I1608" s="550"/>
      <c r="J1608" s="550">
        <v>-183000230</v>
      </c>
      <c r="K1608" s="550">
        <v>336665370</v>
      </c>
      <c r="L1608" s="550">
        <v>336665370</v>
      </c>
      <c r="M1608" s="550">
        <v>336665370</v>
      </c>
      <c r="N1608" s="550">
        <v>0</v>
      </c>
      <c r="O1608" s="550">
        <v>0</v>
      </c>
      <c r="P1608" s="550">
        <v>0</v>
      </c>
      <c r="Q1608" s="550">
        <v>0</v>
      </c>
      <c r="R1608" s="550">
        <v>0</v>
      </c>
    </row>
    <row r="1609" spans="1:18">
      <c r="A1609" s="627" t="s">
        <v>1802</v>
      </c>
      <c r="B1609" s="629" t="s">
        <v>2143</v>
      </c>
      <c r="C1609" s="549">
        <v>101307000</v>
      </c>
      <c r="D1609" s="549">
        <v>0</v>
      </c>
      <c r="E1609" s="549">
        <v>0</v>
      </c>
      <c r="F1609" s="549">
        <v>0</v>
      </c>
      <c r="G1609" s="549">
        <v>0</v>
      </c>
      <c r="H1609" s="549">
        <v>0</v>
      </c>
      <c r="I1609" s="549">
        <v>0</v>
      </c>
      <c r="J1609" s="549">
        <v>0</v>
      </c>
      <c r="K1609" s="549">
        <v>101307000</v>
      </c>
      <c r="L1609" s="549">
        <v>0</v>
      </c>
      <c r="M1609" s="549">
        <v>0</v>
      </c>
      <c r="N1609" s="549">
        <v>0</v>
      </c>
      <c r="O1609" s="549">
        <v>0</v>
      </c>
      <c r="P1609" s="549">
        <v>0</v>
      </c>
      <c r="Q1609" s="549">
        <v>0</v>
      </c>
      <c r="R1609" s="549">
        <v>101307000</v>
      </c>
    </row>
    <row r="1610" spans="1:18">
      <c r="A1610" s="626" t="s">
        <v>1803</v>
      </c>
      <c r="B1610" s="626" t="s">
        <v>2143</v>
      </c>
      <c r="C1610" s="550">
        <v>101307000</v>
      </c>
      <c r="D1610" s="550">
        <v>0</v>
      </c>
      <c r="E1610" s="550">
        <v>0</v>
      </c>
      <c r="F1610" s="550">
        <v>0</v>
      </c>
      <c r="G1610" s="550">
        <v>0</v>
      </c>
      <c r="H1610" s="550">
        <v>0</v>
      </c>
      <c r="I1610" s="550">
        <v>0</v>
      </c>
      <c r="J1610" s="550">
        <v>0</v>
      </c>
      <c r="K1610" s="550">
        <v>101307000</v>
      </c>
      <c r="L1610" s="550">
        <v>0</v>
      </c>
      <c r="M1610" s="550">
        <v>0</v>
      </c>
      <c r="N1610" s="550">
        <v>0</v>
      </c>
      <c r="O1610" s="550">
        <v>0</v>
      </c>
      <c r="P1610" s="550">
        <v>0</v>
      </c>
      <c r="Q1610" s="550">
        <v>0</v>
      </c>
      <c r="R1610" s="550">
        <v>101307000</v>
      </c>
    </row>
    <row r="1611" spans="1:18">
      <c r="A1611" s="626" t="s">
        <v>1804</v>
      </c>
      <c r="B1611" s="626" t="s">
        <v>2143</v>
      </c>
      <c r="C1611" s="550">
        <v>101307000</v>
      </c>
      <c r="D1611" s="550">
        <v>0</v>
      </c>
      <c r="E1611" s="550">
        <v>0</v>
      </c>
      <c r="F1611" s="550">
        <v>0</v>
      </c>
      <c r="G1611" s="550">
        <v>0</v>
      </c>
      <c r="H1611" s="550">
        <v>0</v>
      </c>
      <c r="I1611" s="550">
        <v>0</v>
      </c>
      <c r="J1611" s="550">
        <v>0</v>
      </c>
      <c r="K1611" s="550">
        <v>101307000</v>
      </c>
      <c r="L1611" s="550">
        <v>0</v>
      </c>
      <c r="M1611" s="550">
        <v>0</v>
      </c>
      <c r="N1611" s="550">
        <v>0</v>
      </c>
      <c r="O1611" s="550">
        <v>0</v>
      </c>
      <c r="P1611" s="550">
        <v>0</v>
      </c>
      <c r="Q1611" s="550">
        <v>0</v>
      </c>
      <c r="R1611" s="550">
        <v>101307000</v>
      </c>
    </row>
    <row r="1612" spans="1:18">
      <c r="A1612" s="622" t="s">
        <v>1805</v>
      </c>
      <c r="B1612" s="622" t="s">
        <v>2143</v>
      </c>
      <c r="C1612" s="551">
        <v>101307000</v>
      </c>
      <c r="D1612" s="551">
        <v>0</v>
      </c>
      <c r="E1612" s="551">
        <v>0</v>
      </c>
      <c r="F1612" s="551">
        <v>0</v>
      </c>
      <c r="G1612" s="551">
        <v>0</v>
      </c>
      <c r="H1612" s="551">
        <v>0</v>
      </c>
      <c r="I1612" s="551">
        <v>0</v>
      </c>
      <c r="J1612" s="551">
        <v>0</v>
      </c>
      <c r="K1612" s="551">
        <v>101307000</v>
      </c>
      <c r="L1612" s="551">
        <v>0</v>
      </c>
      <c r="M1612" s="551">
        <v>0</v>
      </c>
      <c r="N1612" s="551">
        <v>0</v>
      </c>
      <c r="O1612" s="551">
        <v>0</v>
      </c>
      <c r="P1612" s="551">
        <v>0</v>
      </c>
      <c r="Q1612" s="551">
        <v>0</v>
      </c>
      <c r="R1612" s="551">
        <v>101307000</v>
      </c>
    </row>
    <row r="1613" spans="1:18">
      <c r="A1613" s="626" t="s">
        <v>1806</v>
      </c>
      <c r="B1613" s="626" t="s">
        <v>2143</v>
      </c>
      <c r="C1613" s="550">
        <v>101307000</v>
      </c>
      <c r="D1613" s="550">
        <v>0</v>
      </c>
      <c r="E1613" s="550">
        <v>0</v>
      </c>
      <c r="F1613" s="550">
        <v>0</v>
      </c>
      <c r="G1613" s="550"/>
      <c r="H1613" s="550">
        <v>0</v>
      </c>
      <c r="I1613" s="550"/>
      <c r="J1613" s="550">
        <v>0</v>
      </c>
      <c r="K1613" s="550">
        <v>101307000</v>
      </c>
      <c r="L1613" s="550">
        <v>0</v>
      </c>
      <c r="M1613" s="550">
        <v>0</v>
      </c>
      <c r="N1613" s="550">
        <v>0</v>
      </c>
      <c r="O1613" s="550">
        <v>0</v>
      </c>
      <c r="P1613" s="550">
        <v>0</v>
      </c>
      <c r="Q1613" s="550">
        <v>0</v>
      </c>
      <c r="R1613" s="550">
        <v>101307000</v>
      </c>
    </row>
    <row r="1614" spans="1:18">
      <c r="A1614" s="627" t="s">
        <v>1802</v>
      </c>
      <c r="B1614" s="629" t="s">
        <v>1272</v>
      </c>
      <c r="C1614" s="549">
        <v>4494289000</v>
      </c>
      <c r="D1614" s="549">
        <v>0</v>
      </c>
      <c r="E1614" s="549">
        <v>0</v>
      </c>
      <c r="F1614" s="549">
        <v>-1190000</v>
      </c>
      <c r="G1614" s="549">
        <v>-160384000</v>
      </c>
      <c r="H1614" s="549">
        <v>0</v>
      </c>
      <c r="I1614" s="549">
        <v>4971000</v>
      </c>
      <c r="J1614" s="549">
        <v>-156603000</v>
      </c>
      <c r="K1614" s="549">
        <v>4337686000</v>
      </c>
      <c r="L1614" s="549">
        <v>4224916268</v>
      </c>
      <c r="M1614" s="549">
        <v>4213251268</v>
      </c>
      <c r="N1614" s="549">
        <v>11665000</v>
      </c>
      <c r="O1614" s="549">
        <v>0</v>
      </c>
      <c r="P1614" s="549">
        <v>0</v>
      </c>
      <c r="Q1614" s="549">
        <v>11665000</v>
      </c>
      <c r="R1614" s="549">
        <v>112769732</v>
      </c>
    </row>
    <row r="1615" spans="1:18">
      <c r="A1615" s="626" t="s">
        <v>1803</v>
      </c>
      <c r="B1615" s="626" t="s">
        <v>1974</v>
      </c>
      <c r="C1615" s="550">
        <v>227036000</v>
      </c>
      <c r="D1615" s="550">
        <v>0</v>
      </c>
      <c r="E1615" s="550">
        <v>0</v>
      </c>
      <c r="F1615" s="550">
        <v>-1190000</v>
      </c>
      <c r="G1615" s="550">
        <v>0</v>
      </c>
      <c r="H1615" s="550">
        <v>0</v>
      </c>
      <c r="I1615" s="550">
        <v>4800000</v>
      </c>
      <c r="J1615" s="550">
        <v>3610000</v>
      </c>
      <c r="K1615" s="550">
        <v>230646000</v>
      </c>
      <c r="L1615" s="550">
        <v>224017150</v>
      </c>
      <c r="M1615" s="550">
        <v>224017150</v>
      </c>
      <c r="N1615" s="550">
        <v>0</v>
      </c>
      <c r="O1615" s="550">
        <v>0</v>
      </c>
      <c r="P1615" s="550">
        <v>0</v>
      </c>
      <c r="Q1615" s="550">
        <v>0</v>
      </c>
      <c r="R1615" s="550">
        <v>6628850</v>
      </c>
    </row>
    <row r="1616" spans="1:18">
      <c r="A1616" s="626" t="s">
        <v>1804</v>
      </c>
      <c r="B1616" s="626" t="s">
        <v>2444</v>
      </c>
      <c r="C1616" s="550">
        <v>17652000</v>
      </c>
      <c r="D1616" s="550">
        <v>0</v>
      </c>
      <c r="E1616" s="550">
        <v>0</v>
      </c>
      <c r="F1616" s="550">
        <v>0</v>
      </c>
      <c r="G1616" s="550">
        <v>0</v>
      </c>
      <c r="H1616" s="550">
        <v>0</v>
      </c>
      <c r="I1616" s="550">
        <v>0</v>
      </c>
      <c r="J1616" s="550">
        <v>0</v>
      </c>
      <c r="K1616" s="550">
        <v>17652000</v>
      </c>
      <c r="L1616" s="550">
        <v>16780530</v>
      </c>
      <c r="M1616" s="550">
        <v>16780530</v>
      </c>
      <c r="N1616" s="550">
        <v>0</v>
      </c>
      <c r="O1616" s="550">
        <v>0</v>
      </c>
      <c r="P1616" s="550">
        <v>0</v>
      </c>
      <c r="Q1616" s="550">
        <v>0</v>
      </c>
      <c r="R1616" s="550">
        <v>871470</v>
      </c>
    </row>
    <row r="1617" spans="1:18">
      <c r="A1617" s="622" t="s">
        <v>1805</v>
      </c>
      <c r="B1617" s="622" t="s">
        <v>321</v>
      </c>
      <c r="C1617" s="551">
        <v>1652000</v>
      </c>
      <c r="D1617" s="551">
        <v>0</v>
      </c>
      <c r="E1617" s="551">
        <v>0</v>
      </c>
      <c r="F1617" s="551">
        <v>950000</v>
      </c>
      <c r="G1617" s="551">
        <v>0</v>
      </c>
      <c r="H1617" s="551">
        <v>0</v>
      </c>
      <c r="I1617" s="551">
        <v>0</v>
      </c>
      <c r="J1617" s="551">
        <v>950000</v>
      </c>
      <c r="K1617" s="551">
        <v>2602000</v>
      </c>
      <c r="L1617" s="551">
        <v>2464200</v>
      </c>
      <c r="M1617" s="551">
        <v>2464200</v>
      </c>
      <c r="N1617" s="551">
        <v>0</v>
      </c>
      <c r="O1617" s="551">
        <v>0</v>
      </c>
      <c r="P1617" s="551">
        <v>0</v>
      </c>
      <c r="Q1617" s="551">
        <v>0</v>
      </c>
      <c r="R1617" s="551">
        <v>137800</v>
      </c>
    </row>
    <row r="1618" spans="1:18">
      <c r="A1618" s="626" t="s">
        <v>1806</v>
      </c>
      <c r="B1618" s="626" t="s">
        <v>144</v>
      </c>
      <c r="C1618" s="550">
        <v>1252000</v>
      </c>
      <c r="D1618" s="550">
        <v>0</v>
      </c>
      <c r="E1618" s="550">
        <v>0</v>
      </c>
      <c r="F1618" s="550">
        <v>950000</v>
      </c>
      <c r="G1618" s="550"/>
      <c r="H1618" s="550">
        <v>0</v>
      </c>
      <c r="I1618" s="550"/>
      <c r="J1618" s="550">
        <v>950000</v>
      </c>
      <c r="K1618" s="550">
        <v>2202000</v>
      </c>
      <c r="L1618" s="550">
        <v>2184200</v>
      </c>
      <c r="M1618" s="550">
        <v>2184200</v>
      </c>
      <c r="N1618" s="550">
        <v>0</v>
      </c>
      <c r="O1618" s="550">
        <v>0</v>
      </c>
      <c r="P1618" s="550">
        <v>0</v>
      </c>
      <c r="Q1618" s="550">
        <v>0</v>
      </c>
      <c r="R1618" s="550">
        <v>17800</v>
      </c>
    </row>
    <row r="1619" spans="1:18">
      <c r="A1619" s="626" t="s">
        <v>1806</v>
      </c>
      <c r="B1619" s="626" t="s">
        <v>204</v>
      </c>
      <c r="C1619" s="550">
        <v>400000</v>
      </c>
      <c r="D1619" s="550">
        <v>0</v>
      </c>
      <c r="E1619" s="550">
        <v>0</v>
      </c>
      <c r="F1619" s="550">
        <v>0</v>
      </c>
      <c r="G1619" s="550"/>
      <c r="H1619" s="550">
        <v>0</v>
      </c>
      <c r="I1619" s="550"/>
      <c r="J1619" s="550">
        <v>0</v>
      </c>
      <c r="K1619" s="550">
        <v>400000</v>
      </c>
      <c r="L1619" s="550">
        <v>280000</v>
      </c>
      <c r="M1619" s="550">
        <v>280000</v>
      </c>
      <c r="N1619" s="550">
        <v>0</v>
      </c>
      <c r="O1619" s="550">
        <v>0</v>
      </c>
      <c r="P1619" s="550">
        <v>0</v>
      </c>
      <c r="Q1619" s="550">
        <v>0</v>
      </c>
      <c r="R1619" s="550">
        <v>120000</v>
      </c>
    </row>
    <row r="1620" spans="1:18">
      <c r="A1620" s="622" t="s">
        <v>1805</v>
      </c>
      <c r="B1620" s="622" t="s">
        <v>278</v>
      </c>
      <c r="C1620" s="551">
        <v>300000</v>
      </c>
      <c r="D1620" s="551">
        <v>0</v>
      </c>
      <c r="E1620" s="551">
        <v>0</v>
      </c>
      <c r="F1620" s="551">
        <v>0</v>
      </c>
      <c r="G1620" s="551">
        <v>0</v>
      </c>
      <c r="H1620" s="551">
        <v>0</v>
      </c>
      <c r="I1620" s="551">
        <v>0</v>
      </c>
      <c r="J1620" s="551">
        <v>0</v>
      </c>
      <c r="K1620" s="551">
        <v>300000</v>
      </c>
      <c r="L1620" s="551">
        <v>253000</v>
      </c>
      <c r="M1620" s="551">
        <v>253000</v>
      </c>
      <c r="N1620" s="551">
        <v>0</v>
      </c>
      <c r="O1620" s="551">
        <v>0</v>
      </c>
      <c r="P1620" s="551">
        <v>0</v>
      </c>
      <c r="Q1620" s="551">
        <v>0</v>
      </c>
      <c r="R1620" s="551">
        <v>47000</v>
      </c>
    </row>
    <row r="1621" spans="1:18">
      <c r="A1621" s="626" t="s">
        <v>1806</v>
      </c>
      <c r="B1621" s="626" t="s">
        <v>1280</v>
      </c>
      <c r="C1621" s="550">
        <v>300000</v>
      </c>
      <c r="D1621" s="550">
        <v>0</v>
      </c>
      <c r="E1621" s="550">
        <v>0</v>
      </c>
      <c r="F1621" s="550">
        <v>0</v>
      </c>
      <c r="G1621" s="550"/>
      <c r="H1621" s="550">
        <v>0</v>
      </c>
      <c r="I1621" s="550"/>
      <c r="J1621" s="550">
        <v>0</v>
      </c>
      <c r="K1621" s="550">
        <v>300000</v>
      </c>
      <c r="L1621" s="550">
        <v>253000</v>
      </c>
      <c r="M1621" s="550">
        <v>253000</v>
      </c>
      <c r="N1621" s="550">
        <v>0</v>
      </c>
      <c r="O1621" s="550">
        <v>0</v>
      </c>
      <c r="P1621" s="550">
        <v>0</v>
      </c>
      <c r="Q1621" s="550">
        <v>0</v>
      </c>
      <c r="R1621" s="550">
        <v>47000</v>
      </c>
    </row>
    <row r="1622" spans="1:18">
      <c r="A1622" s="622" t="s">
        <v>1805</v>
      </c>
      <c r="B1622" s="622" t="s">
        <v>1882</v>
      </c>
      <c r="C1622" s="551">
        <v>2400000</v>
      </c>
      <c r="D1622" s="551">
        <v>0</v>
      </c>
      <c r="E1622" s="551">
        <v>0</v>
      </c>
      <c r="F1622" s="551">
        <v>0</v>
      </c>
      <c r="G1622" s="551">
        <v>0</v>
      </c>
      <c r="H1622" s="551">
        <v>0</v>
      </c>
      <c r="I1622" s="551">
        <v>0</v>
      </c>
      <c r="J1622" s="551">
        <v>0</v>
      </c>
      <c r="K1622" s="551">
        <v>2400000</v>
      </c>
      <c r="L1622" s="551">
        <v>2399900</v>
      </c>
      <c r="M1622" s="551">
        <v>2399900</v>
      </c>
      <c r="N1622" s="551">
        <v>0</v>
      </c>
      <c r="O1622" s="551">
        <v>0</v>
      </c>
      <c r="P1622" s="551">
        <v>0</v>
      </c>
      <c r="Q1622" s="551">
        <v>0</v>
      </c>
      <c r="R1622" s="551">
        <v>100</v>
      </c>
    </row>
    <row r="1623" spans="1:18">
      <c r="A1623" s="626" t="s">
        <v>1806</v>
      </c>
      <c r="B1623" s="623" t="s">
        <v>2409</v>
      </c>
      <c r="C1623" s="550">
        <v>2400000</v>
      </c>
      <c r="D1623" s="550">
        <v>0</v>
      </c>
      <c r="E1623" s="550">
        <v>0</v>
      </c>
      <c r="F1623" s="550">
        <v>0</v>
      </c>
      <c r="G1623" s="550"/>
      <c r="H1623" s="550">
        <v>0</v>
      </c>
      <c r="I1623" s="550"/>
      <c r="J1623" s="550">
        <v>0</v>
      </c>
      <c r="K1623" s="550">
        <v>2400000</v>
      </c>
      <c r="L1623" s="550">
        <v>2399900</v>
      </c>
      <c r="M1623" s="550">
        <v>2399900</v>
      </c>
      <c r="N1623" s="550">
        <v>0</v>
      </c>
      <c r="O1623" s="550">
        <v>0</v>
      </c>
      <c r="P1623" s="550">
        <v>0</v>
      </c>
      <c r="Q1623" s="550">
        <v>0</v>
      </c>
      <c r="R1623" s="550">
        <v>100</v>
      </c>
    </row>
    <row r="1624" spans="1:18">
      <c r="A1624" s="622" t="s">
        <v>1805</v>
      </c>
      <c r="B1624" s="622" t="s">
        <v>192</v>
      </c>
      <c r="C1624" s="551">
        <v>3100000</v>
      </c>
      <c r="D1624" s="551">
        <v>0</v>
      </c>
      <c r="E1624" s="551">
        <v>0</v>
      </c>
      <c r="F1624" s="551">
        <v>-950000</v>
      </c>
      <c r="G1624" s="551">
        <v>0</v>
      </c>
      <c r="H1624" s="551">
        <v>0</v>
      </c>
      <c r="I1624" s="551">
        <v>0</v>
      </c>
      <c r="J1624" s="551">
        <v>-950000</v>
      </c>
      <c r="K1624" s="551">
        <v>2150000</v>
      </c>
      <c r="L1624" s="551">
        <v>2150000</v>
      </c>
      <c r="M1624" s="551">
        <v>2150000</v>
      </c>
      <c r="N1624" s="551">
        <v>0</v>
      </c>
      <c r="O1624" s="551">
        <v>0</v>
      </c>
      <c r="P1624" s="551">
        <v>0</v>
      </c>
      <c r="Q1624" s="551">
        <v>0</v>
      </c>
      <c r="R1624" s="551">
        <v>0</v>
      </c>
    </row>
    <row r="1625" spans="1:18">
      <c r="A1625" s="626" t="s">
        <v>1806</v>
      </c>
      <c r="B1625" s="626" t="s">
        <v>226</v>
      </c>
      <c r="C1625" s="550">
        <v>3100000</v>
      </c>
      <c r="D1625" s="550">
        <v>0</v>
      </c>
      <c r="E1625" s="550">
        <v>0</v>
      </c>
      <c r="F1625" s="550">
        <v>-950000</v>
      </c>
      <c r="G1625" s="550"/>
      <c r="H1625" s="550">
        <v>0</v>
      </c>
      <c r="I1625" s="550"/>
      <c r="J1625" s="550">
        <v>-950000</v>
      </c>
      <c r="K1625" s="550">
        <v>2150000</v>
      </c>
      <c r="L1625" s="550">
        <v>2150000</v>
      </c>
      <c r="M1625" s="550">
        <v>2150000</v>
      </c>
      <c r="N1625" s="550">
        <v>0</v>
      </c>
      <c r="O1625" s="550">
        <v>0</v>
      </c>
      <c r="P1625" s="550">
        <v>0</v>
      </c>
      <c r="Q1625" s="550">
        <v>0</v>
      </c>
      <c r="R1625" s="550">
        <v>0</v>
      </c>
    </row>
    <row r="1626" spans="1:18">
      <c r="A1626" s="622" t="s">
        <v>1805</v>
      </c>
      <c r="B1626" s="622" t="s">
        <v>322</v>
      </c>
      <c r="C1626" s="551">
        <v>3000000</v>
      </c>
      <c r="D1626" s="551">
        <v>0</v>
      </c>
      <c r="E1626" s="551">
        <v>0</v>
      </c>
      <c r="F1626" s="551">
        <v>0</v>
      </c>
      <c r="G1626" s="551">
        <v>0</v>
      </c>
      <c r="H1626" s="551">
        <v>0</v>
      </c>
      <c r="I1626" s="551">
        <v>0</v>
      </c>
      <c r="J1626" s="551">
        <v>0</v>
      </c>
      <c r="K1626" s="551">
        <v>3000000</v>
      </c>
      <c r="L1626" s="551">
        <v>2971870</v>
      </c>
      <c r="M1626" s="551">
        <v>2971870</v>
      </c>
      <c r="N1626" s="551">
        <v>0</v>
      </c>
      <c r="O1626" s="551">
        <v>0</v>
      </c>
      <c r="P1626" s="551">
        <v>0</v>
      </c>
      <c r="Q1626" s="551">
        <v>0</v>
      </c>
      <c r="R1626" s="551">
        <v>28130</v>
      </c>
    </row>
    <row r="1627" spans="1:18">
      <c r="A1627" s="626" t="s">
        <v>1806</v>
      </c>
      <c r="B1627" s="626" t="s">
        <v>323</v>
      </c>
      <c r="C1627" s="550">
        <v>3000000</v>
      </c>
      <c r="D1627" s="550">
        <v>0</v>
      </c>
      <c r="E1627" s="550">
        <v>0</v>
      </c>
      <c r="F1627" s="550">
        <v>0</v>
      </c>
      <c r="G1627" s="550"/>
      <c r="H1627" s="550">
        <v>0</v>
      </c>
      <c r="I1627" s="550"/>
      <c r="J1627" s="550">
        <v>0</v>
      </c>
      <c r="K1627" s="550">
        <v>3000000</v>
      </c>
      <c r="L1627" s="550">
        <v>2971870</v>
      </c>
      <c r="M1627" s="550">
        <v>2971870</v>
      </c>
      <c r="N1627" s="550">
        <v>0</v>
      </c>
      <c r="O1627" s="550">
        <v>0</v>
      </c>
      <c r="P1627" s="550">
        <v>0</v>
      </c>
      <c r="Q1627" s="550">
        <v>0</v>
      </c>
      <c r="R1627" s="550">
        <v>28130</v>
      </c>
    </row>
    <row r="1628" spans="1:18">
      <c r="A1628" s="622" t="s">
        <v>1805</v>
      </c>
      <c r="B1628" s="622" t="s">
        <v>147</v>
      </c>
      <c r="C1628" s="551">
        <v>7200000</v>
      </c>
      <c r="D1628" s="551">
        <v>0</v>
      </c>
      <c r="E1628" s="551">
        <v>0</v>
      </c>
      <c r="F1628" s="551">
        <v>0</v>
      </c>
      <c r="G1628" s="551">
        <v>0</v>
      </c>
      <c r="H1628" s="551">
        <v>0</v>
      </c>
      <c r="I1628" s="551">
        <v>0</v>
      </c>
      <c r="J1628" s="551">
        <v>0</v>
      </c>
      <c r="K1628" s="551">
        <v>7200000</v>
      </c>
      <c r="L1628" s="551">
        <v>6541560</v>
      </c>
      <c r="M1628" s="551">
        <v>6541560</v>
      </c>
      <c r="N1628" s="551">
        <v>0</v>
      </c>
      <c r="O1628" s="551">
        <v>0</v>
      </c>
      <c r="P1628" s="551">
        <v>0</v>
      </c>
      <c r="Q1628" s="551">
        <v>0</v>
      </c>
      <c r="R1628" s="551">
        <v>658440</v>
      </c>
    </row>
    <row r="1629" spans="1:18">
      <c r="A1629" s="626" t="s">
        <v>1806</v>
      </c>
      <c r="B1629" s="626" t="s">
        <v>148</v>
      </c>
      <c r="C1629" s="550">
        <v>7200000</v>
      </c>
      <c r="D1629" s="550">
        <v>0</v>
      </c>
      <c r="E1629" s="550">
        <v>0</v>
      </c>
      <c r="F1629" s="550">
        <v>0</v>
      </c>
      <c r="G1629" s="550"/>
      <c r="H1629" s="550">
        <v>0</v>
      </c>
      <c r="I1629" s="550"/>
      <c r="J1629" s="550">
        <v>0</v>
      </c>
      <c r="K1629" s="550">
        <v>7200000</v>
      </c>
      <c r="L1629" s="550">
        <v>6541560</v>
      </c>
      <c r="M1629" s="550">
        <v>6541560</v>
      </c>
      <c r="N1629" s="550">
        <v>0</v>
      </c>
      <c r="O1629" s="550">
        <v>0</v>
      </c>
      <c r="P1629" s="550">
        <v>0</v>
      </c>
      <c r="Q1629" s="550">
        <v>0</v>
      </c>
      <c r="R1629" s="550">
        <v>658440</v>
      </c>
    </row>
    <row r="1630" spans="1:18">
      <c r="A1630" s="626" t="s">
        <v>1804</v>
      </c>
      <c r="B1630" s="626" t="s">
        <v>2445</v>
      </c>
      <c r="C1630" s="550">
        <v>11084000</v>
      </c>
      <c r="D1630" s="550">
        <v>0</v>
      </c>
      <c r="E1630" s="550">
        <v>0</v>
      </c>
      <c r="F1630" s="550">
        <v>0</v>
      </c>
      <c r="G1630" s="550">
        <v>0</v>
      </c>
      <c r="H1630" s="550">
        <v>0</v>
      </c>
      <c r="I1630" s="550">
        <v>0</v>
      </c>
      <c r="J1630" s="550">
        <v>0</v>
      </c>
      <c r="K1630" s="550">
        <v>11084000</v>
      </c>
      <c r="L1630" s="550">
        <v>10603280</v>
      </c>
      <c r="M1630" s="550">
        <v>10603280</v>
      </c>
      <c r="N1630" s="550">
        <v>0</v>
      </c>
      <c r="O1630" s="550">
        <v>0</v>
      </c>
      <c r="P1630" s="550">
        <v>0</v>
      </c>
      <c r="Q1630" s="550">
        <v>0</v>
      </c>
      <c r="R1630" s="550">
        <v>480720</v>
      </c>
    </row>
    <row r="1631" spans="1:18">
      <c r="A1631" s="622" t="s">
        <v>1805</v>
      </c>
      <c r="B1631" s="622" t="s">
        <v>321</v>
      </c>
      <c r="C1631" s="551">
        <v>2444000</v>
      </c>
      <c r="D1631" s="551">
        <v>0</v>
      </c>
      <c r="E1631" s="551">
        <v>0</v>
      </c>
      <c r="F1631" s="551">
        <v>0</v>
      </c>
      <c r="G1631" s="551">
        <v>0</v>
      </c>
      <c r="H1631" s="551">
        <v>0</v>
      </c>
      <c r="I1631" s="551">
        <v>0</v>
      </c>
      <c r="J1631" s="551">
        <v>0</v>
      </c>
      <c r="K1631" s="551">
        <v>2444000</v>
      </c>
      <c r="L1631" s="551">
        <v>2420020</v>
      </c>
      <c r="M1631" s="551">
        <v>2420020</v>
      </c>
      <c r="N1631" s="551">
        <v>0</v>
      </c>
      <c r="O1631" s="551">
        <v>0</v>
      </c>
      <c r="P1631" s="551">
        <v>0</v>
      </c>
      <c r="Q1631" s="551">
        <v>0</v>
      </c>
      <c r="R1631" s="551">
        <v>23980</v>
      </c>
    </row>
    <row r="1632" spans="1:18">
      <c r="A1632" s="626" t="s">
        <v>1806</v>
      </c>
      <c r="B1632" s="626" t="s">
        <v>144</v>
      </c>
      <c r="C1632" s="550">
        <v>1400000</v>
      </c>
      <c r="D1632" s="550">
        <v>0</v>
      </c>
      <c r="E1632" s="550">
        <v>0</v>
      </c>
      <c r="F1632" s="550">
        <v>-252000</v>
      </c>
      <c r="G1632" s="550"/>
      <c r="H1632" s="550">
        <v>0</v>
      </c>
      <c r="I1632" s="550"/>
      <c r="J1632" s="550">
        <v>-252000</v>
      </c>
      <c r="K1632" s="550">
        <v>1148000</v>
      </c>
      <c r="L1632" s="550">
        <v>1124020</v>
      </c>
      <c r="M1632" s="550">
        <v>1124020</v>
      </c>
      <c r="N1632" s="550">
        <v>0</v>
      </c>
      <c r="O1632" s="550">
        <v>0</v>
      </c>
      <c r="P1632" s="550">
        <v>0</v>
      </c>
      <c r="Q1632" s="550">
        <v>0</v>
      </c>
      <c r="R1632" s="550">
        <v>23980</v>
      </c>
    </row>
    <row r="1633" spans="1:18">
      <c r="A1633" s="626" t="s">
        <v>1806</v>
      </c>
      <c r="B1633" s="626" t="s">
        <v>204</v>
      </c>
      <c r="C1633" s="550">
        <v>1044000</v>
      </c>
      <c r="D1633" s="550">
        <v>0</v>
      </c>
      <c r="E1633" s="550">
        <v>0</v>
      </c>
      <c r="F1633" s="550">
        <v>252000</v>
      </c>
      <c r="G1633" s="550"/>
      <c r="H1633" s="550">
        <v>0</v>
      </c>
      <c r="I1633" s="550"/>
      <c r="J1633" s="550">
        <v>252000</v>
      </c>
      <c r="K1633" s="550">
        <v>1296000</v>
      </c>
      <c r="L1633" s="550">
        <v>1296000</v>
      </c>
      <c r="M1633" s="550">
        <v>1296000</v>
      </c>
      <c r="N1633" s="550">
        <v>0</v>
      </c>
      <c r="O1633" s="550">
        <v>0</v>
      </c>
      <c r="P1633" s="550">
        <v>0</v>
      </c>
      <c r="Q1633" s="550">
        <v>0</v>
      </c>
      <c r="R1633" s="550">
        <v>0</v>
      </c>
    </row>
    <row r="1634" spans="1:18">
      <c r="A1634" s="622" t="s">
        <v>1805</v>
      </c>
      <c r="B1634" s="622" t="s">
        <v>1882</v>
      </c>
      <c r="C1634" s="551">
        <v>1440000</v>
      </c>
      <c r="D1634" s="551">
        <v>0</v>
      </c>
      <c r="E1634" s="551">
        <v>0</v>
      </c>
      <c r="F1634" s="551">
        <v>0</v>
      </c>
      <c r="G1634" s="551">
        <v>0</v>
      </c>
      <c r="H1634" s="551">
        <v>0</v>
      </c>
      <c r="I1634" s="551">
        <v>0</v>
      </c>
      <c r="J1634" s="551">
        <v>0</v>
      </c>
      <c r="K1634" s="551">
        <v>1440000</v>
      </c>
      <c r="L1634" s="551">
        <v>1440000</v>
      </c>
      <c r="M1634" s="551">
        <v>1440000</v>
      </c>
      <c r="N1634" s="551">
        <v>0</v>
      </c>
      <c r="O1634" s="551">
        <v>0</v>
      </c>
      <c r="P1634" s="551">
        <v>0</v>
      </c>
      <c r="Q1634" s="551">
        <v>0</v>
      </c>
      <c r="R1634" s="551">
        <v>0</v>
      </c>
    </row>
    <row r="1635" spans="1:18">
      <c r="A1635" s="626" t="s">
        <v>1806</v>
      </c>
      <c r="B1635" s="623" t="s">
        <v>2409</v>
      </c>
      <c r="C1635" s="550">
        <v>1440000</v>
      </c>
      <c r="D1635" s="550">
        <v>0</v>
      </c>
      <c r="E1635" s="550">
        <v>0</v>
      </c>
      <c r="F1635" s="550">
        <v>0</v>
      </c>
      <c r="G1635" s="550"/>
      <c r="H1635" s="550">
        <v>0</v>
      </c>
      <c r="I1635" s="550"/>
      <c r="J1635" s="550">
        <v>0</v>
      </c>
      <c r="K1635" s="550">
        <v>1440000</v>
      </c>
      <c r="L1635" s="550">
        <v>1440000</v>
      </c>
      <c r="M1635" s="550">
        <v>1440000</v>
      </c>
      <c r="N1635" s="550">
        <v>0</v>
      </c>
      <c r="O1635" s="550">
        <v>0</v>
      </c>
      <c r="P1635" s="550">
        <v>0</v>
      </c>
      <c r="Q1635" s="550">
        <v>0</v>
      </c>
      <c r="R1635" s="550">
        <v>0</v>
      </c>
    </row>
    <row r="1636" spans="1:18">
      <c r="A1636" s="622" t="s">
        <v>1805</v>
      </c>
      <c r="B1636" s="622" t="s">
        <v>192</v>
      </c>
      <c r="C1636" s="551">
        <v>1950000</v>
      </c>
      <c r="D1636" s="551">
        <v>0</v>
      </c>
      <c r="E1636" s="551">
        <v>0</v>
      </c>
      <c r="F1636" s="551">
        <v>0</v>
      </c>
      <c r="G1636" s="551">
        <v>0</v>
      </c>
      <c r="H1636" s="551">
        <v>0</v>
      </c>
      <c r="I1636" s="551">
        <v>0</v>
      </c>
      <c r="J1636" s="551">
        <v>0</v>
      </c>
      <c r="K1636" s="551">
        <v>1950000</v>
      </c>
      <c r="L1636" s="551">
        <v>1820000</v>
      </c>
      <c r="M1636" s="551">
        <v>1820000</v>
      </c>
      <c r="N1636" s="551">
        <v>0</v>
      </c>
      <c r="O1636" s="551">
        <v>0</v>
      </c>
      <c r="P1636" s="551">
        <v>0</v>
      </c>
      <c r="Q1636" s="551">
        <v>0</v>
      </c>
      <c r="R1636" s="551">
        <v>130000</v>
      </c>
    </row>
    <row r="1637" spans="1:18">
      <c r="A1637" s="626" t="s">
        <v>1806</v>
      </c>
      <c r="B1637" s="626" t="s">
        <v>226</v>
      </c>
      <c r="C1637" s="550">
        <v>1950000</v>
      </c>
      <c r="D1637" s="550">
        <v>0</v>
      </c>
      <c r="E1637" s="550">
        <v>0</v>
      </c>
      <c r="F1637" s="550">
        <v>0</v>
      </c>
      <c r="G1637" s="550"/>
      <c r="H1637" s="550">
        <v>0</v>
      </c>
      <c r="I1637" s="550"/>
      <c r="J1637" s="550">
        <v>0</v>
      </c>
      <c r="K1637" s="550">
        <v>1950000</v>
      </c>
      <c r="L1637" s="550">
        <v>1820000</v>
      </c>
      <c r="M1637" s="550">
        <v>1820000</v>
      </c>
      <c r="N1637" s="550">
        <v>0</v>
      </c>
      <c r="O1637" s="550">
        <v>0</v>
      </c>
      <c r="P1637" s="550">
        <v>0</v>
      </c>
      <c r="Q1637" s="550">
        <v>0</v>
      </c>
      <c r="R1637" s="550">
        <v>130000</v>
      </c>
    </row>
    <row r="1638" spans="1:18">
      <c r="A1638" s="622" t="s">
        <v>1805</v>
      </c>
      <c r="B1638" s="622" t="s">
        <v>322</v>
      </c>
      <c r="C1638" s="551">
        <v>1450000</v>
      </c>
      <c r="D1638" s="551">
        <v>0</v>
      </c>
      <c r="E1638" s="551">
        <v>0</v>
      </c>
      <c r="F1638" s="551">
        <v>0</v>
      </c>
      <c r="G1638" s="551">
        <v>0</v>
      </c>
      <c r="H1638" s="551">
        <v>0</v>
      </c>
      <c r="I1638" s="551">
        <v>0</v>
      </c>
      <c r="J1638" s="551">
        <v>0</v>
      </c>
      <c r="K1638" s="551">
        <v>1450000</v>
      </c>
      <c r="L1638" s="551">
        <v>1402830</v>
      </c>
      <c r="M1638" s="551">
        <v>1402830</v>
      </c>
      <c r="N1638" s="551">
        <v>0</v>
      </c>
      <c r="O1638" s="551">
        <v>0</v>
      </c>
      <c r="P1638" s="551">
        <v>0</v>
      </c>
      <c r="Q1638" s="551">
        <v>0</v>
      </c>
      <c r="R1638" s="551">
        <v>47170</v>
      </c>
    </row>
    <row r="1639" spans="1:18">
      <c r="A1639" s="626" t="s">
        <v>1806</v>
      </c>
      <c r="B1639" s="626" t="s">
        <v>323</v>
      </c>
      <c r="C1639" s="550">
        <v>1450000</v>
      </c>
      <c r="D1639" s="550">
        <v>0</v>
      </c>
      <c r="E1639" s="550">
        <v>0</v>
      </c>
      <c r="F1639" s="550">
        <v>0</v>
      </c>
      <c r="G1639" s="550"/>
      <c r="H1639" s="550">
        <v>0</v>
      </c>
      <c r="I1639" s="550"/>
      <c r="J1639" s="550">
        <v>0</v>
      </c>
      <c r="K1639" s="550">
        <v>1450000</v>
      </c>
      <c r="L1639" s="550">
        <v>1402830</v>
      </c>
      <c r="M1639" s="550">
        <v>1402830</v>
      </c>
      <c r="N1639" s="550">
        <v>0</v>
      </c>
      <c r="O1639" s="550">
        <v>0</v>
      </c>
      <c r="P1639" s="550">
        <v>0</v>
      </c>
      <c r="Q1639" s="550">
        <v>0</v>
      </c>
      <c r="R1639" s="550">
        <v>47170</v>
      </c>
    </row>
    <row r="1640" spans="1:18">
      <c r="A1640" s="622" t="s">
        <v>1805</v>
      </c>
      <c r="B1640" s="622" t="s">
        <v>147</v>
      </c>
      <c r="C1640" s="551">
        <v>3800000</v>
      </c>
      <c r="D1640" s="551">
        <v>0</v>
      </c>
      <c r="E1640" s="551">
        <v>0</v>
      </c>
      <c r="F1640" s="551">
        <v>0</v>
      </c>
      <c r="G1640" s="551">
        <v>0</v>
      </c>
      <c r="H1640" s="551">
        <v>0</v>
      </c>
      <c r="I1640" s="551">
        <v>0</v>
      </c>
      <c r="J1640" s="551">
        <v>0</v>
      </c>
      <c r="K1640" s="551">
        <v>3800000</v>
      </c>
      <c r="L1640" s="551">
        <v>3520430</v>
      </c>
      <c r="M1640" s="551">
        <v>3520430</v>
      </c>
      <c r="N1640" s="551">
        <v>0</v>
      </c>
      <c r="O1640" s="551">
        <v>0</v>
      </c>
      <c r="P1640" s="551">
        <v>0</v>
      </c>
      <c r="Q1640" s="551">
        <v>0</v>
      </c>
      <c r="R1640" s="551">
        <v>279570</v>
      </c>
    </row>
    <row r="1641" spans="1:18">
      <c r="A1641" s="626" t="s">
        <v>1806</v>
      </c>
      <c r="B1641" s="626" t="s">
        <v>149</v>
      </c>
      <c r="C1641" s="550">
        <v>0</v>
      </c>
      <c r="D1641" s="550">
        <v>0</v>
      </c>
      <c r="E1641" s="550">
        <v>0</v>
      </c>
      <c r="F1641" s="550">
        <v>200000</v>
      </c>
      <c r="G1641" s="550"/>
      <c r="H1641" s="550">
        <v>0</v>
      </c>
      <c r="I1641" s="550"/>
      <c r="J1641" s="550">
        <v>200000</v>
      </c>
      <c r="K1641" s="550">
        <v>200000</v>
      </c>
      <c r="L1641" s="550">
        <v>185000</v>
      </c>
      <c r="M1641" s="550">
        <v>185000</v>
      </c>
      <c r="N1641" s="550">
        <v>0</v>
      </c>
      <c r="O1641" s="550">
        <v>0</v>
      </c>
      <c r="P1641" s="550">
        <v>0</v>
      </c>
      <c r="Q1641" s="550">
        <v>0</v>
      </c>
      <c r="R1641" s="550">
        <v>15000</v>
      </c>
    </row>
    <row r="1642" spans="1:18">
      <c r="A1642" s="626" t="s">
        <v>1806</v>
      </c>
      <c r="B1642" s="626" t="s">
        <v>148</v>
      </c>
      <c r="C1642" s="550">
        <v>3800000</v>
      </c>
      <c r="D1642" s="550">
        <v>0</v>
      </c>
      <c r="E1642" s="550">
        <v>0</v>
      </c>
      <c r="F1642" s="550">
        <v>-200000</v>
      </c>
      <c r="G1642" s="550"/>
      <c r="H1642" s="550">
        <v>0</v>
      </c>
      <c r="I1642" s="550"/>
      <c r="J1642" s="550">
        <v>-200000</v>
      </c>
      <c r="K1642" s="550">
        <v>3600000</v>
      </c>
      <c r="L1642" s="550">
        <v>3335430</v>
      </c>
      <c r="M1642" s="550">
        <v>3335430</v>
      </c>
      <c r="N1642" s="550">
        <v>0</v>
      </c>
      <c r="O1642" s="550">
        <v>0</v>
      </c>
      <c r="P1642" s="550">
        <v>0</v>
      </c>
      <c r="Q1642" s="550">
        <v>0</v>
      </c>
      <c r="R1642" s="550">
        <v>264570</v>
      </c>
    </row>
    <row r="1643" spans="1:18">
      <c r="A1643" s="626" t="s">
        <v>1804</v>
      </c>
      <c r="B1643" s="626" t="s">
        <v>2446</v>
      </c>
      <c r="C1643" s="550">
        <v>2463000</v>
      </c>
      <c r="D1643" s="550">
        <v>0</v>
      </c>
      <c r="E1643" s="550">
        <v>0</v>
      </c>
      <c r="F1643" s="550">
        <v>0</v>
      </c>
      <c r="G1643" s="550">
        <v>0</v>
      </c>
      <c r="H1643" s="550">
        <v>0</v>
      </c>
      <c r="I1643" s="550">
        <v>0</v>
      </c>
      <c r="J1643" s="550">
        <v>0</v>
      </c>
      <c r="K1643" s="550">
        <v>2463000</v>
      </c>
      <c r="L1643" s="550">
        <v>2371340</v>
      </c>
      <c r="M1643" s="550">
        <v>2371340</v>
      </c>
      <c r="N1643" s="550">
        <v>0</v>
      </c>
      <c r="O1643" s="550">
        <v>0</v>
      </c>
      <c r="P1643" s="550">
        <v>0</v>
      </c>
      <c r="Q1643" s="550">
        <v>0</v>
      </c>
      <c r="R1643" s="550">
        <v>91660</v>
      </c>
    </row>
    <row r="1644" spans="1:18">
      <c r="A1644" s="622" t="s">
        <v>1805</v>
      </c>
      <c r="B1644" s="622" t="s">
        <v>321</v>
      </c>
      <c r="C1644" s="551">
        <v>963000</v>
      </c>
      <c r="D1644" s="551">
        <v>0</v>
      </c>
      <c r="E1644" s="551">
        <v>0</v>
      </c>
      <c r="F1644" s="551">
        <v>0</v>
      </c>
      <c r="G1644" s="551">
        <v>0</v>
      </c>
      <c r="H1644" s="551">
        <v>0</v>
      </c>
      <c r="I1644" s="551">
        <v>0</v>
      </c>
      <c r="J1644" s="551">
        <v>0</v>
      </c>
      <c r="K1644" s="551">
        <v>963000</v>
      </c>
      <c r="L1644" s="551">
        <v>910700</v>
      </c>
      <c r="M1644" s="551">
        <v>910700</v>
      </c>
      <c r="N1644" s="551">
        <v>0</v>
      </c>
      <c r="O1644" s="551">
        <v>0</v>
      </c>
      <c r="P1644" s="551">
        <v>0</v>
      </c>
      <c r="Q1644" s="551">
        <v>0</v>
      </c>
      <c r="R1644" s="551">
        <v>52300</v>
      </c>
    </row>
    <row r="1645" spans="1:18">
      <c r="A1645" s="626" t="s">
        <v>1806</v>
      </c>
      <c r="B1645" s="626" t="s">
        <v>144</v>
      </c>
      <c r="C1645" s="550">
        <v>963000</v>
      </c>
      <c r="D1645" s="550">
        <v>0</v>
      </c>
      <c r="E1645" s="550">
        <v>0</v>
      </c>
      <c r="F1645" s="550">
        <v>0</v>
      </c>
      <c r="G1645" s="550"/>
      <c r="H1645" s="550">
        <v>0</v>
      </c>
      <c r="I1645" s="550"/>
      <c r="J1645" s="550">
        <v>0</v>
      </c>
      <c r="K1645" s="550">
        <v>963000</v>
      </c>
      <c r="L1645" s="550">
        <v>910700</v>
      </c>
      <c r="M1645" s="550">
        <v>910700</v>
      </c>
      <c r="N1645" s="550">
        <v>0</v>
      </c>
      <c r="O1645" s="550">
        <v>0</v>
      </c>
      <c r="P1645" s="550">
        <v>0</v>
      </c>
      <c r="Q1645" s="550">
        <v>0</v>
      </c>
      <c r="R1645" s="550">
        <v>52300</v>
      </c>
    </row>
    <row r="1646" spans="1:18">
      <c r="A1646" s="622" t="s">
        <v>1805</v>
      </c>
      <c r="B1646" s="622" t="s">
        <v>192</v>
      </c>
      <c r="C1646" s="551">
        <v>800000</v>
      </c>
      <c r="D1646" s="551">
        <v>0</v>
      </c>
      <c r="E1646" s="551">
        <v>0</v>
      </c>
      <c r="F1646" s="551">
        <v>0</v>
      </c>
      <c r="G1646" s="551">
        <v>0</v>
      </c>
      <c r="H1646" s="551">
        <v>0</v>
      </c>
      <c r="I1646" s="551">
        <v>0</v>
      </c>
      <c r="J1646" s="551">
        <v>0</v>
      </c>
      <c r="K1646" s="551">
        <v>800000</v>
      </c>
      <c r="L1646" s="551">
        <v>800000</v>
      </c>
      <c r="M1646" s="551">
        <v>800000</v>
      </c>
      <c r="N1646" s="551">
        <v>0</v>
      </c>
      <c r="O1646" s="551">
        <v>0</v>
      </c>
      <c r="P1646" s="551">
        <v>0</v>
      </c>
      <c r="Q1646" s="551">
        <v>0</v>
      </c>
      <c r="R1646" s="551">
        <v>0</v>
      </c>
    </row>
    <row r="1647" spans="1:18">
      <c r="A1647" s="626" t="s">
        <v>1806</v>
      </c>
      <c r="B1647" s="626" t="s">
        <v>226</v>
      </c>
      <c r="C1647" s="550">
        <v>800000</v>
      </c>
      <c r="D1647" s="550">
        <v>0</v>
      </c>
      <c r="E1647" s="550">
        <v>0</v>
      </c>
      <c r="F1647" s="550">
        <v>0</v>
      </c>
      <c r="G1647" s="550"/>
      <c r="H1647" s="550">
        <v>0</v>
      </c>
      <c r="I1647" s="550"/>
      <c r="J1647" s="550">
        <v>0</v>
      </c>
      <c r="K1647" s="550">
        <v>800000</v>
      </c>
      <c r="L1647" s="550">
        <v>800000</v>
      </c>
      <c r="M1647" s="550">
        <v>800000</v>
      </c>
      <c r="N1647" s="550">
        <v>0</v>
      </c>
      <c r="O1647" s="550">
        <v>0</v>
      </c>
      <c r="P1647" s="550">
        <v>0</v>
      </c>
      <c r="Q1647" s="550">
        <v>0</v>
      </c>
      <c r="R1647" s="550">
        <v>0</v>
      </c>
    </row>
    <row r="1648" spans="1:18">
      <c r="A1648" s="622" t="s">
        <v>1805</v>
      </c>
      <c r="B1648" s="622" t="s">
        <v>322</v>
      </c>
      <c r="C1648" s="551">
        <v>300000</v>
      </c>
      <c r="D1648" s="551">
        <v>0</v>
      </c>
      <c r="E1648" s="551">
        <v>0</v>
      </c>
      <c r="F1648" s="551">
        <v>0</v>
      </c>
      <c r="G1648" s="551">
        <v>0</v>
      </c>
      <c r="H1648" s="551">
        <v>0</v>
      </c>
      <c r="I1648" s="551">
        <v>0</v>
      </c>
      <c r="J1648" s="551">
        <v>0</v>
      </c>
      <c r="K1648" s="551">
        <v>300000</v>
      </c>
      <c r="L1648" s="551">
        <v>260640</v>
      </c>
      <c r="M1648" s="551">
        <v>260640</v>
      </c>
      <c r="N1648" s="551">
        <v>0</v>
      </c>
      <c r="O1648" s="551">
        <v>0</v>
      </c>
      <c r="P1648" s="551">
        <v>0</v>
      </c>
      <c r="Q1648" s="551">
        <v>0</v>
      </c>
      <c r="R1648" s="551">
        <v>39360</v>
      </c>
    </row>
    <row r="1649" spans="1:18">
      <c r="A1649" s="626" t="s">
        <v>1806</v>
      </c>
      <c r="B1649" s="626" t="s">
        <v>323</v>
      </c>
      <c r="C1649" s="550">
        <v>300000</v>
      </c>
      <c r="D1649" s="550">
        <v>0</v>
      </c>
      <c r="E1649" s="550">
        <v>0</v>
      </c>
      <c r="F1649" s="550">
        <v>0</v>
      </c>
      <c r="G1649" s="550"/>
      <c r="H1649" s="550">
        <v>0</v>
      </c>
      <c r="I1649" s="550"/>
      <c r="J1649" s="550">
        <v>0</v>
      </c>
      <c r="K1649" s="550">
        <v>300000</v>
      </c>
      <c r="L1649" s="550">
        <v>260640</v>
      </c>
      <c r="M1649" s="550">
        <v>260640</v>
      </c>
      <c r="N1649" s="550">
        <v>0</v>
      </c>
      <c r="O1649" s="550">
        <v>0</v>
      </c>
      <c r="P1649" s="550">
        <v>0</v>
      </c>
      <c r="Q1649" s="550">
        <v>0</v>
      </c>
      <c r="R1649" s="550">
        <v>39360</v>
      </c>
    </row>
    <row r="1650" spans="1:18">
      <c r="A1650" s="622" t="s">
        <v>1805</v>
      </c>
      <c r="B1650" s="622" t="s">
        <v>147</v>
      </c>
      <c r="C1650" s="551">
        <v>400000</v>
      </c>
      <c r="D1650" s="551">
        <v>0</v>
      </c>
      <c r="E1650" s="551">
        <v>0</v>
      </c>
      <c r="F1650" s="551">
        <v>0</v>
      </c>
      <c r="G1650" s="551">
        <v>0</v>
      </c>
      <c r="H1650" s="551">
        <v>0</v>
      </c>
      <c r="I1650" s="551">
        <v>0</v>
      </c>
      <c r="J1650" s="551">
        <v>0</v>
      </c>
      <c r="K1650" s="551">
        <v>400000</v>
      </c>
      <c r="L1650" s="551">
        <v>400000</v>
      </c>
      <c r="M1650" s="551">
        <v>400000</v>
      </c>
      <c r="N1650" s="551">
        <v>0</v>
      </c>
      <c r="O1650" s="551">
        <v>0</v>
      </c>
      <c r="P1650" s="551">
        <v>0</v>
      </c>
      <c r="Q1650" s="551">
        <v>0</v>
      </c>
      <c r="R1650" s="551">
        <v>0</v>
      </c>
    </row>
    <row r="1651" spans="1:18">
      <c r="A1651" s="626" t="s">
        <v>1806</v>
      </c>
      <c r="B1651" s="626" t="s">
        <v>148</v>
      </c>
      <c r="C1651" s="550">
        <v>400000</v>
      </c>
      <c r="D1651" s="550">
        <v>0</v>
      </c>
      <c r="E1651" s="550">
        <v>0</v>
      </c>
      <c r="F1651" s="550">
        <v>0</v>
      </c>
      <c r="G1651" s="550"/>
      <c r="H1651" s="550">
        <v>0</v>
      </c>
      <c r="I1651" s="550"/>
      <c r="J1651" s="550">
        <v>0</v>
      </c>
      <c r="K1651" s="550">
        <v>400000</v>
      </c>
      <c r="L1651" s="550">
        <v>400000</v>
      </c>
      <c r="M1651" s="550">
        <v>400000</v>
      </c>
      <c r="N1651" s="550">
        <v>0</v>
      </c>
      <c r="O1651" s="550">
        <v>0</v>
      </c>
      <c r="P1651" s="550">
        <v>0</v>
      </c>
      <c r="Q1651" s="550">
        <v>0</v>
      </c>
      <c r="R1651" s="550">
        <v>0</v>
      </c>
    </row>
    <row r="1652" spans="1:18">
      <c r="A1652" s="626" t="s">
        <v>1804</v>
      </c>
      <c r="B1652" s="626" t="s">
        <v>2448</v>
      </c>
      <c r="C1652" s="550">
        <v>36944000</v>
      </c>
      <c r="D1652" s="550">
        <v>0</v>
      </c>
      <c r="E1652" s="550">
        <v>0</v>
      </c>
      <c r="F1652" s="550">
        <v>0</v>
      </c>
      <c r="G1652" s="550">
        <v>0</v>
      </c>
      <c r="H1652" s="550">
        <v>0</v>
      </c>
      <c r="I1652" s="550">
        <v>8600000</v>
      </c>
      <c r="J1652" s="550">
        <v>8600000</v>
      </c>
      <c r="K1652" s="550">
        <v>45544000</v>
      </c>
      <c r="L1652" s="550">
        <v>44788430</v>
      </c>
      <c r="M1652" s="550">
        <v>44788430</v>
      </c>
      <c r="N1652" s="550">
        <v>0</v>
      </c>
      <c r="O1652" s="550">
        <v>0</v>
      </c>
      <c r="P1652" s="550">
        <v>0</v>
      </c>
      <c r="Q1652" s="550">
        <v>0</v>
      </c>
      <c r="R1652" s="550">
        <v>755570</v>
      </c>
    </row>
    <row r="1653" spans="1:18">
      <c r="A1653" s="622" t="s">
        <v>1805</v>
      </c>
      <c r="B1653" s="622" t="s">
        <v>321</v>
      </c>
      <c r="C1653" s="551">
        <v>10172000</v>
      </c>
      <c r="D1653" s="551">
        <v>0</v>
      </c>
      <c r="E1653" s="551">
        <v>0</v>
      </c>
      <c r="F1653" s="551">
        <v>0</v>
      </c>
      <c r="G1653" s="551">
        <v>0</v>
      </c>
      <c r="H1653" s="551">
        <v>0</v>
      </c>
      <c r="I1653" s="551">
        <v>0</v>
      </c>
      <c r="J1653" s="551">
        <v>0</v>
      </c>
      <c r="K1653" s="551">
        <v>10172000</v>
      </c>
      <c r="L1653" s="551">
        <v>10147700</v>
      </c>
      <c r="M1653" s="551">
        <v>10147700</v>
      </c>
      <c r="N1653" s="551">
        <v>0</v>
      </c>
      <c r="O1653" s="551">
        <v>0</v>
      </c>
      <c r="P1653" s="551">
        <v>0</v>
      </c>
      <c r="Q1653" s="551">
        <v>0</v>
      </c>
      <c r="R1653" s="551">
        <v>24300</v>
      </c>
    </row>
    <row r="1654" spans="1:18">
      <c r="A1654" s="626" t="s">
        <v>1806</v>
      </c>
      <c r="B1654" s="626" t="s">
        <v>144</v>
      </c>
      <c r="C1654" s="550">
        <v>9472000</v>
      </c>
      <c r="D1654" s="550">
        <v>0</v>
      </c>
      <c r="E1654" s="550">
        <v>0</v>
      </c>
      <c r="F1654" s="550">
        <v>0</v>
      </c>
      <c r="G1654" s="550"/>
      <c r="H1654" s="550">
        <v>0</v>
      </c>
      <c r="I1654" s="550"/>
      <c r="J1654" s="550">
        <v>0</v>
      </c>
      <c r="K1654" s="550">
        <v>9472000</v>
      </c>
      <c r="L1654" s="550">
        <v>9463700</v>
      </c>
      <c r="M1654" s="550">
        <v>9463700</v>
      </c>
      <c r="N1654" s="550">
        <v>0</v>
      </c>
      <c r="O1654" s="550">
        <v>0</v>
      </c>
      <c r="P1654" s="550">
        <v>0</v>
      </c>
      <c r="Q1654" s="550">
        <v>0</v>
      </c>
      <c r="R1654" s="550">
        <v>8300</v>
      </c>
    </row>
    <row r="1655" spans="1:18">
      <c r="A1655" s="626" t="s">
        <v>1806</v>
      </c>
      <c r="B1655" s="626" t="s">
        <v>204</v>
      </c>
      <c r="C1655" s="550">
        <v>700000</v>
      </c>
      <c r="D1655" s="550">
        <v>0</v>
      </c>
      <c r="E1655" s="550">
        <v>0</v>
      </c>
      <c r="F1655" s="550">
        <v>0</v>
      </c>
      <c r="G1655" s="550"/>
      <c r="H1655" s="550">
        <v>0</v>
      </c>
      <c r="I1655" s="550"/>
      <c r="J1655" s="550">
        <v>0</v>
      </c>
      <c r="K1655" s="550">
        <v>700000</v>
      </c>
      <c r="L1655" s="550">
        <v>684000</v>
      </c>
      <c r="M1655" s="550">
        <v>684000</v>
      </c>
      <c r="N1655" s="550">
        <v>0</v>
      </c>
      <c r="O1655" s="550">
        <v>0</v>
      </c>
      <c r="P1655" s="550">
        <v>0</v>
      </c>
      <c r="Q1655" s="550">
        <v>0</v>
      </c>
      <c r="R1655" s="550">
        <v>16000</v>
      </c>
    </row>
    <row r="1656" spans="1:18">
      <c r="A1656" s="622" t="s">
        <v>1805</v>
      </c>
      <c r="B1656" s="622" t="s">
        <v>2456</v>
      </c>
      <c r="C1656" s="551">
        <v>0</v>
      </c>
      <c r="D1656" s="551">
        <v>0</v>
      </c>
      <c r="E1656" s="551">
        <v>0</v>
      </c>
      <c r="F1656" s="551">
        <v>0</v>
      </c>
      <c r="G1656" s="551">
        <v>0</v>
      </c>
      <c r="H1656" s="551">
        <v>0</v>
      </c>
      <c r="I1656" s="551">
        <v>8600000</v>
      </c>
      <c r="J1656" s="551">
        <v>8600000</v>
      </c>
      <c r="K1656" s="551">
        <v>8600000</v>
      </c>
      <c r="L1656" s="551">
        <v>8600000</v>
      </c>
      <c r="M1656" s="551">
        <v>8600000</v>
      </c>
      <c r="N1656" s="551">
        <v>0</v>
      </c>
      <c r="O1656" s="551">
        <v>0</v>
      </c>
      <c r="P1656" s="551">
        <v>0</v>
      </c>
      <c r="Q1656" s="551">
        <v>0</v>
      </c>
      <c r="R1656" s="551">
        <v>0</v>
      </c>
    </row>
    <row r="1657" spans="1:18">
      <c r="A1657" s="626" t="s">
        <v>1806</v>
      </c>
      <c r="B1657" s="626" t="s">
        <v>2456</v>
      </c>
      <c r="C1657" s="550">
        <v>0</v>
      </c>
      <c r="D1657" s="550">
        <v>0</v>
      </c>
      <c r="E1657" s="550">
        <v>0</v>
      </c>
      <c r="F1657" s="550">
        <v>0</v>
      </c>
      <c r="G1657" s="550"/>
      <c r="H1657" s="550">
        <v>0</v>
      </c>
      <c r="I1657" s="550">
        <v>8600000</v>
      </c>
      <c r="J1657" s="550">
        <v>8600000</v>
      </c>
      <c r="K1657" s="550">
        <v>8600000</v>
      </c>
      <c r="L1657" s="550">
        <v>8600000</v>
      </c>
      <c r="M1657" s="550">
        <v>8600000</v>
      </c>
      <c r="N1657" s="550">
        <v>0</v>
      </c>
      <c r="O1657" s="550">
        <v>0</v>
      </c>
      <c r="P1657" s="550">
        <v>0</v>
      </c>
      <c r="Q1657" s="550">
        <v>0</v>
      </c>
      <c r="R1657" s="550">
        <v>0</v>
      </c>
    </row>
    <row r="1658" spans="1:18">
      <c r="A1658" s="622" t="s">
        <v>1805</v>
      </c>
      <c r="B1658" s="622" t="s">
        <v>1851</v>
      </c>
      <c r="C1658" s="551">
        <v>4000000</v>
      </c>
      <c r="D1658" s="551">
        <v>0</v>
      </c>
      <c r="E1658" s="551">
        <v>0</v>
      </c>
      <c r="F1658" s="551">
        <v>1850000</v>
      </c>
      <c r="G1658" s="551">
        <v>0</v>
      </c>
      <c r="H1658" s="551">
        <v>0</v>
      </c>
      <c r="I1658" s="551">
        <v>0</v>
      </c>
      <c r="J1658" s="551">
        <v>1850000</v>
      </c>
      <c r="K1658" s="551">
        <v>5850000</v>
      </c>
      <c r="L1658" s="551">
        <v>5715350</v>
      </c>
      <c r="M1658" s="551">
        <v>5715350</v>
      </c>
      <c r="N1658" s="551">
        <v>0</v>
      </c>
      <c r="O1658" s="551">
        <v>0</v>
      </c>
      <c r="P1658" s="551">
        <v>0</v>
      </c>
      <c r="Q1658" s="551">
        <v>0</v>
      </c>
      <c r="R1658" s="551">
        <v>134650</v>
      </c>
    </row>
    <row r="1659" spans="1:18">
      <c r="A1659" s="626" t="s">
        <v>1806</v>
      </c>
      <c r="B1659" s="626" t="s">
        <v>1851</v>
      </c>
      <c r="C1659" s="550">
        <v>4000000</v>
      </c>
      <c r="D1659" s="550">
        <v>0</v>
      </c>
      <c r="E1659" s="550">
        <v>0</v>
      </c>
      <c r="F1659" s="550">
        <v>1850000</v>
      </c>
      <c r="G1659" s="550"/>
      <c r="H1659" s="550">
        <v>0</v>
      </c>
      <c r="I1659" s="550"/>
      <c r="J1659" s="550">
        <v>1850000</v>
      </c>
      <c r="K1659" s="550">
        <v>5850000</v>
      </c>
      <c r="L1659" s="550">
        <v>5715350</v>
      </c>
      <c r="M1659" s="550">
        <v>5715350</v>
      </c>
      <c r="N1659" s="550">
        <v>0</v>
      </c>
      <c r="O1659" s="550">
        <v>0</v>
      </c>
      <c r="P1659" s="550">
        <v>0</v>
      </c>
      <c r="Q1659" s="550">
        <v>0</v>
      </c>
      <c r="R1659" s="550">
        <v>134650</v>
      </c>
    </row>
    <row r="1660" spans="1:18">
      <c r="A1660" s="622" t="s">
        <v>1805</v>
      </c>
      <c r="B1660" s="622" t="s">
        <v>1882</v>
      </c>
      <c r="C1660" s="551">
        <v>2700000</v>
      </c>
      <c r="D1660" s="551">
        <v>0</v>
      </c>
      <c r="E1660" s="551">
        <v>0</v>
      </c>
      <c r="F1660" s="551">
        <v>0</v>
      </c>
      <c r="G1660" s="551">
        <v>0</v>
      </c>
      <c r="H1660" s="551">
        <v>0</v>
      </c>
      <c r="I1660" s="551">
        <v>0</v>
      </c>
      <c r="J1660" s="551">
        <v>0</v>
      </c>
      <c r="K1660" s="551">
        <v>2700000</v>
      </c>
      <c r="L1660" s="551">
        <v>2473100</v>
      </c>
      <c r="M1660" s="551">
        <v>2473100</v>
      </c>
      <c r="N1660" s="551">
        <v>0</v>
      </c>
      <c r="O1660" s="551">
        <v>0</v>
      </c>
      <c r="P1660" s="551">
        <v>0</v>
      </c>
      <c r="Q1660" s="551">
        <v>0</v>
      </c>
      <c r="R1660" s="551">
        <v>226900</v>
      </c>
    </row>
    <row r="1661" spans="1:18">
      <c r="A1661" s="626" t="s">
        <v>1806</v>
      </c>
      <c r="B1661" s="623" t="s">
        <v>2409</v>
      </c>
      <c r="C1661" s="550">
        <v>2700000</v>
      </c>
      <c r="D1661" s="550">
        <v>0</v>
      </c>
      <c r="E1661" s="550">
        <v>0</v>
      </c>
      <c r="F1661" s="550">
        <v>0</v>
      </c>
      <c r="G1661" s="550"/>
      <c r="H1661" s="550">
        <v>0</v>
      </c>
      <c r="I1661" s="550"/>
      <c r="J1661" s="550">
        <v>0</v>
      </c>
      <c r="K1661" s="550">
        <v>2700000</v>
      </c>
      <c r="L1661" s="550">
        <v>2473100</v>
      </c>
      <c r="M1661" s="550">
        <v>2473100</v>
      </c>
      <c r="N1661" s="550">
        <v>0</v>
      </c>
      <c r="O1661" s="550">
        <v>0</v>
      </c>
      <c r="P1661" s="550">
        <v>0</v>
      </c>
      <c r="Q1661" s="550">
        <v>0</v>
      </c>
      <c r="R1661" s="550">
        <v>226900</v>
      </c>
    </row>
    <row r="1662" spans="1:18">
      <c r="A1662" s="622" t="s">
        <v>1805</v>
      </c>
      <c r="B1662" s="622" t="s">
        <v>192</v>
      </c>
      <c r="C1662" s="551">
        <v>9272000</v>
      </c>
      <c r="D1662" s="551">
        <v>0</v>
      </c>
      <c r="E1662" s="551">
        <v>0</v>
      </c>
      <c r="F1662" s="551">
        <v>-1850000</v>
      </c>
      <c r="G1662" s="551">
        <v>0</v>
      </c>
      <c r="H1662" s="551">
        <v>0</v>
      </c>
      <c r="I1662" s="551">
        <v>0</v>
      </c>
      <c r="J1662" s="551">
        <v>-1850000</v>
      </c>
      <c r="K1662" s="551">
        <v>7422000</v>
      </c>
      <c r="L1662" s="551">
        <v>7410800</v>
      </c>
      <c r="M1662" s="551">
        <v>7410800</v>
      </c>
      <c r="N1662" s="551">
        <v>0</v>
      </c>
      <c r="O1662" s="551">
        <v>0</v>
      </c>
      <c r="P1662" s="551">
        <v>0</v>
      </c>
      <c r="Q1662" s="551">
        <v>0</v>
      </c>
      <c r="R1662" s="551">
        <v>11200</v>
      </c>
    </row>
    <row r="1663" spans="1:18">
      <c r="A1663" s="626" t="s">
        <v>1806</v>
      </c>
      <c r="B1663" s="626" t="s">
        <v>226</v>
      </c>
      <c r="C1663" s="550">
        <v>5600000</v>
      </c>
      <c r="D1663" s="550">
        <v>0</v>
      </c>
      <c r="E1663" s="550">
        <v>0</v>
      </c>
      <c r="F1663" s="550">
        <v>-1850000</v>
      </c>
      <c r="G1663" s="550"/>
      <c r="H1663" s="550">
        <v>0</v>
      </c>
      <c r="I1663" s="550"/>
      <c r="J1663" s="550">
        <v>-1850000</v>
      </c>
      <c r="K1663" s="550">
        <v>3750000</v>
      </c>
      <c r="L1663" s="550">
        <v>3750000</v>
      </c>
      <c r="M1663" s="550">
        <v>3750000</v>
      </c>
      <c r="N1663" s="550">
        <v>0</v>
      </c>
      <c r="O1663" s="550">
        <v>0</v>
      </c>
      <c r="P1663" s="550">
        <v>0</v>
      </c>
      <c r="Q1663" s="550">
        <v>0</v>
      </c>
      <c r="R1663" s="550">
        <v>0</v>
      </c>
    </row>
    <row r="1664" spans="1:18">
      <c r="A1664" s="626" t="s">
        <v>1806</v>
      </c>
      <c r="B1664" s="626" t="s">
        <v>225</v>
      </c>
      <c r="C1664" s="550">
        <v>3672000</v>
      </c>
      <c r="D1664" s="550">
        <v>0</v>
      </c>
      <c r="E1664" s="550">
        <v>0</v>
      </c>
      <c r="F1664" s="550">
        <v>0</v>
      </c>
      <c r="G1664" s="550"/>
      <c r="H1664" s="550">
        <v>0</v>
      </c>
      <c r="I1664" s="550"/>
      <c r="J1664" s="550">
        <v>0</v>
      </c>
      <c r="K1664" s="550">
        <v>3672000</v>
      </c>
      <c r="L1664" s="550">
        <v>3660800</v>
      </c>
      <c r="M1664" s="550">
        <v>3660800</v>
      </c>
      <c r="N1664" s="550">
        <v>0</v>
      </c>
      <c r="O1664" s="550">
        <v>0</v>
      </c>
      <c r="P1664" s="550">
        <v>0</v>
      </c>
      <c r="Q1664" s="550">
        <v>0</v>
      </c>
      <c r="R1664" s="550">
        <v>11200</v>
      </c>
    </row>
    <row r="1665" spans="1:18">
      <c r="A1665" s="622" t="s">
        <v>1805</v>
      </c>
      <c r="B1665" s="622" t="s">
        <v>322</v>
      </c>
      <c r="C1665" s="551">
        <v>6800000</v>
      </c>
      <c r="D1665" s="551">
        <v>0</v>
      </c>
      <c r="E1665" s="551">
        <v>0</v>
      </c>
      <c r="F1665" s="551">
        <v>0</v>
      </c>
      <c r="G1665" s="551">
        <v>0</v>
      </c>
      <c r="H1665" s="551">
        <v>0</v>
      </c>
      <c r="I1665" s="551">
        <v>0</v>
      </c>
      <c r="J1665" s="551">
        <v>0</v>
      </c>
      <c r="K1665" s="551">
        <v>6800000</v>
      </c>
      <c r="L1665" s="551">
        <v>6605500</v>
      </c>
      <c r="M1665" s="551">
        <v>6605500</v>
      </c>
      <c r="N1665" s="551">
        <v>0</v>
      </c>
      <c r="O1665" s="551">
        <v>0</v>
      </c>
      <c r="P1665" s="551">
        <v>0</v>
      </c>
      <c r="Q1665" s="551">
        <v>0</v>
      </c>
      <c r="R1665" s="551">
        <v>194500</v>
      </c>
    </row>
    <row r="1666" spans="1:18">
      <c r="A1666" s="626" t="s">
        <v>1806</v>
      </c>
      <c r="B1666" s="626" t="s">
        <v>323</v>
      </c>
      <c r="C1666" s="550">
        <v>6800000</v>
      </c>
      <c r="D1666" s="550">
        <v>0</v>
      </c>
      <c r="E1666" s="550">
        <v>0</v>
      </c>
      <c r="F1666" s="550">
        <v>0</v>
      </c>
      <c r="G1666" s="550"/>
      <c r="H1666" s="550">
        <v>0</v>
      </c>
      <c r="I1666" s="550"/>
      <c r="J1666" s="550">
        <v>0</v>
      </c>
      <c r="K1666" s="550">
        <v>6800000</v>
      </c>
      <c r="L1666" s="550">
        <v>6605500</v>
      </c>
      <c r="M1666" s="550">
        <v>6605500</v>
      </c>
      <c r="N1666" s="550">
        <v>0</v>
      </c>
      <c r="O1666" s="550">
        <v>0</v>
      </c>
      <c r="P1666" s="550">
        <v>0</v>
      </c>
      <c r="Q1666" s="550">
        <v>0</v>
      </c>
      <c r="R1666" s="550">
        <v>194500</v>
      </c>
    </row>
    <row r="1667" spans="1:18">
      <c r="A1667" s="622" t="s">
        <v>1805</v>
      </c>
      <c r="B1667" s="622" t="s">
        <v>147</v>
      </c>
      <c r="C1667" s="551">
        <v>4000000</v>
      </c>
      <c r="D1667" s="551">
        <v>0</v>
      </c>
      <c r="E1667" s="551">
        <v>0</v>
      </c>
      <c r="F1667" s="551">
        <v>0</v>
      </c>
      <c r="G1667" s="551">
        <v>0</v>
      </c>
      <c r="H1667" s="551">
        <v>0</v>
      </c>
      <c r="I1667" s="551">
        <v>0</v>
      </c>
      <c r="J1667" s="551">
        <v>0</v>
      </c>
      <c r="K1667" s="551">
        <v>4000000</v>
      </c>
      <c r="L1667" s="551">
        <v>3835980</v>
      </c>
      <c r="M1667" s="551">
        <v>3835980</v>
      </c>
      <c r="N1667" s="551">
        <v>0</v>
      </c>
      <c r="O1667" s="551">
        <v>0</v>
      </c>
      <c r="P1667" s="551">
        <v>0</v>
      </c>
      <c r="Q1667" s="551">
        <v>0</v>
      </c>
      <c r="R1667" s="551">
        <v>164020</v>
      </c>
    </row>
    <row r="1668" spans="1:18">
      <c r="A1668" s="626" t="s">
        <v>1806</v>
      </c>
      <c r="B1668" s="626" t="s">
        <v>148</v>
      </c>
      <c r="C1668" s="550">
        <v>4000000</v>
      </c>
      <c r="D1668" s="550">
        <v>0</v>
      </c>
      <c r="E1668" s="550">
        <v>0</v>
      </c>
      <c r="F1668" s="550">
        <v>0</v>
      </c>
      <c r="G1668" s="550"/>
      <c r="H1668" s="550">
        <v>0</v>
      </c>
      <c r="I1668" s="550"/>
      <c r="J1668" s="550">
        <v>0</v>
      </c>
      <c r="K1668" s="550">
        <v>4000000</v>
      </c>
      <c r="L1668" s="550">
        <v>3835980</v>
      </c>
      <c r="M1668" s="550">
        <v>3835980</v>
      </c>
      <c r="N1668" s="550">
        <v>0</v>
      </c>
      <c r="O1668" s="550">
        <v>0</v>
      </c>
      <c r="P1668" s="550">
        <v>0</v>
      </c>
      <c r="Q1668" s="550">
        <v>0</v>
      </c>
      <c r="R1668" s="550">
        <v>164020</v>
      </c>
    </row>
    <row r="1669" spans="1:18">
      <c r="A1669" s="626" t="s">
        <v>1804</v>
      </c>
      <c r="B1669" s="626" t="s">
        <v>2449</v>
      </c>
      <c r="C1669" s="550">
        <v>14778000</v>
      </c>
      <c r="D1669" s="550">
        <v>0</v>
      </c>
      <c r="E1669" s="550">
        <v>0</v>
      </c>
      <c r="F1669" s="550">
        <v>0</v>
      </c>
      <c r="G1669" s="550">
        <v>0</v>
      </c>
      <c r="H1669" s="550">
        <v>0</v>
      </c>
      <c r="I1669" s="550">
        <v>-2500000</v>
      </c>
      <c r="J1669" s="550">
        <v>-2500000</v>
      </c>
      <c r="K1669" s="550">
        <v>12278000</v>
      </c>
      <c r="L1669" s="550">
        <v>12120930</v>
      </c>
      <c r="M1669" s="550">
        <v>12120930</v>
      </c>
      <c r="N1669" s="550">
        <v>0</v>
      </c>
      <c r="O1669" s="550">
        <v>0</v>
      </c>
      <c r="P1669" s="550">
        <v>0</v>
      </c>
      <c r="Q1669" s="550">
        <v>0</v>
      </c>
      <c r="R1669" s="550">
        <v>157070</v>
      </c>
    </row>
    <row r="1670" spans="1:18">
      <c r="A1670" s="622" t="s">
        <v>1805</v>
      </c>
      <c r="B1670" s="622" t="s">
        <v>321</v>
      </c>
      <c r="C1670" s="551">
        <v>700000</v>
      </c>
      <c r="D1670" s="551">
        <v>0</v>
      </c>
      <c r="E1670" s="551">
        <v>0</v>
      </c>
      <c r="F1670" s="551">
        <v>0</v>
      </c>
      <c r="G1670" s="551">
        <v>0</v>
      </c>
      <c r="H1670" s="551">
        <v>0</v>
      </c>
      <c r="I1670" s="551">
        <v>0</v>
      </c>
      <c r="J1670" s="551">
        <v>0</v>
      </c>
      <c r="K1670" s="551">
        <v>700000</v>
      </c>
      <c r="L1670" s="551">
        <v>695100</v>
      </c>
      <c r="M1670" s="551">
        <v>695100</v>
      </c>
      <c r="N1670" s="551">
        <v>0</v>
      </c>
      <c r="O1670" s="551">
        <v>0</v>
      </c>
      <c r="P1670" s="551">
        <v>0</v>
      </c>
      <c r="Q1670" s="551">
        <v>0</v>
      </c>
      <c r="R1670" s="551">
        <v>4900</v>
      </c>
    </row>
    <row r="1671" spans="1:18">
      <c r="A1671" s="626" t="s">
        <v>1806</v>
      </c>
      <c r="B1671" s="626" t="s">
        <v>144</v>
      </c>
      <c r="C1671" s="550">
        <v>400000</v>
      </c>
      <c r="D1671" s="550">
        <v>0</v>
      </c>
      <c r="E1671" s="550">
        <v>0</v>
      </c>
      <c r="F1671" s="550">
        <v>0</v>
      </c>
      <c r="G1671" s="550"/>
      <c r="H1671" s="550">
        <v>0</v>
      </c>
      <c r="I1671" s="550"/>
      <c r="J1671" s="550">
        <v>0</v>
      </c>
      <c r="K1671" s="550">
        <v>400000</v>
      </c>
      <c r="L1671" s="550">
        <v>400000</v>
      </c>
      <c r="M1671" s="550">
        <v>400000</v>
      </c>
      <c r="N1671" s="550">
        <v>0</v>
      </c>
      <c r="O1671" s="550">
        <v>0</v>
      </c>
      <c r="P1671" s="550">
        <v>0</v>
      </c>
      <c r="Q1671" s="550">
        <v>0</v>
      </c>
      <c r="R1671" s="550">
        <v>0</v>
      </c>
    </row>
    <row r="1672" spans="1:18">
      <c r="A1672" s="626" t="s">
        <v>1806</v>
      </c>
      <c r="B1672" s="626" t="s">
        <v>204</v>
      </c>
      <c r="C1672" s="550">
        <v>300000</v>
      </c>
      <c r="D1672" s="550">
        <v>0</v>
      </c>
      <c r="E1672" s="550">
        <v>0</v>
      </c>
      <c r="F1672" s="550">
        <v>0</v>
      </c>
      <c r="G1672" s="550"/>
      <c r="H1672" s="550">
        <v>0</v>
      </c>
      <c r="I1672" s="550"/>
      <c r="J1672" s="550">
        <v>0</v>
      </c>
      <c r="K1672" s="550">
        <v>300000</v>
      </c>
      <c r="L1672" s="550">
        <v>295100</v>
      </c>
      <c r="M1672" s="550">
        <v>295100</v>
      </c>
      <c r="N1672" s="550">
        <v>0</v>
      </c>
      <c r="O1672" s="550">
        <v>0</v>
      </c>
      <c r="P1672" s="550">
        <v>0</v>
      </c>
      <c r="Q1672" s="550">
        <v>0</v>
      </c>
      <c r="R1672" s="550">
        <v>4900</v>
      </c>
    </row>
    <row r="1673" spans="1:18">
      <c r="A1673" s="622" t="s">
        <v>1805</v>
      </c>
      <c r="B1673" s="622" t="s">
        <v>1882</v>
      </c>
      <c r="C1673" s="551">
        <v>2268000</v>
      </c>
      <c r="D1673" s="551">
        <v>0</v>
      </c>
      <c r="E1673" s="551">
        <v>0</v>
      </c>
      <c r="F1673" s="551">
        <v>0</v>
      </c>
      <c r="G1673" s="551">
        <v>0</v>
      </c>
      <c r="H1673" s="551">
        <v>0</v>
      </c>
      <c r="I1673" s="551">
        <v>0</v>
      </c>
      <c r="J1673" s="551">
        <v>0</v>
      </c>
      <c r="K1673" s="551">
        <v>2268000</v>
      </c>
      <c r="L1673" s="551">
        <v>2268000</v>
      </c>
      <c r="M1673" s="551">
        <v>2268000</v>
      </c>
      <c r="N1673" s="551">
        <v>0</v>
      </c>
      <c r="O1673" s="551">
        <v>0</v>
      </c>
      <c r="P1673" s="551">
        <v>0</v>
      </c>
      <c r="Q1673" s="551">
        <v>0</v>
      </c>
      <c r="R1673" s="551">
        <v>0</v>
      </c>
    </row>
    <row r="1674" spans="1:18">
      <c r="A1674" s="626" t="s">
        <v>1806</v>
      </c>
      <c r="B1674" s="623" t="s">
        <v>2409</v>
      </c>
      <c r="C1674" s="550">
        <v>2268000</v>
      </c>
      <c r="D1674" s="550">
        <v>0</v>
      </c>
      <c r="E1674" s="550">
        <v>0</v>
      </c>
      <c r="F1674" s="550">
        <v>0</v>
      </c>
      <c r="G1674" s="550"/>
      <c r="H1674" s="550">
        <v>0</v>
      </c>
      <c r="I1674" s="550"/>
      <c r="J1674" s="550">
        <v>0</v>
      </c>
      <c r="K1674" s="550">
        <v>2268000</v>
      </c>
      <c r="L1674" s="550">
        <v>2268000</v>
      </c>
      <c r="M1674" s="550">
        <v>2268000</v>
      </c>
      <c r="N1674" s="550">
        <v>0</v>
      </c>
      <c r="O1674" s="550">
        <v>0</v>
      </c>
      <c r="P1674" s="550">
        <v>0</v>
      </c>
      <c r="Q1674" s="550">
        <v>0</v>
      </c>
      <c r="R1674" s="550">
        <v>0</v>
      </c>
    </row>
    <row r="1675" spans="1:18">
      <c r="A1675" s="622" t="s">
        <v>1805</v>
      </c>
      <c r="B1675" s="622" t="s">
        <v>192</v>
      </c>
      <c r="C1675" s="551">
        <v>2400000</v>
      </c>
      <c r="D1675" s="551">
        <v>0</v>
      </c>
      <c r="E1675" s="551">
        <v>0</v>
      </c>
      <c r="F1675" s="551">
        <v>0</v>
      </c>
      <c r="G1675" s="551">
        <v>0</v>
      </c>
      <c r="H1675" s="551">
        <v>0</v>
      </c>
      <c r="I1675" s="551">
        <v>0</v>
      </c>
      <c r="J1675" s="551">
        <v>0</v>
      </c>
      <c r="K1675" s="551">
        <v>2400000</v>
      </c>
      <c r="L1675" s="551">
        <v>2398000</v>
      </c>
      <c r="M1675" s="551">
        <v>2398000</v>
      </c>
      <c r="N1675" s="551">
        <v>0</v>
      </c>
      <c r="O1675" s="551">
        <v>0</v>
      </c>
      <c r="P1675" s="551">
        <v>0</v>
      </c>
      <c r="Q1675" s="551">
        <v>0</v>
      </c>
      <c r="R1675" s="551">
        <v>2000</v>
      </c>
    </row>
    <row r="1676" spans="1:18">
      <c r="A1676" s="626" t="s">
        <v>1806</v>
      </c>
      <c r="B1676" s="626" t="s">
        <v>226</v>
      </c>
      <c r="C1676" s="550">
        <v>2400000</v>
      </c>
      <c r="D1676" s="550">
        <v>0</v>
      </c>
      <c r="E1676" s="550">
        <v>0</v>
      </c>
      <c r="F1676" s="550">
        <v>0</v>
      </c>
      <c r="G1676" s="550"/>
      <c r="H1676" s="550">
        <v>0</v>
      </c>
      <c r="I1676" s="550"/>
      <c r="J1676" s="550">
        <v>0</v>
      </c>
      <c r="K1676" s="550">
        <v>2400000</v>
      </c>
      <c r="L1676" s="550">
        <v>2398000</v>
      </c>
      <c r="M1676" s="550">
        <v>2398000</v>
      </c>
      <c r="N1676" s="550">
        <v>0</v>
      </c>
      <c r="O1676" s="550">
        <v>0</v>
      </c>
      <c r="P1676" s="550">
        <v>0</v>
      </c>
      <c r="Q1676" s="550">
        <v>0</v>
      </c>
      <c r="R1676" s="550">
        <v>2000</v>
      </c>
    </row>
    <row r="1677" spans="1:18">
      <c r="A1677" s="622" t="s">
        <v>1805</v>
      </c>
      <c r="B1677" s="622" t="s">
        <v>322</v>
      </c>
      <c r="C1677" s="551">
        <v>2610000</v>
      </c>
      <c r="D1677" s="551">
        <v>0</v>
      </c>
      <c r="E1677" s="551">
        <v>0</v>
      </c>
      <c r="F1677" s="551">
        <v>0</v>
      </c>
      <c r="G1677" s="551">
        <v>0</v>
      </c>
      <c r="H1677" s="551">
        <v>0</v>
      </c>
      <c r="I1677" s="551">
        <v>0</v>
      </c>
      <c r="J1677" s="551">
        <v>0</v>
      </c>
      <c r="K1677" s="551">
        <v>2610000</v>
      </c>
      <c r="L1677" s="551">
        <v>2532600</v>
      </c>
      <c r="M1677" s="551">
        <v>2532600</v>
      </c>
      <c r="N1677" s="551">
        <v>0</v>
      </c>
      <c r="O1677" s="551">
        <v>0</v>
      </c>
      <c r="P1677" s="551">
        <v>0</v>
      </c>
      <c r="Q1677" s="551">
        <v>0</v>
      </c>
      <c r="R1677" s="551">
        <v>77400</v>
      </c>
    </row>
    <row r="1678" spans="1:18">
      <c r="A1678" s="626" t="s">
        <v>1806</v>
      </c>
      <c r="B1678" s="626" t="s">
        <v>323</v>
      </c>
      <c r="C1678" s="550">
        <v>2610000</v>
      </c>
      <c r="D1678" s="550">
        <v>0</v>
      </c>
      <c r="E1678" s="550">
        <v>0</v>
      </c>
      <c r="F1678" s="550">
        <v>0</v>
      </c>
      <c r="G1678" s="550"/>
      <c r="H1678" s="550">
        <v>0</v>
      </c>
      <c r="I1678" s="550"/>
      <c r="J1678" s="550">
        <v>0</v>
      </c>
      <c r="K1678" s="550">
        <v>2610000</v>
      </c>
      <c r="L1678" s="550">
        <v>2532600</v>
      </c>
      <c r="M1678" s="550">
        <v>2532600</v>
      </c>
      <c r="N1678" s="550">
        <v>0</v>
      </c>
      <c r="O1678" s="550">
        <v>0</v>
      </c>
      <c r="P1678" s="550">
        <v>0</v>
      </c>
      <c r="Q1678" s="550">
        <v>0</v>
      </c>
      <c r="R1678" s="550">
        <v>77400</v>
      </c>
    </row>
    <row r="1679" spans="1:18">
      <c r="A1679" s="622" t="s">
        <v>1805</v>
      </c>
      <c r="B1679" s="622" t="s">
        <v>147</v>
      </c>
      <c r="C1679" s="551">
        <v>6800000</v>
      </c>
      <c r="D1679" s="551">
        <v>0</v>
      </c>
      <c r="E1679" s="551">
        <v>0</v>
      </c>
      <c r="F1679" s="551">
        <v>0</v>
      </c>
      <c r="G1679" s="551">
        <v>0</v>
      </c>
      <c r="H1679" s="551">
        <v>0</v>
      </c>
      <c r="I1679" s="551">
        <v>-2500000</v>
      </c>
      <c r="J1679" s="551">
        <v>-2500000</v>
      </c>
      <c r="K1679" s="551">
        <v>4300000</v>
      </c>
      <c r="L1679" s="551">
        <v>4227230</v>
      </c>
      <c r="M1679" s="551">
        <v>4227230</v>
      </c>
      <c r="N1679" s="551">
        <v>0</v>
      </c>
      <c r="O1679" s="551">
        <v>0</v>
      </c>
      <c r="P1679" s="551">
        <v>0</v>
      </c>
      <c r="Q1679" s="551">
        <v>0</v>
      </c>
      <c r="R1679" s="551">
        <v>72770</v>
      </c>
    </row>
    <row r="1680" spans="1:18">
      <c r="A1680" s="626" t="s">
        <v>1806</v>
      </c>
      <c r="B1680" s="626" t="s">
        <v>149</v>
      </c>
      <c r="C1680" s="550">
        <v>400000</v>
      </c>
      <c r="D1680" s="550">
        <v>0</v>
      </c>
      <c r="E1680" s="550">
        <v>0</v>
      </c>
      <c r="F1680" s="550">
        <v>0</v>
      </c>
      <c r="G1680" s="550"/>
      <c r="H1680" s="550">
        <v>0</v>
      </c>
      <c r="I1680" s="550"/>
      <c r="J1680" s="550">
        <v>0</v>
      </c>
      <c r="K1680" s="550">
        <v>400000</v>
      </c>
      <c r="L1680" s="550">
        <v>360000</v>
      </c>
      <c r="M1680" s="550">
        <v>360000</v>
      </c>
      <c r="N1680" s="550">
        <v>0</v>
      </c>
      <c r="O1680" s="550">
        <v>0</v>
      </c>
      <c r="P1680" s="550">
        <v>0</v>
      </c>
      <c r="Q1680" s="550">
        <v>0</v>
      </c>
      <c r="R1680" s="550">
        <v>40000</v>
      </c>
    </row>
    <row r="1681" spans="1:18">
      <c r="A1681" s="626" t="s">
        <v>1806</v>
      </c>
      <c r="B1681" s="626" t="s">
        <v>148</v>
      </c>
      <c r="C1681" s="550">
        <v>6400000</v>
      </c>
      <c r="D1681" s="550">
        <v>0</v>
      </c>
      <c r="E1681" s="550">
        <v>0</v>
      </c>
      <c r="F1681" s="550">
        <v>0</v>
      </c>
      <c r="G1681" s="550"/>
      <c r="H1681" s="550">
        <v>0</v>
      </c>
      <c r="I1681" s="550">
        <v>-2500000</v>
      </c>
      <c r="J1681" s="550">
        <v>-2500000</v>
      </c>
      <c r="K1681" s="550">
        <v>3900000</v>
      </c>
      <c r="L1681" s="550">
        <v>3867230</v>
      </c>
      <c r="M1681" s="550">
        <v>3867230</v>
      </c>
      <c r="N1681" s="550">
        <v>0</v>
      </c>
      <c r="O1681" s="550">
        <v>0</v>
      </c>
      <c r="P1681" s="550">
        <v>0</v>
      </c>
      <c r="Q1681" s="550">
        <v>0</v>
      </c>
      <c r="R1681" s="550">
        <v>32770</v>
      </c>
    </row>
    <row r="1682" spans="1:18">
      <c r="A1682" s="626" t="s">
        <v>1804</v>
      </c>
      <c r="B1682" s="626" t="s">
        <v>2450</v>
      </c>
      <c r="C1682" s="550">
        <v>5747000</v>
      </c>
      <c r="D1682" s="550">
        <v>0</v>
      </c>
      <c r="E1682" s="550">
        <v>0</v>
      </c>
      <c r="F1682" s="550">
        <v>0</v>
      </c>
      <c r="G1682" s="550">
        <v>0</v>
      </c>
      <c r="H1682" s="550">
        <v>0</v>
      </c>
      <c r="I1682" s="550">
        <v>-1300000</v>
      </c>
      <c r="J1682" s="550">
        <v>-1300000</v>
      </c>
      <c r="K1682" s="550">
        <v>4447000</v>
      </c>
      <c r="L1682" s="550">
        <v>4250870</v>
      </c>
      <c r="M1682" s="550">
        <v>4250870</v>
      </c>
      <c r="N1682" s="550">
        <v>0</v>
      </c>
      <c r="O1682" s="550">
        <v>0</v>
      </c>
      <c r="P1682" s="550">
        <v>0</v>
      </c>
      <c r="Q1682" s="550">
        <v>0</v>
      </c>
      <c r="R1682" s="550">
        <v>196130</v>
      </c>
    </row>
    <row r="1683" spans="1:18">
      <c r="A1683" s="622" t="s">
        <v>1805</v>
      </c>
      <c r="B1683" s="622" t="s">
        <v>321</v>
      </c>
      <c r="C1683" s="551">
        <v>647000</v>
      </c>
      <c r="D1683" s="551">
        <v>0</v>
      </c>
      <c r="E1683" s="551">
        <v>0</v>
      </c>
      <c r="F1683" s="551">
        <v>0</v>
      </c>
      <c r="G1683" s="551">
        <v>0</v>
      </c>
      <c r="H1683" s="551">
        <v>0</v>
      </c>
      <c r="I1683" s="551">
        <v>0</v>
      </c>
      <c r="J1683" s="551">
        <v>0</v>
      </c>
      <c r="K1683" s="551">
        <v>647000</v>
      </c>
      <c r="L1683" s="551">
        <v>631570</v>
      </c>
      <c r="M1683" s="551">
        <v>631570</v>
      </c>
      <c r="N1683" s="551">
        <v>0</v>
      </c>
      <c r="O1683" s="551">
        <v>0</v>
      </c>
      <c r="P1683" s="551">
        <v>0</v>
      </c>
      <c r="Q1683" s="551">
        <v>0</v>
      </c>
      <c r="R1683" s="551">
        <v>15430</v>
      </c>
    </row>
    <row r="1684" spans="1:18">
      <c r="A1684" s="626" t="s">
        <v>1806</v>
      </c>
      <c r="B1684" s="626" t="s">
        <v>144</v>
      </c>
      <c r="C1684" s="550">
        <v>467000</v>
      </c>
      <c r="D1684" s="550">
        <v>0</v>
      </c>
      <c r="E1684" s="550">
        <v>0</v>
      </c>
      <c r="F1684" s="550">
        <v>0</v>
      </c>
      <c r="G1684" s="550"/>
      <c r="H1684" s="550">
        <v>0</v>
      </c>
      <c r="I1684" s="550"/>
      <c r="J1684" s="550">
        <v>0</v>
      </c>
      <c r="K1684" s="550">
        <v>467000</v>
      </c>
      <c r="L1684" s="550">
        <v>451570</v>
      </c>
      <c r="M1684" s="550">
        <v>451570</v>
      </c>
      <c r="N1684" s="550">
        <v>0</v>
      </c>
      <c r="O1684" s="550">
        <v>0</v>
      </c>
      <c r="P1684" s="550">
        <v>0</v>
      </c>
      <c r="Q1684" s="550">
        <v>0</v>
      </c>
      <c r="R1684" s="550">
        <v>15430</v>
      </c>
    </row>
    <row r="1685" spans="1:18">
      <c r="A1685" s="626" t="s">
        <v>1806</v>
      </c>
      <c r="B1685" s="626" t="s">
        <v>204</v>
      </c>
      <c r="C1685" s="550">
        <v>180000</v>
      </c>
      <c r="D1685" s="550">
        <v>0</v>
      </c>
      <c r="E1685" s="550">
        <v>0</v>
      </c>
      <c r="F1685" s="550">
        <v>0</v>
      </c>
      <c r="G1685" s="550"/>
      <c r="H1685" s="550">
        <v>0</v>
      </c>
      <c r="I1685" s="550"/>
      <c r="J1685" s="550">
        <v>0</v>
      </c>
      <c r="K1685" s="550">
        <v>180000</v>
      </c>
      <c r="L1685" s="550">
        <v>180000</v>
      </c>
      <c r="M1685" s="550">
        <v>180000</v>
      </c>
      <c r="N1685" s="550">
        <v>0</v>
      </c>
      <c r="O1685" s="550">
        <v>0</v>
      </c>
      <c r="P1685" s="550">
        <v>0</v>
      </c>
      <c r="Q1685" s="550">
        <v>0</v>
      </c>
      <c r="R1685" s="550">
        <v>0</v>
      </c>
    </row>
    <row r="1686" spans="1:18">
      <c r="A1686" s="622" t="s">
        <v>1805</v>
      </c>
      <c r="B1686" s="622" t="s">
        <v>1882</v>
      </c>
      <c r="C1686" s="551">
        <v>1200000</v>
      </c>
      <c r="D1686" s="551">
        <v>0</v>
      </c>
      <c r="E1686" s="551">
        <v>0</v>
      </c>
      <c r="F1686" s="551">
        <v>0</v>
      </c>
      <c r="G1686" s="551">
        <v>0</v>
      </c>
      <c r="H1686" s="551">
        <v>0</v>
      </c>
      <c r="I1686" s="551">
        <v>-800000</v>
      </c>
      <c r="J1686" s="551">
        <v>-800000</v>
      </c>
      <c r="K1686" s="551">
        <v>400000</v>
      </c>
      <c r="L1686" s="551">
        <v>228000</v>
      </c>
      <c r="M1686" s="551">
        <v>228000</v>
      </c>
      <c r="N1686" s="551">
        <v>0</v>
      </c>
      <c r="O1686" s="551">
        <v>0</v>
      </c>
      <c r="P1686" s="551">
        <v>0</v>
      </c>
      <c r="Q1686" s="551">
        <v>0</v>
      </c>
      <c r="R1686" s="551">
        <v>172000</v>
      </c>
    </row>
    <row r="1687" spans="1:18">
      <c r="A1687" s="626" t="s">
        <v>1806</v>
      </c>
      <c r="B1687" s="623" t="s">
        <v>2409</v>
      </c>
      <c r="C1687" s="550">
        <v>1200000</v>
      </c>
      <c r="D1687" s="550">
        <v>0</v>
      </c>
      <c r="E1687" s="550">
        <v>0</v>
      </c>
      <c r="F1687" s="550">
        <v>0</v>
      </c>
      <c r="G1687" s="550"/>
      <c r="H1687" s="550">
        <v>0</v>
      </c>
      <c r="I1687" s="550">
        <v>-800000</v>
      </c>
      <c r="J1687" s="550">
        <v>-800000</v>
      </c>
      <c r="K1687" s="550">
        <v>400000</v>
      </c>
      <c r="L1687" s="550">
        <v>228000</v>
      </c>
      <c r="M1687" s="550">
        <v>228000</v>
      </c>
      <c r="N1687" s="550">
        <v>0</v>
      </c>
      <c r="O1687" s="550">
        <v>0</v>
      </c>
      <c r="P1687" s="550">
        <v>0</v>
      </c>
      <c r="Q1687" s="550">
        <v>0</v>
      </c>
      <c r="R1687" s="550">
        <v>172000</v>
      </c>
    </row>
    <row r="1688" spans="1:18">
      <c r="A1688" s="622" t="s">
        <v>1805</v>
      </c>
      <c r="B1688" s="622" t="s">
        <v>192</v>
      </c>
      <c r="C1688" s="551">
        <v>1100000</v>
      </c>
      <c r="D1688" s="551">
        <v>0</v>
      </c>
      <c r="E1688" s="551">
        <v>0</v>
      </c>
      <c r="F1688" s="551">
        <v>0</v>
      </c>
      <c r="G1688" s="551">
        <v>0</v>
      </c>
      <c r="H1688" s="551">
        <v>0</v>
      </c>
      <c r="I1688" s="551">
        <v>-500000</v>
      </c>
      <c r="J1688" s="551">
        <v>-500000</v>
      </c>
      <c r="K1688" s="551">
        <v>600000</v>
      </c>
      <c r="L1688" s="551">
        <v>600000</v>
      </c>
      <c r="M1688" s="551">
        <v>600000</v>
      </c>
      <c r="N1688" s="551">
        <v>0</v>
      </c>
      <c r="O1688" s="551">
        <v>0</v>
      </c>
      <c r="P1688" s="551">
        <v>0</v>
      </c>
      <c r="Q1688" s="551">
        <v>0</v>
      </c>
      <c r="R1688" s="551">
        <v>0</v>
      </c>
    </row>
    <row r="1689" spans="1:18">
      <c r="A1689" s="626" t="s">
        <v>1806</v>
      </c>
      <c r="B1689" s="626" t="s">
        <v>226</v>
      </c>
      <c r="C1689" s="550">
        <v>1100000</v>
      </c>
      <c r="D1689" s="550">
        <v>0</v>
      </c>
      <c r="E1689" s="550">
        <v>0</v>
      </c>
      <c r="F1689" s="550">
        <v>0</v>
      </c>
      <c r="G1689" s="550"/>
      <c r="H1689" s="550">
        <v>0</v>
      </c>
      <c r="I1689" s="550">
        <v>-500000</v>
      </c>
      <c r="J1689" s="550">
        <v>-500000</v>
      </c>
      <c r="K1689" s="550">
        <v>600000</v>
      </c>
      <c r="L1689" s="550">
        <v>600000</v>
      </c>
      <c r="M1689" s="550">
        <v>600000</v>
      </c>
      <c r="N1689" s="550">
        <v>0</v>
      </c>
      <c r="O1689" s="550">
        <v>0</v>
      </c>
      <c r="P1689" s="550">
        <v>0</v>
      </c>
      <c r="Q1689" s="550">
        <v>0</v>
      </c>
      <c r="R1689" s="550">
        <v>0</v>
      </c>
    </row>
    <row r="1690" spans="1:18">
      <c r="A1690" s="622" t="s">
        <v>1805</v>
      </c>
      <c r="B1690" s="622" t="s">
        <v>322</v>
      </c>
      <c r="C1690" s="551">
        <v>1100000</v>
      </c>
      <c r="D1690" s="551">
        <v>0</v>
      </c>
      <c r="E1690" s="551">
        <v>0</v>
      </c>
      <c r="F1690" s="551">
        <v>0</v>
      </c>
      <c r="G1690" s="551">
        <v>0</v>
      </c>
      <c r="H1690" s="551">
        <v>0</v>
      </c>
      <c r="I1690" s="551">
        <v>0</v>
      </c>
      <c r="J1690" s="551">
        <v>0</v>
      </c>
      <c r="K1690" s="551">
        <v>1100000</v>
      </c>
      <c r="L1690" s="551">
        <v>1095400</v>
      </c>
      <c r="M1690" s="551">
        <v>1095400</v>
      </c>
      <c r="N1690" s="551">
        <v>0</v>
      </c>
      <c r="O1690" s="551">
        <v>0</v>
      </c>
      <c r="P1690" s="551">
        <v>0</v>
      </c>
      <c r="Q1690" s="551">
        <v>0</v>
      </c>
      <c r="R1690" s="551">
        <v>4600</v>
      </c>
    </row>
    <row r="1691" spans="1:18">
      <c r="A1691" s="626" t="s">
        <v>1806</v>
      </c>
      <c r="B1691" s="626" t="s">
        <v>323</v>
      </c>
      <c r="C1691" s="550">
        <v>1100000</v>
      </c>
      <c r="D1691" s="550">
        <v>0</v>
      </c>
      <c r="E1691" s="550">
        <v>0</v>
      </c>
      <c r="F1691" s="550">
        <v>0</v>
      </c>
      <c r="G1691" s="550"/>
      <c r="H1691" s="550">
        <v>0</v>
      </c>
      <c r="I1691" s="550"/>
      <c r="J1691" s="550">
        <v>0</v>
      </c>
      <c r="K1691" s="550">
        <v>1100000</v>
      </c>
      <c r="L1691" s="550">
        <v>1095400</v>
      </c>
      <c r="M1691" s="550">
        <v>1095400</v>
      </c>
      <c r="N1691" s="550">
        <v>0</v>
      </c>
      <c r="O1691" s="550">
        <v>0</v>
      </c>
      <c r="P1691" s="550">
        <v>0</v>
      </c>
      <c r="Q1691" s="550">
        <v>0</v>
      </c>
      <c r="R1691" s="550">
        <v>4600</v>
      </c>
    </row>
    <row r="1692" spans="1:18">
      <c r="A1692" s="622" t="s">
        <v>1805</v>
      </c>
      <c r="B1692" s="622" t="s">
        <v>147</v>
      </c>
      <c r="C1692" s="551">
        <v>1700000</v>
      </c>
      <c r="D1692" s="551">
        <v>0</v>
      </c>
      <c r="E1692" s="551">
        <v>0</v>
      </c>
      <c r="F1692" s="551">
        <v>0</v>
      </c>
      <c r="G1692" s="551">
        <v>0</v>
      </c>
      <c r="H1692" s="551">
        <v>0</v>
      </c>
      <c r="I1692" s="551">
        <v>0</v>
      </c>
      <c r="J1692" s="551">
        <v>0</v>
      </c>
      <c r="K1692" s="551">
        <v>1700000</v>
      </c>
      <c r="L1692" s="551">
        <v>1695900</v>
      </c>
      <c r="M1692" s="551">
        <v>1695900</v>
      </c>
      <c r="N1692" s="551">
        <v>0</v>
      </c>
      <c r="O1692" s="551">
        <v>0</v>
      </c>
      <c r="P1692" s="551">
        <v>0</v>
      </c>
      <c r="Q1692" s="551">
        <v>0</v>
      </c>
      <c r="R1692" s="551">
        <v>4100</v>
      </c>
    </row>
    <row r="1693" spans="1:18">
      <c r="A1693" s="626" t="s">
        <v>1806</v>
      </c>
      <c r="B1693" s="626" t="s">
        <v>148</v>
      </c>
      <c r="C1693" s="550">
        <v>1700000</v>
      </c>
      <c r="D1693" s="550">
        <v>0</v>
      </c>
      <c r="E1693" s="550">
        <v>0</v>
      </c>
      <c r="F1693" s="550">
        <v>0</v>
      </c>
      <c r="G1693" s="550"/>
      <c r="H1693" s="550">
        <v>0</v>
      </c>
      <c r="I1693" s="550"/>
      <c r="J1693" s="550">
        <v>0</v>
      </c>
      <c r="K1693" s="550">
        <v>1700000</v>
      </c>
      <c r="L1693" s="550">
        <v>1695900</v>
      </c>
      <c r="M1693" s="550">
        <v>1695900</v>
      </c>
      <c r="N1693" s="550">
        <v>0</v>
      </c>
      <c r="O1693" s="550">
        <v>0</v>
      </c>
      <c r="P1693" s="550">
        <v>0</v>
      </c>
      <c r="Q1693" s="550">
        <v>0</v>
      </c>
      <c r="R1693" s="550">
        <v>4100</v>
      </c>
    </row>
    <row r="1694" spans="1:18">
      <c r="A1694" s="626" t="s">
        <v>1804</v>
      </c>
      <c r="B1694" s="626" t="s">
        <v>2453</v>
      </c>
      <c r="C1694" s="550">
        <v>5747000</v>
      </c>
      <c r="D1694" s="550">
        <v>0</v>
      </c>
      <c r="E1694" s="550">
        <v>0</v>
      </c>
      <c r="F1694" s="550">
        <v>-1190000</v>
      </c>
      <c r="G1694" s="550">
        <v>0</v>
      </c>
      <c r="H1694" s="550">
        <v>0</v>
      </c>
      <c r="I1694" s="550">
        <v>0</v>
      </c>
      <c r="J1694" s="550">
        <v>-1190000</v>
      </c>
      <c r="K1694" s="550">
        <v>4557000</v>
      </c>
      <c r="L1694" s="550">
        <v>4531000</v>
      </c>
      <c r="M1694" s="550">
        <v>4531000</v>
      </c>
      <c r="N1694" s="550">
        <v>0</v>
      </c>
      <c r="O1694" s="550">
        <v>0</v>
      </c>
      <c r="P1694" s="550">
        <v>0</v>
      </c>
      <c r="Q1694" s="550">
        <v>0</v>
      </c>
      <c r="R1694" s="550">
        <v>26000</v>
      </c>
    </row>
    <row r="1695" spans="1:18">
      <c r="A1695" s="622" t="s">
        <v>1805</v>
      </c>
      <c r="B1695" s="622" t="s">
        <v>321</v>
      </c>
      <c r="C1695" s="551">
        <v>1047000</v>
      </c>
      <c r="D1695" s="551">
        <v>0</v>
      </c>
      <c r="E1695" s="551">
        <v>0</v>
      </c>
      <c r="F1695" s="551">
        <v>0</v>
      </c>
      <c r="G1695" s="551">
        <v>0</v>
      </c>
      <c r="H1695" s="551">
        <v>0</v>
      </c>
      <c r="I1695" s="551">
        <v>0</v>
      </c>
      <c r="J1695" s="551">
        <v>0</v>
      </c>
      <c r="K1695" s="551">
        <v>1047000</v>
      </c>
      <c r="L1695" s="551">
        <v>1043600</v>
      </c>
      <c r="M1695" s="551">
        <v>1043600</v>
      </c>
      <c r="N1695" s="551">
        <v>0</v>
      </c>
      <c r="O1695" s="551">
        <v>0</v>
      </c>
      <c r="P1695" s="551">
        <v>0</v>
      </c>
      <c r="Q1695" s="551">
        <v>0</v>
      </c>
      <c r="R1695" s="551">
        <v>3400</v>
      </c>
    </row>
    <row r="1696" spans="1:18">
      <c r="A1696" s="626" t="s">
        <v>1806</v>
      </c>
      <c r="B1696" s="626" t="s">
        <v>144</v>
      </c>
      <c r="C1696" s="550">
        <v>1047000</v>
      </c>
      <c r="D1696" s="550">
        <v>0</v>
      </c>
      <c r="E1696" s="550">
        <v>0</v>
      </c>
      <c r="F1696" s="550">
        <v>0</v>
      </c>
      <c r="G1696" s="550"/>
      <c r="H1696" s="550">
        <v>0</v>
      </c>
      <c r="I1696" s="550"/>
      <c r="J1696" s="550">
        <v>0</v>
      </c>
      <c r="K1696" s="550">
        <v>1047000</v>
      </c>
      <c r="L1696" s="550">
        <v>1043600</v>
      </c>
      <c r="M1696" s="550">
        <v>1043600</v>
      </c>
      <c r="N1696" s="550">
        <v>0</v>
      </c>
      <c r="O1696" s="550">
        <v>0</v>
      </c>
      <c r="P1696" s="550">
        <v>0</v>
      </c>
      <c r="Q1696" s="550">
        <v>0</v>
      </c>
      <c r="R1696" s="550">
        <v>3400</v>
      </c>
    </row>
    <row r="1697" spans="1:18">
      <c r="A1697" s="622" t="s">
        <v>1805</v>
      </c>
      <c r="B1697" s="622" t="s">
        <v>192</v>
      </c>
      <c r="C1697" s="551">
        <v>1000000</v>
      </c>
      <c r="D1697" s="551">
        <v>0</v>
      </c>
      <c r="E1697" s="551">
        <v>0</v>
      </c>
      <c r="F1697" s="551">
        <v>-200000</v>
      </c>
      <c r="G1697" s="551">
        <v>0</v>
      </c>
      <c r="H1697" s="551">
        <v>0</v>
      </c>
      <c r="I1697" s="551">
        <v>0</v>
      </c>
      <c r="J1697" s="551">
        <v>-200000</v>
      </c>
      <c r="K1697" s="551">
        <v>800000</v>
      </c>
      <c r="L1697" s="551">
        <v>800000</v>
      </c>
      <c r="M1697" s="551">
        <v>800000</v>
      </c>
      <c r="N1697" s="551">
        <v>0</v>
      </c>
      <c r="O1697" s="551">
        <v>0</v>
      </c>
      <c r="P1697" s="551">
        <v>0</v>
      </c>
      <c r="Q1697" s="551">
        <v>0</v>
      </c>
      <c r="R1697" s="551">
        <v>0</v>
      </c>
    </row>
    <row r="1698" spans="1:18">
      <c r="A1698" s="626" t="s">
        <v>1806</v>
      </c>
      <c r="B1698" s="626" t="s">
        <v>226</v>
      </c>
      <c r="C1698" s="550">
        <v>1000000</v>
      </c>
      <c r="D1698" s="550">
        <v>0</v>
      </c>
      <c r="E1698" s="550">
        <v>0</v>
      </c>
      <c r="F1698" s="550">
        <v>-200000</v>
      </c>
      <c r="G1698" s="550"/>
      <c r="H1698" s="550">
        <v>0</v>
      </c>
      <c r="I1698" s="550"/>
      <c r="J1698" s="550">
        <v>-200000</v>
      </c>
      <c r="K1698" s="550">
        <v>800000</v>
      </c>
      <c r="L1698" s="550">
        <v>800000</v>
      </c>
      <c r="M1698" s="550">
        <v>800000</v>
      </c>
      <c r="N1698" s="550">
        <v>0</v>
      </c>
      <c r="O1698" s="550">
        <v>0</v>
      </c>
      <c r="P1698" s="550">
        <v>0</v>
      </c>
      <c r="Q1698" s="550">
        <v>0</v>
      </c>
      <c r="R1698" s="550">
        <v>0</v>
      </c>
    </row>
    <row r="1699" spans="1:18">
      <c r="A1699" s="622" t="s">
        <v>1805</v>
      </c>
      <c r="B1699" s="622" t="s">
        <v>322</v>
      </c>
      <c r="C1699" s="551">
        <v>1500000</v>
      </c>
      <c r="D1699" s="551">
        <v>0</v>
      </c>
      <c r="E1699" s="551">
        <v>0</v>
      </c>
      <c r="F1699" s="551">
        <v>-770000</v>
      </c>
      <c r="G1699" s="551">
        <v>0</v>
      </c>
      <c r="H1699" s="551">
        <v>0</v>
      </c>
      <c r="I1699" s="551">
        <v>0</v>
      </c>
      <c r="J1699" s="551">
        <v>-770000</v>
      </c>
      <c r="K1699" s="551">
        <v>730000</v>
      </c>
      <c r="L1699" s="551">
        <v>729100</v>
      </c>
      <c r="M1699" s="551">
        <v>729100</v>
      </c>
      <c r="N1699" s="551">
        <v>0</v>
      </c>
      <c r="O1699" s="551">
        <v>0</v>
      </c>
      <c r="P1699" s="551">
        <v>0</v>
      </c>
      <c r="Q1699" s="551">
        <v>0</v>
      </c>
      <c r="R1699" s="551">
        <v>900</v>
      </c>
    </row>
    <row r="1700" spans="1:18">
      <c r="A1700" s="626" t="s">
        <v>1806</v>
      </c>
      <c r="B1700" s="626" t="s">
        <v>323</v>
      </c>
      <c r="C1700" s="550">
        <v>1500000</v>
      </c>
      <c r="D1700" s="550">
        <v>0</v>
      </c>
      <c r="E1700" s="550">
        <v>0</v>
      </c>
      <c r="F1700" s="550">
        <v>-770000</v>
      </c>
      <c r="G1700" s="550"/>
      <c r="H1700" s="550">
        <v>0</v>
      </c>
      <c r="I1700" s="550"/>
      <c r="J1700" s="550">
        <v>-770000</v>
      </c>
      <c r="K1700" s="550">
        <v>730000</v>
      </c>
      <c r="L1700" s="550">
        <v>729100</v>
      </c>
      <c r="M1700" s="550">
        <v>729100</v>
      </c>
      <c r="N1700" s="550">
        <v>0</v>
      </c>
      <c r="O1700" s="550">
        <v>0</v>
      </c>
      <c r="P1700" s="550">
        <v>0</v>
      </c>
      <c r="Q1700" s="550">
        <v>0</v>
      </c>
      <c r="R1700" s="550">
        <v>900</v>
      </c>
    </row>
    <row r="1701" spans="1:18">
      <c r="A1701" s="622" t="s">
        <v>1805</v>
      </c>
      <c r="B1701" s="622" t="s">
        <v>147</v>
      </c>
      <c r="C1701" s="551">
        <v>2200000</v>
      </c>
      <c r="D1701" s="551">
        <v>0</v>
      </c>
      <c r="E1701" s="551">
        <v>0</v>
      </c>
      <c r="F1701" s="551">
        <v>-220000</v>
      </c>
      <c r="G1701" s="551">
        <v>0</v>
      </c>
      <c r="H1701" s="551">
        <v>0</v>
      </c>
      <c r="I1701" s="551">
        <v>0</v>
      </c>
      <c r="J1701" s="551">
        <v>-220000</v>
      </c>
      <c r="K1701" s="551">
        <v>1980000</v>
      </c>
      <c r="L1701" s="551">
        <v>1958300</v>
      </c>
      <c r="M1701" s="551">
        <v>1958300</v>
      </c>
      <c r="N1701" s="551">
        <v>0</v>
      </c>
      <c r="O1701" s="551">
        <v>0</v>
      </c>
      <c r="P1701" s="551">
        <v>0</v>
      </c>
      <c r="Q1701" s="551">
        <v>0</v>
      </c>
      <c r="R1701" s="551">
        <v>21700</v>
      </c>
    </row>
    <row r="1702" spans="1:18">
      <c r="A1702" s="626" t="s">
        <v>1806</v>
      </c>
      <c r="B1702" s="626" t="s">
        <v>149</v>
      </c>
      <c r="C1702" s="550">
        <v>400000</v>
      </c>
      <c r="D1702" s="550">
        <v>0</v>
      </c>
      <c r="E1702" s="550">
        <v>0</v>
      </c>
      <c r="F1702" s="550">
        <v>-220000</v>
      </c>
      <c r="G1702" s="550"/>
      <c r="H1702" s="550">
        <v>0</v>
      </c>
      <c r="I1702" s="550"/>
      <c r="J1702" s="550">
        <v>-220000</v>
      </c>
      <c r="K1702" s="550">
        <v>180000</v>
      </c>
      <c r="L1702" s="550">
        <v>180000</v>
      </c>
      <c r="M1702" s="550">
        <v>180000</v>
      </c>
      <c r="N1702" s="550">
        <v>0</v>
      </c>
      <c r="O1702" s="550">
        <v>0</v>
      </c>
      <c r="P1702" s="550">
        <v>0</v>
      </c>
      <c r="Q1702" s="550">
        <v>0</v>
      </c>
      <c r="R1702" s="550">
        <v>0</v>
      </c>
    </row>
    <row r="1703" spans="1:18">
      <c r="A1703" s="626" t="s">
        <v>1806</v>
      </c>
      <c r="B1703" s="626" t="s">
        <v>148</v>
      </c>
      <c r="C1703" s="550">
        <v>1800000</v>
      </c>
      <c r="D1703" s="550">
        <v>0</v>
      </c>
      <c r="E1703" s="550">
        <v>0</v>
      </c>
      <c r="F1703" s="550">
        <v>0</v>
      </c>
      <c r="G1703" s="550"/>
      <c r="H1703" s="550">
        <v>0</v>
      </c>
      <c r="I1703" s="550"/>
      <c r="J1703" s="550">
        <v>0</v>
      </c>
      <c r="K1703" s="550">
        <v>1800000</v>
      </c>
      <c r="L1703" s="550">
        <v>1778300</v>
      </c>
      <c r="M1703" s="550">
        <v>1778300</v>
      </c>
      <c r="N1703" s="550">
        <v>0</v>
      </c>
      <c r="O1703" s="550">
        <v>0</v>
      </c>
      <c r="P1703" s="550">
        <v>0</v>
      </c>
      <c r="Q1703" s="550">
        <v>0</v>
      </c>
      <c r="R1703" s="550">
        <v>21700</v>
      </c>
    </row>
    <row r="1704" spans="1:18">
      <c r="A1704" s="626" t="s">
        <v>1804</v>
      </c>
      <c r="B1704" s="626" t="s">
        <v>2455</v>
      </c>
      <c r="C1704" s="550">
        <v>81279000</v>
      </c>
      <c r="D1704" s="550">
        <v>0</v>
      </c>
      <c r="E1704" s="550">
        <v>0</v>
      </c>
      <c r="F1704" s="550">
        <v>0</v>
      </c>
      <c r="G1704" s="550">
        <v>0</v>
      </c>
      <c r="H1704" s="550">
        <v>0</v>
      </c>
      <c r="I1704" s="550">
        <v>0</v>
      </c>
      <c r="J1704" s="550">
        <v>0</v>
      </c>
      <c r="K1704" s="550">
        <v>81279000</v>
      </c>
      <c r="L1704" s="550">
        <v>79039540</v>
      </c>
      <c r="M1704" s="550">
        <v>79039540</v>
      </c>
      <c r="N1704" s="550">
        <v>0</v>
      </c>
      <c r="O1704" s="550">
        <v>0</v>
      </c>
      <c r="P1704" s="550">
        <v>0</v>
      </c>
      <c r="Q1704" s="550">
        <v>0</v>
      </c>
      <c r="R1704" s="550">
        <v>2239460</v>
      </c>
    </row>
    <row r="1705" spans="1:18">
      <c r="A1705" s="622" t="s">
        <v>1805</v>
      </c>
      <c r="B1705" s="622" t="s">
        <v>321</v>
      </c>
      <c r="C1705" s="551">
        <v>16750000</v>
      </c>
      <c r="D1705" s="551">
        <v>0</v>
      </c>
      <c r="E1705" s="551">
        <v>0</v>
      </c>
      <c r="F1705" s="551">
        <v>0</v>
      </c>
      <c r="G1705" s="551">
        <v>0</v>
      </c>
      <c r="H1705" s="551">
        <v>0</v>
      </c>
      <c r="I1705" s="551">
        <v>0</v>
      </c>
      <c r="J1705" s="551">
        <v>0</v>
      </c>
      <c r="K1705" s="551">
        <v>16750000</v>
      </c>
      <c r="L1705" s="551">
        <v>16729940</v>
      </c>
      <c r="M1705" s="551">
        <v>16729940</v>
      </c>
      <c r="N1705" s="551">
        <v>0</v>
      </c>
      <c r="O1705" s="551">
        <v>0</v>
      </c>
      <c r="P1705" s="551">
        <v>0</v>
      </c>
      <c r="Q1705" s="551">
        <v>0</v>
      </c>
      <c r="R1705" s="551">
        <v>20060</v>
      </c>
    </row>
    <row r="1706" spans="1:18">
      <c r="A1706" s="626" t="s">
        <v>1806</v>
      </c>
      <c r="B1706" s="626" t="s">
        <v>144</v>
      </c>
      <c r="C1706" s="550">
        <v>16750000</v>
      </c>
      <c r="D1706" s="550">
        <v>0</v>
      </c>
      <c r="E1706" s="550">
        <v>0</v>
      </c>
      <c r="F1706" s="550">
        <v>0</v>
      </c>
      <c r="G1706" s="550"/>
      <c r="H1706" s="550">
        <v>0</v>
      </c>
      <c r="I1706" s="550"/>
      <c r="J1706" s="550">
        <v>0</v>
      </c>
      <c r="K1706" s="550">
        <v>16750000</v>
      </c>
      <c r="L1706" s="550">
        <v>16729940</v>
      </c>
      <c r="M1706" s="550">
        <v>16729940</v>
      </c>
      <c r="N1706" s="550">
        <v>0</v>
      </c>
      <c r="O1706" s="550">
        <v>0</v>
      </c>
      <c r="P1706" s="550">
        <v>0</v>
      </c>
      <c r="Q1706" s="550">
        <v>0</v>
      </c>
      <c r="R1706" s="550">
        <v>20060</v>
      </c>
    </row>
    <row r="1707" spans="1:18">
      <c r="A1707" s="622" t="s">
        <v>1805</v>
      </c>
      <c r="B1707" s="622" t="s">
        <v>1882</v>
      </c>
      <c r="C1707" s="551">
        <v>3780000</v>
      </c>
      <c r="D1707" s="551">
        <v>0</v>
      </c>
      <c r="E1707" s="551">
        <v>0</v>
      </c>
      <c r="F1707" s="551">
        <v>0</v>
      </c>
      <c r="G1707" s="551">
        <v>0</v>
      </c>
      <c r="H1707" s="551">
        <v>0</v>
      </c>
      <c r="I1707" s="551">
        <v>0</v>
      </c>
      <c r="J1707" s="551">
        <v>0</v>
      </c>
      <c r="K1707" s="551">
        <v>3780000</v>
      </c>
      <c r="L1707" s="551">
        <v>2747400</v>
      </c>
      <c r="M1707" s="551">
        <v>2747400</v>
      </c>
      <c r="N1707" s="551">
        <v>0</v>
      </c>
      <c r="O1707" s="551">
        <v>0</v>
      </c>
      <c r="P1707" s="551">
        <v>0</v>
      </c>
      <c r="Q1707" s="551">
        <v>0</v>
      </c>
      <c r="R1707" s="551">
        <v>1032600</v>
      </c>
    </row>
    <row r="1708" spans="1:18">
      <c r="A1708" s="626" t="s">
        <v>1806</v>
      </c>
      <c r="B1708" s="623" t="s">
        <v>2409</v>
      </c>
      <c r="C1708" s="550">
        <v>3780000</v>
      </c>
      <c r="D1708" s="550">
        <v>0</v>
      </c>
      <c r="E1708" s="550">
        <v>0</v>
      </c>
      <c r="F1708" s="550">
        <v>0</v>
      </c>
      <c r="G1708" s="550"/>
      <c r="H1708" s="550">
        <v>0</v>
      </c>
      <c r="I1708" s="550"/>
      <c r="J1708" s="550">
        <v>0</v>
      </c>
      <c r="K1708" s="550">
        <v>3780000</v>
      </c>
      <c r="L1708" s="550">
        <v>2747400</v>
      </c>
      <c r="M1708" s="550">
        <v>2747400</v>
      </c>
      <c r="N1708" s="550">
        <v>0</v>
      </c>
      <c r="O1708" s="550">
        <v>0</v>
      </c>
      <c r="P1708" s="550">
        <v>0</v>
      </c>
      <c r="Q1708" s="550">
        <v>0</v>
      </c>
      <c r="R1708" s="550">
        <v>1032600</v>
      </c>
    </row>
    <row r="1709" spans="1:18">
      <c r="A1709" s="622" t="s">
        <v>1805</v>
      </c>
      <c r="B1709" s="622" t="s">
        <v>192</v>
      </c>
      <c r="C1709" s="551">
        <v>8400000</v>
      </c>
      <c r="D1709" s="551">
        <v>0</v>
      </c>
      <c r="E1709" s="551">
        <v>0</v>
      </c>
      <c r="F1709" s="551">
        <v>0</v>
      </c>
      <c r="G1709" s="551">
        <v>0</v>
      </c>
      <c r="H1709" s="551">
        <v>0</v>
      </c>
      <c r="I1709" s="551">
        <v>0</v>
      </c>
      <c r="J1709" s="551">
        <v>0</v>
      </c>
      <c r="K1709" s="551">
        <v>8400000</v>
      </c>
      <c r="L1709" s="551">
        <v>8323420</v>
      </c>
      <c r="M1709" s="551">
        <v>8323420</v>
      </c>
      <c r="N1709" s="551">
        <v>0</v>
      </c>
      <c r="O1709" s="551">
        <v>0</v>
      </c>
      <c r="P1709" s="551">
        <v>0</v>
      </c>
      <c r="Q1709" s="551">
        <v>0</v>
      </c>
      <c r="R1709" s="551">
        <v>76580</v>
      </c>
    </row>
    <row r="1710" spans="1:18">
      <c r="A1710" s="626" t="s">
        <v>1806</v>
      </c>
      <c r="B1710" s="626" t="s">
        <v>226</v>
      </c>
      <c r="C1710" s="550">
        <v>8400000</v>
      </c>
      <c r="D1710" s="550">
        <v>0</v>
      </c>
      <c r="E1710" s="550">
        <v>0</v>
      </c>
      <c r="F1710" s="550">
        <v>0</v>
      </c>
      <c r="G1710" s="550"/>
      <c r="H1710" s="550">
        <v>0</v>
      </c>
      <c r="I1710" s="550"/>
      <c r="J1710" s="550">
        <v>0</v>
      </c>
      <c r="K1710" s="550">
        <v>8400000</v>
      </c>
      <c r="L1710" s="550">
        <v>8323420</v>
      </c>
      <c r="M1710" s="550">
        <v>8323420</v>
      </c>
      <c r="N1710" s="550">
        <v>0</v>
      </c>
      <c r="O1710" s="550">
        <v>0</v>
      </c>
      <c r="P1710" s="550">
        <v>0</v>
      </c>
      <c r="Q1710" s="550">
        <v>0</v>
      </c>
      <c r="R1710" s="550">
        <v>76580</v>
      </c>
    </row>
    <row r="1711" spans="1:18">
      <c r="A1711" s="622" t="s">
        <v>1805</v>
      </c>
      <c r="B1711" s="622" t="s">
        <v>322</v>
      </c>
      <c r="C1711" s="551">
        <v>2500000</v>
      </c>
      <c r="D1711" s="551">
        <v>0</v>
      </c>
      <c r="E1711" s="551">
        <v>0</v>
      </c>
      <c r="F1711" s="551">
        <v>0</v>
      </c>
      <c r="G1711" s="551">
        <v>0</v>
      </c>
      <c r="H1711" s="551">
        <v>0</v>
      </c>
      <c r="I1711" s="551">
        <v>0</v>
      </c>
      <c r="J1711" s="551">
        <v>0</v>
      </c>
      <c r="K1711" s="551">
        <v>2500000</v>
      </c>
      <c r="L1711" s="551">
        <v>2297200</v>
      </c>
      <c r="M1711" s="551">
        <v>2297200</v>
      </c>
      <c r="N1711" s="551">
        <v>0</v>
      </c>
      <c r="O1711" s="551">
        <v>0</v>
      </c>
      <c r="P1711" s="551">
        <v>0</v>
      </c>
      <c r="Q1711" s="551">
        <v>0</v>
      </c>
      <c r="R1711" s="551">
        <v>202800</v>
      </c>
    </row>
    <row r="1712" spans="1:18">
      <c r="A1712" s="626" t="s">
        <v>1806</v>
      </c>
      <c r="B1712" s="626" t="s">
        <v>323</v>
      </c>
      <c r="C1712" s="550">
        <v>2500000</v>
      </c>
      <c r="D1712" s="550">
        <v>0</v>
      </c>
      <c r="E1712" s="550">
        <v>0</v>
      </c>
      <c r="F1712" s="550">
        <v>0</v>
      </c>
      <c r="G1712" s="550"/>
      <c r="H1712" s="550">
        <v>0</v>
      </c>
      <c r="I1712" s="550"/>
      <c r="J1712" s="550">
        <v>0</v>
      </c>
      <c r="K1712" s="550">
        <v>2500000</v>
      </c>
      <c r="L1712" s="550">
        <v>2297200</v>
      </c>
      <c r="M1712" s="550">
        <v>2297200</v>
      </c>
      <c r="N1712" s="550">
        <v>0</v>
      </c>
      <c r="O1712" s="550">
        <v>0</v>
      </c>
      <c r="P1712" s="550">
        <v>0</v>
      </c>
      <c r="Q1712" s="550">
        <v>0</v>
      </c>
      <c r="R1712" s="550">
        <v>202800</v>
      </c>
    </row>
    <row r="1713" spans="1:18">
      <c r="A1713" s="622" t="s">
        <v>1805</v>
      </c>
      <c r="B1713" s="622" t="s">
        <v>147</v>
      </c>
      <c r="C1713" s="551">
        <v>49849000</v>
      </c>
      <c r="D1713" s="551">
        <v>0</v>
      </c>
      <c r="E1713" s="551">
        <v>0</v>
      </c>
      <c r="F1713" s="551">
        <v>0</v>
      </c>
      <c r="G1713" s="551">
        <v>0</v>
      </c>
      <c r="H1713" s="551">
        <v>0</v>
      </c>
      <c r="I1713" s="551">
        <v>0</v>
      </c>
      <c r="J1713" s="551">
        <v>0</v>
      </c>
      <c r="K1713" s="551">
        <v>49849000</v>
      </c>
      <c r="L1713" s="551">
        <v>48941580</v>
      </c>
      <c r="M1713" s="551">
        <v>48941580</v>
      </c>
      <c r="N1713" s="551">
        <v>0</v>
      </c>
      <c r="O1713" s="551">
        <v>0</v>
      </c>
      <c r="P1713" s="551">
        <v>0</v>
      </c>
      <c r="Q1713" s="551">
        <v>0</v>
      </c>
      <c r="R1713" s="551">
        <v>907420</v>
      </c>
    </row>
    <row r="1714" spans="1:18">
      <c r="A1714" s="626" t="s">
        <v>1806</v>
      </c>
      <c r="B1714" s="626" t="s">
        <v>149</v>
      </c>
      <c r="C1714" s="550">
        <v>11499000</v>
      </c>
      <c r="D1714" s="550">
        <v>0</v>
      </c>
      <c r="E1714" s="550">
        <v>0</v>
      </c>
      <c r="F1714" s="550">
        <v>-985300</v>
      </c>
      <c r="G1714" s="550"/>
      <c r="H1714" s="550">
        <v>0</v>
      </c>
      <c r="I1714" s="550"/>
      <c r="J1714" s="550">
        <v>-985300</v>
      </c>
      <c r="K1714" s="550">
        <v>10513700</v>
      </c>
      <c r="L1714" s="550">
        <v>10513700</v>
      </c>
      <c r="M1714" s="550">
        <v>10513700</v>
      </c>
      <c r="N1714" s="550">
        <v>0</v>
      </c>
      <c r="O1714" s="550">
        <v>0</v>
      </c>
      <c r="P1714" s="550">
        <v>0</v>
      </c>
      <c r="Q1714" s="550">
        <v>0</v>
      </c>
      <c r="R1714" s="550">
        <v>0</v>
      </c>
    </row>
    <row r="1715" spans="1:18">
      <c r="A1715" s="626" t="s">
        <v>1806</v>
      </c>
      <c r="B1715" s="626" t="s">
        <v>148</v>
      </c>
      <c r="C1715" s="550">
        <v>38350000</v>
      </c>
      <c r="D1715" s="550">
        <v>0</v>
      </c>
      <c r="E1715" s="550">
        <v>0</v>
      </c>
      <c r="F1715" s="550">
        <v>985300</v>
      </c>
      <c r="G1715" s="550"/>
      <c r="H1715" s="550">
        <v>0</v>
      </c>
      <c r="I1715" s="550"/>
      <c r="J1715" s="550">
        <v>985300</v>
      </c>
      <c r="K1715" s="550">
        <v>39335300</v>
      </c>
      <c r="L1715" s="550">
        <v>38427880</v>
      </c>
      <c r="M1715" s="550">
        <v>38427880</v>
      </c>
      <c r="N1715" s="550">
        <v>0</v>
      </c>
      <c r="O1715" s="550">
        <v>0</v>
      </c>
      <c r="P1715" s="550">
        <v>0</v>
      </c>
      <c r="Q1715" s="550">
        <v>0</v>
      </c>
      <c r="R1715" s="550">
        <v>907420</v>
      </c>
    </row>
    <row r="1716" spans="1:18">
      <c r="A1716" s="626" t="s">
        <v>1804</v>
      </c>
      <c r="B1716" s="626" t="s">
        <v>2458</v>
      </c>
      <c r="C1716" s="550">
        <v>20554000</v>
      </c>
      <c r="D1716" s="550">
        <v>0</v>
      </c>
      <c r="E1716" s="550">
        <v>0</v>
      </c>
      <c r="F1716" s="550">
        <v>0</v>
      </c>
      <c r="G1716" s="550">
        <v>0</v>
      </c>
      <c r="H1716" s="550">
        <v>0</v>
      </c>
      <c r="I1716" s="550">
        <v>0</v>
      </c>
      <c r="J1716" s="550">
        <v>0</v>
      </c>
      <c r="K1716" s="550">
        <v>20554000</v>
      </c>
      <c r="L1716" s="550">
        <v>19806040</v>
      </c>
      <c r="M1716" s="550">
        <v>19806040</v>
      </c>
      <c r="N1716" s="550">
        <v>0</v>
      </c>
      <c r="O1716" s="550">
        <v>0</v>
      </c>
      <c r="P1716" s="550">
        <v>0</v>
      </c>
      <c r="Q1716" s="550">
        <v>0</v>
      </c>
      <c r="R1716" s="550">
        <v>747960</v>
      </c>
    </row>
    <row r="1717" spans="1:18">
      <c r="A1717" s="622" t="s">
        <v>1805</v>
      </c>
      <c r="B1717" s="622" t="s">
        <v>321</v>
      </c>
      <c r="C1717" s="551">
        <v>8520000</v>
      </c>
      <c r="D1717" s="551">
        <v>0</v>
      </c>
      <c r="E1717" s="551">
        <v>0</v>
      </c>
      <c r="F1717" s="551">
        <v>0</v>
      </c>
      <c r="G1717" s="551">
        <v>0</v>
      </c>
      <c r="H1717" s="551">
        <v>0</v>
      </c>
      <c r="I1717" s="551">
        <v>0</v>
      </c>
      <c r="J1717" s="551">
        <v>0</v>
      </c>
      <c r="K1717" s="551">
        <v>8520000</v>
      </c>
      <c r="L1717" s="551">
        <v>8518500</v>
      </c>
      <c r="M1717" s="551">
        <v>8518500</v>
      </c>
      <c r="N1717" s="551">
        <v>0</v>
      </c>
      <c r="O1717" s="551">
        <v>0</v>
      </c>
      <c r="P1717" s="551">
        <v>0</v>
      </c>
      <c r="Q1717" s="551">
        <v>0</v>
      </c>
      <c r="R1717" s="551">
        <v>1500</v>
      </c>
    </row>
    <row r="1718" spans="1:18">
      <c r="A1718" s="626" t="s">
        <v>1806</v>
      </c>
      <c r="B1718" s="626" t="s">
        <v>144</v>
      </c>
      <c r="C1718" s="550">
        <v>8520000</v>
      </c>
      <c r="D1718" s="550">
        <v>0</v>
      </c>
      <c r="E1718" s="550">
        <v>0</v>
      </c>
      <c r="F1718" s="550">
        <v>0</v>
      </c>
      <c r="G1718" s="550"/>
      <c r="H1718" s="550">
        <v>0</v>
      </c>
      <c r="I1718" s="550"/>
      <c r="J1718" s="550">
        <v>0</v>
      </c>
      <c r="K1718" s="550">
        <v>8520000</v>
      </c>
      <c r="L1718" s="550">
        <v>8518500</v>
      </c>
      <c r="M1718" s="550">
        <v>8518500</v>
      </c>
      <c r="N1718" s="550">
        <v>0</v>
      </c>
      <c r="O1718" s="550">
        <v>0</v>
      </c>
      <c r="P1718" s="550">
        <v>0</v>
      </c>
      <c r="Q1718" s="550">
        <v>0</v>
      </c>
      <c r="R1718" s="550">
        <v>1500</v>
      </c>
    </row>
    <row r="1719" spans="1:18">
      <c r="A1719" s="622" t="s">
        <v>1805</v>
      </c>
      <c r="B1719" s="622" t="s">
        <v>1882</v>
      </c>
      <c r="C1719" s="551">
        <v>4044000</v>
      </c>
      <c r="D1719" s="551">
        <v>0</v>
      </c>
      <c r="E1719" s="551">
        <v>0</v>
      </c>
      <c r="F1719" s="551">
        <v>300000</v>
      </c>
      <c r="G1719" s="551">
        <v>0</v>
      </c>
      <c r="H1719" s="551">
        <v>0</v>
      </c>
      <c r="I1719" s="551">
        <v>0</v>
      </c>
      <c r="J1719" s="551">
        <v>300000</v>
      </c>
      <c r="K1719" s="551">
        <v>4344000</v>
      </c>
      <c r="L1719" s="551">
        <v>4142200</v>
      </c>
      <c r="M1719" s="551">
        <v>4142200</v>
      </c>
      <c r="N1719" s="551">
        <v>0</v>
      </c>
      <c r="O1719" s="551">
        <v>0</v>
      </c>
      <c r="P1719" s="551">
        <v>0</v>
      </c>
      <c r="Q1719" s="551">
        <v>0</v>
      </c>
      <c r="R1719" s="551">
        <v>201800</v>
      </c>
    </row>
    <row r="1720" spans="1:18">
      <c r="A1720" s="626" t="s">
        <v>1806</v>
      </c>
      <c r="B1720" s="623" t="s">
        <v>2409</v>
      </c>
      <c r="C1720" s="550">
        <v>4044000</v>
      </c>
      <c r="D1720" s="550">
        <v>0</v>
      </c>
      <c r="E1720" s="550">
        <v>0</v>
      </c>
      <c r="F1720" s="550">
        <v>300000</v>
      </c>
      <c r="G1720" s="550"/>
      <c r="H1720" s="550">
        <v>0</v>
      </c>
      <c r="I1720" s="550"/>
      <c r="J1720" s="550">
        <v>300000</v>
      </c>
      <c r="K1720" s="550">
        <v>4344000</v>
      </c>
      <c r="L1720" s="550">
        <v>4142200</v>
      </c>
      <c r="M1720" s="550">
        <v>4142200</v>
      </c>
      <c r="N1720" s="550">
        <v>0</v>
      </c>
      <c r="O1720" s="550">
        <v>0</v>
      </c>
      <c r="P1720" s="550">
        <v>0</v>
      </c>
      <c r="Q1720" s="550">
        <v>0</v>
      </c>
      <c r="R1720" s="550">
        <v>201800</v>
      </c>
    </row>
    <row r="1721" spans="1:18">
      <c r="A1721" s="622" t="s">
        <v>1805</v>
      </c>
      <c r="B1721" s="622" t="s">
        <v>192</v>
      </c>
      <c r="C1721" s="551">
        <v>690000</v>
      </c>
      <c r="D1721" s="551">
        <v>0</v>
      </c>
      <c r="E1721" s="551">
        <v>0</v>
      </c>
      <c r="F1721" s="551">
        <v>0</v>
      </c>
      <c r="G1721" s="551">
        <v>0</v>
      </c>
      <c r="H1721" s="551">
        <v>0</v>
      </c>
      <c r="I1721" s="551">
        <v>0</v>
      </c>
      <c r="J1721" s="551">
        <v>0</v>
      </c>
      <c r="K1721" s="551">
        <v>690000</v>
      </c>
      <c r="L1721" s="551">
        <v>670030</v>
      </c>
      <c r="M1721" s="551">
        <v>670030</v>
      </c>
      <c r="N1721" s="551">
        <v>0</v>
      </c>
      <c r="O1721" s="551">
        <v>0</v>
      </c>
      <c r="P1721" s="551">
        <v>0</v>
      </c>
      <c r="Q1721" s="551">
        <v>0</v>
      </c>
      <c r="R1721" s="551">
        <v>19970</v>
      </c>
    </row>
    <row r="1722" spans="1:18">
      <c r="A1722" s="626" t="s">
        <v>1806</v>
      </c>
      <c r="B1722" s="626" t="s">
        <v>226</v>
      </c>
      <c r="C1722" s="550">
        <v>690000</v>
      </c>
      <c r="D1722" s="550">
        <v>0</v>
      </c>
      <c r="E1722" s="550">
        <v>0</v>
      </c>
      <c r="F1722" s="550">
        <v>0</v>
      </c>
      <c r="G1722" s="550"/>
      <c r="H1722" s="550">
        <v>0</v>
      </c>
      <c r="I1722" s="550"/>
      <c r="J1722" s="550">
        <v>0</v>
      </c>
      <c r="K1722" s="550">
        <v>690000</v>
      </c>
      <c r="L1722" s="550">
        <v>670030</v>
      </c>
      <c r="M1722" s="550">
        <v>670030</v>
      </c>
      <c r="N1722" s="550">
        <v>0</v>
      </c>
      <c r="O1722" s="550">
        <v>0</v>
      </c>
      <c r="P1722" s="550">
        <v>0</v>
      </c>
      <c r="Q1722" s="550">
        <v>0</v>
      </c>
      <c r="R1722" s="550">
        <v>19970</v>
      </c>
    </row>
    <row r="1723" spans="1:18">
      <c r="A1723" s="622" t="s">
        <v>1805</v>
      </c>
      <c r="B1723" s="622" t="s">
        <v>322</v>
      </c>
      <c r="C1723" s="551">
        <v>5800000</v>
      </c>
      <c r="D1723" s="551">
        <v>0</v>
      </c>
      <c r="E1723" s="551">
        <v>0</v>
      </c>
      <c r="F1723" s="551">
        <v>1200000</v>
      </c>
      <c r="G1723" s="551">
        <v>0</v>
      </c>
      <c r="H1723" s="551">
        <v>0</v>
      </c>
      <c r="I1723" s="551">
        <v>0</v>
      </c>
      <c r="J1723" s="551">
        <v>1200000</v>
      </c>
      <c r="K1723" s="551">
        <v>7000000</v>
      </c>
      <c r="L1723" s="551">
        <v>6475310</v>
      </c>
      <c r="M1723" s="551">
        <v>6475310</v>
      </c>
      <c r="N1723" s="551">
        <v>0</v>
      </c>
      <c r="O1723" s="551">
        <v>0</v>
      </c>
      <c r="P1723" s="551">
        <v>0</v>
      </c>
      <c r="Q1723" s="551">
        <v>0</v>
      </c>
      <c r="R1723" s="551">
        <v>524690</v>
      </c>
    </row>
    <row r="1724" spans="1:18">
      <c r="A1724" s="626" t="s">
        <v>1806</v>
      </c>
      <c r="B1724" s="626" t="s">
        <v>323</v>
      </c>
      <c r="C1724" s="550">
        <v>5800000</v>
      </c>
      <c r="D1724" s="550">
        <v>0</v>
      </c>
      <c r="E1724" s="550">
        <v>0</v>
      </c>
      <c r="F1724" s="550">
        <v>1200000</v>
      </c>
      <c r="G1724" s="550"/>
      <c r="H1724" s="550">
        <v>0</v>
      </c>
      <c r="I1724" s="550"/>
      <c r="J1724" s="550">
        <v>1200000</v>
      </c>
      <c r="K1724" s="550">
        <v>7000000</v>
      </c>
      <c r="L1724" s="550">
        <v>6475310</v>
      </c>
      <c r="M1724" s="550">
        <v>6475310</v>
      </c>
      <c r="N1724" s="550">
        <v>0</v>
      </c>
      <c r="O1724" s="550">
        <v>0</v>
      </c>
      <c r="P1724" s="550">
        <v>0</v>
      </c>
      <c r="Q1724" s="550">
        <v>0</v>
      </c>
      <c r="R1724" s="550">
        <v>524690</v>
      </c>
    </row>
    <row r="1725" spans="1:18">
      <c r="A1725" s="622" t="s">
        <v>1805</v>
      </c>
      <c r="B1725" s="622" t="s">
        <v>147</v>
      </c>
      <c r="C1725" s="551">
        <v>1500000</v>
      </c>
      <c r="D1725" s="551">
        <v>0</v>
      </c>
      <c r="E1725" s="551">
        <v>0</v>
      </c>
      <c r="F1725" s="551">
        <v>-1500000</v>
      </c>
      <c r="G1725" s="551">
        <v>0</v>
      </c>
      <c r="H1725" s="551">
        <v>0</v>
      </c>
      <c r="I1725" s="551">
        <v>0</v>
      </c>
      <c r="J1725" s="551">
        <v>-1500000</v>
      </c>
      <c r="K1725" s="551">
        <v>0</v>
      </c>
      <c r="L1725" s="551">
        <v>0</v>
      </c>
      <c r="M1725" s="551">
        <v>0</v>
      </c>
      <c r="N1725" s="551">
        <v>0</v>
      </c>
      <c r="O1725" s="551">
        <v>0</v>
      </c>
      <c r="P1725" s="551">
        <v>0</v>
      </c>
      <c r="Q1725" s="551">
        <v>0</v>
      </c>
      <c r="R1725" s="551">
        <v>0</v>
      </c>
    </row>
    <row r="1726" spans="1:18">
      <c r="A1726" s="626" t="s">
        <v>1806</v>
      </c>
      <c r="B1726" s="626" t="s">
        <v>148</v>
      </c>
      <c r="C1726" s="550">
        <v>1500000</v>
      </c>
      <c r="D1726" s="550">
        <v>0</v>
      </c>
      <c r="E1726" s="550">
        <v>0</v>
      </c>
      <c r="F1726" s="550">
        <v>-1500000</v>
      </c>
      <c r="G1726" s="550"/>
      <c r="H1726" s="550">
        <v>0</v>
      </c>
      <c r="I1726" s="550"/>
      <c r="J1726" s="550">
        <v>-1500000</v>
      </c>
      <c r="K1726" s="550">
        <v>0</v>
      </c>
      <c r="L1726" s="550">
        <v>0</v>
      </c>
      <c r="M1726" s="550">
        <v>0</v>
      </c>
      <c r="N1726" s="550">
        <v>0</v>
      </c>
      <c r="O1726" s="550">
        <v>0</v>
      </c>
      <c r="P1726" s="550">
        <v>0</v>
      </c>
      <c r="Q1726" s="550">
        <v>0</v>
      </c>
      <c r="R1726" s="550">
        <v>0</v>
      </c>
    </row>
    <row r="1727" spans="1:18">
      <c r="A1727" s="626" t="s">
        <v>1804</v>
      </c>
      <c r="B1727" s="626" t="s">
        <v>2461</v>
      </c>
      <c r="C1727" s="550">
        <v>18473000</v>
      </c>
      <c r="D1727" s="550">
        <v>0</v>
      </c>
      <c r="E1727" s="550">
        <v>0</v>
      </c>
      <c r="F1727" s="550">
        <v>0</v>
      </c>
      <c r="G1727" s="550">
        <v>0</v>
      </c>
      <c r="H1727" s="550">
        <v>0</v>
      </c>
      <c r="I1727" s="550">
        <v>0</v>
      </c>
      <c r="J1727" s="550">
        <v>0</v>
      </c>
      <c r="K1727" s="550">
        <v>18473000</v>
      </c>
      <c r="L1727" s="550">
        <v>17534290</v>
      </c>
      <c r="M1727" s="550">
        <v>17534290</v>
      </c>
      <c r="N1727" s="550">
        <v>0</v>
      </c>
      <c r="O1727" s="550">
        <v>0</v>
      </c>
      <c r="P1727" s="550">
        <v>0</v>
      </c>
      <c r="Q1727" s="550">
        <v>0</v>
      </c>
      <c r="R1727" s="550">
        <v>938710</v>
      </c>
    </row>
    <row r="1728" spans="1:18">
      <c r="A1728" s="622" t="s">
        <v>1805</v>
      </c>
      <c r="B1728" s="622" t="s">
        <v>321</v>
      </c>
      <c r="C1728" s="551">
        <v>3800000</v>
      </c>
      <c r="D1728" s="551">
        <v>0</v>
      </c>
      <c r="E1728" s="551">
        <v>0</v>
      </c>
      <c r="F1728" s="551">
        <v>100000</v>
      </c>
      <c r="G1728" s="551">
        <v>0</v>
      </c>
      <c r="H1728" s="551">
        <v>0</v>
      </c>
      <c r="I1728" s="551">
        <v>0</v>
      </c>
      <c r="J1728" s="551">
        <v>100000</v>
      </c>
      <c r="K1728" s="551">
        <v>3900000</v>
      </c>
      <c r="L1728" s="551">
        <v>3888500</v>
      </c>
      <c r="M1728" s="551">
        <v>3888500</v>
      </c>
      <c r="N1728" s="551">
        <v>0</v>
      </c>
      <c r="O1728" s="551">
        <v>0</v>
      </c>
      <c r="P1728" s="551">
        <v>0</v>
      </c>
      <c r="Q1728" s="551">
        <v>0</v>
      </c>
      <c r="R1728" s="551">
        <v>11500</v>
      </c>
    </row>
    <row r="1729" spans="1:18">
      <c r="A1729" s="626" t="s">
        <v>1806</v>
      </c>
      <c r="B1729" s="626" t="s">
        <v>144</v>
      </c>
      <c r="C1729" s="550">
        <v>3000000</v>
      </c>
      <c r="D1729" s="550">
        <v>0</v>
      </c>
      <c r="E1729" s="550">
        <v>0</v>
      </c>
      <c r="F1729" s="550">
        <v>-15700</v>
      </c>
      <c r="G1729" s="550"/>
      <c r="H1729" s="550">
        <v>0</v>
      </c>
      <c r="I1729" s="550"/>
      <c r="J1729" s="550">
        <v>-15700</v>
      </c>
      <c r="K1729" s="550">
        <v>2984300</v>
      </c>
      <c r="L1729" s="550">
        <v>2984300</v>
      </c>
      <c r="M1729" s="550">
        <v>2984300</v>
      </c>
      <c r="N1729" s="550">
        <v>0</v>
      </c>
      <c r="O1729" s="550">
        <v>0</v>
      </c>
      <c r="P1729" s="550">
        <v>0</v>
      </c>
      <c r="Q1729" s="550">
        <v>0</v>
      </c>
      <c r="R1729" s="550">
        <v>0</v>
      </c>
    </row>
    <row r="1730" spans="1:18">
      <c r="A1730" s="626" t="s">
        <v>1806</v>
      </c>
      <c r="B1730" s="626" t="s">
        <v>204</v>
      </c>
      <c r="C1730" s="550">
        <v>800000</v>
      </c>
      <c r="D1730" s="550">
        <v>0</v>
      </c>
      <c r="E1730" s="550">
        <v>0</v>
      </c>
      <c r="F1730" s="550">
        <v>115700</v>
      </c>
      <c r="G1730" s="550"/>
      <c r="H1730" s="550">
        <v>0</v>
      </c>
      <c r="I1730" s="550"/>
      <c r="J1730" s="550">
        <v>115700</v>
      </c>
      <c r="K1730" s="550">
        <v>915700</v>
      </c>
      <c r="L1730" s="550">
        <v>904200</v>
      </c>
      <c r="M1730" s="550">
        <v>904200</v>
      </c>
      <c r="N1730" s="550">
        <v>0</v>
      </c>
      <c r="O1730" s="550">
        <v>0</v>
      </c>
      <c r="P1730" s="550">
        <v>0</v>
      </c>
      <c r="Q1730" s="550">
        <v>0</v>
      </c>
      <c r="R1730" s="550">
        <v>11500</v>
      </c>
    </row>
    <row r="1731" spans="1:18">
      <c r="A1731" s="622" t="s">
        <v>1805</v>
      </c>
      <c r="B1731" s="622" t="s">
        <v>1882</v>
      </c>
      <c r="C1731" s="551">
        <v>2700000</v>
      </c>
      <c r="D1731" s="551">
        <v>0</v>
      </c>
      <c r="E1731" s="551">
        <v>0</v>
      </c>
      <c r="F1731" s="551">
        <v>0</v>
      </c>
      <c r="G1731" s="551">
        <v>0</v>
      </c>
      <c r="H1731" s="551">
        <v>0</v>
      </c>
      <c r="I1731" s="551">
        <v>0</v>
      </c>
      <c r="J1731" s="551">
        <v>0</v>
      </c>
      <c r="K1731" s="551">
        <v>2700000</v>
      </c>
      <c r="L1731" s="551">
        <v>2700000</v>
      </c>
      <c r="M1731" s="551">
        <v>2700000</v>
      </c>
      <c r="N1731" s="551">
        <v>0</v>
      </c>
      <c r="O1731" s="551">
        <v>0</v>
      </c>
      <c r="P1731" s="551">
        <v>0</v>
      </c>
      <c r="Q1731" s="551">
        <v>0</v>
      </c>
      <c r="R1731" s="551">
        <v>0</v>
      </c>
    </row>
    <row r="1732" spans="1:18">
      <c r="A1732" s="626" t="s">
        <v>1806</v>
      </c>
      <c r="B1732" s="623" t="s">
        <v>2409</v>
      </c>
      <c r="C1732" s="550">
        <v>2700000</v>
      </c>
      <c r="D1732" s="550">
        <v>0</v>
      </c>
      <c r="E1732" s="550">
        <v>0</v>
      </c>
      <c r="F1732" s="550">
        <v>0</v>
      </c>
      <c r="G1732" s="550"/>
      <c r="H1732" s="550">
        <v>0</v>
      </c>
      <c r="I1732" s="550"/>
      <c r="J1732" s="550">
        <v>0</v>
      </c>
      <c r="K1732" s="550">
        <v>2700000</v>
      </c>
      <c r="L1732" s="550">
        <v>2700000</v>
      </c>
      <c r="M1732" s="550">
        <v>2700000</v>
      </c>
      <c r="N1732" s="550">
        <v>0</v>
      </c>
      <c r="O1732" s="550">
        <v>0</v>
      </c>
      <c r="P1732" s="550">
        <v>0</v>
      </c>
      <c r="Q1732" s="550">
        <v>0</v>
      </c>
      <c r="R1732" s="550">
        <v>0</v>
      </c>
    </row>
    <row r="1733" spans="1:18">
      <c r="A1733" s="622" t="s">
        <v>1805</v>
      </c>
      <c r="B1733" s="622" t="s">
        <v>192</v>
      </c>
      <c r="C1733" s="551">
        <v>873000</v>
      </c>
      <c r="D1733" s="551">
        <v>0</v>
      </c>
      <c r="E1733" s="551">
        <v>0</v>
      </c>
      <c r="F1733" s="551">
        <v>-100000</v>
      </c>
      <c r="G1733" s="551">
        <v>0</v>
      </c>
      <c r="H1733" s="551">
        <v>0</v>
      </c>
      <c r="I1733" s="551">
        <v>0</v>
      </c>
      <c r="J1733" s="551">
        <v>-100000</v>
      </c>
      <c r="K1733" s="551">
        <v>773000</v>
      </c>
      <c r="L1733" s="551">
        <v>677000</v>
      </c>
      <c r="M1733" s="551">
        <v>677000</v>
      </c>
      <c r="N1733" s="551">
        <v>0</v>
      </c>
      <c r="O1733" s="551">
        <v>0</v>
      </c>
      <c r="P1733" s="551">
        <v>0</v>
      </c>
      <c r="Q1733" s="551">
        <v>0</v>
      </c>
      <c r="R1733" s="551">
        <v>96000</v>
      </c>
    </row>
    <row r="1734" spans="1:18">
      <c r="A1734" s="626" t="s">
        <v>1806</v>
      </c>
      <c r="B1734" s="626" t="s">
        <v>226</v>
      </c>
      <c r="C1734" s="550">
        <v>873000</v>
      </c>
      <c r="D1734" s="550">
        <v>0</v>
      </c>
      <c r="E1734" s="550">
        <v>0</v>
      </c>
      <c r="F1734" s="550">
        <v>-100000</v>
      </c>
      <c r="G1734" s="550"/>
      <c r="H1734" s="550">
        <v>0</v>
      </c>
      <c r="I1734" s="550"/>
      <c r="J1734" s="550">
        <v>-100000</v>
      </c>
      <c r="K1734" s="550">
        <v>773000</v>
      </c>
      <c r="L1734" s="550">
        <v>677000</v>
      </c>
      <c r="M1734" s="550">
        <v>677000</v>
      </c>
      <c r="N1734" s="550">
        <v>0</v>
      </c>
      <c r="O1734" s="550">
        <v>0</v>
      </c>
      <c r="P1734" s="550">
        <v>0</v>
      </c>
      <c r="Q1734" s="550">
        <v>0</v>
      </c>
      <c r="R1734" s="550">
        <v>96000</v>
      </c>
    </row>
    <row r="1735" spans="1:18">
      <c r="A1735" s="622" t="s">
        <v>1805</v>
      </c>
      <c r="B1735" s="622" t="s">
        <v>322</v>
      </c>
      <c r="C1735" s="551">
        <v>4500000</v>
      </c>
      <c r="D1735" s="551">
        <v>0</v>
      </c>
      <c r="E1735" s="551">
        <v>0</v>
      </c>
      <c r="F1735" s="551">
        <v>0</v>
      </c>
      <c r="G1735" s="551">
        <v>0</v>
      </c>
      <c r="H1735" s="551">
        <v>0</v>
      </c>
      <c r="I1735" s="551">
        <v>0</v>
      </c>
      <c r="J1735" s="551">
        <v>0</v>
      </c>
      <c r="K1735" s="551">
        <v>4500000</v>
      </c>
      <c r="L1735" s="551">
        <v>3669190</v>
      </c>
      <c r="M1735" s="551">
        <v>3669190</v>
      </c>
      <c r="N1735" s="551">
        <v>0</v>
      </c>
      <c r="O1735" s="551">
        <v>0</v>
      </c>
      <c r="P1735" s="551">
        <v>0</v>
      </c>
      <c r="Q1735" s="551">
        <v>0</v>
      </c>
      <c r="R1735" s="551">
        <v>830810</v>
      </c>
    </row>
    <row r="1736" spans="1:18">
      <c r="A1736" s="626" t="s">
        <v>1806</v>
      </c>
      <c r="B1736" s="626" t="s">
        <v>323</v>
      </c>
      <c r="C1736" s="550">
        <v>4500000</v>
      </c>
      <c r="D1736" s="550">
        <v>0</v>
      </c>
      <c r="E1736" s="550">
        <v>0</v>
      </c>
      <c r="F1736" s="550">
        <v>0</v>
      </c>
      <c r="G1736" s="550"/>
      <c r="H1736" s="550">
        <v>0</v>
      </c>
      <c r="I1736" s="550"/>
      <c r="J1736" s="550">
        <v>0</v>
      </c>
      <c r="K1736" s="550">
        <v>4500000</v>
      </c>
      <c r="L1736" s="550">
        <v>3669190</v>
      </c>
      <c r="M1736" s="550">
        <v>3669190</v>
      </c>
      <c r="N1736" s="550">
        <v>0</v>
      </c>
      <c r="O1736" s="550">
        <v>0</v>
      </c>
      <c r="P1736" s="550">
        <v>0</v>
      </c>
      <c r="Q1736" s="550">
        <v>0</v>
      </c>
      <c r="R1736" s="550">
        <v>830810</v>
      </c>
    </row>
    <row r="1737" spans="1:18">
      <c r="A1737" s="622" t="s">
        <v>1805</v>
      </c>
      <c r="B1737" s="622" t="s">
        <v>147</v>
      </c>
      <c r="C1737" s="551">
        <v>6600000</v>
      </c>
      <c r="D1737" s="551">
        <v>0</v>
      </c>
      <c r="E1737" s="551">
        <v>0</v>
      </c>
      <c r="F1737" s="551">
        <v>0</v>
      </c>
      <c r="G1737" s="551">
        <v>0</v>
      </c>
      <c r="H1737" s="551">
        <v>0</v>
      </c>
      <c r="I1737" s="551">
        <v>0</v>
      </c>
      <c r="J1737" s="551">
        <v>0</v>
      </c>
      <c r="K1737" s="551">
        <v>6600000</v>
      </c>
      <c r="L1737" s="551">
        <v>6599600</v>
      </c>
      <c r="M1737" s="551">
        <v>6599600</v>
      </c>
      <c r="N1737" s="551">
        <v>0</v>
      </c>
      <c r="O1737" s="551">
        <v>0</v>
      </c>
      <c r="P1737" s="551">
        <v>0</v>
      </c>
      <c r="Q1737" s="551">
        <v>0</v>
      </c>
      <c r="R1737" s="551">
        <v>400</v>
      </c>
    </row>
    <row r="1738" spans="1:18">
      <c r="A1738" s="626" t="s">
        <v>1806</v>
      </c>
      <c r="B1738" s="626" t="s">
        <v>148</v>
      </c>
      <c r="C1738" s="550">
        <v>6600000</v>
      </c>
      <c r="D1738" s="550">
        <v>0</v>
      </c>
      <c r="E1738" s="550">
        <v>0</v>
      </c>
      <c r="F1738" s="550">
        <v>0</v>
      </c>
      <c r="G1738" s="550"/>
      <c r="H1738" s="550">
        <v>0</v>
      </c>
      <c r="I1738" s="550"/>
      <c r="J1738" s="550">
        <v>0</v>
      </c>
      <c r="K1738" s="550">
        <v>6600000</v>
      </c>
      <c r="L1738" s="550">
        <v>6599600</v>
      </c>
      <c r="M1738" s="550">
        <v>6599600</v>
      </c>
      <c r="N1738" s="550">
        <v>0</v>
      </c>
      <c r="O1738" s="550">
        <v>0</v>
      </c>
      <c r="P1738" s="550">
        <v>0</v>
      </c>
      <c r="Q1738" s="550">
        <v>0</v>
      </c>
      <c r="R1738" s="550">
        <v>400</v>
      </c>
    </row>
    <row r="1739" spans="1:18">
      <c r="A1739" s="626" t="s">
        <v>1804</v>
      </c>
      <c r="B1739" s="626" t="s">
        <v>2462</v>
      </c>
      <c r="C1739" s="550">
        <v>7389000</v>
      </c>
      <c r="D1739" s="550">
        <v>0</v>
      </c>
      <c r="E1739" s="550">
        <v>0</v>
      </c>
      <c r="F1739" s="550">
        <v>0</v>
      </c>
      <c r="G1739" s="550">
        <v>0</v>
      </c>
      <c r="H1739" s="550">
        <v>0</v>
      </c>
      <c r="I1739" s="550">
        <v>0</v>
      </c>
      <c r="J1739" s="550">
        <v>0</v>
      </c>
      <c r="K1739" s="550">
        <v>7389000</v>
      </c>
      <c r="L1739" s="550">
        <v>7264900</v>
      </c>
      <c r="M1739" s="550">
        <v>7264900</v>
      </c>
      <c r="N1739" s="550">
        <v>0</v>
      </c>
      <c r="O1739" s="550">
        <v>0</v>
      </c>
      <c r="P1739" s="550">
        <v>0</v>
      </c>
      <c r="Q1739" s="550">
        <v>0</v>
      </c>
      <c r="R1739" s="550">
        <v>124100</v>
      </c>
    </row>
    <row r="1740" spans="1:18">
      <c r="A1740" s="622" t="s">
        <v>1805</v>
      </c>
      <c r="B1740" s="622" t="s">
        <v>321</v>
      </c>
      <c r="C1740" s="551">
        <v>1080000</v>
      </c>
      <c r="D1740" s="551">
        <v>0</v>
      </c>
      <c r="E1740" s="551">
        <v>0</v>
      </c>
      <c r="F1740" s="551">
        <v>0</v>
      </c>
      <c r="G1740" s="551">
        <v>0</v>
      </c>
      <c r="H1740" s="551">
        <v>0</v>
      </c>
      <c r="I1740" s="551">
        <v>0</v>
      </c>
      <c r="J1740" s="551">
        <v>0</v>
      </c>
      <c r="K1740" s="551">
        <v>1080000</v>
      </c>
      <c r="L1740" s="551">
        <v>976000</v>
      </c>
      <c r="M1740" s="551">
        <v>976000</v>
      </c>
      <c r="N1740" s="551">
        <v>0</v>
      </c>
      <c r="O1740" s="551">
        <v>0</v>
      </c>
      <c r="P1740" s="551">
        <v>0</v>
      </c>
      <c r="Q1740" s="551">
        <v>0</v>
      </c>
      <c r="R1740" s="551">
        <v>104000</v>
      </c>
    </row>
    <row r="1741" spans="1:18">
      <c r="A1741" s="626" t="s">
        <v>1806</v>
      </c>
      <c r="B1741" s="626" t="s">
        <v>204</v>
      </c>
      <c r="C1741" s="550">
        <v>1080000</v>
      </c>
      <c r="D1741" s="550">
        <v>0</v>
      </c>
      <c r="E1741" s="550">
        <v>0</v>
      </c>
      <c r="F1741" s="550">
        <v>0</v>
      </c>
      <c r="G1741" s="550"/>
      <c r="H1741" s="550">
        <v>0</v>
      </c>
      <c r="I1741" s="550"/>
      <c r="J1741" s="550">
        <v>0</v>
      </c>
      <c r="K1741" s="550">
        <v>1080000</v>
      </c>
      <c r="L1741" s="550">
        <v>976000</v>
      </c>
      <c r="M1741" s="550">
        <v>976000</v>
      </c>
      <c r="N1741" s="550">
        <v>0</v>
      </c>
      <c r="O1741" s="550">
        <v>0</v>
      </c>
      <c r="P1741" s="550">
        <v>0</v>
      </c>
      <c r="Q1741" s="550">
        <v>0</v>
      </c>
      <c r="R1741" s="550">
        <v>104000</v>
      </c>
    </row>
    <row r="1742" spans="1:18">
      <c r="A1742" s="622" t="s">
        <v>1805</v>
      </c>
      <c r="B1742" s="622" t="s">
        <v>160</v>
      </c>
      <c r="C1742" s="551">
        <v>2025000</v>
      </c>
      <c r="D1742" s="551">
        <v>0</v>
      </c>
      <c r="E1742" s="551">
        <v>0</v>
      </c>
      <c r="F1742" s="551">
        <v>0</v>
      </c>
      <c r="G1742" s="551">
        <v>0</v>
      </c>
      <c r="H1742" s="551">
        <v>0</v>
      </c>
      <c r="I1742" s="551">
        <v>0</v>
      </c>
      <c r="J1742" s="551">
        <v>0</v>
      </c>
      <c r="K1742" s="551">
        <v>2025000</v>
      </c>
      <c r="L1742" s="551">
        <v>2025000</v>
      </c>
      <c r="M1742" s="551">
        <v>2025000</v>
      </c>
      <c r="N1742" s="551">
        <v>0</v>
      </c>
      <c r="O1742" s="551">
        <v>0</v>
      </c>
      <c r="P1742" s="551">
        <v>0</v>
      </c>
      <c r="Q1742" s="551">
        <v>0</v>
      </c>
      <c r="R1742" s="551">
        <v>0</v>
      </c>
    </row>
    <row r="1743" spans="1:18">
      <c r="A1743" s="626" t="s">
        <v>1806</v>
      </c>
      <c r="B1743" s="626" t="s">
        <v>161</v>
      </c>
      <c r="C1743" s="550">
        <v>2025000</v>
      </c>
      <c r="D1743" s="550">
        <v>0</v>
      </c>
      <c r="E1743" s="550">
        <v>0</v>
      </c>
      <c r="F1743" s="550">
        <v>0</v>
      </c>
      <c r="G1743" s="550"/>
      <c r="H1743" s="550">
        <v>0</v>
      </c>
      <c r="I1743" s="550"/>
      <c r="J1743" s="550">
        <v>0</v>
      </c>
      <c r="K1743" s="550">
        <v>2025000</v>
      </c>
      <c r="L1743" s="550">
        <v>2025000</v>
      </c>
      <c r="M1743" s="550">
        <v>2025000</v>
      </c>
      <c r="N1743" s="550">
        <v>0</v>
      </c>
      <c r="O1743" s="550">
        <v>0</v>
      </c>
      <c r="P1743" s="550">
        <v>0</v>
      </c>
      <c r="Q1743" s="550">
        <v>0</v>
      </c>
      <c r="R1743" s="550">
        <v>0</v>
      </c>
    </row>
    <row r="1744" spans="1:18">
      <c r="A1744" s="622" t="s">
        <v>1805</v>
      </c>
      <c r="B1744" s="622" t="s">
        <v>1882</v>
      </c>
      <c r="C1744" s="551">
        <v>4284000</v>
      </c>
      <c r="D1744" s="551">
        <v>0</v>
      </c>
      <c r="E1744" s="551">
        <v>0</v>
      </c>
      <c r="F1744" s="551">
        <v>0</v>
      </c>
      <c r="G1744" s="551">
        <v>0</v>
      </c>
      <c r="H1744" s="551">
        <v>0</v>
      </c>
      <c r="I1744" s="551">
        <v>0</v>
      </c>
      <c r="J1744" s="551">
        <v>0</v>
      </c>
      <c r="K1744" s="551">
        <v>4284000</v>
      </c>
      <c r="L1744" s="551">
        <v>4263900</v>
      </c>
      <c r="M1744" s="551">
        <v>4263900</v>
      </c>
      <c r="N1744" s="551">
        <v>0</v>
      </c>
      <c r="O1744" s="551">
        <v>0</v>
      </c>
      <c r="P1744" s="551">
        <v>0</v>
      </c>
      <c r="Q1744" s="551">
        <v>0</v>
      </c>
      <c r="R1744" s="551">
        <v>20100</v>
      </c>
    </row>
    <row r="1745" spans="1:18">
      <c r="A1745" s="626" t="s">
        <v>1806</v>
      </c>
      <c r="B1745" s="623" t="s">
        <v>2409</v>
      </c>
      <c r="C1745" s="550">
        <v>4284000</v>
      </c>
      <c r="D1745" s="550">
        <v>0</v>
      </c>
      <c r="E1745" s="550">
        <v>0</v>
      </c>
      <c r="F1745" s="550">
        <v>0</v>
      </c>
      <c r="G1745" s="550"/>
      <c r="H1745" s="550">
        <v>0</v>
      </c>
      <c r="I1745" s="550"/>
      <c r="J1745" s="550">
        <v>0</v>
      </c>
      <c r="K1745" s="550">
        <v>4284000</v>
      </c>
      <c r="L1745" s="550">
        <v>4263900</v>
      </c>
      <c r="M1745" s="550">
        <v>4263900</v>
      </c>
      <c r="N1745" s="550">
        <v>0</v>
      </c>
      <c r="O1745" s="550">
        <v>0</v>
      </c>
      <c r="P1745" s="550">
        <v>0</v>
      </c>
      <c r="Q1745" s="550">
        <v>0</v>
      </c>
      <c r="R1745" s="550">
        <v>20100</v>
      </c>
    </row>
    <row r="1746" spans="1:18">
      <c r="A1746" s="626" t="s">
        <v>1804</v>
      </c>
      <c r="B1746" s="626" t="s">
        <v>2465</v>
      </c>
      <c r="C1746" s="550">
        <v>4926000</v>
      </c>
      <c r="D1746" s="550">
        <v>0</v>
      </c>
      <c r="E1746" s="550">
        <v>0</v>
      </c>
      <c r="F1746" s="550">
        <v>0</v>
      </c>
      <c r="G1746" s="550">
        <v>0</v>
      </c>
      <c r="H1746" s="550">
        <v>0</v>
      </c>
      <c r="I1746" s="550">
        <v>0</v>
      </c>
      <c r="J1746" s="550">
        <v>0</v>
      </c>
      <c r="K1746" s="550">
        <v>4926000</v>
      </c>
      <c r="L1746" s="550">
        <v>4926000</v>
      </c>
      <c r="M1746" s="550">
        <v>4926000</v>
      </c>
      <c r="N1746" s="550">
        <v>0</v>
      </c>
      <c r="O1746" s="550">
        <v>0</v>
      </c>
      <c r="P1746" s="550">
        <v>0</v>
      </c>
      <c r="Q1746" s="550">
        <v>0</v>
      </c>
      <c r="R1746" s="550">
        <v>0</v>
      </c>
    </row>
    <row r="1747" spans="1:18">
      <c r="A1747" s="622" t="s">
        <v>1805</v>
      </c>
      <c r="B1747" s="622" t="s">
        <v>321</v>
      </c>
      <c r="C1747" s="551">
        <v>2566000</v>
      </c>
      <c r="D1747" s="551">
        <v>0</v>
      </c>
      <c r="E1747" s="551">
        <v>0</v>
      </c>
      <c r="F1747" s="551">
        <v>0</v>
      </c>
      <c r="G1747" s="551">
        <v>0</v>
      </c>
      <c r="H1747" s="551">
        <v>0</v>
      </c>
      <c r="I1747" s="551">
        <v>0</v>
      </c>
      <c r="J1747" s="551">
        <v>0</v>
      </c>
      <c r="K1747" s="551">
        <v>2566000</v>
      </c>
      <c r="L1747" s="551">
        <v>2566000</v>
      </c>
      <c r="M1747" s="551">
        <v>2566000</v>
      </c>
      <c r="N1747" s="551">
        <v>0</v>
      </c>
      <c r="O1747" s="551">
        <v>0</v>
      </c>
      <c r="P1747" s="551">
        <v>0</v>
      </c>
      <c r="Q1747" s="551">
        <v>0</v>
      </c>
      <c r="R1747" s="551">
        <v>0</v>
      </c>
    </row>
    <row r="1748" spans="1:18">
      <c r="A1748" s="626" t="s">
        <v>1806</v>
      </c>
      <c r="B1748" s="626" t="s">
        <v>144</v>
      </c>
      <c r="C1748" s="550">
        <v>2566000</v>
      </c>
      <c r="D1748" s="550">
        <v>0</v>
      </c>
      <c r="E1748" s="550">
        <v>0</v>
      </c>
      <c r="F1748" s="550">
        <v>0</v>
      </c>
      <c r="G1748" s="550"/>
      <c r="H1748" s="550">
        <v>0</v>
      </c>
      <c r="I1748" s="550"/>
      <c r="J1748" s="550">
        <v>0</v>
      </c>
      <c r="K1748" s="550">
        <v>2566000</v>
      </c>
      <c r="L1748" s="550">
        <v>2566000</v>
      </c>
      <c r="M1748" s="550">
        <v>2566000</v>
      </c>
      <c r="N1748" s="550">
        <v>0</v>
      </c>
      <c r="O1748" s="550">
        <v>0</v>
      </c>
      <c r="P1748" s="550">
        <v>0</v>
      </c>
      <c r="Q1748" s="550">
        <v>0</v>
      </c>
      <c r="R1748" s="550">
        <v>0</v>
      </c>
    </row>
    <row r="1749" spans="1:18">
      <c r="A1749" s="622" t="s">
        <v>1805</v>
      </c>
      <c r="B1749" s="622" t="s">
        <v>1897</v>
      </c>
      <c r="C1749" s="551">
        <v>360000</v>
      </c>
      <c r="D1749" s="551">
        <v>0</v>
      </c>
      <c r="E1749" s="551">
        <v>0</v>
      </c>
      <c r="F1749" s="551">
        <v>0</v>
      </c>
      <c r="G1749" s="551">
        <v>0</v>
      </c>
      <c r="H1749" s="551">
        <v>0</v>
      </c>
      <c r="I1749" s="551">
        <v>0</v>
      </c>
      <c r="J1749" s="551">
        <v>0</v>
      </c>
      <c r="K1749" s="551">
        <v>360000</v>
      </c>
      <c r="L1749" s="551">
        <v>360000</v>
      </c>
      <c r="M1749" s="551">
        <v>360000</v>
      </c>
      <c r="N1749" s="551">
        <v>0</v>
      </c>
      <c r="O1749" s="551">
        <v>0</v>
      </c>
      <c r="P1749" s="551">
        <v>0</v>
      </c>
      <c r="Q1749" s="551">
        <v>0</v>
      </c>
      <c r="R1749" s="551">
        <v>0</v>
      </c>
    </row>
    <row r="1750" spans="1:18">
      <c r="A1750" s="626" t="s">
        <v>1806</v>
      </c>
      <c r="B1750" s="626" t="s">
        <v>1897</v>
      </c>
      <c r="C1750" s="550">
        <v>360000</v>
      </c>
      <c r="D1750" s="550">
        <v>0</v>
      </c>
      <c r="E1750" s="550">
        <v>0</v>
      </c>
      <c r="F1750" s="550">
        <v>0</v>
      </c>
      <c r="G1750" s="550"/>
      <c r="H1750" s="550">
        <v>0</v>
      </c>
      <c r="I1750" s="550"/>
      <c r="J1750" s="550">
        <v>0</v>
      </c>
      <c r="K1750" s="550">
        <v>360000</v>
      </c>
      <c r="L1750" s="550">
        <v>360000</v>
      </c>
      <c r="M1750" s="550">
        <v>360000</v>
      </c>
      <c r="N1750" s="550">
        <v>0</v>
      </c>
      <c r="O1750" s="550">
        <v>0</v>
      </c>
      <c r="P1750" s="550">
        <v>0</v>
      </c>
      <c r="Q1750" s="550">
        <v>0</v>
      </c>
      <c r="R1750" s="550">
        <v>0</v>
      </c>
    </row>
    <row r="1751" spans="1:18">
      <c r="A1751" s="622" t="s">
        <v>1805</v>
      </c>
      <c r="B1751" s="622" t="s">
        <v>322</v>
      </c>
      <c r="C1751" s="551">
        <v>1000000</v>
      </c>
      <c r="D1751" s="551">
        <v>0</v>
      </c>
      <c r="E1751" s="551">
        <v>0</v>
      </c>
      <c r="F1751" s="551">
        <v>0</v>
      </c>
      <c r="G1751" s="551">
        <v>0</v>
      </c>
      <c r="H1751" s="551">
        <v>0</v>
      </c>
      <c r="I1751" s="551">
        <v>0</v>
      </c>
      <c r="J1751" s="551">
        <v>0</v>
      </c>
      <c r="K1751" s="551">
        <v>1000000</v>
      </c>
      <c r="L1751" s="551">
        <v>1000000</v>
      </c>
      <c r="M1751" s="551">
        <v>1000000</v>
      </c>
      <c r="N1751" s="551">
        <v>0</v>
      </c>
      <c r="O1751" s="551">
        <v>0</v>
      </c>
      <c r="P1751" s="551">
        <v>0</v>
      </c>
      <c r="Q1751" s="551">
        <v>0</v>
      </c>
      <c r="R1751" s="551">
        <v>0</v>
      </c>
    </row>
    <row r="1752" spans="1:18">
      <c r="A1752" s="626" t="s">
        <v>1806</v>
      </c>
      <c r="B1752" s="626" t="s">
        <v>323</v>
      </c>
      <c r="C1752" s="550">
        <v>1000000</v>
      </c>
      <c r="D1752" s="550">
        <v>0</v>
      </c>
      <c r="E1752" s="550">
        <v>0</v>
      </c>
      <c r="F1752" s="550">
        <v>0</v>
      </c>
      <c r="G1752" s="550"/>
      <c r="H1752" s="550">
        <v>0</v>
      </c>
      <c r="I1752" s="550"/>
      <c r="J1752" s="550">
        <v>0</v>
      </c>
      <c r="K1752" s="550">
        <v>1000000</v>
      </c>
      <c r="L1752" s="550">
        <v>1000000</v>
      </c>
      <c r="M1752" s="550">
        <v>1000000</v>
      </c>
      <c r="N1752" s="550">
        <v>0</v>
      </c>
      <c r="O1752" s="550">
        <v>0</v>
      </c>
      <c r="P1752" s="550">
        <v>0</v>
      </c>
      <c r="Q1752" s="550">
        <v>0</v>
      </c>
      <c r="R1752" s="550">
        <v>0</v>
      </c>
    </row>
    <row r="1753" spans="1:18">
      <c r="A1753" s="622" t="s">
        <v>1805</v>
      </c>
      <c r="B1753" s="622" t="s">
        <v>147</v>
      </c>
      <c r="C1753" s="551">
        <v>1000000</v>
      </c>
      <c r="D1753" s="551">
        <v>0</v>
      </c>
      <c r="E1753" s="551">
        <v>0</v>
      </c>
      <c r="F1753" s="551">
        <v>0</v>
      </c>
      <c r="G1753" s="551">
        <v>0</v>
      </c>
      <c r="H1753" s="551">
        <v>0</v>
      </c>
      <c r="I1753" s="551">
        <v>0</v>
      </c>
      <c r="J1753" s="551">
        <v>0</v>
      </c>
      <c r="K1753" s="551">
        <v>1000000</v>
      </c>
      <c r="L1753" s="551">
        <v>1000000</v>
      </c>
      <c r="M1753" s="551">
        <v>1000000</v>
      </c>
      <c r="N1753" s="551">
        <v>0</v>
      </c>
      <c r="O1753" s="551">
        <v>0</v>
      </c>
      <c r="P1753" s="551">
        <v>0</v>
      </c>
      <c r="Q1753" s="551">
        <v>0</v>
      </c>
      <c r="R1753" s="551">
        <v>0</v>
      </c>
    </row>
    <row r="1754" spans="1:18">
      <c r="A1754" s="626" t="s">
        <v>1806</v>
      </c>
      <c r="B1754" s="626" t="s">
        <v>148</v>
      </c>
      <c r="C1754" s="550">
        <v>1000000</v>
      </c>
      <c r="D1754" s="550">
        <v>0</v>
      </c>
      <c r="E1754" s="550">
        <v>0</v>
      </c>
      <c r="F1754" s="550">
        <v>0</v>
      </c>
      <c r="G1754" s="550"/>
      <c r="H1754" s="550">
        <v>0</v>
      </c>
      <c r="I1754" s="550"/>
      <c r="J1754" s="550">
        <v>0</v>
      </c>
      <c r="K1754" s="550">
        <v>1000000</v>
      </c>
      <c r="L1754" s="550">
        <v>1000000</v>
      </c>
      <c r="M1754" s="550">
        <v>1000000</v>
      </c>
      <c r="N1754" s="550">
        <v>0</v>
      </c>
      <c r="O1754" s="550">
        <v>0</v>
      </c>
      <c r="P1754" s="550">
        <v>0</v>
      </c>
      <c r="Q1754" s="550">
        <v>0</v>
      </c>
      <c r="R1754" s="550">
        <v>0</v>
      </c>
    </row>
    <row r="1755" spans="1:18">
      <c r="A1755" s="626" t="s">
        <v>1803</v>
      </c>
      <c r="B1755" s="626" t="s">
        <v>1295</v>
      </c>
      <c r="C1755" s="550">
        <v>138750000</v>
      </c>
      <c r="D1755" s="550">
        <v>0</v>
      </c>
      <c r="E1755" s="550">
        <v>0</v>
      </c>
      <c r="F1755" s="550">
        <v>0</v>
      </c>
      <c r="G1755" s="550">
        <v>0</v>
      </c>
      <c r="H1755" s="550">
        <v>0</v>
      </c>
      <c r="I1755" s="550">
        <v>0</v>
      </c>
      <c r="J1755" s="550">
        <v>0</v>
      </c>
      <c r="K1755" s="550">
        <v>138750000</v>
      </c>
      <c r="L1755" s="550">
        <v>123179949</v>
      </c>
      <c r="M1755" s="550">
        <v>123179949</v>
      </c>
      <c r="N1755" s="550">
        <v>0</v>
      </c>
      <c r="O1755" s="550">
        <v>0</v>
      </c>
      <c r="P1755" s="550">
        <v>0</v>
      </c>
      <c r="Q1755" s="550">
        <v>0</v>
      </c>
      <c r="R1755" s="550">
        <v>15570051</v>
      </c>
    </row>
    <row r="1756" spans="1:18">
      <c r="A1756" s="626" t="s">
        <v>1804</v>
      </c>
      <c r="B1756" s="626" t="s">
        <v>2468</v>
      </c>
      <c r="C1756" s="550">
        <v>24220000</v>
      </c>
      <c r="D1756" s="550">
        <v>0</v>
      </c>
      <c r="E1756" s="550">
        <v>0</v>
      </c>
      <c r="F1756" s="550">
        <v>0</v>
      </c>
      <c r="G1756" s="550">
        <v>0</v>
      </c>
      <c r="H1756" s="550">
        <v>0</v>
      </c>
      <c r="I1756" s="550">
        <v>0</v>
      </c>
      <c r="J1756" s="550">
        <v>0</v>
      </c>
      <c r="K1756" s="550">
        <v>24220000</v>
      </c>
      <c r="L1756" s="550">
        <v>23818260</v>
      </c>
      <c r="M1756" s="550">
        <v>23818260</v>
      </c>
      <c r="N1756" s="550">
        <v>0</v>
      </c>
      <c r="O1756" s="550">
        <v>0</v>
      </c>
      <c r="P1756" s="550">
        <v>0</v>
      </c>
      <c r="Q1756" s="550">
        <v>0</v>
      </c>
      <c r="R1756" s="550">
        <v>401740</v>
      </c>
    </row>
    <row r="1757" spans="1:18">
      <c r="A1757" s="622" t="s">
        <v>1805</v>
      </c>
      <c r="B1757" s="622" t="s">
        <v>321</v>
      </c>
      <c r="C1757" s="551">
        <v>2050000</v>
      </c>
      <c r="D1757" s="551">
        <v>0</v>
      </c>
      <c r="E1757" s="551">
        <v>0</v>
      </c>
      <c r="F1757" s="551">
        <v>0</v>
      </c>
      <c r="G1757" s="551">
        <v>0</v>
      </c>
      <c r="H1757" s="551">
        <v>0</v>
      </c>
      <c r="I1757" s="551">
        <v>0</v>
      </c>
      <c r="J1757" s="551">
        <v>0</v>
      </c>
      <c r="K1757" s="551">
        <v>2050000</v>
      </c>
      <c r="L1757" s="551">
        <v>2004500</v>
      </c>
      <c r="M1757" s="551">
        <v>2004500</v>
      </c>
      <c r="N1757" s="551">
        <v>0</v>
      </c>
      <c r="O1757" s="551">
        <v>0</v>
      </c>
      <c r="P1757" s="551">
        <v>0</v>
      </c>
      <c r="Q1757" s="551">
        <v>0</v>
      </c>
      <c r="R1757" s="551">
        <v>45500</v>
      </c>
    </row>
    <row r="1758" spans="1:18">
      <c r="A1758" s="626" t="s">
        <v>1806</v>
      </c>
      <c r="B1758" s="626" t="s">
        <v>144</v>
      </c>
      <c r="C1758" s="550">
        <v>2050000</v>
      </c>
      <c r="D1758" s="550">
        <v>0</v>
      </c>
      <c r="E1758" s="550">
        <v>0</v>
      </c>
      <c r="F1758" s="550">
        <v>0</v>
      </c>
      <c r="G1758" s="550"/>
      <c r="H1758" s="550">
        <v>0</v>
      </c>
      <c r="I1758" s="550"/>
      <c r="J1758" s="550">
        <v>0</v>
      </c>
      <c r="K1758" s="550">
        <v>2050000</v>
      </c>
      <c r="L1758" s="550">
        <v>2004500</v>
      </c>
      <c r="M1758" s="550">
        <v>2004500</v>
      </c>
      <c r="N1758" s="550">
        <v>0</v>
      </c>
      <c r="O1758" s="550">
        <v>0</v>
      </c>
      <c r="P1758" s="550">
        <v>0</v>
      </c>
      <c r="Q1758" s="550">
        <v>0</v>
      </c>
      <c r="R1758" s="550">
        <v>45500</v>
      </c>
    </row>
    <row r="1759" spans="1:18">
      <c r="A1759" s="622" t="s">
        <v>1805</v>
      </c>
      <c r="B1759" s="622" t="s">
        <v>278</v>
      </c>
      <c r="C1759" s="551">
        <v>600000</v>
      </c>
      <c r="D1759" s="551">
        <v>0</v>
      </c>
      <c r="E1759" s="551">
        <v>0</v>
      </c>
      <c r="F1759" s="551">
        <v>0</v>
      </c>
      <c r="G1759" s="551">
        <v>0</v>
      </c>
      <c r="H1759" s="551">
        <v>0</v>
      </c>
      <c r="I1759" s="551">
        <v>0</v>
      </c>
      <c r="J1759" s="551">
        <v>0</v>
      </c>
      <c r="K1759" s="551">
        <v>600000</v>
      </c>
      <c r="L1759" s="551">
        <v>466000</v>
      </c>
      <c r="M1759" s="551">
        <v>466000</v>
      </c>
      <c r="N1759" s="551">
        <v>0</v>
      </c>
      <c r="O1759" s="551">
        <v>0</v>
      </c>
      <c r="P1759" s="551">
        <v>0</v>
      </c>
      <c r="Q1759" s="551">
        <v>0</v>
      </c>
      <c r="R1759" s="551">
        <v>134000</v>
      </c>
    </row>
    <row r="1760" spans="1:18">
      <c r="A1760" s="626" t="s">
        <v>1806</v>
      </c>
      <c r="B1760" s="626" t="s">
        <v>1279</v>
      </c>
      <c r="C1760" s="550">
        <v>600000</v>
      </c>
      <c r="D1760" s="550">
        <v>0</v>
      </c>
      <c r="E1760" s="550">
        <v>0</v>
      </c>
      <c r="F1760" s="550">
        <v>0</v>
      </c>
      <c r="G1760" s="550"/>
      <c r="H1760" s="550">
        <v>0</v>
      </c>
      <c r="I1760" s="550"/>
      <c r="J1760" s="550">
        <v>0</v>
      </c>
      <c r="K1760" s="550">
        <v>600000</v>
      </c>
      <c r="L1760" s="550">
        <v>466000</v>
      </c>
      <c r="M1760" s="550">
        <v>466000</v>
      </c>
      <c r="N1760" s="550">
        <v>0</v>
      </c>
      <c r="O1760" s="550">
        <v>0</v>
      </c>
      <c r="P1760" s="550">
        <v>0</v>
      </c>
      <c r="Q1760" s="550">
        <v>0</v>
      </c>
      <c r="R1760" s="550">
        <v>134000</v>
      </c>
    </row>
    <row r="1761" spans="1:18">
      <c r="A1761" s="622" t="s">
        <v>1805</v>
      </c>
      <c r="B1761" s="622" t="s">
        <v>1823</v>
      </c>
      <c r="C1761" s="551">
        <v>500000</v>
      </c>
      <c r="D1761" s="551">
        <v>0</v>
      </c>
      <c r="E1761" s="551">
        <v>0</v>
      </c>
      <c r="F1761" s="551">
        <v>0</v>
      </c>
      <c r="G1761" s="551">
        <v>0</v>
      </c>
      <c r="H1761" s="551">
        <v>0</v>
      </c>
      <c r="I1761" s="551">
        <v>0</v>
      </c>
      <c r="J1761" s="551">
        <v>0</v>
      </c>
      <c r="K1761" s="551">
        <v>500000</v>
      </c>
      <c r="L1761" s="551">
        <v>450000</v>
      </c>
      <c r="M1761" s="551">
        <v>450000</v>
      </c>
      <c r="N1761" s="551">
        <v>0</v>
      </c>
      <c r="O1761" s="551">
        <v>0</v>
      </c>
      <c r="P1761" s="551">
        <v>0</v>
      </c>
      <c r="Q1761" s="551">
        <v>0</v>
      </c>
      <c r="R1761" s="551">
        <v>50000</v>
      </c>
    </row>
    <row r="1762" spans="1:18">
      <c r="A1762" s="626" t="s">
        <v>1806</v>
      </c>
      <c r="B1762" s="626" t="s">
        <v>2502</v>
      </c>
      <c r="C1762" s="550">
        <v>500000</v>
      </c>
      <c r="D1762" s="550">
        <v>0</v>
      </c>
      <c r="E1762" s="550">
        <v>0</v>
      </c>
      <c r="F1762" s="550">
        <v>0</v>
      </c>
      <c r="G1762" s="550"/>
      <c r="H1762" s="550">
        <v>0</v>
      </c>
      <c r="I1762" s="550"/>
      <c r="J1762" s="550">
        <v>0</v>
      </c>
      <c r="K1762" s="550">
        <v>500000</v>
      </c>
      <c r="L1762" s="550">
        <v>450000</v>
      </c>
      <c r="M1762" s="550">
        <v>450000</v>
      </c>
      <c r="N1762" s="550">
        <v>0</v>
      </c>
      <c r="O1762" s="550">
        <v>0</v>
      </c>
      <c r="P1762" s="550">
        <v>0</v>
      </c>
      <c r="Q1762" s="550">
        <v>0</v>
      </c>
      <c r="R1762" s="550">
        <v>50000</v>
      </c>
    </row>
    <row r="1763" spans="1:18">
      <c r="A1763" s="622" t="s">
        <v>1805</v>
      </c>
      <c r="B1763" s="622" t="s">
        <v>160</v>
      </c>
      <c r="C1763" s="551">
        <v>1000000</v>
      </c>
      <c r="D1763" s="551">
        <v>0</v>
      </c>
      <c r="E1763" s="551">
        <v>0</v>
      </c>
      <c r="F1763" s="551">
        <v>0</v>
      </c>
      <c r="G1763" s="551">
        <v>0</v>
      </c>
      <c r="H1763" s="551">
        <v>0</v>
      </c>
      <c r="I1763" s="551">
        <v>0</v>
      </c>
      <c r="J1763" s="551">
        <v>0</v>
      </c>
      <c r="K1763" s="551">
        <v>1000000</v>
      </c>
      <c r="L1763" s="551">
        <v>960000</v>
      </c>
      <c r="M1763" s="551">
        <v>960000</v>
      </c>
      <c r="N1763" s="551">
        <v>0</v>
      </c>
      <c r="O1763" s="551">
        <v>0</v>
      </c>
      <c r="P1763" s="551">
        <v>0</v>
      </c>
      <c r="Q1763" s="551">
        <v>0</v>
      </c>
      <c r="R1763" s="551">
        <v>40000</v>
      </c>
    </row>
    <row r="1764" spans="1:18">
      <c r="A1764" s="626" t="s">
        <v>1806</v>
      </c>
      <c r="B1764" s="626" t="s">
        <v>161</v>
      </c>
      <c r="C1764" s="550">
        <v>1000000</v>
      </c>
      <c r="D1764" s="550">
        <v>0</v>
      </c>
      <c r="E1764" s="550">
        <v>0</v>
      </c>
      <c r="F1764" s="550">
        <v>0</v>
      </c>
      <c r="G1764" s="550"/>
      <c r="H1764" s="550">
        <v>0</v>
      </c>
      <c r="I1764" s="550"/>
      <c r="J1764" s="550">
        <v>0</v>
      </c>
      <c r="K1764" s="550">
        <v>1000000</v>
      </c>
      <c r="L1764" s="550">
        <v>960000</v>
      </c>
      <c r="M1764" s="550">
        <v>960000</v>
      </c>
      <c r="N1764" s="550">
        <v>0</v>
      </c>
      <c r="O1764" s="550">
        <v>0</v>
      </c>
      <c r="P1764" s="550">
        <v>0</v>
      </c>
      <c r="Q1764" s="550">
        <v>0</v>
      </c>
      <c r="R1764" s="550">
        <v>40000</v>
      </c>
    </row>
    <row r="1765" spans="1:18">
      <c r="A1765" s="622" t="s">
        <v>1805</v>
      </c>
      <c r="B1765" s="622" t="s">
        <v>1882</v>
      </c>
      <c r="C1765" s="551">
        <v>3000000</v>
      </c>
      <c r="D1765" s="551">
        <v>0</v>
      </c>
      <c r="E1765" s="551">
        <v>0</v>
      </c>
      <c r="F1765" s="551">
        <v>0</v>
      </c>
      <c r="G1765" s="551">
        <v>0</v>
      </c>
      <c r="H1765" s="551">
        <v>0</v>
      </c>
      <c r="I1765" s="551">
        <v>0</v>
      </c>
      <c r="J1765" s="551">
        <v>0</v>
      </c>
      <c r="K1765" s="551">
        <v>3000000</v>
      </c>
      <c r="L1765" s="551">
        <v>2990000</v>
      </c>
      <c r="M1765" s="551">
        <v>2990000</v>
      </c>
      <c r="N1765" s="551">
        <v>0</v>
      </c>
      <c r="O1765" s="551">
        <v>0</v>
      </c>
      <c r="P1765" s="551">
        <v>0</v>
      </c>
      <c r="Q1765" s="551">
        <v>0</v>
      </c>
      <c r="R1765" s="551">
        <v>10000</v>
      </c>
    </row>
    <row r="1766" spans="1:18">
      <c r="A1766" s="626" t="s">
        <v>1806</v>
      </c>
      <c r="B1766" s="623" t="s">
        <v>2409</v>
      </c>
      <c r="C1766" s="550">
        <v>3000000</v>
      </c>
      <c r="D1766" s="550">
        <v>0</v>
      </c>
      <c r="E1766" s="550">
        <v>0</v>
      </c>
      <c r="F1766" s="550">
        <v>0</v>
      </c>
      <c r="G1766" s="550"/>
      <c r="H1766" s="550">
        <v>0</v>
      </c>
      <c r="I1766" s="550"/>
      <c r="J1766" s="550">
        <v>0</v>
      </c>
      <c r="K1766" s="550">
        <v>3000000</v>
      </c>
      <c r="L1766" s="550">
        <v>2990000</v>
      </c>
      <c r="M1766" s="550">
        <v>2990000</v>
      </c>
      <c r="N1766" s="550">
        <v>0</v>
      </c>
      <c r="O1766" s="550">
        <v>0</v>
      </c>
      <c r="P1766" s="550">
        <v>0</v>
      </c>
      <c r="Q1766" s="550">
        <v>0</v>
      </c>
      <c r="R1766" s="550">
        <v>10000</v>
      </c>
    </row>
    <row r="1767" spans="1:18">
      <c r="A1767" s="622" t="s">
        <v>1805</v>
      </c>
      <c r="B1767" s="622" t="s">
        <v>192</v>
      </c>
      <c r="C1767" s="551">
        <v>3920000</v>
      </c>
      <c r="D1767" s="551">
        <v>0</v>
      </c>
      <c r="E1767" s="551">
        <v>0</v>
      </c>
      <c r="F1767" s="551">
        <v>0</v>
      </c>
      <c r="G1767" s="551">
        <v>0</v>
      </c>
      <c r="H1767" s="551">
        <v>0</v>
      </c>
      <c r="I1767" s="551">
        <v>0</v>
      </c>
      <c r="J1767" s="551">
        <v>0</v>
      </c>
      <c r="K1767" s="551">
        <v>3920000</v>
      </c>
      <c r="L1767" s="551">
        <v>3834500</v>
      </c>
      <c r="M1767" s="551">
        <v>3834500</v>
      </c>
      <c r="N1767" s="551">
        <v>0</v>
      </c>
      <c r="O1767" s="551">
        <v>0</v>
      </c>
      <c r="P1767" s="551">
        <v>0</v>
      </c>
      <c r="Q1767" s="551">
        <v>0</v>
      </c>
      <c r="R1767" s="551">
        <v>85500</v>
      </c>
    </row>
    <row r="1768" spans="1:18">
      <c r="A1768" s="626" t="s">
        <v>1806</v>
      </c>
      <c r="B1768" s="626" t="s">
        <v>226</v>
      </c>
      <c r="C1768" s="550">
        <v>3050000</v>
      </c>
      <c r="D1768" s="550">
        <v>0</v>
      </c>
      <c r="E1768" s="550">
        <v>0</v>
      </c>
      <c r="F1768" s="550">
        <v>0</v>
      </c>
      <c r="G1768" s="550"/>
      <c r="H1768" s="550">
        <v>0</v>
      </c>
      <c r="I1768" s="550"/>
      <c r="J1768" s="550">
        <v>0</v>
      </c>
      <c r="K1768" s="550">
        <v>3050000</v>
      </c>
      <c r="L1768" s="550">
        <v>3040000</v>
      </c>
      <c r="M1768" s="550">
        <v>3040000</v>
      </c>
      <c r="N1768" s="550">
        <v>0</v>
      </c>
      <c r="O1768" s="550">
        <v>0</v>
      </c>
      <c r="P1768" s="550">
        <v>0</v>
      </c>
      <c r="Q1768" s="550">
        <v>0</v>
      </c>
      <c r="R1768" s="550">
        <v>10000</v>
      </c>
    </row>
    <row r="1769" spans="1:18">
      <c r="A1769" s="626" t="s">
        <v>1806</v>
      </c>
      <c r="B1769" s="626" t="s">
        <v>225</v>
      </c>
      <c r="C1769" s="550">
        <v>870000</v>
      </c>
      <c r="D1769" s="550">
        <v>0</v>
      </c>
      <c r="E1769" s="550">
        <v>0</v>
      </c>
      <c r="F1769" s="550">
        <v>0</v>
      </c>
      <c r="G1769" s="550"/>
      <c r="H1769" s="550">
        <v>0</v>
      </c>
      <c r="I1769" s="550"/>
      <c r="J1769" s="550">
        <v>0</v>
      </c>
      <c r="K1769" s="550">
        <v>870000</v>
      </c>
      <c r="L1769" s="550">
        <v>794500</v>
      </c>
      <c r="M1769" s="550">
        <v>794500</v>
      </c>
      <c r="N1769" s="550">
        <v>0</v>
      </c>
      <c r="O1769" s="550">
        <v>0</v>
      </c>
      <c r="P1769" s="550">
        <v>0</v>
      </c>
      <c r="Q1769" s="550">
        <v>0</v>
      </c>
      <c r="R1769" s="550">
        <v>75500</v>
      </c>
    </row>
    <row r="1770" spans="1:18">
      <c r="A1770" s="622" t="s">
        <v>1805</v>
      </c>
      <c r="B1770" s="622" t="s">
        <v>322</v>
      </c>
      <c r="C1770" s="551">
        <v>5000000</v>
      </c>
      <c r="D1770" s="551">
        <v>0</v>
      </c>
      <c r="E1770" s="551">
        <v>0</v>
      </c>
      <c r="F1770" s="551">
        <v>0</v>
      </c>
      <c r="G1770" s="551">
        <v>0</v>
      </c>
      <c r="H1770" s="551">
        <v>0</v>
      </c>
      <c r="I1770" s="551">
        <v>0</v>
      </c>
      <c r="J1770" s="551">
        <v>0</v>
      </c>
      <c r="K1770" s="551">
        <v>5000000</v>
      </c>
      <c r="L1770" s="551">
        <v>5000000</v>
      </c>
      <c r="M1770" s="551">
        <v>5000000</v>
      </c>
      <c r="N1770" s="551">
        <v>0</v>
      </c>
      <c r="O1770" s="551">
        <v>0</v>
      </c>
      <c r="P1770" s="551">
        <v>0</v>
      </c>
      <c r="Q1770" s="551">
        <v>0</v>
      </c>
      <c r="R1770" s="551">
        <v>0</v>
      </c>
    </row>
    <row r="1771" spans="1:18">
      <c r="A1771" s="626" t="s">
        <v>1806</v>
      </c>
      <c r="B1771" s="626" t="s">
        <v>323</v>
      </c>
      <c r="C1771" s="550">
        <v>5000000</v>
      </c>
      <c r="D1771" s="550">
        <v>0</v>
      </c>
      <c r="E1771" s="550">
        <v>0</v>
      </c>
      <c r="F1771" s="550">
        <v>0</v>
      </c>
      <c r="G1771" s="550"/>
      <c r="H1771" s="550">
        <v>0</v>
      </c>
      <c r="I1771" s="550"/>
      <c r="J1771" s="550">
        <v>0</v>
      </c>
      <c r="K1771" s="550">
        <v>5000000</v>
      </c>
      <c r="L1771" s="550">
        <v>5000000</v>
      </c>
      <c r="M1771" s="550">
        <v>5000000</v>
      </c>
      <c r="N1771" s="550">
        <v>0</v>
      </c>
      <c r="O1771" s="550">
        <v>0</v>
      </c>
      <c r="P1771" s="550">
        <v>0</v>
      </c>
      <c r="Q1771" s="550">
        <v>0</v>
      </c>
      <c r="R1771" s="550">
        <v>0</v>
      </c>
    </row>
    <row r="1772" spans="1:18">
      <c r="A1772" s="622" t="s">
        <v>1805</v>
      </c>
      <c r="B1772" s="622" t="s">
        <v>147</v>
      </c>
      <c r="C1772" s="551">
        <v>8150000</v>
      </c>
      <c r="D1772" s="551">
        <v>0</v>
      </c>
      <c r="E1772" s="551">
        <v>0</v>
      </c>
      <c r="F1772" s="551">
        <v>0</v>
      </c>
      <c r="G1772" s="551">
        <v>0</v>
      </c>
      <c r="H1772" s="551">
        <v>0</v>
      </c>
      <c r="I1772" s="551">
        <v>0</v>
      </c>
      <c r="J1772" s="551">
        <v>0</v>
      </c>
      <c r="K1772" s="551">
        <v>8150000</v>
      </c>
      <c r="L1772" s="551">
        <v>8113260</v>
      </c>
      <c r="M1772" s="551">
        <v>8113260</v>
      </c>
      <c r="N1772" s="551">
        <v>0</v>
      </c>
      <c r="O1772" s="551">
        <v>0</v>
      </c>
      <c r="P1772" s="551">
        <v>0</v>
      </c>
      <c r="Q1772" s="551">
        <v>0</v>
      </c>
      <c r="R1772" s="551">
        <v>36740</v>
      </c>
    </row>
    <row r="1773" spans="1:18">
      <c r="A1773" s="626" t="s">
        <v>1806</v>
      </c>
      <c r="B1773" s="626" t="s">
        <v>149</v>
      </c>
      <c r="C1773" s="550">
        <v>330000</v>
      </c>
      <c r="D1773" s="550">
        <v>0</v>
      </c>
      <c r="E1773" s="550">
        <v>0</v>
      </c>
      <c r="F1773" s="550">
        <v>0</v>
      </c>
      <c r="G1773" s="550"/>
      <c r="H1773" s="550">
        <v>0</v>
      </c>
      <c r="I1773" s="550"/>
      <c r="J1773" s="550">
        <v>0</v>
      </c>
      <c r="K1773" s="550">
        <v>330000</v>
      </c>
      <c r="L1773" s="550">
        <v>301360</v>
      </c>
      <c r="M1773" s="550">
        <v>301360</v>
      </c>
      <c r="N1773" s="550">
        <v>0</v>
      </c>
      <c r="O1773" s="550">
        <v>0</v>
      </c>
      <c r="P1773" s="550">
        <v>0</v>
      </c>
      <c r="Q1773" s="550">
        <v>0</v>
      </c>
      <c r="R1773" s="550">
        <v>28640</v>
      </c>
    </row>
    <row r="1774" spans="1:18">
      <c r="A1774" s="626" t="s">
        <v>1806</v>
      </c>
      <c r="B1774" s="626" t="s">
        <v>148</v>
      </c>
      <c r="C1774" s="550">
        <v>7820000</v>
      </c>
      <c r="D1774" s="550">
        <v>0</v>
      </c>
      <c r="E1774" s="550">
        <v>0</v>
      </c>
      <c r="F1774" s="550">
        <v>0</v>
      </c>
      <c r="G1774" s="550"/>
      <c r="H1774" s="550">
        <v>0</v>
      </c>
      <c r="I1774" s="550"/>
      <c r="J1774" s="550">
        <v>0</v>
      </c>
      <c r="K1774" s="550">
        <v>7820000</v>
      </c>
      <c r="L1774" s="550">
        <v>7811900</v>
      </c>
      <c r="M1774" s="550">
        <v>7811900</v>
      </c>
      <c r="N1774" s="550">
        <v>0</v>
      </c>
      <c r="O1774" s="550">
        <v>0</v>
      </c>
      <c r="P1774" s="550">
        <v>0</v>
      </c>
      <c r="Q1774" s="550">
        <v>0</v>
      </c>
      <c r="R1774" s="550">
        <v>8100</v>
      </c>
    </row>
    <row r="1775" spans="1:18">
      <c r="A1775" s="626" t="s">
        <v>1804</v>
      </c>
      <c r="B1775" s="626" t="s">
        <v>2469</v>
      </c>
      <c r="C1775" s="550">
        <v>20115000</v>
      </c>
      <c r="D1775" s="550">
        <v>0</v>
      </c>
      <c r="E1775" s="550">
        <v>0</v>
      </c>
      <c r="F1775" s="550">
        <v>0</v>
      </c>
      <c r="G1775" s="550">
        <v>0</v>
      </c>
      <c r="H1775" s="550">
        <v>0</v>
      </c>
      <c r="I1775" s="550">
        <v>0</v>
      </c>
      <c r="J1775" s="550">
        <v>0</v>
      </c>
      <c r="K1775" s="550">
        <v>20115000</v>
      </c>
      <c r="L1775" s="550">
        <v>19893770</v>
      </c>
      <c r="M1775" s="550">
        <v>19893770</v>
      </c>
      <c r="N1775" s="550">
        <v>0</v>
      </c>
      <c r="O1775" s="550">
        <v>0</v>
      </c>
      <c r="P1775" s="550">
        <v>0</v>
      </c>
      <c r="Q1775" s="550">
        <v>0</v>
      </c>
      <c r="R1775" s="550">
        <v>221230</v>
      </c>
    </row>
    <row r="1776" spans="1:18">
      <c r="A1776" s="622" t="s">
        <v>1805</v>
      </c>
      <c r="B1776" s="622" t="s">
        <v>321</v>
      </c>
      <c r="C1776" s="551">
        <v>4200000</v>
      </c>
      <c r="D1776" s="551">
        <v>0</v>
      </c>
      <c r="E1776" s="551">
        <v>0</v>
      </c>
      <c r="F1776" s="551">
        <v>-1450000</v>
      </c>
      <c r="G1776" s="551">
        <v>0</v>
      </c>
      <c r="H1776" s="551">
        <v>0</v>
      </c>
      <c r="I1776" s="551">
        <v>0</v>
      </c>
      <c r="J1776" s="551">
        <v>-1450000</v>
      </c>
      <c r="K1776" s="551">
        <v>2750000</v>
      </c>
      <c r="L1776" s="551">
        <v>2736900</v>
      </c>
      <c r="M1776" s="551">
        <v>2736900</v>
      </c>
      <c r="N1776" s="551">
        <v>0</v>
      </c>
      <c r="O1776" s="551">
        <v>0</v>
      </c>
      <c r="P1776" s="551">
        <v>0</v>
      </c>
      <c r="Q1776" s="551">
        <v>0</v>
      </c>
      <c r="R1776" s="551">
        <v>13100</v>
      </c>
    </row>
    <row r="1777" spans="1:18">
      <c r="A1777" s="626" t="s">
        <v>1806</v>
      </c>
      <c r="B1777" s="626" t="s">
        <v>144</v>
      </c>
      <c r="C1777" s="550">
        <v>4200000</v>
      </c>
      <c r="D1777" s="550">
        <v>0</v>
      </c>
      <c r="E1777" s="550">
        <v>0</v>
      </c>
      <c r="F1777" s="550">
        <v>-1450000</v>
      </c>
      <c r="G1777" s="550"/>
      <c r="H1777" s="550">
        <v>0</v>
      </c>
      <c r="I1777" s="550"/>
      <c r="J1777" s="550">
        <v>-1450000</v>
      </c>
      <c r="K1777" s="550">
        <v>2750000</v>
      </c>
      <c r="L1777" s="550">
        <v>2736900</v>
      </c>
      <c r="M1777" s="550">
        <v>2736900</v>
      </c>
      <c r="N1777" s="550">
        <v>0</v>
      </c>
      <c r="O1777" s="550">
        <v>0</v>
      </c>
      <c r="P1777" s="550">
        <v>0</v>
      </c>
      <c r="Q1777" s="550">
        <v>0</v>
      </c>
      <c r="R1777" s="550">
        <v>13100</v>
      </c>
    </row>
    <row r="1778" spans="1:18">
      <c r="A1778" s="622" t="s">
        <v>1805</v>
      </c>
      <c r="B1778" s="622" t="s">
        <v>256</v>
      </c>
      <c r="C1778" s="551">
        <v>0</v>
      </c>
      <c r="D1778" s="551">
        <v>0</v>
      </c>
      <c r="E1778" s="551">
        <v>0</v>
      </c>
      <c r="F1778" s="551">
        <v>450000</v>
      </c>
      <c r="G1778" s="551">
        <v>0</v>
      </c>
      <c r="H1778" s="551">
        <v>0</v>
      </c>
      <c r="I1778" s="551">
        <v>0</v>
      </c>
      <c r="J1778" s="551">
        <v>450000</v>
      </c>
      <c r="K1778" s="551">
        <v>450000</v>
      </c>
      <c r="L1778" s="551">
        <v>450000</v>
      </c>
      <c r="M1778" s="551">
        <v>450000</v>
      </c>
      <c r="N1778" s="551">
        <v>0</v>
      </c>
      <c r="O1778" s="551">
        <v>0</v>
      </c>
      <c r="P1778" s="551">
        <v>0</v>
      </c>
      <c r="Q1778" s="551">
        <v>0</v>
      </c>
      <c r="R1778" s="551">
        <v>0</v>
      </c>
    </row>
    <row r="1779" spans="1:18">
      <c r="A1779" s="626" t="s">
        <v>1806</v>
      </c>
      <c r="B1779" s="626" t="s">
        <v>216</v>
      </c>
      <c r="C1779" s="550">
        <v>0</v>
      </c>
      <c r="D1779" s="550">
        <v>0</v>
      </c>
      <c r="E1779" s="550">
        <v>0</v>
      </c>
      <c r="F1779" s="550">
        <v>450000</v>
      </c>
      <c r="G1779" s="550"/>
      <c r="H1779" s="550">
        <v>0</v>
      </c>
      <c r="I1779" s="550"/>
      <c r="J1779" s="550">
        <v>450000</v>
      </c>
      <c r="K1779" s="550">
        <v>450000</v>
      </c>
      <c r="L1779" s="550">
        <v>450000</v>
      </c>
      <c r="M1779" s="550">
        <v>450000</v>
      </c>
      <c r="N1779" s="550">
        <v>0</v>
      </c>
      <c r="O1779" s="550">
        <v>0</v>
      </c>
      <c r="P1779" s="550">
        <v>0</v>
      </c>
      <c r="Q1779" s="550">
        <v>0</v>
      </c>
      <c r="R1779" s="550">
        <v>0</v>
      </c>
    </row>
    <row r="1780" spans="1:18">
      <c r="A1780" s="622" t="s">
        <v>1805</v>
      </c>
      <c r="B1780" s="622" t="s">
        <v>1882</v>
      </c>
      <c r="C1780" s="551">
        <v>4100000</v>
      </c>
      <c r="D1780" s="551">
        <v>0</v>
      </c>
      <c r="E1780" s="551">
        <v>0</v>
      </c>
      <c r="F1780" s="551">
        <v>0</v>
      </c>
      <c r="G1780" s="551">
        <v>0</v>
      </c>
      <c r="H1780" s="551">
        <v>0</v>
      </c>
      <c r="I1780" s="551">
        <v>0</v>
      </c>
      <c r="J1780" s="551">
        <v>0</v>
      </c>
      <c r="K1780" s="551">
        <v>4100000</v>
      </c>
      <c r="L1780" s="551">
        <v>4100000</v>
      </c>
      <c r="M1780" s="551">
        <v>4100000</v>
      </c>
      <c r="N1780" s="551">
        <v>0</v>
      </c>
      <c r="O1780" s="551">
        <v>0</v>
      </c>
      <c r="P1780" s="551">
        <v>0</v>
      </c>
      <c r="Q1780" s="551">
        <v>0</v>
      </c>
      <c r="R1780" s="551">
        <v>0</v>
      </c>
    </row>
    <row r="1781" spans="1:18">
      <c r="A1781" s="626" t="s">
        <v>1806</v>
      </c>
      <c r="B1781" s="623" t="s">
        <v>2409</v>
      </c>
      <c r="C1781" s="550">
        <v>4100000</v>
      </c>
      <c r="D1781" s="550">
        <v>0</v>
      </c>
      <c r="E1781" s="550">
        <v>0</v>
      </c>
      <c r="F1781" s="550">
        <v>0</v>
      </c>
      <c r="G1781" s="550"/>
      <c r="H1781" s="550">
        <v>0</v>
      </c>
      <c r="I1781" s="550"/>
      <c r="J1781" s="550">
        <v>0</v>
      </c>
      <c r="K1781" s="550">
        <v>4100000</v>
      </c>
      <c r="L1781" s="550">
        <v>4100000</v>
      </c>
      <c r="M1781" s="550">
        <v>4100000</v>
      </c>
      <c r="N1781" s="550">
        <v>0</v>
      </c>
      <c r="O1781" s="550">
        <v>0</v>
      </c>
      <c r="P1781" s="550">
        <v>0</v>
      </c>
      <c r="Q1781" s="550">
        <v>0</v>
      </c>
      <c r="R1781" s="550">
        <v>0</v>
      </c>
    </row>
    <row r="1782" spans="1:18">
      <c r="A1782" s="622" t="s">
        <v>1805</v>
      </c>
      <c r="B1782" s="622" t="s">
        <v>192</v>
      </c>
      <c r="C1782" s="551">
        <v>2100000</v>
      </c>
      <c r="D1782" s="551">
        <v>0</v>
      </c>
      <c r="E1782" s="551">
        <v>0</v>
      </c>
      <c r="F1782" s="551">
        <v>0</v>
      </c>
      <c r="G1782" s="551">
        <v>0</v>
      </c>
      <c r="H1782" s="551">
        <v>0</v>
      </c>
      <c r="I1782" s="551">
        <v>0</v>
      </c>
      <c r="J1782" s="551">
        <v>0</v>
      </c>
      <c r="K1782" s="551">
        <v>2100000</v>
      </c>
      <c r="L1782" s="551">
        <v>2100000</v>
      </c>
      <c r="M1782" s="551">
        <v>2100000</v>
      </c>
      <c r="N1782" s="551">
        <v>0</v>
      </c>
      <c r="O1782" s="551">
        <v>0</v>
      </c>
      <c r="P1782" s="551">
        <v>0</v>
      </c>
      <c r="Q1782" s="551">
        <v>0</v>
      </c>
      <c r="R1782" s="551">
        <v>0</v>
      </c>
    </row>
    <row r="1783" spans="1:18">
      <c r="A1783" s="626" t="s">
        <v>1806</v>
      </c>
      <c r="B1783" s="626" t="s">
        <v>226</v>
      </c>
      <c r="C1783" s="550">
        <v>2100000</v>
      </c>
      <c r="D1783" s="550">
        <v>0</v>
      </c>
      <c r="E1783" s="550">
        <v>0</v>
      </c>
      <c r="F1783" s="550">
        <v>0</v>
      </c>
      <c r="G1783" s="550"/>
      <c r="H1783" s="550">
        <v>0</v>
      </c>
      <c r="I1783" s="550"/>
      <c r="J1783" s="550">
        <v>0</v>
      </c>
      <c r="K1783" s="550">
        <v>2100000</v>
      </c>
      <c r="L1783" s="550">
        <v>2100000</v>
      </c>
      <c r="M1783" s="550">
        <v>2100000</v>
      </c>
      <c r="N1783" s="550">
        <v>0</v>
      </c>
      <c r="O1783" s="550">
        <v>0</v>
      </c>
      <c r="P1783" s="550">
        <v>0</v>
      </c>
      <c r="Q1783" s="550">
        <v>0</v>
      </c>
      <c r="R1783" s="550">
        <v>0</v>
      </c>
    </row>
    <row r="1784" spans="1:18">
      <c r="A1784" s="622" t="s">
        <v>1805</v>
      </c>
      <c r="B1784" s="622" t="s">
        <v>322</v>
      </c>
      <c r="C1784" s="551">
        <v>4540000</v>
      </c>
      <c r="D1784" s="551">
        <v>0</v>
      </c>
      <c r="E1784" s="551">
        <v>0</v>
      </c>
      <c r="F1784" s="551">
        <v>1000000</v>
      </c>
      <c r="G1784" s="551">
        <v>0</v>
      </c>
      <c r="H1784" s="551">
        <v>0</v>
      </c>
      <c r="I1784" s="551">
        <v>0</v>
      </c>
      <c r="J1784" s="551">
        <v>1000000</v>
      </c>
      <c r="K1784" s="551">
        <v>5540000</v>
      </c>
      <c r="L1784" s="551">
        <v>5405500</v>
      </c>
      <c r="M1784" s="551">
        <v>5405500</v>
      </c>
      <c r="N1784" s="551">
        <v>0</v>
      </c>
      <c r="O1784" s="551">
        <v>0</v>
      </c>
      <c r="P1784" s="551">
        <v>0</v>
      </c>
      <c r="Q1784" s="551">
        <v>0</v>
      </c>
      <c r="R1784" s="551">
        <v>134500</v>
      </c>
    </row>
    <row r="1785" spans="1:18">
      <c r="A1785" s="626" t="s">
        <v>1806</v>
      </c>
      <c r="B1785" s="626" t="s">
        <v>323</v>
      </c>
      <c r="C1785" s="550">
        <v>4540000</v>
      </c>
      <c r="D1785" s="550">
        <v>0</v>
      </c>
      <c r="E1785" s="550">
        <v>0</v>
      </c>
      <c r="F1785" s="550">
        <v>1000000</v>
      </c>
      <c r="G1785" s="550"/>
      <c r="H1785" s="550">
        <v>0</v>
      </c>
      <c r="I1785" s="550"/>
      <c r="J1785" s="550">
        <v>1000000</v>
      </c>
      <c r="K1785" s="550">
        <v>5540000</v>
      </c>
      <c r="L1785" s="550">
        <v>5405500</v>
      </c>
      <c r="M1785" s="550">
        <v>5405500</v>
      </c>
      <c r="N1785" s="550">
        <v>0</v>
      </c>
      <c r="O1785" s="550">
        <v>0</v>
      </c>
      <c r="P1785" s="550">
        <v>0</v>
      </c>
      <c r="Q1785" s="550">
        <v>0</v>
      </c>
      <c r="R1785" s="550">
        <v>134500</v>
      </c>
    </row>
    <row r="1786" spans="1:18">
      <c r="A1786" s="622" t="s">
        <v>1805</v>
      </c>
      <c r="B1786" s="622" t="s">
        <v>147</v>
      </c>
      <c r="C1786" s="551">
        <v>5175000</v>
      </c>
      <c r="D1786" s="551">
        <v>0</v>
      </c>
      <c r="E1786" s="551">
        <v>0</v>
      </c>
      <c r="F1786" s="551">
        <v>0</v>
      </c>
      <c r="G1786" s="551">
        <v>0</v>
      </c>
      <c r="H1786" s="551">
        <v>0</v>
      </c>
      <c r="I1786" s="551">
        <v>0</v>
      </c>
      <c r="J1786" s="551">
        <v>0</v>
      </c>
      <c r="K1786" s="551">
        <v>5175000</v>
      </c>
      <c r="L1786" s="551">
        <v>5101370</v>
      </c>
      <c r="M1786" s="551">
        <v>5101370</v>
      </c>
      <c r="N1786" s="551">
        <v>0</v>
      </c>
      <c r="O1786" s="551">
        <v>0</v>
      </c>
      <c r="P1786" s="551">
        <v>0</v>
      </c>
      <c r="Q1786" s="551">
        <v>0</v>
      </c>
      <c r="R1786" s="551">
        <v>73630</v>
      </c>
    </row>
    <row r="1787" spans="1:18">
      <c r="A1787" s="626" t="s">
        <v>1806</v>
      </c>
      <c r="B1787" s="626" t="s">
        <v>149</v>
      </c>
      <c r="C1787" s="550">
        <v>500000</v>
      </c>
      <c r="D1787" s="550">
        <v>0</v>
      </c>
      <c r="E1787" s="550">
        <v>0</v>
      </c>
      <c r="F1787" s="550">
        <v>0</v>
      </c>
      <c r="G1787" s="550"/>
      <c r="H1787" s="550">
        <v>0</v>
      </c>
      <c r="I1787" s="550"/>
      <c r="J1787" s="550">
        <v>0</v>
      </c>
      <c r="K1787" s="550">
        <v>500000</v>
      </c>
      <c r="L1787" s="550">
        <v>490000</v>
      </c>
      <c r="M1787" s="550">
        <v>490000</v>
      </c>
      <c r="N1787" s="550">
        <v>0</v>
      </c>
      <c r="O1787" s="550">
        <v>0</v>
      </c>
      <c r="P1787" s="550">
        <v>0</v>
      </c>
      <c r="Q1787" s="550">
        <v>0</v>
      </c>
      <c r="R1787" s="550">
        <v>10000</v>
      </c>
    </row>
    <row r="1788" spans="1:18">
      <c r="A1788" s="626" t="s">
        <v>1806</v>
      </c>
      <c r="B1788" s="626" t="s">
        <v>148</v>
      </c>
      <c r="C1788" s="550">
        <v>4675000</v>
      </c>
      <c r="D1788" s="550">
        <v>0</v>
      </c>
      <c r="E1788" s="550">
        <v>0</v>
      </c>
      <c r="F1788" s="550">
        <v>0</v>
      </c>
      <c r="G1788" s="550"/>
      <c r="H1788" s="550">
        <v>0</v>
      </c>
      <c r="I1788" s="550"/>
      <c r="J1788" s="550">
        <v>0</v>
      </c>
      <c r="K1788" s="550">
        <v>4675000</v>
      </c>
      <c r="L1788" s="550">
        <v>4611370</v>
      </c>
      <c r="M1788" s="550">
        <v>4611370</v>
      </c>
      <c r="N1788" s="550">
        <v>0</v>
      </c>
      <c r="O1788" s="550">
        <v>0</v>
      </c>
      <c r="P1788" s="550">
        <v>0</v>
      </c>
      <c r="Q1788" s="550">
        <v>0</v>
      </c>
      <c r="R1788" s="550">
        <v>63630</v>
      </c>
    </row>
    <row r="1789" spans="1:18">
      <c r="A1789" s="626" t="s">
        <v>1804</v>
      </c>
      <c r="B1789" s="626" t="s">
        <v>1989</v>
      </c>
      <c r="C1789" s="550">
        <v>25861000</v>
      </c>
      <c r="D1789" s="550">
        <v>0</v>
      </c>
      <c r="E1789" s="550">
        <v>0</v>
      </c>
      <c r="F1789" s="550">
        <v>0</v>
      </c>
      <c r="G1789" s="550">
        <v>0</v>
      </c>
      <c r="H1789" s="550">
        <v>0</v>
      </c>
      <c r="I1789" s="550">
        <v>0</v>
      </c>
      <c r="J1789" s="550">
        <v>0</v>
      </c>
      <c r="K1789" s="550">
        <v>25861000</v>
      </c>
      <c r="L1789" s="550">
        <v>13587470</v>
      </c>
      <c r="M1789" s="550">
        <v>13587470</v>
      </c>
      <c r="N1789" s="550">
        <v>0</v>
      </c>
      <c r="O1789" s="550">
        <v>0</v>
      </c>
      <c r="P1789" s="550">
        <v>0</v>
      </c>
      <c r="Q1789" s="550">
        <v>0</v>
      </c>
      <c r="R1789" s="550">
        <v>12273530</v>
      </c>
    </row>
    <row r="1790" spans="1:18">
      <c r="A1790" s="622" t="s">
        <v>1805</v>
      </c>
      <c r="B1790" s="622" t="s">
        <v>321</v>
      </c>
      <c r="C1790" s="551">
        <v>7630000</v>
      </c>
      <c r="D1790" s="551">
        <v>0</v>
      </c>
      <c r="E1790" s="551">
        <v>0</v>
      </c>
      <c r="F1790" s="551">
        <v>0</v>
      </c>
      <c r="G1790" s="551">
        <v>0</v>
      </c>
      <c r="H1790" s="551">
        <v>0</v>
      </c>
      <c r="I1790" s="551">
        <v>0</v>
      </c>
      <c r="J1790" s="551">
        <v>0</v>
      </c>
      <c r="K1790" s="551">
        <v>7630000</v>
      </c>
      <c r="L1790" s="551">
        <v>7531200</v>
      </c>
      <c r="M1790" s="551">
        <v>7531200</v>
      </c>
      <c r="N1790" s="551">
        <v>0</v>
      </c>
      <c r="O1790" s="551">
        <v>0</v>
      </c>
      <c r="P1790" s="551">
        <v>0</v>
      </c>
      <c r="Q1790" s="551">
        <v>0</v>
      </c>
      <c r="R1790" s="551">
        <v>98800</v>
      </c>
    </row>
    <row r="1791" spans="1:18">
      <c r="A1791" s="626" t="s">
        <v>1806</v>
      </c>
      <c r="B1791" s="626" t="s">
        <v>144</v>
      </c>
      <c r="C1791" s="550">
        <v>7630000</v>
      </c>
      <c r="D1791" s="550">
        <v>0</v>
      </c>
      <c r="E1791" s="550">
        <v>0</v>
      </c>
      <c r="F1791" s="550">
        <v>0</v>
      </c>
      <c r="G1791" s="550"/>
      <c r="H1791" s="550">
        <v>0</v>
      </c>
      <c r="I1791" s="550"/>
      <c r="J1791" s="550">
        <v>0</v>
      </c>
      <c r="K1791" s="550">
        <v>7630000</v>
      </c>
      <c r="L1791" s="550">
        <v>7531200</v>
      </c>
      <c r="M1791" s="550">
        <v>7531200</v>
      </c>
      <c r="N1791" s="550">
        <v>0</v>
      </c>
      <c r="O1791" s="550">
        <v>0</v>
      </c>
      <c r="P1791" s="550">
        <v>0</v>
      </c>
      <c r="Q1791" s="550">
        <v>0</v>
      </c>
      <c r="R1791" s="550">
        <v>98800</v>
      </c>
    </row>
    <row r="1792" spans="1:18">
      <c r="A1792" s="622" t="s">
        <v>1805</v>
      </c>
      <c r="B1792" s="622" t="s">
        <v>278</v>
      </c>
      <c r="C1792" s="551">
        <v>1531000</v>
      </c>
      <c r="D1792" s="551">
        <v>0</v>
      </c>
      <c r="E1792" s="551">
        <v>0</v>
      </c>
      <c r="F1792" s="551">
        <v>0</v>
      </c>
      <c r="G1792" s="551">
        <v>0</v>
      </c>
      <c r="H1792" s="551">
        <v>0</v>
      </c>
      <c r="I1792" s="551">
        <v>0</v>
      </c>
      <c r="J1792" s="551">
        <v>0</v>
      </c>
      <c r="K1792" s="551">
        <v>1531000</v>
      </c>
      <c r="L1792" s="551">
        <v>1506600</v>
      </c>
      <c r="M1792" s="551">
        <v>1506600</v>
      </c>
      <c r="N1792" s="551">
        <v>0</v>
      </c>
      <c r="O1792" s="551">
        <v>0</v>
      </c>
      <c r="P1792" s="551">
        <v>0</v>
      </c>
      <c r="Q1792" s="551">
        <v>0</v>
      </c>
      <c r="R1792" s="551">
        <v>24400</v>
      </c>
    </row>
    <row r="1793" spans="1:18">
      <c r="A1793" s="626" t="s">
        <v>1806</v>
      </c>
      <c r="B1793" s="626" t="s">
        <v>1280</v>
      </c>
      <c r="C1793" s="550">
        <v>1531000</v>
      </c>
      <c r="D1793" s="550">
        <v>0</v>
      </c>
      <c r="E1793" s="550">
        <v>0</v>
      </c>
      <c r="F1793" s="550">
        <v>0</v>
      </c>
      <c r="G1793" s="550"/>
      <c r="H1793" s="550">
        <v>0</v>
      </c>
      <c r="I1793" s="550"/>
      <c r="J1793" s="550">
        <v>0</v>
      </c>
      <c r="K1793" s="550">
        <v>1531000</v>
      </c>
      <c r="L1793" s="550">
        <v>1506600</v>
      </c>
      <c r="M1793" s="550">
        <v>1506600</v>
      </c>
      <c r="N1793" s="550">
        <v>0</v>
      </c>
      <c r="O1793" s="550">
        <v>0</v>
      </c>
      <c r="P1793" s="550">
        <v>0</v>
      </c>
      <c r="Q1793" s="550">
        <v>0</v>
      </c>
      <c r="R1793" s="550">
        <v>24400</v>
      </c>
    </row>
    <row r="1794" spans="1:18">
      <c r="A1794" s="622" t="s">
        <v>1805</v>
      </c>
      <c r="B1794" s="622" t="s">
        <v>1823</v>
      </c>
      <c r="C1794" s="551">
        <v>3960000</v>
      </c>
      <c r="D1794" s="551">
        <v>0</v>
      </c>
      <c r="E1794" s="551">
        <v>0</v>
      </c>
      <c r="F1794" s="551">
        <v>0</v>
      </c>
      <c r="G1794" s="551">
        <v>0</v>
      </c>
      <c r="H1794" s="551">
        <v>0</v>
      </c>
      <c r="I1794" s="551">
        <v>0</v>
      </c>
      <c r="J1794" s="551">
        <v>0</v>
      </c>
      <c r="K1794" s="551">
        <v>3960000</v>
      </c>
      <c r="L1794" s="551">
        <v>3960000</v>
      </c>
      <c r="M1794" s="551">
        <v>3960000</v>
      </c>
      <c r="N1794" s="551">
        <v>0</v>
      </c>
      <c r="O1794" s="551">
        <v>0</v>
      </c>
      <c r="P1794" s="551">
        <v>0</v>
      </c>
      <c r="Q1794" s="551">
        <v>0</v>
      </c>
      <c r="R1794" s="551">
        <v>0</v>
      </c>
    </row>
    <row r="1795" spans="1:18">
      <c r="A1795" s="626" t="s">
        <v>1806</v>
      </c>
      <c r="B1795" s="626" t="s">
        <v>260</v>
      </c>
      <c r="C1795" s="550">
        <v>3960000</v>
      </c>
      <c r="D1795" s="550">
        <v>0</v>
      </c>
      <c r="E1795" s="550">
        <v>0</v>
      </c>
      <c r="F1795" s="550">
        <v>0</v>
      </c>
      <c r="G1795" s="550"/>
      <c r="H1795" s="550">
        <v>0</v>
      </c>
      <c r="I1795" s="550"/>
      <c r="J1795" s="550">
        <v>0</v>
      </c>
      <c r="K1795" s="550">
        <v>3960000</v>
      </c>
      <c r="L1795" s="550">
        <v>3960000</v>
      </c>
      <c r="M1795" s="550">
        <v>3960000</v>
      </c>
      <c r="N1795" s="550">
        <v>0</v>
      </c>
      <c r="O1795" s="550">
        <v>0</v>
      </c>
      <c r="P1795" s="550">
        <v>0</v>
      </c>
      <c r="Q1795" s="550">
        <v>0</v>
      </c>
      <c r="R1795" s="550">
        <v>0</v>
      </c>
    </row>
    <row r="1796" spans="1:18">
      <c r="A1796" s="622" t="s">
        <v>1805</v>
      </c>
      <c r="B1796" s="622" t="s">
        <v>1851</v>
      </c>
      <c r="C1796" s="551">
        <v>11900000</v>
      </c>
      <c r="D1796" s="551">
        <v>0</v>
      </c>
      <c r="E1796" s="551">
        <v>0</v>
      </c>
      <c r="F1796" s="551">
        <v>0</v>
      </c>
      <c r="G1796" s="551">
        <v>0</v>
      </c>
      <c r="H1796" s="551">
        <v>0</v>
      </c>
      <c r="I1796" s="551">
        <v>0</v>
      </c>
      <c r="J1796" s="551">
        <v>0</v>
      </c>
      <c r="K1796" s="551">
        <v>11900000</v>
      </c>
      <c r="L1796" s="551">
        <v>109670</v>
      </c>
      <c r="M1796" s="551">
        <v>109670</v>
      </c>
      <c r="N1796" s="551">
        <v>0</v>
      </c>
      <c r="O1796" s="551">
        <v>0</v>
      </c>
      <c r="P1796" s="551">
        <v>0</v>
      </c>
      <c r="Q1796" s="551">
        <v>0</v>
      </c>
      <c r="R1796" s="551">
        <v>11790330</v>
      </c>
    </row>
    <row r="1797" spans="1:18">
      <c r="A1797" s="626" t="s">
        <v>1806</v>
      </c>
      <c r="B1797" s="626" t="s">
        <v>1851</v>
      </c>
      <c r="C1797" s="550">
        <v>11900000</v>
      </c>
      <c r="D1797" s="550">
        <v>0</v>
      </c>
      <c r="E1797" s="550">
        <v>0</v>
      </c>
      <c r="F1797" s="550">
        <v>0</v>
      </c>
      <c r="G1797" s="550"/>
      <c r="H1797" s="550">
        <v>0</v>
      </c>
      <c r="I1797" s="550"/>
      <c r="J1797" s="550">
        <v>0</v>
      </c>
      <c r="K1797" s="550">
        <v>11900000</v>
      </c>
      <c r="L1797" s="550">
        <v>109670</v>
      </c>
      <c r="M1797" s="550">
        <v>109670</v>
      </c>
      <c r="N1797" s="550">
        <v>0</v>
      </c>
      <c r="O1797" s="550">
        <v>0</v>
      </c>
      <c r="P1797" s="550">
        <v>0</v>
      </c>
      <c r="Q1797" s="550">
        <v>0</v>
      </c>
      <c r="R1797" s="550">
        <v>11790330</v>
      </c>
    </row>
    <row r="1798" spans="1:18">
      <c r="A1798" s="622" t="s">
        <v>1805</v>
      </c>
      <c r="B1798" s="622" t="s">
        <v>147</v>
      </c>
      <c r="C1798" s="551">
        <v>840000</v>
      </c>
      <c r="D1798" s="551">
        <v>0</v>
      </c>
      <c r="E1798" s="551">
        <v>0</v>
      </c>
      <c r="F1798" s="551">
        <v>0</v>
      </c>
      <c r="G1798" s="551">
        <v>0</v>
      </c>
      <c r="H1798" s="551">
        <v>0</v>
      </c>
      <c r="I1798" s="551">
        <v>0</v>
      </c>
      <c r="J1798" s="551">
        <v>0</v>
      </c>
      <c r="K1798" s="551">
        <v>840000</v>
      </c>
      <c r="L1798" s="551">
        <v>480000</v>
      </c>
      <c r="M1798" s="551">
        <v>480000</v>
      </c>
      <c r="N1798" s="551">
        <v>0</v>
      </c>
      <c r="O1798" s="551">
        <v>0</v>
      </c>
      <c r="P1798" s="551">
        <v>0</v>
      </c>
      <c r="Q1798" s="551">
        <v>0</v>
      </c>
      <c r="R1798" s="551">
        <v>360000</v>
      </c>
    </row>
    <row r="1799" spans="1:18">
      <c r="A1799" s="626" t="s">
        <v>1806</v>
      </c>
      <c r="B1799" s="626" t="s">
        <v>148</v>
      </c>
      <c r="C1799" s="550">
        <v>840000</v>
      </c>
      <c r="D1799" s="550">
        <v>0</v>
      </c>
      <c r="E1799" s="550">
        <v>0</v>
      </c>
      <c r="F1799" s="550">
        <v>0</v>
      </c>
      <c r="G1799" s="550"/>
      <c r="H1799" s="550">
        <v>0</v>
      </c>
      <c r="I1799" s="550"/>
      <c r="J1799" s="550">
        <v>0</v>
      </c>
      <c r="K1799" s="550">
        <v>840000</v>
      </c>
      <c r="L1799" s="550">
        <v>480000</v>
      </c>
      <c r="M1799" s="550">
        <v>480000</v>
      </c>
      <c r="N1799" s="550">
        <v>0</v>
      </c>
      <c r="O1799" s="550">
        <v>0</v>
      </c>
      <c r="P1799" s="550">
        <v>0</v>
      </c>
      <c r="Q1799" s="550">
        <v>0</v>
      </c>
      <c r="R1799" s="550">
        <v>360000</v>
      </c>
    </row>
    <row r="1800" spans="1:18">
      <c r="A1800" s="626" t="s">
        <v>1804</v>
      </c>
      <c r="B1800" s="626" t="s">
        <v>2470</v>
      </c>
      <c r="C1800" s="550">
        <v>3284000</v>
      </c>
      <c r="D1800" s="550">
        <v>0</v>
      </c>
      <c r="E1800" s="550">
        <v>0</v>
      </c>
      <c r="F1800" s="550">
        <v>0</v>
      </c>
      <c r="G1800" s="550">
        <v>0</v>
      </c>
      <c r="H1800" s="550">
        <v>0</v>
      </c>
      <c r="I1800" s="550">
        <v>0</v>
      </c>
      <c r="J1800" s="550">
        <v>0</v>
      </c>
      <c r="K1800" s="550">
        <v>3284000</v>
      </c>
      <c r="L1800" s="550">
        <v>3078980</v>
      </c>
      <c r="M1800" s="550">
        <v>3078980</v>
      </c>
      <c r="N1800" s="550">
        <v>0</v>
      </c>
      <c r="O1800" s="550">
        <v>0</v>
      </c>
      <c r="P1800" s="550">
        <v>0</v>
      </c>
      <c r="Q1800" s="550">
        <v>0</v>
      </c>
      <c r="R1800" s="550">
        <v>205020</v>
      </c>
    </row>
    <row r="1801" spans="1:18">
      <c r="A1801" s="622" t="s">
        <v>1805</v>
      </c>
      <c r="B1801" s="622" t="s">
        <v>321</v>
      </c>
      <c r="C1801" s="551">
        <v>1156000</v>
      </c>
      <c r="D1801" s="551">
        <v>0</v>
      </c>
      <c r="E1801" s="551">
        <v>0</v>
      </c>
      <c r="F1801" s="551">
        <v>879000</v>
      </c>
      <c r="G1801" s="551">
        <v>0</v>
      </c>
      <c r="H1801" s="551">
        <v>0</v>
      </c>
      <c r="I1801" s="551">
        <v>0</v>
      </c>
      <c r="J1801" s="551">
        <v>879000</v>
      </c>
      <c r="K1801" s="551">
        <v>2035000</v>
      </c>
      <c r="L1801" s="551">
        <v>2034000</v>
      </c>
      <c r="M1801" s="551">
        <v>2034000</v>
      </c>
      <c r="N1801" s="551">
        <v>0</v>
      </c>
      <c r="O1801" s="551">
        <v>0</v>
      </c>
      <c r="P1801" s="551">
        <v>0</v>
      </c>
      <c r="Q1801" s="551">
        <v>0</v>
      </c>
      <c r="R1801" s="551">
        <v>1000</v>
      </c>
    </row>
    <row r="1802" spans="1:18">
      <c r="A1802" s="626" t="s">
        <v>1806</v>
      </c>
      <c r="B1802" s="626" t="s">
        <v>144</v>
      </c>
      <c r="C1802" s="550">
        <v>936000</v>
      </c>
      <c r="D1802" s="550">
        <v>0</v>
      </c>
      <c r="E1802" s="550">
        <v>0</v>
      </c>
      <c r="F1802" s="550">
        <v>1099000</v>
      </c>
      <c r="G1802" s="550"/>
      <c r="H1802" s="550">
        <v>0</v>
      </c>
      <c r="I1802" s="550"/>
      <c r="J1802" s="550">
        <v>1099000</v>
      </c>
      <c r="K1802" s="550">
        <v>2035000</v>
      </c>
      <c r="L1802" s="550">
        <v>2034000</v>
      </c>
      <c r="M1802" s="550">
        <v>2034000</v>
      </c>
      <c r="N1802" s="550">
        <v>0</v>
      </c>
      <c r="O1802" s="550">
        <v>0</v>
      </c>
      <c r="P1802" s="550">
        <v>0</v>
      </c>
      <c r="Q1802" s="550">
        <v>0</v>
      </c>
      <c r="R1802" s="550">
        <v>1000</v>
      </c>
    </row>
    <row r="1803" spans="1:18">
      <c r="A1803" s="626" t="s">
        <v>1806</v>
      </c>
      <c r="B1803" s="626" t="s">
        <v>204</v>
      </c>
      <c r="C1803" s="550">
        <v>220000</v>
      </c>
      <c r="D1803" s="550">
        <v>0</v>
      </c>
      <c r="E1803" s="550">
        <v>0</v>
      </c>
      <c r="F1803" s="550">
        <v>-220000</v>
      </c>
      <c r="G1803" s="550"/>
      <c r="H1803" s="550">
        <v>0</v>
      </c>
      <c r="I1803" s="550"/>
      <c r="J1803" s="550">
        <v>-220000</v>
      </c>
      <c r="K1803" s="550">
        <v>0</v>
      </c>
      <c r="L1803" s="550">
        <v>0</v>
      </c>
      <c r="M1803" s="550">
        <v>0</v>
      </c>
      <c r="N1803" s="550">
        <v>0</v>
      </c>
      <c r="O1803" s="550">
        <v>0</v>
      </c>
      <c r="P1803" s="550">
        <v>0</v>
      </c>
      <c r="Q1803" s="550">
        <v>0</v>
      </c>
      <c r="R1803" s="550">
        <v>0</v>
      </c>
    </row>
    <row r="1804" spans="1:18">
      <c r="A1804" s="622" t="s">
        <v>1805</v>
      </c>
      <c r="B1804" s="622" t="s">
        <v>1851</v>
      </c>
      <c r="C1804" s="551">
        <v>1000000</v>
      </c>
      <c r="D1804" s="551">
        <v>0</v>
      </c>
      <c r="E1804" s="551">
        <v>0</v>
      </c>
      <c r="F1804" s="551">
        <v>-650000</v>
      </c>
      <c r="G1804" s="551">
        <v>0</v>
      </c>
      <c r="H1804" s="551">
        <v>0</v>
      </c>
      <c r="I1804" s="551">
        <v>0</v>
      </c>
      <c r="J1804" s="551">
        <v>-650000</v>
      </c>
      <c r="K1804" s="551">
        <v>350000</v>
      </c>
      <c r="L1804" s="551">
        <v>350000</v>
      </c>
      <c r="M1804" s="551">
        <v>350000</v>
      </c>
      <c r="N1804" s="551">
        <v>0</v>
      </c>
      <c r="O1804" s="551">
        <v>0</v>
      </c>
      <c r="P1804" s="551">
        <v>0</v>
      </c>
      <c r="Q1804" s="551">
        <v>0</v>
      </c>
      <c r="R1804" s="551">
        <v>0</v>
      </c>
    </row>
    <row r="1805" spans="1:18">
      <c r="A1805" s="626" t="s">
        <v>1806</v>
      </c>
      <c r="B1805" s="626" t="s">
        <v>1851</v>
      </c>
      <c r="C1805" s="550">
        <v>1000000</v>
      </c>
      <c r="D1805" s="550">
        <v>0</v>
      </c>
      <c r="E1805" s="550">
        <v>0</v>
      </c>
      <c r="F1805" s="550">
        <v>-650000</v>
      </c>
      <c r="G1805" s="550"/>
      <c r="H1805" s="550">
        <v>0</v>
      </c>
      <c r="I1805" s="550"/>
      <c r="J1805" s="550">
        <v>-650000</v>
      </c>
      <c r="K1805" s="550">
        <v>350000</v>
      </c>
      <c r="L1805" s="550">
        <v>350000</v>
      </c>
      <c r="M1805" s="550">
        <v>350000</v>
      </c>
      <c r="N1805" s="550">
        <v>0</v>
      </c>
      <c r="O1805" s="550">
        <v>0</v>
      </c>
      <c r="P1805" s="550">
        <v>0</v>
      </c>
      <c r="Q1805" s="550">
        <v>0</v>
      </c>
      <c r="R1805" s="550">
        <v>0</v>
      </c>
    </row>
    <row r="1806" spans="1:18">
      <c r="A1806" s="622" t="s">
        <v>1805</v>
      </c>
      <c r="B1806" s="622" t="s">
        <v>1882</v>
      </c>
      <c r="C1806" s="551">
        <v>100000</v>
      </c>
      <c r="D1806" s="551">
        <v>0</v>
      </c>
      <c r="E1806" s="551">
        <v>0</v>
      </c>
      <c r="F1806" s="551">
        <v>0</v>
      </c>
      <c r="G1806" s="551">
        <v>0</v>
      </c>
      <c r="H1806" s="551">
        <v>0</v>
      </c>
      <c r="I1806" s="551">
        <v>0</v>
      </c>
      <c r="J1806" s="551">
        <v>0</v>
      </c>
      <c r="K1806" s="551">
        <v>100000</v>
      </c>
      <c r="L1806" s="551">
        <v>100000</v>
      </c>
      <c r="M1806" s="551">
        <v>100000</v>
      </c>
      <c r="N1806" s="551">
        <v>0</v>
      </c>
      <c r="O1806" s="551">
        <v>0</v>
      </c>
      <c r="P1806" s="551">
        <v>0</v>
      </c>
      <c r="Q1806" s="551">
        <v>0</v>
      </c>
      <c r="R1806" s="551">
        <v>0</v>
      </c>
    </row>
    <row r="1807" spans="1:18">
      <c r="A1807" s="626" t="s">
        <v>1806</v>
      </c>
      <c r="B1807" s="623" t="s">
        <v>2409</v>
      </c>
      <c r="C1807" s="550">
        <v>100000</v>
      </c>
      <c r="D1807" s="550">
        <v>0</v>
      </c>
      <c r="E1807" s="550">
        <v>0</v>
      </c>
      <c r="F1807" s="550">
        <v>0</v>
      </c>
      <c r="G1807" s="550"/>
      <c r="H1807" s="550">
        <v>0</v>
      </c>
      <c r="I1807" s="550"/>
      <c r="J1807" s="550">
        <v>0</v>
      </c>
      <c r="K1807" s="550">
        <v>100000</v>
      </c>
      <c r="L1807" s="550">
        <v>100000</v>
      </c>
      <c r="M1807" s="550">
        <v>100000</v>
      </c>
      <c r="N1807" s="550">
        <v>0</v>
      </c>
      <c r="O1807" s="550">
        <v>0</v>
      </c>
      <c r="P1807" s="550">
        <v>0</v>
      </c>
      <c r="Q1807" s="550">
        <v>0</v>
      </c>
      <c r="R1807" s="550">
        <v>0</v>
      </c>
    </row>
    <row r="1808" spans="1:18">
      <c r="A1808" s="622" t="s">
        <v>1805</v>
      </c>
      <c r="B1808" s="622" t="s">
        <v>192</v>
      </c>
      <c r="C1808" s="551">
        <v>272000</v>
      </c>
      <c r="D1808" s="551">
        <v>0</v>
      </c>
      <c r="E1808" s="551">
        <v>0</v>
      </c>
      <c r="F1808" s="551">
        <v>-2000</v>
      </c>
      <c r="G1808" s="551">
        <v>0</v>
      </c>
      <c r="H1808" s="551">
        <v>0</v>
      </c>
      <c r="I1808" s="551">
        <v>0</v>
      </c>
      <c r="J1808" s="551">
        <v>-2000</v>
      </c>
      <c r="K1808" s="551">
        <v>270000</v>
      </c>
      <c r="L1808" s="551">
        <v>68780</v>
      </c>
      <c r="M1808" s="551">
        <v>68780</v>
      </c>
      <c r="N1808" s="551">
        <v>0</v>
      </c>
      <c r="O1808" s="551">
        <v>0</v>
      </c>
      <c r="P1808" s="551">
        <v>0</v>
      </c>
      <c r="Q1808" s="551">
        <v>0</v>
      </c>
      <c r="R1808" s="551">
        <v>201220</v>
      </c>
    </row>
    <row r="1809" spans="1:18">
      <c r="A1809" s="626" t="s">
        <v>1806</v>
      </c>
      <c r="B1809" s="626" t="s">
        <v>226</v>
      </c>
      <c r="C1809" s="550">
        <v>200000</v>
      </c>
      <c r="D1809" s="550">
        <v>0</v>
      </c>
      <c r="E1809" s="550">
        <v>0</v>
      </c>
      <c r="F1809" s="550">
        <v>0</v>
      </c>
      <c r="G1809" s="550"/>
      <c r="H1809" s="550">
        <v>0</v>
      </c>
      <c r="I1809" s="550"/>
      <c r="J1809" s="550">
        <v>0</v>
      </c>
      <c r="K1809" s="550">
        <v>200000</v>
      </c>
      <c r="L1809" s="550">
        <v>0</v>
      </c>
      <c r="M1809" s="550">
        <v>0</v>
      </c>
      <c r="N1809" s="550">
        <v>0</v>
      </c>
      <c r="O1809" s="550">
        <v>0</v>
      </c>
      <c r="P1809" s="550">
        <v>0</v>
      </c>
      <c r="Q1809" s="550">
        <v>0</v>
      </c>
      <c r="R1809" s="550">
        <v>200000</v>
      </c>
    </row>
    <row r="1810" spans="1:18">
      <c r="A1810" s="626" t="s">
        <v>1806</v>
      </c>
      <c r="B1810" s="626" t="s">
        <v>225</v>
      </c>
      <c r="C1810" s="550">
        <v>72000</v>
      </c>
      <c r="D1810" s="550">
        <v>0</v>
      </c>
      <c r="E1810" s="550">
        <v>0</v>
      </c>
      <c r="F1810" s="550">
        <v>-2000</v>
      </c>
      <c r="G1810" s="550"/>
      <c r="H1810" s="550">
        <v>0</v>
      </c>
      <c r="I1810" s="550"/>
      <c r="J1810" s="550">
        <v>-2000</v>
      </c>
      <c r="K1810" s="550">
        <v>70000</v>
      </c>
      <c r="L1810" s="550">
        <v>68780</v>
      </c>
      <c r="M1810" s="550">
        <v>68780</v>
      </c>
      <c r="N1810" s="550">
        <v>0</v>
      </c>
      <c r="O1810" s="550">
        <v>0</v>
      </c>
      <c r="P1810" s="550">
        <v>0</v>
      </c>
      <c r="Q1810" s="550">
        <v>0</v>
      </c>
      <c r="R1810" s="550">
        <v>1220</v>
      </c>
    </row>
    <row r="1811" spans="1:18">
      <c r="A1811" s="622" t="s">
        <v>1805</v>
      </c>
      <c r="B1811" s="622" t="s">
        <v>322</v>
      </c>
      <c r="C1811" s="551">
        <v>306000</v>
      </c>
      <c r="D1811" s="551">
        <v>0</v>
      </c>
      <c r="E1811" s="551">
        <v>0</v>
      </c>
      <c r="F1811" s="551">
        <v>-177000</v>
      </c>
      <c r="G1811" s="551">
        <v>0</v>
      </c>
      <c r="H1811" s="551">
        <v>0</v>
      </c>
      <c r="I1811" s="551">
        <v>0</v>
      </c>
      <c r="J1811" s="551">
        <v>-177000</v>
      </c>
      <c r="K1811" s="551">
        <v>129000</v>
      </c>
      <c r="L1811" s="551">
        <v>126200</v>
      </c>
      <c r="M1811" s="551">
        <v>126200</v>
      </c>
      <c r="N1811" s="551">
        <v>0</v>
      </c>
      <c r="O1811" s="551">
        <v>0</v>
      </c>
      <c r="P1811" s="551">
        <v>0</v>
      </c>
      <c r="Q1811" s="551">
        <v>0</v>
      </c>
      <c r="R1811" s="551">
        <v>2800</v>
      </c>
    </row>
    <row r="1812" spans="1:18">
      <c r="A1812" s="626" t="s">
        <v>1806</v>
      </c>
      <c r="B1812" s="626" t="s">
        <v>323</v>
      </c>
      <c r="C1812" s="550">
        <v>306000</v>
      </c>
      <c r="D1812" s="550">
        <v>0</v>
      </c>
      <c r="E1812" s="550">
        <v>0</v>
      </c>
      <c r="F1812" s="550">
        <v>-177000</v>
      </c>
      <c r="G1812" s="550"/>
      <c r="H1812" s="550">
        <v>0</v>
      </c>
      <c r="I1812" s="550"/>
      <c r="J1812" s="550">
        <v>-177000</v>
      </c>
      <c r="K1812" s="550">
        <v>129000</v>
      </c>
      <c r="L1812" s="550">
        <v>126200</v>
      </c>
      <c r="M1812" s="550">
        <v>126200</v>
      </c>
      <c r="N1812" s="550">
        <v>0</v>
      </c>
      <c r="O1812" s="550">
        <v>0</v>
      </c>
      <c r="P1812" s="550">
        <v>0</v>
      </c>
      <c r="Q1812" s="550">
        <v>0</v>
      </c>
      <c r="R1812" s="550">
        <v>2800</v>
      </c>
    </row>
    <row r="1813" spans="1:18">
      <c r="A1813" s="622" t="s">
        <v>1805</v>
      </c>
      <c r="B1813" s="622" t="s">
        <v>147</v>
      </c>
      <c r="C1813" s="551">
        <v>450000</v>
      </c>
      <c r="D1813" s="551">
        <v>0</v>
      </c>
      <c r="E1813" s="551">
        <v>0</v>
      </c>
      <c r="F1813" s="551">
        <v>-50000</v>
      </c>
      <c r="G1813" s="551">
        <v>0</v>
      </c>
      <c r="H1813" s="551">
        <v>0</v>
      </c>
      <c r="I1813" s="551">
        <v>0</v>
      </c>
      <c r="J1813" s="551">
        <v>-50000</v>
      </c>
      <c r="K1813" s="551">
        <v>400000</v>
      </c>
      <c r="L1813" s="551">
        <v>400000</v>
      </c>
      <c r="M1813" s="551">
        <v>400000</v>
      </c>
      <c r="N1813" s="551">
        <v>0</v>
      </c>
      <c r="O1813" s="551">
        <v>0</v>
      </c>
      <c r="P1813" s="551">
        <v>0</v>
      </c>
      <c r="Q1813" s="551">
        <v>0</v>
      </c>
      <c r="R1813" s="551">
        <v>0</v>
      </c>
    </row>
    <row r="1814" spans="1:18">
      <c r="A1814" s="626" t="s">
        <v>1806</v>
      </c>
      <c r="B1814" s="626" t="s">
        <v>148</v>
      </c>
      <c r="C1814" s="550">
        <v>450000</v>
      </c>
      <c r="D1814" s="550">
        <v>0</v>
      </c>
      <c r="E1814" s="550">
        <v>0</v>
      </c>
      <c r="F1814" s="550">
        <v>-50000</v>
      </c>
      <c r="G1814" s="550"/>
      <c r="H1814" s="550">
        <v>0</v>
      </c>
      <c r="I1814" s="550"/>
      <c r="J1814" s="550">
        <v>-50000</v>
      </c>
      <c r="K1814" s="550">
        <v>400000</v>
      </c>
      <c r="L1814" s="550">
        <v>400000</v>
      </c>
      <c r="M1814" s="550">
        <v>400000</v>
      </c>
      <c r="N1814" s="550">
        <v>0</v>
      </c>
      <c r="O1814" s="550">
        <v>0</v>
      </c>
      <c r="P1814" s="550">
        <v>0</v>
      </c>
      <c r="Q1814" s="550">
        <v>0</v>
      </c>
      <c r="R1814" s="550">
        <v>0</v>
      </c>
    </row>
    <row r="1815" spans="1:18">
      <c r="A1815" s="626" t="s">
        <v>1804</v>
      </c>
      <c r="B1815" s="626" t="s">
        <v>1296</v>
      </c>
      <c r="C1815" s="550">
        <v>4105000</v>
      </c>
      <c r="D1815" s="550">
        <v>0</v>
      </c>
      <c r="E1815" s="550">
        <v>0</v>
      </c>
      <c r="F1815" s="550">
        <v>0</v>
      </c>
      <c r="G1815" s="550">
        <v>0</v>
      </c>
      <c r="H1815" s="550">
        <v>0</v>
      </c>
      <c r="I1815" s="550">
        <v>0</v>
      </c>
      <c r="J1815" s="550">
        <v>0</v>
      </c>
      <c r="K1815" s="550">
        <v>4105000</v>
      </c>
      <c r="L1815" s="550">
        <v>4022310</v>
      </c>
      <c r="M1815" s="550">
        <v>4022310</v>
      </c>
      <c r="N1815" s="550">
        <v>0</v>
      </c>
      <c r="O1815" s="550">
        <v>0</v>
      </c>
      <c r="P1815" s="550">
        <v>0</v>
      </c>
      <c r="Q1815" s="550">
        <v>0</v>
      </c>
      <c r="R1815" s="550">
        <v>82690</v>
      </c>
    </row>
    <row r="1816" spans="1:18">
      <c r="A1816" s="622" t="s">
        <v>1805</v>
      </c>
      <c r="B1816" s="622" t="s">
        <v>321</v>
      </c>
      <c r="C1816" s="551">
        <v>1165000</v>
      </c>
      <c r="D1816" s="551">
        <v>0</v>
      </c>
      <c r="E1816" s="551">
        <v>0</v>
      </c>
      <c r="F1816" s="551">
        <v>0</v>
      </c>
      <c r="G1816" s="551">
        <v>0</v>
      </c>
      <c r="H1816" s="551">
        <v>0</v>
      </c>
      <c r="I1816" s="551">
        <v>0</v>
      </c>
      <c r="J1816" s="551">
        <v>0</v>
      </c>
      <c r="K1816" s="551">
        <v>1165000</v>
      </c>
      <c r="L1816" s="551">
        <v>1156920</v>
      </c>
      <c r="M1816" s="551">
        <v>1156920</v>
      </c>
      <c r="N1816" s="551">
        <v>0</v>
      </c>
      <c r="O1816" s="551">
        <v>0</v>
      </c>
      <c r="P1816" s="551">
        <v>0</v>
      </c>
      <c r="Q1816" s="551">
        <v>0</v>
      </c>
      <c r="R1816" s="551">
        <v>8080</v>
      </c>
    </row>
    <row r="1817" spans="1:18">
      <c r="A1817" s="626" t="s">
        <v>1806</v>
      </c>
      <c r="B1817" s="626" t="s">
        <v>144</v>
      </c>
      <c r="C1817" s="550">
        <v>1165000</v>
      </c>
      <c r="D1817" s="550">
        <v>0</v>
      </c>
      <c r="E1817" s="550">
        <v>0</v>
      </c>
      <c r="F1817" s="550">
        <v>0</v>
      </c>
      <c r="G1817" s="550"/>
      <c r="H1817" s="550">
        <v>0</v>
      </c>
      <c r="I1817" s="550"/>
      <c r="J1817" s="550">
        <v>0</v>
      </c>
      <c r="K1817" s="550">
        <v>1165000</v>
      </c>
      <c r="L1817" s="550">
        <v>1156920</v>
      </c>
      <c r="M1817" s="550">
        <v>1156920</v>
      </c>
      <c r="N1817" s="550">
        <v>0</v>
      </c>
      <c r="O1817" s="550">
        <v>0</v>
      </c>
      <c r="P1817" s="550">
        <v>0</v>
      </c>
      <c r="Q1817" s="550">
        <v>0</v>
      </c>
      <c r="R1817" s="550">
        <v>8080</v>
      </c>
    </row>
    <row r="1818" spans="1:18">
      <c r="A1818" s="622" t="s">
        <v>1805</v>
      </c>
      <c r="B1818" s="622" t="s">
        <v>278</v>
      </c>
      <c r="C1818" s="551">
        <v>300000</v>
      </c>
      <c r="D1818" s="551">
        <v>0</v>
      </c>
      <c r="E1818" s="551">
        <v>0</v>
      </c>
      <c r="F1818" s="551">
        <v>0</v>
      </c>
      <c r="G1818" s="551">
        <v>0</v>
      </c>
      <c r="H1818" s="551">
        <v>0</v>
      </c>
      <c r="I1818" s="551">
        <v>0</v>
      </c>
      <c r="J1818" s="551">
        <v>0</v>
      </c>
      <c r="K1818" s="551">
        <v>300000</v>
      </c>
      <c r="L1818" s="551">
        <v>280000</v>
      </c>
      <c r="M1818" s="551">
        <v>280000</v>
      </c>
      <c r="N1818" s="551">
        <v>0</v>
      </c>
      <c r="O1818" s="551">
        <v>0</v>
      </c>
      <c r="P1818" s="551">
        <v>0</v>
      </c>
      <c r="Q1818" s="551">
        <v>0</v>
      </c>
      <c r="R1818" s="551">
        <v>20000</v>
      </c>
    </row>
    <row r="1819" spans="1:18">
      <c r="A1819" s="626" t="s">
        <v>1806</v>
      </c>
      <c r="B1819" s="626" t="s">
        <v>202</v>
      </c>
      <c r="C1819" s="550">
        <v>300000</v>
      </c>
      <c r="D1819" s="550">
        <v>0</v>
      </c>
      <c r="E1819" s="550">
        <v>0</v>
      </c>
      <c r="F1819" s="550">
        <v>0</v>
      </c>
      <c r="G1819" s="550"/>
      <c r="H1819" s="550">
        <v>0</v>
      </c>
      <c r="I1819" s="550"/>
      <c r="J1819" s="550">
        <v>0</v>
      </c>
      <c r="K1819" s="550">
        <v>300000</v>
      </c>
      <c r="L1819" s="550">
        <v>280000</v>
      </c>
      <c r="M1819" s="550">
        <v>280000</v>
      </c>
      <c r="N1819" s="550">
        <v>0</v>
      </c>
      <c r="O1819" s="550">
        <v>0</v>
      </c>
      <c r="P1819" s="550">
        <v>0</v>
      </c>
      <c r="Q1819" s="550">
        <v>0</v>
      </c>
      <c r="R1819" s="550">
        <v>20000</v>
      </c>
    </row>
    <row r="1820" spans="1:18">
      <c r="A1820" s="622" t="s">
        <v>1805</v>
      </c>
      <c r="B1820" s="622" t="s">
        <v>160</v>
      </c>
      <c r="C1820" s="551">
        <v>440000</v>
      </c>
      <c r="D1820" s="551">
        <v>0</v>
      </c>
      <c r="E1820" s="551">
        <v>0</v>
      </c>
      <c r="F1820" s="551">
        <v>0</v>
      </c>
      <c r="G1820" s="551">
        <v>0</v>
      </c>
      <c r="H1820" s="551">
        <v>0</v>
      </c>
      <c r="I1820" s="551">
        <v>0</v>
      </c>
      <c r="J1820" s="551">
        <v>0</v>
      </c>
      <c r="K1820" s="551">
        <v>440000</v>
      </c>
      <c r="L1820" s="551">
        <v>440000</v>
      </c>
      <c r="M1820" s="551">
        <v>440000</v>
      </c>
      <c r="N1820" s="551">
        <v>0</v>
      </c>
      <c r="O1820" s="551">
        <v>0</v>
      </c>
      <c r="P1820" s="551">
        <v>0</v>
      </c>
      <c r="Q1820" s="551">
        <v>0</v>
      </c>
      <c r="R1820" s="551">
        <v>0</v>
      </c>
    </row>
    <row r="1821" spans="1:18">
      <c r="A1821" s="626" t="s">
        <v>1806</v>
      </c>
      <c r="B1821" s="626" t="s">
        <v>1273</v>
      </c>
      <c r="C1821" s="550">
        <v>440000</v>
      </c>
      <c r="D1821" s="550">
        <v>0</v>
      </c>
      <c r="E1821" s="550">
        <v>0</v>
      </c>
      <c r="F1821" s="550">
        <v>0</v>
      </c>
      <c r="G1821" s="550"/>
      <c r="H1821" s="550">
        <v>0</v>
      </c>
      <c r="I1821" s="550"/>
      <c r="J1821" s="550">
        <v>0</v>
      </c>
      <c r="K1821" s="550">
        <v>440000</v>
      </c>
      <c r="L1821" s="550">
        <v>440000</v>
      </c>
      <c r="M1821" s="550">
        <v>440000</v>
      </c>
      <c r="N1821" s="550">
        <v>0</v>
      </c>
      <c r="O1821" s="550">
        <v>0</v>
      </c>
      <c r="P1821" s="550">
        <v>0</v>
      </c>
      <c r="Q1821" s="550">
        <v>0</v>
      </c>
      <c r="R1821" s="550">
        <v>0</v>
      </c>
    </row>
    <row r="1822" spans="1:18">
      <c r="A1822" s="622" t="s">
        <v>1805</v>
      </c>
      <c r="B1822" s="622" t="s">
        <v>192</v>
      </c>
      <c r="C1822" s="551">
        <v>600000</v>
      </c>
      <c r="D1822" s="551">
        <v>0</v>
      </c>
      <c r="E1822" s="551">
        <v>0</v>
      </c>
      <c r="F1822" s="551">
        <v>0</v>
      </c>
      <c r="G1822" s="551">
        <v>0</v>
      </c>
      <c r="H1822" s="551">
        <v>0</v>
      </c>
      <c r="I1822" s="551">
        <v>0</v>
      </c>
      <c r="J1822" s="551">
        <v>0</v>
      </c>
      <c r="K1822" s="551">
        <v>600000</v>
      </c>
      <c r="L1822" s="551">
        <v>546090</v>
      </c>
      <c r="M1822" s="551">
        <v>546090</v>
      </c>
      <c r="N1822" s="551">
        <v>0</v>
      </c>
      <c r="O1822" s="551">
        <v>0</v>
      </c>
      <c r="P1822" s="551">
        <v>0</v>
      </c>
      <c r="Q1822" s="551">
        <v>0</v>
      </c>
      <c r="R1822" s="551">
        <v>53910</v>
      </c>
    </row>
    <row r="1823" spans="1:18">
      <c r="A1823" s="626" t="s">
        <v>1806</v>
      </c>
      <c r="B1823" s="626" t="s">
        <v>225</v>
      </c>
      <c r="C1823" s="550">
        <v>600000</v>
      </c>
      <c r="D1823" s="550">
        <v>0</v>
      </c>
      <c r="E1823" s="550">
        <v>0</v>
      </c>
      <c r="F1823" s="550">
        <v>0</v>
      </c>
      <c r="G1823" s="550"/>
      <c r="H1823" s="550">
        <v>0</v>
      </c>
      <c r="I1823" s="550"/>
      <c r="J1823" s="550">
        <v>0</v>
      </c>
      <c r="K1823" s="550">
        <v>600000</v>
      </c>
      <c r="L1823" s="550">
        <v>546090</v>
      </c>
      <c r="M1823" s="550">
        <v>546090</v>
      </c>
      <c r="N1823" s="550">
        <v>0</v>
      </c>
      <c r="O1823" s="550">
        <v>0</v>
      </c>
      <c r="P1823" s="550">
        <v>0</v>
      </c>
      <c r="Q1823" s="550">
        <v>0</v>
      </c>
      <c r="R1823" s="550">
        <v>53910</v>
      </c>
    </row>
    <row r="1824" spans="1:18">
      <c r="A1824" s="622" t="s">
        <v>1805</v>
      </c>
      <c r="B1824" s="622" t="s">
        <v>322</v>
      </c>
      <c r="C1824" s="551">
        <v>1200000</v>
      </c>
      <c r="D1824" s="551">
        <v>0</v>
      </c>
      <c r="E1824" s="551">
        <v>0</v>
      </c>
      <c r="F1824" s="551">
        <v>0</v>
      </c>
      <c r="G1824" s="551">
        <v>0</v>
      </c>
      <c r="H1824" s="551">
        <v>0</v>
      </c>
      <c r="I1824" s="551">
        <v>0</v>
      </c>
      <c r="J1824" s="551">
        <v>0</v>
      </c>
      <c r="K1824" s="551">
        <v>1200000</v>
      </c>
      <c r="L1824" s="551">
        <v>1200000</v>
      </c>
      <c r="M1824" s="551">
        <v>1200000</v>
      </c>
      <c r="N1824" s="551">
        <v>0</v>
      </c>
      <c r="O1824" s="551">
        <v>0</v>
      </c>
      <c r="P1824" s="551">
        <v>0</v>
      </c>
      <c r="Q1824" s="551">
        <v>0</v>
      </c>
      <c r="R1824" s="551">
        <v>0</v>
      </c>
    </row>
    <row r="1825" spans="1:18">
      <c r="A1825" s="626" t="s">
        <v>1806</v>
      </c>
      <c r="B1825" s="626" t="s">
        <v>323</v>
      </c>
      <c r="C1825" s="550">
        <v>1200000</v>
      </c>
      <c r="D1825" s="550">
        <v>0</v>
      </c>
      <c r="E1825" s="550">
        <v>0</v>
      </c>
      <c r="F1825" s="550">
        <v>0</v>
      </c>
      <c r="G1825" s="550"/>
      <c r="H1825" s="550">
        <v>0</v>
      </c>
      <c r="I1825" s="550"/>
      <c r="J1825" s="550">
        <v>0</v>
      </c>
      <c r="K1825" s="550">
        <v>1200000</v>
      </c>
      <c r="L1825" s="550">
        <v>1200000</v>
      </c>
      <c r="M1825" s="550">
        <v>1200000</v>
      </c>
      <c r="N1825" s="550">
        <v>0</v>
      </c>
      <c r="O1825" s="550">
        <v>0</v>
      </c>
      <c r="P1825" s="550">
        <v>0</v>
      </c>
      <c r="Q1825" s="550">
        <v>0</v>
      </c>
      <c r="R1825" s="550">
        <v>0</v>
      </c>
    </row>
    <row r="1826" spans="1:18">
      <c r="A1826" s="622" t="s">
        <v>1805</v>
      </c>
      <c r="B1826" s="622" t="s">
        <v>147</v>
      </c>
      <c r="C1826" s="551">
        <v>400000</v>
      </c>
      <c r="D1826" s="551">
        <v>0</v>
      </c>
      <c r="E1826" s="551">
        <v>0</v>
      </c>
      <c r="F1826" s="551">
        <v>0</v>
      </c>
      <c r="G1826" s="551">
        <v>0</v>
      </c>
      <c r="H1826" s="551">
        <v>0</v>
      </c>
      <c r="I1826" s="551">
        <v>0</v>
      </c>
      <c r="J1826" s="551">
        <v>0</v>
      </c>
      <c r="K1826" s="551">
        <v>400000</v>
      </c>
      <c r="L1826" s="551">
        <v>399300</v>
      </c>
      <c r="M1826" s="551">
        <v>399300</v>
      </c>
      <c r="N1826" s="551">
        <v>0</v>
      </c>
      <c r="O1826" s="551">
        <v>0</v>
      </c>
      <c r="P1826" s="551">
        <v>0</v>
      </c>
      <c r="Q1826" s="551">
        <v>0</v>
      </c>
      <c r="R1826" s="551">
        <v>700</v>
      </c>
    </row>
    <row r="1827" spans="1:18">
      <c r="A1827" s="626" t="s">
        <v>1806</v>
      </c>
      <c r="B1827" s="626" t="s">
        <v>148</v>
      </c>
      <c r="C1827" s="550">
        <v>400000</v>
      </c>
      <c r="D1827" s="550">
        <v>0</v>
      </c>
      <c r="E1827" s="550">
        <v>0</v>
      </c>
      <c r="F1827" s="550">
        <v>0</v>
      </c>
      <c r="G1827" s="550"/>
      <c r="H1827" s="550">
        <v>0</v>
      </c>
      <c r="I1827" s="550"/>
      <c r="J1827" s="550">
        <v>0</v>
      </c>
      <c r="K1827" s="550">
        <v>400000</v>
      </c>
      <c r="L1827" s="550">
        <v>399300</v>
      </c>
      <c r="M1827" s="550">
        <v>399300</v>
      </c>
      <c r="N1827" s="550">
        <v>0</v>
      </c>
      <c r="O1827" s="550">
        <v>0</v>
      </c>
      <c r="P1827" s="550">
        <v>0</v>
      </c>
      <c r="Q1827" s="550">
        <v>0</v>
      </c>
      <c r="R1827" s="550">
        <v>700</v>
      </c>
    </row>
    <row r="1828" spans="1:18">
      <c r="A1828" s="626" t="s">
        <v>1804</v>
      </c>
      <c r="B1828" s="626" t="s">
        <v>2471</v>
      </c>
      <c r="C1828" s="550">
        <v>9852000</v>
      </c>
      <c r="D1828" s="550">
        <v>0</v>
      </c>
      <c r="E1828" s="550">
        <v>0</v>
      </c>
      <c r="F1828" s="550">
        <v>0</v>
      </c>
      <c r="G1828" s="550">
        <v>0</v>
      </c>
      <c r="H1828" s="550">
        <v>0</v>
      </c>
      <c r="I1828" s="550">
        <v>0</v>
      </c>
      <c r="J1828" s="550">
        <v>0</v>
      </c>
      <c r="K1828" s="550">
        <v>9852000</v>
      </c>
      <c r="L1828" s="550">
        <v>9852000</v>
      </c>
      <c r="M1828" s="550">
        <v>9852000</v>
      </c>
      <c r="N1828" s="550">
        <v>0</v>
      </c>
      <c r="O1828" s="550">
        <v>0</v>
      </c>
      <c r="P1828" s="550">
        <v>0</v>
      </c>
      <c r="Q1828" s="550">
        <v>0</v>
      </c>
      <c r="R1828" s="550">
        <v>0</v>
      </c>
    </row>
    <row r="1829" spans="1:18">
      <c r="A1829" s="622" t="s">
        <v>1805</v>
      </c>
      <c r="B1829" s="622" t="s">
        <v>321</v>
      </c>
      <c r="C1829" s="551">
        <v>3952000</v>
      </c>
      <c r="D1829" s="551">
        <v>0</v>
      </c>
      <c r="E1829" s="551">
        <v>0</v>
      </c>
      <c r="F1829" s="551">
        <v>0</v>
      </c>
      <c r="G1829" s="551">
        <v>0</v>
      </c>
      <c r="H1829" s="551">
        <v>0</v>
      </c>
      <c r="I1829" s="551">
        <v>0</v>
      </c>
      <c r="J1829" s="551">
        <v>0</v>
      </c>
      <c r="K1829" s="551">
        <v>3952000</v>
      </c>
      <c r="L1829" s="551">
        <v>3952000</v>
      </c>
      <c r="M1829" s="551">
        <v>3952000</v>
      </c>
      <c r="N1829" s="551">
        <v>0</v>
      </c>
      <c r="O1829" s="551">
        <v>0</v>
      </c>
      <c r="P1829" s="551">
        <v>0</v>
      </c>
      <c r="Q1829" s="551">
        <v>0</v>
      </c>
      <c r="R1829" s="551">
        <v>0</v>
      </c>
    </row>
    <row r="1830" spans="1:18">
      <c r="A1830" s="626" t="s">
        <v>1806</v>
      </c>
      <c r="B1830" s="626" t="s">
        <v>144</v>
      </c>
      <c r="C1830" s="550">
        <v>952000</v>
      </c>
      <c r="D1830" s="550">
        <v>0</v>
      </c>
      <c r="E1830" s="550">
        <v>0</v>
      </c>
      <c r="F1830" s="550">
        <v>0</v>
      </c>
      <c r="G1830" s="550"/>
      <c r="H1830" s="550">
        <v>0</v>
      </c>
      <c r="I1830" s="550"/>
      <c r="J1830" s="550">
        <v>0</v>
      </c>
      <c r="K1830" s="550">
        <v>952000</v>
      </c>
      <c r="L1830" s="550">
        <v>952000</v>
      </c>
      <c r="M1830" s="550">
        <v>952000</v>
      </c>
      <c r="N1830" s="550">
        <v>0</v>
      </c>
      <c r="O1830" s="550">
        <v>0</v>
      </c>
      <c r="P1830" s="550">
        <v>0</v>
      </c>
      <c r="Q1830" s="550">
        <v>0</v>
      </c>
      <c r="R1830" s="550">
        <v>0</v>
      </c>
    </row>
    <row r="1831" spans="1:18">
      <c r="A1831" s="626" t="s">
        <v>1806</v>
      </c>
      <c r="B1831" s="626" t="s">
        <v>2536</v>
      </c>
      <c r="C1831" s="550">
        <v>3000000</v>
      </c>
      <c r="D1831" s="550">
        <v>0</v>
      </c>
      <c r="E1831" s="550">
        <v>0</v>
      </c>
      <c r="F1831" s="550">
        <v>0</v>
      </c>
      <c r="G1831" s="550"/>
      <c r="H1831" s="550">
        <v>0</v>
      </c>
      <c r="I1831" s="550"/>
      <c r="J1831" s="550">
        <v>0</v>
      </c>
      <c r="K1831" s="550">
        <v>3000000</v>
      </c>
      <c r="L1831" s="550">
        <v>3000000</v>
      </c>
      <c r="M1831" s="550">
        <v>3000000</v>
      </c>
      <c r="N1831" s="550">
        <v>0</v>
      </c>
      <c r="O1831" s="550">
        <v>0</v>
      </c>
      <c r="P1831" s="550">
        <v>0</v>
      </c>
      <c r="Q1831" s="550">
        <v>0</v>
      </c>
      <c r="R1831" s="550">
        <v>0</v>
      </c>
    </row>
    <row r="1832" spans="1:18">
      <c r="A1832" s="622" t="s">
        <v>1805</v>
      </c>
      <c r="B1832" s="622" t="s">
        <v>1878</v>
      </c>
      <c r="C1832" s="551">
        <v>450000</v>
      </c>
      <c r="D1832" s="551">
        <v>0</v>
      </c>
      <c r="E1832" s="551">
        <v>0</v>
      </c>
      <c r="F1832" s="551">
        <v>0</v>
      </c>
      <c r="G1832" s="551">
        <v>0</v>
      </c>
      <c r="H1832" s="551">
        <v>0</v>
      </c>
      <c r="I1832" s="551">
        <v>0</v>
      </c>
      <c r="J1832" s="551">
        <v>0</v>
      </c>
      <c r="K1832" s="551">
        <v>450000</v>
      </c>
      <c r="L1832" s="551">
        <v>450000</v>
      </c>
      <c r="M1832" s="551">
        <v>450000</v>
      </c>
      <c r="N1832" s="551">
        <v>0</v>
      </c>
      <c r="O1832" s="551">
        <v>0</v>
      </c>
      <c r="P1832" s="551">
        <v>0</v>
      </c>
      <c r="Q1832" s="551">
        <v>0</v>
      </c>
      <c r="R1832" s="551">
        <v>0</v>
      </c>
    </row>
    <row r="1833" spans="1:18">
      <c r="A1833" s="626" t="s">
        <v>1806</v>
      </c>
      <c r="B1833" s="626" t="s">
        <v>206</v>
      </c>
      <c r="C1833" s="550">
        <v>450000</v>
      </c>
      <c r="D1833" s="550">
        <v>0</v>
      </c>
      <c r="E1833" s="550">
        <v>0</v>
      </c>
      <c r="F1833" s="550">
        <v>0</v>
      </c>
      <c r="G1833" s="550"/>
      <c r="H1833" s="550">
        <v>0</v>
      </c>
      <c r="I1833" s="550"/>
      <c r="J1833" s="550">
        <v>0</v>
      </c>
      <c r="K1833" s="550">
        <v>450000</v>
      </c>
      <c r="L1833" s="550">
        <v>450000</v>
      </c>
      <c r="M1833" s="550">
        <v>450000</v>
      </c>
      <c r="N1833" s="550">
        <v>0</v>
      </c>
      <c r="O1833" s="550">
        <v>0</v>
      </c>
      <c r="P1833" s="550">
        <v>0</v>
      </c>
      <c r="Q1833" s="550">
        <v>0</v>
      </c>
      <c r="R1833" s="550">
        <v>0</v>
      </c>
    </row>
    <row r="1834" spans="1:18">
      <c r="A1834" s="622" t="s">
        <v>1805</v>
      </c>
      <c r="B1834" s="622" t="s">
        <v>256</v>
      </c>
      <c r="C1834" s="551">
        <v>450000</v>
      </c>
      <c r="D1834" s="551">
        <v>0</v>
      </c>
      <c r="E1834" s="551">
        <v>0</v>
      </c>
      <c r="F1834" s="551">
        <v>0</v>
      </c>
      <c r="G1834" s="551">
        <v>0</v>
      </c>
      <c r="H1834" s="551">
        <v>0</v>
      </c>
      <c r="I1834" s="551">
        <v>0</v>
      </c>
      <c r="J1834" s="551">
        <v>0</v>
      </c>
      <c r="K1834" s="551">
        <v>450000</v>
      </c>
      <c r="L1834" s="551">
        <v>450000</v>
      </c>
      <c r="M1834" s="551">
        <v>450000</v>
      </c>
      <c r="N1834" s="551">
        <v>0</v>
      </c>
      <c r="O1834" s="551">
        <v>0</v>
      </c>
      <c r="P1834" s="551">
        <v>0</v>
      </c>
      <c r="Q1834" s="551">
        <v>0</v>
      </c>
      <c r="R1834" s="551">
        <v>0</v>
      </c>
    </row>
    <row r="1835" spans="1:18">
      <c r="A1835" s="626" t="s">
        <v>1806</v>
      </c>
      <c r="B1835" s="626" t="s">
        <v>216</v>
      </c>
      <c r="C1835" s="550">
        <v>450000</v>
      </c>
      <c r="D1835" s="550">
        <v>0</v>
      </c>
      <c r="E1835" s="550">
        <v>0</v>
      </c>
      <c r="F1835" s="550">
        <v>0</v>
      </c>
      <c r="G1835" s="550"/>
      <c r="H1835" s="550">
        <v>0</v>
      </c>
      <c r="I1835" s="550"/>
      <c r="J1835" s="550">
        <v>0</v>
      </c>
      <c r="K1835" s="550">
        <v>450000</v>
      </c>
      <c r="L1835" s="550">
        <v>450000</v>
      </c>
      <c r="M1835" s="550">
        <v>450000</v>
      </c>
      <c r="N1835" s="550">
        <v>0</v>
      </c>
      <c r="O1835" s="550">
        <v>0</v>
      </c>
      <c r="P1835" s="550">
        <v>0</v>
      </c>
      <c r="Q1835" s="550">
        <v>0</v>
      </c>
      <c r="R1835" s="550">
        <v>0</v>
      </c>
    </row>
    <row r="1836" spans="1:18">
      <c r="A1836" s="622" t="s">
        <v>1805</v>
      </c>
      <c r="B1836" s="622" t="s">
        <v>160</v>
      </c>
      <c r="C1836" s="551">
        <v>2500000</v>
      </c>
      <c r="D1836" s="551">
        <v>0</v>
      </c>
      <c r="E1836" s="551">
        <v>0</v>
      </c>
      <c r="F1836" s="551">
        <v>0</v>
      </c>
      <c r="G1836" s="551">
        <v>0</v>
      </c>
      <c r="H1836" s="551">
        <v>0</v>
      </c>
      <c r="I1836" s="551">
        <v>0</v>
      </c>
      <c r="J1836" s="551">
        <v>0</v>
      </c>
      <c r="K1836" s="551">
        <v>2500000</v>
      </c>
      <c r="L1836" s="551">
        <v>2500000</v>
      </c>
      <c r="M1836" s="551">
        <v>2500000</v>
      </c>
      <c r="N1836" s="551">
        <v>0</v>
      </c>
      <c r="O1836" s="551">
        <v>0</v>
      </c>
      <c r="P1836" s="551">
        <v>0</v>
      </c>
      <c r="Q1836" s="551">
        <v>0</v>
      </c>
      <c r="R1836" s="551">
        <v>0</v>
      </c>
    </row>
    <row r="1837" spans="1:18">
      <c r="A1837" s="626" t="s">
        <v>1806</v>
      </c>
      <c r="B1837" s="626" t="s">
        <v>2550</v>
      </c>
      <c r="C1837" s="550">
        <v>2500000</v>
      </c>
      <c r="D1837" s="550">
        <v>0</v>
      </c>
      <c r="E1837" s="550">
        <v>0</v>
      </c>
      <c r="F1837" s="550">
        <v>0</v>
      </c>
      <c r="G1837" s="550"/>
      <c r="H1837" s="550">
        <v>0</v>
      </c>
      <c r="I1837" s="550"/>
      <c r="J1837" s="550">
        <v>0</v>
      </c>
      <c r="K1837" s="550">
        <v>2500000</v>
      </c>
      <c r="L1837" s="550">
        <v>2500000</v>
      </c>
      <c r="M1837" s="550">
        <v>2500000</v>
      </c>
      <c r="N1837" s="550">
        <v>0</v>
      </c>
      <c r="O1837" s="550">
        <v>0</v>
      </c>
      <c r="P1837" s="550">
        <v>0</v>
      </c>
      <c r="Q1837" s="550">
        <v>0</v>
      </c>
      <c r="R1837" s="550">
        <v>0</v>
      </c>
    </row>
    <row r="1838" spans="1:18">
      <c r="A1838" s="622" t="s">
        <v>1805</v>
      </c>
      <c r="B1838" s="622" t="s">
        <v>192</v>
      </c>
      <c r="C1838" s="551">
        <v>900000</v>
      </c>
      <c r="D1838" s="551">
        <v>0</v>
      </c>
      <c r="E1838" s="551">
        <v>0</v>
      </c>
      <c r="F1838" s="551">
        <v>0</v>
      </c>
      <c r="G1838" s="551">
        <v>0</v>
      </c>
      <c r="H1838" s="551">
        <v>0</v>
      </c>
      <c r="I1838" s="551">
        <v>0</v>
      </c>
      <c r="J1838" s="551">
        <v>0</v>
      </c>
      <c r="K1838" s="551">
        <v>900000</v>
      </c>
      <c r="L1838" s="551">
        <v>900000</v>
      </c>
      <c r="M1838" s="551">
        <v>900000</v>
      </c>
      <c r="N1838" s="551">
        <v>0</v>
      </c>
      <c r="O1838" s="551">
        <v>0</v>
      </c>
      <c r="P1838" s="551">
        <v>0</v>
      </c>
      <c r="Q1838" s="551">
        <v>0</v>
      </c>
      <c r="R1838" s="551">
        <v>0</v>
      </c>
    </row>
    <row r="1839" spans="1:18">
      <c r="A1839" s="626" t="s">
        <v>1806</v>
      </c>
      <c r="B1839" s="626" t="s">
        <v>226</v>
      </c>
      <c r="C1839" s="550">
        <v>700000</v>
      </c>
      <c r="D1839" s="550">
        <v>0</v>
      </c>
      <c r="E1839" s="550">
        <v>0</v>
      </c>
      <c r="F1839" s="550">
        <v>0</v>
      </c>
      <c r="G1839" s="550"/>
      <c r="H1839" s="550">
        <v>0</v>
      </c>
      <c r="I1839" s="550"/>
      <c r="J1839" s="550">
        <v>0</v>
      </c>
      <c r="K1839" s="550">
        <v>700000</v>
      </c>
      <c r="L1839" s="550">
        <v>700000</v>
      </c>
      <c r="M1839" s="550">
        <v>700000</v>
      </c>
      <c r="N1839" s="550">
        <v>0</v>
      </c>
      <c r="O1839" s="550">
        <v>0</v>
      </c>
      <c r="P1839" s="550">
        <v>0</v>
      </c>
      <c r="Q1839" s="550">
        <v>0</v>
      </c>
      <c r="R1839" s="550">
        <v>0</v>
      </c>
    </row>
    <row r="1840" spans="1:18">
      <c r="A1840" s="626" t="s">
        <v>1806</v>
      </c>
      <c r="B1840" s="626" t="s">
        <v>225</v>
      </c>
      <c r="C1840" s="550">
        <v>200000</v>
      </c>
      <c r="D1840" s="550">
        <v>0</v>
      </c>
      <c r="E1840" s="550">
        <v>0</v>
      </c>
      <c r="F1840" s="550">
        <v>0</v>
      </c>
      <c r="G1840" s="550"/>
      <c r="H1840" s="550">
        <v>0</v>
      </c>
      <c r="I1840" s="550"/>
      <c r="J1840" s="550">
        <v>0</v>
      </c>
      <c r="K1840" s="550">
        <v>200000</v>
      </c>
      <c r="L1840" s="550">
        <v>200000</v>
      </c>
      <c r="M1840" s="550">
        <v>200000</v>
      </c>
      <c r="N1840" s="550">
        <v>0</v>
      </c>
      <c r="O1840" s="550">
        <v>0</v>
      </c>
      <c r="P1840" s="550">
        <v>0</v>
      </c>
      <c r="Q1840" s="550">
        <v>0</v>
      </c>
      <c r="R1840" s="550">
        <v>0</v>
      </c>
    </row>
    <row r="1841" spans="1:18">
      <c r="A1841" s="622" t="s">
        <v>1805</v>
      </c>
      <c r="B1841" s="622" t="s">
        <v>322</v>
      </c>
      <c r="C1841" s="551">
        <v>900000</v>
      </c>
      <c r="D1841" s="551">
        <v>0</v>
      </c>
      <c r="E1841" s="551">
        <v>0</v>
      </c>
      <c r="F1841" s="551">
        <v>0</v>
      </c>
      <c r="G1841" s="551">
        <v>0</v>
      </c>
      <c r="H1841" s="551">
        <v>0</v>
      </c>
      <c r="I1841" s="551">
        <v>0</v>
      </c>
      <c r="J1841" s="551">
        <v>0</v>
      </c>
      <c r="K1841" s="551">
        <v>900000</v>
      </c>
      <c r="L1841" s="551">
        <v>900000</v>
      </c>
      <c r="M1841" s="551">
        <v>900000</v>
      </c>
      <c r="N1841" s="551">
        <v>0</v>
      </c>
      <c r="O1841" s="551">
        <v>0</v>
      </c>
      <c r="P1841" s="551">
        <v>0</v>
      </c>
      <c r="Q1841" s="551">
        <v>0</v>
      </c>
      <c r="R1841" s="551">
        <v>0</v>
      </c>
    </row>
    <row r="1842" spans="1:18">
      <c r="A1842" s="626" t="s">
        <v>1806</v>
      </c>
      <c r="B1842" s="626" t="s">
        <v>323</v>
      </c>
      <c r="C1842" s="550">
        <v>900000</v>
      </c>
      <c r="D1842" s="550">
        <v>0</v>
      </c>
      <c r="E1842" s="550">
        <v>0</v>
      </c>
      <c r="F1842" s="550">
        <v>0</v>
      </c>
      <c r="G1842" s="550"/>
      <c r="H1842" s="550">
        <v>0</v>
      </c>
      <c r="I1842" s="550"/>
      <c r="J1842" s="550">
        <v>0</v>
      </c>
      <c r="K1842" s="550">
        <v>900000</v>
      </c>
      <c r="L1842" s="550">
        <v>900000</v>
      </c>
      <c r="M1842" s="550">
        <v>900000</v>
      </c>
      <c r="N1842" s="550">
        <v>0</v>
      </c>
      <c r="O1842" s="550">
        <v>0</v>
      </c>
      <c r="P1842" s="550">
        <v>0</v>
      </c>
      <c r="Q1842" s="550">
        <v>0</v>
      </c>
      <c r="R1842" s="550">
        <v>0</v>
      </c>
    </row>
    <row r="1843" spans="1:18">
      <c r="A1843" s="622" t="s">
        <v>1805</v>
      </c>
      <c r="B1843" s="622" t="s">
        <v>147</v>
      </c>
      <c r="C1843" s="551">
        <v>700000</v>
      </c>
      <c r="D1843" s="551">
        <v>0</v>
      </c>
      <c r="E1843" s="551">
        <v>0</v>
      </c>
      <c r="F1843" s="551">
        <v>0</v>
      </c>
      <c r="G1843" s="551">
        <v>0</v>
      </c>
      <c r="H1843" s="551">
        <v>0</v>
      </c>
      <c r="I1843" s="551">
        <v>0</v>
      </c>
      <c r="J1843" s="551">
        <v>0</v>
      </c>
      <c r="K1843" s="551">
        <v>700000</v>
      </c>
      <c r="L1843" s="551">
        <v>700000</v>
      </c>
      <c r="M1843" s="551">
        <v>700000</v>
      </c>
      <c r="N1843" s="551">
        <v>0</v>
      </c>
      <c r="O1843" s="551">
        <v>0</v>
      </c>
      <c r="P1843" s="551">
        <v>0</v>
      </c>
      <c r="Q1843" s="551">
        <v>0</v>
      </c>
      <c r="R1843" s="551">
        <v>0</v>
      </c>
    </row>
    <row r="1844" spans="1:18">
      <c r="A1844" s="626" t="s">
        <v>1806</v>
      </c>
      <c r="B1844" s="626" t="s">
        <v>148</v>
      </c>
      <c r="C1844" s="550">
        <v>700000</v>
      </c>
      <c r="D1844" s="550">
        <v>0</v>
      </c>
      <c r="E1844" s="550">
        <v>0</v>
      </c>
      <c r="F1844" s="550">
        <v>0</v>
      </c>
      <c r="G1844" s="550"/>
      <c r="H1844" s="550">
        <v>0</v>
      </c>
      <c r="I1844" s="550"/>
      <c r="J1844" s="550">
        <v>0</v>
      </c>
      <c r="K1844" s="550">
        <v>700000</v>
      </c>
      <c r="L1844" s="550">
        <v>700000</v>
      </c>
      <c r="M1844" s="550">
        <v>700000</v>
      </c>
      <c r="N1844" s="550">
        <v>0</v>
      </c>
      <c r="O1844" s="550">
        <v>0</v>
      </c>
      <c r="P1844" s="550">
        <v>0</v>
      </c>
      <c r="Q1844" s="550">
        <v>0</v>
      </c>
      <c r="R1844" s="550">
        <v>0</v>
      </c>
    </row>
    <row r="1845" spans="1:18">
      <c r="A1845" s="626" t="s">
        <v>1804</v>
      </c>
      <c r="B1845" s="626" t="s">
        <v>2472</v>
      </c>
      <c r="C1845" s="550">
        <v>5747000</v>
      </c>
      <c r="D1845" s="550">
        <v>0</v>
      </c>
      <c r="E1845" s="550">
        <v>0</v>
      </c>
      <c r="F1845" s="550">
        <v>0</v>
      </c>
      <c r="G1845" s="550">
        <v>0</v>
      </c>
      <c r="H1845" s="550">
        <v>0</v>
      </c>
      <c r="I1845" s="550">
        <v>0</v>
      </c>
      <c r="J1845" s="550">
        <v>0</v>
      </c>
      <c r="K1845" s="550">
        <v>5747000</v>
      </c>
      <c r="L1845" s="550">
        <v>5734010</v>
      </c>
      <c r="M1845" s="550">
        <v>5734010</v>
      </c>
      <c r="N1845" s="550">
        <v>0</v>
      </c>
      <c r="O1845" s="550">
        <v>0</v>
      </c>
      <c r="P1845" s="550">
        <v>0</v>
      </c>
      <c r="Q1845" s="550">
        <v>0</v>
      </c>
      <c r="R1845" s="550">
        <v>12990</v>
      </c>
    </row>
    <row r="1846" spans="1:18">
      <c r="A1846" s="622" t="s">
        <v>1805</v>
      </c>
      <c r="B1846" s="622" t="s">
        <v>321</v>
      </c>
      <c r="C1846" s="551">
        <v>3000000</v>
      </c>
      <c r="D1846" s="551">
        <v>0</v>
      </c>
      <c r="E1846" s="551">
        <v>0</v>
      </c>
      <c r="F1846" s="551">
        <v>0</v>
      </c>
      <c r="G1846" s="551">
        <v>0</v>
      </c>
      <c r="H1846" s="551">
        <v>0</v>
      </c>
      <c r="I1846" s="551">
        <v>0</v>
      </c>
      <c r="J1846" s="551">
        <v>0</v>
      </c>
      <c r="K1846" s="551">
        <v>3000000</v>
      </c>
      <c r="L1846" s="551">
        <v>3000000</v>
      </c>
      <c r="M1846" s="551">
        <v>3000000</v>
      </c>
      <c r="N1846" s="551">
        <v>0</v>
      </c>
      <c r="O1846" s="551">
        <v>0</v>
      </c>
      <c r="P1846" s="551">
        <v>0</v>
      </c>
      <c r="Q1846" s="551">
        <v>0</v>
      </c>
      <c r="R1846" s="551">
        <v>0</v>
      </c>
    </row>
    <row r="1847" spans="1:18">
      <c r="A1847" s="626" t="s">
        <v>1806</v>
      </c>
      <c r="B1847" s="626" t="s">
        <v>144</v>
      </c>
      <c r="C1847" s="550">
        <v>3000000</v>
      </c>
      <c r="D1847" s="550">
        <v>0</v>
      </c>
      <c r="E1847" s="550">
        <v>0</v>
      </c>
      <c r="F1847" s="550">
        <v>0</v>
      </c>
      <c r="G1847" s="550"/>
      <c r="H1847" s="550">
        <v>0</v>
      </c>
      <c r="I1847" s="550"/>
      <c r="J1847" s="550">
        <v>0</v>
      </c>
      <c r="K1847" s="550">
        <v>3000000</v>
      </c>
      <c r="L1847" s="550">
        <v>3000000</v>
      </c>
      <c r="M1847" s="550">
        <v>3000000</v>
      </c>
      <c r="N1847" s="550">
        <v>0</v>
      </c>
      <c r="O1847" s="550">
        <v>0</v>
      </c>
      <c r="P1847" s="550">
        <v>0</v>
      </c>
      <c r="Q1847" s="550">
        <v>0</v>
      </c>
      <c r="R1847" s="550">
        <v>0</v>
      </c>
    </row>
    <row r="1848" spans="1:18">
      <c r="A1848" s="622" t="s">
        <v>1805</v>
      </c>
      <c r="B1848" s="622" t="s">
        <v>1823</v>
      </c>
      <c r="C1848" s="551">
        <v>1188000</v>
      </c>
      <c r="D1848" s="551">
        <v>0</v>
      </c>
      <c r="E1848" s="551">
        <v>0</v>
      </c>
      <c r="F1848" s="551">
        <v>0</v>
      </c>
      <c r="G1848" s="551">
        <v>0</v>
      </c>
      <c r="H1848" s="551">
        <v>0</v>
      </c>
      <c r="I1848" s="551">
        <v>0</v>
      </c>
      <c r="J1848" s="551">
        <v>0</v>
      </c>
      <c r="K1848" s="551">
        <v>1188000</v>
      </c>
      <c r="L1848" s="551">
        <v>1188000</v>
      </c>
      <c r="M1848" s="551">
        <v>1188000</v>
      </c>
      <c r="N1848" s="551">
        <v>0</v>
      </c>
      <c r="O1848" s="551">
        <v>0</v>
      </c>
      <c r="P1848" s="551">
        <v>0</v>
      </c>
      <c r="Q1848" s="551">
        <v>0</v>
      </c>
      <c r="R1848" s="551">
        <v>0</v>
      </c>
    </row>
    <row r="1849" spans="1:18">
      <c r="A1849" s="626" t="s">
        <v>1806</v>
      </c>
      <c r="B1849" s="626" t="s">
        <v>2502</v>
      </c>
      <c r="C1849" s="550">
        <v>1188000</v>
      </c>
      <c r="D1849" s="550">
        <v>0</v>
      </c>
      <c r="E1849" s="550">
        <v>0</v>
      </c>
      <c r="F1849" s="550">
        <v>0</v>
      </c>
      <c r="G1849" s="550"/>
      <c r="H1849" s="550">
        <v>0</v>
      </c>
      <c r="I1849" s="550"/>
      <c r="J1849" s="550">
        <v>0</v>
      </c>
      <c r="K1849" s="550">
        <v>1188000</v>
      </c>
      <c r="L1849" s="550">
        <v>1188000</v>
      </c>
      <c r="M1849" s="550">
        <v>1188000</v>
      </c>
      <c r="N1849" s="550">
        <v>0</v>
      </c>
      <c r="O1849" s="550">
        <v>0</v>
      </c>
      <c r="P1849" s="550">
        <v>0</v>
      </c>
      <c r="Q1849" s="550">
        <v>0</v>
      </c>
      <c r="R1849" s="550">
        <v>0</v>
      </c>
    </row>
    <row r="1850" spans="1:18">
      <c r="A1850" s="622" t="s">
        <v>1805</v>
      </c>
      <c r="B1850" s="622" t="s">
        <v>192</v>
      </c>
      <c r="C1850" s="551">
        <v>359000</v>
      </c>
      <c r="D1850" s="551">
        <v>0</v>
      </c>
      <c r="E1850" s="551">
        <v>0</v>
      </c>
      <c r="F1850" s="551">
        <v>0</v>
      </c>
      <c r="G1850" s="551">
        <v>0</v>
      </c>
      <c r="H1850" s="551">
        <v>0</v>
      </c>
      <c r="I1850" s="551">
        <v>0</v>
      </c>
      <c r="J1850" s="551">
        <v>0</v>
      </c>
      <c r="K1850" s="551">
        <v>359000</v>
      </c>
      <c r="L1850" s="551">
        <v>347890</v>
      </c>
      <c r="M1850" s="551">
        <v>347890</v>
      </c>
      <c r="N1850" s="551">
        <v>0</v>
      </c>
      <c r="O1850" s="551">
        <v>0</v>
      </c>
      <c r="P1850" s="551">
        <v>0</v>
      </c>
      <c r="Q1850" s="551">
        <v>0</v>
      </c>
      <c r="R1850" s="551">
        <v>11110</v>
      </c>
    </row>
    <row r="1851" spans="1:18">
      <c r="A1851" s="626" t="s">
        <v>1806</v>
      </c>
      <c r="B1851" s="626" t="s">
        <v>289</v>
      </c>
      <c r="C1851" s="550">
        <v>253400</v>
      </c>
      <c r="D1851" s="550">
        <v>0</v>
      </c>
      <c r="E1851" s="550">
        <v>0</v>
      </c>
      <c r="F1851" s="550">
        <v>0</v>
      </c>
      <c r="G1851" s="550"/>
      <c r="H1851" s="550">
        <v>0</v>
      </c>
      <c r="I1851" s="550"/>
      <c r="J1851" s="550">
        <v>0</v>
      </c>
      <c r="K1851" s="550">
        <v>253400</v>
      </c>
      <c r="L1851" s="550">
        <v>253400</v>
      </c>
      <c r="M1851" s="550">
        <v>253400</v>
      </c>
      <c r="N1851" s="550">
        <v>0</v>
      </c>
      <c r="O1851" s="550">
        <v>0</v>
      </c>
      <c r="P1851" s="550">
        <v>0</v>
      </c>
      <c r="Q1851" s="550">
        <v>0</v>
      </c>
      <c r="R1851" s="550">
        <v>0</v>
      </c>
    </row>
    <row r="1852" spans="1:18">
      <c r="A1852" s="626" t="s">
        <v>1806</v>
      </c>
      <c r="B1852" s="626" t="s">
        <v>225</v>
      </c>
      <c r="C1852" s="550">
        <v>105600</v>
      </c>
      <c r="D1852" s="550">
        <v>0</v>
      </c>
      <c r="E1852" s="550">
        <v>0</v>
      </c>
      <c r="F1852" s="550">
        <v>0</v>
      </c>
      <c r="G1852" s="550"/>
      <c r="H1852" s="550">
        <v>0</v>
      </c>
      <c r="I1852" s="550"/>
      <c r="J1852" s="550">
        <v>0</v>
      </c>
      <c r="K1852" s="550">
        <v>105600</v>
      </c>
      <c r="L1852" s="550">
        <v>94490</v>
      </c>
      <c r="M1852" s="550">
        <v>94490</v>
      </c>
      <c r="N1852" s="550">
        <v>0</v>
      </c>
      <c r="O1852" s="550">
        <v>0</v>
      </c>
      <c r="P1852" s="550">
        <v>0</v>
      </c>
      <c r="Q1852" s="550">
        <v>0</v>
      </c>
      <c r="R1852" s="550">
        <v>11110</v>
      </c>
    </row>
    <row r="1853" spans="1:18">
      <c r="A1853" s="622" t="s">
        <v>1805</v>
      </c>
      <c r="B1853" s="622" t="s">
        <v>147</v>
      </c>
      <c r="C1853" s="551">
        <v>1200000</v>
      </c>
      <c r="D1853" s="551">
        <v>0</v>
      </c>
      <c r="E1853" s="551">
        <v>0</v>
      </c>
      <c r="F1853" s="551">
        <v>0</v>
      </c>
      <c r="G1853" s="551">
        <v>0</v>
      </c>
      <c r="H1853" s="551">
        <v>0</v>
      </c>
      <c r="I1853" s="551">
        <v>0</v>
      </c>
      <c r="J1853" s="551">
        <v>0</v>
      </c>
      <c r="K1853" s="551">
        <v>1200000</v>
      </c>
      <c r="L1853" s="551">
        <v>1198120</v>
      </c>
      <c r="M1853" s="551">
        <v>1198120</v>
      </c>
      <c r="N1853" s="551">
        <v>0</v>
      </c>
      <c r="O1853" s="551">
        <v>0</v>
      </c>
      <c r="P1853" s="551">
        <v>0</v>
      </c>
      <c r="Q1853" s="551">
        <v>0</v>
      </c>
      <c r="R1853" s="551">
        <v>1880</v>
      </c>
    </row>
    <row r="1854" spans="1:18">
      <c r="A1854" s="626" t="s">
        <v>1806</v>
      </c>
      <c r="B1854" s="626" t="s">
        <v>148</v>
      </c>
      <c r="C1854" s="550">
        <v>1200000</v>
      </c>
      <c r="D1854" s="550">
        <v>0</v>
      </c>
      <c r="E1854" s="550">
        <v>0</v>
      </c>
      <c r="F1854" s="550">
        <v>0</v>
      </c>
      <c r="G1854" s="550"/>
      <c r="H1854" s="550">
        <v>0</v>
      </c>
      <c r="I1854" s="550"/>
      <c r="J1854" s="550">
        <v>0</v>
      </c>
      <c r="K1854" s="550">
        <v>1200000</v>
      </c>
      <c r="L1854" s="550">
        <v>1198120</v>
      </c>
      <c r="M1854" s="550">
        <v>1198120</v>
      </c>
      <c r="N1854" s="550">
        <v>0</v>
      </c>
      <c r="O1854" s="550">
        <v>0</v>
      </c>
      <c r="P1854" s="550">
        <v>0</v>
      </c>
      <c r="Q1854" s="550">
        <v>0</v>
      </c>
      <c r="R1854" s="550">
        <v>1880</v>
      </c>
    </row>
    <row r="1855" spans="1:18">
      <c r="A1855" s="626" t="s">
        <v>1804</v>
      </c>
      <c r="B1855" s="626" t="s">
        <v>2474</v>
      </c>
      <c r="C1855" s="550">
        <v>10263000</v>
      </c>
      <c r="D1855" s="550">
        <v>0</v>
      </c>
      <c r="E1855" s="550">
        <v>0</v>
      </c>
      <c r="F1855" s="550">
        <v>0</v>
      </c>
      <c r="G1855" s="550">
        <v>0</v>
      </c>
      <c r="H1855" s="550">
        <v>0</v>
      </c>
      <c r="I1855" s="550">
        <v>0</v>
      </c>
      <c r="J1855" s="550">
        <v>0</v>
      </c>
      <c r="K1855" s="550">
        <v>10263000</v>
      </c>
      <c r="L1855" s="550">
        <v>9809470</v>
      </c>
      <c r="M1855" s="550">
        <v>9809470</v>
      </c>
      <c r="N1855" s="550">
        <v>0</v>
      </c>
      <c r="O1855" s="550">
        <v>0</v>
      </c>
      <c r="P1855" s="550">
        <v>0</v>
      </c>
      <c r="Q1855" s="550">
        <v>0</v>
      </c>
      <c r="R1855" s="550">
        <v>453530</v>
      </c>
    </row>
    <row r="1856" spans="1:18">
      <c r="A1856" s="622" t="s">
        <v>1805</v>
      </c>
      <c r="B1856" s="622" t="s">
        <v>321</v>
      </c>
      <c r="C1856" s="551">
        <v>3603000</v>
      </c>
      <c r="D1856" s="551">
        <v>0</v>
      </c>
      <c r="E1856" s="551">
        <v>0</v>
      </c>
      <c r="F1856" s="551">
        <v>0</v>
      </c>
      <c r="G1856" s="551">
        <v>0</v>
      </c>
      <c r="H1856" s="551">
        <v>0</v>
      </c>
      <c r="I1856" s="551">
        <v>0</v>
      </c>
      <c r="J1856" s="551">
        <v>0</v>
      </c>
      <c r="K1856" s="551">
        <v>3603000</v>
      </c>
      <c r="L1856" s="551">
        <v>3601900</v>
      </c>
      <c r="M1856" s="551">
        <v>3601900</v>
      </c>
      <c r="N1856" s="551">
        <v>0</v>
      </c>
      <c r="O1856" s="551">
        <v>0</v>
      </c>
      <c r="P1856" s="551">
        <v>0</v>
      </c>
      <c r="Q1856" s="551">
        <v>0</v>
      </c>
      <c r="R1856" s="551">
        <v>1100</v>
      </c>
    </row>
    <row r="1857" spans="1:18">
      <c r="A1857" s="626" t="s">
        <v>1806</v>
      </c>
      <c r="B1857" s="626" t="s">
        <v>144</v>
      </c>
      <c r="C1857" s="550">
        <v>3603000</v>
      </c>
      <c r="D1857" s="550">
        <v>0</v>
      </c>
      <c r="E1857" s="550">
        <v>0</v>
      </c>
      <c r="F1857" s="550">
        <v>0</v>
      </c>
      <c r="G1857" s="550"/>
      <c r="H1857" s="550">
        <v>0</v>
      </c>
      <c r="I1857" s="550"/>
      <c r="J1857" s="550">
        <v>0</v>
      </c>
      <c r="K1857" s="550">
        <v>3603000</v>
      </c>
      <c r="L1857" s="550">
        <v>3601900</v>
      </c>
      <c r="M1857" s="550">
        <v>3601900</v>
      </c>
      <c r="N1857" s="550">
        <v>0</v>
      </c>
      <c r="O1857" s="550">
        <v>0</v>
      </c>
      <c r="P1857" s="550">
        <v>0</v>
      </c>
      <c r="Q1857" s="550">
        <v>0</v>
      </c>
      <c r="R1857" s="550">
        <v>1100</v>
      </c>
    </row>
    <row r="1858" spans="1:18">
      <c r="A1858" s="622" t="s">
        <v>1805</v>
      </c>
      <c r="B1858" s="622" t="s">
        <v>278</v>
      </c>
      <c r="C1858" s="551">
        <v>600000</v>
      </c>
      <c r="D1858" s="551">
        <v>0</v>
      </c>
      <c r="E1858" s="551">
        <v>0</v>
      </c>
      <c r="F1858" s="551">
        <v>0</v>
      </c>
      <c r="G1858" s="551">
        <v>0</v>
      </c>
      <c r="H1858" s="551">
        <v>0</v>
      </c>
      <c r="I1858" s="551">
        <v>0</v>
      </c>
      <c r="J1858" s="551">
        <v>0</v>
      </c>
      <c r="K1858" s="551">
        <v>600000</v>
      </c>
      <c r="L1858" s="551">
        <v>600000</v>
      </c>
      <c r="M1858" s="551">
        <v>600000</v>
      </c>
      <c r="N1858" s="551">
        <v>0</v>
      </c>
      <c r="O1858" s="551">
        <v>0</v>
      </c>
      <c r="P1858" s="551">
        <v>0</v>
      </c>
      <c r="Q1858" s="551">
        <v>0</v>
      </c>
      <c r="R1858" s="551">
        <v>0</v>
      </c>
    </row>
    <row r="1859" spans="1:18">
      <c r="A1859" s="626" t="s">
        <v>1806</v>
      </c>
      <c r="B1859" s="626" t="s">
        <v>202</v>
      </c>
      <c r="C1859" s="550">
        <v>600000</v>
      </c>
      <c r="D1859" s="550">
        <v>0</v>
      </c>
      <c r="E1859" s="550">
        <v>0</v>
      </c>
      <c r="F1859" s="550">
        <v>0</v>
      </c>
      <c r="G1859" s="550"/>
      <c r="H1859" s="550">
        <v>0</v>
      </c>
      <c r="I1859" s="550"/>
      <c r="J1859" s="550">
        <v>0</v>
      </c>
      <c r="K1859" s="550">
        <v>600000</v>
      </c>
      <c r="L1859" s="550">
        <v>600000</v>
      </c>
      <c r="M1859" s="550">
        <v>600000</v>
      </c>
      <c r="N1859" s="550">
        <v>0</v>
      </c>
      <c r="O1859" s="550">
        <v>0</v>
      </c>
      <c r="P1859" s="550">
        <v>0</v>
      </c>
      <c r="Q1859" s="550">
        <v>0</v>
      </c>
      <c r="R1859" s="550">
        <v>0</v>
      </c>
    </row>
    <row r="1860" spans="1:18">
      <c r="A1860" s="622" t="s">
        <v>1805</v>
      </c>
      <c r="B1860" s="622" t="s">
        <v>1823</v>
      </c>
      <c r="C1860" s="551">
        <v>2160000</v>
      </c>
      <c r="D1860" s="551">
        <v>0</v>
      </c>
      <c r="E1860" s="551">
        <v>0</v>
      </c>
      <c r="F1860" s="551">
        <v>0</v>
      </c>
      <c r="G1860" s="551">
        <v>0</v>
      </c>
      <c r="H1860" s="551">
        <v>0</v>
      </c>
      <c r="I1860" s="551">
        <v>0</v>
      </c>
      <c r="J1860" s="551">
        <v>0</v>
      </c>
      <c r="K1860" s="551">
        <v>2160000</v>
      </c>
      <c r="L1860" s="551">
        <v>2160000</v>
      </c>
      <c r="M1860" s="551">
        <v>2160000</v>
      </c>
      <c r="N1860" s="551">
        <v>0</v>
      </c>
      <c r="O1860" s="551">
        <v>0</v>
      </c>
      <c r="P1860" s="551">
        <v>0</v>
      </c>
      <c r="Q1860" s="551">
        <v>0</v>
      </c>
      <c r="R1860" s="551">
        <v>0</v>
      </c>
    </row>
    <row r="1861" spans="1:18">
      <c r="A1861" s="626" t="s">
        <v>1806</v>
      </c>
      <c r="B1861" s="626" t="s">
        <v>260</v>
      </c>
      <c r="C1861" s="550">
        <v>2160000</v>
      </c>
      <c r="D1861" s="550">
        <v>0</v>
      </c>
      <c r="E1861" s="550">
        <v>0</v>
      </c>
      <c r="F1861" s="550">
        <v>0</v>
      </c>
      <c r="G1861" s="550"/>
      <c r="H1861" s="550">
        <v>0</v>
      </c>
      <c r="I1861" s="550"/>
      <c r="J1861" s="550">
        <v>0</v>
      </c>
      <c r="K1861" s="550">
        <v>2160000</v>
      </c>
      <c r="L1861" s="550">
        <v>2160000</v>
      </c>
      <c r="M1861" s="550">
        <v>2160000</v>
      </c>
      <c r="N1861" s="550">
        <v>0</v>
      </c>
      <c r="O1861" s="550">
        <v>0</v>
      </c>
      <c r="P1861" s="550">
        <v>0</v>
      </c>
      <c r="Q1861" s="550">
        <v>0</v>
      </c>
      <c r="R1861" s="550">
        <v>0</v>
      </c>
    </row>
    <row r="1862" spans="1:18">
      <c r="A1862" s="622" t="s">
        <v>1805</v>
      </c>
      <c r="B1862" s="622" t="s">
        <v>1882</v>
      </c>
      <c r="C1862" s="551">
        <v>180000</v>
      </c>
      <c r="D1862" s="551">
        <v>0</v>
      </c>
      <c r="E1862" s="551">
        <v>0</v>
      </c>
      <c r="F1862" s="551">
        <v>0</v>
      </c>
      <c r="G1862" s="551">
        <v>0</v>
      </c>
      <c r="H1862" s="551">
        <v>0</v>
      </c>
      <c r="I1862" s="551">
        <v>0</v>
      </c>
      <c r="J1862" s="551">
        <v>0</v>
      </c>
      <c r="K1862" s="551">
        <v>180000</v>
      </c>
      <c r="L1862" s="551">
        <v>0</v>
      </c>
      <c r="M1862" s="551">
        <v>0</v>
      </c>
      <c r="N1862" s="551">
        <v>0</v>
      </c>
      <c r="O1862" s="551">
        <v>0</v>
      </c>
      <c r="P1862" s="551">
        <v>0</v>
      </c>
      <c r="Q1862" s="551">
        <v>0</v>
      </c>
      <c r="R1862" s="551">
        <v>180000</v>
      </c>
    </row>
    <row r="1863" spans="1:18">
      <c r="A1863" s="626" t="s">
        <v>1806</v>
      </c>
      <c r="B1863" s="623" t="s">
        <v>2409</v>
      </c>
      <c r="C1863" s="550">
        <v>180000</v>
      </c>
      <c r="D1863" s="550">
        <v>0</v>
      </c>
      <c r="E1863" s="550">
        <v>0</v>
      </c>
      <c r="F1863" s="550">
        <v>0</v>
      </c>
      <c r="G1863" s="550"/>
      <c r="H1863" s="550">
        <v>0</v>
      </c>
      <c r="I1863" s="550"/>
      <c r="J1863" s="550">
        <v>0</v>
      </c>
      <c r="K1863" s="550">
        <v>180000</v>
      </c>
      <c r="L1863" s="550">
        <v>0</v>
      </c>
      <c r="M1863" s="550">
        <v>0</v>
      </c>
      <c r="N1863" s="550">
        <v>0</v>
      </c>
      <c r="O1863" s="550">
        <v>0</v>
      </c>
      <c r="P1863" s="550">
        <v>0</v>
      </c>
      <c r="Q1863" s="550">
        <v>0</v>
      </c>
      <c r="R1863" s="550">
        <v>180000</v>
      </c>
    </row>
    <row r="1864" spans="1:18">
      <c r="A1864" s="622" t="s">
        <v>1805</v>
      </c>
      <c r="B1864" s="622" t="s">
        <v>192</v>
      </c>
      <c r="C1864" s="551">
        <v>720000</v>
      </c>
      <c r="D1864" s="551">
        <v>0</v>
      </c>
      <c r="E1864" s="551">
        <v>0</v>
      </c>
      <c r="F1864" s="551">
        <v>0</v>
      </c>
      <c r="G1864" s="551">
        <v>0</v>
      </c>
      <c r="H1864" s="551">
        <v>0</v>
      </c>
      <c r="I1864" s="551">
        <v>0</v>
      </c>
      <c r="J1864" s="551">
        <v>0</v>
      </c>
      <c r="K1864" s="551">
        <v>720000</v>
      </c>
      <c r="L1864" s="551">
        <v>540470</v>
      </c>
      <c r="M1864" s="551">
        <v>540470</v>
      </c>
      <c r="N1864" s="551">
        <v>0</v>
      </c>
      <c r="O1864" s="551">
        <v>0</v>
      </c>
      <c r="P1864" s="551">
        <v>0</v>
      </c>
      <c r="Q1864" s="551">
        <v>0</v>
      </c>
      <c r="R1864" s="551">
        <v>179530</v>
      </c>
    </row>
    <row r="1865" spans="1:18">
      <c r="A1865" s="626" t="s">
        <v>1806</v>
      </c>
      <c r="B1865" s="626" t="s">
        <v>225</v>
      </c>
      <c r="C1865" s="550">
        <v>720000</v>
      </c>
      <c r="D1865" s="550">
        <v>0</v>
      </c>
      <c r="E1865" s="550">
        <v>0</v>
      </c>
      <c r="F1865" s="550">
        <v>0</v>
      </c>
      <c r="G1865" s="550"/>
      <c r="H1865" s="550">
        <v>0</v>
      </c>
      <c r="I1865" s="550"/>
      <c r="J1865" s="550">
        <v>0</v>
      </c>
      <c r="K1865" s="550">
        <v>720000</v>
      </c>
      <c r="L1865" s="550">
        <v>540470</v>
      </c>
      <c r="M1865" s="550">
        <v>540470</v>
      </c>
      <c r="N1865" s="550">
        <v>0</v>
      </c>
      <c r="O1865" s="550">
        <v>0</v>
      </c>
      <c r="P1865" s="550">
        <v>0</v>
      </c>
      <c r="Q1865" s="550">
        <v>0</v>
      </c>
      <c r="R1865" s="550">
        <v>179530</v>
      </c>
    </row>
    <row r="1866" spans="1:18">
      <c r="A1866" s="622" t="s">
        <v>1805</v>
      </c>
      <c r="B1866" s="622" t="s">
        <v>322</v>
      </c>
      <c r="C1866" s="551">
        <v>1000000</v>
      </c>
      <c r="D1866" s="551">
        <v>0</v>
      </c>
      <c r="E1866" s="551">
        <v>0</v>
      </c>
      <c r="F1866" s="551">
        <v>0</v>
      </c>
      <c r="G1866" s="551">
        <v>0</v>
      </c>
      <c r="H1866" s="551">
        <v>0</v>
      </c>
      <c r="I1866" s="551">
        <v>0</v>
      </c>
      <c r="J1866" s="551">
        <v>0</v>
      </c>
      <c r="K1866" s="551">
        <v>1000000</v>
      </c>
      <c r="L1866" s="551">
        <v>908500</v>
      </c>
      <c r="M1866" s="551">
        <v>908500</v>
      </c>
      <c r="N1866" s="551">
        <v>0</v>
      </c>
      <c r="O1866" s="551">
        <v>0</v>
      </c>
      <c r="P1866" s="551">
        <v>0</v>
      </c>
      <c r="Q1866" s="551">
        <v>0</v>
      </c>
      <c r="R1866" s="551">
        <v>91500</v>
      </c>
    </row>
    <row r="1867" spans="1:18">
      <c r="A1867" s="626" t="s">
        <v>1806</v>
      </c>
      <c r="B1867" s="626" t="s">
        <v>323</v>
      </c>
      <c r="C1867" s="550">
        <v>1000000</v>
      </c>
      <c r="D1867" s="550">
        <v>0</v>
      </c>
      <c r="E1867" s="550">
        <v>0</v>
      </c>
      <c r="F1867" s="550">
        <v>0</v>
      </c>
      <c r="G1867" s="550"/>
      <c r="H1867" s="550">
        <v>0</v>
      </c>
      <c r="I1867" s="550"/>
      <c r="J1867" s="550">
        <v>0</v>
      </c>
      <c r="K1867" s="550">
        <v>1000000</v>
      </c>
      <c r="L1867" s="550">
        <v>908500</v>
      </c>
      <c r="M1867" s="550">
        <v>908500</v>
      </c>
      <c r="N1867" s="550">
        <v>0</v>
      </c>
      <c r="O1867" s="550">
        <v>0</v>
      </c>
      <c r="P1867" s="550">
        <v>0</v>
      </c>
      <c r="Q1867" s="550">
        <v>0</v>
      </c>
      <c r="R1867" s="550">
        <v>91500</v>
      </c>
    </row>
    <row r="1868" spans="1:18">
      <c r="A1868" s="622" t="s">
        <v>1805</v>
      </c>
      <c r="B1868" s="622" t="s">
        <v>147</v>
      </c>
      <c r="C1868" s="551">
        <v>2000000</v>
      </c>
      <c r="D1868" s="551">
        <v>0</v>
      </c>
      <c r="E1868" s="551">
        <v>0</v>
      </c>
      <c r="F1868" s="551">
        <v>0</v>
      </c>
      <c r="G1868" s="551">
        <v>0</v>
      </c>
      <c r="H1868" s="551">
        <v>0</v>
      </c>
      <c r="I1868" s="551">
        <v>0</v>
      </c>
      <c r="J1868" s="551">
        <v>0</v>
      </c>
      <c r="K1868" s="551">
        <v>2000000</v>
      </c>
      <c r="L1868" s="551">
        <v>1998600</v>
      </c>
      <c r="M1868" s="551">
        <v>1998600</v>
      </c>
      <c r="N1868" s="551">
        <v>0</v>
      </c>
      <c r="O1868" s="551">
        <v>0</v>
      </c>
      <c r="P1868" s="551">
        <v>0</v>
      </c>
      <c r="Q1868" s="551">
        <v>0</v>
      </c>
      <c r="R1868" s="551">
        <v>1400</v>
      </c>
    </row>
    <row r="1869" spans="1:18">
      <c r="A1869" s="626" t="s">
        <v>1806</v>
      </c>
      <c r="B1869" s="626" t="s">
        <v>148</v>
      </c>
      <c r="C1869" s="550">
        <v>2000000</v>
      </c>
      <c r="D1869" s="550">
        <v>0</v>
      </c>
      <c r="E1869" s="550">
        <v>0</v>
      </c>
      <c r="F1869" s="550">
        <v>0</v>
      </c>
      <c r="G1869" s="550"/>
      <c r="H1869" s="550">
        <v>0</v>
      </c>
      <c r="I1869" s="550"/>
      <c r="J1869" s="550">
        <v>0</v>
      </c>
      <c r="K1869" s="550">
        <v>2000000</v>
      </c>
      <c r="L1869" s="550">
        <v>1998600</v>
      </c>
      <c r="M1869" s="550">
        <v>1998600</v>
      </c>
      <c r="N1869" s="550">
        <v>0</v>
      </c>
      <c r="O1869" s="550">
        <v>0</v>
      </c>
      <c r="P1869" s="550">
        <v>0</v>
      </c>
      <c r="Q1869" s="550">
        <v>0</v>
      </c>
      <c r="R1869" s="550">
        <v>1400</v>
      </c>
    </row>
    <row r="1870" spans="1:18">
      <c r="A1870" s="626" t="s">
        <v>1804</v>
      </c>
      <c r="B1870" s="626" t="s">
        <v>2476</v>
      </c>
      <c r="C1870" s="550">
        <v>5747000</v>
      </c>
      <c r="D1870" s="550">
        <v>0</v>
      </c>
      <c r="E1870" s="550">
        <v>0</v>
      </c>
      <c r="F1870" s="550">
        <v>0</v>
      </c>
      <c r="G1870" s="550">
        <v>0</v>
      </c>
      <c r="H1870" s="550">
        <v>0</v>
      </c>
      <c r="I1870" s="550">
        <v>0</v>
      </c>
      <c r="J1870" s="550">
        <v>0</v>
      </c>
      <c r="K1870" s="550">
        <v>5747000</v>
      </c>
      <c r="L1870" s="550">
        <v>5613990</v>
      </c>
      <c r="M1870" s="550">
        <v>5613990</v>
      </c>
      <c r="N1870" s="550">
        <v>0</v>
      </c>
      <c r="O1870" s="550">
        <v>0</v>
      </c>
      <c r="P1870" s="550">
        <v>0</v>
      </c>
      <c r="Q1870" s="550">
        <v>0</v>
      </c>
      <c r="R1870" s="550">
        <v>133010</v>
      </c>
    </row>
    <row r="1871" spans="1:18">
      <c r="A1871" s="622" t="s">
        <v>1805</v>
      </c>
      <c r="B1871" s="622" t="s">
        <v>321</v>
      </c>
      <c r="C1871" s="551">
        <v>1067000</v>
      </c>
      <c r="D1871" s="551">
        <v>0</v>
      </c>
      <c r="E1871" s="551">
        <v>0</v>
      </c>
      <c r="F1871" s="551">
        <v>0</v>
      </c>
      <c r="G1871" s="551">
        <v>0</v>
      </c>
      <c r="H1871" s="551">
        <v>0</v>
      </c>
      <c r="I1871" s="551">
        <v>0</v>
      </c>
      <c r="J1871" s="551">
        <v>0</v>
      </c>
      <c r="K1871" s="551">
        <v>1067000</v>
      </c>
      <c r="L1871" s="551">
        <v>1060590</v>
      </c>
      <c r="M1871" s="551">
        <v>1060590</v>
      </c>
      <c r="N1871" s="551">
        <v>0</v>
      </c>
      <c r="O1871" s="551">
        <v>0</v>
      </c>
      <c r="P1871" s="551">
        <v>0</v>
      </c>
      <c r="Q1871" s="551">
        <v>0</v>
      </c>
      <c r="R1871" s="551">
        <v>6410</v>
      </c>
    </row>
    <row r="1872" spans="1:18">
      <c r="A1872" s="626" t="s">
        <v>1806</v>
      </c>
      <c r="B1872" s="626" t="s">
        <v>144</v>
      </c>
      <c r="C1872" s="550">
        <v>1067000</v>
      </c>
      <c r="D1872" s="550">
        <v>0</v>
      </c>
      <c r="E1872" s="550">
        <v>0</v>
      </c>
      <c r="F1872" s="550">
        <v>0</v>
      </c>
      <c r="G1872" s="550"/>
      <c r="H1872" s="550">
        <v>0</v>
      </c>
      <c r="I1872" s="550"/>
      <c r="J1872" s="550">
        <v>0</v>
      </c>
      <c r="K1872" s="550">
        <v>1067000</v>
      </c>
      <c r="L1872" s="550">
        <v>1060590</v>
      </c>
      <c r="M1872" s="550">
        <v>1060590</v>
      </c>
      <c r="N1872" s="550">
        <v>0</v>
      </c>
      <c r="O1872" s="550">
        <v>0</v>
      </c>
      <c r="P1872" s="550">
        <v>0</v>
      </c>
      <c r="Q1872" s="550">
        <v>0</v>
      </c>
      <c r="R1872" s="550">
        <v>6410</v>
      </c>
    </row>
    <row r="1873" spans="1:18">
      <c r="A1873" s="622" t="s">
        <v>1805</v>
      </c>
      <c r="B1873" s="622" t="s">
        <v>159</v>
      </c>
      <c r="C1873" s="551">
        <v>830000</v>
      </c>
      <c r="D1873" s="551">
        <v>0</v>
      </c>
      <c r="E1873" s="551">
        <v>0</v>
      </c>
      <c r="F1873" s="551">
        <v>-400000</v>
      </c>
      <c r="G1873" s="551">
        <v>0</v>
      </c>
      <c r="H1873" s="551">
        <v>0</v>
      </c>
      <c r="I1873" s="551">
        <v>0</v>
      </c>
      <c r="J1873" s="551">
        <v>-400000</v>
      </c>
      <c r="K1873" s="551">
        <v>430000</v>
      </c>
      <c r="L1873" s="551">
        <v>340000</v>
      </c>
      <c r="M1873" s="551">
        <v>340000</v>
      </c>
      <c r="N1873" s="551">
        <v>0</v>
      </c>
      <c r="O1873" s="551">
        <v>0</v>
      </c>
      <c r="P1873" s="551">
        <v>0</v>
      </c>
      <c r="Q1873" s="551">
        <v>0</v>
      </c>
      <c r="R1873" s="551">
        <v>90000</v>
      </c>
    </row>
    <row r="1874" spans="1:18">
      <c r="A1874" s="626" t="s">
        <v>1806</v>
      </c>
      <c r="B1874" s="626" t="s">
        <v>159</v>
      </c>
      <c r="C1874" s="550">
        <v>830000</v>
      </c>
      <c r="D1874" s="550">
        <v>0</v>
      </c>
      <c r="E1874" s="550">
        <v>0</v>
      </c>
      <c r="F1874" s="550">
        <v>-400000</v>
      </c>
      <c r="G1874" s="550"/>
      <c r="H1874" s="550">
        <v>0</v>
      </c>
      <c r="I1874" s="550"/>
      <c r="J1874" s="550">
        <v>-400000</v>
      </c>
      <c r="K1874" s="550">
        <v>430000</v>
      </c>
      <c r="L1874" s="550">
        <v>340000</v>
      </c>
      <c r="M1874" s="550">
        <v>340000</v>
      </c>
      <c r="N1874" s="550">
        <v>0</v>
      </c>
      <c r="O1874" s="550">
        <v>0</v>
      </c>
      <c r="P1874" s="550">
        <v>0</v>
      </c>
      <c r="Q1874" s="550">
        <v>0</v>
      </c>
      <c r="R1874" s="550">
        <v>90000</v>
      </c>
    </row>
    <row r="1875" spans="1:18">
      <c r="A1875" s="622" t="s">
        <v>1805</v>
      </c>
      <c r="B1875" s="622" t="s">
        <v>192</v>
      </c>
      <c r="C1875" s="551">
        <v>750000</v>
      </c>
      <c r="D1875" s="551">
        <v>0</v>
      </c>
      <c r="E1875" s="551">
        <v>0</v>
      </c>
      <c r="F1875" s="551">
        <v>400000</v>
      </c>
      <c r="G1875" s="551">
        <v>0</v>
      </c>
      <c r="H1875" s="551">
        <v>0</v>
      </c>
      <c r="I1875" s="551">
        <v>0</v>
      </c>
      <c r="J1875" s="551">
        <v>400000</v>
      </c>
      <c r="K1875" s="551">
        <v>1150000</v>
      </c>
      <c r="L1875" s="551">
        <v>1113400</v>
      </c>
      <c r="M1875" s="551">
        <v>1113400</v>
      </c>
      <c r="N1875" s="551">
        <v>0</v>
      </c>
      <c r="O1875" s="551">
        <v>0</v>
      </c>
      <c r="P1875" s="551">
        <v>0</v>
      </c>
      <c r="Q1875" s="551">
        <v>0</v>
      </c>
      <c r="R1875" s="551">
        <v>36600</v>
      </c>
    </row>
    <row r="1876" spans="1:18">
      <c r="A1876" s="626" t="s">
        <v>1806</v>
      </c>
      <c r="B1876" s="626" t="s">
        <v>2418</v>
      </c>
      <c r="C1876" s="550">
        <v>750000</v>
      </c>
      <c r="D1876" s="550">
        <v>0</v>
      </c>
      <c r="E1876" s="550">
        <v>0</v>
      </c>
      <c r="F1876" s="550">
        <v>0</v>
      </c>
      <c r="G1876" s="550"/>
      <c r="H1876" s="550">
        <v>0</v>
      </c>
      <c r="I1876" s="550"/>
      <c r="J1876" s="550">
        <v>0</v>
      </c>
      <c r="K1876" s="550">
        <v>750000</v>
      </c>
      <c r="L1876" s="550">
        <v>713400</v>
      </c>
      <c r="M1876" s="550">
        <v>713400</v>
      </c>
      <c r="N1876" s="550">
        <v>0</v>
      </c>
      <c r="O1876" s="550">
        <v>0</v>
      </c>
      <c r="P1876" s="550">
        <v>0</v>
      </c>
      <c r="Q1876" s="550">
        <v>0</v>
      </c>
      <c r="R1876" s="550">
        <v>36600</v>
      </c>
    </row>
    <row r="1877" spans="1:18">
      <c r="A1877" s="626" t="s">
        <v>1806</v>
      </c>
      <c r="B1877" s="626" t="s">
        <v>226</v>
      </c>
      <c r="C1877" s="550">
        <v>0</v>
      </c>
      <c r="D1877" s="550">
        <v>0</v>
      </c>
      <c r="E1877" s="550">
        <v>0</v>
      </c>
      <c r="F1877" s="550">
        <v>400000</v>
      </c>
      <c r="G1877" s="550"/>
      <c r="H1877" s="550">
        <v>0</v>
      </c>
      <c r="I1877" s="550"/>
      <c r="J1877" s="550">
        <v>400000</v>
      </c>
      <c r="K1877" s="550">
        <v>400000</v>
      </c>
      <c r="L1877" s="550">
        <v>400000</v>
      </c>
      <c r="M1877" s="550">
        <v>400000</v>
      </c>
      <c r="N1877" s="550">
        <v>0</v>
      </c>
      <c r="O1877" s="550">
        <v>0</v>
      </c>
      <c r="P1877" s="550">
        <v>0</v>
      </c>
      <c r="Q1877" s="550">
        <v>0</v>
      </c>
      <c r="R1877" s="550">
        <v>0</v>
      </c>
    </row>
    <row r="1878" spans="1:18">
      <c r="A1878" s="622" t="s">
        <v>1805</v>
      </c>
      <c r="B1878" s="622" t="s">
        <v>322</v>
      </c>
      <c r="C1878" s="551">
        <v>1700000</v>
      </c>
      <c r="D1878" s="551">
        <v>0</v>
      </c>
      <c r="E1878" s="551">
        <v>0</v>
      </c>
      <c r="F1878" s="551">
        <v>0</v>
      </c>
      <c r="G1878" s="551">
        <v>0</v>
      </c>
      <c r="H1878" s="551">
        <v>0</v>
      </c>
      <c r="I1878" s="551">
        <v>0</v>
      </c>
      <c r="J1878" s="551">
        <v>0</v>
      </c>
      <c r="K1878" s="551">
        <v>1700000</v>
      </c>
      <c r="L1878" s="551">
        <v>1700000</v>
      </c>
      <c r="M1878" s="551">
        <v>1700000</v>
      </c>
      <c r="N1878" s="551">
        <v>0</v>
      </c>
      <c r="O1878" s="551">
        <v>0</v>
      </c>
      <c r="P1878" s="551">
        <v>0</v>
      </c>
      <c r="Q1878" s="551">
        <v>0</v>
      </c>
      <c r="R1878" s="551">
        <v>0</v>
      </c>
    </row>
    <row r="1879" spans="1:18">
      <c r="A1879" s="626" t="s">
        <v>1806</v>
      </c>
      <c r="B1879" s="626" t="s">
        <v>323</v>
      </c>
      <c r="C1879" s="550">
        <v>1700000</v>
      </c>
      <c r="D1879" s="550">
        <v>0</v>
      </c>
      <c r="E1879" s="550">
        <v>0</v>
      </c>
      <c r="F1879" s="550">
        <v>0</v>
      </c>
      <c r="G1879" s="550"/>
      <c r="H1879" s="550">
        <v>0</v>
      </c>
      <c r="I1879" s="550"/>
      <c r="J1879" s="550">
        <v>0</v>
      </c>
      <c r="K1879" s="550">
        <v>1700000</v>
      </c>
      <c r="L1879" s="550">
        <v>1700000</v>
      </c>
      <c r="M1879" s="550">
        <v>1700000</v>
      </c>
      <c r="N1879" s="550">
        <v>0</v>
      </c>
      <c r="O1879" s="550">
        <v>0</v>
      </c>
      <c r="P1879" s="550">
        <v>0</v>
      </c>
      <c r="Q1879" s="550">
        <v>0</v>
      </c>
      <c r="R1879" s="550">
        <v>0</v>
      </c>
    </row>
    <row r="1880" spans="1:18">
      <c r="A1880" s="622" t="s">
        <v>1805</v>
      </c>
      <c r="B1880" s="622" t="s">
        <v>147</v>
      </c>
      <c r="C1880" s="551">
        <v>1400000</v>
      </c>
      <c r="D1880" s="551">
        <v>0</v>
      </c>
      <c r="E1880" s="551">
        <v>0</v>
      </c>
      <c r="F1880" s="551">
        <v>0</v>
      </c>
      <c r="G1880" s="551">
        <v>0</v>
      </c>
      <c r="H1880" s="551">
        <v>0</v>
      </c>
      <c r="I1880" s="551">
        <v>0</v>
      </c>
      <c r="J1880" s="551">
        <v>0</v>
      </c>
      <c r="K1880" s="551">
        <v>1400000</v>
      </c>
      <c r="L1880" s="551">
        <v>1400000</v>
      </c>
      <c r="M1880" s="551">
        <v>1400000</v>
      </c>
      <c r="N1880" s="551">
        <v>0</v>
      </c>
      <c r="O1880" s="551">
        <v>0</v>
      </c>
      <c r="P1880" s="551">
        <v>0</v>
      </c>
      <c r="Q1880" s="551">
        <v>0</v>
      </c>
      <c r="R1880" s="551">
        <v>0</v>
      </c>
    </row>
    <row r="1881" spans="1:18">
      <c r="A1881" s="626" t="s">
        <v>1806</v>
      </c>
      <c r="B1881" s="626" t="s">
        <v>148</v>
      </c>
      <c r="C1881" s="550">
        <v>1400000</v>
      </c>
      <c r="D1881" s="550">
        <v>0</v>
      </c>
      <c r="E1881" s="550">
        <v>0</v>
      </c>
      <c r="F1881" s="550">
        <v>0</v>
      </c>
      <c r="G1881" s="550"/>
      <c r="H1881" s="550">
        <v>0</v>
      </c>
      <c r="I1881" s="550"/>
      <c r="J1881" s="550">
        <v>0</v>
      </c>
      <c r="K1881" s="550">
        <v>1400000</v>
      </c>
      <c r="L1881" s="550">
        <v>1400000</v>
      </c>
      <c r="M1881" s="550">
        <v>1400000</v>
      </c>
      <c r="N1881" s="550">
        <v>0</v>
      </c>
      <c r="O1881" s="550">
        <v>0</v>
      </c>
      <c r="P1881" s="550">
        <v>0</v>
      </c>
      <c r="Q1881" s="550">
        <v>0</v>
      </c>
      <c r="R1881" s="550">
        <v>0</v>
      </c>
    </row>
    <row r="1882" spans="1:18">
      <c r="A1882" s="626" t="s">
        <v>1804</v>
      </c>
      <c r="B1882" s="626" t="s">
        <v>2477</v>
      </c>
      <c r="C1882" s="550">
        <v>9031000</v>
      </c>
      <c r="D1882" s="550">
        <v>0</v>
      </c>
      <c r="E1882" s="550">
        <v>0</v>
      </c>
      <c r="F1882" s="550">
        <v>0</v>
      </c>
      <c r="G1882" s="550">
        <v>0</v>
      </c>
      <c r="H1882" s="550">
        <v>0</v>
      </c>
      <c r="I1882" s="550">
        <v>0</v>
      </c>
      <c r="J1882" s="550">
        <v>0</v>
      </c>
      <c r="K1882" s="550">
        <v>9031000</v>
      </c>
      <c r="L1882" s="550">
        <v>8888689</v>
      </c>
      <c r="M1882" s="550">
        <v>8888689</v>
      </c>
      <c r="N1882" s="550">
        <v>0</v>
      </c>
      <c r="O1882" s="550">
        <v>0</v>
      </c>
      <c r="P1882" s="550">
        <v>0</v>
      </c>
      <c r="Q1882" s="550">
        <v>0</v>
      </c>
      <c r="R1882" s="550">
        <v>142311</v>
      </c>
    </row>
    <row r="1883" spans="1:18">
      <c r="A1883" s="622" t="s">
        <v>1805</v>
      </c>
      <c r="B1883" s="622" t="s">
        <v>321</v>
      </c>
      <c r="C1883" s="551">
        <v>1000000</v>
      </c>
      <c r="D1883" s="551">
        <v>0</v>
      </c>
      <c r="E1883" s="551">
        <v>0</v>
      </c>
      <c r="F1883" s="551">
        <v>0</v>
      </c>
      <c r="G1883" s="551">
        <v>0</v>
      </c>
      <c r="H1883" s="551">
        <v>0</v>
      </c>
      <c r="I1883" s="551">
        <v>0</v>
      </c>
      <c r="J1883" s="551">
        <v>0</v>
      </c>
      <c r="K1883" s="551">
        <v>1000000</v>
      </c>
      <c r="L1883" s="551">
        <v>993200</v>
      </c>
      <c r="M1883" s="551">
        <v>993200</v>
      </c>
      <c r="N1883" s="551">
        <v>0</v>
      </c>
      <c r="O1883" s="551">
        <v>0</v>
      </c>
      <c r="P1883" s="551">
        <v>0</v>
      </c>
      <c r="Q1883" s="551">
        <v>0</v>
      </c>
      <c r="R1883" s="551">
        <v>6800</v>
      </c>
    </row>
    <row r="1884" spans="1:18">
      <c r="A1884" s="626" t="s">
        <v>1806</v>
      </c>
      <c r="B1884" s="626" t="s">
        <v>144</v>
      </c>
      <c r="C1884" s="550">
        <v>1000000</v>
      </c>
      <c r="D1884" s="550">
        <v>0</v>
      </c>
      <c r="E1884" s="550">
        <v>0</v>
      </c>
      <c r="F1884" s="550">
        <v>0</v>
      </c>
      <c r="G1884" s="550"/>
      <c r="H1884" s="550">
        <v>0</v>
      </c>
      <c r="I1884" s="550"/>
      <c r="J1884" s="550">
        <v>0</v>
      </c>
      <c r="K1884" s="550">
        <v>1000000</v>
      </c>
      <c r="L1884" s="550">
        <v>993200</v>
      </c>
      <c r="M1884" s="550">
        <v>993200</v>
      </c>
      <c r="N1884" s="550">
        <v>0</v>
      </c>
      <c r="O1884" s="550">
        <v>0</v>
      </c>
      <c r="P1884" s="550">
        <v>0</v>
      </c>
      <c r="Q1884" s="550">
        <v>0</v>
      </c>
      <c r="R1884" s="550">
        <v>6800</v>
      </c>
    </row>
    <row r="1885" spans="1:18">
      <c r="A1885" s="622" t="s">
        <v>1805</v>
      </c>
      <c r="B1885" s="622" t="s">
        <v>159</v>
      </c>
      <c r="C1885" s="551">
        <v>0</v>
      </c>
      <c r="D1885" s="551">
        <v>0</v>
      </c>
      <c r="E1885" s="551">
        <v>0</v>
      </c>
      <c r="F1885" s="551">
        <v>2001000</v>
      </c>
      <c r="G1885" s="551">
        <v>0</v>
      </c>
      <c r="H1885" s="551">
        <v>0</v>
      </c>
      <c r="I1885" s="551">
        <v>0</v>
      </c>
      <c r="J1885" s="551">
        <v>2001000</v>
      </c>
      <c r="K1885" s="551">
        <v>2001000</v>
      </c>
      <c r="L1885" s="551">
        <v>1919500</v>
      </c>
      <c r="M1885" s="551">
        <v>1919500</v>
      </c>
      <c r="N1885" s="551">
        <v>0</v>
      </c>
      <c r="O1885" s="551">
        <v>0</v>
      </c>
      <c r="P1885" s="551">
        <v>0</v>
      </c>
      <c r="Q1885" s="551">
        <v>0</v>
      </c>
      <c r="R1885" s="551">
        <v>81500</v>
      </c>
    </row>
    <row r="1886" spans="1:18">
      <c r="A1886" s="626" t="s">
        <v>1806</v>
      </c>
      <c r="B1886" s="626" t="s">
        <v>159</v>
      </c>
      <c r="C1886" s="550">
        <v>0</v>
      </c>
      <c r="D1886" s="550">
        <v>0</v>
      </c>
      <c r="E1886" s="550">
        <v>0</v>
      </c>
      <c r="F1886" s="550">
        <v>2001000</v>
      </c>
      <c r="G1886" s="550"/>
      <c r="H1886" s="550">
        <v>0</v>
      </c>
      <c r="I1886" s="550"/>
      <c r="J1886" s="550">
        <v>2001000</v>
      </c>
      <c r="K1886" s="550">
        <v>2001000</v>
      </c>
      <c r="L1886" s="550">
        <v>1919500</v>
      </c>
      <c r="M1886" s="550">
        <v>1919500</v>
      </c>
      <c r="N1886" s="550">
        <v>0</v>
      </c>
      <c r="O1886" s="550">
        <v>0</v>
      </c>
      <c r="P1886" s="550">
        <v>0</v>
      </c>
      <c r="Q1886" s="550">
        <v>0</v>
      </c>
      <c r="R1886" s="550">
        <v>81500</v>
      </c>
    </row>
    <row r="1887" spans="1:18">
      <c r="A1887" s="622" t="s">
        <v>1805</v>
      </c>
      <c r="B1887" s="622" t="s">
        <v>160</v>
      </c>
      <c r="C1887" s="551">
        <v>2001000</v>
      </c>
      <c r="D1887" s="551">
        <v>0</v>
      </c>
      <c r="E1887" s="551">
        <v>0</v>
      </c>
      <c r="F1887" s="551">
        <v>-2001000</v>
      </c>
      <c r="G1887" s="551">
        <v>0</v>
      </c>
      <c r="H1887" s="551">
        <v>0</v>
      </c>
      <c r="I1887" s="551">
        <v>0</v>
      </c>
      <c r="J1887" s="551">
        <v>-2001000</v>
      </c>
      <c r="K1887" s="551">
        <v>0</v>
      </c>
      <c r="L1887" s="551">
        <v>0</v>
      </c>
      <c r="M1887" s="551">
        <v>0</v>
      </c>
      <c r="N1887" s="551">
        <v>0</v>
      </c>
      <c r="O1887" s="551">
        <v>0</v>
      </c>
      <c r="P1887" s="551">
        <v>0</v>
      </c>
      <c r="Q1887" s="551">
        <v>0</v>
      </c>
      <c r="R1887" s="551">
        <v>0</v>
      </c>
    </row>
    <row r="1888" spans="1:18">
      <c r="A1888" s="626" t="s">
        <v>1806</v>
      </c>
      <c r="B1888" s="626" t="s">
        <v>280</v>
      </c>
      <c r="C1888" s="550">
        <v>2001000</v>
      </c>
      <c r="D1888" s="550">
        <v>0</v>
      </c>
      <c r="E1888" s="550">
        <v>0</v>
      </c>
      <c r="F1888" s="550">
        <v>-2001000</v>
      </c>
      <c r="G1888" s="550"/>
      <c r="H1888" s="550">
        <v>0</v>
      </c>
      <c r="I1888" s="550"/>
      <c r="J1888" s="550">
        <v>-2001000</v>
      </c>
      <c r="K1888" s="550">
        <v>0</v>
      </c>
      <c r="L1888" s="550">
        <v>0</v>
      </c>
      <c r="M1888" s="550">
        <v>0</v>
      </c>
      <c r="N1888" s="550">
        <v>0</v>
      </c>
      <c r="O1888" s="550">
        <v>0</v>
      </c>
      <c r="P1888" s="550">
        <v>0</v>
      </c>
      <c r="Q1888" s="550">
        <v>0</v>
      </c>
      <c r="R1888" s="550">
        <v>0</v>
      </c>
    </row>
    <row r="1889" spans="1:18">
      <c r="A1889" s="622" t="s">
        <v>1805</v>
      </c>
      <c r="B1889" s="622" t="s">
        <v>1882</v>
      </c>
      <c r="C1889" s="551">
        <v>450000</v>
      </c>
      <c r="D1889" s="551">
        <v>0</v>
      </c>
      <c r="E1889" s="551">
        <v>0</v>
      </c>
      <c r="F1889" s="551">
        <v>0</v>
      </c>
      <c r="G1889" s="551">
        <v>0</v>
      </c>
      <c r="H1889" s="551">
        <v>0</v>
      </c>
      <c r="I1889" s="551">
        <v>0</v>
      </c>
      <c r="J1889" s="551">
        <v>0</v>
      </c>
      <c r="K1889" s="551">
        <v>450000</v>
      </c>
      <c r="L1889" s="551">
        <v>450000</v>
      </c>
      <c r="M1889" s="551">
        <v>450000</v>
      </c>
      <c r="N1889" s="551">
        <v>0</v>
      </c>
      <c r="O1889" s="551">
        <v>0</v>
      </c>
      <c r="P1889" s="551">
        <v>0</v>
      </c>
      <c r="Q1889" s="551">
        <v>0</v>
      </c>
      <c r="R1889" s="551">
        <v>0</v>
      </c>
    </row>
    <row r="1890" spans="1:18">
      <c r="A1890" s="626" t="s">
        <v>1806</v>
      </c>
      <c r="B1890" s="623" t="s">
        <v>2409</v>
      </c>
      <c r="C1890" s="550">
        <v>450000</v>
      </c>
      <c r="D1890" s="550">
        <v>0</v>
      </c>
      <c r="E1890" s="550">
        <v>0</v>
      </c>
      <c r="F1890" s="550">
        <v>0</v>
      </c>
      <c r="G1890" s="550"/>
      <c r="H1890" s="550">
        <v>0</v>
      </c>
      <c r="I1890" s="550"/>
      <c r="J1890" s="550">
        <v>0</v>
      </c>
      <c r="K1890" s="550">
        <v>450000</v>
      </c>
      <c r="L1890" s="550">
        <v>450000</v>
      </c>
      <c r="M1890" s="550">
        <v>450000</v>
      </c>
      <c r="N1890" s="550">
        <v>0</v>
      </c>
      <c r="O1890" s="550">
        <v>0</v>
      </c>
      <c r="P1890" s="550">
        <v>0</v>
      </c>
      <c r="Q1890" s="550">
        <v>0</v>
      </c>
      <c r="R1890" s="550">
        <v>0</v>
      </c>
    </row>
    <row r="1891" spans="1:18">
      <c r="A1891" s="622" t="s">
        <v>1805</v>
      </c>
      <c r="B1891" s="622" t="s">
        <v>192</v>
      </c>
      <c r="C1891" s="551">
        <v>900000</v>
      </c>
      <c r="D1891" s="551">
        <v>0</v>
      </c>
      <c r="E1891" s="551">
        <v>0</v>
      </c>
      <c r="F1891" s="551">
        <v>0</v>
      </c>
      <c r="G1891" s="551">
        <v>0</v>
      </c>
      <c r="H1891" s="551">
        <v>0</v>
      </c>
      <c r="I1891" s="551">
        <v>0</v>
      </c>
      <c r="J1891" s="551">
        <v>0</v>
      </c>
      <c r="K1891" s="551">
        <v>900000</v>
      </c>
      <c r="L1891" s="551">
        <v>900000</v>
      </c>
      <c r="M1891" s="551">
        <v>900000</v>
      </c>
      <c r="N1891" s="551">
        <v>0</v>
      </c>
      <c r="O1891" s="551">
        <v>0</v>
      </c>
      <c r="P1891" s="551">
        <v>0</v>
      </c>
      <c r="Q1891" s="551">
        <v>0</v>
      </c>
      <c r="R1891" s="551">
        <v>0</v>
      </c>
    </row>
    <row r="1892" spans="1:18">
      <c r="A1892" s="626" t="s">
        <v>1806</v>
      </c>
      <c r="B1892" s="626" t="s">
        <v>226</v>
      </c>
      <c r="C1892" s="550">
        <v>900000</v>
      </c>
      <c r="D1892" s="550">
        <v>0</v>
      </c>
      <c r="E1892" s="550">
        <v>0</v>
      </c>
      <c r="F1892" s="550">
        <v>0</v>
      </c>
      <c r="G1892" s="550"/>
      <c r="H1892" s="550">
        <v>0</v>
      </c>
      <c r="I1892" s="550"/>
      <c r="J1892" s="550">
        <v>0</v>
      </c>
      <c r="K1892" s="550">
        <v>900000</v>
      </c>
      <c r="L1892" s="550">
        <v>900000</v>
      </c>
      <c r="M1892" s="550">
        <v>900000</v>
      </c>
      <c r="N1892" s="550">
        <v>0</v>
      </c>
      <c r="O1892" s="550">
        <v>0</v>
      </c>
      <c r="P1892" s="550">
        <v>0</v>
      </c>
      <c r="Q1892" s="550">
        <v>0</v>
      </c>
      <c r="R1892" s="550">
        <v>0</v>
      </c>
    </row>
    <row r="1893" spans="1:18">
      <c r="A1893" s="622" t="s">
        <v>1805</v>
      </c>
      <c r="B1893" s="622" t="s">
        <v>322</v>
      </c>
      <c r="C1893" s="551">
        <v>1580000</v>
      </c>
      <c r="D1893" s="551">
        <v>0</v>
      </c>
      <c r="E1893" s="551">
        <v>0</v>
      </c>
      <c r="F1893" s="551">
        <v>0</v>
      </c>
      <c r="G1893" s="551">
        <v>0</v>
      </c>
      <c r="H1893" s="551">
        <v>0</v>
      </c>
      <c r="I1893" s="551">
        <v>0</v>
      </c>
      <c r="J1893" s="551">
        <v>0</v>
      </c>
      <c r="K1893" s="551">
        <v>1580000</v>
      </c>
      <c r="L1893" s="551">
        <v>1543940</v>
      </c>
      <c r="M1893" s="551">
        <v>1543940</v>
      </c>
      <c r="N1893" s="551">
        <v>0</v>
      </c>
      <c r="O1893" s="551">
        <v>0</v>
      </c>
      <c r="P1893" s="551">
        <v>0</v>
      </c>
      <c r="Q1893" s="551">
        <v>0</v>
      </c>
      <c r="R1893" s="551">
        <v>36060</v>
      </c>
    </row>
    <row r="1894" spans="1:18">
      <c r="A1894" s="626" t="s">
        <v>1806</v>
      </c>
      <c r="B1894" s="626" t="s">
        <v>323</v>
      </c>
      <c r="C1894" s="550">
        <v>1580000</v>
      </c>
      <c r="D1894" s="550">
        <v>0</v>
      </c>
      <c r="E1894" s="550">
        <v>0</v>
      </c>
      <c r="F1894" s="550">
        <v>0</v>
      </c>
      <c r="G1894" s="550"/>
      <c r="H1894" s="550">
        <v>0</v>
      </c>
      <c r="I1894" s="550"/>
      <c r="J1894" s="550">
        <v>0</v>
      </c>
      <c r="K1894" s="550">
        <v>1580000</v>
      </c>
      <c r="L1894" s="550">
        <v>1543940</v>
      </c>
      <c r="M1894" s="550">
        <v>1543940</v>
      </c>
      <c r="N1894" s="550">
        <v>0</v>
      </c>
      <c r="O1894" s="550">
        <v>0</v>
      </c>
      <c r="P1894" s="550">
        <v>0</v>
      </c>
      <c r="Q1894" s="550">
        <v>0</v>
      </c>
      <c r="R1894" s="550">
        <v>36060</v>
      </c>
    </row>
    <row r="1895" spans="1:18">
      <c r="A1895" s="622" t="s">
        <v>1805</v>
      </c>
      <c r="B1895" s="622" t="s">
        <v>147</v>
      </c>
      <c r="C1895" s="551">
        <v>3100000</v>
      </c>
      <c r="D1895" s="551">
        <v>0</v>
      </c>
      <c r="E1895" s="551">
        <v>0</v>
      </c>
      <c r="F1895" s="551">
        <v>0</v>
      </c>
      <c r="G1895" s="551">
        <v>0</v>
      </c>
      <c r="H1895" s="551">
        <v>0</v>
      </c>
      <c r="I1895" s="551">
        <v>0</v>
      </c>
      <c r="J1895" s="551">
        <v>0</v>
      </c>
      <c r="K1895" s="551">
        <v>3100000</v>
      </c>
      <c r="L1895" s="551">
        <v>3082049</v>
      </c>
      <c r="M1895" s="551">
        <v>3082049</v>
      </c>
      <c r="N1895" s="551">
        <v>0</v>
      </c>
      <c r="O1895" s="551">
        <v>0</v>
      </c>
      <c r="P1895" s="551">
        <v>0</v>
      </c>
      <c r="Q1895" s="551">
        <v>0</v>
      </c>
      <c r="R1895" s="551">
        <v>17951</v>
      </c>
    </row>
    <row r="1896" spans="1:18">
      <c r="A1896" s="626" t="s">
        <v>1806</v>
      </c>
      <c r="B1896" s="626" t="s">
        <v>148</v>
      </c>
      <c r="C1896" s="550">
        <v>3100000</v>
      </c>
      <c r="D1896" s="550">
        <v>0</v>
      </c>
      <c r="E1896" s="550">
        <v>0</v>
      </c>
      <c r="F1896" s="550">
        <v>0</v>
      </c>
      <c r="G1896" s="550"/>
      <c r="H1896" s="550">
        <v>0</v>
      </c>
      <c r="I1896" s="550"/>
      <c r="J1896" s="550">
        <v>0</v>
      </c>
      <c r="K1896" s="550">
        <v>3100000</v>
      </c>
      <c r="L1896" s="550">
        <v>3082049</v>
      </c>
      <c r="M1896" s="550">
        <v>3082049</v>
      </c>
      <c r="N1896" s="550">
        <v>0</v>
      </c>
      <c r="O1896" s="550">
        <v>0</v>
      </c>
      <c r="P1896" s="550">
        <v>0</v>
      </c>
      <c r="Q1896" s="550">
        <v>0</v>
      </c>
      <c r="R1896" s="550">
        <v>17951</v>
      </c>
    </row>
    <row r="1897" spans="1:18">
      <c r="A1897" s="626" t="s">
        <v>1804</v>
      </c>
      <c r="B1897" s="626" t="s">
        <v>2478</v>
      </c>
      <c r="C1897" s="550">
        <v>3284000</v>
      </c>
      <c r="D1897" s="550">
        <v>0</v>
      </c>
      <c r="E1897" s="550">
        <v>0</v>
      </c>
      <c r="F1897" s="550">
        <v>0</v>
      </c>
      <c r="G1897" s="550">
        <v>0</v>
      </c>
      <c r="H1897" s="550">
        <v>0</v>
      </c>
      <c r="I1897" s="550">
        <v>0</v>
      </c>
      <c r="J1897" s="550">
        <v>0</v>
      </c>
      <c r="K1897" s="550">
        <v>3284000</v>
      </c>
      <c r="L1897" s="550">
        <v>3251160</v>
      </c>
      <c r="M1897" s="550">
        <v>3251160</v>
      </c>
      <c r="N1897" s="550">
        <v>0</v>
      </c>
      <c r="O1897" s="550">
        <v>0</v>
      </c>
      <c r="P1897" s="550">
        <v>0</v>
      </c>
      <c r="Q1897" s="550">
        <v>0</v>
      </c>
      <c r="R1897" s="550">
        <v>32840</v>
      </c>
    </row>
    <row r="1898" spans="1:18">
      <c r="A1898" s="622" t="s">
        <v>1805</v>
      </c>
      <c r="B1898" s="622" t="s">
        <v>321</v>
      </c>
      <c r="C1898" s="551">
        <v>304000</v>
      </c>
      <c r="D1898" s="551">
        <v>0</v>
      </c>
      <c r="E1898" s="551">
        <v>0</v>
      </c>
      <c r="F1898" s="551">
        <v>357200</v>
      </c>
      <c r="G1898" s="551">
        <v>0</v>
      </c>
      <c r="H1898" s="551">
        <v>0</v>
      </c>
      <c r="I1898" s="551">
        <v>0</v>
      </c>
      <c r="J1898" s="551">
        <v>357200</v>
      </c>
      <c r="K1898" s="551">
        <v>661200</v>
      </c>
      <c r="L1898" s="551">
        <v>628500</v>
      </c>
      <c r="M1898" s="551">
        <v>628500</v>
      </c>
      <c r="N1898" s="551">
        <v>0</v>
      </c>
      <c r="O1898" s="551">
        <v>0</v>
      </c>
      <c r="P1898" s="551">
        <v>0</v>
      </c>
      <c r="Q1898" s="551">
        <v>0</v>
      </c>
      <c r="R1898" s="551">
        <v>32700</v>
      </c>
    </row>
    <row r="1899" spans="1:18">
      <c r="A1899" s="626" t="s">
        <v>1806</v>
      </c>
      <c r="B1899" s="626" t="s">
        <v>144</v>
      </c>
      <c r="C1899" s="550">
        <v>104000</v>
      </c>
      <c r="D1899" s="550">
        <v>0</v>
      </c>
      <c r="E1899" s="550">
        <v>0</v>
      </c>
      <c r="F1899" s="550">
        <v>357200</v>
      </c>
      <c r="G1899" s="550"/>
      <c r="H1899" s="550">
        <v>0</v>
      </c>
      <c r="I1899" s="550"/>
      <c r="J1899" s="550">
        <v>357200</v>
      </c>
      <c r="K1899" s="550">
        <v>461200</v>
      </c>
      <c r="L1899" s="550">
        <v>428500</v>
      </c>
      <c r="M1899" s="550">
        <v>428500</v>
      </c>
      <c r="N1899" s="550">
        <v>0</v>
      </c>
      <c r="O1899" s="550">
        <v>0</v>
      </c>
      <c r="P1899" s="550">
        <v>0</v>
      </c>
      <c r="Q1899" s="550">
        <v>0</v>
      </c>
      <c r="R1899" s="550">
        <v>32700</v>
      </c>
    </row>
    <row r="1900" spans="1:18">
      <c r="A1900" s="626" t="s">
        <v>1806</v>
      </c>
      <c r="B1900" s="626" t="s">
        <v>204</v>
      </c>
      <c r="C1900" s="550">
        <v>200000</v>
      </c>
      <c r="D1900" s="550">
        <v>0</v>
      </c>
      <c r="E1900" s="550">
        <v>0</v>
      </c>
      <c r="F1900" s="550">
        <v>0</v>
      </c>
      <c r="G1900" s="550"/>
      <c r="H1900" s="550">
        <v>0</v>
      </c>
      <c r="I1900" s="550"/>
      <c r="J1900" s="550">
        <v>0</v>
      </c>
      <c r="K1900" s="550">
        <v>200000</v>
      </c>
      <c r="L1900" s="550">
        <v>200000</v>
      </c>
      <c r="M1900" s="550">
        <v>200000</v>
      </c>
      <c r="N1900" s="550">
        <v>0</v>
      </c>
      <c r="O1900" s="550">
        <v>0</v>
      </c>
      <c r="P1900" s="550">
        <v>0</v>
      </c>
      <c r="Q1900" s="550">
        <v>0</v>
      </c>
      <c r="R1900" s="550">
        <v>0</v>
      </c>
    </row>
    <row r="1901" spans="1:18">
      <c r="A1901" s="622" t="s">
        <v>1805</v>
      </c>
      <c r="B1901" s="622" t="s">
        <v>1851</v>
      </c>
      <c r="C1901" s="551">
        <v>400000</v>
      </c>
      <c r="D1901" s="551">
        <v>0</v>
      </c>
      <c r="E1901" s="551">
        <v>0</v>
      </c>
      <c r="F1901" s="551">
        <v>-6700</v>
      </c>
      <c r="G1901" s="551">
        <v>0</v>
      </c>
      <c r="H1901" s="551">
        <v>0</v>
      </c>
      <c r="I1901" s="551">
        <v>0</v>
      </c>
      <c r="J1901" s="551">
        <v>-6700</v>
      </c>
      <c r="K1901" s="551">
        <v>393300</v>
      </c>
      <c r="L1901" s="551">
        <v>393260</v>
      </c>
      <c r="M1901" s="551">
        <v>393260</v>
      </c>
      <c r="N1901" s="551">
        <v>0</v>
      </c>
      <c r="O1901" s="551">
        <v>0</v>
      </c>
      <c r="P1901" s="551">
        <v>0</v>
      </c>
      <c r="Q1901" s="551">
        <v>0</v>
      </c>
      <c r="R1901" s="551">
        <v>40</v>
      </c>
    </row>
    <row r="1902" spans="1:18">
      <c r="A1902" s="626" t="s">
        <v>1806</v>
      </c>
      <c r="B1902" s="626" t="s">
        <v>1851</v>
      </c>
      <c r="C1902" s="550">
        <v>400000</v>
      </c>
      <c r="D1902" s="550">
        <v>0</v>
      </c>
      <c r="E1902" s="550">
        <v>0</v>
      </c>
      <c r="F1902" s="550">
        <v>-6700</v>
      </c>
      <c r="G1902" s="550"/>
      <c r="H1902" s="550">
        <v>0</v>
      </c>
      <c r="I1902" s="550"/>
      <c r="J1902" s="550">
        <v>-6700</v>
      </c>
      <c r="K1902" s="550">
        <v>393300</v>
      </c>
      <c r="L1902" s="550">
        <v>393260</v>
      </c>
      <c r="M1902" s="550">
        <v>393260</v>
      </c>
      <c r="N1902" s="550">
        <v>0</v>
      </c>
      <c r="O1902" s="550">
        <v>0</v>
      </c>
      <c r="P1902" s="550">
        <v>0</v>
      </c>
      <c r="Q1902" s="550">
        <v>0</v>
      </c>
      <c r="R1902" s="550">
        <v>40</v>
      </c>
    </row>
    <row r="1903" spans="1:18">
      <c r="A1903" s="622" t="s">
        <v>1805</v>
      </c>
      <c r="B1903" s="622" t="s">
        <v>192</v>
      </c>
      <c r="C1903" s="551">
        <v>200000</v>
      </c>
      <c r="D1903" s="551">
        <v>0</v>
      </c>
      <c r="E1903" s="551">
        <v>0</v>
      </c>
      <c r="F1903" s="551">
        <v>-200000</v>
      </c>
      <c r="G1903" s="551">
        <v>0</v>
      </c>
      <c r="H1903" s="551">
        <v>0</v>
      </c>
      <c r="I1903" s="551">
        <v>0</v>
      </c>
      <c r="J1903" s="551">
        <v>-200000</v>
      </c>
      <c r="K1903" s="551">
        <v>0</v>
      </c>
      <c r="L1903" s="551">
        <v>0</v>
      </c>
      <c r="M1903" s="551">
        <v>0</v>
      </c>
      <c r="N1903" s="551">
        <v>0</v>
      </c>
      <c r="O1903" s="551">
        <v>0</v>
      </c>
      <c r="P1903" s="551">
        <v>0</v>
      </c>
      <c r="Q1903" s="551">
        <v>0</v>
      </c>
      <c r="R1903" s="551">
        <v>0</v>
      </c>
    </row>
    <row r="1904" spans="1:18">
      <c r="A1904" s="626" t="s">
        <v>1806</v>
      </c>
      <c r="B1904" s="626" t="s">
        <v>226</v>
      </c>
      <c r="C1904" s="550">
        <v>200000</v>
      </c>
      <c r="D1904" s="550">
        <v>0</v>
      </c>
      <c r="E1904" s="550">
        <v>0</v>
      </c>
      <c r="F1904" s="550">
        <v>-200000</v>
      </c>
      <c r="G1904" s="550"/>
      <c r="H1904" s="550">
        <v>0</v>
      </c>
      <c r="I1904" s="550"/>
      <c r="J1904" s="550">
        <v>-200000</v>
      </c>
      <c r="K1904" s="550">
        <v>0</v>
      </c>
      <c r="L1904" s="550">
        <v>0</v>
      </c>
      <c r="M1904" s="550">
        <v>0</v>
      </c>
      <c r="N1904" s="550">
        <v>0</v>
      </c>
      <c r="O1904" s="550">
        <v>0</v>
      </c>
      <c r="P1904" s="550">
        <v>0</v>
      </c>
      <c r="Q1904" s="550">
        <v>0</v>
      </c>
      <c r="R1904" s="550">
        <v>0</v>
      </c>
    </row>
    <row r="1905" spans="1:18">
      <c r="A1905" s="622" t="s">
        <v>1805</v>
      </c>
      <c r="B1905" s="622" t="s">
        <v>322</v>
      </c>
      <c r="C1905" s="551">
        <v>800000</v>
      </c>
      <c r="D1905" s="551">
        <v>0</v>
      </c>
      <c r="E1905" s="551">
        <v>0</v>
      </c>
      <c r="F1905" s="551">
        <v>-147000</v>
      </c>
      <c r="G1905" s="551">
        <v>0</v>
      </c>
      <c r="H1905" s="551">
        <v>0</v>
      </c>
      <c r="I1905" s="551">
        <v>0</v>
      </c>
      <c r="J1905" s="551">
        <v>-147000</v>
      </c>
      <c r="K1905" s="551">
        <v>653000</v>
      </c>
      <c r="L1905" s="551">
        <v>652900</v>
      </c>
      <c r="M1905" s="551">
        <v>652900</v>
      </c>
      <c r="N1905" s="551">
        <v>0</v>
      </c>
      <c r="O1905" s="551">
        <v>0</v>
      </c>
      <c r="P1905" s="551">
        <v>0</v>
      </c>
      <c r="Q1905" s="551">
        <v>0</v>
      </c>
      <c r="R1905" s="551">
        <v>100</v>
      </c>
    </row>
    <row r="1906" spans="1:18">
      <c r="A1906" s="626" t="s">
        <v>1806</v>
      </c>
      <c r="B1906" s="626" t="s">
        <v>323</v>
      </c>
      <c r="C1906" s="550">
        <v>800000</v>
      </c>
      <c r="D1906" s="550">
        <v>0</v>
      </c>
      <c r="E1906" s="550">
        <v>0</v>
      </c>
      <c r="F1906" s="550">
        <v>-147000</v>
      </c>
      <c r="G1906" s="550"/>
      <c r="H1906" s="550">
        <v>0</v>
      </c>
      <c r="I1906" s="550"/>
      <c r="J1906" s="550">
        <v>-147000</v>
      </c>
      <c r="K1906" s="550">
        <v>653000</v>
      </c>
      <c r="L1906" s="550">
        <v>652900</v>
      </c>
      <c r="M1906" s="550">
        <v>652900</v>
      </c>
      <c r="N1906" s="550">
        <v>0</v>
      </c>
      <c r="O1906" s="550">
        <v>0</v>
      </c>
      <c r="P1906" s="550">
        <v>0</v>
      </c>
      <c r="Q1906" s="550">
        <v>0</v>
      </c>
      <c r="R1906" s="550">
        <v>100</v>
      </c>
    </row>
    <row r="1907" spans="1:18">
      <c r="A1907" s="622" t="s">
        <v>1805</v>
      </c>
      <c r="B1907" s="622" t="s">
        <v>147</v>
      </c>
      <c r="C1907" s="551">
        <v>1580000</v>
      </c>
      <c r="D1907" s="551">
        <v>0</v>
      </c>
      <c r="E1907" s="551">
        <v>0</v>
      </c>
      <c r="F1907" s="551">
        <v>-3500</v>
      </c>
      <c r="G1907" s="551">
        <v>0</v>
      </c>
      <c r="H1907" s="551">
        <v>0</v>
      </c>
      <c r="I1907" s="551">
        <v>0</v>
      </c>
      <c r="J1907" s="551">
        <v>-3500</v>
      </c>
      <c r="K1907" s="551">
        <v>1576500</v>
      </c>
      <c r="L1907" s="551">
        <v>1576500</v>
      </c>
      <c r="M1907" s="551">
        <v>1576500</v>
      </c>
      <c r="N1907" s="551">
        <v>0</v>
      </c>
      <c r="O1907" s="551">
        <v>0</v>
      </c>
      <c r="P1907" s="551">
        <v>0</v>
      </c>
      <c r="Q1907" s="551">
        <v>0</v>
      </c>
      <c r="R1907" s="551">
        <v>0</v>
      </c>
    </row>
    <row r="1908" spans="1:18">
      <c r="A1908" s="626" t="s">
        <v>1806</v>
      </c>
      <c r="B1908" s="626" t="s">
        <v>148</v>
      </c>
      <c r="C1908" s="550">
        <v>1580000</v>
      </c>
      <c r="D1908" s="550">
        <v>0</v>
      </c>
      <c r="E1908" s="550">
        <v>0</v>
      </c>
      <c r="F1908" s="550">
        <v>-3500</v>
      </c>
      <c r="G1908" s="550"/>
      <c r="H1908" s="550">
        <v>0</v>
      </c>
      <c r="I1908" s="550"/>
      <c r="J1908" s="550">
        <v>-3500</v>
      </c>
      <c r="K1908" s="550">
        <v>1576500</v>
      </c>
      <c r="L1908" s="550">
        <v>1576500</v>
      </c>
      <c r="M1908" s="550">
        <v>1576500</v>
      </c>
      <c r="N1908" s="550">
        <v>0</v>
      </c>
      <c r="O1908" s="550">
        <v>0</v>
      </c>
      <c r="P1908" s="550">
        <v>0</v>
      </c>
      <c r="Q1908" s="550">
        <v>0</v>
      </c>
      <c r="R1908" s="550">
        <v>0</v>
      </c>
    </row>
    <row r="1909" spans="1:18">
      <c r="A1909" s="626" t="s">
        <v>1804</v>
      </c>
      <c r="B1909" s="626" t="s">
        <v>2479</v>
      </c>
      <c r="C1909" s="550">
        <v>10673000</v>
      </c>
      <c r="D1909" s="550">
        <v>0</v>
      </c>
      <c r="E1909" s="550">
        <v>0</v>
      </c>
      <c r="F1909" s="550">
        <v>0</v>
      </c>
      <c r="G1909" s="550">
        <v>0</v>
      </c>
      <c r="H1909" s="550">
        <v>0</v>
      </c>
      <c r="I1909" s="550">
        <v>0</v>
      </c>
      <c r="J1909" s="550">
        <v>0</v>
      </c>
      <c r="K1909" s="550">
        <v>10673000</v>
      </c>
      <c r="L1909" s="550">
        <v>9388690</v>
      </c>
      <c r="M1909" s="550">
        <v>9388690</v>
      </c>
      <c r="N1909" s="550">
        <v>0</v>
      </c>
      <c r="O1909" s="550">
        <v>0</v>
      </c>
      <c r="P1909" s="550">
        <v>0</v>
      </c>
      <c r="Q1909" s="550">
        <v>0</v>
      </c>
      <c r="R1909" s="550">
        <v>1284310</v>
      </c>
    </row>
    <row r="1910" spans="1:18">
      <c r="A1910" s="622" t="s">
        <v>1805</v>
      </c>
      <c r="B1910" s="622" t="s">
        <v>321</v>
      </c>
      <c r="C1910" s="551">
        <v>932000</v>
      </c>
      <c r="D1910" s="551">
        <v>0</v>
      </c>
      <c r="E1910" s="551">
        <v>0</v>
      </c>
      <c r="F1910" s="551">
        <v>1840000</v>
      </c>
      <c r="G1910" s="551">
        <v>0</v>
      </c>
      <c r="H1910" s="551">
        <v>0</v>
      </c>
      <c r="I1910" s="551">
        <v>0</v>
      </c>
      <c r="J1910" s="551">
        <v>1840000</v>
      </c>
      <c r="K1910" s="551">
        <v>2772000</v>
      </c>
      <c r="L1910" s="551">
        <v>2404550</v>
      </c>
      <c r="M1910" s="551">
        <v>2404550</v>
      </c>
      <c r="N1910" s="551">
        <v>0</v>
      </c>
      <c r="O1910" s="551">
        <v>0</v>
      </c>
      <c r="P1910" s="551">
        <v>0</v>
      </c>
      <c r="Q1910" s="551">
        <v>0</v>
      </c>
      <c r="R1910" s="551">
        <v>367450</v>
      </c>
    </row>
    <row r="1911" spans="1:18">
      <c r="A1911" s="626" t="s">
        <v>1806</v>
      </c>
      <c r="B1911" s="626" t="s">
        <v>144</v>
      </c>
      <c r="C1911" s="550">
        <v>800000</v>
      </c>
      <c r="D1911" s="550">
        <v>0</v>
      </c>
      <c r="E1911" s="550">
        <v>0</v>
      </c>
      <c r="F1911" s="550">
        <v>1840000</v>
      </c>
      <c r="G1911" s="550"/>
      <c r="H1911" s="550">
        <v>0</v>
      </c>
      <c r="I1911" s="550"/>
      <c r="J1911" s="550">
        <v>1840000</v>
      </c>
      <c r="K1911" s="550">
        <v>2640000</v>
      </c>
      <c r="L1911" s="550">
        <v>2338550</v>
      </c>
      <c r="M1911" s="550">
        <v>2338550</v>
      </c>
      <c r="N1911" s="550">
        <v>0</v>
      </c>
      <c r="O1911" s="550">
        <v>0</v>
      </c>
      <c r="P1911" s="550">
        <v>0</v>
      </c>
      <c r="Q1911" s="550">
        <v>0</v>
      </c>
      <c r="R1911" s="550">
        <v>301450</v>
      </c>
    </row>
    <row r="1912" spans="1:18">
      <c r="A1912" s="626" t="s">
        <v>1806</v>
      </c>
      <c r="B1912" s="626" t="s">
        <v>206</v>
      </c>
      <c r="C1912" s="550">
        <v>132000</v>
      </c>
      <c r="D1912" s="550">
        <v>0</v>
      </c>
      <c r="E1912" s="550">
        <v>0</v>
      </c>
      <c r="F1912" s="550">
        <v>0</v>
      </c>
      <c r="G1912" s="550"/>
      <c r="H1912" s="550">
        <v>0</v>
      </c>
      <c r="I1912" s="550"/>
      <c r="J1912" s="550">
        <v>0</v>
      </c>
      <c r="K1912" s="550">
        <v>132000</v>
      </c>
      <c r="L1912" s="550">
        <v>66000</v>
      </c>
      <c r="M1912" s="550">
        <v>66000</v>
      </c>
      <c r="N1912" s="550">
        <v>0</v>
      </c>
      <c r="O1912" s="550">
        <v>0</v>
      </c>
      <c r="P1912" s="550">
        <v>0</v>
      </c>
      <c r="Q1912" s="550">
        <v>0</v>
      </c>
      <c r="R1912" s="550">
        <v>66000</v>
      </c>
    </row>
    <row r="1913" spans="1:18">
      <c r="A1913" s="622" t="s">
        <v>1805</v>
      </c>
      <c r="B1913" s="622" t="s">
        <v>2407</v>
      </c>
      <c r="C1913" s="551">
        <v>1800000</v>
      </c>
      <c r="D1913" s="551">
        <v>0</v>
      </c>
      <c r="E1913" s="551">
        <v>0</v>
      </c>
      <c r="F1913" s="551">
        <v>-1000000</v>
      </c>
      <c r="G1913" s="551">
        <v>0</v>
      </c>
      <c r="H1913" s="551">
        <v>0</v>
      </c>
      <c r="I1913" s="551">
        <v>0</v>
      </c>
      <c r="J1913" s="551">
        <v>-1000000</v>
      </c>
      <c r="K1913" s="551">
        <v>800000</v>
      </c>
      <c r="L1913" s="551">
        <v>678500</v>
      </c>
      <c r="M1913" s="551">
        <v>678500</v>
      </c>
      <c r="N1913" s="551">
        <v>0</v>
      </c>
      <c r="O1913" s="551">
        <v>0</v>
      </c>
      <c r="P1913" s="551">
        <v>0</v>
      </c>
      <c r="Q1913" s="551">
        <v>0</v>
      </c>
      <c r="R1913" s="551">
        <v>121500</v>
      </c>
    </row>
    <row r="1914" spans="1:18">
      <c r="A1914" s="626" t="s">
        <v>1806</v>
      </c>
      <c r="B1914" s="622" t="s">
        <v>2407</v>
      </c>
      <c r="C1914" s="550">
        <v>1800000</v>
      </c>
      <c r="D1914" s="550">
        <v>0</v>
      </c>
      <c r="E1914" s="550">
        <v>0</v>
      </c>
      <c r="F1914" s="550">
        <v>-1000000</v>
      </c>
      <c r="G1914" s="550"/>
      <c r="H1914" s="550">
        <v>0</v>
      </c>
      <c r="I1914" s="550"/>
      <c r="J1914" s="550">
        <v>-1000000</v>
      </c>
      <c r="K1914" s="550">
        <v>800000</v>
      </c>
      <c r="L1914" s="550">
        <v>678500</v>
      </c>
      <c r="M1914" s="550">
        <v>678500</v>
      </c>
      <c r="N1914" s="550">
        <v>0</v>
      </c>
      <c r="O1914" s="550">
        <v>0</v>
      </c>
      <c r="P1914" s="550">
        <v>0</v>
      </c>
      <c r="Q1914" s="550">
        <v>0</v>
      </c>
      <c r="R1914" s="550">
        <v>121500</v>
      </c>
    </row>
    <row r="1915" spans="1:18">
      <c r="A1915" s="622" t="s">
        <v>1805</v>
      </c>
      <c r="B1915" s="622" t="s">
        <v>278</v>
      </c>
      <c r="C1915" s="551">
        <v>1000000</v>
      </c>
      <c r="D1915" s="551">
        <v>0</v>
      </c>
      <c r="E1915" s="551">
        <v>0</v>
      </c>
      <c r="F1915" s="551">
        <v>-191020</v>
      </c>
      <c r="G1915" s="551">
        <v>0</v>
      </c>
      <c r="H1915" s="551">
        <v>0</v>
      </c>
      <c r="I1915" s="551">
        <v>0</v>
      </c>
      <c r="J1915" s="551">
        <v>-191020</v>
      </c>
      <c r="K1915" s="551">
        <v>808980</v>
      </c>
      <c r="L1915" s="551">
        <v>515000</v>
      </c>
      <c r="M1915" s="551">
        <v>515000</v>
      </c>
      <c r="N1915" s="551">
        <v>0</v>
      </c>
      <c r="O1915" s="551">
        <v>0</v>
      </c>
      <c r="P1915" s="551">
        <v>0</v>
      </c>
      <c r="Q1915" s="551">
        <v>0</v>
      </c>
      <c r="R1915" s="551">
        <v>293980</v>
      </c>
    </row>
    <row r="1916" spans="1:18">
      <c r="A1916" s="626" t="s">
        <v>1806</v>
      </c>
      <c r="B1916" s="626" t="s">
        <v>1280</v>
      </c>
      <c r="C1916" s="550">
        <v>1000000</v>
      </c>
      <c r="D1916" s="550">
        <v>0</v>
      </c>
      <c r="E1916" s="550">
        <v>0</v>
      </c>
      <c r="F1916" s="550">
        <v>-191020</v>
      </c>
      <c r="G1916" s="550"/>
      <c r="H1916" s="550">
        <v>0</v>
      </c>
      <c r="I1916" s="550"/>
      <c r="J1916" s="550">
        <v>-191020</v>
      </c>
      <c r="K1916" s="550">
        <v>808980</v>
      </c>
      <c r="L1916" s="550">
        <v>515000</v>
      </c>
      <c r="M1916" s="550">
        <v>515000</v>
      </c>
      <c r="N1916" s="550">
        <v>0</v>
      </c>
      <c r="O1916" s="550">
        <v>0</v>
      </c>
      <c r="P1916" s="550">
        <v>0</v>
      </c>
      <c r="Q1916" s="550">
        <v>0</v>
      </c>
      <c r="R1916" s="550">
        <v>293980</v>
      </c>
    </row>
    <row r="1917" spans="1:18">
      <c r="A1917" s="622" t="s">
        <v>1805</v>
      </c>
      <c r="B1917" s="622" t="s">
        <v>160</v>
      </c>
      <c r="C1917" s="551">
        <v>0</v>
      </c>
      <c r="D1917" s="551">
        <v>0</v>
      </c>
      <c r="E1917" s="551">
        <v>0</v>
      </c>
      <c r="F1917" s="551">
        <v>191020</v>
      </c>
      <c r="G1917" s="551">
        <v>0</v>
      </c>
      <c r="H1917" s="551">
        <v>0</v>
      </c>
      <c r="I1917" s="551">
        <v>0</v>
      </c>
      <c r="J1917" s="551">
        <v>191020</v>
      </c>
      <c r="K1917" s="551">
        <v>191020</v>
      </c>
      <c r="L1917" s="551">
        <v>191020</v>
      </c>
      <c r="M1917" s="551">
        <v>191020</v>
      </c>
      <c r="N1917" s="551">
        <v>0</v>
      </c>
      <c r="O1917" s="551">
        <v>0</v>
      </c>
      <c r="P1917" s="551">
        <v>0</v>
      </c>
      <c r="Q1917" s="551">
        <v>0</v>
      </c>
      <c r="R1917" s="551">
        <v>0</v>
      </c>
    </row>
    <row r="1918" spans="1:18">
      <c r="A1918" s="626" t="s">
        <v>1806</v>
      </c>
      <c r="B1918" s="626" t="s">
        <v>1273</v>
      </c>
      <c r="C1918" s="550">
        <v>0</v>
      </c>
      <c r="D1918" s="550">
        <v>0</v>
      </c>
      <c r="E1918" s="550">
        <v>0</v>
      </c>
      <c r="F1918" s="550">
        <v>191020</v>
      </c>
      <c r="G1918" s="550"/>
      <c r="H1918" s="550">
        <v>0</v>
      </c>
      <c r="I1918" s="550"/>
      <c r="J1918" s="550">
        <v>191020</v>
      </c>
      <c r="K1918" s="550">
        <v>191020</v>
      </c>
      <c r="L1918" s="550">
        <v>191020</v>
      </c>
      <c r="M1918" s="550">
        <v>191020</v>
      </c>
      <c r="N1918" s="550">
        <v>0</v>
      </c>
      <c r="O1918" s="550">
        <v>0</v>
      </c>
      <c r="P1918" s="550">
        <v>0</v>
      </c>
      <c r="Q1918" s="550">
        <v>0</v>
      </c>
      <c r="R1918" s="550">
        <v>0</v>
      </c>
    </row>
    <row r="1919" spans="1:18">
      <c r="A1919" s="622" t="s">
        <v>1805</v>
      </c>
      <c r="B1919" s="622" t="s">
        <v>1882</v>
      </c>
      <c r="C1919" s="551">
        <v>1920000</v>
      </c>
      <c r="D1919" s="551">
        <v>0</v>
      </c>
      <c r="E1919" s="551">
        <v>0</v>
      </c>
      <c r="F1919" s="551">
        <v>0</v>
      </c>
      <c r="G1919" s="551">
        <v>0</v>
      </c>
      <c r="H1919" s="551">
        <v>0</v>
      </c>
      <c r="I1919" s="551">
        <v>0</v>
      </c>
      <c r="J1919" s="551">
        <v>0</v>
      </c>
      <c r="K1919" s="551">
        <v>1920000</v>
      </c>
      <c r="L1919" s="551">
        <v>1791930</v>
      </c>
      <c r="M1919" s="551">
        <v>1791930</v>
      </c>
      <c r="N1919" s="551">
        <v>0</v>
      </c>
      <c r="O1919" s="551">
        <v>0</v>
      </c>
      <c r="P1919" s="551">
        <v>0</v>
      </c>
      <c r="Q1919" s="551">
        <v>0</v>
      </c>
      <c r="R1919" s="551">
        <v>128070</v>
      </c>
    </row>
    <row r="1920" spans="1:18">
      <c r="A1920" s="626" t="s">
        <v>1806</v>
      </c>
      <c r="B1920" s="623" t="s">
        <v>2409</v>
      </c>
      <c r="C1920" s="550">
        <v>1920000</v>
      </c>
      <c r="D1920" s="550">
        <v>0</v>
      </c>
      <c r="E1920" s="550">
        <v>0</v>
      </c>
      <c r="F1920" s="550">
        <v>0</v>
      </c>
      <c r="G1920" s="550"/>
      <c r="H1920" s="550">
        <v>0</v>
      </c>
      <c r="I1920" s="550"/>
      <c r="J1920" s="550">
        <v>0</v>
      </c>
      <c r="K1920" s="550">
        <v>1920000</v>
      </c>
      <c r="L1920" s="550">
        <v>1791930</v>
      </c>
      <c r="M1920" s="550">
        <v>1791930</v>
      </c>
      <c r="N1920" s="550">
        <v>0</v>
      </c>
      <c r="O1920" s="550">
        <v>0</v>
      </c>
      <c r="P1920" s="550">
        <v>0</v>
      </c>
      <c r="Q1920" s="550">
        <v>0</v>
      </c>
      <c r="R1920" s="550">
        <v>128070</v>
      </c>
    </row>
    <row r="1921" spans="1:18">
      <c r="A1921" s="622" t="s">
        <v>1805</v>
      </c>
      <c r="B1921" s="622" t="s">
        <v>322</v>
      </c>
      <c r="C1921" s="551">
        <v>1980000</v>
      </c>
      <c r="D1921" s="551">
        <v>0</v>
      </c>
      <c r="E1921" s="551">
        <v>0</v>
      </c>
      <c r="F1921" s="551">
        <v>-840000</v>
      </c>
      <c r="G1921" s="551">
        <v>0</v>
      </c>
      <c r="H1921" s="551">
        <v>0</v>
      </c>
      <c r="I1921" s="551">
        <v>0</v>
      </c>
      <c r="J1921" s="551">
        <v>-840000</v>
      </c>
      <c r="K1921" s="551">
        <v>1140000</v>
      </c>
      <c r="L1921" s="551">
        <v>1140000</v>
      </c>
      <c r="M1921" s="551">
        <v>1140000</v>
      </c>
      <c r="N1921" s="551">
        <v>0</v>
      </c>
      <c r="O1921" s="551">
        <v>0</v>
      </c>
      <c r="P1921" s="551">
        <v>0</v>
      </c>
      <c r="Q1921" s="551">
        <v>0</v>
      </c>
      <c r="R1921" s="551">
        <v>0</v>
      </c>
    </row>
    <row r="1922" spans="1:18">
      <c r="A1922" s="626" t="s">
        <v>1806</v>
      </c>
      <c r="B1922" s="626" t="s">
        <v>323</v>
      </c>
      <c r="C1922" s="550">
        <v>1980000</v>
      </c>
      <c r="D1922" s="550">
        <v>0</v>
      </c>
      <c r="E1922" s="550">
        <v>0</v>
      </c>
      <c r="F1922" s="550">
        <v>-840000</v>
      </c>
      <c r="G1922" s="550"/>
      <c r="H1922" s="550">
        <v>0</v>
      </c>
      <c r="I1922" s="550"/>
      <c r="J1922" s="550">
        <v>-840000</v>
      </c>
      <c r="K1922" s="550">
        <v>1140000</v>
      </c>
      <c r="L1922" s="550">
        <v>1140000</v>
      </c>
      <c r="M1922" s="550">
        <v>1140000</v>
      </c>
      <c r="N1922" s="550">
        <v>0</v>
      </c>
      <c r="O1922" s="550">
        <v>0</v>
      </c>
      <c r="P1922" s="550">
        <v>0</v>
      </c>
      <c r="Q1922" s="550">
        <v>0</v>
      </c>
      <c r="R1922" s="550">
        <v>0</v>
      </c>
    </row>
    <row r="1923" spans="1:18">
      <c r="A1923" s="622" t="s">
        <v>1805</v>
      </c>
      <c r="B1923" s="622" t="s">
        <v>147</v>
      </c>
      <c r="C1923" s="551">
        <v>3041000</v>
      </c>
      <c r="D1923" s="551">
        <v>0</v>
      </c>
      <c r="E1923" s="551">
        <v>0</v>
      </c>
      <c r="F1923" s="551">
        <v>0</v>
      </c>
      <c r="G1923" s="551">
        <v>0</v>
      </c>
      <c r="H1923" s="551">
        <v>0</v>
      </c>
      <c r="I1923" s="551">
        <v>0</v>
      </c>
      <c r="J1923" s="551">
        <v>0</v>
      </c>
      <c r="K1923" s="551">
        <v>3041000</v>
      </c>
      <c r="L1923" s="551">
        <v>2667690</v>
      </c>
      <c r="M1923" s="551">
        <v>2667690</v>
      </c>
      <c r="N1923" s="551">
        <v>0</v>
      </c>
      <c r="O1923" s="551">
        <v>0</v>
      </c>
      <c r="P1923" s="551">
        <v>0</v>
      </c>
      <c r="Q1923" s="551">
        <v>0</v>
      </c>
      <c r="R1923" s="551">
        <v>373310</v>
      </c>
    </row>
    <row r="1924" spans="1:18">
      <c r="A1924" s="626" t="s">
        <v>1806</v>
      </c>
      <c r="B1924" s="626" t="s">
        <v>148</v>
      </c>
      <c r="C1924" s="550">
        <v>3041000</v>
      </c>
      <c r="D1924" s="550">
        <v>0</v>
      </c>
      <c r="E1924" s="550">
        <v>0</v>
      </c>
      <c r="F1924" s="550">
        <v>0</v>
      </c>
      <c r="G1924" s="550"/>
      <c r="H1924" s="550">
        <v>0</v>
      </c>
      <c r="I1924" s="550"/>
      <c r="J1924" s="550">
        <v>0</v>
      </c>
      <c r="K1924" s="550">
        <v>3041000</v>
      </c>
      <c r="L1924" s="550">
        <v>2667690</v>
      </c>
      <c r="M1924" s="550">
        <v>2667690</v>
      </c>
      <c r="N1924" s="550">
        <v>0</v>
      </c>
      <c r="O1924" s="550">
        <v>0</v>
      </c>
      <c r="P1924" s="550">
        <v>0</v>
      </c>
      <c r="Q1924" s="550">
        <v>0</v>
      </c>
      <c r="R1924" s="550">
        <v>373310</v>
      </c>
    </row>
    <row r="1925" spans="1:18">
      <c r="A1925" s="626" t="s">
        <v>1804</v>
      </c>
      <c r="B1925" s="626" t="s">
        <v>2480</v>
      </c>
      <c r="C1925" s="550">
        <v>2463000</v>
      </c>
      <c r="D1925" s="550">
        <v>0</v>
      </c>
      <c r="E1925" s="550">
        <v>0</v>
      </c>
      <c r="F1925" s="550">
        <v>0</v>
      </c>
      <c r="G1925" s="550">
        <v>0</v>
      </c>
      <c r="H1925" s="550">
        <v>0</v>
      </c>
      <c r="I1925" s="550">
        <v>0</v>
      </c>
      <c r="J1925" s="550">
        <v>0</v>
      </c>
      <c r="K1925" s="550">
        <v>2463000</v>
      </c>
      <c r="L1925" s="550">
        <v>2412500</v>
      </c>
      <c r="M1925" s="550">
        <v>2412500</v>
      </c>
      <c r="N1925" s="550">
        <v>0</v>
      </c>
      <c r="O1925" s="550">
        <v>0</v>
      </c>
      <c r="P1925" s="550">
        <v>0</v>
      </c>
      <c r="Q1925" s="550">
        <v>0</v>
      </c>
      <c r="R1925" s="550">
        <v>50500</v>
      </c>
    </row>
    <row r="1926" spans="1:18">
      <c r="A1926" s="622" t="s">
        <v>1805</v>
      </c>
      <c r="B1926" s="622" t="s">
        <v>2467</v>
      </c>
      <c r="C1926" s="551">
        <v>463000</v>
      </c>
      <c r="D1926" s="551">
        <v>0</v>
      </c>
      <c r="E1926" s="551">
        <v>0</v>
      </c>
      <c r="F1926" s="551">
        <v>0</v>
      </c>
      <c r="G1926" s="551">
        <v>0</v>
      </c>
      <c r="H1926" s="551">
        <v>0</v>
      </c>
      <c r="I1926" s="551">
        <v>0</v>
      </c>
      <c r="J1926" s="551">
        <v>0</v>
      </c>
      <c r="K1926" s="551">
        <v>463000</v>
      </c>
      <c r="L1926" s="551">
        <v>412500</v>
      </c>
      <c r="M1926" s="551">
        <v>412500</v>
      </c>
      <c r="N1926" s="551">
        <v>0</v>
      </c>
      <c r="O1926" s="551">
        <v>0</v>
      </c>
      <c r="P1926" s="551">
        <v>0</v>
      </c>
      <c r="Q1926" s="551">
        <v>0</v>
      </c>
      <c r="R1926" s="551">
        <v>50500</v>
      </c>
    </row>
    <row r="1927" spans="1:18">
      <c r="A1927" s="626" t="s">
        <v>1806</v>
      </c>
      <c r="B1927" s="626" t="s">
        <v>2467</v>
      </c>
      <c r="C1927" s="550">
        <v>463000</v>
      </c>
      <c r="D1927" s="550">
        <v>0</v>
      </c>
      <c r="E1927" s="550">
        <v>0</v>
      </c>
      <c r="F1927" s="550">
        <v>0</v>
      </c>
      <c r="G1927" s="550"/>
      <c r="H1927" s="550">
        <v>0</v>
      </c>
      <c r="I1927" s="550"/>
      <c r="J1927" s="550">
        <v>0</v>
      </c>
      <c r="K1927" s="550">
        <v>463000</v>
      </c>
      <c r="L1927" s="550">
        <v>412500</v>
      </c>
      <c r="M1927" s="550">
        <v>412500</v>
      </c>
      <c r="N1927" s="550">
        <v>0</v>
      </c>
      <c r="O1927" s="550">
        <v>0</v>
      </c>
      <c r="P1927" s="550">
        <v>0</v>
      </c>
      <c r="Q1927" s="550">
        <v>0</v>
      </c>
      <c r="R1927" s="550">
        <v>50500</v>
      </c>
    </row>
    <row r="1928" spans="1:18">
      <c r="A1928" s="622" t="s">
        <v>1805</v>
      </c>
      <c r="B1928" s="622" t="s">
        <v>192</v>
      </c>
      <c r="C1928" s="551">
        <v>2000000</v>
      </c>
      <c r="D1928" s="551">
        <v>0</v>
      </c>
      <c r="E1928" s="551">
        <v>0</v>
      </c>
      <c r="F1928" s="551">
        <v>0</v>
      </c>
      <c r="G1928" s="551">
        <v>0</v>
      </c>
      <c r="H1928" s="551">
        <v>0</v>
      </c>
      <c r="I1928" s="551">
        <v>0</v>
      </c>
      <c r="J1928" s="551">
        <v>0</v>
      </c>
      <c r="K1928" s="551">
        <v>2000000</v>
      </c>
      <c r="L1928" s="551">
        <v>2000000</v>
      </c>
      <c r="M1928" s="551">
        <v>2000000</v>
      </c>
      <c r="N1928" s="551">
        <v>0</v>
      </c>
      <c r="O1928" s="551">
        <v>0</v>
      </c>
      <c r="P1928" s="551">
        <v>0</v>
      </c>
      <c r="Q1928" s="551">
        <v>0</v>
      </c>
      <c r="R1928" s="551">
        <v>0</v>
      </c>
    </row>
    <row r="1929" spans="1:18">
      <c r="A1929" s="626" t="s">
        <v>1806</v>
      </c>
      <c r="B1929" s="626" t="s">
        <v>226</v>
      </c>
      <c r="C1929" s="550">
        <v>2000000</v>
      </c>
      <c r="D1929" s="550">
        <v>0</v>
      </c>
      <c r="E1929" s="550">
        <v>0</v>
      </c>
      <c r="F1929" s="550">
        <v>0</v>
      </c>
      <c r="G1929" s="550"/>
      <c r="H1929" s="550">
        <v>0</v>
      </c>
      <c r="I1929" s="550"/>
      <c r="J1929" s="550">
        <v>0</v>
      </c>
      <c r="K1929" s="550">
        <v>2000000</v>
      </c>
      <c r="L1929" s="550">
        <v>2000000</v>
      </c>
      <c r="M1929" s="550">
        <v>2000000</v>
      </c>
      <c r="N1929" s="550">
        <v>0</v>
      </c>
      <c r="O1929" s="550">
        <v>0</v>
      </c>
      <c r="P1929" s="550">
        <v>0</v>
      </c>
      <c r="Q1929" s="550">
        <v>0</v>
      </c>
      <c r="R1929" s="550">
        <v>0</v>
      </c>
    </row>
    <row r="1930" spans="1:18">
      <c r="A1930" s="626" t="s">
        <v>1804</v>
      </c>
      <c r="B1930" s="626" t="s">
        <v>2481</v>
      </c>
      <c r="C1930" s="550">
        <v>4105000</v>
      </c>
      <c r="D1930" s="550">
        <v>0</v>
      </c>
      <c r="E1930" s="550">
        <v>0</v>
      </c>
      <c r="F1930" s="550">
        <v>0</v>
      </c>
      <c r="G1930" s="550">
        <v>0</v>
      </c>
      <c r="H1930" s="550">
        <v>0</v>
      </c>
      <c r="I1930" s="550">
        <v>0</v>
      </c>
      <c r="J1930" s="550">
        <v>0</v>
      </c>
      <c r="K1930" s="550">
        <v>4105000</v>
      </c>
      <c r="L1930" s="550">
        <v>3828650</v>
      </c>
      <c r="M1930" s="550">
        <v>3828650</v>
      </c>
      <c r="N1930" s="550">
        <v>0</v>
      </c>
      <c r="O1930" s="550">
        <v>0</v>
      </c>
      <c r="P1930" s="550">
        <v>0</v>
      </c>
      <c r="Q1930" s="550">
        <v>0</v>
      </c>
      <c r="R1930" s="550">
        <v>276350</v>
      </c>
    </row>
    <row r="1931" spans="1:18">
      <c r="A1931" s="622" t="s">
        <v>1805</v>
      </c>
      <c r="B1931" s="622" t="s">
        <v>278</v>
      </c>
      <c r="C1931" s="551">
        <v>50000</v>
      </c>
      <c r="D1931" s="551">
        <v>0</v>
      </c>
      <c r="E1931" s="551">
        <v>0</v>
      </c>
      <c r="F1931" s="551">
        <v>0</v>
      </c>
      <c r="G1931" s="551">
        <v>0</v>
      </c>
      <c r="H1931" s="551">
        <v>0</v>
      </c>
      <c r="I1931" s="551">
        <v>0</v>
      </c>
      <c r="J1931" s="551">
        <v>0</v>
      </c>
      <c r="K1931" s="551">
        <v>50000</v>
      </c>
      <c r="L1931" s="551">
        <v>45000</v>
      </c>
      <c r="M1931" s="551">
        <v>45000</v>
      </c>
      <c r="N1931" s="551">
        <v>0</v>
      </c>
      <c r="O1931" s="551">
        <v>0</v>
      </c>
      <c r="P1931" s="551">
        <v>0</v>
      </c>
      <c r="Q1931" s="551">
        <v>0</v>
      </c>
      <c r="R1931" s="551">
        <v>5000</v>
      </c>
    </row>
    <row r="1932" spans="1:18">
      <c r="A1932" s="626" t="s">
        <v>1806</v>
      </c>
      <c r="B1932" s="626" t="s">
        <v>1279</v>
      </c>
      <c r="C1932" s="550">
        <v>50000</v>
      </c>
      <c r="D1932" s="550">
        <v>0</v>
      </c>
      <c r="E1932" s="550">
        <v>0</v>
      </c>
      <c r="F1932" s="550">
        <v>0</v>
      </c>
      <c r="G1932" s="550"/>
      <c r="H1932" s="550">
        <v>0</v>
      </c>
      <c r="I1932" s="550"/>
      <c r="J1932" s="550">
        <v>0</v>
      </c>
      <c r="K1932" s="550">
        <v>50000</v>
      </c>
      <c r="L1932" s="550">
        <v>45000</v>
      </c>
      <c r="M1932" s="550">
        <v>45000</v>
      </c>
      <c r="N1932" s="550">
        <v>0</v>
      </c>
      <c r="O1932" s="550">
        <v>0</v>
      </c>
      <c r="P1932" s="550">
        <v>0</v>
      </c>
      <c r="Q1932" s="550">
        <v>0</v>
      </c>
      <c r="R1932" s="550">
        <v>5000</v>
      </c>
    </row>
    <row r="1933" spans="1:18">
      <c r="A1933" s="622" t="s">
        <v>1805</v>
      </c>
      <c r="B1933" s="622" t="s">
        <v>159</v>
      </c>
      <c r="C1933" s="551">
        <v>0</v>
      </c>
      <c r="D1933" s="551">
        <v>0</v>
      </c>
      <c r="E1933" s="551">
        <v>0</v>
      </c>
      <c r="F1933" s="551">
        <v>800000</v>
      </c>
      <c r="G1933" s="551">
        <v>0</v>
      </c>
      <c r="H1933" s="551">
        <v>0</v>
      </c>
      <c r="I1933" s="551">
        <v>0</v>
      </c>
      <c r="J1933" s="551">
        <v>800000</v>
      </c>
      <c r="K1933" s="551">
        <v>800000</v>
      </c>
      <c r="L1933" s="551">
        <v>800000</v>
      </c>
      <c r="M1933" s="551">
        <v>800000</v>
      </c>
      <c r="N1933" s="551">
        <v>0</v>
      </c>
      <c r="O1933" s="551">
        <v>0</v>
      </c>
      <c r="P1933" s="551">
        <v>0</v>
      </c>
      <c r="Q1933" s="551">
        <v>0</v>
      </c>
      <c r="R1933" s="551">
        <v>0</v>
      </c>
    </row>
    <row r="1934" spans="1:18">
      <c r="A1934" s="626" t="s">
        <v>1806</v>
      </c>
      <c r="B1934" s="626" t="s">
        <v>159</v>
      </c>
      <c r="C1934" s="550">
        <v>0</v>
      </c>
      <c r="D1934" s="550">
        <v>0</v>
      </c>
      <c r="E1934" s="550">
        <v>0</v>
      </c>
      <c r="F1934" s="550">
        <v>800000</v>
      </c>
      <c r="G1934" s="550"/>
      <c r="H1934" s="550">
        <v>0</v>
      </c>
      <c r="I1934" s="550"/>
      <c r="J1934" s="550">
        <v>800000</v>
      </c>
      <c r="K1934" s="550">
        <v>800000</v>
      </c>
      <c r="L1934" s="550">
        <v>800000</v>
      </c>
      <c r="M1934" s="550">
        <v>800000</v>
      </c>
      <c r="N1934" s="550">
        <v>0</v>
      </c>
      <c r="O1934" s="550">
        <v>0</v>
      </c>
      <c r="P1934" s="550">
        <v>0</v>
      </c>
      <c r="Q1934" s="550">
        <v>0</v>
      </c>
      <c r="R1934" s="550">
        <v>0</v>
      </c>
    </row>
    <row r="1935" spans="1:18">
      <c r="A1935" s="622" t="s">
        <v>1805</v>
      </c>
      <c r="B1935" s="622" t="s">
        <v>160</v>
      </c>
      <c r="C1935" s="551">
        <v>1405000</v>
      </c>
      <c r="D1935" s="551">
        <v>0</v>
      </c>
      <c r="E1935" s="551">
        <v>0</v>
      </c>
      <c r="F1935" s="551">
        <v>-675000</v>
      </c>
      <c r="G1935" s="551">
        <v>0</v>
      </c>
      <c r="H1935" s="551">
        <v>0</v>
      </c>
      <c r="I1935" s="551">
        <v>0</v>
      </c>
      <c r="J1935" s="551">
        <v>-675000</v>
      </c>
      <c r="K1935" s="551">
        <v>730000</v>
      </c>
      <c r="L1935" s="551">
        <v>730000</v>
      </c>
      <c r="M1935" s="551">
        <v>730000</v>
      </c>
      <c r="N1935" s="551">
        <v>0</v>
      </c>
      <c r="O1935" s="551">
        <v>0</v>
      </c>
      <c r="P1935" s="551">
        <v>0</v>
      </c>
      <c r="Q1935" s="551">
        <v>0</v>
      </c>
      <c r="R1935" s="551">
        <v>0</v>
      </c>
    </row>
    <row r="1936" spans="1:18">
      <c r="A1936" s="626" t="s">
        <v>1806</v>
      </c>
      <c r="B1936" s="626" t="s">
        <v>161</v>
      </c>
      <c r="C1936" s="550">
        <v>1405000</v>
      </c>
      <c r="D1936" s="550">
        <v>0</v>
      </c>
      <c r="E1936" s="550">
        <v>0</v>
      </c>
      <c r="F1936" s="550">
        <v>-675000</v>
      </c>
      <c r="G1936" s="550"/>
      <c r="H1936" s="550">
        <v>0</v>
      </c>
      <c r="I1936" s="550"/>
      <c r="J1936" s="550">
        <v>-675000</v>
      </c>
      <c r="K1936" s="550">
        <v>730000</v>
      </c>
      <c r="L1936" s="550">
        <v>730000</v>
      </c>
      <c r="M1936" s="550">
        <v>730000</v>
      </c>
      <c r="N1936" s="550">
        <v>0</v>
      </c>
      <c r="O1936" s="550">
        <v>0</v>
      </c>
      <c r="P1936" s="550">
        <v>0</v>
      </c>
      <c r="Q1936" s="550">
        <v>0</v>
      </c>
      <c r="R1936" s="550">
        <v>0</v>
      </c>
    </row>
    <row r="1937" spans="1:18">
      <c r="A1937" s="622" t="s">
        <v>1805</v>
      </c>
      <c r="B1937" s="622" t="s">
        <v>315</v>
      </c>
      <c r="C1937" s="551">
        <v>500000</v>
      </c>
      <c r="D1937" s="551">
        <v>0</v>
      </c>
      <c r="E1937" s="551">
        <v>0</v>
      </c>
      <c r="F1937" s="551">
        <v>0</v>
      </c>
      <c r="G1937" s="551">
        <v>0</v>
      </c>
      <c r="H1937" s="551">
        <v>0</v>
      </c>
      <c r="I1937" s="551">
        <v>0</v>
      </c>
      <c r="J1937" s="551">
        <v>0</v>
      </c>
      <c r="K1937" s="551">
        <v>500000</v>
      </c>
      <c r="L1937" s="551">
        <v>500000</v>
      </c>
      <c r="M1937" s="551">
        <v>500000</v>
      </c>
      <c r="N1937" s="551">
        <v>0</v>
      </c>
      <c r="O1937" s="551">
        <v>0</v>
      </c>
      <c r="P1937" s="551">
        <v>0</v>
      </c>
      <c r="Q1937" s="551">
        <v>0</v>
      </c>
      <c r="R1937" s="551">
        <v>0</v>
      </c>
    </row>
    <row r="1938" spans="1:18">
      <c r="A1938" s="626" t="s">
        <v>1806</v>
      </c>
      <c r="B1938" s="626" t="s">
        <v>315</v>
      </c>
      <c r="C1938" s="550">
        <v>500000</v>
      </c>
      <c r="D1938" s="550">
        <v>0</v>
      </c>
      <c r="E1938" s="550">
        <v>0</v>
      </c>
      <c r="F1938" s="550">
        <v>0</v>
      </c>
      <c r="G1938" s="550"/>
      <c r="H1938" s="550">
        <v>0</v>
      </c>
      <c r="I1938" s="550"/>
      <c r="J1938" s="550">
        <v>0</v>
      </c>
      <c r="K1938" s="550">
        <v>500000</v>
      </c>
      <c r="L1938" s="550">
        <v>500000</v>
      </c>
      <c r="M1938" s="550">
        <v>500000</v>
      </c>
      <c r="N1938" s="550">
        <v>0</v>
      </c>
      <c r="O1938" s="550">
        <v>0</v>
      </c>
      <c r="P1938" s="550">
        <v>0</v>
      </c>
      <c r="Q1938" s="550">
        <v>0</v>
      </c>
      <c r="R1938" s="550">
        <v>0</v>
      </c>
    </row>
    <row r="1939" spans="1:18">
      <c r="A1939" s="622" t="s">
        <v>1805</v>
      </c>
      <c r="B1939" s="622" t="s">
        <v>2467</v>
      </c>
      <c r="C1939" s="551">
        <v>540000</v>
      </c>
      <c r="D1939" s="551">
        <v>0</v>
      </c>
      <c r="E1939" s="551">
        <v>0</v>
      </c>
      <c r="F1939" s="551">
        <v>0</v>
      </c>
      <c r="G1939" s="551">
        <v>0</v>
      </c>
      <c r="H1939" s="551">
        <v>0</v>
      </c>
      <c r="I1939" s="551">
        <v>0</v>
      </c>
      <c r="J1939" s="551">
        <v>0</v>
      </c>
      <c r="K1939" s="551">
        <v>540000</v>
      </c>
      <c r="L1939" s="551">
        <v>540000</v>
      </c>
      <c r="M1939" s="551">
        <v>540000</v>
      </c>
      <c r="N1939" s="551">
        <v>0</v>
      </c>
      <c r="O1939" s="551">
        <v>0</v>
      </c>
      <c r="P1939" s="551">
        <v>0</v>
      </c>
      <c r="Q1939" s="551">
        <v>0</v>
      </c>
      <c r="R1939" s="551">
        <v>0</v>
      </c>
    </row>
    <row r="1940" spans="1:18">
      <c r="A1940" s="626" t="s">
        <v>1806</v>
      </c>
      <c r="B1940" s="626" t="s">
        <v>2467</v>
      </c>
      <c r="C1940" s="550">
        <v>540000</v>
      </c>
      <c r="D1940" s="550">
        <v>0</v>
      </c>
      <c r="E1940" s="550">
        <v>0</v>
      </c>
      <c r="F1940" s="550">
        <v>0</v>
      </c>
      <c r="G1940" s="550"/>
      <c r="H1940" s="550">
        <v>0</v>
      </c>
      <c r="I1940" s="550"/>
      <c r="J1940" s="550">
        <v>0</v>
      </c>
      <c r="K1940" s="550">
        <v>540000</v>
      </c>
      <c r="L1940" s="550">
        <v>540000</v>
      </c>
      <c r="M1940" s="550">
        <v>540000</v>
      </c>
      <c r="N1940" s="550">
        <v>0</v>
      </c>
      <c r="O1940" s="550">
        <v>0</v>
      </c>
      <c r="P1940" s="550">
        <v>0</v>
      </c>
      <c r="Q1940" s="550">
        <v>0</v>
      </c>
      <c r="R1940" s="550">
        <v>0</v>
      </c>
    </row>
    <row r="1941" spans="1:18">
      <c r="A1941" s="622" t="s">
        <v>1805</v>
      </c>
      <c r="B1941" s="622" t="s">
        <v>192</v>
      </c>
      <c r="C1941" s="551">
        <v>50000</v>
      </c>
      <c r="D1941" s="551">
        <v>0</v>
      </c>
      <c r="E1941" s="551">
        <v>0</v>
      </c>
      <c r="F1941" s="551">
        <v>0</v>
      </c>
      <c r="G1941" s="551">
        <v>0</v>
      </c>
      <c r="H1941" s="551">
        <v>0</v>
      </c>
      <c r="I1941" s="551">
        <v>0</v>
      </c>
      <c r="J1941" s="551">
        <v>0</v>
      </c>
      <c r="K1941" s="551">
        <v>50000</v>
      </c>
      <c r="L1941" s="551">
        <v>49450</v>
      </c>
      <c r="M1941" s="551">
        <v>49450</v>
      </c>
      <c r="N1941" s="551">
        <v>0</v>
      </c>
      <c r="O1941" s="551">
        <v>0</v>
      </c>
      <c r="P1941" s="551">
        <v>0</v>
      </c>
      <c r="Q1941" s="551">
        <v>0</v>
      </c>
      <c r="R1941" s="551">
        <v>550</v>
      </c>
    </row>
    <row r="1942" spans="1:18">
      <c r="A1942" s="626" t="s">
        <v>1806</v>
      </c>
      <c r="B1942" s="626" t="s">
        <v>225</v>
      </c>
      <c r="C1942" s="550">
        <v>50000</v>
      </c>
      <c r="D1942" s="550">
        <v>0</v>
      </c>
      <c r="E1942" s="550">
        <v>0</v>
      </c>
      <c r="F1942" s="550">
        <v>0</v>
      </c>
      <c r="G1942" s="550"/>
      <c r="H1942" s="550">
        <v>0</v>
      </c>
      <c r="I1942" s="550"/>
      <c r="J1942" s="550">
        <v>0</v>
      </c>
      <c r="K1942" s="550">
        <v>50000</v>
      </c>
      <c r="L1942" s="550">
        <v>49450</v>
      </c>
      <c r="M1942" s="550">
        <v>49450</v>
      </c>
      <c r="N1942" s="550">
        <v>0</v>
      </c>
      <c r="O1942" s="550">
        <v>0</v>
      </c>
      <c r="P1942" s="550">
        <v>0</v>
      </c>
      <c r="Q1942" s="550">
        <v>0</v>
      </c>
      <c r="R1942" s="550">
        <v>550</v>
      </c>
    </row>
    <row r="1943" spans="1:18">
      <c r="A1943" s="622" t="s">
        <v>1805</v>
      </c>
      <c r="B1943" s="622" t="s">
        <v>322</v>
      </c>
      <c r="C1943" s="551">
        <v>480000</v>
      </c>
      <c r="D1943" s="551">
        <v>0</v>
      </c>
      <c r="E1943" s="551">
        <v>0</v>
      </c>
      <c r="F1943" s="551">
        <v>-125000</v>
      </c>
      <c r="G1943" s="551">
        <v>0</v>
      </c>
      <c r="H1943" s="551">
        <v>0</v>
      </c>
      <c r="I1943" s="551">
        <v>0</v>
      </c>
      <c r="J1943" s="551">
        <v>-125000</v>
      </c>
      <c r="K1943" s="551">
        <v>355000</v>
      </c>
      <c r="L1943" s="551">
        <v>179400</v>
      </c>
      <c r="M1943" s="551">
        <v>179400</v>
      </c>
      <c r="N1943" s="551">
        <v>0</v>
      </c>
      <c r="O1943" s="551">
        <v>0</v>
      </c>
      <c r="P1943" s="551">
        <v>0</v>
      </c>
      <c r="Q1943" s="551">
        <v>0</v>
      </c>
      <c r="R1943" s="551">
        <v>175600</v>
      </c>
    </row>
    <row r="1944" spans="1:18">
      <c r="A1944" s="626" t="s">
        <v>1806</v>
      </c>
      <c r="B1944" s="626" t="s">
        <v>323</v>
      </c>
      <c r="C1944" s="550">
        <v>480000</v>
      </c>
      <c r="D1944" s="550">
        <v>0</v>
      </c>
      <c r="E1944" s="550">
        <v>0</v>
      </c>
      <c r="F1944" s="550">
        <v>-125000</v>
      </c>
      <c r="G1944" s="550"/>
      <c r="H1944" s="550">
        <v>0</v>
      </c>
      <c r="I1944" s="550"/>
      <c r="J1944" s="550">
        <v>-125000</v>
      </c>
      <c r="K1944" s="550">
        <v>355000</v>
      </c>
      <c r="L1944" s="550">
        <v>179400</v>
      </c>
      <c r="M1944" s="550">
        <v>179400</v>
      </c>
      <c r="N1944" s="550">
        <v>0</v>
      </c>
      <c r="O1944" s="550">
        <v>0</v>
      </c>
      <c r="P1944" s="550">
        <v>0</v>
      </c>
      <c r="Q1944" s="550">
        <v>0</v>
      </c>
      <c r="R1944" s="550">
        <v>175600</v>
      </c>
    </row>
    <row r="1945" spans="1:18">
      <c r="A1945" s="622" t="s">
        <v>1805</v>
      </c>
      <c r="B1945" s="622" t="s">
        <v>147</v>
      </c>
      <c r="C1945" s="551">
        <v>1080000</v>
      </c>
      <c r="D1945" s="551">
        <v>0</v>
      </c>
      <c r="E1945" s="551">
        <v>0</v>
      </c>
      <c r="F1945" s="551">
        <v>0</v>
      </c>
      <c r="G1945" s="551">
        <v>0</v>
      </c>
      <c r="H1945" s="551">
        <v>0</v>
      </c>
      <c r="I1945" s="551">
        <v>0</v>
      </c>
      <c r="J1945" s="551">
        <v>0</v>
      </c>
      <c r="K1945" s="551">
        <v>1080000</v>
      </c>
      <c r="L1945" s="551">
        <v>984800</v>
      </c>
      <c r="M1945" s="551">
        <v>984800</v>
      </c>
      <c r="N1945" s="551">
        <v>0</v>
      </c>
      <c r="O1945" s="551">
        <v>0</v>
      </c>
      <c r="P1945" s="551">
        <v>0</v>
      </c>
      <c r="Q1945" s="551">
        <v>0</v>
      </c>
      <c r="R1945" s="551">
        <v>95200</v>
      </c>
    </row>
    <row r="1946" spans="1:18">
      <c r="A1946" s="626" t="s">
        <v>1806</v>
      </c>
      <c r="B1946" s="626" t="s">
        <v>148</v>
      </c>
      <c r="C1946" s="550">
        <v>1080000</v>
      </c>
      <c r="D1946" s="550">
        <v>0</v>
      </c>
      <c r="E1946" s="550">
        <v>0</v>
      </c>
      <c r="F1946" s="550">
        <v>0</v>
      </c>
      <c r="G1946" s="550"/>
      <c r="H1946" s="550">
        <v>0</v>
      </c>
      <c r="I1946" s="550"/>
      <c r="J1946" s="550">
        <v>0</v>
      </c>
      <c r="K1946" s="550">
        <v>1080000</v>
      </c>
      <c r="L1946" s="550">
        <v>984800</v>
      </c>
      <c r="M1946" s="550">
        <v>984800</v>
      </c>
      <c r="N1946" s="550">
        <v>0</v>
      </c>
      <c r="O1946" s="550">
        <v>0</v>
      </c>
      <c r="P1946" s="550">
        <v>0</v>
      </c>
      <c r="Q1946" s="550">
        <v>0</v>
      </c>
      <c r="R1946" s="550">
        <v>95200</v>
      </c>
    </row>
    <row r="1947" spans="1:18">
      <c r="A1947" s="626" t="s">
        <v>1803</v>
      </c>
      <c r="B1947" s="626" t="s">
        <v>1821</v>
      </c>
      <c r="C1947" s="550">
        <v>4128503000</v>
      </c>
      <c r="D1947" s="550">
        <v>0</v>
      </c>
      <c r="E1947" s="550">
        <v>0</v>
      </c>
      <c r="F1947" s="550">
        <v>0</v>
      </c>
      <c r="G1947" s="550">
        <v>-160384000</v>
      </c>
      <c r="H1947" s="550">
        <v>0</v>
      </c>
      <c r="I1947" s="550">
        <v>171000</v>
      </c>
      <c r="J1947" s="550">
        <v>-160213000</v>
      </c>
      <c r="K1947" s="550">
        <v>3968290000</v>
      </c>
      <c r="L1947" s="550">
        <v>3877719169</v>
      </c>
      <c r="M1947" s="550">
        <v>3866054169</v>
      </c>
      <c r="N1947" s="550">
        <v>11665000</v>
      </c>
      <c r="O1947" s="550">
        <v>0</v>
      </c>
      <c r="P1947" s="550">
        <v>0</v>
      </c>
      <c r="Q1947" s="550">
        <v>11665000</v>
      </c>
      <c r="R1947" s="550">
        <v>90570831</v>
      </c>
    </row>
    <row r="1948" spans="1:18">
      <c r="A1948" s="626" t="s">
        <v>1804</v>
      </c>
      <c r="B1948" s="626" t="s">
        <v>2483</v>
      </c>
      <c r="C1948" s="550">
        <v>138257000</v>
      </c>
      <c r="D1948" s="550">
        <v>0</v>
      </c>
      <c r="E1948" s="550">
        <v>0</v>
      </c>
      <c r="F1948" s="550">
        <v>0</v>
      </c>
      <c r="G1948" s="550">
        <v>0</v>
      </c>
      <c r="H1948" s="550">
        <v>0</v>
      </c>
      <c r="I1948" s="550">
        <v>0</v>
      </c>
      <c r="J1948" s="550">
        <v>0</v>
      </c>
      <c r="K1948" s="550">
        <v>138257000</v>
      </c>
      <c r="L1948" s="550">
        <v>136627400</v>
      </c>
      <c r="M1948" s="550">
        <v>136627400</v>
      </c>
      <c r="N1948" s="550">
        <v>0</v>
      </c>
      <c r="O1948" s="550">
        <v>0</v>
      </c>
      <c r="P1948" s="550">
        <v>0</v>
      </c>
      <c r="Q1948" s="550">
        <v>0</v>
      </c>
      <c r="R1948" s="550">
        <v>1629600</v>
      </c>
    </row>
    <row r="1949" spans="1:18">
      <c r="A1949" s="622" t="s">
        <v>1805</v>
      </c>
      <c r="B1949" s="622" t="s">
        <v>321</v>
      </c>
      <c r="C1949" s="551">
        <v>19561000</v>
      </c>
      <c r="D1949" s="551">
        <v>0</v>
      </c>
      <c r="E1949" s="551">
        <v>0</v>
      </c>
      <c r="F1949" s="551">
        <v>6473000</v>
      </c>
      <c r="G1949" s="551">
        <v>0</v>
      </c>
      <c r="H1949" s="551">
        <v>0</v>
      </c>
      <c r="I1949" s="551">
        <v>0</v>
      </c>
      <c r="J1949" s="551">
        <v>6473000</v>
      </c>
      <c r="K1949" s="551">
        <v>26034000</v>
      </c>
      <c r="L1949" s="551">
        <v>26013540</v>
      </c>
      <c r="M1949" s="551">
        <v>26013540</v>
      </c>
      <c r="N1949" s="551">
        <v>0</v>
      </c>
      <c r="O1949" s="551">
        <v>0</v>
      </c>
      <c r="P1949" s="551">
        <v>0</v>
      </c>
      <c r="Q1949" s="551">
        <v>0</v>
      </c>
      <c r="R1949" s="551">
        <v>20460</v>
      </c>
    </row>
    <row r="1950" spans="1:18">
      <c r="A1950" s="626" t="s">
        <v>1806</v>
      </c>
      <c r="B1950" s="626" t="s">
        <v>144</v>
      </c>
      <c r="C1950" s="550">
        <v>17961000</v>
      </c>
      <c r="D1950" s="550">
        <v>0</v>
      </c>
      <c r="E1950" s="550">
        <v>0</v>
      </c>
      <c r="F1950" s="550">
        <v>6602000</v>
      </c>
      <c r="G1950" s="550"/>
      <c r="H1950" s="550">
        <v>0</v>
      </c>
      <c r="I1950" s="550"/>
      <c r="J1950" s="550">
        <v>6602000</v>
      </c>
      <c r="K1950" s="550">
        <v>24563000</v>
      </c>
      <c r="L1950" s="550">
        <v>24542540</v>
      </c>
      <c r="M1950" s="550">
        <v>24542540</v>
      </c>
      <c r="N1950" s="550">
        <v>0</v>
      </c>
      <c r="O1950" s="550">
        <v>0</v>
      </c>
      <c r="P1950" s="550">
        <v>0</v>
      </c>
      <c r="Q1950" s="550">
        <v>0</v>
      </c>
      <c r="R1950" s="550">
        <v>20460</v>
      </c>
    </row>
    <row r="1951" spans="1:18">
      <c r="A1951" s="626" t="s">
        <v>1806</v>
      </c>
      <c r="B1951" s="626" t="s">
        <v>204</v>
      </c>
      <c r="C1951" s="550">
        <v>1100000</v>
      </c>
      <c r="D1951" s="550">
        <v>0</v>
      </c>
      <c r="E1951" s="550">
        <v>0</v>
      </c>
      <c r="F1951" s="550">
        <v>-56000</v>
      </c>
      <c r="G1951" s="550"/>
      <c r="H1951" s="550">
        <v>0</v>
      </c>
      <c r="I1951" s="550"/>
      <c r="J1951" s="550">
        <v>-56000</v>
      </c>
      <c r="K1951" s="550">
        <v>1044000</v>
      </c>
      <c r="L1951" s="550">
        <v>1044000</v>
      </c>
      <c r="M1951" s="550">
        <v>1044000</v>
      </c>
      <c r="N1951" s="550">
        <v>0</v>
      </c>
      <c r="O1951" s="550">
        <v>0</v>
      </c>
      <c r="P1951" s="550">
        <v>0</v>
      </c>
      <c r="Q1951" s="550">
        <v>0</v>
      </c>
      <c r="R1951" s="550">
        <v>0</v>
      </c>
    </row>
    <row r="1952" spans="1:18">
      <c r="A1952" s="626" t="s">
        <v>1806</v>
      </c>
      <c r="B1952" s="626" t="s">
        <v>220</v>
      </c>
      <c r="C1952" s="550">
        <v>500000</v>
      </c>
      <c r="D1952" s="550">
        <v>0</v>
      </c>
      <c r="E1952" s="550">
        <v>0</v>
      </c>
      <c r="F1952" s="550">
        <v>-73000</v>
      </c>
      <c r="G1952" s="550"/>
      <c r="H1952" s="550">
        <v>0</v>
      </c>
      <c r="I1952" s="550"/>
      <c r="J1952" s="550">
        <v>-73000</v>
      </c>
      <c r="K1952" s="550">
        <v>427000</v>
      </c>
      <c r="L1952" s="550">
        <v>427000</v>
      </c>
      <c r="M1952" s="550">
        <v>427000</v>
      </c>
      <c r="N1952" s="550">
        <v>0</v>
      </c>
      <c r="O1952" s="550">
        <v>0</v>
      </c>
      <c r="P1952" s="550">
        <v>0</v>
      </c>
      <c r="Q1952" s="550">
        <v>0</v>
      </c>
      <c r="R1952" s="550">
        <v>0</v>
      </c>
    </row>
    <row r="1953" spans="1:18">
      <c r="A1953" s="622" t="s">
        <v>1805</v>
      </c>
      <c r="B1953" s="622" t="s">
        <v>278</v>
      </c>
      <c r="C1953" s="551">
        <v>18500000</v>
      </c>
      <c r="D1953" s="551">
        <v>0</v>
      </c>
      <c r="E1953" s="551">
        <v>0</v>
      </c>
      <c r="F1953" s="551">
        <v>-5260000</v>
      </c>
      <c r="G1953" s="551">
        <v>0</v>
      </c>
      <c r="H1953" s="551">
        <v>0</v>
      </c>
      <c r="I1953" s="551">
        <v>0</v>
      </c>
      <c r="J1953" s="551">
        <v>-5260000</v>
      </c>
      <c r="K1953" s="551">
        <v>13240000</v>
      </c>
      <c r="L1953" s="551">
        <v>12987500</v>
      </c>
      <c r="M1953" s="551">
        <v>12987500</v>
      </c>
      <c r="N1953" s="551">
        <v>0</v>
      </c>
      <c r="O1953" s="551">
        <v>0</v>
      </c>
      <c r="P1953" s="551">
        <v>0</v>
      </c>
      <c r="Q1953" s="551">
        <v>0</v>
      </c>
      <c r="R1953" s="551">
        <v>252500</v>
      </c>
    </row>
    <row r="1954" spans="1:18">
      <c r="A1954" s="626" t="s">
        <v>1806</v>
      </c>
      <c r="B1954" s="626" t="s">
        <v>279</v>
      </c>
      <c r="C1954" s="550">
        <v>11000000</v>
      </c>
      <c r="D1954" s="550">
        <v>0</v>
      </c>
      <c r="E1954" s="550">
        <v>0</v>
      </c>
      <c r="F1954" s="550">
        <v>-86000</v>
      </c>
      <c r="G1954" s="550"/>
      <c r="H1954" s="550">
        <v>0</v>
      </c>
      <c r="I1954" s="550"/>
      <c r="J1954" s="550">
        <v>-86000</v>
      </c>
      <c r="K1954" s="550">
        <v>10914000</v>
      </c>
      <c r="L1954" s="550">
        <v>10914000</v>
      </c>
      <c r="M1954" s="550">
        <v>10914000</v>
      </c>
      <c r="N1954" s="550">
        <v>0</v>
      </c>
      <c r="O1954" s="550">
        <v>0</v>
      </c>
      <c r="P1954" s="550">
        <v>0</v>
      </c>
      <c r="Q1954" s="550">
        <v>0</v>
      </c>
      <c r="R1954" s="550">
        <v>0</v>
      </c>
    </row>
    <row r="1955" spans="1:18">
      <c r="A1955" s="626" t="s">
        <v>1806</v>
      </c>
      <c r="B1955" s="626" t="s">
        <v>1280</v>
      </c>
      <c r="C1955" s="550">
        <v>7500000</v>
      </c>
      <c r="D1955" s="550">
        <v>0</v>
      </c>
      <c r="E1955" s="550">
        <v>0</v>
      </c>
      <c r="F1955" s="550">
        <v>-5174000</v>
      </c>
      <c r="G1955" s="550"/>
      <c r="H1955" s="550">
        <v>0</v>
      </c>
      <c r="I1955" s="550"/>
      <c r="J1955" s="550">
        <v>-5174000</v>
      </c>
      <c r="K1955" s="550">
        <v>2326000</v>
      </c>
      <c r="L1955" s="550">
        <v>2073500</v>
      </c>
      <c r="M1955" s="550">
        <v>2073500</v>
      </c>
      <c r="N1955" s="550">
        <v>0</v>
      </c>
      <c r="O1955" s="550">
        <v>0</v>
      </c>
      <c r="P1955" s="550">
        <v>0</v>
      </c>
      <c r="Q1955" s="550">
        <v>0</v>
      </c>
      <c r="R1955" s="550">
        <v>252500</v>
      </c>
    </row>
    <row r="1956" spans="1:18">
      <c r="A1956" s="622" t="s">
        <v>1805</v>
      </c>
      <c r="B1956" s="622" t="s">
        <v>1823</v>
      </c>
      <c r="C1956" s="551">
        <v>3680000</v>
      </c>
      <c r="D1956" s="551">
        <v>0</v>
      </c>
      <c r="E1956" s="551">
        <v>0</v>
      </c>
      <c r="F1956" s="551">
        <v>-562000</v>
      </c>
      <c r="G1956" s="551">
        <v>0</v>
      </c>
      <c r="H1956" s="551">
        <v>0</v>
      </c>
      <c r="I1956" s="551">
        <v>0</v>
      </c>
      <c r="J1956" s="551">
        <v>-562000</v>
      </c>
      <c r="K1956" s="551">
        <v>3118000</v>
      </c>
      <c r="L1956" s="551">
        <v>3117960</v>
      </c>
      <c r="M1956" s="551">
        <v>3117960</v>
      </c>
      <c r="N1956" s="551">
        <v>0</v>
      </c>
      <c r="O1956" s="551">
        <v>0</v>
      </c>
      <c r="P1956" s="551">
        <v>0</v>
      </c>
      <c r="Q1956" s="551">
        <v>0</v>
      </c>
      <c r="R1956" s="551">
        <v>40</v>
      </c>
    </row>
    <row r="1957" spans="1:18">
      <c r="A1957" s="626" t="s">
        <v>1806</v>
      </c>
      <c r="B1957" s="626" t="s">
        <v>2495</v>
      </c>
      <c r="C1957" s="550">
        <v>2000000</v>
      </c>
      <c r="D1957" s="550">
        <v>0</v>
      </c>
      <c r="E1957" s="550">
        <v>0</v>
      </c>
      <c r="F1957" s="550">
        <v>-350000</v>
      </c>
      <c r="G1957" s="550"/>
      <c r="H1957" s="550">
        <v>0</v>
      </c>
      <c r="I1957" s="550"/>
      <c r="J1957" s="550">
        <v>-350000</v>
      </c>
      <c r="K1957" s="550">
        <v>1650000</v>
      </c>
      <c r="L1957" s="550">
        <v>1650000</v>
      </c>
      <c r="M1957" s="550">
        <v>1650000</v>
      </c>
      <c r="N1957" s="550">
        <v>0</v>
      </c>
      <c r="O1957" s="550">
        <v>0</v>
      </c>
      <c r="P1957" s="550">
        <v>0</v>
      </c>
      <c r="Q1957" s="550">
        <v>0</v>
      </c>
      <c r="R1957" s="550">
        <v>0</v>
      </c>
    </row>
    <row r="1958" spans="1:18">
      <c r="A1958" s="626" t="s">
        <v>1806</v>
      </c>
      <c r="B1958" s="626" t="s">
        <v>260</v>
      </c>
      <c r="C1958" s="550">
        <v>1680000</v>
      </c>
      <c r="D1958" s="550">
        <v>0</v>
      </c>
      <c r="E1958" s="550">
        <v>0</v>
      </c>
      <c r="F1958" s="550">
        <v>-212000</v>
      </c>
      <c r="G1958" s="550"/>
      <c r="H1958" s="550">
        <v>0</v>
      </c>
      <c r="I1958" s="550"/>
      <c r="J1958" s="550">
        <v>-212000</v>
      </c>
      <c r="K1958" s="550">
        <v>1468000</v>
      </c>
      <c r="L1958" s="550">
        <v>1467960</v>
      </c>
      <c r="M1958" s="550">
        <v>1467960</v>
      </c>
      <c r="N1958" s="550">
        <v>0</v>
      </c>
      <c r="O1958" s="550">
        <v>0</v>
      </c>
      <c r="P1958" s="550">
        <v>0</v>
      </c>
      <c r="Q1958" s="550">
        <v>0</v>
      </c>
      <c r="R1958" s="550">
        <v>40</v>
      </c>
    </row>
    <row r="1959" spans="1:18">
      <c r="A1959" s="622" t="s">
        <v>1805</v>
      </c>
      <c r="B1959" s="622" t="s">
        <v>159</v>
      </c>
      <c r="C1959" s="551">
        <v>3000000</v>
      </c>
      <c r="D1959" s="551">
        <v>0</v>
      </c>
      <c r="E1959" s="551">
        <v>0</v>
      </c>
      <c r="F1959" s="551">
        <v>-777000</v>
      </c>
      <c r="G1959" s="551">
        <v>0</v>
      </c>
      <c r="H1959" s="551">
        <v>0</v>
      </c>
      <c r="I1959" s="551">
        <v>0</v>
      </c>
      <c r="J1959" s="551">
        <v>-777000</v>
      </c>
      <c r="K1959" s="551">
        <v>2223000</v>
      </c>
      <c r="L1959" s="551">
        <v>2222700</v>
      </c>
      <c r="M1959" s="551">
        <v>2222700</v>
      </c>
      <c r="N1959" s="551">
        <v>0</v>
      </c>
      <c r="O1959" s="551">
        <v>0</v>
      </c>
      <c r="P1959" s="551">
        <v>0</v>
      </c>
      <c r="Q1959" s="551">
        <v>0</v>
      </c>
      <c r="R1959" s="551">
        <v>300</v>
      </c>
    </row>
    <row r="1960" spans="1:18">
      <c r="A1960" s="626" t="s">
        <v>1806</v>
      </c>
      <c r="B1960" s="626" t="s">
        <v>159</v>
      </c>
      <c r="C1960" s="550">
        <v>3000000</v>
      </c>
      <c r="D1960" s="550">
        <v>0</v>
      </c>
      <c r="E1960" s="550">
        <v>0</v>
      </c>
      <c r="F1960" s="550">
        <v>-777000</v>
      </c>
      <c r="G1960" s="550"/>
      <c r="H1960" s="550">
        <v>0</v>
      </c>
      <c r="I1960" s="550"/>
      <c r="J1960" s="550">
        <v>-777000</v>
      </c>
      <c r="K1960" s="550">
        <v>2223000</v>
      </c>
      <c r="L1960" s="550">
        <v>2222700</v>
      </c>
      <c r="M1960" s="550">
        <v>2222700</v>
      </c>
      <c r="N1960" s="550">
        <v>0</v>
      </c>
      <c r="O1960" s="550">
        <v>0</v>
      </c>
      <c r="P1960" s="550">
        <v>0</v>
      </c>
      <c r="Q1960" s="550">
        <v>0</v>
      </c>
      <c r="R1960" s="550">
        <v>300</v>
      </c>
    </row>
    <row r="1961" spans="1:18">
      <c r="A1961" s="622" t="s">
        <v>1805</v>
      </c>
      <c r="B1961" s="622" t="s">
        <v>160</v>
      </c>
      <c r="C1961" s="551">
        <v>21115000</v>
      </c>
      <c r="D1961" s="551">
        <v>0</v>
      </c>
      <c r="E1961" s="551">
        <v>0</v>
      </c>
      <c r="F1961" s="551">
        <v>13028000</v>
      </c>
      <c r="G1961" s="551">
        <v>0</v>
      </c>
      <c r="H1961" s="551">
        <v>0</v>
      </c>
      <c r="I1961" s="551">
        <v>0</v>
      </c>
      <c r="J1961" s="551">
        <v>13028000</v>
      </c>
      <c r="K1961" s="551">
        <v>34143000</v>
      </c>
      <c r="L1961" s="551">
        <v>33869830</v>
      </c>
      <c r="M1961" s="551">
        <v>33869830</v>
      </c>
      <c r="N1961" s="551">
        <v>0</v>
      </c>
      <c r="O1961" s="551">
        <v>0</v>
      </c>
      <c r="P1961" s="551">
        <v>0</v>
      </c>
      <c r="Q1961" s="551">
        <v>0</v>
      </c>
      <c r="R1961" s="551">
        <v>273170</v>
      </c>
    </row>
    <row r="1962" spans="1:18">
      <c r="A1962" s="626" t="s">
        <v>1806</v>
      </c>
      <c r="B1962" s="626" t="s">
        <v>161</v>
      </c>
      <c r="C1962" s="550">
        <v>9400000</v>
      </c>
      <c r="D1962" s="550">
        <v>0</v>
      </c>
      <c r="E1962" s="550">
        <v>0</v>
      </c>
      <c r="F1962" s="550">
        <v>2823000</v>
      </c>
      <c r="G1962" s="550"/>
      <c r="H1962" s="550">
        <v>0</v>
      </c>
      <c r="I1962" s="550"/>
      <c r="J1962" s="550">
        <v>2823000</v>
      </c>
      <c r="K1962" s="550">
        <v>12223000</v>
      </c>
      <c r="L1962" s="550">
        <v>11961760</v>
      </c>
      <c r="M1962" s="550">
        <v>11961760</v>
      </c>
      <c r="N1962" s="550">
        <v>0</v>
      </c>
      <c r="O1962" s="550">
        <v>0</v>
      </c>
      <c r="P1962" s="550">
        <v>0</v>
      </c>
      <c r="Q1962" s="550">
        <v>0</v>
      </c>
      <c r="R1962" s="550">
        <v>261240</v>
      </c>
    </row>
    <row r="1963" spans="1:18">
      <c r="A1963" s="626" t="s">
        <v>1806</v>
      </c>
      <c r="B1963" s="626" t="s">
        <v>280</v>
      </c>
      <c r="C1963" s="550">
        <v>2450000</v>
      </c>
      <c r="D1963" s="550">
        <v>0</v>
      </c>
      <c r="E1963" s="550">
        <v>0</v>
      </c>
      <c r="F1963" s="550">
        <v>26000</v>
      </c>
      <c r="G1963" s="550"/>
      <c r="H1963" s="550">
        <v>0</v>
      </c>
      <c r="I1963" s="550"/>
      <c r="J1963" s="550">
        <v>26000</v>
      </c>
      <c r="K1963" s="550">
        <v>2476000</v>
      </c>
      <c r="L1963" s="550">
        <v>2475380</v>
      </c>
      <c r="M1963" s="550">
        <v>2475380</v>
      </c>
      <c r="N1963" s="550">
        <v>0</v>
      </c>
      <c r="O1963" s="550">
        <v>0</v>
      </c>
      <c r="P1963" s="550">
        <v>0</v>
      </c>
      <c r="Q1963" s="550">
        <v>0</v>
      </c>
      <c r="R1963" s="550">
        <v>620</v>
      </c>
    </row>
    <row r="1964" spans="1:18">
      <c r="A1964" s="626" t="s">
        <v>1806</v>
      </c>
      <c r="B1964" s="626" t="s">
        <v>2535</v>
      </c>
      <c r="C1964" s="550">
        <v>900000</v>
      </c>
      <c r="D1964" s="550">
        <v>0</v>
      </c>
      <c r="E1964" s="550">
        <v>0</v>
      </c>
      <c r="F1964" s="550">
        <v>-196000</v>
      </c>
      <c r="G1964" s="550"/>
      <c r="H1964" s="550">
        <v>0</v>
      </c>
      <c r="I1964" s="550"/>
      <c r="J1964" s="550">
        <v>-196000</v>
      </c>
      <c r="K1964" s="550">
        <v>704000</v>
      </c>
      <c r="L1964" s="550">
        <v>703400</v>
      </c>
      <c r="M1964" s="550">
        <v>703400</v>
      </c>
      <c r="N1964" s="550">
        <v>0</v>
      </c>
      <c r="O1964" s="550">
        <v>0</v>
      </c>
      <c r="P1964" s="550">
        <v>0</v>
      </c>
      <c r="Q1964" s="550">
        <v>0</v>
      </c>
      <c r="R1964" s="550">
        <v>600</v>
      </c>
    </row>
    <row r="1965" spans="1:18">
      <c r="A1965" s="626" t="s">
        <v>1806</v>
      </c>
      <c r="B1965" s="626" t="s">
        <v>1273</v>
      </c>
      <c r="C1965" s="550">
        <v>8365000</v>
      </c>
      <c r="D1965" s="550">
        <v>0</v>
      </c>
      <c r="E1965" s="550">
        <v>0</v>
      </c>
      <c r="F1965" s="550">
        <v>10375000</v>
      </c>
      <c r="G1965" s="550"/>
      <c r="H1965" s="550">
        <v>0</v>
      </c>
      <c r="I1965" s="550"/>
      <c r="J1965" s="550">
        <v>10375000</v>
      </c>
      <c r="K1965" s="550">
        <v>18740000</v>
      </c>
      <c r="L1965" s="550">
        <v>18729290</v>
      </c>
      <c r="M1965" s="550">
        <v>18729290</v>
      </c>
      <c r="N1965" s="550">
        <v>0</v>
      </c>
      <c r="O1965" s="550">
        <v>0</v>
      </c>
      <c r="P1965" s="550">
        <v>0</v>
      </c>
      <c r="Q1965" s="550">
        <v>0</v>
      </c>
      <c r="R1965" s="550">
        <v>10710</v>
      </c>
    </row>
    <row r="1966" spans="1:18">
      <c r="A1966" s="622" t="s">
        <v>1805</v>
      </c>
      <c r="B1966" s="622" t="s">
        <v>235</v>
      </c>
      <c r="C1966" s="551">
        <v>36514000</v>
      </c>
      <c r="D1966" s="551">
        <v>0</v>
      </c>
      <c r="E1966" s="551">
        <v>0</v>
      </c>
      <c r="F1966" s="551">
        <v>-4183000</v>
      </c>
      <c r="G1966" s="551">
        <v>0</v>
      </c>
      <c r="H1966" s="551">
        <v>0</v>
      </c>
      <c r="I1966" s="551">
        <v>0</v>
      </c>
      <c r="J1966" s="551">
        <v>-4183000</v>
      </c>
      <c r="K1966" s="551">
        <v>32331000</v>
      </c>
      <c r="L1966" s="551">
        <v>32165480</v>
      </c>
      <c r="M1966" s="551">
        <v>32165480</v>
      </c>
      <c r="N1966" s="551">
        <v>0</v>
      </c>
      <c r="O1966" s="551">
        <v>0</v>
      </c>
      <c r="P1966" s="551">
        <v>0</v>
      </c>
      <c r="Q1966" s="551">
        <v>0</v>
      </c>
      <c r="R1966" s="551">
        <v>165520</v>
      </c>
    </row>
    <row r="1967" spans="1:18">
      <c r="A1967" s="626" t="s">
        <v>1806</v>
      </c>
      <c r="B1967" s="626" t="s">
        <v>235</v>
      </c>
      <c r="C1967" s="550">
        <v>36514000</v>
      </c>
      <c r="D1967" s="550">
        <v>0</v>
      </c>
      <c r="E1967" s="550">
        <v>0</v>
      </c>
      <c r="F1967" s="550">
        <v>-4183000</v>
      </c>
      <c r="G1967" s="550"/>
      <c r="H1967" s="550">
        <v>0</v>
      </c>
      <c r="I1967" s="550"/>
      <c r="J1967" s="550">
        <v>-4183000</v>
      </c>
      <c r="K1967" s="550">
        <v>32331000</v>
      </c>
      <c r="L1967" s="550">
        <v>32165480</v>
      </c>
      <c r="M1967" s="550">
        <v>32165480</v>
      </c>
      <c r="N1967" s="550">
        <v>0</v>
      </c>
      <c r="O1967" s="550">
        <v>0</v>
      </c>
      <c r="P1967" s="550">
        <v>0</v>
      </c>
      <c r="Q1967" s="550">
        <v>0</v>
      </c>
      <c r="R1967" s="550">
        <v>165520</v>
      </c>
    </row>
    <row r="1968" spans="1:18">
      <c r="A1968" s="622" t="s">
        <v>1805</v>
      </c>
      <c r="B1968" s="622" t="s">
        <v>192</v>
      </c>
      <c r="C1968" s="551">
        <v>5129000</v>
      </c>
      <c r="D1968" s="551">
        <v>0</v>
      </c>
      <c r="E1968" s="551">
        <v>0</v>
      </c>
      <c r="F1968" s="551">
        <v>-2604000</v>
      </c>
      <c r="G1968" s="551">
        <v>0</v>
      </c>
      <c r="H1968" s="551">
        <v>0</v>
      </c>
      <c r="I1968" s="551">
        <v>0</v>
      </c>
      <c r="J1968" s="551">
        <v>-2604000</v>
      </c>
      <c r="K1968" s="551">
        <v>2525000</v>
      </c>
      <c r="L1968" s="551">
        <v>2242140</v>
      </c>
      <c r="M1968" s="551">
        <v>2242140</v>
      </c>
      <c r="N1968" s="551">
        <v>0</v>
      </c>
      <c r="O1968" s="551">
        <v>0</v>
      </c>
      <c r="P1968" s="551">
        <v>0</v>
      </c>
      <c r="Q1968" s="551">
        <v>0</v>
      </c>
      <c r="R1968" s="551">
        <v>282860</v>
      </c>
    </row>
    <row r="1969" spans="1:18">
      <c r="A1969" s="626" t="s">
        <v>1806</v>
      </c>
      <c r="B1969" s="626" t="s">
        <v>226</v>
      </c>
      <c r="C1969" s="550">
        <v>1000000</v>
      </c>
      <c r="D1969" s="550">
        <v>0</v>
      </c>
      <c r="E1969" s="550">
        <v>0</v>
      </c>
      <c r="F1969" s="550">
        <v>-350000</v>
      </c>
      <c r="G1969" s="550"/>
      <c r="H1969" s="550">
        <v>0</v>
      </c>
      <c r="I1969" s="550"/>
      <c r="J1969" s="550">
        <v>-350000</v>
      </c>
      <c r="K1969" s="550">
        <v>650000</v>
      </c>
      <c r="L1969" s="550">
        <v>648000</v>
      </c>
      <c r="M1969" s="550">
        <v>648000</v>
      </c>
      <c r="N1969" s="550">
        <v>0</v>
      </c>
      <c r="O1969" s="550">
        <v>0</v>
      </c>
      <c r="P1969" s="550">
        <v>0</v>
      </c>
      <c r="Q1969" s="550">
        <v>0</v>
      </c>
      <c r="R1969" s="550">
        <v>2000</v>
      </c>
    </row>
    <row r="1970" spans="1:18">
      <c r="A1970" s="626" t="s">
        <v>1806</v>
      </c>
      <c r="B1970" s="626" t="s">
        <v>289</v>
      </c>
      <c r="C1970" s="550">
        <v>1429000</v>
      </c>
      <c r="D1970" s="550">
        <v>0</v>
      </c>
      <c r="E1970" s="550">
        <v>0</v>
      </c>
      <c r="F1970" s="550">
        <v>-1429000</v>
      </c>
      <c r="G1970" s="550"/>
      <c r="H1970" s="550">
        <v>0</v>
      </c>
      <c r="I1970" s="550"/>
      <c r="J1970" s="550">
        <v>-1429000</v>
      </c>
      <c r="K1970" s="550">
        <v>0</v>
      </c>
      <c r="L1970" s="550">
        <v>0</v>
      </c>
      <c r="M1970" s="550">
        <v>0</v>
      </c>
      <c r="N1970" s="550">
        <v>0</v>
      </c>
      <c r="O1970" s="550">
        <v>0</v>
      </c>
      <c r="P1970" s="550">
        <v>0</v>
      </c>
      <c r="Q1970" s="550">
        <v>0</v>
      </c>
      <c r="R1970" s="550">
        <v>0</v>
      </c>
    </row>
    <row r="1971" spans="1:18">
      <c r="A1971" s="626" t="s">
        <v>1806</v>
      </c>
      <c r="B1971" s="626" t="s">
        <v>225</v>
      </c>
      <c r="C1971" s="550">
        <v>2700000</v>
      </c>
      <c r="D1971" s="550">
        <v>0</v>
      </c>
      <c r="E1971" s="550">
        <v>0</v>
      </c>
      <c r="F1971" s="550">
        <v>-825000</v>
      </c>
      <c r="G1971" s="550"/>
      <c r="H1971" s="550">
        <v>0</v>
      </c>
      <c r="I1971" s="550"/>
      <c r="J1971" s="550">
        <v>-825000</v>
      </c>
      <c r="K1971" s="550">
        <v>1875000</v>
      </c>
      <c r="L1971" s="550">
        <v>1594140</v>
      </c>
      <c r="M1971" s="550">
        <v>1594140</v>
      </c>
      <c r="N1971" s="550">
        <v>0</v>
      </c>
      <c r="O1971" s="550">
        <v>0</v>
      </c>
      <c r="P1971" s="550">
        <v>0</v>
      </c>
      <c r="Q1971" s="550">
        <v>0</v>
      </c>
      <c r="R1971" s="550">
        <v>280860</v>
      </c>
    </row>
    <row r="1972" spans="1:18">
      <c r="A1972" s="622" t="s">
        <v>1805</v>
      </c>
      <c r="B1972" s="622" t="s">
        <v>322</v>
      </c>
      <c r="C1972" s="551">
        <v>9420000</v>
      </c>
      <c r="D1972" s="551">
        <v>0</v>
      </c>
      <c r="E1972" s="551">
        <v>0</v>
      </c>
      <c r="F1972" s="551">
        <v>-4274000</v>
      </c>
      <c r="G1972" s="551">
        <v>0</v>
      </c>
      <c r="H1972" s="551">
        <v>0</v>
      </c>
      <c r="I1972" s="551">
        <v>0</v>
      </c>
      <c r="J1972" s="551">
        <v>-4274000</v>
      </c>
      <c r="K1972" s="551">
        <v>5146000</v>
      </c>
      <c r="L1972" s="551">
        <v>4655350</v>
      </c>
      <c r="M1972" s="551">
        <v>4655350</v>
      </c>
      <c r="N1972" s="551">
        <v>0</v>
      </c>
      <c r="O1972" s="551">
        <v>0</v>
      </c>
      <c r="P1972" s="551">
        <v>0</v>
      </c>
      <c r="Q1972" s="551">
        <v>0</v>
      </c>
      <c r="R1972" s="551">
        <v>490650</v>
      </c>
    </row>
    <row r="1973" spans="1:18">
      <c r="A1973" s="626" t="s">
        <v>1806</v>
      </c>
      <c r="B1973" s="626" t="s">
        <v>323</v>
      </c>
      <c r="C1973" s="550">
        <v>9420000</v>
      </c>
      <c r="D1973" s="550">
        <v>0</v>
      </c>
      <c r="E1973" s="550">
        <v>0</v>
      </c>
      <c r="F1973" s="550">
        <v>-4274000</v>
      </c>
      <c r="G1973" s="550"/>
      <c r="H1973" s="550">
        <v>0</v>
      </c>
      <c r="I1973" s="550"/>
      <c r="J1973" s="550">
        <v>-4274000</v>
      </c>
      <c r="K1973" s="550">
        <v>5146000</v>
      </c>
      <c r="L1973" s="550">
        <v>4655350</v>
      </c>
      <c r="M1973" s="550">
        <v>4655350</v>
      </c>
      <c r="N1973" s="550">
        <v>0</v>
      </c>
      <c r="O1973" s="550">
        <v>0</v>
      </c>
      <c r="P1973" s="550">
        <v>0</v>
      </c>
      <c r="Q1973" s="550">
        <v>0</v>
      </c>
      <c r="R1973" s="550">
        <v>490650</v>
      </c>
    </row>
    <row r="1974" spans="1:18">
      <c r="A1974" s="622" t="s">
        <v>1805</v>
      </c>
      <c r="B1974" s="622" t="s">
        <v>147</v>
      </c>
      <c r="C1974" s="551">
        <v>21338000</v>
      </c>
      <c r="D1974" s="551">
        <v>0</v>
      </c>
      <c r="E1974" s="551">
        <v>0</v>
      </c>
      <c r="F1974" s="551">
        <v>-1841000</v>
      </c>
      <c r="G1974" s="551">
        <v>0</v>
      </c>
      <c r="H1974" s="551">
        <v>0</v>
      </c>
      <c r="I1974" s="551">
        <v>0</v>
      </c>
      <c r="J1974" s="551">
        <v>-1841000</v>
      </c>
      <c r="K1974" s="551">
        <v>19497000</v>
      </c>
      <c r="L1974" s="551">
        <v>19352900</v>
      </c>
      <c r="M1974" s="551">
        <v>19352900</v>
      </c>
      <c r="N1974" s="551">
        <v>0</v>
      </c>
      <c r="O1974" s="551">
        <v>0</v>
      </c>
      <c r="P1974" s="551">
        <v>0</v>
      </c>
      <c r="Q1974" s="551">
        <v>0</v>
      </c>
      <c r="R1974" s="551">
        <v>144100</v>
      </c>
    </row>
    <row r="1975" spans="1:18">
      <c r="A1975" s="626" t="s">
        <v>1806</v>
      </c>
      <c r="B1975" s="626" t="s">
        <v>149</v>
      </c>
      <c r="C1975" s="550">
        <v>3710000</v>
      </c>
      <c r="D1975" s="550">
        <v>0</v>
      </c>
      <c r="E1975" s="550">
        <v>0</v>
      </c>
      <c r="F1975" s="550">
        <v>653000</v>
      </c>
      <c r="G1975" s="550"/>
      <c r="H1975" s="550">
        <v>0</v>
      </c>
      <c r="I1975" s="550"/>
      <c r="J1975" s="550">
        <v>653000</v>
      </c>
      <c r="K1975" s="550">
        <v>4363000</v>
      </c>
      <c r="L1975" s="550">
        <v>4362320</v>
      </c>
      <c r="M1975" s="550">
        <v>4362320</v>
      </c>
      <c r="N1975" s="550">
        <v>0</v>
      </c>
      <c r="O1975" s="550">
        <v>0</v>
      </c>
      <c r="P1975" s="550">
        <v>0</v>
      </c>
      <c r="Q1975" s="550">
        <v>0</v>
      </c>
      <c r="R1975" s="550">
        <v>680</v>
      </c>
    </row>
    <row r="1976" spans="1:18">
      <c r="A1976" s="626" t="s">
        <v>1806</v>
      </c>
      <c r="B1976" s="626" t="s">
        <v>148</v>
      </c>
      <c r="C1976" s="550">
        <v>17628000</v>
      </c>
      <c r="D1976" s="550">
        <v>0</v>
      </c>
      <c r="E1976" s="550">
        <v>0</v>
      </c>
      <c r="F1976" s="550">
        <v>-2494000</v>
      </c>
      <c r="G1976" s="550"/>
      <c r="H1976" s="550">
        <v>0</v>
      </c>
      <c r="I1976" s="550"/>
      <c r="J1976" s="550">
        <v>-2494000</v>
      </c>
      <c r="K1976" s="550">
        <v>15134000</v>
      </c>
      <c r="L1976" s="550">
        <v>14990580</v>
      </c>
      <c r="M1976" s="550">
        <v>14990580</v>
      </c>
      <c r="N1976" s="550">
        <v>0</v>
      </c>
      <c r="O1976" s="550">
        <v>0</v>
      </c>
      <c r="P1976" s="550">
        <v>0</v>
      </c>
      <c r="Q1976" s="550">
        <v>0</v>
      </c>
      <c r="R1976" s="550">
        <v>143420</v>
      </c>
    </row>
    <row r="1977" spans="1:18">
      <c r="A1977" s="626" t="s">
        <v>1804</v>
      </c>
      <c r="B1977" s="626" t="s">
        <v>2485</v>
      </c>
      <c r="C1977" s="550">
        <v>123211000</v>
      </c>
      <c r="D1977" s="550">
        <v>0</v>
      </c>
      <c r="E1977" s="550">
        <v>0</v>
      </c>
      <c r="F1977" s="550">
        <v>0</v>
      </c>
      <c r="G1977" s="550">
        <v>-10080000</v>
      </c>
      <c r="H1977" s="550">
        <v>0</v>
      </c>
      <c r="I1977" s="550">
        <v>171000</v>
      </c>
      <c r="J1977" s="550">
        <v>-9909000</v>
      </c>
      <c r="K1977" s="550">
        <v>113302000</v>
      </c>
      <c r="L1977" s="550">
        <v>110904200</v>
      </c>
      <c r="M1977" s="550">
        <v>110904200</v>
      </c>
      <c r="N1977" s="550">
        <v>0</v>
      </c>
      <c r="O1977" s="550">
        <v>0</v>
      </c>
      <c r="P1977" s="550">
        <v>0</v>
      </c>
      <c r="Q1977" s="550">
        <v>0</v>
      </c>
      <c r="R1977" s="550">
        <v>2397800</v>
      </c>
    </row>
    <row r="1978" spans="1:18">
      <c r="A1978" s="622" t="s">
        <v>1805</v>
      </c>
      <c r="B1978" s="622" t="s">
        <v>321</v>
      </c>
      <c r="C1978" s="551">
        <v>27135000</v>
      </c>
      <c r="D1978" s="551">
        <v>0</v>
      </c>
      <c r="E1978" s="551">
        <v>0</v>
      </c>
      <c r="F1978" s="551">
        <v>2744000</v>
      </c>
      <c r="G1978" s="551">
        <v>0</v>
      </c>
      <c r="H1978" s="551">
        <v>0</v>
      </c>
      <c r="I1978" s="551">
        <v>171000</v>
      </c>
      <c r="J1978" s="551">
        <v>2915000</v>
      </c>
      <c r="K1978" s="551">
        <v>30050000</v>
      </c>
      <c r="L1978" s="551">
        <v>30015340</v>
      </c>
      <c r="M1978" s="551">
        <v>30015340</v>
      </c>
      <c r="N1978" s="551">
        <v>0</v>
      </c>
      <c r="O1978" s="551">
        <v>0</v>
      </c>
      <c r="P1978" s="551">
        <v>0</v>
      </c>
      <c r="Q1978" s="551">
        <v>0</v>
      </c>
      <c r="R1978" s="551">
        <v>34660</v>
      </c>
    </row>
    <row r="1979" spans="1:18">
      <c r="A1979" s="626" t="s">
        <v>1806</v>
      </c>
      <c r="B1979" s="626" t="s">
        <v>144</v>
      </c>
      <c r="C1979" s="550">
        <v>24315000</v>
      </c>
      <c r="D1979" s="550">
        <v>0</v>
      </c>
      <c r="E1979" s="550">
        <v>0</v>
      </c>
      <c r="F1979" s="550">
        <v>4214000</v>
      </c>
      <c r="G1979" s="550"/>
      <c r="H1979" s="550">
        <v>0</v>
      </c>
      <c r="I1979" s="550">
        <v>171000</v>
      </c>
      <c r="J1979" s="550">
        <v>4385000</v>
      </c>
      <c r="K1979" s="550">
        <v>28700000</v>
      </c>
      <c r="L1979" s="550">
        <v>28699420</v>
      </c>
      <c r="M1979" s="550">
        <v>28699420</v>
      </c>
      <c r="N1979" s="550">
        <v>0</v>
      </c>
      <c r="O1979" s="550">
        <v>0</v>
      </c>
      <c r="P1979" s="550">
        <v>0</v>
      </c>
      <c r="Q1979" s="550">
        <v>0</v>
      </c>
      <c r="R1979" s="550">
        <v>580</v>
      </c>
    </row>
    <row r="1980" spans="1:18">
      <c r="A1980" s="626" t="s">
        <v>1806</v>
      </c>
      <c r="B1980" s="626" t="s">
        <v>204</v>
      </c>
      <c r="C1980" s="550">
        <v>820000</v>
      </c>
      <c r="D1980" s="550">
        <v>0</v>
      </c>
      <c r="E1980" s="550">
        <v>0</v>
      </c>
      <c r="F1980" s="550">
        <v>0</v>
      </c>
      <c r="G1980" s="550"/>
      <c r="H1980" s="550">
        <v>0</v>
      </c>
      <c r="I1980" s="550"/>
      <c r="J1980" s="550">
        <v>0</v>
      </c>
      <c r="K1980" s="550">
        <v>820000</v>
      </c>
      <c r="L1980" s="550">
        <v>789000</v>
      </c>
      <c r="M1980" s="550">
        <v>789000</v>
      </c>
      <c r="N1980" s="550">
        <v>0</v>
      </c>
      <c r="O1980" s="550">
        <v>0</v>
      </c>
      <c r="P1980" s="550">
        <v>0</v>
      </c>
      <c r="Q1980" s="550">
        <v>0</v>
      </c>
      <c r="R1980" s="550">
        <v>31000</v>
      </c>
    </row>
    <row r="1981" spans="1:18">
      <c r="A1981" s="626" t="s">
        <v>1806</v>
      </c>
      <c r="B1981" s="626" t="s">
        <v>206</v>
      </c>
      <c r="C1981" s="550">
        <v>2000000</v>
      </c>
      <c r="D1981" s="550">
        <v>0</v>
      </c>
      <c r="E1981" s="550">
        <v>0</v>
      </c>
      <c r="F1981" s="550">
        <v>-1470000</v>
      </c>
      <c r="G1981" s="550"/>
      <c r="H1981" s="550">
        <v>0</v>
      </c>
      <c r="I1981" s="550"/>
      <c r="J1981" s="550">
        <v>-1470000</v>
      </c>
      <c r="K1981" s="550">
        <v>530000</v>
      </c>
      <c r="L1981" s="550">
        <v>526920</v>
      </c>
      <c r="M1981" s="550">
        <v>526920</v>
      </c>
      <c r="N1981" s="550">
        <v>0</v>
      </c>
      <c r="O1981" s="550">
        <v>0</v>
      </c>
      <c r="P1981" s="550">
        <v>0</v>
      </c>
      <c r="Q1981" s="550">
        <v>0</v>
      </c>
      <c r="R1981" s="550">
        <v>3080</v>
      </c>
    </row>
    <row r="1982" spans="1:18">
      <c r="A1982" s="622" t="s">
        <v>1805</v>
      </c>
      <c r="B1982" s="622" t="s">
        <v>278</v>
      </c>
      <c r="C1982" s="551">
        <v>30618000</v>
      </c>
      <c r="D1982" s="551">
        <v>0</v>
      </c>
      <c r="E1982" s="551">
        <v>0</v>
      </c>
      <c r="F1982" s="551">
        <v>-2824000</v>
      </c>
      <c r="G1982" s="551">
        <v>-3480000</v>
      </c>
      <c r="H1982" s="551">
        <v>0</v>
      </c>
      <c r="I1982" s="551">
        <v>0</v>
      </c>
      <c r="J1982" s="551">
        <v>-6304000</v>
      </c>
      <c r="K1982" s="551">
        <v>24314000</v>
      </c>
      <c r="L1982" s="551">
        <v>24257290</v>
      </c>
      <c r="M1982" s="551">
        <v>24257290</v>
      </c>
      <c r="N1982" s="551">
        <v>0</v>
      </c>
      <c r="O1982" s="551">
        <v>0</v>
      </c>
      <c r="P1982" s="551">
        <v>0</v>
      </c>
      <c r="Q1982" s="551">
        <v>0</v>
      </c>
      <c r="R1982" s="551">
        <v>56710</v>
      </c>
    </row>
    <row r="1983" spans="1:18">
      <c r="A1983" s="626" t="s">
        <v>1806</v>
      </c>
      <c r="B1983" s="626" t="s">
        <v>279</v>
      </c>
      <c r="C1983" s="550">
        <v>27888000</v>
      </c>
      <c r="D1983" s="550">
        <v>0</v>
      </c>
      <c r="E1983" s="550">
        <v>0</v>
      </c>
      <c r="F1983" s="550">
        <v>-7811000</v>
      </c>
      <c r="G1983" s="550">
        <v>-3480000</v>
      </c>
      <c r="H1983" s="550">
        <v>0</v>
      </c>
      <c r="I1983" s="550"/>
      <c r="J1983" s="550">
        <v>-11291000</v>
      </c>
      <c r="K1983" s="550">
        <v>16597000</v>
      </c>
      <c r="L1983" s="550">
        <v>16590500</v>
      </c>
      <c r="M1983" s="550">
        <v>16590500</v>
      </c>
      <c r="N1983" s="550">
        <v>0</v>
      </c>
      <c r="O1983" s="550">
        <v>0</v>
      </c>
      <c r="P1983" s="550">
        <v>0</v>
      </c>
      <c r="Q1983" s="550">
        <v>0</v>
      </c>
      <c r="R1983" s="550">
        <v>6500</v>
      </c>
    </row>
    <row r="1984" spans="1:18">
      <c r="A1984" s="626" t="s">
        <v>1806</v>
      </c>
      <c r="B1984" s="626" t="s">
        <v>1279</v>
      </c>
      <c r="C1984" s="550">
        <v>2300000</v>
      </c>
      <c r="D1984" s="550">
        <v>0</v>
      </c>
      <c r="E1984" s="550">
        <v>0</v>
      </c>
      <c r="F1984" s="550">
        <v>5311000</v>
      </c>
      <c r="G1984" s="550"/>
      <c r="H1984" s="550">
        <v>0</v>
      </c>
      <c r="I1984" s="550"/>
      <c r="J1984" s="550">
        <v>5311000</v>
      </c>
      <c r="K1984" s="550">
        <v>7611000</v>
      </c>
      <c r="L1984" s="550">
        <v>7566790</v>
      </c>
      <c r="M1984" s="550">
        <v>7566790</v>
      </c>
      <c r="N1984" s="550">
        <v>0</v>
      </c>
      <c r="O1984" s="550">
        <v>0</v>
      </c>
      <c r="P1984" s="550">
        <v>0</v>
      </c>
      <c r="Q1984" s="550">
        <v>0</v>
      </c>
      <c r="R1984" s="550">
        <v>44210</v>
      </c>
    </row>
    <row r="1985" spans="1:18">
      <c r="A1985" s="626" t="s">
        <v>1806</v>
      </c>
      <c r="B1985" s="626" t="s">
        <v>202</v>
      </c>
      <c r="C1985" s="550">
        <v>430000</v>
      </c>
      <c r="D1985" s="550">
        <v>0</v>
      </c>
      <c r="E1985" s="550">
        <v>0</v>
      </c>
      <c r="F1985" s="550">
        <v>-324000</v>
      </c>
      <c r="G1985" s="550"/>
      <c r="H1985" s="550">
        <v>0</v>
      </c>
      <c r="I1985" s="550"/>
      <c r="J1985" s="550">
        <v>-324000</v>
      </c>
      <c r="K1985" s="550">
        <v>106000</v>
      </c>
      <c r="L1985" s="550">
        <v>100000</v>
      </c>
      <c r="M1985" s="550">
        <v>100000</v>
      </c>
      <c r="N1985" s="550">
        <v>0</v>
      </c>
      <c r="O1985" s="550">
        <v>0</v>
      </c>
      <c r="P1985" s="550">
        <v>0</v>
      </c>
      <c r="Q1985" s="550">
        <v>0</v>
      </c>
      <c r="R1985" s="550">
        <v>6000</v>
      </c>
    </row>
    <row r="1986" spans="1:18">
      <c r="A1986" s="622" t="s">
        <v>1805</v>
      </c>
      <c r="B1986" s="622" t="s">
        <v>256</v>
      </c>
      <c r="C1986" s="551">
        <v>1300000</v>
      </c>
      <c r="D1986" s="551">
        <v>0</v>
      </c>
      <c r="E1986" s="551">
        <v>0</v>
      </c>
      <c r="F1986" s="551">
        <v>-200000</v>
      </c>
      <c r="G1986" s="551">
        <v>0</v>
      </c>
      <c r="H1986" s="551">
        <v>0</v>
      </c>
      <c r="I1986" s="551">
        <v>0</v>
      </c>
      <c r="J1986" s="551">
        <v>-200000</v>
      </c>
      <c r="K1986" s="551">
        <v>1100000</v>
      </c>
      <c r="L1986" s="551">
        <v>1000000</v>
      </c>
      <c r="M1986" s="551">
        <v>1000000</v>
      </c>
      <c r="N1986" s="551">
        <v>0</v>
      </c>
      <c r="O1986" s="551">
        <v>0</v>
      </c>
      <c r="P1986" s="551">
        <v>0</v>
      </c>
      <c r="Q1986" s="551">
        <v>0</v>
      </c>
      <c r="R1986" s="551">
        <v>100000</v>
      </c>
    </row>
    <row r="1987" spans="1:18">
      <c r="A1987" s="626" t="s">
        <v>1806</v>
      </c>
      <c r="B1987" s="626" t="s">
        <v>215</v>
      </c>
      <c r="C1987" s="550">
        <v>1300000</v>
      </c>
      <c r="D1987" s="550">
        <v>0</v>
      </c>
      <c r="E1987" s="550">
        <v>0</v>
      </c>
      <c r="F1987" s="550">
        <v>-200000</v>
      </c>
      <c r="G1987" s="550"/>
      <c r="H1987" s="550">
        <v>0</v>
      </c>
      <c r="I1987" s="550"/>
      <c r="J1987" s="550">
        <v>-200000</v>
      </c>
      <c r="K1987" s="550">
        <v>1100000</v>
      </c>
      <c r="L1987" s="550">
        <v>1000000</v>
      </c>
      <c r="M1987" s="550">
        <v>1000000</v>
      </c>
      <c r="N1987" s="550">
        <v>0</v>
      </c>
      <c r="O1987" s="550">
        <v>0</v>
      </c>
      <c r="P1987" s="550">
        <v>0</v>
      </c>
      <c r="Q1987" s="550">
        <v>0</v>
      </c>
      <c r="R1987" s="550">
        <v>100000</v>
      </c>
    </row>
    <row r="1988" spans="1:18">
      <c r="A1988" s="622" t="s">
        <v>1805</v>
      </c>
      <c r="B1988" s="622" t="s">
        <v>316</v>
      </c>
      <c r="C1988" s="551">
        <v>6600000</v>
      </c>
      <c r="D1988" s="551">
        <v>0</v>
      </c>
      <c r="E1988" s="551">
        <v>0</v>
      </c>
      <c r="F1988" s="551">
        <v>0</v>
      </c>
      <c r="G1988" s="551">
        <v>-6600000</v>
      </c>
      <c r="H1988" s="551">
        <v>0</v>
      </c>
      <c r="I1988" s="551">
        <v>0</v>
      </c>
      <c r="J1988" s="551">
        <v>-6600000</v>
      </c>
      <c r="K1988" s="551">
        <v>0</v>
      </c>
      <c r="L1988" s="551">
        <v>0</v>
      </c>
      <c r="M1988" s="551">
        <v>0</v>
      </c>
      <c r="N1988" s="551">
        <v>0</v>
      </c>
      <c r="O1988" s="551">
        <v>0</v>
      </c>
      <c r="P1988" s="551">
        <v>0</v>
      </c>
      <c r="Q1988" s="551">
        <v>0</v>
      </c>
      <c r="R1988" s="551">
        <v>0</v>
      </c>
    </row>
    <row r="1989" spans="1:18">
      <c r="A1989" s="626" t="s">
        <v>1806</v>
      </c>
      <c r="B1989" s="626" t="s">
        <v>318</v>
      </c>
      <c r="C1989" s="550">
        <v>6600000</v>
      </c>
      <c r="D1989" s="550">
        <v>0</v>
      </c>
      <c r="E1989" s="550">
        <v>0</v>
      </c>
      <c r="F1989" s="550">
        <v>0</v>
      </c>
      <c r="G1989" s="550">
        <v>-6600000</v>
      </c>
      <c r="H1989" s="550">
        <v>0</v>
      </c>
      <c r="I1989" s="550"/>
      <c r="J1989" s="550">
        <v>-6600000</v>
      </c>
      <c r="K1989" s="550">
        <v>0</v>
      </c>
      <c r="L1989" s="550">
        <v>0</v>
      </c>
      <c r="M1989" s="550">
        <v>0</v>
      </c>
      <c r="N1989" s="550">
        <v>0</v>
      </c>
      <c r="O1989" s="550">
        <v>0</v>
      </c>
      <c r="P1989" s="550">
        <v>0</v>
      </c>
      <c r="Q1989" s="550">
        <v>0</v>
      </c>
      <c r="R1989" s="550">
        <v>0</v>
      </c>
    </row>
    <row r="1990" spans="1:18">
      <c r="A1990" s="622" t="s">
        <v>1805</v>
      </c>
      <c r="B1990" s="622" t="s">
        <v>1823</v>
      </c>
      <c r="C1990" s="551">
        <v>5040000</v>
      </c>
      <c r="D1990" s="551">
        <v>0</v>
      </c>
      <c r="E1990" s="551">
        <v>0</v>
      </c>
      <c r="F1990" s="551">
        <v>-1440000</v>
      </c>
      <c r="G1990" s="551">
        <v>0</v>
      </c>
      <c r="H1990" s="551">
        <v>0</v>
      </c>
      <c r="I1990" s="551">
        <v>0</v>
      </c>
      <c r="J1990" s="551">
        <v>-1440000</v>
      </c>
      <c r="K1990" s="551">
        <v>3600000</v>
      </c>
      <c r="L1990" s="551">
        <v>3600000</v>
      </c>
      <c r="M1990" s="551">
        <v>3600000</v>
      </c>
      <c r="N1990" s="551">
        <v>0</v>
      </c>
      <c r="O1990" s="551">
        <v>0</v>
      </c>
      <c r="P1990" s="551">
        <v>0</v>
      </c>
      <c r="Q1990" s="551">
        <v>0</v>
      </c>
      <c r="R1990" s="551">
        <v>0</v>
      </c>
    </row>
    <row r="1991" spans="1:18">
      <c r="A1991" s="626" t="s">
        <v>1806</v>
      </c>
      <c r="B1991" s="626" t="s">
        <v>260</v>
      </c>
      <c r="C1991" s="550">
        <v>5040000</v>
      </c>
      <c r="D1991" s="550">
        <v>0</v>
      </c>
      <c r="E1991" s="550">
        <v>0</v>
      </c>
      <c r="F1991" s="550">
        <v>-1440000</v>
      </c>
      <c r="G1991" s="550"/>
      <c r="H1991" s="550">
        <v>0</v>
      </c>
      <c r="I1991" s="550"/>
      <c r="J1991" s="550">
        <v>-1440000</v>
      </c>
      <c r="K1991" s="550">
        <v>3600000</v>
      </c>
      <c r="L1991" s="550">
        <v>3600000</v>
      </c>
      <c r="M1991" s="550">
        <v>3600000</v>
      </c>
      <c r="N1991" s="550">
        <v>0</v>
      </c>
      <c r="O1991" s="550">
        <v>0</v>
      </c>
      <c r="P1991" s="550">
        <v>0</v>
      </c>
      <c r="Q1991" s="550">
        <v>0</v>
      </c>
      <c r="R1991" s="550">
        <v>0</v>
      </c>
    </row>
    <row r="1992" spans="1:18">
      <c r="A1992" s="622" t="s">
        <v>1805</v>
      </c>
      <c r="B1992" s="622" t="s">
        <v>160</v>
      </c>
      <c r="C1992" s="551">
        <v>9080000</v>
      </c>
      <c r="D1992" s="551">
        <v>0</v>
      </c>
      <c r="E1992" s="551">
        <v>0</v>
      </c>
      <c r="F1992" s="551">
        <v>0</v>
      </c>
      <c r="G1992" s="551">
        <v>0</v>
      </c>
      <c r="H1992" s="551">
        <v>0</v>
      </c>
      <c r="I1992" s="551">
        <v>0</v>
      </c>
      <c r="J1992" s="551">
        <v>0</v>
      </c>
      <c r="K1992" s="551">
        <v>9080000</v>
      </c>
      <c r="L1992" s="551">
        <v>8966570</v>
      </c>
      <c r="M1992" s="551">
        <v>8966570</v>
      </c>
      <c r="N1992" s="551">
        <v>0</v>
      </c>
      <c r="O1992" s="551">
        <v>0</v>
      </c>
      <c r="P1992" s="551">
        <v>0</v>
      </c>
      <c r="Q1992" s="551">
        <v>0</v>
      </c>
      <c r="R1992" s="551">
        <v>113430</v>
      </c>
    </row>
    <row r="1993" spans="1:18">
      <c r="A1993" s="626" t="s">
        <v>1806</v>
      </c>
      <c r="B1993" s="626" t="s">
        <v>280</v>
      </c>
      <c r="C1993" s="550">
        <v>6680000</v>
      </c>
      <c r="D1993" s="550">
        <v>0</v>
      </c>
      <c r="E1993" s="550">
        <v>0</v>
      </c>
      <c r="F1993" s="550">
        <v>-300000</v>
      </c>
      <c r="G1993" s="550"/>
      <c r="H1993" s="550">
        <v>0</v>
      </c>
      <c r="I1993" s="550"/>
      <c r="J1993" s="550">
        <v>-300000</v>
      </c>
      <c r="K1993" s="550">
        <v>6380000</v>
      </c>
      <c r="L1993" s="550">
        <v>6287570</v>
      </c>
      <c r="M1993" s="550">
        <v>6287570</v>
      </c>
      <c r="N1993" s="550">
        <v>0</v>
      </c>
      <c r="O1993" s="550">
        <v>0</v>
      </c>
      <c r="P1993" s="550">
        <v>0</v>
      </c>
      <c r="Q1993" s="550">
        <v>0</v>
      </c>
      <c r="R1993" s="550">
        <v>92430</v>
      </c>
    </row>
    <row r="1994" spans="1:18">
      <c r="A1994" s="626" t="s">
        <v>1806</v>
      </c>
      <c r="B1994" s="626" t="s">
        <v>1273</v>
      </c>
      <c r="C1994" s="550">
        <v>2400000</v>
      </c>
      <c r="D1994" s="550">
        <v>0</v>
      </c>
      <c r="E1994" s="550">
        <v>0</v>
      </c>
      <c r="F1994" s="550">
        <v>300000</v>
      </c>
      <c r="G1994" s="550"/>
      <c r="H1994" s="550">
        <v>0</v>
      </c>
      <c r="I1994" s="550"/>
      <c r="J1994" s="550">
        <v>300000</v>
      </c>
      <c r="K1994" s="550">
        <v>2700000</v>
      </c>
      <c r="L1994" s="550">
        <v>2679000</v>
      </c>
      <c r="M1994" s="550">
        <v>2679000</v>
      </c>
      <c r="N1994" s="550">
        <v>0</v>
      </c>
      <c r="O1994" s="550">
        <v>0</v>
      </c>
      <c r="P1994" s="550">
        <v>0</v>
      </c>
      <c r="Q1994" s="550">
        <v>0</v>
      </c>
      <c r="R1994" s="550">
        <v>21000</v>
      </c>
    </row>
    <row r="1995" spans="1:18">
      <c r="A1995" s="622" t="s">
        <v>1805</v>
      </c>
      <c r="B1995" s="622" t="s">
        <v>235</v>
      </c>
      <c r="C1995" s="551">
        <v>15250000</v>
      </c>
      <c r="D1995" s="551">
        <v>0</v>
      </c>
      <c r="E1995" s="551">
        <v>0</v>
      </c>
      <c r="F1995" s="551">
        <v>1300000</v>
      </c>
      <c r="G1995" s="551">
        <v>0</v>
      </c>
      <c r="H1995" s="551">
        <v>0</v>
      </c>
      <c r="I1995" s="551">
        <v>0</v>
      </c>
      <c r="J1995" s="551">
        <v>1300000</v>
      </c>
      <c r="K1995" s="551">
        <v>16550000</v>
      </c>
      <c r="L1995" s="551">
        <v>16524020</v>
      </c>
      <c r="M1995" s="551">
        <v>16524020</v>
      </c>
      <c r="N1995" s="551">
        <v>0</v>
      </c>
      <c r="O1995" s="551">
        <v>0</v>
      </c>
      <c r="P1995" s="551">
        <v>0</v>
      </c>
      <c r="Q1995" s="551">
        <v>0</v>
      </c>
      <c r="R1995" s="551">
        <v>25980</v>
      </c>
    </row>
    <row r="1996" spans="1:18">
      <c r="A1996" s="626" t="s">
        <v>1806</v>
      </c>
      <c r="B1996" s="626" t="s">
        <v>235</v>
      </c>
      <c r="C1996" s="550">
        <v>15250000</v>
      </c>
      <c r="D1996" s="550">
        <v>0</v>
      </c>
      <c r="E1996" s="550">
        <v>0</v>
      </c>
      <c r="F1996" s="550">
        <v>1300000</v>
      </c>
      <c r="G1996" s="550"/>
      <c r="H1996" s="550">
        <v>0</v>
      </c>
      <c r="I1996" s="550"/>
      <c r="J1996" s="550">
        <v>1300000</v>
      </c>
      <c r="K1996" s="550">
        <v>16550000</v>
      </c>
      <c r="L1996" s="550">
        <v>16524020</v>
      </c>
      <c r="M1996" s="550">
        <v>16524020</v>
      </c>
      <c r="N1996" s="550">
        <v>0</v>
      </c>
      <c r="O1996" s="550">
        <v>0</v>
      </c>
      <c r="P1996" s="550">
        <v>0</v>
      </c>
      <c r="Q1996" s="550">
        <v>0</v>
      </c>
      <c r="R1996" s="550">
        <v>25980</v>
      </c>
    </row>
    <row r="1997" spans="1:18">
      <c r="A1997" s="622" t="s">
        <v>1805</v>
      </c>
      <c r="B1997" s="622" t="s">
        <v>145</v>
      </c>
      <c r="C1997" s="551">
        <v>3550000</v>
      </c>
      <c r="D1997" s="551">
        <v>0</v>
      </c>
      <c r="E1997" s="551">
        <v>0</v>
      </c>
      <c r="F1997" s="551">
        <v>0</v>
      </c>
      <c r="G1997" s="551">
        <v>0</v>
      </c>
      <c r="H1997" s="551">
        <v>0</v>
      </c>
      <c r="I1997" s="551">
        <v>0</v>
      </c>
      <c r="J1997" s="551">
        <v>0</v>
      </c>
      <c r="K1997" s="551">
        <v>3550000</v>
      </c>
      <c r="L1997" s="551">
        <v>3546400</v>
      </c>
      <c r="M1997" s="551">
        <v>3546400</v>
      </c>
      <c r="N1997" s="551">
        <v>0</v>
      </c>
      <c r="O1997" s="551">
        <v>0</v>
      </c>
      <c r="P1997" s="551">
        <v>0</v>
      </c>
      <c r="Q1997" s="551">
        <v>0</v>
      </c>
      <c r="R1997" s="551">
        <v>3600</v>
      </c>
    </row>
    <row r="1998" spans="1:18">
      <c r="A1998" s="626" t="s">
        <v>1806</v>
      </c>
      <c r="B1998" s="626" t="s">
        <v>146</v>
      </c>
      <c r="C1998" s="550">
        <v>3550000</v>
      </c>
      <c r="D1998" s="550">
        <v>0</v>
      </c>
      <c r="E1998" s="550">
        <v>0</v>
      </c>
      <c r="F1998" s="550">
        <v>0</v>
      </c>
      <c r="G1998" s="550"/>
      <c r="H1998" s="550">
        <v>0</v>
      </c>
      <c r="I1998" s="550"/>
      <c r="J1998" s="550">
        <v>0</v>
      </c>
      <c r="K1998" s="550">
        <v>3550000</v>
      </c>
      <c r="L1998" s="550">
        <v>3546400</v>
      </c>
      <c r="M1998" s="550">
        <v>3546400</v>
      </c>
      <c r="N1998" s="550">
        <v>0</v>
      </c>
      <c r="O1998" s="550">
        <v>0</v>
      </c>
      <c r="P1998" s="550">
        <v>0</v>
      </c>
      <c r="Q1998" s="550">
        <v>0</v>
      </c>
      <c r="R1998" s="550">
        <v>3600</v>
      </c>
    </row>
    <row r="1999" spans="1:18">
      <c r="A1999" s="622" t="s">
        <v>1805</v>
      </c>
      <c r="B1999" s="622" t="s">
        <v>1882</v>
      </c>
      <c r="C1999" s="551">
        <v>758000</v>
      </c>
      <c r="D1999" s="551">
        <v>0</v>
      </c>
      <c r="E1999" s="551">
        <v>0</v>
      </c>
      <c r="F1999" s="551">
        <v>-200000</v>
      </c>
      <c r="G1999" s="551">
        <v>0</v>
      </c>
      <c r="H1999" s="551">
        <v>0</v>
      </c>
      <c r="I1999" s="551">
        <v>0</v>
      </c>
      <c r="J1999" s="551">
        <v>-200000</v>
      </c>
      <c r="K1999" s="551">
        <v>558000</v>
      </c>
      <c r="L1999" s="551">
        <v>554000</v>
      </c>
      <c r="M1999" s="551">
        <v>554000</v>
      </c>
      <c r="N1999" s="551">
        <v>0</v>
      </c>
      <c r="O1999" s="551">
        <v>0</v>
      </c>
      <c r="P1999" s="551">
        <v>0</v>
      </c>
      <c r="Q1999" s="551">
        <v>0</v>
      </c>
      <c r="R1999" s="551">
        <v>4000</v>
      </c>
    </row>
    <row r="2000" spans="1:18">
      <c r="A2000" s="626" t="s">
        <v>1806</v>
      </c>
      <c r="B2000" s="623" t="s">
        <v>2409</v>
      </c>
      <c r="C2000" s="550">
        <v>758000</v>
      </c>
      <c r="D2000" s="550">
        <v>0</v>
      </c>
      <c r="E2000" s="550">
        <v>0</v>
      </c>
      <c r="F2000" s="550">
        <v>-200000</v>
      </c>
      <c r="G2000" s="550"/>
      <c r="H2000" s="550">
        <v>0</v>
      </c>
      <c r="I2000" s="550"/>
      <c r="J2000" s="550">
        <v>-200000</v>
      </c>
      <c r="K2000" s="550">
        <v>558000</v>
      </c>
      <c r="L2000" s="550">
        <v>554000</v>
      </c>
      <c r="M2000" s="550">
        <v>554000</v>
      </c>
      <c r="N2000" s="550">
        <v>0</v>
      </c>
      <c r="O2000" s="550">
        <v>0</v>
      </c>
      <c r="P2000" s="550">
        <v>0</v>
      </c>
      <c r="Q2000" s="550">
        <v>0</v>
      </c>
      <c r="R2000" s="550">
        <v>4000</v>
      </c>
    </row>
    <row r="2001" spans="1:18">
      <c r="A2001" s="622" t="s">
        <v>1805</v>
      </c>
      <c r="B2001" s="622" t="s">
        <v>192</v>
      </c>
      <c r="C2001" s="551">
        <v>2320000</v>
      </c>
      <c r="D2001" s="551">
        <v>0</v>
      </c>
      <c r="E2001" s="551">
        <v>0</v>
      </c>
      <c r="F2001" s="551">
        <v>620000</v>
      </c>
      <c r="G2001" s="551">
        <v>0</v>
      </c>
      <c r="H2001" s="551">
        <v>0</v>
      </c>
      <c r="I2001" s="551">
        <v>0</v>
      </c>
      <c r="J2001" s="551">
        <v>620000</v>
      </c>
      <c r="K2001" s="551">
        <v>2940000</v>
      </c>
      <c r="L2001" s="551">
        <v>1604120</v>
      </c>
      <c r="M2001" s="551">
        <v>1604120</v>
      </c>
      <c r="N2001" s="551">
        <v>0</v>
      </c>
      <c r="O2001" s="551">
        <v>0</v>
      </c>
      <c r="P2001" s="551">
        <v>0</v>
      </c>
      <c r="Q2001" s="551">
        <v>0</v>
      </c>
      <c r="R2001" s="551">
        <v>1335880</v>
      </c>
    </row>
    <row r="2002" spans="1:18">
      <c r="A2002" s="626" t="s">
        <v>1806</v>
      </c>
      <c r="B2002" s="626" t="s">
        <v>226</v>
      </c>
      <c r="C2002" s="550">
        <v>1000000</v>
      </c>
      <c r="D2002" s="550">
        <v>0</v>
      </c>
      <c r="E2002" s="550">
        <v>0</v>
      </c>
      <c r="F2002" s="550">
        <v>270000</v>
      </c>
      <c r="G2002" s="550"/>
      <c r="H2002" s="550">
        <v>0</v>
      </c>
      <c r="I2002" s="550"/>
      <c r="J2002" s="550">
        <v>270000</v>
      </c>
      <c r="K2002" s="550">
        <v>1270000</v>
      </c>
      <c r="L2002" s="550">
        <v>0</v>
      </c>
      <c r="M2002" s="550">
        <v>0</v>
      </c>
      <c r="N2002" s="550">
        <v>0</v>
      </c>
      <c r="O2002" s="550">
        <v>0</v>
      </c>
      <c r="P2002" s="550">
        <v>0</v>
      </c>
      <c r="Q2002" s="550">
        <v>0</v>
      </c>
      <c r="R2002" s="550">
        <v>1270000</v>
      </c>
    </row>
    <row r="2003" spans="1:18">
      <c r="A2003" s="626" t="s">
        <v>1806</v>
      </c>
      <c r="B2003" s="626" t="s">
        <v>225</v>
      </c>
      <c r="C2003" s="550">
        <v>1320000</v>
      </c>
      <c r="D2003" s="550">
        <v>0</v>
      </c>
      <c r="E2003" s="550">
        <v>0</v>
      </c>
      <c r="F2003" s="550">
        <v>350000</v>
      </c>
      <c r="G2003" s="550"/>
      <c r="H2003" s="550">
        <v>0</v>
      </c>
      <c r="I2003" s="550"/>
      <c r="J2003" s="550">
        <v>350000</v>
      </c>
      <c r="K2003" s="550">
        <v>1670000</v>
      </c>
      <c r="L2003" s="550">
        <v>1604120</v>
      </c>
      <c r="M2003" s="550">
        <v>1604120</v>
      </c>
      <c r="N2003" s="550">
        <v>0</v>
      </c>
      <c r="O2003" s="550">
        <v>0</v>
      </c>
      <c r="P2003" s="550">
        <v>0</v>
      </c>
      <c r="Q2003" s="550">
        <v>0</v>
      </c>
      <c r="R2003" s="550">
        <v>65880</v>
      </c>
    </row>
    <row r="2004" spans="1:18">
      <c r="A2004" s="622" t="s">
        <v>1805</v>
      </c>
      <c r="B2004" s="622" t="s">
        <v>322</v>
      </c>
      <c r="C2004" s="551">
        <v>2100000</v>
      </c>
      <c r="D2004" s="551">
        <v>0</v>
      </c>
      <c r="E2004" s="551">
        <v>0</v>
      </c>
      <c r="F2004" s="551">
        <v>0</v>
      </c>
      <c r="G2004" s="551">
        <v>0</v>
      </c>
      <c r="H2004" s="551">
        <v>0</v>
      </c>
      <c r="I2004" s="551">
        <v>0</v>
      </c>
      <c r="J2004" s="551">
        <v>0</v>
      </c>
      <c r="K2004" s="551">
        <v>2100000</v>
      </c>
      <c r="L2004" s="551">
        <v>1416000</v>
      </c>
      <c r="M2004" s="551">
        <v>1416000</v>
      </c>
      <c r="N2004" s="551">
        <v>0</v>
      </c>
      <c r="O2004" s="551">
        <v>0</v>
      </c>
      <c r="P2004" s="551">
        <v>0</v>
      </c>
      <c r="Q2004" s="551">
        <v>0</v>
      </c>
      <c r="R2004" s="551">
        <v>684000</v>
      </c>
    </row>
    <row r="2005" spans="1:18">
      <c r="A2005" s="626" t="s">
        <v>1806</v>
      </c>
      <c r="B2005" s="626" t="s">
        <v>323</v>
      </c>
      <c r="C2005" s="550">
        <v>2100000</v>
      </c>
      <c r="D2005" s="550">
        <v>0</v>
      </c>
      <c r="E2005" s="550">
        <v>0</v>
      </c>
      <c r="F2005" s="550">
        <v>0</v>
      </c>
      <c r="G2005" s="550"/>
      <c r="H2005" s="550">
        <v>0</v>
      </c>
      <c r="I2005" s="550"/>
      <c r="J2005" s="550">
        <v>0</v>
      </c>
      <c r="K2005" s="550">
        <v>2100000</v>
      </c>
      <c r="L2005" s="550">
        <v>1416000</v>
      </c>
      <c r="M2005" s="550">
        <v>1416000</v>
      </c>
      <c r="N2005" s="550">
        <v>0</v>
      </c>
      <c r="O2005" s="550">
        <v>0</v>
      </c>
      <c r="P2005" s="550">
        <v>0</v>
      </c>
      <c r="Q2005" s="550">
        <v>0</v>
      </c>
      <c r="R2005" s="550">
        <v>684000</v>
      </c>
    </row>
    <row r="2006" spans="1:18">
      <c r="A2006" s="622" t="s">
        <v>1805</v>
      </c>
      <c r="B2006" s="622" t="s">
        <v>147</v>
      </c>
      <c r="C2006" s="551">
        <v>19460000</v>
      </c>
      <c r="D2006" s="551">
        <v>0</v>
      </c>
      <c r="E2006" s="551">
        <v>0</v>
      </c>
      <c r="F2006" s="551">
        <v>0</v>
      </c>
      <c r="G2006" s="551">
        <v>0</v>
      </c>
      <c r="H2006" s="551">
        <v>0</v>
      </c>
      <c r="I2006" s="551">
        <v>0</v>
      </c>
      <c r="J2006" s="551">
        <v>0</v>
      </c>
      <c r="K2006" s="551">
        <v>19460000</v>
      </c>
      <c r="L2006" s="551">
        <v>19420460</v>
      </c>
      <c r="M2006" s="551">
        <v>19420460</v>
      </c>
      <c r="N2006" s="551">
        <v>0</v>
      </c>
      <c r="O2006" s="551">
        <v>0</v>
      </c>
      <c r="P2006" s="551">
        <v>0</v>
      </c>
      <c r="Q2006" s="551">
        <v>0</v>
      </c>
      <c r="R2006" s="551">
        <v>39540</v>
      </c>
    </row>
    <row r="2007" spans="1:18">
      <c r="A2007" s="626" t="s">
        <v>1806</v>
      </c>
      <c r="B2007" s="626" t="s">
        <v>149</v>
      </c>
      <c r="C2007" s="550">
        <v>2900000</v>
      </c>
      <c r="D2007" s="550">
        <v>0</v>
      </c>
      <c r="E2007" s="550">
        <v>0</v>
      </c>
      <c r="F2007" s="550">
        <v>0</v>
      </c>
      <c r="G2007" s="550"/>
      <c r="H2007" s="550">
        <v>0</v>
      </c>
      <c r="I2007" s="550"/>
      <c r="J2007" s="550">
        <v>0</v>
      </c>
      <c r="K2007" s="550">
        <v>2900000</v>
      </c>
      <c r="L2007" s="550">
        <v>2876100</v>
      </c>
      <c r="M2007" s="550">
        <v>2876100</v>
      </c>
      <c r="N2007" s="550">
        <v>0</v>
      </c>
      <c r="O2007" s="550">
        <v>0</v>
      </c>
      <c r="P2007" s="550">
        <v>0</v>
      </c>
      <c r="Q2007" s="550">
        <v>0</v>
      </c>
      <c r="R2007" s="550">
        <v>23900</v>
      </c>
    </row>
    <row r="2008" spans="1:18">
      <c r="A2008" s="626" t="s">
        <v>1806</v>
      </c>
      <c r="B2008" s="626" t="s">
        <v>148</v>
      </c>
      <c r="C2008" s="550">
        <v>16560000</v>
      </c>
      <c r="D2008" s="550">
        <v>0</v>
      </c>
      <c r="E2008" s="550">
        <v>0</v>
      </c>
      <c r="F2008" s="550">
        <v>0</v>
      </c>
      <c r="G2008" s="550"/>
      <c r="H2008" s="550">
        <v>0</v>
      </c>
      <c r="I2008" s="550"/>
      <c r="J2008" s="550">
        <v>0</v>
      </c>
      <c r="K2008" s="550">
        <v>16560000</v>
      </c>
      <c r="L2008" s="550">
        <v>16544360</v>
      </c>
      <c r="M2008" s="550">
        <v>16544360</v>
      </c>
      <c r="N2008" s="550">
        <v>0</v>
      </c>
      <c r="O2008" s="550">
        <v>0</v>
      </c>
      <c r="P2008" s="550">
        <v>0</v>
      </c>
      <c r="Q2008" s="550">
        <v>0</v>
      </c>
      <c r="R2008" s="550">
        <v>15640</v>
      </c>
    </row>
    <row r="2009" spans="1:18">
      <c r="A2009" s="626" t="s">
        <v>1804</v>
      </c>
      <c r="B2009" s="626" t="s">
        <v>2486</v>
      </c>
      <c r="C2009" s="550">
        <v>301548000</v>
      </c>
      <c r="D2009" s="550">
        <v>0</v>
      </c>
      <c r="E2009" s="550">
        <v>0</v>
      </c>
      <c r="F2009" s="550">
        <v>0</v>
      </c>
      <c r="G2009" s="550">
        <v>0</v>
      </c>
      <c r="H2009" s="550">
        <v>0</v>
      </c>
      <c r="I2009" s="550">
        <v>0</v>
      </c>
      <c r="J2009" s="550">
        <v>0</v>
      </c>
      <c r="K2009" s="550">
        <v>301548000</v>
      </c>
      <c r="L2009" s="550">
        <v>297214810</v>
      </c>
      <c r="M2009" s="550">
        <v>297214810</v>
      </c>
      <c r="N2009" s="550">
        <v>0</v>
      </c>
      <c r="O2009" s="550">
        <v>0</v>
      </c>
      <c r="P2009" s="550">
        <v>0</v>
      </c>
      <c r="Q2009" s="550">
        <v>0</v>
      </c>
      <c r="R2009" s="550">
        <v>4333190</v>
      </c>
    </row>
    <row r="2010" spans="1:18">
      <c r="A2010" s="622" t="s">
        <v>1805</v>
      </c>
      <c r="B2010" s="622" t="s">
        <v>321</v>
      </c>
      <c r="C2010" s="551">
        <v>49057000</v>
      </c>
      <c r="D2010" s="551">
        <v>0</v>
      </c>
      <c r="E2010" s="551">
        <v>0</v>
      </c>
      <c r="F2010" s="551">
        <v>1410000</v>
      </c>
      <c r="G2010" s="551">
        <v>0</v>
      </c>
      <c r="H2010" s="551">
        <v>0</v>
      </c>
      <c r="I2010" s="551">
        <v>0</v>
      </c>
      <c r="J2010" s="551">
        <v>1410000</v>
      </c>
      <c r="K2010" s="551">
        <v>50467000</v>
      </c>
      <c r="L2010" s="551">
        <v>50274250</v>
      </c>
      <c r="M2010" s="551">
        <v>50274250</v>
      </c>
      <c r="N2010" s="551">
        <v>0</v>
      </c>
      <c r="O2010" s="551">
        <v>0</v>
      </c>
      <c r="P2010" s="551">
        <v>0</v>
      </c>
      <c r="Q2010" s="551">
        <v>0</v>
      </c>
      <c r="R2010" s="551">
        <v>192750</v>
      </c>
    </row>
    <row r="2011" spans="1:18">
      <c r="A2011" s="626" t="s">
        <v>1806</v>
      </c>
      <c r="B2011" s="626" t="s">
        <v>144</v>
      </c>
      <c r="C2011" s="550">
        <v>46457000</v>
      </c>
      <c r="D2011" s="550">
        <v>0</v>
      </c>
      <c r="E2011" s="550">
        <v>0</v>
      </c>
      <c r="F2011" s="550">
        <v>-2892000</v>
      </c>
      <c r="G2011" s="550"/>
      <c r="H2011" s="550">
        <v>0</v>
      </c>
      <c r="I2011" s="550"/>
      <c r="J2011" s="550">
        <v>-2892000</v>
      </c>
      <c r="K2011" s="550">
        <v>43565000</v>
      </c>
      <c r="L2011" s="550">
        <v>43544650</v>
      </c>
      <c r="M2011" s="550">
        <v>43544650</v>
      </c>
      <c r="N2011" s="550">
        <v>0</v>
      </c>
      <c r="O2011" s="550">
        <v>0</v>
      </c>
      <c r="P2011" s="550">
        <v>0</v>
      </c>
      <c r="Q2011" s="550">
        <v>0</v>
      </c>
      <c r="R2011" s="550">
        <v>20350</v>
      </c>
    </row>
    <row r="2012" spans="1:18">
      <c r="A2012" s="626" t="s">
        <v>1806</v>
      </c>
      <c r="B2012" s="626" t="s">
        <v>204</v>
      </c>
      <c r="C2012" s="550">
        <v>2500000</v>
      </c>
      <c r="D2012" s="550">
        <v>0</v>
      </c>
      <c r="E2012" s="550">
        <v>0</v>
      </c>
      <c r="F2012" s="550">
        <v>0</v>
      </c>
      <c r="G2012" s="550"/>
      <c r="H2012" s="550">
        <v>0</v>
      </c>
      <c r="I2012" s="550"/>
      <c r="J2012" s="550">
        <v>0</v>
      </c>
      <c r="K2012" s="550">
        <v>2500000</v>
      </c>
      <c r="L2012" s="550">
        <v>2327600</v>
      </c>
      <c r="M2012" s="550">
        <v>2327600</v>
      </c>
      <c r="N2012" s="550">
        <v>0</v>
      </c>
      <c r="O2012" s="550">
        <v>0</v>
      </c>
      <c r="P2012" s="550">
        <v>0</v>
      </c>
      <c r="Q2012" s="550">
        <v>0</v>
      </c>
      <c r="R2012" s="550">
        <v>172400</v>
      </c>
    </row>
    <row r="2013" spans="1:18">
      <c r="A2013" s="626" t="s">
        <v>1806</v>
      </c>
      <c r="B2013" s="626" t="s">
        <v>206</v>
      </c>
      <c r="C2013" s="550">
        <v>100000</v>
      </c>
      <c r="D2013" s="550">
        <v>0</v>
      </c>
      <c r="E2013" s="550">
        <v>0</v>
      </c>
      <c r="F2013" s="550">
        <v>4302000</v>
      </c>
      <c r="G2013" s="550"/>
      <c r="H2013" s="550">
        <v>0</v>
      </c>
      <c r="I2013" s="550"/>
      <c r="J2013" s="550">
        <v>4302000</v>
      </c>
      <c r="K2013" s="550">
        <v>4402000</v>
      </c>
      <c r="L2013" s="550">
        <v>4402000</v>
      </c>
      <c r="M2013" s="550">
        <v>4402000</v>
      </c>
      <c r="N2013" s="550">
        <v>0</v>
      </c>
      <c r="O2013" s="550">
        <v>0</v>
      </c>
      <c r="P2013" s="550">
        <v>0</v>
      </c>
      <c r="Q2013" s="550">
        <v>0</v>
      </c>
      <c r="R2013" s="550">
        <v>0</v>
      </c>
    </row>
    <row r="2014" spans="1:18">
      <c r="A2014" s="622" t="s">
        <v>1805</v>
      </c>
      <c r="B2014" s="622" t="s">
        <v>278</v>
      </c>
      <c r="C2014" s="551">
        <v>70707000</v>
      </c>
      <c r="D2014" s="551">
        <v>0</v>
      </c>
      <c r="E2014" s="551">
        <v>0</v>
      </c>
      <c r="F2014" s="551">
        <v>6200000</v>
      </c>
      <c r="G2014" s="551">
        <v>0</v>
      </c>
      <c r="H2014" s="551">
        <v>0</v>
      </c>
      <c r="I2014" s="551">
        <v>0</v>
      </c>
      <c r="J2014" s="551">
        <v>6200000</v>
      </c>
      <c r="K2014" s="551">
        <v>76907000</v>
      </c>
      <c r="L2014" s="551">
        <v>74856480</v>
      </c>
      <c r="M2014" s="551">
        <v>74856480</v>
      </c>
      <c r="N2014" s="551">
        <v>0</v>
      </c>
      <c r="O2014" s="551">
        <v>0</v>
      </c>
      <c r="P2014" s="551">
        <v>0</v>
      </c>
      <c r="Q2014" s="551">
        <v>0</v>
      </c>
      <c r="R2014" s="551">
        <v>2050520</v>
      </c>
    </row>
    <row r="2015" spans="1:18">
      <c r="A2015" s="626" t="s">
        <v>1806</v>
      </c>
      <c r="B2015" s="626" t="s">
        <v>279</v>
      </c>
      <c r="C2015" s="550">
        <v>47909000</v>
      </c>
      <c r="D2015" s="550">
        <v>0</v>
      </c>
      <c r="E2015" s="550">
        <v>0</v>
      </c>
      <c r="F2015" s="550">
        <v>6380000</v>
      </c>
      <c r="G2015" s="550"/>
      <c r="H2015" s="550">
        <v>0</v>
      </c>
      <c r="I2015" s="550"/>
      <c r="J2015" s="550">
        <v>6380000</v>
      </c>
      <c r="K2015" s="550">
        <v>54289000</v>
      </c>
      <c r="L2015" s="550">
        <v>52371280</v>
      </c>
      <c r="M2015" s="550">
        <v>52371280</v>
      </c>
      <c r="N2015" s="550">
        <v>0</v>
      </c>
      <c r="O2015" s="550">
        <v>0</v>
      </c>
      <c r="P2015" s="550">
        <v>0</v>
      </c>
      <c r="Q2015" s="550">
        <v>0</v>
      </c>
      <c r="R2015" s="550">
        <v>1917720</v>
      </c>
    </row>
    <row r="2016" spans="1:18">
      <c r="A2016" s="626" t="s">
        <v>1806</v>
      </c>
      <c r="B2016" s="626" t="s">
        <v>202</v>
      </c>
      <c r="C2016" s="550">
        <v>22798000</v>
      </c>
      <c r="D2016" s="550">
        <v>0</v>
      </c>
      <c r="E2016" s="550">
        <v>0</v>
      </c>
      <c r="F2016" s="550">
        <v>-180000</v>
      </c>
      <c r="G2016" s="550"/>
      <c r="H2016" s="550">
        <v>0</v>
      </c>
      <c r="I2016" s="550"/>
      <c r="J2016" s="550">
        <v>-180000</v>
      </c>
      <c r="K2016" s="550">
        <v>22618000</v>
      </c>
      <c r="L2016" s="550">
        <v>22485200</v>
      </c>
      <c r="M2016" s="550">
        <v>22485200</v>
      </c>
      <c r="N2016" s="550">
        <v>0</v>
      </c>
      <c r="O2016" s="550">
        <v>0</v>
      </c>
      <c r="P2016" s="550">
        <v>0</v>
      </c>
      <c r="Q2016" s="550">
        <v>0</v>
      </c>
      <c r="R2016" s="550">
        <v>132800</v>
      </c>
    </row>
    <row r="2017" spans="1:18">
      <c r="A2017" s="622" t="s">
        <v>1805</v>
      </c>
      <c r="B2017" s="622" t="s">
        <v>1880</v>
      </c>
      <c r="C2017" s="551">
        <v>7865000</v>
      </c>
      <c r="D2017" s="551">
        <v>0</v>
      </c>
      <c r="E2017" s="551">
        <v>0</v>
      </c>
      <c r="F2017" s="551">
        <v>-2000000</v>
      </c>
      <c r="G2017" s="551">
        <v>0</v>
      </c>
      <c r="H2017" s="551">
        <v>0</v>
      </c>
      <c r="I2017" s="551">
        <v>0</v>
      </c>
      <c r="J2017" s="551">
        <v>-2000000</v>
      </c>
      <c r="K2017" s="551">
        <v>5865000</v>
      </c>
      <c r="L2017" s="551">
        <v>5464800</v>
      </c>
      <c r="M2017" s="551">
        <v>5464800</v>
      </c>
      <c r="N2017" s="551">
        <v>0</v>
      </c>
      <c r="O2017" s="551">
        <v>0</v>
      </c>
      <c r="P2017" s="551">
        <v>0</v>
      </c>
      <c r="Q2017" s="551">
        <v>0</v>
      </c>
      <c r="R2017" s="551">
        <v>400200</v>
      </c>
    </row>
    <row r="2018" spans="1:18">
      <c r="A2018" s="626" t="s">
        <v>1806</v>
      </c>
      <c r="B2018" s="626" t="s">
        <v>2538</v>
      </c>
      <c r="C2018" s="550">
        <v>3965000</v>
      </c>
      <c r="D2018" s="550">
        <v>0</v>
      </c>
      <c r="E2018" s="550">
        <v>0</v>
      </c>
      <c r="F2018" s="550">
        <v>0</v>
      </c>
      <c r="G2018" s="550"/>
      <c r="H2018" s="550">
        <v>0</v>
      </c>
      <c r="I2018" s="550"/>
      <c r="J2018" s="550">
        <v>0</v>
      </c>
      <c r="K2018" s="550">
        <v>3965000</v>
      </c>
      <c r="L2018" s="550">
        <v>3964800</v>
      </c>
      <c r="M2018" s="550">
        <v>3964800</v>
      </c>
      <c r="N2018" s="550">
        <v>0</v>
      </c>
      <c r="O2018" s="550">
        <v>0</v>
      </c>
      <c r="P2018" s="550">
        <v>0</v>
      </c>
      <c r="Q2018" s="550">
        <v>0</v>
      </c>
      <c r="R2018" s="550">
        <v>200</v>
      </c>
    </row>
    <row r="2019" spans="1:18">
      <c r="A2019" s="626" t="s">
        <v>1806</v>
      </c>
      <c r="B2019" s="626" t="s">
        <v>469</v>
      </c>
      <c r="C2019" s="550">
        <v>3900000</v>
      </c>
      <c r="D2019" s="550">
        <v>0</v>
      </c>
      <c r="E2019" s="550">
        <v>0</v>
      </c>
      <c r="F2019" s="550">
        <v>-2000000</v>
      </c>
      <c r="G2019" s="550"/>
      <c r="H2019" s="550">
        <v>0</v>
      </c>
      <c r="I2019" s="550"/>
      <c r="J2019" s="550">
        <v>-2000000</v>
      </c>
      <c r="K2019" s="550">
        <v>1900000</v>
      </c>
      <c r="L2019" s="550">
        <v>1500000</v>
      </c>
      <c r="M2019" s="550">
        <v>1500000</v>
      </c>
      <c r="N2019" s="550">
        <v>0</v>
      </c>
      <c r="O2019" s="550">
        <v>0</v>
      </c>
      <c r="P2019" s="550">
        <v>0</v>
      </c>
      <c r="Q2019" s="550">
        <v>0</v>
      </c>
      <c r="R2019" s="550">
        <v>400000</v>
      </c>
    </row>
    <row r="2020" spans="1:18">
      <c r="A2020" s="622" t="s">
        <v>1805</v>
      </c>
      <c r="B2020" s="622" t="s">
        <v>256</v>
      </c>
      <c r="C2020" s="551">
        <v>9800000</v>
      </c>
      <c r="D2020" s="551">
        <v>0</v>
      </c>
      <c r="E2020" s="551">
        <v>0</v>
      </c>
      <c r="F2020" s="551">
        <v>-3050000</v>
      </c>
      <c r="G2020" s="551">
        <v>0</v>
      </c>
      <c r="H2020" s="551">
        <v>0</v>
      </c>
      <c r="I2020" s="551">
        <v>0</v>
      </c>
      <c r="J2020" s="551">
        <v>-3050000</v>
      </c>
      <c r="K2020" s="551">
        <v>6750000</v>
      </c>
      <c r="L2020" s="551">
        <v>6750000</v>
      </c>
      <c r="M2020" s="551">
        <v>6750000</v>
      </c>
      <c r="N2020" s="551">
        <v>0</v>
      </c>
      <c r="O2020" s="551">
        <v>0</v>
      </c>
      <c r="P2020" s="551">
        <v>0</v>
      </c>
      <c r="Q2020" s="551">
        <v>0</v>
      </c>
      <c r="R2020" s="551">
        <v>0</v>
      </c>
    </row>
    <row r="2021" spans="1:18">
      <c r="A2021" s="626" t="s">
        <v>1806</v>
      </c>
      <c r="B2021" s="626" t="s">
        <v>215</v>
      </c>
      <c r="C2021" s="550">
        <v>9800000</v>
      </c>
      <c r="D2021" s="550">
        <v>0</v>
      </c>
      <c r="E2021" s="550">
        <v>0</v>
      </c>
      <c r="F2021" s="550">
        <v>-3050000</v>
      </c>
      <c r="G2021" s="550"/>
      <c r="H2021" s="550">
        <v>0</v>
      </c>
      <c r="I2021" s="550"/>
      <c r="J2021" s="550">
        <v>-3050000</v>
      </c>
      <c r="K2021" s="550">
        <v>6750000</v>
      </c>
      <c r="L2021" s="550">
        <v>6750000</v>
      </c>
      <c r="M2021" s="550">
        <v>6750000</v>
      </c>
      <c r="N2021" s="550">
        <v>0</v>
      </c>
      <c r="O2021" s="550">
        <v>0</v>
      </c>
      <c r="P2021" s="550">
        <v>0</v>
      </c>
      <c r="Q2021" s="550">
        <v>0</v>
      </c>
      <c r="R2021" s="550">
        <v>0</v>
      </c>
    </row>
    <row r="2022" spans="1:18">
      <c r="A2022" s="622" t="s">
        <v>1805</v>
      </c>
      <c r="B2022" s="622" t="s">
        <v>1823</v>
      </c>
      <c r="C2022" s="551">
        <v>1800000</v>
      </c>
      <c r="D2022" s="551">
        <v>0</v>
      </c>
      <c r="E2022" s="551">
        <v>0</v>
      </c>
      <c r="F2022" s="551">
        <v>-1800000</v>
      </c>
      <c r="G2022" s="551">
        <v>0</v>
      </c>
      <c r="H2022" s="551">
        <v>0</v>
      </c>
      <c r="I2022" s="551">
        <v>0</v>
      </c>
      <c r="J2022" s="551">
        <v>-1800000</v>
      </c>
      <c r="K2022" s="551">
        <v>0</v>
      </c>
      <c r="L2022" s="551">
        <v>0</v>
      </c>
      <c r="M2022" s="551">
        <v>0</v>
      </c>
      <c r="N2022" s="551">
        <v>0</v>
      </c>
      <c r="O2022" s="551">
        <v>0</v>
      </c>
      <c r="P2022" s="551">
        <v>0</v>
      </c>
      <c r="Q2022" s="551">
        <v>0</v>
      </c>
      <c r="R2022" s="551">
        <v>0</v>
      </c>
    </row>
    <row r="2023" spans="1:18">
      <c r="A2023" s="626" t="s">
        <v>1806</v>
      </c>
      <c r="B2023" s="626" t="s">
        <v>2506</v>
      </c>
      <c r="C2023" s="550">
        <v>1800000</v>
      </c>
      <c r="D2023" s="550">
        <v>0</v>
      </c>
      <c r="E2023" s="550">
        <v>0</v>
      </c>
      <c r="F2023" s="550">
        <v>-1800000</v>
      </c>
      <c r="G2023" s="550"/>
      <c r="H2023" s="550">
        <v>0</v>
      </c>
      <c r="I2023" s="550"/>
      <c r="J2023" s="550">
        <v>-1800000</v>
      </c>
      <c r="K2023" s="550">
        <v>0</v>
      </c>
      <c r="L2023" s="550">
        <v>0</v>
      </c>
      <c r="M2023" s="550">
        <v>0</v>
      </c>
      <c r="N2023" s="550">
        <v>0</v>
      </c>
      <c r="O2023" s="550">
        <v>0</v>
      </c>
      <c r="P2023" s="550">
        <v>0</v>
      </c>
      <c r="Q2023" s="550">
        <v>0</v>
      </c>
      <c r="R2023" s="550">
        <v>0</v>
      </c>
    </row>
    <row r="2024" spans="1:18">
      <c r="A2024" s="622" t="s">
        <v>1805</v>
      </c>
      <c r="B2024" s="622" t="s">
        <v>160</v>
      </c>
      <c r="C2024" s="551">
        <v>52154000</v>
      </c>
      <c r="D2024" s="551">
        <v>0</v>
      </c>
      <c r="E2024" s="551">
        <v>0</v>
      </c>
      <c r="F2024" s="551">
        <v>-12110000</v>
      </c>
      <c r="G2024" s="551">
        <v>0</v>
      </c>
      <c r="H2024" s="551">
        <v>0</v>
      </c>
      <c r="I2024" s="551">
        <v>0</v>
      </c>
      <c r="J2024" s="551">
        <v>-12110000</v>
      </c>
      <c r="K2024" s="551">
        <v>40044000</v>
      </c>
      <c r="L2024" s="551">
        <v>39901080</v>
      </c>
      <c r="M2024" s="551">
        <v>39901080</v>
      </c>
      <c r="N2024" s="551">
        <v>0</v>
      </c>
      <c r="O2024" s="551">
        <v>0</v>
      </c>
      <c r="P2024" s="551">
        <v>0</v>
      </c>
      <c r="Q2024" s="551">
        <v>0</v>
      </c>
      <c r="R2024" s="551">
        <v>142920</v>
      </c>
    </row>
    <row r="2025" spans="1:18">
      <c r="A2025" s="626" t="s">
        <v>1806</v>
      </c>
      <c r="B2025" s="626" t="s">
        <v>280</v>
      </c>
      <c r="C2025" s="550">
        <v>37154000</v>
      </c>
      <c r="D2025" s="550">
        <v>0</v>
      </c>
      <c r="E2025" s="550">
        <v>0</v>
      </c>
      <c r="F2025" s="550">
        <v>-6110000</v>
      </c>
      <c r="G2025" s="550"/>
      <c r="H2025" s="550">
        <v>0</v>
      </c>
      <c r="I2025" s="550"/>
      <c r="J2025" s="550">
        <v>-6110000</v>
      </c>
      <c r="K2025" s="550">
        <v>31044000</v>
      </c>
      <c r="L2025" s="550">
        <v>30901090</v>
      </c>
      <c r="M2025" s="550">
        <v>30901090</v>
      </c>
      <c r="N2025" s="550">
        <v>0</v>
      </c>
      <c r="O2025" s="550">
        <v>0</v>
      </c>
      <c r="P2025" s="550">
        <v>0</v>
      </c>
      <c r="Q2025" s="550">
        <v>0</v>
      </c>
      <c r="R2025" s="550">
        <v>142910</v>
      </c>
    </row>
    <row r="2026" spans="1:18">
      <c r="A2026" s="626" t="s">
        <v>1806</v>
      </c>
      <c r="B2026" s="626" t="s">
        <v>364</v>
      </c>
      <c r="C2026" s="550">
        <v>15000000</v>
      </c>
      <c r="D2026" s="550">
        <v>0</v>
      </c>
      <c r="E2026" s="550">
        <v>0</v>
      </c>
      <c r="F2026" s="550">
        <v>-6000000</v>
      </c>
      <c r="G2026" s="550"/>
      <c r="H2026" s="550">
        <v>0</v>
      </c>
      <c r="I2026" s="550"/>
      <c r="J2026" s="550">
        <v>-6000000</v>
      </c>
      <c r="K2026" s="550">
        <v>9000000</v>
      </c>
      <c r="L2026" s="550">
        <v>8999990</v>
      </c>
      <c r="M2026" s="550">
        <v>8999990</v>
      </c>
      <c r="N2026" s="550">
        <v>0</v>
      </c>
      <c r="O2026" s="550">
        <v>0</v>
      </c>
      <c r="P2026" s="550">
        <v>0</v>
      </c>
      <c r="Q2026" s="550">
        <v>0</v>
      </c>
      <c r="R2026" s="550">
        <v>10</v>
      </c>
    </row>
    <row r="2027" spans="1:18">
      <c r="A2027" s="622" t="s">
        <v>1805</v>
      </c>
      <c r="B2027" s="622" t="s">
        <v>235</v>
      </c>
      <c r="C2027" s="551">
        <v>55634000</v>
      </c>
      <c r="D2027" s="551">
        <v>0</v>
      </c>
      <c r="E2027" s="551">
        <v>0</v>
      </c>
      <c r="F2027" s="551">
        <v>11800000</v>
      </c>
      <c r="G2027" s="551">
        <v>0</v>
      </c>
      <c r="H2027" s="551">
        <v>0</v>
      </c>
      <c r="I2027" s="551">
        <v>0</v>
      </c>
      <c r="J2027" s="551">
        <v>11800000</v>
      </c>
      <c r="K2027" s="551">
        <v>67434000</v>
      </c>
      <c r="L2027" s="551">
        <v>67092700</v>
      </c>
      <c r="M2027" s="551">
        <v>67092700</v>
      </c>
      <c r="N2027" s="551">
        <v>0</v>
      </c>
      <c r="O2027" s="551">
        <v>0</v>
      </c>
      <c r="P2027" s="551">
        <v>0</v>
      </c>
      <c r="Q2027" s="551">
        <v>0</v>
      </c>
      <c r="R2027" s="551">
        <v>341300</v>
      </c>
    </row>
    <row r="2028" spans="1:18">
      <c r="A2028" s="626" t="s">
        <v>1806</v>
      </c>
      <c r="B2028" s="626" t="s">
        <v>235</v>
      </c>
      <c r="C2028" s="550">
        <v>55634000</v>
      </c>
      <c r="D2028" s="550">
        <v>0</v>
      </c>
      <c r="E2028" s="550">
        <v>0</v>
      </c>
      <c r="F2028" s="550">
        <v>11800000</v>
      </c>
      <c r="G2028" s="550"/>
      <c r="H2028" s="550">
        <v>0</v>
      </c>
      <c r="I2028" s="550"/>
      <c r="J2028" s="550">
        <v>11800000</v>
      </c>
      <c r="K2028" s="550">
        <v>67434000</v>
      </c>
      <c r="L2028" s="550">
        <v>67092700</v>
      </c>
      <c r="M2028" s="550">
        <v>67092700</v>
      </c>
      <c r="N2028" s="550">
        <v>0</v>
      </c>
      <c r="O2028" s="550">
        <v>0</v>
      </c>
      <c r="P2028" s="550">
        <v>0</v>
      </c>
      <c r="Q2028" s="550">
        <v>0</v>
      </c>
      <c r="R2028" s="550">
        <v>341300</v>
      </c>
    </row>
    <row r="2029" spans="1:18">
      <c r="A2029" s="622" t="s">
        <v>1805</v>
      </c>
      <c r="B2029" s="622" t="s">
        <v>145</v>
      </c>
      <c r="C2029" s="551">
        <v>17500000</v>
      </c>
      <c r="D2029" s="551">
        <v>0</v>
      </c>
      <c r="E2029" s="551">
        <v>0</v>
      </c>
      <c r="F2029" s="551">
        <v>-1500000</v>
      </c>
      <c r="G2029" s="551">
        <v>0</v>
      </c>
      <c r="H2029" s="551">
        <v>0</v>
      </c>
      <c r="I2029" s="551">
        <v>0</v>
      </c>
      <c r="J2029" s="551">
        <v>-1500000</v>
      </c>
      <c r="K2029" s="551">
        <v>16000000</v>
      </c>
      <c r="L2029" s="551">
        <v>15976960</v>
      </c>
      <c r="M2029" s="551">
        <v>15976960</v>
      </c>
      <c r="N2029" s="551">
        <v>0</v>
      </c>
      <c r="O2029" s="551">
        <v>0</v>
      </c>
      <c r="P2029" s="551">
        <v>0</v>
      </c>
      <c r="Q2029" s="551">
        <v>0</v>
      </c>
      <c r="R2029" s="551">
        <v>23040</v>
      </c>
    </row>
    <row r="2030" spans="1:18">
      <c r="A2030" s="626" t="s">
        <v>1806</v>
      </c>
      <c r="B2030" s="626" t="s">
        <v>146</v>
      </c>
      <c r="C2030" s="550">
        <v>17500000</v>
      </c>
      <c r="D2030" s="550">
        <v>0</v>
      </c>
      <c r="E2030" s="550">
        <v>0</v>
      </c>
      <c r="F2030" s="550">
        <v>-1500000</v>
      </c>
      <c r="G2030" s="550"/>
      <c r="H2030" s="550">
        <v>0</v>
      </c>
      <c r="I2030" s="550"/>
      <c r="J2030" s="550">
        <v>-1500000</v>
      </c>
      <c r="K2030" s="550">
        <v>16000000</v>
      </c>
      <c r="L2030" s="550">
        <v>15976960</v>
      </c>
      <c r="M2030" s="550">
        <v>15976960</v>
      </c>
      <c r="N2030" s="550">
        <v>0</v>
      </c>
      <c r="O2030" s="550">
        <v>0</v>
      </c>
      <c r="P2030" s="550">
        <v>0</v>
      </c>
      <c r="Q2030" s="550">
        <v>0</v>
      </c>
      <c r="R2030" s="550">
        <v>23040</v>
      </c>
    </row>
    <row r="2031" spans="1:18">
      <c r="A2031" s="622" t="s">
        <v>1805</v>
      </c>
      <c r="B2031" s="622" t="s">
        <v>1882</v>
      </c>
      <c r="C2031" s="551">
        <v>300000</v>
      </c>
      <c r="D2031" s="551">
        <v>0</v>
      </c>
      <c r="E2031" s="551">
        <v>0</v>
      </c>
      <c r="F2031" s="551">
        <v>0</v>
      </c>
      <c r="G2031" s="551">
        <v>0</v>
      </c>
      <c r="H2031" s="551">
        <v>0</v>
      </c>
      <c r="I2031" s="551">
        <v>0</v>
      </c>
      <c r="J2031" s="551">
        <v>0</v>
      </c>
      <c r="K2031" s="551">
        <v>300000</v>
      </c>
      <c r="L2031" s="551">
        <v>300000</v>
      </c>
      <c r="M2031" s="551">
        <v>300000</v>
      </c>
      <c r="N2031" s="551">
        <v>0</v>
      </c>
      <c r="O2031" s="551">
        <v>0</v>
      </c>
      <c r="P2031" s="551">
        <v>0</v>
      </c>
      <c r="Q2031" s="551">
        <v>0</v>
      </c>
      <c r="R2031" s="551">
        <v>0</v>
      </c>
    </row>
    <row r="2032" spans="1:18">
      <c r="A2032" s="626" t="s">
        <v>1806</v>
      </c>
      <c r="B2032" s="623" t="s">
        <v>2409</v>
      </c>
      <c r="C2032" s="550">
        <v>300000</v>
      </c>
      <c r="D2032" s="550">
        <v>0</v>
      </c>
      <c r="E2032" s="550">
        <v>0</v>
      </c>
      <c r="F2032" s="550">
        <v>0</v>
      </c>
      <c r="G2032" s="550"/>
      <c r="H2032" s="550">
        <v>0</v>
      </c>
      <c r="I2032" s="550"/>
      <c r="J2032" s="550">
        <v>0</v>
      </c>
      <c r="K2032" s="550">
        <v>300000</v>
      </c>
      <c r="L2032" s="550">
        <v>300000</v>
      </c>
      <c r="M2032" s="550">
        <v>300000</v>
      </c>
      <c r="N2032" s="550">
        <v>0</v>
      </c>
      <c r="O2032" s="550">
        <v>0</v>
      </c>
      <c r="P2032" s="550">
        <v>0</v>
      </c>
      <c r="Q2032" s="550">
        <v>0</v>
      </c>
      <c r="R2032" s="550">
        <v>0</v>
      </c>
    </row>
    <row r="2033" spans="1:18">
      <c r="A2033" s="622" t="s">
        <v>1805</v>
      </c>
      <c r="B2033" s="622" t="s">
        <v>192</v>
      </c>
      <c r="C2033" s="551">
        <v>11866000</v>
      </c>
      <c r="D2033" s="551">
        <v>0</v>
      </c>
      <c r="E2033" s="551">
        <v>0</v>
      </c>
      <c r="F2033" s="551">
        <v>4981000</v>
      </c>
      <c r="G2033" s="551">
        <v>0</v>
      </c>
      <c r="H2033" s="551">
        <v>0</v>
      </c>
      <c r="I2033" s="551">
        <v>0</v>
      </c>
      <c r="J2033" s="551">
        <v>4981000</v>
      </c>
      <c r="K2033" s="551">
        <v>16847000</v>
      </c>
      <c r="L2033" s="551">
        <v>15700300</v>
      </c>
      <c r="M2033" s="551">
        <v>15700300</v>
      </c>
      <c r="N2033" s="551">
        <v>0</v>
      </c>
      <c r="O2033" s="551">
        <v>0</v>
      </c>
      <c r="P2033" s="551">
        <v>0</v>
      </c>
      <c r="Q2033" s="551">
        <v>0</v>
      </c>
      <c r="R2033" s="551">
        <v>1146700</v>
      </c>
    </row>
    <row r="2034" spans="1:18">
      <c r="A2034" s="626" t="s">
        <v>1806</v>
      </c>
      <c r="B2034" s="626" t="s">
        <v>226</v>
      </c>
      <c r="C2034" s="550">
        <v>1000000</v>
      </c>
      <c r="D2034" s="550">
        <v>0</v>
      </c>
      <c r="E2034" s="550">
        <v>0</v>
      </c>
      <c r="F2034" s="550">
        <v>0</v>
      </c>
      <c r="G2034" s="550"/>
      <c r="H2034" s="550">
        <v>0</v>
      </c>
      <c r="I2034" s="550"/>
      <c r="J2034" s="550">
        <v>0</v>
      </c>
      <c r="K2034" s="550">
        <v>1000000</v>
      </c>
      <c r="L2034" s="550">
        <v>964000</v>
      </c>
      <c r="M2034" s="550">
        <v>964000</v>
      </c>
      <c r="N2034" s="550">
        <v>0</v>
      </c>
      <c r="O2034" s="550">
        <v>0</v>
      </c>
      <c r="P2034" s="550">
        <v>0</v>
      </c>
      <c r="Q2034" s="550">
        <v>0</v>
      </c>
      <c r="R2034" s="550">
        <v>36000</v>
      </c>
    </row>
    <row r="2035" spans="1:18">
      <c r="A2035" s="626" t="s">
        <v>1806</v>
      </c>
      <c r="B2035" s="626" t="s">
        <v>289</v>
      </c>
      <c r="C2035" s="550">
        <v>8800000</v>
      </c>
      <c r="D2035" s="550">
        <v>0</v>
      </c>
      <c r="E2035" s="550">
        <v>0</v>
      </c>
      <c r="F2035" s="550">
        <v>4981000</v>
      </c>
      <c r="G2035" s="550"/>
      <c r="H2035" s="550">
        <v>0</v>
      </c>
      <c r="I2035" s="550"/>
      <c r="J2035" s="550">
        <v>4981000</v>
      </c>
      <c r="K2035" s="550">
        <v>13781000</v>
      </c>
      <c r="L2035" s="550">
        <v>13264600</v>
      </c>
      <c r="M2035" s="550">
        <v>13264600</v>
      </c>
      <c r="N2035" s="550">
        <v>0</v>
      </c>
      <c r="O2035" s="550">
        <v>0</v>
      </c>
      <c r="P2035" s="550">
        <v>0</v>
      </c>
      <c r="Q2035" s="550">
        <v>0</v>
      </c>
      <c r="R2035" s="550">
        <v>516400</v>
      </c>
    </row>
    <row r="2036" spans="1:18">
      <c r="A2036" s="626" t="s">
        <v>1806</v>
      </c>
      <c r="B2036" s="626" t="s">
        <v>225</v>
      </c>
      <c r="C2036" s="550">
        <v>2066000</v>
      </c>
      <c r="D2036" s="550">
        <v>0</v>
      </c>
      <c r="E2036" s="550">
        <v>0</v>
      </c>
      <c r="F2036" s="550">
        <v>0</v>
      </c>
      <c r="G2036" s="550"/>
      <c r="H2036" s="550">
        <v>0</v>
      </c>
      <c r="I2036" s="550"/>
      <c r="J2036" s="550">
        <v>0</v>
      </c>
      <c r="K2036" s="550">
        <v>2066000</v>
      </c>
      <c r="L2036" s="550">
        <v>1471700</v>
      </c>
      <c r="M2036" s="550">
        <v>1471700</v>
      </c>
      <c r="N2036" s="550">
        <v>0</v>
      </c>
      <c r="O2036" s="550">
        <v>0</v>
      </c>
      <c r="P2036" s="550">
        <v>0</v>
      </c>
      <c r="Q2036" s="550">
        <v>0</v>
      </c>
      <c r="R2036" s="550">
        <v>594300</v>
      </c>
    </row>
    <row r="2037" spans="1:18">
      <c r="A2037" s="622" t="s">
        <v>1805</v>
      </c>
      <c r="B2037" s="622" t="s">
        <v>322</v>
      </c>
      <c r="C2037" s="551">
        <v>4730000</v>
      </c>
      <c r="D2037" s="551">
        <v>0</v>
      </c>
      <c r="E2037" s="551">
        <v>0</v>
      </c>
      <c r="F2037" s="551">
        <v>-3931000</v>
      </c>
      <c r="G2037" s="551">
        <v>0</v>
      </c>
      <c r="H2037" s="551">
        <v>0</v>
      </c>
      <c r="I2037" s="551">
        <v>0</v>
      </c>
      <c r="J2037" s="551">
        <v>-3931000</v>
      </c>
      <c r="K2037" s="551">
        <v>799000</v>
      </c>
      <c r="L2037" s="551">
        <v>798100</v>
      </c>
      <c r="M2037" s="551">
        <v>798100</v>
      </c>
      <c r="N2037" s="551">
        <v>0</v>
      </c>
      <c r="O2037" s="551">
        <v>0</v>
      </c>
      <c r="P2037" s="551">
        <v>0</v>
      </c>
      <c r="Q2037" s="551">
        <v>0</v>
      </c>
      <c r="R2037" s="551">
        <v>900</v>
      </c>
    </row>
    <row r="2038" spans="1:18">
      <c r="A2038" s="626" t="s">
        <v>1806</v>
      </c>
      <c r="B2038" s="626" t="s">
        <v>323</v>
      </c>
      <c r="C2038" s="550">
        <v>4230000</v>
      </c>
      <c r="D2038" s="550">
        <v>0</v>
      </c>
      <c r="E2038" s="550">
        <v>0</v>
      </c>
      <c r="F2038" s="550">
        <v>-3431000</v>
      </c>
      <c r="G2038" s="550"/>
      <c r="H2038" s="550">
        <v>0</v>
      </c>
      <c r="I2038" s="550"/>
      <c r="J2038" s="550">
        <v>-3431000</v>
      </c>
      <c r="K2038" s="550">
        <v>799000</v>
      </c>
      <c r="L2038" s="550">
        <v>798100</v>
      </c>
      <c r="M2038" s="550">
        <v>798100</v>
      </c>
      <c r="N2038" s="550">
        <v>0</v>
      </c>
      <c r="O2038" s="550">
        <v>0</v>
      </c>
      <c r="P2038" s="550">
        <v>0</v>
      </c>
      <c r="Q2038" s="550">
        <v>0</v>
      </c>
      <c r="R2038" s="550">
        <v>900</v>
      </c>
    </row>
    <row r="2039" spans="1:18">
      <c r="A2039" s="626" t="s">
        <v>1806</v>
      </c>
      <c r="B2039" s="626" t="s">
        <v>2488</v>
      </c>
      <c r="C2039" s="550">
        <v>500000</v>
      </c>
      <c r="D2039" s="550">
        <v>0</v>
      </c>
      <c r="E2039" s="550">
        <v>0</v>
      </c>
      <c r="F2039" s="550">
        <v>-500000</v>
      </c>
      <c r="G2039" s="550"/>
      <c r="H2039" s="550">
        <v>0</v>
      </c>
      <c r="I2039" s="550"/>
      <c r="J2039" s="550">
        <v>-500000</v>
      </c>
      <c r="K2039" s="550">
        <v>0</v>
      </c>
      <c r="L2039" s="550">
        <v>0</v>
      </c>
      <c r="M2039" s="550">
        <v>0</v>
      </c>
      <c r="N2039" s="550">
        <v>0</v>
      </c>
      <c r="O2039" s="550">
        <v>0</v>
      </c>
      <c r="P2039" s="550">
        <v>0</v>
      </c>
      <c r="Q2039" s="550">
        <v>0</v>
      </c>
      <c r="R2039" s="550">
        <v>0</v>
      </c>
    </row>
    <row r="2040" spans="1:18">
      <c r="A2040" s="622" t="s">
        <v>1805</v>
      </c>
      <c r="B2040" s="622" t="s">
        <v>147</v>
      </c>
      <c r="C2040" s="551">
        <v>20135000</v>
      </c>
      <c r="D2040" s="551">
        <v>0</v>
      </c>
      <c r="E2040" s="551">
        <v>0</v>
      </c>
      <c r="F2040" s="551">
        <v>0</v>
      </c>
      <c r="G2040" s="551">
        <v>0</v>
      </c>
      <c r="H2040" s="551">
        <v>0</v>
      </c>
      <c r="I2040" s="551">
        <v>0</v>
      </c>
      <c r="J2040" s="551">
        <v>0</v>
      </c>
      <c r="K2040" s="551">
        <v>20135000</v>
      </c>
      <c r="L2040" s="551">
        <v>20100140</v>
      </c>
      <c r="M2040" s="551">
        <v>20100140</v>
      </c>
      <c r="N2040" s="551">
        <v>0</v>
      </c>
      <c r="O2040" s="551">
        <v>0</v>
      </c>
      <c r="P2040" s="551">
        <v>0</v>
      </c>
      <c r="Q2040" s="551">
        <v>0</v>
      </c>
      <c r="R2040" s="551">
        <v>34860</v>
      </c>
    </row>
    <row r="2041" spans="1:18">
      <c r="A2041" s="626" t="s">
        <v>1806</v>
      </c>
      <c r="B2041" s="626" t="s">
        <v>149</v>
      </c>
      <c r="C2041" s="550">
        <v>2400000</v>
      </c>
      <c r="D2041" s="550">
        <v>0</v>
      </c>
      <c r="E2041" s="550">
        <v>0</v>
      </c>
      <c r="F2041" s="550">
        <v>-2100000</v>
      </c>
      <c r="G2041" s="550"/>
      <c r="H2041" s="550">
        <v>0</v>
      </c>
      <c r="I2041" s="550"/>
      <c r="J2041" s="550">
        <v>-2100000</v>
      </c>
      <c r="K2041" s="550">
        <v>300000</v>
      </c>
      <c r="L2041" s="550">
        <v>300000</v>
      </c>
      <c r="M2041" s="550">
        <v>300000</v>
      </c>
      <c r="N2041" s="550">
        <v>0</v>
      </c>
      <c r="O2041" s="550">
        <v>0</v>
      </c>
      <c r="P2041" s="550">
        <v>0</v>
      </c>
      <c r="Q2041" s="550">
        <v>0</v>
      </c>
      <c r="R2041" s="550">
        <v>0</v>
      </c>
    </row>
    <row r="2042" spans="1:18">
      <c r="A2042" s="626" t="s">
        <v>1806</v>
      </c>
      <c r="B2042" s="626" t="s">
        <v>148</v>
      </c>
      <c r="C2042" s="550">
        <v>17735000</v>
      </c>
      <c r="D2042" s="550">
        <v>0</v>
      </c>
      <c r="E2042" s="550">
        <v>0</v>
      </c>
      <c r="F2042" s="550">
        <v>2100000</v>
      </c>
      <c r="G2042" s="550"/>
      <c r="H2042" s="550">
        <v>0</v>
      </c>
      <c r="I2042" s="550"/>
      <c r="J2042" s="550">
        <v>2100000</v>
      </c>
      <c r="K2042" s="550">
        <v>19835000</v>
      </c>
      <c r="L2042" s="550">
        <v>19800140</v>
      </c>
      <c r="M2042" s="550">
        <v>19800140</v>
      </c>
      <c r="N2042" s="550">
        <v>0</v>
      </c>
      <c r="O2042" s="550">
        <v>0</v>
      </c>
      <c r="P2042" s="550">
        <v>0</v>
      </c>
      <c r="Q2042" s="550">
        <v>0</v>
      </c>
      <c r="R2042" s="550">
        <v>34860</v>
      </c>
    </row>
    <row r="2043" spans="1:18">
      <c r="A2043" s="626" t="s">
        <v>1804</v>
      </c>
      <c r="B2043" s="626" t="s">
        <v>2487</v>
      </c>
      <c r="C2043" s="550">
        <v>178772000</v>
      </c>
      <c r="D2043" s="550">
        <v>0</v>
      </c>
      <c r="E2043" s="550">
        <v>0</v>
      </c>
      <c r="F2043" s="550">
        <v>0</v>
      </c>
      <c r="G2043" s="550">
        <v>-25515000</v>
      </c>
      <c r="H2043" s="550">
        <v>0</v>
      </c>
      <c r="I2043" s="550">
        <v>0</v>
      </c>
      <c r="J2043" s="550">
        <v>-25515000</v>
      </c>
      <c r="K2043" s="550">
        <v>153257000</v>
      </c>
      <c r="L2043" s="550">
        <v>151829350</v>
      </c>
      <c r="M2043" s="550">
        <v>151829350</v>
      </c>
      <c r="N2043" s="550">
        <v>0</v>
      </c>
      <c r="O2043" s="550">
        <v>0</v>
      </c>
      <c r="P2043" s="550">
        <v>0</v>
      </c>
      <c r="Q2043" s="550">
        <v>0</v>
      </c>
      <c r="R2043" s="550">
        <v>1427650</v>
      </c>
    </row>
    <row r="2044" spans="1:18">
      <c r="A2044" s="622" t="s">
        <v>1805</v>
      </c>
      <c r="B2044" s="622" t="s">
        <v>321</v>
      </c>
      <c r="C2044" s="551">
        <v>32932000</v>
      </c>
      <c r="D2044" s="551">
        <v>0</v>
      </c>
      <c r="E2044" s="551">
        <v>0</v>
      </c>
      <c r="F2044" s="551">
        <v>2952000</v>
      </c>
      <c r="G2044" s="551">
        <v>0</v>
      </c>
      <c r="H2044" s="551">
        <v>0</v>
      </c>
      <c r="I2044" s="551">
        <v>0</v>
      </c>
      <c r="J2044" s="551">
        <v>2952000</v>
      </c>
      <c r="K2044" s="551">
        <v>35884000</v>
      </c>
      <c r="L2044" s="551">
        <v>35801550</v>
      </c>
      <c r="M2044" s="551">
        <v>35801550</v>
      </c>
      <c r="N2044" s="551">
        <v>0</v>
      </c>
      <c r="O2044" s="551">
        <v>0</v>
      </c>
      <c r="P2044" s="551">
        <v>0</v>
      </c>
      <c r="Q2044" s="551">
        <v>0</v>
      </c>
      <c r="R2044" s="551">
        <v>82450</v>
      </c>
    </row>
    <row r="2045" spans="1:18">
      <c r="A2045" s="626" t="s">
        <v>1806</v>
      </c>
      <c r="B2045" s="626" t="s">
        <v>144</v>
      </c>
      <c r="C2045" s="550">
        <v>28792000</v>
      </c>
      <c r="D2045" s="550">
        <v>0</v>
      </c>
      <c r="E2045" s="550">
        <v>0</v>
      </c>
      <c r="F2045" s="550">
        <v>4352000</v>
      </c>
      <c r="G2045" s="550"/>
      <c r="H2045" s="550">
        <v>0</v>
      </c>
      <c r="I2045" s="550"/>
      <c r="J2045" s="550">
        <v>4352000</v>
      </c>
      <c r="K2045" s="550">
        <v>33144000</v>
      </c>
      <c r="L2045" s="550">
        <v>33115950</v>
      </c>
      <c r="M2045" s="550">
        <v>33115950</v>
      </c>
      <c r="N2045" s="550">
        <v>0</v>
      </c>
      <c r="O2045" s="550">
        <v>0</v>
      </c>
      <c r="P2045" s="550">
        <v>0</v>
      </c>
      <c r="Q2045" s="550">
        <v>0</v>
      </c>
      <c r="R2045" s="550">
        <v>28050</v>
      </c>
    </row>
    <row r="2046" spans="1:18">
      <c r="A2046" s="626" t="s">
        <v>1806</v>
      </c>
      <c r="B2046" s="626" t="s">
        <v>204</v>
      </c>
      <c r="C2046" s="550">
        <v>2440000</v>
      </c>
      <c r="D2046" s="550">
        <v>0</v>
      </c>
      <c r="E2046" s="550">
        <v>0</v>
      </c>
      <c r="F2046" s="550">
        <v>-1000000</v>
      </c>
      <c r="G2046" s="550"/>
      <c r="H2046" s="550">
        <v>0</v>
      </c>
      <c r="I2046" s="550"/>
      <c r="J2046" s="550">
        <v>-1000000</v>
      </c>
      <c r="K2046" s="550">
        <v>1440000</v>
      </c>
      <c r="L2046" s="550">
        <v>1399800</v>
      </c>
      <c r="M2046" s="550">
        <v>1399800</v>
      </c>
      <c r="N2046" s="550">
        <v>0</v>
      </c>
      <c r="O2046" s="550">
        <v>0</v>
      </c>
      <c r="P2046" s="550">
        <v>0</v>
      </c>
      <c r="Q2046" s="550">
        <v>0</v>
      </c>
      <c r="R2046" s="550">
        <v>40200</v>
      </c>
    </row>
    <row r="2047" spans="1:18">
      <c r="A2047" s="626" t="s">
        <v>1806</v>
      </c>
      <c r="B2047" s="626" t="s">
        <v>206</v>
      </c>
      <c r="C2047" s="550">
        <v>1700000</v>
      </c>
      <c r="D2047" s="550">
        <v>0</v>
      </c>
      <c r="E2047" s="550">
        <v>0</v>
      </c>
      <c r="F2047" s="550">
        <v>-400000</v>
      </c>
      <c r="G2047" s="550"/>
      <c r="H2047" s="550">
        <v>0</v>
      </c>
      <c r="I2047" s="550"/>
      <c r="J2047" s="550">
        <v>-400000</v>
      </c>
      <c r="K2047" s="550">
        <v>1300000</v>
      </c>
      <c r="L2047" s="550">
        <v>1285800</v>
      </c>
      <c r="M2047" s="550">
        <v>1285800</v>
      </c>
      <c r="N2047" s="550">
        <v>0</v>
      </c>
      <c r="O2047" s="550">
        <v>0</v>
      </c>
      <c r="P2047" s="550">
        <v>0</v>
      </c>
      <c r="Q2047" s="550">
        <v>0</v>
      </c>
      <c r="R2047" s="550">
        <v>14200</v>
      </c>
    </row>
    <row r="2048" spans="1:18">
      <c r="A2048" s="622" t="s">
        <v>1805</v>
      </c>
      <c r="B2048" s="622" t="s">
        <v>278</v>
      </c>
      <c r="C2048" s="551">
        <v>25227000</v>
      </c>
      <c r="D2048" s="551">
        <v>0</v>
      </c>
      <c r="E2048" s="551">
        <v>0</v>
      </c>
      <c r="F2048" s="551">
        <v>6840000</v>
      </c>
      <c r="G2048" s="551">
        <v>0</v>
      </c>
      <c r="H2048" s="551">
        <v>0</v>
      </c>
      <c r="I2048" s="551">
        <v>0</v>
      </c>
      <c r="J2048" s="551">
        <v>6840000</v>
      </c>
      <c r="K2048" s="551">
        <v>32067000</v>
      </c>
      <c r="L2048" s="551">
        <v>31909250</v>
      </c>
      <c r="M2048" s="551">
        <v>31909250</v>
      </c>
      <c r="N2048" s="551">
        <v>0</v>
      </c>
      <c r="O2048" s="551">
        <v>0</v>
      </c>
      <c r="P2048" s="551">
        <v>0</v>
      </c>
      <c r="Q2048" s="551">
        <v>0</v>
      </c>
      <c r="R2048" s="551">
        <v>157750</v>
      </c>
    </row>
    <row r="2049" spans="1:18">
      <c r="A2049" s="626" t="s">
        <v>1806</v>
      </c>
      <c r="B2049" s="626" t="s">
        <v>1279</v>
      </c>
      <c r="C2049" s="550">
        <v>6000000</v>
      </c>
      <c r="D2049" s="550">
        <v>0</v>
      </c>
      <c r="E2049" s="550">
        <v>0</v>
      </c>
      <c r="F2049" s="550">
        <v>0</v>
      </c>
      <c r="G2049" s="550"/>
      <c r="H2049" s="550">
        <v>0</v>
      </c>
      <c r="I2049" s="550"/>
      <c r="J2049" s="550">
        <v>0</v>
      </c>
      <c r="K2049" s="550">
        <v>6000000</v>
      </c>
      <c r="L2049" s="550">
        <v>5937550</v>
      </c>
      <c r="M2049" s="550">
        <v>5937550</v>
      </c>
      <c r="N2049" s="550">
        <v>0</v>
      </c>
      <c r="O2049" s="550">
        <v>0</v>
      </c>
      <c r="P2049" s="550">
        <v>0</v>
      </c>
      <c r="Q2049" s="550">
        <v>0</v>
      </c>
      <c r="R2049" s="550">
        <v>62450</v>
      </c>
    </row>
    <row r="2050" spans="1:18">
      <c r="A2050" s="626" t="s">
        <v>1806</v>
      </c>
      <c r="B2050" s="626" t="s">
        <v>1280</v>
      </c>
      <c r="C2050" s="550">
        <v>2000000</v>
      </c>
      <c r="D2050" s="550">
        <v>0</v>
      </c>
      <c r="E2050" s="550">
        <v>0</v>
      </c>
      <c r="F2050" s="550">
        <v>0</v>
      </c>
      <c r="G2050" s="550"/>
      <c r="H2050" s="550">
        <v>0</v>
      </c>
      <c r="I2050" s="550"/>
      <c r="J2050" s="550">
        <v>0</v>
      </c>
      <c r="K2050" s="550">
        <v>2000000</v>
      </c>
      <c r="L2050" s="550">
        <v>1974500</v>
      </c>
      <c r="M2050" s="550">
        <v>1974500</v>
      </c>
      <c r="N2050" s="550">
        <v>0</v>
      </c>
      <c r="O2050" s="550">
        <v>0</v>
      </c>
      <c r="P2050" s="550">
        <v>0</v>
      </c>
      <c r="Q2050" s="550">
        <v>0</v>
      </c>
      <c r="R2050" s="550">
        <v>25500</v>
      </c>
    </row>
    <row r="2051" spans="1:18">
      <c r="A2051" s="626" t="s">
        <v>1806</v>
      </c>
      <c r="B2051" s="626" t="s">
        <v>2473</v>
      </c>
      <c r="C2051" s="550">
        <v>17227000</v>
      </c>
      <c r="D2051" s="550">
        <v>0</v>
      </c>
      <c r="E2051" s="550">
        <v>0</v>
      </c>
      <c r="F2051" s="550">
        <v>6840000</v>
      </c>
      <c r="G2051" s="550"/>
      <c r="H2051" s="550">
        <v>0</v>
      </c>
      <c r="I2051" s="550"/>
      <c r="J2051" s="550">
        <v>6840000</v>
      </c>
      <c r="K2051" s="550">
        <v>24067000</v>
      </c>
      <c r="L2051" s="550">
        <v>23997200</v>
      </c>
      <c r="M2051" s="550">
        <v>23997200</v>
      </c>
      <c r="N2051" s="550">
        <v>0</v>
      </c>
      <c r="O2051" s="550">
        <v>0</v>
      </c>
      <c r="P2051" s="550">
        <v>0</v>
      </c>
      <c r="Q2051" s="550">
        <v>0</v>
      </c>
      <c r="R2051" s="550">
        <v>69800</v>
      </c>
    </row>
    <row r="2052" spans="1:18">
      <c r="A2052" s="622" t="s">
        <v>1805</v>
      </c>
      <c r="B2052" s="622" t="s">
        <v>316</v>
      </c>
      <c r="C2052" s="551">
        <v>27945000</v>
      </c>
      <c r="D2052" s="551">
        <v>0</v>
      </c>
      <c r="E2052" s="551">
        <v>0</v>
      </c>
      <c r="F2052" s="551">
        <v>-2430000</v>
      </c>
      <c r="G2052" s="551">
        <v>-25515000</v>
      </c>
      <c r="H2052" s="551">
        <v>0</v>
      </c>
      <c r="I2052" s="551">
        <v>0</v>
      </c>
      <c r="J2052" s="551">
        <v>-27945000</v>
      </c>
      <c r="K2052" s="551">
        <v>0</v>
      </c>
      <c r="L2052" s="551">
        <v>0</v>
      </c>
      <c r="M2052" s="551">
        <v>0</v>
      </c>
      <c r="N2052" s="551">
        <v>0</v>
      </c>
      <c r="O2052" s="551">
        <v>0</v>
      </c>
      <c r="P2052" s="551">
        <v>0</v>
      </c>
      <c r="Q2052" s="551">
        <v>0</v>
      </c>
      <c r="R2052" s="551">
        <v>0</v>
      </c>
    </row>
    <row r="2053" spans="1:18">
      <c r="A2053" s="626" t="s">
        <v>1806</v>
      </c>
      <c r="B2053" s="626" t="s">
        <v>318</v>
      </c>
      <c r="C2053" s="550">
        <v>27945000</v>
      </c>
      <c r="D2053" s="550">
        <v>0</v>
      </c>
      <c r="E2053" s="550">
        <v>0</v>
      </c>
      <c r="F2053" s="550">
        <v>-2430000</v>
      </c>
      <c r="G2053" s="550">
        <v>-25515000</v>
      </c>
      <c r="H2053" s="550">
        <v>0</v>
      </c>
      <c r="I2053" s="550"/>
      <c r="J2053" s="550">
        <v>-27945000</v>
      </c>
      <c r="K2053" s="550">
        <v>0</v>
      </c>
      <c r="L2053" s="550">
        <v>0</v>
      </c>
      <c r="M2053" s="550">
        <v>0</v>
      </c>
      <c r="N2053" s="550">
        <v>0</v>
      </c>
      <c r="O2053" s="550">
        <v>0</v>
      </c>
      <c r="P2053" s="550">
        <v>0</v>
      </c>
      <c r="Q2053" s="550">
        <v>0</v>
      </c>
      <c r="R2053" s="550">
        <v>0</v>
      </c>
    </row>
    <row r="2054" spans="1:18">
      <c r="A2054" s="622" t="s">
        <v>1805</v>
      </c>
      <c r="B2054" s="622" t="s">
        <v>1823</v>
      </c>
      <c r="C2054" s="551">
        <v>3960000</v>
      </c>
      <c r="D2054" s="551">
        <v>0</v>
      </c>
      <c r="E2054" s="551">
        <v>0</v>
      </c>
      <c r="F2054" s="551">
        <v>0</v>
      </c>
      <c r="G2054" s="551">
        <v>0</v>
      </c>
      <c r="H2054" s="551">
        <v>0</v>
      </c>
      <c r="I2054" s="551">
        <v>0</v>
      </c>
      <c r="J2054" s="551">
        <v>0</v>
      </c>
      <c r="K2054" s="551">
        <v>3960000</v>
      </c>
      <c r="L2054" s="551">
        <v>3960000</v>
      </c>
      <c r="M2054" s="551">
        <v>3960000</v>
      </c>
      <c r="N2054" s="551">
        <v>0</v>
      </c>
      <c r="O2054" s="551">
        <v>0</v>
      </c>
      <c r="P2054" s="551">
        <v>0</v>
      </c>
      <c r="Q2054" s="551">
        <v>0</v>
      </c>
      <c r="R2054" s="551">
        <v>0</v>
      </c>
    </row>
    <row r="2055" spans="1:18">
      <c r="A2055" s="626" t="s">
        <v>1806</v>
      </c>
      <c r="B2055" s="626" t="s">
        <v>260</v>
      </c>
      <c r="C2055" s="550">
        <v>3960000</v>
      </c>
      <c r="D2055" s="550">
        <v>0</v>
      </c>
      <c r="E2055" s="550">
        <v>0</v>
      </c>
      <c r="F2055" s="550">
        <v>0</v>
      </c>
      <c r="G2055" s="550"/>
      <c r="H2055" s="550">
        <v>0</v>
      </c>
      <c r="I2055" s="550"/>
      <c r="J2055" s="550">
        <v>0</v>
      </c>
      <c r="K2055" s="550">
        <v>3960000</v>
      </c>
      <c r="L2055" s="550">
        <v>3960000</v>
      </c>
      <c r="M2055" s="550">
        <v>3960000</v>
      </c>
      <c r="N2055" s="550">
        <v>0</v>
      </c>
      <c r="O2055" s="550">
        <v>0</v>
      </c>
      <c r="P2055" s="550">
        <v>0</v>
      </c>
      <c r="Q2055" s="550">
        <v>0</v>
      </c>
      <c r="R2055" s="550">
        <v>0</v>
      </c>
    </row>
    <row r="2056" spans="1:18">
      <c r="A2056" s="622" t="s">
        <v>1805</v>
      </c>
      <c r="B2056" s="622" t="s">
        <v>159</v>
      </c>
      <c r="C2056" s="551">
        <v>12000000</v>
      </c>
      <c r="D2056" s="551">
        <v>0</v>
      </c>
      <c r="E2056" s="551">
        <v>0</v>
      </c>
      <c r="F2056" s="551">
        <v>-2810000</v>
      </c>
      <c r="G2056" s="551">
        <v>0</v>
      </c>
      <c r="H2056" s="551">
        <v>0</v>
      </c>
      <c r="I2056" s="551">
        <v>0</v>
      </c>
      <c r="J2056" s="551">
        <v>-2810000</v>
      </c>
      <c r="K2056" s="551">
        <v>9190000</v>
      </c>
      <c r="L2056" s="551">
        <v>9151080</v>
      </c>
      <c r="M2056" s="551">
        <v>9151080</v>
      </c>
      <c r="N2056" s="551">
        <v>0</v>
      </c>
      <c r="O2056" s="551">
        <v>0</v>
      </c>
      <c r="P2056" s="551">
        <v>0</v>
      </c>
      <c r="Q2056" s="551">
        <v>0</v>
      </c>
      <c r="R2056" s="551">
        <v>38920</v>
      </c>
    </row>
    <row r="2057" spans="1:18">
      <c r="A2057" s="626" t="s">
        <v>1806</v>
      </c>
      <c r="B2057" s="626" t="s">
        <v>159</v>
      </c>
      <c r="C2057" s="550">
        <v>12000000</v>
      </c>
      <c r="D2057" s="550">
        <v>0</v>
      </c>
      <c r="E2057" s="550">
        <v>0</v>
      </c>
      <c r="F2057" s="550">
        <v>-2810000</v>
      </c>
      <c r="G2057" s="550"/>
      <c r="H2057" s="550">
        <v>0</v>
      </c>
      <c r="I2057" s="550"/>
      <c r="J2057" s="550">
        <v>-2810000</v>
      </c>
      <c r="K2057" s="550">
        <v>9190000</v>
      </c>
      <c r="L2057" s="550">
        <v>9151080</v>
      </c>
      <c r="M2057" s="550">
        <v>9151080</v>
      </c>
      <c r="N2057" s="550">
        <v>0</v>
      </c>
      <c r="O2057" s="550">
        <v>0</v>
      </c>
      <c r="P2057" s="550">
        <v>0</v>
      </c>
      <c r="Q2057" s="550">
        <v>0</v>
      </c>
      <c r="R2057" s="550">
        <v>38920</v>
      </c>
    </row>
    <row r="2058" spans="1:18">
      <c r="A2058" s="622" t="s">
        <v>1805</v>
      </c>
      <c r="B2058" s="622" t="s">
        <v>160</v>
      </c>
      <c r="C2058" s="551">
        <v>10400000</v>
      </c>
      <c r="D2058" s="551">
        <v>0</v>
      </c>
      <c r="E2058" s="551">
        <v>0</v>
      </c>
      <c r="F2058" s="551">
        <v>-2352000</v>
      </c>
      <c r="G2058" s="551">
        <v>0</v>
      </c>
      <c r="H2058" s="551">
        <v>0</v>
      </c>
      <c r="I2058" s="551">
        <v>0</v>
      </c>
      <c r="J2058" s="551">
        <v>-2352000</v>
      </c>
      <c r="K2058" s="551">
        <v>8048000</v>
      </c>
      <c r="L2058" s="551">
        <v>7953360</v>
      </c>
      <c r="M2058" s="551">
        <v>7953360</v>
      </c>
      <c r="N2058" s="551">
        <v>0</v>
      </c>
      <c r="O2058" s="551">
        <v>0</v>
      </c>
      <c r="P2058" s="551">
        <v>0</v>
      </c>
      <c r="Q2058" s="551">
        <v>0</v>
      </c>
      <c r="R2058" s="551">
        <v>94640</v>
      </c>
    </row>
    <row r="2059" spans="1:18">
      <c r="A2059" s="626" t="s">
        <v>1806</v>
      </c>
      <c r="B2059" s="626" t="s">
        <v>280</v>
      </c>
      <c r="C2059" s="550">
        <v>0</v>
      </c>
      <c r="D2059" s="550">
        <v>0</v>
      </c>
      <c r="E2059" s="550">
        <v>0</v>
      </c>
      <c r="F2059" s="550">
        <v>2830000</v>
      </c>
      <c r="G2059" s="550"/>
      <c r="H2059" s="550">
        <v>0</v>
      </c>
      <c r="I2059" s="550"/>
      <c r="J2059" s="550">
        <v>2830000</v>
      </c>
      <c r="K2059" s="550">
        <v>2830000</v>
      </c>
      <c r="L2059" s="550">
        <v>2739900</v>
      </c>
      <c r="M2059" s="550">
        <v>2739900</v>
      </c>
      <c r="N2059" s="550">
        <v>0</v>
      </c>
      <c r="O2059" s="550">
        <v>0</v>
      </c>
      <c r="P2059" s="550">
        <v>0</v>
      </c>
      <c r="Q2059" s="550">
        <v>0</v>
      </c>
      <c r="R2059" s="550">
        <v>90100</v>
      </c>
    </row>
    <row r="2060" spans="1:18">
      <c r="A2060" s="626" t="s">
        <v>1806</v>
      </c>
      <c r="B2060" s="626" t="s">
        <v>2535</v>
      </c>
      <c r="C2060" s="550">
        <v>100000</v>
      </c>
      <c r="D2060" s="550">
        <v>0</v>
      </c>
      <c r="E2060" s="550">
        <v>0</v>
      </c>
      <c r="F2060" s="550">
        <v>0</v>
      </c>
      <c r="G2060" s="550"/>
      <c r="H2060" s="550">
        <v>0</v>
      </c>
      <c r="I2060" s="550"/>
      <c r="J2060" s="550">
        <v>0</v>
      </c>
      <c r="K2060" s="550">
        <v>100000</v>
      </c>
      <c r="L2060" s="550">
        <v>100000</v>
      </c>
      <c r="M2060" s="550">
        <v>100000</v>
      </c>
      <c r="N2060" s="550">
        <v>0</v>
      </c>
      <c r="O2060" s="550">
        <v>0</v>
      </c>
      <c r="P2060" s="550">
        <v>0</v>
      </c>
      <c r="Q2060" s="550">
        <v>0</v>
      </c>
      <c r="R2060" s="550">
        <v>0</v>
      </c>
    </row>
    <row r="2061" spans="1:18">
      <c r="A2061" s="626" t="s">
        <v>1806</v>
      </c>
      <c r="B2061" s="626" t="s">
        <v>1273</v>
      </c>
      <c r="C2061" s="550">
        <v>10300000</v>
      </c>
      <c r="D2061" s="550">
        <v>0</v>
      </c>
      <c r="E2061" s="550">
        <v>0</v>
      </c>
      <c r="F2061" s="550">
        <v>-5182000</v>
      </c>
      <c r="G2061" s="550"/>
      <c r="H2061" s="550">
        <v>0</v>
      </c>
      <c r="I2061" s="550"/>
      <c r="J2061" s="550">
        <v>-5182000</v>
      </c>
      <c r="K2061" s="550">
        <v>5118000</v>
      </c>
      <c r="L2061" s="550">
        <v>5113460</v>
      </c>
      <c r="M2061" s="550">
        <v>5113460</v>
      </c>
      <c r="N2061" s="550">
        <v>0</v>
      </c>
      <c r="O2061" s="550">
        <v>0</v>
      </c>
      <c r="P2061" s="550">
        <v>0</v>
      </c>
      <c r="Q2061" s="550">
        <v>0</v>
      </c>
      <c r="R2061" s="550">
        <v>4540</v>
      </c>
    </row>
    <row r="2062" spans="1:18">
      <c r="A2062" s="622" t="s">
        <v>1805</v>
      </c>
      <c r="B2062" s="622" t="s">
        <v>2447</v>
      </c>
      <c r="C2062" s="551">
        <v>12232000</v>
      </c>
      <c r="D2062" s="551">
        <v>0</v>
      </c>
      <c r="E2062" s="551">
        <v>0</v>
      </c>
      <c r="F2062" s="551">
        <v>0</v>
      </c>
      <c r="G2062" s="551">
        <v>0</v>
      </c>
      <c r="H2062" s="551">
        <v>0</v>
      </c>
      <c r="I2062" s="551">
        <v>0</v>
      </c>
      <c r="J2062" s="551">
        <v>0</v>
      </c>
      <c r="K2062" s="551">
        <v>12232000</v>
      </c>
      <c r="L2062" s="551">
        <v>12232000</v>
      </c>
      <c r="M2062" s="551">
        <v>12232000</v>
      </c>
      <c r="N2062" s="551">
        <v>0</v>
      </c>
      <c r="O2062" s="551">
        <v>0</v>
      </c>
      <c r="P2062" s="551">
        <v>0</v>
      </c>
      <c r="Q2062" s="551">
        <v>0</v>
      </c>
      <c r="R2062" s="551">
        <v>0</v>
      </c>
    </row>
    <row r="2063" spans="1:18">
      <c r="A2063" s="626" t="s">
        <v>1806</v>
      </c>
      <c r="B2063" s="626" t="s">
        <v>2482</v>
      </c>
      <c r="C2063" s="550">
        <v>12232000</v>
      </c>
      <c r="D2063" s="550">
        <v>0</v>
      </c>
      <c r="E2063" s="550">
        <v>0</v>
      </c>
      <c r="F2063" s="550">
        <v>0</v>
      </c>
      <c r="G2063" s="550"/>
      <c r="H2063" s="550">
        <v>0</v>
      </c>
      <c r="I2063" s="550"/>
      <c r="J2063" s="550">
        <v>0</v>
      </c>
      <c r="K2063" s="550">
        <v>12232000</v>
      </c>
      <c r="L2063" s="550">
        <v>12232000</v>
      </c>
      <c r="M2063" s="550">
        <v>12232000</v>
      </c>
      <c r="N2063" s="550">
        <v>0</v>
      </c>
      <c r="O2063" s="550">
        <v>0</v>
      </c>
      <c r="P2063" s="550">
        <v>0</v>
      </c>
      <c r="Q2063" s="550">
        <v>0</v>
      </c>
      <c r="R2063" s="550">
        <v>0</v>
      </c>
    </row>
    <row r="2064" spans="1:18">
      <c r="A2064" s="622" t="s">
        <v>1805</v>
      </c>
      <c r="B2064" s="622" t="s">
        <v>235</v>
      </c>
      <c r="C2064" s="551">
        <v>28740000</v>
      </c>
      <c r="D2064" s="551">
        <v>0</v>
      </c>
      <c r="E2064" s="551">
        <v>0</v>
      </c>
      <c r="F2064" s="551">
        <v>0</v>
      </c>
      <c r="G2064" s="551">
        <v>0</v>
      </c>
      <c r="H2064" s="551">
        <v>0</v>
      </c>
      <c r="I2064" s="551">
        <v>0</v>
      </c>
      <c r="J2064" s="551">
        <v>0</v>
      </c>
      <c r="K2064" s="551">
        <v>28740000</v>
      </c>
      <c r="L2064" s="551">
        <v>28730810</v>
      </c>
      <c r="M2064" s="551">
        <v>28730810</v>
      </c>
      <c r="N2064" s="551">
        <v>0</v>
      </c>
      <c r="O2064" s="551">
        <v>0</v>
      </c>
      <c r="P2064" s="551">
        <v>0</v>
      </c>
      <c r="Q2064" s="551">
        <v>0</v>
      </c>
      <c r="R2064" s="551">
        <v>9190</v>
      </c>
    </row>
    <row r="2065" spans="1:18">
      <c r="A2065" s="626" t="s">
        <v>1806</v>
      </c>
      <c r="B2065" s="626" t="s">
        <v>235</v>
      </c>
      <c r="C2065" s="550">
        <v>28740000</v>
      </c>
      <c r="D2065" s="550">
        <v>0</v>
      </c>
      <c r="E2065" s="550">
        <v>0</v>
      </c>
      <c r="F2065" s="550">
        <v>0</v>
      </c>
      <c r="G2065" s="550"/>
      <c r="H2065" s="550">
        <v>0</v>
      </c>
      <c r="I2065" s="550"/>
      <c r="J2065" s="550">
        <v>0</v>
      </c>
      <c r="K2065" s="550">
        <v>28740000</v>
      </c>
      <c r="L2065" s="550">
        <v>28730810</v>
      </c>
      <c r="M2065" s="550">
        <v>28730810</v>
      </c>
      <c r="N2065" s="550">
        <v>0</v>
      </c>
      <c r="O2065" s="550">
        <v>0</v>
      </c>
      <c r="P2065" s="550">
        <v>0</v>
      </c>
      <c r="Q2065" s="550">
        <v>0</v>
      </c>
      <c r="R2065" s="550">
        <v>9190</v>
      </c>
    </row>
    <row r="2066" spans="1:18">
      <c r="A2066" s="622" t="s">
        <v>1805</v>
      </c>
      <c r="B2066" s="622" t="s">
        <v>1882</v>
      </c>
      <c r="C2066" s="551">
        <v>1260000</v>
      </c>
      <c r="D2066" s="551">
        <v>0</v>
      </c>
      <c r="E2066" s="551">
        <v>0</v>
      </c>
      <c r="F2066" s="551">
        <v>-1000000</v>
      </c>
      <c r="G2066" s="551">
        <v>0</v>
      </c>
      <c r="H2066" s="551">
        <v>0</v>
      </c>
      <c r="I2066" s="551">
        <v>0</v>
      </c>
      <c r="J2066" s="551">
        <v>-1000000</v>
      </c>
      <c r="K2066" s="551">
        <v>260000</v>
      </c>
      <c r="L2066" s="551">
        <v>234000</v>
      </c>
      <c r="M2066" s="551">
        <v>234000</v>
      </c>
      <c r="N2066" s="551">
        <v>0</v>
      </c>
      <c r="O2066" s="551">
        <v>0</v>
      </c>
      <c r="P2066" s="551">
        <v>0</v>
      </c>
      <c r="Q2066" s="551">
        <v>0</v>
      </c>
      <c r="R2066" s="551">
        <v>26000</v>
      </c>
    </row>
    <row r="2067" spans="1:18">
      <c r="A2067" s="626" t="s">
        <v>1806</v>
      </c>
      <c r="B2067" s="623" t="s">
        <v>2409</v>
      </c>
      <c r="C2067" s="550">
        <v>1260000</v>
      </c>
      <c r="D2067" s="550">
        <v>0</v>
      </c>
      <c r="E2067" s="550">
        <v>0</v>
      </c>
      <c r="F2067" s="550">
        <v>-1000000</v>
      </c>
      <c r="G2067" s="550"/>
      <c r="H2067" s="550">
        <v>0</v>
      </c>
      <c r="I2067" s="550"/>
      <c r="J2067" s="550">
        <v>-1000000</v>
      </c>
      <c r="K2067" s="550">
        <v>260000</v>
      </c>
      <c r="L2067" s="550">
        <v>234000</v>
      </c>
      <c r="M2067" s="550">
        <v>234000</v>
      </c>
      <c r="N2067" s="550">
        <v>0</v>
      </c>
      <c r="O2067" s="550">
        <v>0</v>
      </c>
      <c r="P2067" s="550">
        <v>0</v>
      </c>
      <c r="Q2067" s="550">
        <v>0</v>
      </c>
      <c r="R2067" s="550">
        <v>26000</v>
      </c>
    </row>
    <row r="2068" spans="1:18">
      <c r="A2068" s="622" t="s">
        <v>1805</v>
      </c>
      <c r="B2068" s="622" t="s">
        <v>192</v>
      </c>
      <c r="C2068" s="551">
        <v>4066000</v>
      </c>
      <c r="D2068" s="551">
        <v>0</v>
      </c>
      <c r="E2068" s="551">
        <v>0</v>
      </c>
      <c r="F2068" s="551">
        <v>-400000</v>
      </c>
      <c r="G2068" s="551">
        <v>0</v>
      </c>
      <c r="H2068" s="551">
        <v>0</v>
      </c>
      <c r="I2068" s="551">
        <v>0</v>
      </c>
      <c r="J2068" s="551">
        <v>-400000</v>
      </c>
      <c r="K2068" s="551">
        <v>3666000</v>
      </c>
      <c r="L2068" s="551">
        <v>2662570</v>
      </c>
      <c r="M2068" s="551">
        <v>2662570</v>
      </c>
      <c r="N2068" s="551">
        <v>0</v>
      </c>
      <c r="O2068" s="551">
        <v>0</v>
      </c>
      <c r="P2068" s="551">
        <v>0</v>
      </c>
      <c r="Q2068" s="551">
        <v>0</v>
      </c>
      <c r="R2068" s="551">
        <v>1003430</v>
      </c>
    </row>
    <row r="2069" spans="1:18">
      <c r="A2069" s="626" t="s">
        <v>1806</v>
      </c>
      <c r="B2069" s="626" t="s">
        <v>226</v>
      </c>
      <c r="C2069" s="550">
        <v>2300000</v>
      </c>
      <c r="D2069" s="550">
        <v>0</v>
      </c>
      <c r="E2069" s="550">
        <v>0</v>
      </c>
      <c r="F2069" s="550">
        <v>-400000</v>
      </c>
      <c r="G2069" s="550"/>
      <c r="H2069" s="550">
        <v>0</v>
      </c>
      <c r="I2069" s="550"/>
      <c r="J2069" s="550">
        <v>-400000</v>
      </c>
      <c r="K2069" s="550">
        <v>1900000</v>
      </c>
      <c r="L2069" s="550">
        <v>1900000</v>
      </c>
      <c r="M2069" s="550">
        <v>1900000</v>
      </c>
      <c r="N2069" s="550">
        <v>0</v>
      </c>
      <c r="O2069" s="550">
        <v>0</v>
      </c>
      <c r="P2069" s="550">
        <v>0</v>
      </c>
      <c r="Q2069" s="550">
        <v>0</v>
      </c>
      <c r="R2069" s="550">
        <v>0</v>
      </c>
    </row>
    <row r="2070" spans="1:18">
      <c r="A2070" s="626" t="s">
        <v>1806</v>
      </c>
      <c r="B2070" s="626" t="s">
        <v>289</v>
      </c>
      <c r="C2070" s="550">
        <v>1000000</v>
      </c>
      <c r="D2070" s="550">
        <v>0</v>
      </c>
      <c r="E2070" s="550">
        <v>0</v>
      </c>
      <c r="F2070" s="550">
        <v>0</v>
      </c>
      <c r="G2070" s="550"/>
      <c r="H2070" s="550">
        <v>0</v>
      </c>
      <c r="I2070" s="550"/>
      <c r="J2070" s="550">
        <v>0</v>
      </c>
      <c r="K2070" s="550">
        <v>1000000</v>
      </c>
      <c r="L2070" s="550">
        <v>0</v>
      </c>
      <c r="M2070" s="550">
        <v>0</v>
      </c>
      <c r="N2070" s="550">
        <v>0</v>
      </c>
      <c r="O2070" s="550">
        <v>0</v>
      </c>
      <c r="P2070" s="550">
        <v>0</v>
      </c>
      <c r="Q2070" s="550">
        <v>0</v>
      </c>
      <c r="R2070" s="550">
        <v>1000000</v>
      </c>
    </row>
    <row r="2071" spans="1:18">
      <c r="A2071" s="626" t="s">
        <v>1806</v>
      </c>
      <c r="B2071" s="626" t="s">
        <v>225</v>
      </c>
      <c r="C2071" s="550">
        <v>766000</v>
      </c>
      <c r="D2071" s="550">
        <v>0</v>
      </c>
      <c r="E2071" s="550">
        <v>0</v>
      </c>
      <c r="F2071" s="550">
        <v>0</v>
      </c>
      <c r="G2071" s="550"/>
      <c r="H2071" s="550">
        <v>0</v>
      </c>
      <c r="I2071" s="550"/>
      <c r="J2071" s="550">
        <v>0</v>
      </c>
      <c r="K2071" s="550">
        <v>766000</v>
      </c>
      <c r="L2071" s="550">
        <v>762570</v>
      </c>
      <c r="M2071" s="550">
        <v>762570</v>
      </c>
      <c r="N2071" s="550">
        <v>0</v>
      </c>
      <c r="O2071" s="550">
        <v>0</v>
      </c>
      <c r="P2071" s="550">
        <v>0</v>
      </c>
      <c r="Q2071" s="550">
        <v>0</v>
      </c>
      <c r="R2071" s="550">
        <v>3430</v>
      </c>
    </row>
    <row r="2072" spans="1:18">
      <c r="A2072" s="622" t="s">
        <v>1805</v>
      </c>
      <c r="B2072" s="622" t="s">
        <v>322</v>
      </c>
      <c r="C2072" s="551">
        <v>1500000</v>
      </c>
      <c r="D2072" s="551">
        <v>0</v>
      </c>
      <c r="E2072" s="551">
        <v>0</v>
      </c>
      <c r="F2072" s="551">
        <v>-800000</v>
      </c>
      <c r="G2072" s="551">
        <v>0</v>
      </c>
      <c r="H2072" s="551">
        <v>0</v>
      </c>
      <c r="I2072" s="551">
        <v>0</v>
      </c>
      <c r="J2072" s="551">
        <v>-800000</v>
      </c>
      <c r="K2072" s="551">
        <v>700000</v>
      </c>
      <c r="L2072" s="551">
        <v>692100</v>
      </c>
      <c r="M2072" s="551">
        <v>692100</v>
      </c>
      <c r="N2072" s="551">
        <v>0</v>
      </c>
      <c r="O2072" s="551">
        <v>0</v>
      </c>
      <c r="P2072" s="551">
        <v>0</v>
      </c>
      <c r="Q2072" s="551">
        <v>0</v>
      </c>
      <c r="R2072" s="551">
        <v>7900</v>
      </c>
    </row>
    <row r="2073" spans="1:18">
      <c r="A2073" s="626" t="s">
        <v>1806</v>
      </c>
      <c r="B2073" s="626" t="s">
        <v>323</v>
      </c>
      <c r="C2073" s="550">
        <v>1500000</v>
      </c>
      <c r="D2073" s="550">
        <v>0</v>
      </c>
      <c r="E2073" s="550">
        <v>0</v>
      </c>
      <c r="F2073" s="550">
        <v>-800000</v>
      </c>
      <c r="G2073" s="550"/>
      <c r="H2073" s="550">
        <v>0</v>
      </c>
      <c r="I2073" s="550"/>
      <c r="J2073" s="550">
        <v>-800000</v>
      </c>
      <c r="K2073" s="550">
        <v>700000</v>
      </c>
      <c r="L2073" s="550">
        <v>692100</v>
      </c>
      <c r="M2073" s="550">
        <v>692100</v>
      </c>
      <c r="N2073" s="550">
        <v>0</v>
      </c>
      <c r="O2073" s="550">
        <v>0</v>
      </c>
      <c r="P2073" s="550">
        <v>0</v>
      </c>
      <c r="Q2073" s="550">
        <v>0</v>
      </c>
      <c r="R2073" s="550">
        <v>7900</v>
      </c>
    </row>
    <row r="2074" spans="1:18">
      <c r="A2074" s="622" t="s">
        <v>1805</v>
      </c>
      <c r="B2074" s="622" t="s">
        <v>147</v>
      </c>
      <c r="C2074" s="551">
        <v>18510000</v>
      </c>
      <c r="D2074" s="551">
        <v>0</v>
      </c>
      <c r="E2074" s="551">
        <v>0</v>
      </c>
      <c r="F2074" s="551">
        <v>0</v>
      </c>
      <c r="G2074" s="551">
        <v>0</v>
      </c>
      <c r="H2074" s="551">
        <v>0</v>
      </c>
      <c r="I2074" s="551">
        <v>0</v>
      </c>
      <c r="J2074" s="551">
        <v>0</v>
      </c>
      <c r="K2074" s="551">
        <v>18510000</v>
      </c>
      <c r="L2074" s="551">
        <v>18502630</v>
      </c>
      <c r="M2074" s="551">
        <v>18502630</v>
      </c>
      <c r="N2074" s="551">
        <v>0</v>
      </c>
      <c r="O2074" s="551">
        <v>0</v>
      </c>
      <c r="P2074" s="551">
        <v>0</v>
      </c>
      <c r="Q2074" s="551">
        <v>0</v>
      </c>
      <c r="R2074" s="551">
        <v>7370</v>
      </c>
    </row>
    <row r="2075" spans="1:18">
      <c r="A2075" s="626" t="s">
        <v>1806</v>
      </c>
      <c r="B2075" s="626" t="s">
        <v>148</v>
      </c>
      <c r="C2075" s="550">
        <v>18510000</v>
      </c>
      <c r="D2075" s="550">
        <v>0</v>
      </c>
      <c r="E2075" s="550">
        <v>0</v>
      </c>
      <c r="F2075" s="550">
        <v>0</v>
      </c>
      <c r="G2075" s="550"/>
      <c r="H2075" s="550">
        <v>0</v>
      </c>
      <c r="I2075" s="550"/>
      <c r="J2075" s="550">
        <v>0</v>
      </c>
      <c r="K2075" s="550">
        <v>18510000</v>
      </c>
      <c r="L2075" s="550">
        <v>18502630</v>
      </c>
      <c r="M2075" s="550">
        <v>18502630</v>
      </c>
      <c r="N2075" s="550">
        <v>0</v>
      </c>
      <c r="O2075" s="550">
        <v>0</v>
      </c>
      <c r="P2075" s="550">
        <v>0</v>
      </c>
      <c r="Q2075" s="550">
        <v>0</v>
      </c>
      <c r="R2075" s="550">
        <v>7370</v>
      </c>
    </row>
    <row r="2076" spans="1:18">
      <c r="A2076" s="626" t="s">
        <v>1804</v>
      </c>
      <c r="B2076" s="626" t="s">
        <v>2489</v>
      </c>
      <c r="C2076" s="550">
        <v>613504000</v>
      </c>
      <c r="D2076" s="550">
        <v>0</v>
      </c>
      <c r="E2076" s="550">
        <v>0</v>
      </c>
      <c r="F2076" s="550">
        <v>0</v>
      </c>
      <c r="G2076" s="550">
        <v>-49189000</v>
      </c>
      <c r="H2076" s="550">
        <v>0</v>
      </c>
      <c r="I2076" s="550">
        <v>0</v>
      </c>
      <c r="J2076" s="550">
        <v>-49189000</v>
      </c>
      <c r="K2076" s="550">
        <v>564315000</v>
      </c>
      <c r="L2076" s="550">
        <v>553858046</v>
      </c>
      <c r="M2076" s="550">
        <v>553858046</v>
      </c>
      <c r="N2076" s="550">
        <v>0</v>
      </c>
      <c r="O2076" s="550">
        <v>0</v>
      </c>
      <c r="P2076" s="550">
        <v>0</v>
      </c>
      <c r="Q2076" s="550">
        <v>0</v>
      </c>
      <c r="R2076" s="550">
        <v>10456954</v>
      </c>
    </row>
    <row r="2077" spans="1:18">
      <c r="A2077" s="622" t="s">
        <v>1805</v>
      </c>
      <c r="B2077" s="622" t="s">
        <v>321</v>
      </c>
      <c r="C2077" s="551">
        <v>59355000</v>
      </c>
      <c r="D2077" s="551">
        <v>0</v>
      </c>
      <c r="E2077" s="551">
        <v>0</v>
      </c>
      <c r="F2077" s="551">
        <v>7403000</v>
      </c>
      <c r="G2077" s="551">
        <v>0</v>
      </c>
      <c r="H2077" s="551">
        <v>0</v>
      </c>
      <c r="I2077" s="551">
        <v>0</v>
      </c>
      <c r="J2077" s="551">
        <v>7403000</v>
      </c>
      <c r="K2077" s="551">
        <v>66758000</v>
      </c>
      <c r="L2077" s="551">
        <v>65747810</v>
      </c>
      <c r="M2077" s="551">
        <v>65747810</v>
      </c>
      <c r="N2077" s="551">
        <v>0</v>
      </c>
      <c r="O2077" s="551">
        <v>0</v>
      </c>
      <c r="P2077" s="551">
        <v>0</v>
      </c>
      <c r="Q2077" s="551">
        <v>0</v>
      </c>
      <c r="R2077" s="551">
        <v>1010190</v>
      </c>
    </row>
    <row r="2078" spans="1:18">
      <c r="A2078" s="626" t="s">
        <v>1806</v>
      </c>
      <c r="B2078" s="626" t="s">
        <v>144</v>
      </c>
      <c r="C2078" s="550">
        <v>56655000</v>
      </c>
      <c r="D2078" s="550">
        <v>0</v>
      </c>
      <c r="E2078" s="550">
        <v>0</v>
      </c>
      <c r="F2078" s="550">
        <v>7903000</v>
      </c>
      <c r="G2078" s="550"/>
      <c r="H2078" s="550">
        <v>0</v>
      </c>
      <c r="I2078" s="550"/>
      <c r="J2078" s="550">
        <v>7903000</v>
      </c>
      <c r="K2078" s="550">
        <v>64558000</v>
      </c>
      <c r="L2078" s="550">
        <v>64049930</v>
      </c>
      <c r="M2078" s="550">
        <v>64049930</v>
      </c>
      <c r="N2078" s="550">
        <v>0</v>
      </c>
      <c r="O2078" s="550">
        <v>0</v>
      </c>
      <c r="P2078" s="550">
        <v>0</v>
      </c>
      <c r="Q2078" s="550">
        <v>0</v>
      </c>
      <c r="R2078" s="550">
        <v>508070</v>
      </c>
    </row>
    <row r="2079" spans="1:18">
      <c r="A2079" s="626" t="s">
        <v>1806</v>
      </c>
      <c r="B2079" s="626" t="s">
        <v>204</v>
      </c>
      <c r="C2079" s="550">
        <v>2100000</v>
      </c>
      <c r="D2079" s="550">
        <v>0</v>
      </c>
      <c r="E2079" s="550">
        <v>0</v>
      </c>
      <c r="F2079" s="550">
        <v>-500000</v>
      </c>
      <c r="G2079" s="550"/>
      <c r="H2079" s="550">
        <v>0</v>
      </c>
      <c r="I2079" s="550"/>
      <c r="J2079" s="550">
        <v>-500000</v>
      </c>
      <c r="K2079" s="550">
        <v>1600000</v>
      </c>
      <c r="L2079" s="550">
        <v>1147880</v>
      </c>
      <c r="M2079" s="550">
        <v>1147880</v>
      </c>
      <c r="N2079" s="550">
        <v>0</v>
      </c>
      <c r="O2079" s="550">
        <v>0</v>
      </c>
      <c r="P2079" s="550">
        <v>0</v>
      </c>
      <c r="Q2079" s="550">
        <v>0</v>
      </c>
      <c r="R2079" s="550">
        <v>452120</v>
      </c>
    </row>
    <row r="2080" spans="1:18">
      <c r="A2080" s="626" t="s">
        <v>1806</v>
      </c>
      <c r="B2080" s="626" t="s">
        <v>206</v>
      </c>
      <c r="C2080" s="550">
        <v>600000</v>
      </c>
      <c r="D2080" s="550">
        <v>0</v>
      </c>
      <c r="E2080" s="550">
        <v>0</v>
      </c>
      <c r="F2080" s="550">
        <v>0</v>
      </c>
      <c r="G2080" s="550"/>
      <c r="H2080" s="550">
        <v>0</v>
      </c>
      <c r="I2080" s="550"/>
      <c r="J2080" s="550">
        <v>0</v>
      </c>
      <c r="K2080" s="550">
        <v>600000</v>
      </c>
      <c r="L2080" s="550">
        <v>550000</v>
      </c>
      <c r="M2080" s="550">
        <v>550000</v>
      </c>
      <c r="N2080" s="550">
        <v>0</v>
      </c>
      <c r="O2080" s="550">
        <v>0</v>
      </c>
      <c r="P2080" s="550">
        <v>0</v>
      </c>
      <c r="Q2080" s="550">
        <v>0</v>
      </c>
      <c r="R2080" s="550">
        <v>50000</v>
      </c>
    </row>
    <row r="2081" spans="1:18">
      <c r="A2081" s="622" t="s">
        <v>1805</v>
      </c>
      <c r="B2081" s="622" t="s">
        <v>278</v>
      </c>
      <c r="C2081" s="551">
        <v>89595000</v>
      </c>
      <c r="D2081" s="551">
        <v>0</v>
      </c>
      <c r="E2081" s="551">
        <v>0</v>
      </c>
      <c r="F2081" s="551">
        <v>2449000</v>
      </c>
      <c r="G2081" s="551">
        <v>0</v>
      </c>
      <c r="H2081" s="551">
        <v>0</v>
      </c>
      <c r="I2081" s="551">
        <v>0</v>
      </c>
      <c r="J2081" s="551">
        <v>2449000</v>
      </c>
      <c r="K2081" s="551">
        <v>92044000</v>
      </c>
      <c r="L2081" s="551">
        <v>90813950</v>
      </c>
      <c r="M2081" s="551">
        <v>90813950</v>
      </c>
      <c r="N2081" s="551">
        <v>0</v>
      </c>
      <c r="O2081" s="551">
        <v>0</v>
      </c>
      <c r="P2081" s="551">
        <v>0</v>
      </c>
      <c r="Q2081" s="551">
        <v>0</v>
      </c>
      <c r="R2081" s="551">
        <v>1230050</v>
      </c>
    </row>
    <row r="2082" spans="1:18">
      <c r="A2082" s="626" t="s">
        <v>1806</v>
      </c>
      <c r="B2082" s="626" t="s">
        <v>279</v>
      </c>
      <c r="C2082" s="550">
        <v>43069000</v>
      </c>
      <c r="D2082" s="550">
        <v>0</v>
      </c>
      <c r="E2082" s="550">
        <v>0</v>
      </c>
      <c r="F2082" s="550">
        <v>-10403000</v>
      </c>
      <c r="G2082" s="550"/>
      <c r="H2082" s="550">
        <v>0</v>
      </c>
      <c r="I2082" s="550"/>
      <c r="J2082" s="550">
        <v>-10403000</v>
      </c>
      <c r="K2082" s="550">
        <v>32666000</v>
      </c>
      <c r="L2082" s="550">
        <v>32182220</v>
      </c>
      <c r="M2082" s="550">
        <v>32182220</v>
      </c>
      <c r="N2082" s="550">
        <v>0</v>
      </c>
      <c r="O2082" s="550">
        <v>0</v>
      </c>
      <c r="P2082" s="550">
        <v>0</v>
      </c>
      <c r="Q2082" s="550">
        <v>0</v>
      </c>
      <c r="R2082" s="550">
        <v>483780</v>
      </c>
    </row>
    <row r="2083" spans="1:18">
      <c r="A2083" s="626" t="s">
        <v>1806</v>
      </c>
      <c r="B2083" s="626" t="s">
        <v>202</v>
      </c>
      <c r="C2083" s="550">
        <v>46526000</v>
      </c>
      <c r="D2083" s="550">
        <v>0</v>
      </c>
      <c r="E2083" s="550">
        <v>0</v>
      </c>
      <c r="F2083" s="550">
        <v>12852000</v>
      </c>
      <c r="G2083" s="550"/>
      <c r="H2083" s="550">
        <v>0</v>
      </c>
      <c r="I2083" s="550"/>
      <c r="J2083" s="550">
        <v>12852000</v>
      </c>
      <c r="K2083" s="550">
        <v>59378000</v>
      </c>
      <c r="L2083" s="550">
        <v>58631730</v>
      </c>
      <c r="M2083" s="550">
        <v>58631730</v>
      </c>
      <c r="N2083" s="550">
        <v>0</v>
      </c>
      <c r="O2083" s="550">
        <v>0</v>
      </c>
      <c r="P2083" s="550">
        <v>0</v>
      </c>
      <c r="Q2083" s="550">
        <v>0</v>
      </c>
      <c r="R2083" s="550">
        <v>746270</v>
      </c>
    </row>
    <row r="2084" spans="1:18">
      <c r="A2084" s="622" t="s">
        <v>1805</v>
      </c>
      <c r="B2084" s="622" t="s">
        <v>316</v>
      </c>
      <c r="C2084" s="551">
        <v>53979000</v>
      </c>
      <c r="D2084" s="551">
        <v>0</v>
      </c>
      <c r="E2084" s="551">
        <v>0</v>
      </c>
      <c r="F2084" s="551">
        <v>0</v>
      </c>
      <c r="G2084" s="551">
        <v>-49189000</v>
      </c>
      <c r="H2084" s="551">
        <v>0</v>
      </c>
      <c r="I2084" s="551">
        <v>0</v>
      </c>
      <c r="J2084" s="551">
        <v>-49189000</v>
      </c>
      <c r="K2084" s="551">
        <v>4790000</v>
      </c>
      <c r="L2084" s="551">
        <v>4790000</v>
      </c>
      <c r="M2084" s="551">
        <v>4790000</v>
      </c>
      <c r="N2084" s="551">
        <v>0</v>
      </c>
      <c r="O2084" s="551">
        <v>0</v>
      </c>
      <c r="P2084" s="551">
        <v>0</v>
      </c>
      <c r="Q2084" s="551">
        <v>0</v>
      </c>
      <c r="R2084" s="551">
        <v>0</v>
      </c>
    </row>
    <row r="2085" spans="1:18">
      <c r="A2085" s="626" t="s">
        <v>1806</v>
      </c>
      <c r="B2085" s="626" t="s">
        <v>318</v>
      </c>
      <c r="C2085" s="550">
        <v>53979000</v>
      </c>
      <c r="D2085" s="550">
        <v>0</v>
      </c>
      <c r="E2085" s="550">
        <v>0</v>
      </c>
      <c r="F2085" s="550">
        <v>0</v>
      </c>
      <c r="G2085" s="550">
        <v>-49189000</v>
      </c>
      <c r="H2085" s="550">
        <v>0</v>
      </c>
      <c r="I2085" s="550"/>
      <c r="J2085" s="550">
        <v>-49189000</v>
      </c>
      <c r="K2085" s="550">
        <v>4790000</v>
      </c>
      <c r="L2085" s="550">
        <v>4790000</v>
      </c>
      <c r="M2085" s="550">
        <v>4790000</v>
      </c>
      <c r="N2085" s="550">
        <v>0</v>
      </c>
      <c r="O2085" s="550">
        <v>0</v>
      </c>
      <c r="P2085" s="550">
        <v>0</v>
      </c>
      <c r="Q2085" s="550">
        <v>0</v>
      </c>
      <c r="R2085" s="550">
        <v>0</v>
      </c>
    </row>
    <row r="2086" spans="1:18">
      <c r="A2086" s="622" t="s">
        <v>1805</v>
      </c>
      <c r="B2086" s="622" t="s">
        <v>160</v>
      </c>
      <c r="C2086" s="551">
        <v>46736000</v>
      </c>
      <c r="D2086" s="551">
        <v>0</v>
      </c>
      <c r="E2086" s="551">
        <v>0</v>
      </c>
      <c r="F2086" s="551">
        <v>-11608000</v>
      </c>
      <c r="G2086" s="551">
        <v>0</v>
      </c>
      <c r="H2086" s="551">
        <v>0</v>
      </c>
      <c r="I2086" s="551">
        <v>0</v>
      </c>
      <c r="J2086" s="551">
        <v>-11608000</v>
      </c>
      <c r="K2086" s="551">
        <v>35128000</v>
      </c>
      <c r="L2086" s="551">
        <v>34483590</v>
      </c>
      <c r="M2086" s="551">
        <v>34483590</v>
      </c>
      <c r="N2086" s="551">
        <v>0</v>
      </c>
      <c r="O2086" s="551">
        <v>0</v>
      </c>
      <c r="P2086" s="551">
        <v>0</v>
      </c>
      <c r="Q2086" s="551">
        <v>0</v>
      </c>
      <c r="R2086" s="551">
        <v>644410</v>
      </c>
    </row>
    <row r="2087" spans="1:18">
      <c r="A2087" s="626" t="s">
        <v>1806</v>
      </c>
      <c r="B2087" s="626" t="s">
        <v>161</v>
      </c>
      <c r="C2087" s="550">
        <v>20021000</v>
      </c>
      <c r="D2087" s="550">
        <v>0</v>
      </c>
      <c r="E2087" s="550">
        <v>0</v>
      </c>
      <c r="F2087" s="550">
        <v>-500000</v>
      </c>
      <c r="G2087" s="550"/>
      <c r="H2087" s="550">
        <v>0</v>
      </c>
      <c r="I2087" s="550"/>
      <c r="J2087" s="550">
        <v>-500000</v>
      </c>
      <c r="K2087" s="550">
        <v>19521000</v>
      </c>
      <c r="L2087" s="550">
        <v>19352970</v>
      </c>
      <c r="M2087" s="550">
        <v>19352970</v>
      </c>
      <c r="N2087" s="550">
        <v>0</v>
      </c>
      <c r="O2087" s="550">
        <v>0</v>
      </c>
      <c r="P2087" s="550">
        <v>0</v>
      </c>
      <c r="Q2087" s="550">
        <v>0</v>
      </c>
      <c r="R2087" s="550">
        <v>168030</v>
      </c>
    </row>
    <row r="2088" spans="1:18">
      <c r="A2088" s="626" t="s">
        <v>1806</v>
      </c>
      <c r="B2088" s="626" t="s">
        <v>364</v>
      </c>
      <c r="C2088" s="550">
        <v>26715000</v>
      </c>
      <c r="D2088" s="550">
        <v>0</v>
      </c>
      <c r="E2088" s="550">
        <v>0</v>
      </c>
      <c r="F2088" s="550">
        <v>-11108000</v>
      </c>
      <c r="G2088" s="550"/>
      <c r="H2088" s="550">
        <v>0</v>
      </c>
      <c r="I2088" s="550"/>
      <c r="J2088" s="550">
        <v>-11108000</v>
      </c>
      <c r="K2088" s="550">
        <v>15607000</v>
      </c>
      <c r="L2088" s="550">
        <v>15130620</v>
      </c>
      <c r="M2088" s="550">
        <v>15130620</v>
      </c>
      <c r="N2088" s="550">
        <v>0</v>
      </c>
      <c r="O2088" s="550">
        <v>0</v>
      </c>
      <c r="P2088" s="550">
        <v>0</v>
      </c>
      <c r="Q2088" s="550">
        <v>0</v>
      </c>
      <c r="R2088" s="550">
        <v>476380</v>
      </c>
    </row>
    <row r="2089" spans="1:18">
      <c r="A2089" s="622" t="s">
        <v>1805</v>
      </c>
      <c r="B2089" s="622" t="s">
        <v>235</v>
      </c>
      <c r="C2089" s="551">
        <v>69670000</v>
      </c>
      <c r="D2089" s="551">
        <v>0</v>
      </c>
      <c r="E2089" s="551">
        <v>0</v>
      </c>
      <c r="F2089" s="551">
        <v>8057000</v>
      </c>
      <c r="G2089" s="551">
        <v>0</v>
      </c>
      <c r="H2089" s="551">
        <v>0</v>
      </c>
      <c r="I2089" s="551">
        <v>0</v>
      </c>
      <c r="J2089" s="551">
        <v>8057000</v>
      </c>
      <c r="K2089" s="551">
        <v>77727000</v>
      </c>
      <c r="L2089" s="551">
        <v>76204780</v>
      </c>
      <c r="M2089" s="551">
        <v>76204780</v>
      </c>
      <c r="N2089" s="551">
        <v>0</v>
      </c>
      <c r="O2089" s="551">
        <v>0</v>
      </c>
      <c r="P2089" s="551">
        <v>0</v>
      </c>
      <c r="Q2089" s="551">
        <v>0</v>
      </c>
      <c r="R2089" s="551">
        <v>1522220</v>
      </c>
    </row>
    <row r="2090" spans="1:18">
      <c r="A2090" s="626" t="s">
        <v>1806</v>
      </c>
      <c r="B2090" s="626" t="s">
        <v>235</v>
      </c>
      <c r="C2090" s="550">
        <v>69670000</v>
      </c>
      <c r="D2090" s="550">
        <v>0</v>
      </c>
      <c r="E2090" s="550">
        <v>0</v>
      </c>
      <c r="F2090" s="550">
        <v>8057000</v>
      </c>
      <c r="G2090" s="550"/>
      <c r="H2090" s="550">
        <v>0</v>
      </c>
      <c r="I2090" s="550"/>
      <c r="J2090" s="550">
        <v>8057000</v>
      </c>
      <c r="K2090" s="550">
        <v>77727000</v>
      </c>
      <c r="L2090" s="550">
        <v>76204780</v>
      </c>
      <c r="M2090" s="550">
        <v>76204780</v>
      </c>
      <c r="N2090" s="550">
        <v>0</v>
      </c>
      <c r="O2090" s="550">
        <v>0</v>
      </c>
      <c r="P2090" s="550">
        <v>0</v>
      </c>
      <c r="Q2090" s="550">
        <v>0</v>
      </c>
      <c r="R2090" s="550">
        <v>1522220</v>
      </c>
    </row>
    <row r="2091" spans="1:18">
      <c r="A2091" s="622" t="s">
        <v>1805</v>
      </c>
      <c r="B2091" s="622" t="s">
        <v>464</v>
      </c>
      <c r="C2091" s="551">
        <v>13000000</v>
      </c>
      <c r="D2091" s="551">
        <v>0</v>
      </c>
      <c r="E2091" s="551">
        <v>0</v>
      </c>
      <c r="F2091" s="551">
        <v>0</v>
      </c>
      <c r="G2091" s="551">
        <v>0</v>
      </c>
      <c r="H2091" s="551">
        <v>0</v>
      </c>
      <c r="I2091" s="551">
        <v>0</v>
      </c>
      <c r="J2091" s="551">
        <v>0</v>
      </c>
      <c r="K2091" s="551">
        <v>13000000</v>
      </c>
      <c r="L2091" s="551">
        <v>13000000</v>
      </c>
      <c r="M2091" s="551">
        <v>13000000</v>
      </c>
      <c r="N2091" s="551">
        <v>0</v>
      </c>
      <c r="O2091" s="551">
        <v>0</v>
      </c>
      <c r="P2091" s="551">
        <v>0</v>
      </c>
      <c r="Q2091" s="551">
        <v>0</v>
      </c>
      <c r="R2091" s="551">
        <v>0</v>
      </c>
    </row>
    <row r="2092" spans="1:18">
      <c r="A2092" s="626" t="s">
        <v>1806</v>
      </c>
      <c r="B2092" s="626" t="s">
        <v>406</v>
      </c>
      <c r="C2092" s="550">
        <v>13000000</v>
      </c>
      <c r="D2092" s="550">
        <v>0</v>
      </c>
      <c r="E2092" s="550">
        <v>0</v>
      </c>
      <c r="F2092" s="550">
        <v>0</v>
      </c>
      <c r="G2092" s="550"/>
      <c r="H2092" s="550">
        <v>0</v>
      </c>
      <c r="I2092" s="550"/>
      <c r="J2092" s="550">
        <v>0</v>
      </c>
      <c r="K2092" s="550">
        <v>13000000</v>
      </c>
      <c r="L2092" s="550">
        <v>13000000</v>
      </c>
      <c r="M2092" s="550">
        <v>13000000</v>
      </c>
      <c r="N2092" s="550">
        <v>0</v>
      </c>
      <c r="O2092" s="550">
        <v>0</v>
      </c>
      <c r="P2092" s="550">
        <v>0</v>
      </c>
      <c r="Q2092" s="550">
        <v>0</v>
      </c>
      <c r="R2092" s="550">
        <v>0</v>
      </c>
    </row>
    <row r="2093" spans="1:18">
      <c r="A2093" s="622" t="s">
        <v>1805</v>
      </c>
      <c r="B2093" s="622" t="s">
        <v>145</v>
      </c>
      <c r="C2093" s="551">
        <v>221461000</v>
      </c>
      <c r="D2093" s="551">
        <v>0</v>
      </c>
      <c r="E2093" s="551">
        <v>0</v>
      </c>
      <c r="F2093" s="551">
        <v>4168000</v>
      </c>
      <c r="G2093" s="551">
        <v>0</v>
      </c>
      <c r="H2093" s="551">
        <v>0</v>
      </c>
      <c r="I2093" s="551">
        <v>0</v>
      </c>
      <c r="J2093" s="551">
        <v>4168000</v>
      </c>
      <c r="K2093" s="551">
        <v>225629000</v>
      </c>
      <c r="L2093" s="551">
        <v>225265956</v>
      </c>
      <c r="M2093" s="551">
        <v>225265956</v>
      </c>
      <c r="N2093" s="551">
        <v>0</v>
      </c>
      <c r="O2093" s="551">
        <v>0</v>
      </c>
      <c r="P2093" s="551">
        <v>0</v>
      </c>
      <c r="Q2093" s="551">
        <v>0</v>
      </c>
      <c r="R2093" s="551">
        <v>363044</v>
      </c>
    </row>
    <row r="2094" spans="1:18">
      <c r="A2094" s="626" t="s">
        <v>1806</v>
      </c>
      <c r="B2094" s="626" t="s">
        <v>146</v>
      </c>
      <c r="C2094" s="550">
        <v>221461000</v>
      </c>
      <c r="D2094" s="550">
        <v>0</v>
      </c>
      <c r="E2094" s="550">
        <v>0</v>
      </c>
      <c r="F2094" s="550">
        <v>4168000</v>
      </c>
      <c r="G2094" s="550"/>
      <c r="H2094" s="550">
        <v>0</v>
      </c>
      <c r="I2094" s="550"/>
      <c r="J2094" s="550">
        <v>4168000</v>
      </c>
      <c r="K2094" s="550">
        <v>225629000</v>
      </c>
      <c r="L2094" s="550">
        <v>225265956</v>
      </c>
      <c r="M2094" s="550">
        <v>225265956</v>
      </c>
      <c r="N2094" s="550">
        <v>0</v>
      </c>
      <c r="O2094" s="550">
        <v>0</v>
      </c>
      <c r="P2094" s="550">
        <v>0</v>
      </c>
      <c r="Q2094" s="550">
        <v>0</v>
      </c>
      <c r="R2094" s="550">
        <v>363044</v>
      </c>
    </row>
    <row r="2095" spans="1:18">
      <c r="A2095" s="622" t="s">
        <v>1805</v>
      </c>
      <c r="B2095" s="622" t="s">
        <v>1882</v>
      </c>
      <c r="C2095" s="551">
        <v>1020000</v>
      </c>
      <c r="D2095" s="551">
        <v>0</v>
      </c>
      <c r="E2095" s="551">
        <v>0</v>
      </c>
      <c r="F2095" s="551">
        <v>0</v>
      </c>
      <c r="G2095" s="551">
        <v>0</v>
      </c>
      <c r="H2095" s="551">
        <v>0</v>
      </c>
      <c r="I2095" s="551">
        <v>0</v>
      </c>
      <c r="J2095" s="551">
        <v>0</v>
      </c>
      <c r="K2095" s="551">
        <v>1020000</v>
      </c>
      <c r="L2095" s="551">
        <v>953600</v>
      </c>
      <c r="M2095" s="551">
        <v>953600</v>
      </c>
      <c r="N2095" s="551">
        <v>0</v>
      </c>
      <c r="O2095" s="551">
        <v>0</v>
      </c>
      <c r="P2095" s="551">
        <v>0</v>
      </c>
      <c r="Q2095" s="551">
        <v>0</v>
      </c>
      <c r="R2095" s="551">
        <v>66400</v>
      </c>
    </row>
    <row r="2096" spans="1:18">
      <c r="A2096" s="626" t="s">
        <v>1806</v>
      </c>
      <c r="B2096" s="623" t="s">
        <v>2409</v>
      </c>
      <c r="C2096" s="550">
        <v>1020000</v>
      </c>
      <c r="D2096" s="550">
        <v>0</v>
      </c>
      <c r="E2096" s="550">
        <v>0</v>
      </c>
      <c r="F2096" s="550">
        <v>0</v>
      </c>
      <c r="G2096" s="550"/>
      <c r="H2096" s="550">
        <v>0</v>
      </c>
      <c r="I2096" s="550"/>
      <c r="J2096" s="550">
        <v>0</v>
      </c>
      <c r="K2096" s="550">
        <v>1020000</v>
      </c>
      <c r="L2096" s="550">
        <v>953600</v>
      </c>
      <c r="M2096" s="550">
        <v>953600</v>
      </c>
      <c r="N2096" s="550">
        <v>0</v>
      </c>
      <c r="O2096" s="550">
        <v>0</v>
      </c>
      <c r="P2096" s="550">
        <v>0</v>
      </c>
      <c r="Q2096" s="550">
        <v>0</v>
      </c>
      <c r="R2096" s="550">
        <v>66400</v>
      </c>
    </row>
    <row r="2097" spans="1:18">
      <c r="A2097" s="622" t="s">
        <v>1805</v>
      </c>
      <c r="B2097" s="622" t="s">
        <v>192</v>
      </c>
      <c r="C2097" s="551">
        <v>11003000</v>
      </c>
      <c r="D2097" s="551">
        <v>0</v>
      </c>
      <c r="E2097" s="551">
        <v>0</v>
      </c>
      <c r="F2097" s="551">
        <v>-350000</v>
      </c>
      <c r="G2097" s="551">
        <v>0</v>
      </c>
      <c r="H2097" s="551">
        <v>0</v>
      </c>
      <c r="I2097" s="551">
        <v>0</v>
      </c>
      <c r="J2097" s="551">
        <v>-350000</v>
      </c>
      <c r="K2097" s="551">
        <v>10653000</v>
      </c>
      <c r="L2097" s="551">
        <v>6678210</v>
      </c>
      <c r="M2097" s="551">
        <v>6678210</v>
      </c>
      <c r="N2097" s="551">
        <v>0</v>
      </c>
      <c r="O2097" s="551">
        <v>0</v>
      </c>
      <c r="P2097" s="551">
        <v>0</v>
      </c>
      <c r="Q2097" s="551">
        <v>0</v>
      </c>
      <c r="R2097" s="551">
        <v>3974790</v>
      </c>
    </row>
    <row r="2098" spans="1:18">
      <c r="A2098" s="626" t="s">
        <v>1806</v>
      </c>
      <c r="B2098" s="626" t="s">
        <v>226</v>
      </c>
      <c r="C2098" s="550">
        <v>6200000</v>
      </c>
      <c r="D2098" s="550">
        <v>0</v>
      </c>
      <c r="E2098" s="550">
        <v>0</v>
      </c>
      <c r="F2098" s="550">
        <v>-500000</v>
      </c>
      <c r="G2098" s="550"/>
      <c r="H2098" s="550">
        <v>0</v>
      </c>
      <c r="I2098" s="550"/>
      <c r="J2098" s="550">
        <v>-500000</v>
      </c>
      <c r="K2098" s="550">
        <v>5700000</v>
      </c>
      <c r="L2098" s="550">
        <v>4434840</v>
      </c>
      <c r="M2098" s="550">
        <v>4434840</v>
      </c>
      <c r="N2098" s="550">
        <v>0</v>
      </c>
      <c r="O2098" s="550">
        <v>0</v>
      </c>
      <c r="P2098" s="550">
        <v>0</v>
      </c>
      <c r="Q2098" s="550">
        <v>0</v>
      </c>
      <c r="R2098" s="550">
        <v>1265160</v>
      </c>
    </row>
    <row r="2099" spans="1:18">
      <c r="A2099" s="626" t="s">
        <v>1806</v>
      </c>
      <c r="B2099" s="626" t="s">
        <v>225</v>
      </c>
      <c r="C2099" s="550">
        <v>4803000</v>
      </c>
      <c r="D2099" s="550">
        <v>0</v>
      </c>
      <c r="E2099" s="550">
        <v>0</v>
      </c>
      <c r="F2099" s="550">
        <v>150000</v>
      </c>
      <c r="G2099" s="550"/>
      <c r="H2099" s="550">
        <v>0</v>
      </c>
      <c r="I2099" s="550"/>
      <c r="J2099" s="550">
        <v>150000</v>
      </c>
      <c r="K2099" s="550">
        <v>4953000</v>
      </c>
      <c r="L2099" s="550">
        <v>2243370</v>
      </c>
      <c r="M2099" s="550">
        <v>2243370</v>
      </c>
      <c r="N2099" s="550">
        <v>0</v>
      </c>
      <c r="O2099" s="550">
        <v>0</v>
      </c>
      <c r="P2099" s="550">
        <v>0</v>
      </c>
      <c r="Q2099" s="550">
        <v>0</v>
      </c>
      <c r="R2099" s="550">
        <v>2709630</v>
      </c>
    </row>
    <row r="2100" spans="1:18">
      <c r="A2100" s="622" t="s">
        <v>1805</v>
      </c>
      <c r="B2100" s="622" t="s">
        <v>322</v>
      </c>
      <c r="C2100" s="551">
        <v>13185000</v>
      </c>
      <c r="D2100" s="551">
        <v>0</v>
      </c>
      <c r="E2100" s="551">
        <v>0</v>
      </c>
      <c r="F2100" s="551">
        <v>-10119000</v>
      </c>
      <c r="G2100" s="551">
        <v>0</v>
      </c>
      <c r="H2100" s="551">
        <v>0</v>
      </c>
      <c r="I2100" s="551">
        <v>0</v>
      </c>
      <c r="J2100" s="551">
        <v>-10119000</v>
      </c>
      <c r="K2100" s="551">
        <v>3066000</v>
      </c>
      <c r="L2100" s="551">
        <v>3008670</v>
      </c>
      <c r="M2100" s="551">
        <v>3008670</v>
      </c>
      <c r="N2100" s="551">
        <v>0</v>
      </c>
      <c r="O2100" s="551">
        <v>0</v>
      </c>
      <c r="P2100" s="551">
        <v>0</v>
      </c>
      <c r="Q2100" s="551">
        <v>0</v>
      </c>
      <c r="R2100" s="551">
        <v>57330</v>
      </c>
    </row>
    <row r="2101" spans="1:18">
      <c r="A2101" s="626" t="s">
        <v>1806</v>
      </c>
      <c r="B2101" s="626" t="s">
        <v>323</v>
      </c>
      <c r="C2101" s="550">
        <v>9185000</v>
      </c>
      <c r="D2101" s="550">
        <v>0</v>
      </c>
      <c r="E2101" s="550">
        <v>0</v>
      </c>
      <c r="F2101" s="550">
        <v>-6119000</v>
      </c>
      <c r="G2101" s="550"/>
      <c r="H2101" s="550">
        <v>0</v>
      </c>
      <c r="I2101" s="550"/>
      <c r="J2101" s="550">
        <v>-6119000</v>
      </c>
      <c r="K2101" s="550">
        <v>3066000</v>
      </c>
      <c r="L2101" s="550">
        <v>3008670</v>
      </c>
      <c r="M2101" s="550">
        <v>3008670</v>
      </c>
      <c r="N2101" s="550">
        <v>0</v>
      </c>
      <c r="O2101" s="550">
        <v>0</v>
      </c>
      <c r="P2101" s="550">
        <v>0</v>
      </c>
      <c r="Q2101" s="550">
        <v>0</v>
      </c>
      <c r="R2101" s="550">
        <v>57330</v>
      </c>
    </row>
    <row r="2102" spans="1:18">
      <c r="A2102" s="626" t="s">
        <v>1806</v>
      </c>
      <c r="B2102" s="626" t="s">
        <v>2488</v>
      </c>
      <c r="C2102" s="550">
        <v>4000000</v>
      </c>
      <c r="D2102" s="550">
        <v>0</v>
      </c>
      <c r="E2102" s="550">
        <v>0</v>
      </c>
      <c r="F2102" s="550">
        <v>-4000000</v>
      </c>
      <c r="G2102" s="550"/>
      <c r="H2102" s="550">
        <v>0</v>
      </c>
      <c r="I2102" s="550"/>
      <c r="J2102" s="550">
        <v>-4000000</v>
      </c>
      <c r="K2102" s="550">
        <v>0</v>
      </c>
      <c r="L2102" s="550">
        <v>0</v>
      </c>
      <c r="M2102" s="550">
        <v>0</v>
      </c>
      <c r="N2102" s="550">
        <v>0</v>
      </c>
      <c r="O2102" s="550">
        <v>0</v>
      </c>
      <c r="P2102" s="550">
        <v>0</v>
      </c>
      <c r="Q2102" s="550">
        <v>0</v>
      </c>
      <c r="R2102" s="550">
        <v>0</v>
      </c>
    </row>
    <row r="2103" spans="1:18">
      <c r="A2103" s="622" t="s">
        <v>1805</v>
      </c>
      <c r="B2103" s="622" t="s">
        <v>147</v>
      </c>
      <c r="C2103" s="551">
        <v>34500000</v>
      </c>
      <c r="D2103" s="551">
        <v>0</v>
      </c>
      <c r="E2103" s="551">
        <v>0</v>
      </c>
      <c r="F2103" s="551">
        <v>0</v>
      </c>
      <c r="G2103" s="551">
        <v>0</v>
      </c>
      <c r="H2103" s="551">
        <v>0</v>
      </c>
      <c r="I2103" s="551">
        <v>0</v>
      </c>
      <c r="J2103" s="551">
        <v>0</v>
      </c>
      <c r="K2103" s="551">
        <v>34500000</v>
      </c>
      <c r="L2103" s="551">
        <v>32911480</v>
      </c>
      <c r="M2103" s="551">
        <v>32911480</v>
      </c>
      <c r="N2103" s="551">
        <v>0</v>
      </c>
      <c r="O2103" s="551">
        <v>0</v>
      </c>
      <c r="P2103" s="551">
        <v>0</v>
      </c>
      <c r="Q2103" s="551">
        <v>0</v>
      </c>
      <c r="R2103" s="551">
        <v>1588520</v>
      </c>
    </row>
    <row r="2104" spans="1:18">
      <c r="A2104" s="626" t="s">
        <v>1806</v>
      </c>
      <c r="B2104" s="626" t="s">
        <v>149</v>
      </c>
      <c r="C2104" s="550">
        <v>5000000</v>
      </c>
      <c r="D2104" s="550">
        <v>0</v>
      </c>
      <c r="E2104" s="550">
        <v>0</v>
      </c>
      <c r="F2104" s="550">
        <v>0</v>
      </c>
      <c r="G2104" s="550"/>
      <c r="H2104" s="550">
        <v>0</v>
      </c>
      <c r="I2104" s="550"/>
      <c r="J2104" s="550">
        <v>0</v>
      </c>
      <c r="K2104" s="550">
        <v>5000000</v>
      </c>
      <c r="L2104" s="550">
        <v>4572210</v>
      </c>
      <c r="M2104" s="550">
        <v>4572210</v>
      </c>
      <c r="N2104" s="550">
        <v>0</v>
      </c>
      <c r="O2104" s="550">
        <v>0</v>
      </c>
      <c r="P2104" s="550">
        <v>0</v>
      </c>
      <c r="Q2104" s="550">
        <v>0</v>
      </c>
      <c r="R2104" s="550">
        <v>427790</v>
      </c>
    </row>
    <row r="2105" spans="1:18">
      <c r="A2105" s="626" t="s">
        <v>1806</v>
      </c>
      <c r="B2105" s="626" t="s">
        <v>148</v>
      </c>
      <c r="C2105" s="550">
        <v>29500000</v>
      </c>
      <c r="D2105" s="550">
        <v>0</v>
      </c>
      <c r="E2105" s="550">
        <v>0</v>
      </c>
      <c r="F2105" s="550">
        <v>0</v>
      </c>
      <c r="G2105" s="550"/>
      <c r="H2105" s="550">
        <v>0</v>
      </c>
      <c r="I2105" s="550"/>
      <c r="J2105" s="550">
        <v>0</v>
      </c>
      <c r="K2105" s="550">
        <v>29500000</v>
      </c>
      <c r="L2105" s="550">
        <v>28339270</v>
      </c>
      <c r="M2105" s="550">
        <v>28339270</v>
      </c>
      <c r="N2105" s="550">
        <v>0</v>
      </c>
      <c r="O2105" s="550">
        <v>0</v>
      </c>
      <c r="P2105" s="550">
        <v>0</v>
      </c>
      <c r="Q2105" s="550">
        <v>0</v>
      </c>
      <c r="R2105" s="550">
        <v>1160730</v>
      </c>
    </row>
    <row r="2106" spans="1:18">
      <c r="A2106" s="626" t="s">
        <v>1804</v>
      </c>
      <c r="B2106" s="626" t="s">
        <v>2491</v>
      </c>
      <c r="C2106" s="550">
        <v>421580000</v>
      </c>
      <c r="D2106" s="550">
        <v>0</v>
      </c>
      <c r="E2106" s="550">
        <v>0</v>
      </c>
      <c r="F2106" s="550">
        <v>0</v>
      </c>
      <c r="G2106" s="550">
        <v>0</v>
      </c>
      <c r="H2106" s="550">
        <v>0</v>
      </c>
      <c r="I2106" s="550">
        <v>0</v>
      </c>
      <c r="J2106" s="550">
        <v>0</v>
      </c>
      <c r="K2106" s="550">
        <v>421580000</v>
      </c>
      <c r="L2106" s="550">
        <v>414828550</v>
      </c>
      <c r="M2106" s="550">
        <v>414828550</v>
      </c>
      <c r="N2106" s="550">
        <v>0</v>
      </c>
      <c r="O2106" s="550">
        <v>0</v>
      </c>
      <c r="P2106" s="550">
        <v>0</v>
      </c>
      <c r="Q2106" s="550">
        <v>0</v>
      </c>
      <c r="R2106" s="550">
        <v>6751450</v>
      </c>
    </row>
    <row r="2107" spans="1:18">
      <c r="A2107" s="622" t="s">
        <v>1805</v>
      </c>
      <c r="B2107" s="622" t="s">
        <v>321</v>
      </c>
      <c r="C2107" s="551">
        <v>97339000</v>
      </c>
      <c r="D2107" s="551">
        <v>0</v>
      </c>
      <c r="E2107" s="551">
        <v>0</v>
      </c>
      <c r="F2107" s="551">
        <v>-992000</v>
      </c>
      <c r="G2107" s="551">
        <v>0</v>
      </c>
      <c r="H2107" s="551">
        <v>0</v>
      </c>
      <c r="I2107" s="551">
        <v>0</v>
      </c>
      <c r="J2107" s="551">
        <v>-992000</v>
      </c>
      <c r="K2107" s="551">
        <v>96347000</v>
      </c>
      <c r="L2107" s="551">
        <v>96241260</v>
      </c>
      <c r="M2107" s="551">
        <v>96241260</v>
      </c>
      <c r="N2107" s="551">
        <v>0</v>
      </c>
      <c r="O2107" s="551">
        <v>0</v>
      </c>
      <c r="P2107" s="551">
        <v>0</v>
      </c>
      <c r="Q2107" s="551">
        <v>0</v>
      </c>
      <c r="R2107" s="551">
        <v>105740</v>
      </c>
    </row>
    <row r="2108" spans="1:18">
      <c r="A2108" s="626" t="s">
        <v>1806</v>
      </c>
      <c r="B2108" s="626" t="s">
        <v>144</v>
      </c>
      <c r="C2108" s="550">
        <v>86846000</v>
      </c>
      <c r="D2108" s="550">
        <v>0</v>
      </c>
      <c r="E2108" s="550">
        <v>0</v>
      </c>
      <c r="F2108" s="550">
        <v>0</v>
      </c>
      <c r="G2108" s="550"/>
      <c r="H2108" s="550">
        <v>0</v>
      </c>
      <c r="I2108" s="550"/>
      <c r="J2108" s="550">
        <v>0</v>
      </c>
      <c r="K2108" s="550">
        <v>86846000</v>
      </c>
      <c r="L2108" s="550">
        <v>86816260</v>
      </c>
      <c r="M2108" s="550">
        <v>86816260</v>
      </c>
      <c r="N2108" s="550">
        <v>0</v>
      </c>
      <c r="O2108" s="550">
        <v>0</v>
      </c>
      <c r="P2108" s="550">
        <v>0</v>
      </c>
      <c r="Q2108" s="550">
        <v>0</v>
      </c>
      <c r="R2108" s="550">
        <v>29740</v>
      </c>
    </row>
    <row r="2109" spans="1:18">
      <c r="A2109" s="626" t="s">
        <v>1806</v>
      </c>
      <c r="B2109" s="626" t="s">
        <v>204</v>
      </c>
      <c r="C2109" s="550">
        <v>456000</v>
      </c>
      <c r="D2109" s="550">
        <v>0</v>
      </c>
      <c r="E2109" s="550">
        <v>0</v>
      </c>
      <c r="F2109" s="550">
        <v>0</v>
      </c>
      <c r="G2109" s="550"/>
      <c r="H2109" s="550">
        <v>0</v>
      </c>
      <c r="I2109" s="550"/>
      <c r="J2109" s="550">
        <v>0</v>
      </c>
      <c r="K2109" s="550">
        <v>456000</v>
      </c>
      <c r="L2109" s="550">
        <v>380000</v>
      </c>
      <c r="M2109" s="550">
        <v>380000</v>
      </c>
      <c r="N2109" s="550">
        <v>0</v>
      </c>
      <c r="O2109" s="550">
        <v>0</v>
      </c>
      <c r="P2109" s="550">
        <v>0</v>
      </c>
      <c r="Q2109" s="550">
        <v>0</v>
      </c>
      <c r="R2109" s="550">
        <v>76000</v>
      </c>
    </row>
    <row r="2110" spans="1:18">
      <c r="A2110" s="626" t="s">
        <v>1806</v>
      </c>
      <c r="B2110" s="626" t="s">
        <v>220</v>
      </c>
      <c r="C2110" s="550">
        <v>10037000</v>
      </c>
      <c r="D2110" s="550">
        <v>0</v>
      </c>
      <c r="E2110" s="550">
        <v>0</v>
      </c>
      <c r="F2110" s="550">
        <v>-992000</v>
      </c>
      <c r="G2110" s="550"/>
      <c r="H2110" s="550">
        <v>0</v>
      </c>
      <c r="I2110" s="550"/>
      <c r="J2110" s="550">
        <v>-992000</v>
      </c>
      <c r="K2110" s="550">
        <v>9045000</v>
      </c>
      <c r="L2110" s="550">
        <v>9045000</v>
      </c>
      <c r="M2110" s="550">
        <v>9045000</v>
      </c>
      <c r="N2110" s="550">
        <v>0</v>
      </c>
      <c r="O2110" s="550">
        <v>0</v>
      </c>
      <c r="P2110" s="550">
        <v>0</v>
      </c>
      <c r="Q2110" s="550">
        <v>0</v>
      </c>
      <c r="R2110" s="550">
        <v>0</v>
      </c>
    </row>
    <row r="2111" spans="1:18">
      <c r="A2111" s="622" t="s">
        <v>1805</v>
      </c>
      <c r="B2111" s="622" t="s">
        <v>278</v>
      </c>
      <c r="C2111" s="551">
        <v>27990000</v>
      </c>
      <c r="D2111" s="551">
        <v>0</v>
      </c>
      <c r="E2111" s="551">
        <v>0</v>
      </c>
      <c r="F2111" s="551">
        <v>28820000</v>
      </c>
      <c r="G2111" s="551">
        <v>0</v>
      </c>
      <c r="H2111" s="551">
        <v>0</v>
      </c>
      <c r="I2111" s="551">
        <v>0</v>
      </c>
      <c r="J2111" s="551">
        <v>28820000</v>
      </c>
      <c r="K2111" s="551">
        <v>56810000</v>
      </c>
      <c r="L2111" s="551">
        <v>56306880</v>
      </c>
      <c r="M2111" s="551">
        <v>56306880</v>
      </c>
      <c r="N2111" s="551">
        <v>0</v>
      </c>
      <c r="O2111" s="551">
        <v>0</v>
      </c>
      <c r="P2111" s="551">
        <v>0</v>
      </c>
      <c r="Q2111" s="551">
        <v>0</v>
      </c>
      <c r="R2111" s="551">
        <v>503120</v>
      </c>
    </row>
    <row r="2112" spans="1:18">
      <c r="A2112" s="626" t="s">
        <v>1806</v>
      </c>
      <c r="B2112" s="626" t="s">
        <v>279</v>
      </c>
      <c r="C2112" s="550">
        <v>25841000</v>
      </c>
      <c r="D2112" s="550">
        <v>0</v>
      </c>
      <c r="E2112" s="550">
        <v>0</v>
      </c>
      <c r="F2112" s="550">
        <v>29395000</v>
      </c>
      <c r="G2112" s="550"/>
      <c r="H2112" s="550">
        <v>0</v>
      </c>
      <c r="I2112" s="550"/>
      <c r="J2112" s="550">
        <v>29395000</v>
      </c>
      <c r="K2112" s="550">
        <v>55236000</v>
      </c>
      <c r="L2112" s="550">
        <v>54812880</v>
      </c>
      <c r="M2112" s="550">
        <v>54812880</v>
      </c>
      <c r="N2112" s="550">
        <v>0</v>
      </c>
      <c r="O2112" s="550">
        <v>0</v>
      </c>
      <c r="P2112" s="550">
        <v>0</v>
      </c>
      <c r="Q2112" s="550">
        <v>0</v>
      </c>
      <c r="R2112" s="550">
        <v>423120</v>
      </c>
    </row>
    <row r="2113" spans="1:18">
      <c r="A2113" s="626" t="s">
        <v>1806</v>
      </c>
      <c r="B2113" s="626" t="s">
        <v>1280</v>
      </c>
      <c r="C2113" s="550">
        <v>2149000</v>
      </c>
      <c r="D2113" s="550">
        <v>0</v>
      </c>
      <c r="E2113" s="550">
        <v>0</v>
      </c>
      <c r="F2113" s="550">
        <v>-575000</v>
      </c>
      <c r="G2113" s="550"/>
      <c r="H2113" s="550">
        <v>0</v>
      </c>
      <c r="I2113" s="550"/>
      <c r="J2113" s="550">
        <v>-575000</v>
      </c>
      <c r="K2113" s="550">
        <v>1574000</v>
      </c>
      <c r="L2113" s="550">
        <v>1494000</v>
      </c>
      <c r="M2113" s="550">
        <v>1494000</v>
      </c>
      <c r="N2113" s="550">
        <v>0</v>
      </c>
      <c r="O2113" s="550">
        <v>0</v>
      </c>
      <c r="P2113" s="550">
        <v>0</v>
      </c>
      <c r="Q2113" s="550">
        <v>0</v>
      </c>
      <c r="R2113" s="550">
        <v>80000</v>
      </c>
    </row>
    <row r="2114" spans="1:18">
      <c r="A2114" s="622" t="s">
        <v>1805</v>
      </c>
      <c r="B2114" s="622" t="s">
        <v>1880</v>
      </c>
      <c r="C2114" s="551">
        <v>13778000</v>
      </c>
      <c r="D2114" s="551">
        <v>0</v>
      </c>
      <c r="E2114" s="551">
        <v>0</v>
      </c>
      <c r="F2114" s="551">
        <v>1450000</v>
      </c>
      <c r="G2114" s="551">
        <v>0</v>
      </c>
      <c r="H2114" s="551">
        <v>0</v>
      </c>
      <c r="I2114" s="551">
        <v>0</v>
      </c>
      <c r="J2114" s="551">
        <v>1450000</v>
      </c>
      <c r="K2114" s="551">
        <v>15228000</v>
      </c>
      <c r="L2114" s="551">
        <v>15200700</v>
      </c>
      <c r="M2114" s="551">
        <v>15200700</v>
      </c>
      <c r="N2114" s="551">
        <v>0</v>
      </c>
      <c r="O2114" s="551">
        <v>0</v>
      </c>
      <c r="P2114" s="551">
        <v>0</v>
      </c>
      <c r="Q2114" s="551">
        <v>0</v>
      </c>
      <c r="R2114" s="551">
        <v>27300</v>
      </c>
    </row>
    <row r="2115" spans="1:18">
      <c r="A2115" s="626" t="s">
        <v>1806</v>
      </c>
      <c r="B2115" s="626" t="s">
        <v>2538</v>
      </c>
      <c r="C2115" s="550">
        <v>13778000</v>
      </c>
      <c r="D2115" s="550">
        <v>0</v>
      </c>
      <c r="E2115" s="550">
        <v>0</v>
      </c>
      <c r="F2115" s="550">
        <v>1450000</v>
      </c>
      <c r="G2115" s="550"/>
      <c r="H2115" s="550">
        <v>0</v>
      </c>
      <c r="I2115" s="550"/>
      <c r="J2115" s="550">
        <v>1450000</v>
      </c>
      <c r="K2115" s="550">
        <v>15228000</v>
      </c>
      <c r="L2115" s="550">
        <v>15200700</v>
      </c>
      <c r="M2115" s="550">
        <v>15200700</v>
      </c>
      <c r="N2115" s="550">
        <v>0</v>
      </c>
      <c r="O2115" s="550">
        <v>0</v>
      </c>
      <c r="P2115" s="550">
        <v>0</v>
      </c>
      <c r="Q2115" s="550">
        <v>0</v>
      </c>
      <c r="R2115" s="550">
        <v>27300</v>
      </c>
    </row>
    <row r="2116" spans="1:18">
      <c r="A2116" s="622" t="s">
        <v>1805</v>
      </c>
      <c r="B2116" s="622" t="s">
        <v>1823</v>
      </c>
      <c r="C2116" s="551">
        <v>6600000</v>
      </c>
      <c r="D2116" s="551">
        <v>0</v>
      </c>
      <c r="E2116" s="551">
        <v>0</v>
      </c>
      <c r="F2116" s="551">
        <v>0</v>
      </c>
      <c r="G2116" s="551">
        <v>0</v>
      </c>
      <c r="H2116" s="551">
        <v>0</v>
      </c>
      <c r="I2116" s="551">
        <v>0</v>
      </c>
      <c r="J2116" s="551">
        <v>0</v>
      </c>
      <c r="K2116" s="551">
        <v>6600000</v>
      </c>
      <c r="L2116" s="551">
        <v>6600000</v>
      </c>
      <c r="M2116" s="551">
        <v>6600000</v>
      </c>
      <c r="N2116" s="551">
        <v>0</v>
      </c>
      <c r="O2116" s="551">
        <v>0</v>
      </c>
      <c r="P2116" s="551">
        <v>0</v>
      </c>
      <c r="Q2116" s="551">
        <v>0</v>
      </c>
      <c r="R2116" s="551">
        <v>0</v>
      </c>
    </row>
    <row r="2117" spans="1:18">
      <c r="A2117" s="626" t="s">
        <v>1806</v>
      </c>
      <c r="B2117" s="626" t="s">
        <v>260</v>
      </c>
      <c r="C2117" s="550">
        <v>6600000</v>
      </c>
      <c r="D2117" s="550">
        <v>0</v>
      </c>
      <c r="E2117" s="550">
        <v>0</v>
      </c>
      <c r="F2117" s="550">
        <v>0</v>
      </c>
      <c r="G2117" s="550"/>
      <c r="H2117" s="550">
        <v>0</v>
      </c>
      <c r="I2117" s="550"/>
      <c r="J2117" s="550">
        <v>0</v>
      </c>
      <c r="K2117" s="550">
        <v>6600000</v>
      </c>
      <c r="L2117" s="550">
        <v>6600000</v>
      </c>
      <c r="M2117" s="550">
        <v>6600000</v>
      </c>
      <c r="N2117" s="550">
        <v>0</v>
      </c>
      <c r="O2117" s="550">
        <v>0</v>
      </c>
      <c r="P2117" s="550">
        <v>0</v>
      </c>
      <c r="Q2117" s="550">
        <v>0</v>
      </c>
      <c r="R2117" s="550">
        <v>0</v>
      </c>
    </row>
    <row r="2118" spans="1:18">
      <c r="A2118" s="622" t="s">
        <v>1805</v>
      </c>
      <c r="B2118" s="622" t="s">
        <v>313</v>
      </c>
      <c r="C2118" s="551">
        <v>18900000</v>
      </c>
      <c r="D2118" s="551">
        <v>0</v>
      </c>
      <c r="E2118" s="551">
        <v>0</v>
      </c>
      <c r="F2118" s="551">
        <v>0</v>
      </c>
      <c r="G2118" s="551">
        <v>0</v>
      </c>
      <c r="H2118" s="551">
        <v>0</v>
      </c>
      <c r="I2118" s="551">
        <v>0</v>
      </c>
      <c r="J2118" s="551">
        <v>0</v>
      </c>
      <c r="K2118" s="551">
        <v>18900000</v>
      </c>
      <c r="L2118" s="551">
        <v>18800000</v>
      </c>
      <c r="M2118" s="551">
        <v>18800000</v>
      </c>
      <c r="N2118" s="551">
        <v>0</v>
      </c>
      <c r="O2118" s="551">
        <v>0</v>
      </c>
      <c r="P2118" s="551">
        <v>0</v>
      </c>
      <c r="Q2118" s="551">
        <v>0</v>
      </c>
      <c r="R2118" s="551">
        <v>100000</v>
      </c>
    </row>
    <row r="2119" spans="1:18">
      <c r="A2119" s="622" t="s">
        <v>1806</v>
      </c>
      <c r="B2119" s="622" t="s">
        <v>2401</v>
      </c>
      <c r="C2119" s="550">
        <v>18000000</v>
      </c>
      <c r="D2119" s="550">
        <v>0</v>
      </c>
      <c r="E2119" s="550">
        <v>0</v>
      </c>
      <c r="F2119" s="550">
        <v>0</v>
      </c>
      <c r="G2119" s="550"/>
      <c r="H2119" s="550">
        <v>0</v>
      </c>
      <c r="I2119" s="550"/>
      <c r="J2119" s="550">
        <v>0</v>
      </c>
      <c r="K2119" s="550">
        <v>18000000</v>
      </c>
      <c r="L2119" s="550">
        <v>18000000</v>
      </c>
      <c r="M2119" s="550">
        <v>18000000</v>
      </c>
      <c r="N2119" s="550">
        <v>0</v>
      </c>
      <c r="O2119" s="550">
        <v>0</v>
      </c>
      <c r="P2119" s="550">
        <v>0</v>
      </c>
      <c r="Q2119" s="550">
        <v>0</v>
      </c>
      <c r="R2119" s="550">
        <v>0</v>
      </c>
    </row>
    <row r="2120" spans="1:18">
      <c r="A2120" s="626" t="s">
        <v>1806</v>
      </c>
      <c r="B2120" s="626" t="s">
        <v>2568</v>
      </c>
      <c r="C2120" s="550">
        <v>900000</v>
      </c>
      <c r="D2120" s="550">
        <v>0</v>
      </c>
      <c r="E2120" s="550">
        <v>0</v>
      </c>
      <c r="F2120" s="550">
        <v>0</v>
      </c>
      <c r="G2120" s="550"/>
      <c r="H2120" s="550">
        <v>0</v>
      </c>
      <c r="I2120" s="550"/>
      <c r="J2120" s="550">
        <v>0</v>
      </c>
      <c r="K2120" s="550">
        <v>900000</v>
      </c>
      <c r="L2120" s="550">
        <v>800000</v>
      </c>
      <c r="M2120" s="550">
        <v>800000</v>
      </c>
      <c r="N2120" s="550">
        <v>0</v>
      </c>
      <c r="O2120" s="550">
        <v>0</v>
      </c>
      <c r="P2120" s="550">
        <v>0</v>
      </c>
      <c r="Q2120" s="550">
        <v>0</v>
      </c>
      <c r="R2120" s="550">
        <v>100000</v>
      </c>
    </row>
    <row r="2121" spans="1:18">
      <c r="A2121" s="622" t="s">
        <v>1805</v>
      </c>
      <c r="B2121" s="622" t="s">
        <v>160</v>
      </c>
      <c r="C2121" s="551">
        <v>40100000</v>
      </c>
      <c r="D2121" s="551">
        <v>0</v>
      </c>
      <c r="E2121" s="551">
        <v>0</v>
      </c>
      <c r="F2121" s="551">
        <v>-2859000</v>
      </c>
      <c r="G2121" s="551">
        <v>0</v>
      </c>
      <c r="H2121" s="551">
        <v>0</v>
      </c>
      <c r="I2121" s="551">
        <v>0</v>
      </c>
      <c r="J2121" s="551">
        <v>-2859000</v>
      </c>
      <c r="K2121" s="551">
        <v>37241000</v>
      </c>
      <c r="L2121" s="551">
        <v>36545070</v>
      </c>
      <c r="M2121" s="551">
        <v>36545070</v>
      </c>
      <c r="N2121" s="551">
        <v>0</v>
      </c>
      <c r="O2121" s="551">
        <v>0</v>
      </c>
      <c r="P2121" s="551">
        <v>0</v>
      </c>
      <c r="Q2121" s="551">
        <v>0</v>
      </c>
      <c r="R2121" s="551">
        <v>695930</v>
      </c>
    </row>
    <row r="2122" spans="1:18">
      <c r="A2122" s="626" t="s">
        <v>1806</v>
      </c>
      <c r="B2122" s="626" t="s">
        <v>280</v>
      </c>
      <c r="C2122" s="550">
        <v>8000000</v>
      </c>
      <c r="D2122" s="550">
        <v>0</v>
      </c>
      <c r="E2122" s="550">
        <v>0</v>
      </c>
      <c r="F2122" s="550">
        <v>0</v>
      </c>
      <c r="G2122" s="550"/>
      <c r="H2122" s="550">
        <v>0</v>
      </c>
      <c r="I2122" s="550"/>
      <c r="J2122" s="550">
        <v>0</v>
      </c>
      <c r="K2122" s="550">
        <v>8000000</v>
      </c>
      <c r="L2122" s="550">
        <v>7650820</v>
      </c>
      <c r="M2122" s="550">
        <v>7650820</v>
      </c>
      <c r="N2122" s="550">
        <v>0</v>
      </c>
      <c r="O2122" s="550">
        <v>0</v>
      </c>
      <c r="P2122" s="550">
        <v>0</v>
      </c>
      <c r="Q2122" s="550">
        <v>0</v>
      </c>
      <c r="R2122" s="550">
        <v>349180</v>
      </c>
    </row>
    <row r="2123" spans="1:18">
      <c r="A2123" s="626" t="s">
        <v>1806</v>
      </c>
      <c r="B2123" s="626" t="s">
        <v>1273</v>
      </c>
      <c r="C2123" s="550">
        <v>32100000</v>
      </c>
      <c r="D2123" s="550">
        <v>0</v>
      </c>
      <c r="E2123" s="550">
        <v>0</v>
      </c>
      <c r="F2123" s="550">
        <v>-2859000</v>
      </c>
      <c r="G2123" s="550"/>
      <c r="H2123" s="550">
        <v>0</v>
      </c>
      <c r="I2123" s="550"/>
      <c r="J2123" s="550">
        <v>-2859000</v>
      </c>
      <c r="K2123" s="550">
        <v>29241000</v>
      </c>
      <c r="L2123" s="550">
        <v>28894250</v>
      </c>
      <c r="M2123" s="550">
        <v>28894250</v>
      </c>
      <c r="N2123" s="550">
        <v>0</v>
      </c>
      <c r="O2123" s="550">
        <v>0</v>
      </c>
      <c r="P2123" s="550">
        <v>0</v>
      </c>
      <c r="Q2123" s="550">
        <v>0</v>
      </c>
      <c r="R2123" s="550">
        <v>346750</v>
      </c>
    </row>
    <row r="2124" spans="1:18">
      <c r="A2124" s="622" t="s">
        <v>1805</v>
      </c>
      <c r="B2124" s="622" t="s">
        <v>235</v>
      </c>
      <c r="C2124" s="551">
        <v>41466000</v>
      </c>
      <c r="D2124" s="551">
        <v>0</v>
      </c>
      <c r="E2124" s="551">
        <v>0</v>
      </c>
      <c r="F2124" s="551">
        <v>-10000000</v>
      </c>
      <c r="G2124" s="551">
        <v>0</v>
      </c>
      <c r="H2124" s="551">
        <v>0</v>
      </c>
      <c r="I2124" s="551">
        <v>0</v>
      </c>
      <c r="J2124" s="551">
        <v>-10000000</v>
      </c>
      <c r="K2124" s="551">
        <v>31466000</v>
      </c>
      <c r="L2124" s="551">
        <v>31426230</v>
      </c>
      <c r="M2124" s="551">
        <v>31426230</v>
      </c>
      <c r="N2124" s="551">
        <v>0</v>
      </c>
      <c r="O2124" s="551">
        <v>0</v>
      </c>
      <c r="P2124" s="551">
        <v>0</v>
      </c>
      <c r="Q2124" s="551">
        <v>0</v>
      </c>
      <c r="R2124" s="551">
        <v>39770</v>
      </c>
    </row>
    <row r="2125" spans="1:18">
      <c r="A2125" s="626" t="s">
        <v>1806</v>
      </c>
      <c r="B2125" s="626" t="s">
        <v>235</v>
      </c>
      <c r="C2125" s="550">
        <v>41466000</v>
      </c>
      <c r="D2125" s="550">
        <v>0</v>
      </c>
      <c r="E2125" s="550">
        <v>0</v>
      </c>
      <c r="F2125" s="550">
        <v>-10000000</v>
      </c>
      <c r="G2125" s="550"/>
      <c r="H2125" s="550">
        <v>0</v>
      </c>
      <c r="I2125" s="550"/>
      <c r="J2125" s="550">
        <v>-10000000</v>
      </c>
      <c r="K2125" s="550">
        <v>31466000</v>
      </c>
      <c r="L2125" s="550">
        <v>31426230</v>
      </c>
      <c r="M2125" s="550">
        <v>31426230</v>
      </c>
      <c r="N2125" s="550">
        <v>0</v>
      </c>
      <c r="O2125" s="550">
        <v>0</v>
      </c>
      <c r="P2125" s="550">
        <v>0</v>
      </c>
      <c r="Q2125" s="550">
        <v>0</v>
      </c>
      <c r="R2125" s="550">
        <v>39770</v>
      </c>
    </row>
    <row r="2126" spans="1:18">
      <c r="A2126" s="622" t="s">
        <v>1805</v>
      </c>
      <c r="B2126" s="622" t="s">
        <v>145</v>
      </c>
      <c r="C2126" s="551">
        <v>111518000</v>
      </c>
      <c r="D2126" s="551">
        <v>0</v>
      </c>
      <c r="E2126" s="551">
        <v>0</v>
      </c>
      <c r="F2126" s="551">
        <v>-8000000</v>
      </c>
      <c r="G2126" s="551">
        <v>0</v>
      </c>
      <c r="H2126" s="551">
        <v>0</v>
      </c>
      <c r="I2126" s="551">
        <v>0</v>
      </c>
      <c r="J2126" s="551">
        <v>-8000000</v>
      </c>
      <c r="K2126" s="551">
        <v>103518000</v>
      </c>
      <c r="L2126" s="551">
        <v>102551490</v>
      </c>
      <c r="M2126" s="551">
        <v>102551490</v>
      </c>
      <c r="N2126" s="551">
        <v>0</v>
      </c>
      <c r="O2126" s="551">
        <v>0</v>
      </c>
      <c r="P2126" s="551">
        <v>0</v>
      </c>
      <c r="Q2126" s="551">
        <v>0</v>
      </c>
      <c r="R2126" s="551">
        <v>966510</v>
      </c>
    </row>
    <row r="2127" spans="1:18">
      <c r="A2127" s="626" t="s">
        <v>1806</v>
      </c>
      <c r="B2127" s="626" t="s">
        <v>146</v>
      </c>
      <c r="C2127" s="550">
        <v>111518000</v>
      </c>
      <c r="D2127" s="550">
        <v>0</v>
      </c>
      <c r="E2127" s="550">
        <v>0</v>
      </c>
      <c r="F2127" s="550">
        <v>-8000000</v>
      </c>
      <c r="G2127" s="550"/>
      <c r="H2127" s="550">
        <v>0</v>
      </c>
      <c r="I2127" s="550"/>
      <c r="J2127" s="550">
        <v>-8000000</v>
      </c>
      <c r="K2127" s="550">
        <v>103518000</v>
      </c>
      <c r="L2127" s="550">
        <v>102551490</v>
      </c>
      <c r="M2127" s="550">
        <v>102551490</v>
      </c>
      <c r="N2127" s="550">
        <v>0</v>
      </c>
      <c r="O2127" s="550">
        <v>0</v>
      </c>
      <c r="P2127" s="550">
        <v>0</v>
      </c>
      <c r="Q2127" s="550">
        <v>0</v>
      </c>
      <c r="R2127" s="550">
        <v>966510</v>
      </c>
    </row>
    <row r="2128" spans="1:18">
      <c r="A2128" s="622" t="s">
        <v>1805</v>
      </c>
      <c r="B2128" s="622" t="s">
        <v>1882</v>
      </c>
      <c r="C2128" s="551">
        <v>600000</v>
      </c>
      <c r="D2128" s="551">
        <v>0</v>
      </c>
      <c r="E2128" s="551">
        <v>0</v>
      </c>
      <c r="F2128" s="551">
        <v>0</v>
      </c>
      <c r="G2128" s="551">
        <v>0</v>
      </c>
      <c r="H2128" s="551">
        <v>0</v>
      </c>
      <c r="I2128" s="551">
        <v>0</v>
      </c>
      <c r="J2128" s="551">
        <v>0</v>
      </c>
      <c r="K2128" s="551">
        <v>600000</v>
      </c>
      <c r="L2128" s="551">
        <v>0</v>
      </c>
      <c r="M2128" s="551">
        <v>0</v>
      </c>
      <c r="N2128" s="551">
        <v>0</v>
      </c>
      <c r="O2128" s="551">
        <v>0</v>
      </c>
      <c r="P2128" s="551">
        <v>0</v>
      </c>
      <c r="Q2128" s="551">
        <v>0</v>
      </c>
      <c r="R2128" s="551">
        <v>600000</v>
      </c>
    </row>
    <row r="2129" spans="1:18">
      <c r="A2129" s="626" t="s">
        <v>1806</v>
      </c>
      <c r="B2129" s="623" t="s">
        <v>2409</v>
      </c>
      <c r="C2129" s="550">
        <v>600000</v>
      </c>
      <c r="D2129" s="550">
        <v>0</v>
      </c>
      <c r="E2129" s="550">
        <v>0</v>
      </c>
      <c r="F2129" s="550">
        <v>0</v>
      </c>
      <c r="G2129" s="550"/>
      <c r="H2129" s="550">
        <v>0</v>
      </c>
      <c r="I2129" s="550"/>
      <c r="J2129" s="550">
        <v>0</v>
      </c>
      <c r="K2129" s="550">
        <v>600000</v>
      </c>
      <c r="L2129" s="550">
        <v>0</v>
      </c>
      <c r="M2129" s="550">
        <v>0</v>
      </c>
      <c r="N2129" s="550">
        <v>0</v>
      </c>
      <c r="O2129" s="550">
        <v>0</v>
      </c>
      <c r="P2129" s="550">
        <v>0</v>
      </c>
      <c r="Q2129" s="550">
        <v>0</v>
      </c>
      <c r="R2129" s="550">
        <v>600000</v>
      </c>
    </row>
    <row r="2130" spans="1:18">
      <c r="A2130" s="622" t="s">
        <v>1805</v>
      </c>
      <c r="B2130" s="622" t="s">
        <v>2592</v>
      </c>
      <c r="C2130" s="551">
        <v>2000000</v>
      </c>
      <c r="D2130" s="551">
        <v>0</v>
      </c>
      <c r="E2130" s="551">
        <v>0</v>
      </c>
      <c r="F2130" s="551">
        <v>0</v>
      </c>
      <c r="G2130" s="551">
        <v>0</v>
      </c>
      <c r="H2130" s="551">
        <v>0</v>
      </c>
      <c r="I2130" s="551">
        <v>0</v>
      </c>
      <c r="J2130" s="551">
        <v>0</v>
      </c>
      <c r="K2130" s="551">
        <v>2000000</v>
      </c>
      <c r="L2130" s="551">
        <v>2000000</v>
      </c>
      <c r="M2130" s="551">
        <v>2000000</v>
      </c>
      <c r="N2130" s="551">
        <v>0</v>
      </c>
      <c r="O2130" s="551">
        <v>0</v>
      </c>
      <c r="P2130" s="551">
        <v>0</v>
      </c>
      <c r="Q2130" s="551">
        <v>0</v>
      </c>
      <c r="R2130" s="551">
        <v>0</v>
      </c>
    </row>
    <row r="2131" spans="1:18">
      <c r="A2131" s="626" t="s">
        <v>1806</v>
      </c>
      <c r="B2131" s="626" t="s">
        <v>2592</v>
      </c>
      <c r="C2131" s="550">
        <v>2000000</v>
      </c>
      <c r="D2131" s="550">
        <v>0</v>
      </c>
      <c r="E2131" s="550">
        <v>0</v>
      </c>
      <c r="F2131" s="550">
        <v>0</v>
      </c>
      <c r="G2131" s="550"/>
      <c r="H2131" s="550">
        <v>0</v>
      </c>
      <c r="I2131" s="550"/>
      <c r="J2131" s="550">
        <v>0</v>
      </c>
      <c r="K2131" s="550">
        <v>2000000</v>
      </c>
      <c r="L2131" s="550">
        <v>2000000</v>
      </c>
      <c r="M2131" s="550">
        <v>2000000</v>
      </c>
      <c r="N2131" s="550">
        <v>0</v>
      </c>
      <c r="O2131" s="550">
        <v>0</v>
      </c>
      <c r="P2131" s="550">
        <v>0</v>
      </c>
      <c r="Q2131" s="550">
        <v>0</v>
      </c>
      <c r="R2131" s="550">
        <v>0</v>
      </c>
    </row>
    <row r="2132" spans="1:18">
      <c r="A2132" s="622" t="s">
        <v>1805</v>
      </c>
      <c r="B2132" s="622" t="s">
        <v>298</v>
      </c>
      <c r="C2132" s="551">
        <v>2160000</v>
      </c>
      <c r="D2132" s="551">
        <v>0</v>
      </c>
      <c r="E2132" s="551">
        <v>0</v>
      </c>
      <c r="F2132" s="551">
        <v>0</v>
      </c>
      <c r="G2132" s="551">
        <v>0</v>
      </c>
      <c r="H2132" s="551">
        <v>0</v>
      </c>
      <c r="I2132" s="551">
        <v>0</v>
      </c>
      <c r="J2132" s="551">
        <v>0</v>
      </c>
      <c r="K2132" s="551">
        <v>2160000</v>
      </c>
      <c r="L2132" s="551">
        <v>1746240</v>
      </c>
      <c r="M2132" s="551">
        <v>1746240</v>
      </c>
      <c r="N2132" s="551">
        <v>0</v>
      </c>
      <c r="O2132" s="551">
        <v>0</v>
      </c>
      <c r="P2132" s="551">
        <v>0</v>
      </c>
      <c r="Q2132" s="551">
        <v>0</v>
      </c>
      <c r="R2132" s="551">
        <v>413760</v>
      </c>
    </row>
    <row r="2133" spans="1:18">
      <c r="A2133" s="626" t="s">
        <v>1806</v>
      </c>
      <c r="B2133" s="626" t="s">
        <v>2404</v>
      </c>
      <c r="C2133" s="550">
        <v>36000</v>
      </c>
      <c r="D2133" s="550">
        <v>0</v>
      </c>
      <c r="E2133" s="550">
        <v>0</v>
      </c>
      <c r="F2133" s="550">
        <v>0</v>
      </c>
      <c r="G2133" s="550"/>
      <c r="H2133" s="550">
        <v>0</v>
      </c>
      <c r="I2133" s="550"/>
      <c r="J2133" s="550">
        <v>0</v>
      </c>
      <c r="K2133" s="550">
        <v>36000</v>
      </c>
      <c r="L2133" s="550">
        <v>35760</v>
      </c>
      <c r="M2133" s="550">
        <v>35760</v>
      </c>
      <c r="N2133" s="550">
        <v>0</v>
      </c>
      <c r="O2133" s="550">
        <v>0</v>
      </c>
      <c r="P2133" s="550">
        <v>0</v>
      </c>
      <c r="Q2133" s="550">
        <v>0</v>
      </c>
      <c r="R2133" s="550">
        <v>240</v>
      </c>
    </row>
    <row r="2134" spans="1:18">
      <c r="A2134" s="626" t="s">
        <v>1806</v>
      </c>
      <c r="B2134" s="626" t="s">
        <v>2602</v>
      </c>
      <c r="C2134" s="550">
        <v>960000</v>
      </c>
      <c r="D2134" s="550">
        <v>0</v>
      </c>
      <c r="E2134" s="550">
        <v>0</v>
      </c>
      <c r="F2134" s="550">
        <v>0</v>
      </c>
      <c r="G2134" s="550"/>
      <c r="H2134" s="550">
        <v>0</v>
      </c>
      <c r="I2134" s="550"/>
      <c r="J2134" s="550">
        <v>0</v>
      </c>
      <c r="K2134" s="550">
        <v>960000</v>
      </c>
      <c r="L2134" s="550">
        <v>817920</v>
      </c>
      <c r="M2134" s="550">
        <v>817920</v>
      </c>
      <c r="N2134" s="550">
        <v>0</v>
      </c>
      <c r="O2134" s="550">
        <v>0</v>
      </c>
      <c r="P2134" s="550">
        <v>0</v>
      </c>
      <c r="Q2134" s="550">
        <v>0</v>
      </c>
      <c r="R2134" s="550">
        <v>142080</v>
      </c>
    </row>
    <row r="2135" spans="1:18">
      <c r="A2135" s="626" t="s">
        <v>1806</v>
      </c>
      <c r="B2135" s="626" t="s">
        <v>2612</v>
      </c>
      <c r="C2135" s="550">
        <v>720000</v>
      </c>
      <c r="D2135" s="550">
        <v>0</v>
      </c>
      <c r="E2135" s="550">
        <v>0</v>
      </c>
      <c r="F2135" s="550">
        <v>0</v>
      </c>
      <c r="G2135" s="550"/>
      <c r="H2135" s="550">
        <v>0</v>
      </c>
      <c r="I2135" s="550"/>
      <c r="J2135" s="550">
        <v>0</v>
      </c>
      <c r="K2135" s="550">
        <v>720000</v>
      </c>
      <c r="L2135" s="550">
        <v>546240</v>
      </c>
      <c r="M2135" s="550">
        <v>546240</v>
      </c>
      <c r="N2135" s="550">
        <v>0</v>
      </c>
      <c r="O2135" s="550">
        <v>0</v>
      </c>
      <c r="P2135" s="550">
        <v>0</v>
      </c>
      <c r="Q2135" s="550">
        <v>0</v>
      </c>
      <c r="R2135" s="550">
        <v>173760</v>
      </c>
    </row>
    <row r="2136" spans="1:18">
      <c r="A2136" s="626" t="s">
        <v>1806</v>
      </c>
      <c r="B2136" s="626" t="s">
        <v>319</v>
      </c>
      <c r="C2136" s="550">
        <v>360000</v>
      </c>
      <c r="D2136" s="550">
        <v>0</v>
      </c>
      <c r="E2136" s="550">
        <v>0</v>
      </c>
      <c r="F2136" s="550">
        <v>0</v>
      </c>
      <c r="G2136" s="550"/>
      <c r="H2136" s="550">
        <v>0</v>
      </c>
      <c r="I2136" s="550"/>
      <c r="J2136" s="550">
        <v>0</v>
      </c>
      <c r="K2136" s="550">
        <v>360000</v>
      </c>
      <c r="L2136" s="550">
        <v>270000</v>
      </c>
      <c r="M2136" s="550">
        <v>270000</v>
      </c>
      <c r="N2136" s="550">
        <v>0</v>
      </c>
      <c r="O2136" s="550">
        <v>0</v>
      </c>
      <c r="P2136" s="550">
        <v>0</v>
      </c>
      <c r="Q2136" s="550">
        <v>0</v>
      </c>
      <c r="R2136" s="550">
        <v>90000</v>
      </c>
    </row>
    <row r="2137" spans="1:18">
      <c r="A2137" s="626" t="s">
        <v>1806</v>
      </c>
      <c r="B2137" s="626" t="s">
        <v>320</v>
      </c>
      <c r="C2137" s="550">
        <v>84000</v>
      </c>
      <c r="D2137" s="550">
        <v>0</v>
      </c>
      <c r="E2137" s="550">
        <v>0</v>
      </c>
      <c r="F2137" s="550">
        <v>0</v>
      </c>
      <c r="G2137" s="550"/>
      <c r="H2137" s="550">
        <v>0</v>
      </c>
      <c r="I2137" s="550"/>
      <c r="J2137" s="550">
        <v>0</v>
      </c>
      <c r="K2137" s="550">
        <v>84000</v>
      </c>
      <c r="L2137" s="550">
        <v>76320</v>
      </c>
      <c r="M2137" s="550">
        <v>76320</v>
      </c>
      <c r="N2137" s="550">
        <v>0</v>
      </c>
      <c r="O2137" s="550">
        <v>0</v>
      </c>
      <c r="P2137" s="550">
        <v>0</v>
      </c>
      <c r="Q2137" s="550">
        <v>0</v>
      </c>
      <c r="R2137" s="550">
        <v>7680</v>
      </c>
    </row>
    <row r="2138" spans="1:18">
      <c r="A2138" s="622" t="s">
        <v>1805</v>
      </c>
      <c r="B2138" s="622" t="s">
        <v>192</v>
      </c>
      <c r="C2138" s="551">
        <v>17925000</v>
      </c>
      <c r="D2138" s="551">
        <v>0</v>
      </c>
      <c r="E2138" s="551">
        <v>0</v>
      </c>
      <c r="F2138" s="551">
        <v>-7766000</v>
      </c>
      <c r="G2138" s="551">
        <v>0</v>
      </c>
      <c r="H2138" s="551">
        <v>0</v>
      </c>
      <c r="I2138" s="551">
        <v>0</v>
      </c>
      <c r="J2138" s="551">
        <v>-7766000</v>
      </c>
      <c r="K2138" s="551">
        <v>10159000</v>
      </c>
      <c r="L2138" s="551">
        <v>8788470</v>
      </c>
      <c r="M2138" s="551">
        <v>8788470</v>
      </c>
      <c r="N2138" s="551">
        <v>0</v>
      </c>
      <c r="O2138" s="551">
        <v>0</v>
      </c>
      <c r="P2138" s="551">
        <v>0</v>
      </c>
      <c r="Q2138" s="551">
        <v>0</v>
      </c>
      <c r="R2138" s="551">
        <v>1370530</v>
      </c>
    </row>
    <row r="2139" spans="1:18">
      <c r="A2139" s="626" t="s">
        <v>1806</v>
      </c>
      <c r="B2139" s="626" t="s">
        <v>289</v>
      </c>
      <c r="C2139" s="550">
        <v>8395000</v>
      </c>
      <c r="D2139" s="550">
        <v>0</v>
      </c>
      <c r="E2139" s="550">
        <v>0</v>
      </c>
      <c r="F2139" s="550">
        <v>-8395000</v>
      </c>
      <c r="G2139" s="550"/>
      <c r="H2139" s="550">
        <v>0</v>
      </c>
      <c r="I2139" s="550"/>
      <c r="J2139" s="550">
        <v>-8395000</v>
      </c>
      <c r="K2139" s="550">
        <v>0</v>
      </c>
      <c r="L2139" s="550">
        <v>0</v>
      </c>
      <c r="M2139" s="550">
        <v>0</v>
      </c>
      <c r="N2139" s="550">
        <v>0</v>
      </c>
      <c r="O2139" s="550">
        <v>0</v>
      </c>
      <c r="P2139" s="550">
        <v>0</v>
      </c>
      <c r="Q2139" s="550">
        <v>0</v>
      </c>
      <c r="R2139" s="550">
        <v>0</v>
      </c>
    </row>
    <row r="2140" spans="1:18">
      <c r="A2140" s="626" t="s">
        <v>1806</v>
      </c>
      <c r="B2140" s="626" t="s">
        <v>225</v>
      </c>
      <c r="C2140" s="550">
        <v>9530000</v>
      </c>
      <c r="D2140" s="550">
        <v>0</v>
      </c>
      <c r="E2140" s="550">
        <v>0</v>
      </c>
      <c r="F2140" s="550">
        <v>629000</v>
      </c>
      <c r="G2140" s="550"/>
      <c r="H2140" s="550">
        <v>0</v>
      </c>
      <c r="I2140" s="550"/>
      <c r="J2140" s="550">
        <v>629000</v>
      </c>
      <c r="K2140" s="550">
        <v>10159000</v>
      </c>
      <c r="L2140" s="550">
        <v>8788470</v>
      </c>
      <c r="M2140" s="550">
        <v>8788470</v>
      </c>
      <c r="N2140" s="550">
        <v>0</v>
      </c>
      <c r="O2140" s="550">
        <v>0</v>
      </c>
      <c r="P2140" s="550">
        <v>0</v>
      </c>
      <c r="Q2140" s="550">
        <v>0</v>
      </c>
      <c r="R2140" s="550">
        <v>1370530</v>
      </c>
    </row>
    <row r="2141" spans="1:18">
      <c r="A2141" s="622" t="s">
        <v>1805</v>
      </c>
      <c r="B2141" s="622" t="s">
        <v>322</v>
      </c>
      <c r="C2141" s="551">
        <v>4500000</v>
      </c>
      <c r="D2141" s="551">
        <v>0</v>
      </c>
      <c r="E2141" s="551">
        <v>0</v>
      </c>
      <c r="F2141" s="551">
        <v>-653000</v>
      </c>
      <c r="G2141" s="551">
        <v>0</v>
      </c>
      <c r="H2141" s="551">
        <v>0</v>
      </c>
      <c r="I2141" s="551">
        <v>0</v>
      </c>
      <c r="J2141" s="551">
        <v>-653000</v>
      </c>
      <c r="K2141" s="551">
        <v>3847000</v>
      </c>
      <c r="L2141" s="551">
        <v>1921600</v>
      </c>
      <c r="M2141" s="551">
        <v>1921600</v>
      </c>
      <c r="N2141" s="551">
        <v>0</v>
      </c>
      <c r="O2141" s="551">
        <v>0</v>
      </c>
      <c r="P2141" s="551">
        <v>0</v>
      </c>
      <c r="Q2141" s="551">
        <v>0</v>
      </c>
      <c r="R2141" s="551">
        <v>1925400</v>
      </c>
    </row>
    <row r="2142" spans="1:18">
      <c r="A2142" s="626" t="s">
        <v>1806</v>
      </c>
      <c r="B2142" s="626" t="s">
        <v>323</v>
      </c>
      <c r="C2142" s="550">
        <v>4500000</v>
      </c>
      <c r="D2142" s="550">
        <v>0</v>
      </c>
      <c r="E2142" s="550">
        <v>0</v>
      </c>
      <c r="F2142" s="550">
        <v>-653000</v>
      </c>
      <c r="G2142" s="550"/>
      <c r="H2142" s="550">
        <v>0</v>
      </c>
      <c r="I2142" s="550"/>
      <c r="J2142" s="550">
        <v>-653000</v>
      </c>
      <c r="K2142" s="550">
        <v>3847000</v>
      </c>
      <c r="L2142" s="550">
        <v>1921600</v>
      </c>
      <c r="M2142" s="550">
        <v>1921600</v>
      </c>
      <c r="N2142" s="550">
        <v>0</v>
      </c>
      <c r="O2142" s="550">
        <v>0</v>
      </c>
      <c r="P2142" s="550">
        <v>0</v>
      </c>
      <c r="Q2142" s="550">
        <v>0</v>
      </c>
      <c r="R2142" s="550">
        <v>1925400</v>
      </c>
    </row>
    <row r="2143" spans="1:18">
      <c r="A2143" s="622" t="s">
        <v>1805</v>
      </c>
      <c r="B2143" s="622" t="s">
        <v>147</v>
      </c>
      <c r="C2143" s="551">
        <v>36704000</v>
      </c>
      <c r="D2143" s="551">
        <v>0</v>
      </c>
      <c r="E2143" s="551">
        <v>0</v>
      </c>
      <c r="F2143" s="551">
        <v>0</v>
      </c>
      <c r="G2143" s="551">
        <v>0</v>
      </c>
      <c r="H2143" s="551">
        <v>0</v>
      </c>
      <c r="I2143" s="551">
        <v>0</v>
      </c>
      <c r="J2143" s="551">
        <v>0</v>
      </c>
      <c r="K2143" s="551">
        <v>36704000</v>
      </c>
      <c r="L2143" s="551">
        <v>36700610</v>
      </c>
      <c r="M2143" s="551">
        <v>36700610</v>
      </c>
      <c r="N2143" s="551">
        <v>0</v>
      </c>
      <c r="O2143" s="551">
        <v>0</v>
      </c>
      <c r="P2143" s="551">
        <v>0</v>
      </c>
      <c r="Q2143" s="551">
        <v>0</v>
      </c>
      <c r="R2143" s="551">
        <v>3390</v>
      </c>
    </row>
    <row r="2144" spans="1:18">
      <c r="A2144" s="626" t="s">
        <v>1806</v>
      </c>
      <c r="B2144" s="626" t="s">
        <v>148</v>
      </c>
      <c r="C2144" s="550">
        <v>36704000</v>
      </c>
      <c r="D2144" s="550">
        <v>0</v>
      </c>
      <c r="E2144" s="550">
        <v>0</v>
      </c>
      <c r="F2144" s="550">
        <v>0</v>
      </c>
      <c r="G2144" s="550"/>
      <c r="H2144" s="550">
        <v>0</v>
      </c>
      <c r="I2144" s="550"/>
      <c r="J2144" s="550">
        <v>0</v>
      </c>
      <c r="K2144" s="550">
        <v>36704000</v>
      </c>
      <c r="L2144" s="550">
        <v>36700610</v>
      </c>
      <c r="M2144" s="550">
        <v>36700610</v>
      </c>
      <c r="N2144" s="550">
        <v>0</v>
      </c>
      <c r="O2144" s="550">
        <v>0</v>
      </c>
      <c r="P2144" s="550">
        <v>0</v>
      </c>
      <c r="Q2144" s="550">
        <v>0</v>
      </c>
      <c r="R2144" s="550">
        <v>3390</v>
      </c>
    </row>
    <row r="2145" spans="1:18">
      <c r="A2145" s="626" t="s">
        <v>1804</v>
      </c>
      <c r="B2145" s="626" t="s">
        <v>2000</v>
      </c>
      <c r="C2145" s="550">
        <v>268993000</v>
      </c>
      <c r="D2145" s="550">
        <v>0</v>
      </c>
      <c r="E2145" s="550">
        <v>0</v>
      </c>
      <c r="F2145" s="550">
        <v>0</v>
      </c>
      <c r="G2145" s="550">
        <v>0</v>
      </c>
      <c r="H2145" s="550">
        <v>0</v>
      </c>
      <c r="I2145" s="550">
        <v>0</v>
      </c>
      <c r="J2145" s="550">
        <v>0</v>
      </c>
      <c r="K2145" s="550">
        <v>268993000</v>
      </c>
      <c r="L2145" s="550">
        <v>256955920</v>
      </c>
      <c r="M2145" s="550">
        <v>256955920</v>
      </c>
      <c r="N2145" s="550">
        <v>0</v>
      </c>
      <c r="O2145" s="550">
        <v>0</v>
      </c>
      <c r="P2145" s="550">
        <v>0</v>
      </c>
      <c r="Q2145" s="550">
        <v>0</v>
      </c>
      <c r="R2145" s="550">
        <v>12037080</v>
      </c>
    </row>
    <row r="2146" spans="1:18">
      <c r="A2146" s="622" t="s">
        <v>1805</v>
      </c>
      <c r="B2146" s="622" t="s">
        <v>321</v>
      </c>
      <c r="C2146" s="551">
        <v>35230000</v>
      </c>
      <c r="D2146" s="551">
        <v>0</v>
      </c>
      <c r="E2146" s="551">
        <v>0</v>
      </c>
      <c r="F2146" s="551">
        <v>13511000</v>
      </c>
      <c r="G2146" s="551">
        <v>0</v>
      </c>
      <c r="H2146" s="551">
        <v>0</v>
      </c>
      <c r="I2146" s="551">
        <v>0</v>
      </c>
      <c r="J2146" s="551">
        <v>13511000</v>
      </c>
      <c r="K2146" s="551">
        <v>48741000</v>
      </c>
      <c r="L2146" s="551">
        <v>48687210</v>
      </c>
      <c r="M2146" s="551">
        <v>48687210</v>
      </c>
      <c r="N2146" s="551">
        <v>0</v>
      </c>
      <c r="O2146" s="551">
        <v>0</v>
      </c>
      <c r="P2146" s="551">
        <v>0</v>
      </c>
      <c r="Q2146" s="551">
        <v>0</v>
      </c>
      <c r="R2146" s="551">
        <v>53790</v>
      </c>
    </row>
    <row r="2147" spans="1:18">
      <c r="A2147" s="626" t="s">
        <v>1806</v>
      </c>
      <c r="B2147" s="626" t="s">
        <v>144</v>
      </c>
      <c r="C2147" s="550">
        <v>34678000</v>
      </c>
      <c r="D2147" s="550">
        <v>0</v>
      </c>
      <c r="E2147" s="550">
        <v>0</v>
      </c>
      <c r="F2147" s="550">
        <v>13511000</v>
      </c>
      <c r="G2147" s="550"/>
      <c r="H2147" s="550">
        <v>0</v>
      </c>
      <c r="I2147" s="550"/>
      <c r="J2147" s="550">
        <v>13511000</v>
      </c>
      <c r="K2147" s="550">
        <v>48189000</v>
      </c>
      <c r="L2147" s="550">
        <v>48147210</v>
      </c>
      <c r="M2147" s="550">
        <v>48147210</v>
      </c>
      <c r="N2147" s="550">
        <v>0</v>
      </c>
      <c r="O2147" s="550">
        <v>0</v>
      </c>
      <c r="P2147" s="550">
        <v>0</v>
      </c>
      <c r="Q2147" s="550">
        <v>0</v>
      </c>
      <c r="R2147" s="550">
        <v>41790</v>
      </c>
    </row>
    <row r="2148" spans="1:18">
      <c r="A2148" s="626" t="s">
        <v>1806</v>
      </c>
      <c r="B2148" s="626" t="s">
        <v>204</v>
      </c>
      <c r="C2148" s="550">
        <v>552000</v>
      </c>
      <c r="D2148" s="550">
        <v>0</v>
      </c>
      <c r="E2148" s="550">
        <v>0</v>
      </c>
      <c r="F2148" s="550">
        <v>0</v>
      </c>
      <c r="G2148" s="550"/>
      <c r="H2148" s="550">
        <v>0</v>
      </c>
      <c r="I2148" s="550"/>
      <c r="J2148" s="550">
        <v>0</v>
      </c>
      <c r="K2148" s="550">
        <v>552000</v>
      </c>
      <c r="L2148" s="550">
        <v>540000</v>
      </c>
      <c r="M2148" s="550">
        <v>540000</v>
      </c>
      <c r="N2148" s="550">
        <v>0</v>
      </c>
      <c r="O2148" s="550">
        <v>0</v>
      </c>
      <c r="P2148" s="550">
        <v>0</v>
      </c>
      <c r="Q2148" s="550">
        <v>0</v>
      </c>
      <c r="R2148" s="550">
        <v>12000</v>
      </c>
    </row>
    <row r="2149" spans="1:18">
      <c r="A2149" s="622" t="s">
        <v>1805</v>
      </c>
      <c r="B2149" s="622" t="s">
        <v>278</v>
      </c>
      <c r="C2149" s="551">
        <v>54163000</v>
      </c>
      <c r="D2149" s="551">
        <v>0</v>
      </c>
      <c r="E2149" s="551">
        <v>0</v>
      </c>
      <c r="F2149" s="551">
        <v>10000000</v>
      </c>
      <c r="G2149" s="551">
        <v>0</v>
      </c>
      <c r="H2149" s="551">
        <v>0</v>
      </c>
      <c r="I2149" s="551">
        <v>0</v>
      </c>
      <c r="J2149" s="551">
        <v>10000000</v>
      </c>
      <c r="K2149" s="551">
        <v>64163000</v>
      </c>
      <c r="L2149" s="551">
        <v>62142900</v>
      </c>
      <c r="M2149" s="551">
        <v>62142900</v>
      </c>
      <c r="N2149" s="551">
        <v>0</v>
      </c>
      <c r="O2149" s="551">
        <v>0</v>
      </c>
      <c r="P2149" s="551">
        <v>0</v>
      </c>
      <c r="Q2149" s="551">
        <v>0</v>
      </c>
      <c r="R2149" s="551">
        <v>2020100</v>
      </c>
    </row>
    <row r="2150" spans="1:18">
      <c r="A2150" s="626" t="s">
        <v>1806</v>
      </c>
      <c r="B2150" s="626" t="s">
        <v>1279</v>
      </c>
      <c r="C2150" s="550">
        <v>20163000</v>
      </c>
      <c r="D2150" s="550">
        <v>0</v>
      </c>
      <c r="E2150" s="550">
        <v>0</v>
      </c>
      <c r="F2150" s="550">
        <v>-8000000</v>
      </c>
      <c r="G2150" s="550"/>
      <c r="H2150" s="550">
        <v>0</v>
      </c>
      <c r="I2150" s="550"/>
      <c r="J2150" s="550">
        <v>-8000000</v>
      </c>
      <c r="K2150" s="550">
        <v>12163000</v>
      </c>
      <c r="L2150" s="550">
        <v>12042720</v>
      </c>
      <c r="M2150" s="550">
        <v>12042720</v>
      </c>
      <c r="N2150" s="550">
        <v>0</v>
      </c>
      <c r="O2150" s="550">
        <v>0</v>
      </c>
      <c r="P2150" s="550">
        <v>0</v>
      </c>
      <c r="Q2150" s="550">
        <v>0</v>
      </c>
      <c r="R2150" s="550">
        <v>120280</v>
      </c>
    </row>
    <row r="2151" spans="1:18">
      <c r="A2151" s="626" t="s">
        <v>1806</v>
      </c>
      <c r="B2151" s="626" t="s">
        <v>1280</v>
      </c>
      <c r="C2151" s="550">
        <v>34000000</v>
      </c>
      <c r="D2151" s="550">
        <v>0</v>
      </c>
      <c r="E2151" s="550">
        <v>0</v>
      </c>
      <c r="F2151" s="550">
        <v>18000000</v>
      </c>
      <c r="G2151" s="550"/>
      <c r="H2151" s="550">
        <v>0</v>
      </c>
      <c r="I2151" s="550"/>
      <c r="J2151" s="550">
        <v>18000000</v>
      </c>
      <c r="K2151" s="550">
        <v>52000000</v>
      </c>
      <c r="L2151" s="550">
        <v>50100180</v>
      </c>
      <c r="M2151" s="550">
        <v>50100180</v>
      </c>
      <c r="N2151" s="550">
        <v>0</v>
      </c>
      <c r="O2151" s="550">
        <v>0</v>
      </c>
      <c r="P2151" s="550">
        <v>0</v>
      </c>
      <c r="Q2151" s="550">
        <v>0</v>
      </c>
      <c r="R2151" s="550">
        <v>1899820</v>
      </c>
    </row>
    <row r="2152" spans="1:18">
      <c r="A2152" s="622" t="s">
        <v>1805</v>
      </c>
      <c r="B2152" s="622" t="s">
        <v>1880</v>
      </c>
      <c r="C2152" s="551">
        <v>6024000</v>
      </c>
      <c r="D2152" s="551">
        <v>0</v>
      </c>
      <c r="E2152" s="551">
        <v>0</v>
      </c>
      <c r="F2152" s="551">
        <v>0</v>
      </c>
      <c r="G2152" s="551">
        <v>0</v>
      </c>
      <c r="H2152" s="551">
        <v>0</v>
      </c>
      <c r="I2152" s="551">
        <v>0</v>
      </c>
      <c r="J2152" s="551">
        <v>0</v>
      </c>
      <c r="K2152" s="551">
        <v>6024000</v>
      </c>
      <c r="L2152" s="551">
        <v>5628000</v>
      </c>
      <c r="M2152" s="551">
        <v>5628000</v>
      </c>
      <c r="N2152" s="551">
        <v>0</v>
      </c>
      <c r="O2152" s="551">
        <v>0</v>
      </c>
      <c r="P2152" s="551">
        <v>0</v>
      </c>
      <c r="Q2152" s="551">
        <v>0</v>
      </c>
      <c r="R2152" s="551">
        <v>396000</v>
      </c>
    </row>
    <row r="2153" spans="1:18">
      <c r="A2153" s="626" t="s">
        <v>1806</v>
      </c>
      <c r="B2153" s="626" t="s">
        <v>2538</v>
      </c>
      <c r="C2153" s="550">
        <v>6024000</v>
      </c>
      <c r="D2153" s="550">
        <v>0</v>
      </c>
      <c r="E2153" s="550">
        <v>0</v>
      </c>
      <c r="F2153" s="550">
        <v>0</v>
      </c>
      <c r="G2153" s="550"/>
      <c r="H2153" s="550">
        <v>0</v>
      </c>
      <c r="I2153" s="550"/>
      <c r="J2153" s="550">
        <v>0</v>
      </c>
      <c r="K2153" s="550">
        <v>6024000</v>
      </c>
      <c r="L2153" s="550">
        <v>5628000</v>
      </c>
      <c r="M2153" s="550">
        <v>5628000</v>
      </c>
      <c r="N2153" s="550">
        <v>0</v>
      </c>
      <c r="O2153" s="550">
        <v>0</v>
      </c>
      <c r="P2153" s="550">
        <v>0</v>
      </c>
      <c r="Q2153" s="550">
        <v>0</v>
      </c>
      <c r="R2153" s="550">
        <v>396000</v>
      </c>
    </row>
    <row r="2154" spans="1:18">
      <c r="A2154" s="622" t="s">
        <v>1805</v>
      </c>
      <c r="B2154" s="622" t="s">
        <v>1823</v>
      </c>
      <c r="C2154" s="551">
        <v>13460000</v>
      </c>
      <c r="D2154" s="551">
        <v>0</v>
      </c>
      <c r="E2154" s="551">
        <v>0</v>
      </c>
      <c r="F2154" s="551">
        <v>-3500000</v>
      </c>
      <c r="G2154" s="551">
        <v>0</v>
      </c>
      <c r="H2154" s="551">
        <v>0</v>
      </c>
      <c r="I2154" s="551">
        <v>0</v>
      </c>
      <c r="J2154" s="551">
        <v>-3500000</v>
      </c>
      <c r="K2154" s="551">
        <v>9960000</v>
      </c>
      <c r="L2154" s="551">
        <v>3360000</v>
      </c>
      <c r="M2154" s="551">
        <v>3360000</v>
      </c>
      <c r="N2154" s="551">
        <v>0</v>
      </c>
      <c r="O2154" s="551">
        <v>0</v>
      </c>
      <c r="P2154" s="551">
        <v>0</v>
      </c>
      <c r="Q2154" s="551">
        <v>0</v>
      </c>
      <c r="R2154" s="551">
        <v>6600000</v>
      </c>
    </row>
    <row r="2155" spans="1:18">
      <c r="A2155" s="626" t="s">
        <v>1806</v>
      </c>
      <c r="B2155" s="626" t="s">
        <v>260</v>
      </c>
      <c r="C2155" s="550">
        <v>6160000</v>
      </c>
      <c r="D2155" s="550">
        <v>0</v>
      </c>
      <c r="E2155" s="550">
        <v>0</v>
      </c>
      <c r="F2155" s="550">
        <v>-1500000</v>
      </c>
      <c r="G2155" s="550"/>
      <c r="H2155" s="550">
        <v>0</v>
      </c>
      <c r="I2155" s="550"/>
      <c r="J2155" s="550">
        <v>-1500000</v>
      </c>
      <c r="K2155" s="550">
        <v>4660000</v>
      </c>
      <c r="L2155" s="550">
        <v>3360000</v>
      </c>
      <c r="M2155" s="550">
        <v>3360000</v>
      </c>
      <c r="N2155" s="550">
        <v>0</v>
      </c>
      <c r="O2155" s="550">
        <v>0</v>
      </c>
      <c r="P2155" s="550">
        <v>0</v>
      </c>
      <c r="Q2155" s="550">
        <v>0</v>
      </c>
      <c r="R2155" s="550">
        <v>1300000</v>
      </c>
    </row>
    <row r="2156" spans="1:18">
      <c r="A2156" s="626" t="s">
        <v>1806</v>
      </c>
      <c r="B2156" s="626" t="s">
        <v>2502</v>
      </c>
      <c r="C2156" s="550">
        <v>7300000</v>
      </c>
      <c r="D2156" s="550">
        <v>0</v>
      </c>
      <c r="E2156" s="550">
        <v>0</v>
      </c>
      <c r="F2156" s="550">
        <v>-2000000</v>
      </c>
      <c r="G2156" s="550"/>
      <c r="H2156" s="550">
        <v>0</v>
      </c>
      <c r="I2156" s="550"/>
      <c r="J2156" s="550">
        <v>-2000000</v>
      </c>
      <c r="K2156" s="550">
        <v>5300000</v>
      </c>
      <c r="L2156" s="550">
        <v>0</v>
      </c>
      <c r="M2156" s="550">
        <v>0</v>
      </c>
      <c r="N2156" s="550">
        <v>0</v>
      </c>
      <c r="O2156" s="550">
        <v>0</v>
      </c>
      <c r="P2156" s="550">
        <v>0</v>
      </c>
      <c r="Q2156" s="550">
        <v>0</v>
      </c>
      <c r="R2156" s="550">
        <v>5300000</v>
      </c>
    </row>
    <row r="2157" spans="1:18">
      <c r="A2157" s="622" t="s">
        <v>1805</v>
      </c>
      <c r="B2157" s="622" t="s">
        <v>159</v>
      </c>
      <c r="C2157" s="551">
        <v>4400000</v>
      </c>
      <c r="D2157" s="551">
        <v>0</v>
      </c>
      <c r="E2157" s="551">
        <v>0</v>
      </c>
      <c r="F2157" s="551">
        <v>0</v>
      </c>
      <c r="G2157" s="551">
        <v>0</v>
      </c>
      <c r="H2157" s="551">
        <v>0</v>
      </c>
      <c r="I2157" s="551">
        <v>0</v>
      </c>
      <c r="J2157" s="551">
        <v>0</v>
      </c>
      <c r="K2157" s="551">
        <v>4400000</v>
      </c>
      <c r="L2157" s="551">
        <v>4260000</v>
      </c>
      <c r="M2157" s="551">
        <v>4260000</v>
      </c>
      <c r="N2157" s="551">
        <v>0</v>
      </c>
      <c r="O2157" s="551">
        <v>0</v>
      </c>
      <c r="P2157" s="551">
        <v>0</v>
      </c>
      <c r="Q2157" s="551">
        <v>0</v>
      </c>
      <c r="R2157" s="551">
        <v>140000</v>
      </c>
    </row>
    <row r="2158" spans="1:18">
      <c r="A2158" s="626" t="s">
        <v>1806</v>
      </c>
      <c r="B2158" s="626" t="s">
        <v>159</v>
      </c>
      <c r="C2158" s="550">
        <v>4400000</v>
      </c>
      <c r="D2158" s="550">
        <v>0</v>
      </c>
      <c r="E2158" s="550">
        <v>0</v>
      </c>
      <c r="F2158" s="550">
        <v>0</v>
      </c>
      <c r="G2158" s="550"/>
      <c r="H2158" s="550">
        <v>0</v>
      </c>
      <c r="I2158" s="550"/>
      <c r="J2158" s="550">
        <v>0</v>
      </c>
      <c r="K2158" s="550">
        <v>4400000</v>
      </c>
      <c r="L2158" s="550">
        <v>4260000</v>
      </c>
      <c r="M2158" s="550">
        <v>4260000</v>
      </c>
      <c r="N2158" s="550">
        <v>0</v>
      </c>
      <c r="O2158" s="550">
        <v>0</v>
      </c>
      <c r="P2158" s="550">
        <v>0</v>
      </c>
      <c r="Q2158" s="550">
        <v>0</v>
      </c>
      <c r="R2158" s="550">
        <v>140000</v>
      </c>
    </row>
    <row r="2159" spans="1:18">
      <c r="A2159" s="622" t="s">
        <v>1805</v>
      </c>
      <c r="B2159" s="622" t="s">
        <v>160</v>
      </c>
      <c r="C2159" s="551">
        <v>18960000</v>
      </c>
      <c r="D2159" s="551">
        <v>0</v>
      </c>
      <c r="E2159" s="551">
        <v>0</v>
      </c>
      <c r="F2159" s="551">
        <v>-2000000</v>
      </c>
      <c r="G2159" s="551">
        <v>0</v>
      </c>
      <c r="H2159" s="551">
        <v>0</v>
      </c>
      <c r="I2159" s="551">
        <v>0</v>
      </c>
      <c r="J2159" s="551">
        <v>-2000000</v>
      </c>
      <c r="K2159" s="551">
        <v>16960000</v>
      </c>
      <c r="L2159" s="551">
        <v>16926740</v>
      </c>
      <c r="M2159" s="551">
        <v>16926740</v>
      </c>
      <c r="N2159" s="551">
        <v>0</v>
      </c>
      <c r="O2159" s="551">
        <v>0</v>
      </c>
      <c r="P2159" s="551">
        <v>0</v>
      </c>
      <c r="Q2159" s="551">
        <v>0</v>
      </c>
      <c r="R2159" s="551">
        <v>33260</v>
      </c>
    </row>
    <row r="2160" spans="1:18">
      <c r="A2160" s="626" t="s">
        <v>1806</v>
      </c>
      <c r="B2160" s="626" t="s">
        <v>161</v>
      </c>
      <c r="C2160" s="550">
        <v>18960000</v>
      </c>
      <c r="D2160" s="550">
        <v>0</v>
      </c>
      <c r="E2160" s="550">
        <v>0</v>
      </c>
      <c r="F2160" s="550">
        <v>-2000000</v>
      </c>
      <c r="G2160" s="550"/>
      <c r="H2160" s="550">
        <v>0</v>
      </c>
      <c r="I2160" s="550"/>
      <c r="J2160" s="550">
        <v>-2000000</v>
      </c>
      <c r="K2160" s="550">
        <v>16960000</v>
      </c>
      <c r="L2160" s="550">
        <v>16926740</v>
      </c>
      <c r="M2160" s="550">
        <v>16926740</v>
      </c>
      <c r="N2160" s="550">
        <v>0</v>
      </c>
      <c r="O2160" s="550">
        <v>0</v>
      </c>
      <c r="P2160" s="550">
        <v>0</v>
      </c>
      <c r="Q2160" s="550">
        <v>0</v>
      </c>
      <c r="R2160" s="550">
        <v>33260</v>
      </c>
    </row>
    <row r="2161" spans="1:18">
      <c r="A2161" s="622" t="s">
        <v>1805</v>
      </c>
      <c r="B2161" s="622" t="s">
        <v>235</v>
      </c>
      <c r="C2161" s="551">
        <v>66741000</v>
      </c>
      <c r="D2161" s="551">
        <v>0</v>
      </c>
      <c r="E2161" s="551">
        <v>0</v>
      </c>
      <c r="F2161" s="551">
        <v>-13511000</v>
      </c>
      <c r="G2161" s="551">
        <v>0</v>
      </c>
      <c r="H2161" s="551">
        <v>0</v>
      </c>
      <c r="I2161" s="551">
        <v>0</v>
      </c>
      <c r="J2161" s="551">
        <v>-13511000</v>
      </c>
      <c r="K2161" s="551">
        <v>53230000</v>
      </c>
      <c r="L2161" s="551">
        <v>53206370</v>
      </c>
      <c r="M2161" s="551">
        <v>53206370</v>
      </c>
      <c r="N2161" s="551">
        <v>0</v>
      </c>
      <c r="O2161" s="551">
        <v>0</v>
      </c>
      <c r="P2161" s="551">
        <v>0</v>
      </c>
      <c r="Q2161" s="551">
        <v>0</v>
      </c>
      <c r="R2161" s="551">
        <v>23630</v>
      </c>
    </row>
    <row r="2162" spans="1:18">
      <c r="A2162" s="626" t="s">
        <v>1806</v>
      </c>
      <c r="B2162" s="626" t="s">
        <v>235</v>
      </c>
      <c r="C2162" s="550">
        <v>66741000</v>
      </c>
      <c r="D2162" s="550">
        <v>0</v>
      </c>
      <c r="E2162" s="550">
        <v>0</v>
      </c>
      <c r="F2162" s="550">
        <v>-13511000</v>
      </c>
      <c r="G2162" s="550"/>
      <c r="H2162" s="550">
        <v>0</v>
      </c>
      <c r="I2162" s="550"/>
      <c r="J2162" s="550">
        <v>-13511000</v>
      </c>
      <c r="K2162" s="550">
        <v>53230000</v>
      </c>
      <c r="L2162" s="550">
        <v>53206370</v>
      </c>
      <c r="M2162" s="550">
        <v>53206370</v>
      </c>
      <c r="N2162" s="550">
        <v>0</v>
      </c>
      <c r="O2162" s="550">
        <v>0</v>
      </c>
      <c r="P2162" s="550">
        <v>0</v>
      </c>
      <c r="Q2162" s="550">
        <v>0</v>
      </c>
      <c r="R2162" s="550">
        <v>23630</v>
      </c>
    </row>
    <row r="2163" spans="1:18">
      <c r="A2163" s="622" t="s">
        <v>1805</v>
      </c>
      <c r="B2163" s="622" t="s">
        <v>464</v>
      </c>
      <c r="C2163" s="551">
        <v>6000000</v>
      </c>
      <c r="D2163" s="551">
        <v>0</v>
      </c>
      <c r="E2163" s="551">
        <v>0</v>
      </c>
      <c r="F2163" s="551">
        <v>-6000000</v>
      </c>
      <c r="G2163" s="551">
        <v>0</v>
      </c>
      <c r="H2163" s="551">
        <v>0</v>
      </c>
      <c r="I2163" s="551">
        <v>0</v>
      </c>
      <c r="J2163" s="551">
        <v>-6000000</v>
      </c>
      <c r="K2163" s="551">
        <v>0</v>
      </c>
      <c r="L2163" s="551">
        <v>0</v>
      </c>
      <c r="M2163" s="551">
        <v>0</v>
      </c>
      <c r="N2163" s="551">
        <v>0</v>
      </c>
      <c r="O2163" s="551">
        <v>0</v>
      </c>
      <c r="P2163" s="551">
        <v>0</v>
      </c>
      <c r="Q2163" s="551">
        <v>0</v>
      </c>
      <c r="R2163" s="551">
        <v>0</v>
      </c>
    </row>
    <row r="2164" spans="1:18">
      <c r="A2164" s="626" t="s">
        <v>1806</v>
      </c>
      <c r="B2164" s="626" t="s">
        <v>406</v>
      </c>
      <c r="C2164" s="550">
        <v>6000000</v>
      </c>
      <c r="D2164" s="550">
        <v>0</v>
      </c>
      <c r="E2164" s="550">
        <v>0</v>
      </c>
      <c r="F2164" s="550">
        <v>-6000000</v>
      </c>
      <c r="G2164" s="550"/>
      <c r="H2164" s="550">
        <v>0</v>
      </c>
      <c r="I2164" s="550"/>
      <c r="J2164" s="550">
        <v>-6000000</v>
      </c>
      <c r="K2164" s="550">
        <v>0</v>
      </c>
      <c r="L2164" s="550">
        <v>0</v>
      </c>
      <c r="M2164" s="550">
        <v>0</v>
      </c>
      <c r="N2164" s="550">
        <v>0</v>
      </c>
      <c r="O2164" s="550">
        <v>0</v>
      </c>
      <c r="P2164" s="550">
        <v>0</v>
      </c>
      <c r="Q2164" s="550">
        <v>0</v>
      </c>
      <c r="R2164" s="550">
        <v>0</v>
      </c>
    </row>
    <row r="2165" spans="1:18">
      <c r="A2165" s="622" t="s">
        <v>1805</v>
      </c>
      <c r="B2165" s="622" t="s">
        <v>145</v>
      </c>
      <c r="C2165" s="551">
        <v>41425000</v>
      </c>
      <c r="D2165" s="551">
        <v>0</v>
      </c>
      <c r="E2165" s="551">
        <v>0</v>
      </c>
      <c r="F2165" s="551">
        <v>1500000</v>
      </c>
      <c r="G2165" s="551">
        <v>0</v>
      </c>
      <c r="H2165" s="551">
        <v>0</v>
      </c>
      <c r="I2165" s="551">
        <v>0</v>
      </c>
      <c r="J2165" s="551">
        <v>1500000</v>
      </c>
      <c r="K2165" s="551">
        <v>42925000</v>
      </c>
      <c r="L2165" s="551">
        <v>42083800</v>
      </c>
      <c r="M2165" s="551">
        <v>42083800</v>
      </c>
      <c r="N2165" s="551">
        <v>0</v>
      </c>
      <c r="O2165" s="551">
        <v>0</v>
      </c>
      <c r="P2165" s="551">
        <v>0</v>
      </c>
      <c r="Q2165" s="551">
        <v>0</v>
      </c>
      <c r="R2165" s="551">
        <v>841200</v>
      </c>
    </row>
    <row r="2166" spans="1:18">
      <c r="A2166" s="626" t="s">
        <v>1806</v>
      </c>
      <c r="B2166" s="626" t="s">
        <v>146</v>
      </c>
      <c r="C2166" s="550">
        <v>41425000</v>
      </c>
      <c r="D2166" s="550">
        <v>0</v>
      </c>
      <c r="E2166" s="550">
        <v>0</v>
      </c>
      <c r="F2166" s="550">
        <v>1500000</v>
      </c>
      <c r="G2166" s="550"/>
      <c r="H2166" s="550">
        <v>0</v>
      </c>
      <c r="I2166" s="550"/>
      <c r="J2166" s="550">
        <v>1500000</v>
      </c>
      <c r="K2166" s="550">
        <v>42925000</v>
      </c>
      <c r="L2166" s="550">
        <v>42083800</v>
      </c>
      <c r="M2166" s="550">
        <v>42083800</v>
      </c>
      <c r="N2166" s="550">
        <v>0</v>
      </c>
      <c r="O2166" s="550">
        <v>0</v>
      </c>
      <c r="P2166" s="550">
        <v>0</v>
      </c>
      <c r="Q2166" s="550">
        <v>0</v>
      </c>
      <c r="R2166" s="550">
        <v>841200</v>
      </c>
    </row>
    <row r="2167" spans="1:18">
      <c r="A2167" s="622" t="s">
        <v>1805</v>
      </c>
      <c r="B2167" s="622" t="s">
        <v>1882</v>
      </c>
      <c r="C2167" s="551">
        <v>300000</v>
      </c>
      <c r="D2167" s="551">
        <v>0</v>
      </c>
      <c r="E2167" s="551">
        <v>0</v>
      </c>
      <c r="F2167" s="551">
        <v>0</v>
      </c>
      <c r="G2167" s="551">
        <v>0</v>
      </c>
      <c r="H2167" s="551">
        <v>0</v>
      </c>
      <c r="I2167" s="551">
        <v>0</v>
      </c>
      <c r="J2167" s="551">
        <v>0</v>
      </c>
      <c r="K2167" s="551">
        <v>300000</v>
      </c>
      <c r="L2167" s="551">
        <v>296500</v>
      </c>
      <c r="M2167" s="551">
        <v>296500</v>
      </c>
      <c r="N2167" s="551">
        <v>0</v>
      </c>
      <c r="O2167" s="551">
        <v>0</v>
      </c>
      <c r="P2167" s="551">
        <v>0</v>
      </c>
      <c r="Q2167" s="551">
        <v>0</v>
      </c>
      <c r="R2167" s="551">
        <v>3500</v>
      </c>
    </row>
    <row r="2168" spans="1:18">
      <c r="A2168" s="626" t="s">
        <v>1806</v>
      </c>
      <c r="B2168" s="623" t="s">
        <v>2409</v>
      </c>
      <c r="C2168" s="550">
        <v>300000</v>
      </c>
      <c r="D2168" s="550">
        <v>0</v>
      </c>
      <c r="E2168" s="550">
        <v>0</v>
      </c>
      <c r="F2168" s="550">
        <v>0</v>
      </c>
      <c r="G2168" s="550"/>
      <c r="H2168" s="550">
        <v>0</v>
      </c>
      <c r="I2168" s="550"/>
      <c r="J2168" s="550">
        <v>0</v>
      </c>
      <c r="K2168" s="550">
        <v>300000</v>
      </c>
      <c r="L2168" s="550">
        <v>296500</v>
      </c>
      <c r="M2168" s="550">
        <v>296500</v>
      </c>
      <c r="N2168" s="550">
        <v>0</v>
      </c>
      <c r="O2168" s="550">
        <v>0</v>
      </c>
      <c r="P2168" s="550">
        <v>0</v>
      </c>
      <c r="Q2168" s="550">
        <v>0</v>
      </c>
      <c r="R2168" s="550">
        <v>3500</v>
      </c>
    </row>
    <row r="2169" spans="1:18">
      <c r="A2169" s="622" t="s">
        <v>1805</v>
      </c>
      <c r="B2169" s="622" t="s">
        <v>192</v>
      </c>
      <c r="C2169" s="551">
        <v>2350000</v>
      </c>
      <c r="D2169" s="551">
        <v>0</v>
      </c>
      <c r="E2169" s="551">
        <v>0</v>
      </c>
      <c r="F2169" s="551">
        <v>0</v>
      </c>
      <c r="G2169" s="551">
        <v>0</v>
      </c>
      <c r="H2169" s="551">
        <v>0</v>
      </c>
      <c r="I2169" s="551">
        <v>0</v>
      </c>
      <c r="J2169" s="551">
        <v>0</v>
      </c>
      <c r="K2169" s="551">
        <v>2350000</v>
      </c>
      <c r="L2169" s="551">
        <v>2079860</v>
      </c>
      <c r="M2169" s="551">
        <v>2079860</v>
      </c>
      <c r="N2169" s="551">
        <v>0</v>
      </c>
      <c r="O2169" s="551">
        <v>0</v>
      </c>
      <c r="P2169" s="551">
        <v>0</v>
      </c>
      <c r="Q2169" s="551">
        <v>0</v>
      </c>
      <c r="R2169" s="551">
        <v>270140</v>
      </c>
    </row>
    <row r="2170" spans="1:18">
      <c r="A2170" s="626" t="s">
        <v>1806</v>
      </c>
      <c r="B2170" s="626" t="s">
        <v>226</v>
      </c>
      <c r="C2170" s="550">
        <v>1240000</v>
      </c>
      <c r="D2170" s="550">
        <v>0</v>
      </c>
      <c r="E2170" s="550">
        <v>0</v>
      </c>
      <c r="F2170" s="550">
        <v>0</v>
      </c>
      <c r="G2170" s="550"/>
      <c r="H2170" s="550">
        <v>0</v>
      </c>
      <c r="I2170" s="550"/>
      <c r="J2170" s="550">
        <v>0</v>
      </c>
      <c r="K2170" s="550">
        <v>1240000</v>
      </c>
      <c r="L2170" s="550">
        <v>1096660</v>
      </c>
      <c r="M2170" s="550">
        <v>1096660</v>
      </c>
      <c r="N2170" s="550">
        <v>0</v>
      </c>
      <c r="O2170" s="550">
        <v>0</v>
      </c>
      <c r="P2170" s="550">
        <v>0</v>
      </c>
      <c r="Q2170" s="550">
        <v>0</v>
      </c>
      <c r="R2170" s="550">
        <v>143340</v>
      </c>
    </row>
    <row r="2171" spans="1:18">
      <c r="A2171" s="626" t="s">
        <v>1806</v>
      </c>
      <c r="B2171" s="626" t="s">
        <v>225</v>
      </c>
      <c r="C2171" s="550">
        <v>1110000</v>
      </c>
      <c r="D2171" s="550">
        <v>0</v>
      </c>
      <c r="E2171" s="550">
        <v>0</v>
      </c>
      <c r="F2171" s="550">
        <v>0</v>
      </c>
      <c r="G2171" s="550"/>
      <c r="H2171" s="550">
        <v>0</v>
      </c>
      <c r="I2171" s="550"/>
      <c r="J2171" s="550">
        <v>0</v>
      </c>
      <c r="K2171" s="550">
        <v>1110000</v>
      </c>
      <c r="L2171" s="550">
        <v>983200</v>
      </c>
      <c r="M2171" s="550">
        <v>983200</v>
      </c>
      <c r="N2171" s="550">
        <v>0</v>
      </c>
      <c r="O2171" s="550">
        <v>0</v>
      </c>
      <c r="P2171" s="550">
        <v>0</v>
      </c>
      <c r="Q2171" s="550">
        <v>0</v>
      </c>
      <c r="R2171" s="550">
        <v>126800</v>
      </c>
    </row>
    <row r="2172" spans="1:18">
      <c r="A2172" s="622" t="s">
        <v>1805</v>
      </c>
      <c r="B2172" s="622" t="s">
        <v>322</v>
      </c>
      <c r="C2172" s="551">
        <v>6400000</v>
      </c>
      <c r="D2172" s="551">
        <v>0</v>
      </c>
      <c r="E2172" s="551">
        <v>0</v>
      </c>
      <c r="F2172" s="551">
        <v>0</v>
      </c>
      <c r="G2172" s="551">
        <v>0</v>
      </c>
      <c r="H2172" s="551">
        <v>0</v>
      </c>
      <c r="I2172" s="551">
        <v>0</v>
      </c>
      <c r="J2172" s="551">
        <v>0</v>
      </c>
      <c r="K2172" s="551">
        <v>6400000</v>
      </c>
      <c r="L2172" s="551">
        <v>4755740</v>
      </c>
      <c r="M2172" s="551">
        <v>4755740</v>
      </c>
      <c r="N2172" s="551">
        <v>0</v>
      </c>
      <c r="O2172" s="551">
        <v>0</v>
      </c>
      <c r="P2172" s="551">
        <v>0</v>
      </c>
      <c r="Q2172" s="551">
        <v>0</v>
      </c>
      <c r="R2172" s="551">
        <v>1644260</v>
      </c>
    </row>
    <row r="2173" spans="1:18">
      <c r="A2173" s="626" t="s">
        <v>1806</v>
      </c>
      <c r="B2173" s="626" t="s">
        <v>323</v>
      </c>
      <c r="C2173" s="550">
        <v>6400000</v>
      </c>
      <c r="D2173" s="550">
        <v>0</v>
      </c>
      <c r="E2173" s="550">
        <v>0</v>
      </c>
      <c r="F2173" s="550">
        <v>0</v>
      </c>
      <c r="G2173" s="550"/>
      <c r="H2173" s="550">
        <v>0</v>
      </c>
      <c r="I2173" s="550"/>
      <c r="J2173" s="550">
        <v>0</v>
      </c>
      <c r="K2173" s="550">
        <v>6400000</v>
      </c>
      <c r="L2173" s="550">
        <v>4755740</v>
      </c>
      <c r="M2173" s="550">
        <v>4755740</v>
      </c>
      <c r="N2173" s="550">
        <v>0</v>
      </c>
      <c r="O2173" s="550">
        <v>0</v>
      </c>
      <c r="P2173" s="550">
        <v>0</v>
      </c>
      <c r="Q2173" s="550">
        <v>0</v>
      </c>
      <c r="R2173" s="550">
        <v>1644260</v>
      </c>
    </row>
    <row r="2174" spans="1:18">
      <c r="A2174" s="622" t="s">
        <v>1805</v>
      </c>
      <c r="B2174" s="622" t="s">
        <v>147</v>
      </c>
      <c r="C2174" s="551">
        <v>13540000</v>
      </c>
      <c r="D2174" s="551">
        <v>0</v>
      </c>
      <c r="E2174" s="551">
        <v>0</v>
      </c>
      <c r="F2174" s="551">
        <v>0</v>
      </c>
      <c r="G2174" s="551">
        <v>0</v>
      </c>
      <c r="H2174" s="551">
        <v>0</v>
      </c>
      <c r="I2174" s="551">
        <v>0</v>
      </c>
      <c r="J2174" s="551">
        <v>0</v>
      </c>
      <c r="K2174" s="551">
        <v>13540000</v>
      </c>
      <c r="L2174" s="551">
        <v>13528800</v>
      </c>
      <c r="M2174" s="551">
        <v>13528800</v>
      </c>
      <c r="N2174" s="551">
        <v>0</v>
      </c>
      <c r="O2174" s="551">
        <v>0</v>
      </c>
      <c r="P2174" s="551">
        <v>0</v>
      </c>
      <c r="Q2174" s="551">
        <v>0</v>
      </c>
      <c r="R2174" s="551">
        <v>11200</v>
      </c>
    </row>
    <row r="2175" spans="1:18">
      <c r="A2175" s="626" t="s">
        <v>1806</v>
      </c>
      <c r="B2175" s="626" t="s">
        <v>148</v>
      </c>
      <c r="C2175" s="550">
        <v>13540000</v>
      </c>
      <c r="D2175" s="550">
        <v>0</v>
      </c>
      <c r="E2175" s="550">
        <v>0</v>
      </c>
      <c r="F2175" s="550">
        <v>0</v>
      </c>
      <c r="G2175" s="550"/>
      <c r="H2175" s="550">
        <v>0</v>
      </c>
      <c r="I2175" s="550"/>
      <c r="J2175" s="550">
        <v>0</v>
      </c>
      <c r="K2175" s="550">
        <v>13540000</v>
      </c>
      <c r="L2175" s="550">
        <v>13528800</v>
      </c>
      <c r="M2175" s="550">
        <v>13528800</v>
      </c>
      <c r="N2175" s="550">
        <v>0</v>
      </c>
      <c r="O2175" s="550">
        <v>0</v>
      </c>
      <c r="P2175" s="550">
        <v>0</v>
      </c>
      <c r="Q2175" s="550">
        <v>0</v>
      </c>
      <c r="R2175" s="550">
        <v>11200</v>
      </c>
    </row>
    <row r="2176" spans="1:18">
      <c r="A2176" s="626" t="s">
        <v>1804</v>
      </c>
      <c r="B2176" s="626" t="s">
        <v>2493</v>
      </c>
      <c r="C2176" s="550">
        <v>391574000</v>
      </c>
      <c r="D2176" s="550">
        <v>0</v>
      </c>
      <c r="E2176" s="550">
        <v>0</v>
      </c>
      <c r="F2176" s="550">
        <v>0</v>
      </c>
      <c r="G2176" s="550">
        <v>-75600000</v>
      </c>
      <c r="H2176" s="550">
        <v>0</v>
      </c>
      <c r="I2176" s="550">
        <v>0</v>
      </c>
      <c r="J2176" s="550">
        <v>-75600000</v>
      </c>
      <c r="K2176" s="550">
        <v>315974000</v>
      </c>
      <c r="L2176" s="550">
        <v>314630020</v>
      </c>
      <c r="M2176" s="550">
        <v>314630020</v>
      </c>
      <c r="N2176" s="550">
        <v>0</v>
      </c>
      <c r="O2176" s="550">
        <v>0</v>
      </c>
      <c r="P2176" s="550">
        <v>0</v>
      </c>
      <c r="Q2176" s="550">
        <v>0</v>
      </c>
      <c r="R2176" s="550">
        <v>1343980</v>
      </c>
    </row>
    <row r="2177" spans="1:18">
      <c r="A2177" s="622" t="s">
        <v>1805</v>
      </c>
      <c r="B2177" s="622" t="s">
        <v>321</v>
      </c>
      <c r="C2177" s="551">
        <v>67325000</v>
      </c>
      <c r="D2177" s="551">
        <v>0</v>
      </c>
      <c r="E2177" s="551">
        <v>0</v>
      </c>
      <c r="F2177" s="551">
        <v>9255000</v>
      </c>
      <c r="G2177" s="551">
        <v>0</v>
      </c>
      <c r="H2177" s="551">
        <v>0</v>
      </c>
      <c r="I2177" s="551">
        <v>0</v>
      </c>
      <c r="J2177" s="551">
        <v>9255000</v>
      </c>
      <c r="K2177" s="551">
        <v>76580000</v>
      </c>
      <c r="L2177" s="551">
        <v>76563170</v>
      </c>
      <c r="M2177" s="551">
        <v>76563170</v>
      </c>
      <c r="N2177" s="551">
        <v>0</v>
      </c>
      <c r="O2177" s="551">
        <v>0</v>
      </c>
      <c r="P2177" s="551">
        <v>0</v>
      </c>
      <c r="Q2177" s="551">
        <v>0</v>
      </c>
      <c r="R2177" s="551">
        <v>16830</v>
      </c>
    </row>
    <row r="2178" spans="1:18">
      <c r="A2178" s="626" t="s">
        <v>1806</v>
      </c>
      <c r="B2178" s="626" t="s">
        <v>144</v>
      </c>
      <c r="C2178" s="550">
        <v>59225000</v>
      </c>
      <c r="D2178" s="550">
        <v>0</v>
      </c>
      <c r="E2178" s="550">
        <v>0</v>
      </c>
      <c r="F2178" s="550">
        <v>11555000</v>
      </c>
      <c r="G2178" s="550"/>
      <c r="H2178" s="550">
        <v>0</v>
      </c>
      <c r="I2178" s="550"/>
      <c r="J2178" s="550">
        <v>11555000</v>
      </c>
      <c r="K2178" s="550">
        <v>70780000</v>
      </c>
      <c r="L2178" s="550">
        <v>70763170</v>
      </c>
      <c r="M2178" s="550">
        <v>70763170</v>
      </c>
      <c r="N2178" s="550">
        <v>0</v>
      </c>
      <c r="O2178" s="550">
        <v>0</v>
      </c>
      <c r="P2178" s="550">
        <v>0</v>
      </c>
      <c r="Q2178" s="550">
        <v>0</v>
      </c>
      <c r="R2178" s="550">
        <v>16830</v>
      </c>
    </row>
    <row r="2179" spans="1:18">
      <c r="A2179" s="626" t="s">
        <v>1806</v>
      </c>
      <c r="B2179" s="626" t="s">
        <v>204</v>
      </c>
      <c r="C2179" s="550">
        <v>5200000</v>
      </c>
      <c r="D2179" s="550">
        <v>0</v>
      </c>
      <c r="E2179" s="550">
        <v>0</v>
      </c>
      <c r="F2179" s="550">
        <v>0</v>
      </c>
      <c r="G2179" s="550"/>
      <c r="H2179" s="550">
        <v>0</v>
      </c>
      <c r="I2179" s="550"/>
      <c r="J2179" s="550">
        <v>0</v>
      </c>
      <c r="K2179" s="550">
        <v>5200000</v>
      </c>
      <c r="L2179" s="550">
        <v>5200000</v>
      </c>
      <c r="M2179" s="550">
        <v>5200000</v>
      </c>
      <c r="N2179" s="550">
        <v>0</v>
      </c>
      <c r="O2179" s="550">
        <v>0</v>
      </c>
      <c r="P2179" s="550">
        <v>0</v>
      </c>
      <c r="Q2179" s="550">
        <v>0</v>
      </c>
      <c r="R2179" s="550">
        <v>0</v>
      </c>
    </row>
    <row r="2180" spans="1:18">
      <c r="A2180" s="626" t="s">
        <v>1806</v>
      </c>
      <c r="B2180" s="626" t="s">
        <v>220</v>
      </c>
      <c r="C2180" s="550">
        <v>2900000</v>
      </c>
      <c r="D2180" s="550">
        <v>0</v>
      </c>
      <c r="E2180" s="550">
        <v>0</v>
      </c>
      <c r="F2180" s="550">
        <v>-2300000</v>
      </c>
      <c r="G2180" s="550"/>
      <c r="H2180" s="550">
        <v>0</v>
      </c>
      <c r="I2180" s="550"/>
      <c r="J2180" s="550">
        <v>-2300000</v>
      </c>
      <c r="K2180" s="550">
        <v>600000</v>
      </c>
      <c r="L2180" s="550">
        <v>600000</v>
      </c>
      <c r="M2180" s="550">
        <v>600000</v>
      </c>
      <c r="N2180" s="550">
        <v>0</v>
      </c>
      <c r="O2180" s="550">
        <v>0</v>
      </c>
      <c r="P2180" s="550">
        <v>0</v>
      </c>
      <c r="Q2180" s="550">
        <v>0</v>
      </c>
      <c r="R2180" s="550">
        <v>0</v>
      </c>
    </row>
    <row r="2181" spans="1:18">
      <c r="A2181" s="622" t="s">
        <v>1805</v>
      </c>
      <c r="B2181" s="622" t="s">
        <v>278</v>
      </c>
      <c r="C2181" s="551">
        <v>10460000</v>
      </c>
      <c r="D2181" s="551">
        <v>0</v>
      </c>
      <c r="E2181" s="551">
        <v>0</v>
      </c>
      <c r="F2181" s="551">
        <v>-200000</v>
      </c>
      <c r="G2181" s="551">
        <v>0</v>
      </c>
      <c r="H2181" s="551">
        <v>0</v>
      </c>
      <c r="I2181" s="551">
        <v>0</v>
      </c>
      <c r="J2181" s="551">
        <v>-200000</v>
      </c>
      <c r="K2181" s="551">
        <v>10260000</v>
      </c>
      <c r="L2181" s="551">
        <v>9973600</v>
      </c>
      <c r="M2181" s="551">
        <v>9973600</v>
      </c>
      <c r="N2181" s="551">
        <v>0</v>
      </c>
      <c r="O2181" s="551">
        <v>0</v>
      </c>
      <c r="P2181" s="551">
        <v>0</v>
      </c>
      <c r="Q2181" s="551">
        <v>0</v>
      </c>
      <c r="R2181" s="551">
        <v>286400</v>
      </c>
    </row>
    <row r="2182" spans="1:18">
      <c r="A2182" s="626" t="s">
        <v>1806</v>
      </c>
      <c r="B2182" s="626" t="s">
        <v>279</v>
      </c>
      <c r="C2182" s="550">
        <v>3000000</v>
      </c>
      <c r="D2182" s="550">
        <v>0</v>
      </c>
      <c r="E2182" s="550">
        <v>0</v>
      </c>
      <c r="F2182" s="550">
        <v>1000000</v>
      </c>
      <c r="G2182" s="550"/>
      <c r="H2182" s="550">
        <v>0</v>
      </c>
      <c r="I2182" s="550"/>
      <c r="J2182" s="550">
        <v>1000000</v>
      </c>
      <c r="K2182" s="550">
        <v>4000000</v>
      </c>
      <c r="L2182" s="550">
        <v>3825200</v>
      </c>
      <c r="M2182" s="550">
        <v>3825200</v>
      </c>
      <c r="N2182" s="550">
        <v>0</v>
      </c>
      <c r="O2182" s="550">
        <v>0</v>
      </c>
      <c r="P2182" s="550">
        <v>0</v>
      </c>
      <c r="Q2182" s="550">
        <v>0</v>
      </c>
      <c r="R2182" s="550">
        <v>174800</v>
      </c>
    </row>
    <row r="2183" spans="1:18">
      <c r="A2183" s="626" t="s">
        <v>1806</v>
      </c>
      <c r="B2183" s="626" t="s">
        <v>1279</v>
      </c>
      <c r="C2183" s="550">
        <v>4300000</v>
      </c>
      <c r="D2183" s="550">
        <v>0</v>
      </c>
      <c r="E2183" s="550">
        <v>0</v>
      </c>
      <c r="F2183" s="550">
        <v>200000</v>
      </c>
      <c r="G2183" s="550"/>
      <c r="H2183" s="550">
        <v>0</v>
      </c>
      <c r="I2183" s="550"/>
      <c r="J2183" s="550">
        <v>200000</v>
      </c>
      <c r="K2183" s="550">
        <v>4500000</v>
      </c>
      <c r="L2183" s="550">
        <v>4495400</v>
      </c>
      <c r="M2183" s="550">
        <v>4495400</v>
      </c>
      <c r="N2183" s="550">
        <v>0</v>
      </c>
      <c r="O2183" s="550">
        <v>0</v>
      </c>
      <c r="P2183" s="550">
        <v>0</v>
      </c>
      <c r="Q2183" s="550">
        <v>0</v>
      </c>
      <c r="R2183" s="550">
        <v>4600</v>
      </c>
    </row>
    <row r="2184" spans="1:18">
      <c r="A2184" s="626" t="s">
        <v>1806</v>
      </c>
      <c r="B2184" s="626" t="s">
        <v>1280</v>
      </c>
      <c r="C2184" s="550">
        <v>3160000</v>
      </c>
      <c r="D2184" s="550">
        <v>0</v>
      </c>
      <c r="E2184" s="550">
        <v>0</v>
      </c>
      <c r="F2184" s="550">
        <v>-1400000</v>
      </c>
      <c r="G2184" s="550"/>
      <c r="H2184" s="550">
        <v>0</v>
      </c>
      <c r="I2184" s="550"/>
      <c r="J2184" s="550">
        <v>-1400000</v>
      </c>
      <c r="K2184" s="550">
        <v>1760000</v>
      </c>
      <c r="L2184" s="550">
        <v>1653000</v>
      </c>
      <c r="M2184" s="550">
        <v>1653000</v>
      </c>
      <c r="N2184" s="550">
        <v>0</v>
      </c>
      <c r="O2184" s="550">
        <v>0</v>
      </c>
      <c r="P2184" s="550">
        <v>0</v>
      </c>
      <c r="Q2184" s="550">
        <v>0</v>
      </c>
      <c r="R2184" s="550">
        <v>107000</v>
      </c>
    </row>
    <row r="2185" spans="1:18">
      <c r="A2185" s="622" t="s">
        <v>1805</v>
      </c>
      <c r="B2185" s="622" t="s">
        <v>1880</v>
      </c>
      <c r="C2185" s="551">
        <v>5250000</v>
      </c>
      <c r="D2185" s="551">
        <v>0</v>
      </c>
      <c r="E2185" s="551">
        <v>0</v>
      </c>
      <c r="F2185" s="551">
        <v>0</v>
      </c>
      <c r="G2185" s="551">
        <v>0</v>
      </c>
      <c r="H2185" s="551">
        <v>0</v>
      </c>
      <c r="I2185" s="551">
        <v>0</v>
      </c>
      <c r="J2185" s="551">
        <v>0</v>
      </c>
      <c r="K2185" s="551">
        <v>5250000</v>
      </c>
      <c r="L2185" s="551">
        <v>5147000</v>
      </c>
      <c r="M2185" s="551">
        <v>5147000</v>
      </c>
      <c r="N2185" s="551">
        <v>0</v>
      </c>
      <c r="O2185" s="551">
        <v>0</v>
      </c>
      <c r="P2185" s="551">
        <v>0</v>
      </c>
      <c r="Q2185" s="551">
        <v>0</v>
      </c>
      <c r="R2185" s="551">
        <v>103000</v>
      </c>
    </row>
    <row r="2186" spans="1:18">
      <c r="A2186" s="626" t="s">
        <v>1806</v>
      </c>
      <c r="B2186" s="626" t="s">
        <v>2538</v>
      </c>
      <c r="C2186" s="550">
        <v>5250000</v>
      </c>
      <c r="D2186" s="550">
        <v>0</v>
      </c>
      <c r="E2186" s="550">
        <v>0</v>
      </c>
      <c r="F2186" s="550">
        <v>0</v>
      </c>
      <c r="G2186" s="550"/>
      <c r="H2186" s="550">
        <v>0</v>
      </c>
      <c r="I2186" s="550"/>
      <c r="J2186" s="550">
        <v>0</v>
      </c>
      <c r="K2186" s="550">
        <v>5250000</v>
      </c>
      <c r="L2186" s="550">
        <v>5147000</v>
      </c>
      <c r="M2186" s="550">
        <v>5147000</v>
      </c>
      <c r="N2186" s="550">
        <v>0</v>
      </c>
      <c r="O2186" s="550">
        <v>0</v>
      </c>
      <c r="P2186" s="550">
        <v>0</v>
      </c>
      <c r="Q2186" s="550">
        <v>0</v>
      </c>
      <c r="R2186" s="550">
        <v>103000</v>
      </c>
    </row>
    <row r="2187" spans="1:18">
      <c r="A2187" s="622" t="s">
        <v>1805</v>
      </c>
      <c r="B2187" s="622" t="s">
        <v>256</v>
      </c>
      <c r="C2187" s="551">
        <v>41500000</v>
      </c>
      <c r="D2187" s="551">
        <v>0</v>
      </c>
      <c r="E2187" s="551">
        <v>0</v>
      </c>
      <c r="F2187" s="551">
        <v>-19580000</v>
      </c>
      <c r="G2187" s="551">
        <v>0</v>
      </c>
      <c r="H2187" s="551">
        <v>0</v>
      </c>
      <c r="I2187" s="551">
        <v>0</v>
      </c>
      <c r="J2187" s="551">
        <v>-19580000</v>
      </c>
      <c r="K2187" s="551">
        <v>21920000</v>
      </c>
      <c r="L2187" s="551">
        <v>21820000</v>
      </c>
      <c r="M2187" s="551">
        <v>21820000</v>
      </c>
      <c r="N2187" s="551">
        <v>0</v>
      </c>
      <c r="O2187" s="551">
        <v>0</v>
      </c>
      <c r="P2187" s="551">
        <v>0</v>
      </c>
      <c r="Q2187" s="551">
        <v>0</v>
      </c>
      <c r="R2187" s="551">
        <v>100000</v>
      </c>
    </row>
    <row r="2188" spans="1:18">
      <c r="A2188" s="626" t="s">
        <v>1806</v>
      </c>
      <c r="B2188" s="626" t="s">
        <v>215</v>
      </c>
      <c r="C2188" s="550">
        <v>41500000</v>
      </c>
      <c r="D2188" s="550">
        <v>0</v>
      </c>
      <c r="E2188" s="550">
        <v>0</v>
      </c>
      <c r="F2188" s="550">
        <v>-19980000</v>
      </c>
      <c r="G2188" s="550"/>
      <c r="H2188" s="550">
        <v>0</v>
      </c>
      <c r="I2188" s="550"/>
      <c r="J2188" s="550">
        <v>-19980000</v>
      </c>
      <c r="K2188" s="550">
        <v>21520000</v>
      </c>
      <c r="L2188" s="550">
        <v>21420000</v>
      </c>
      <c r="M2188" s="550">
        <v>21420000</v>
      </c>
      <c r="N2188" s="550">
        <v>0</v>
      </c>
      <c r="O2188" s="550">
        <v>0</v>
      </c>
      <c r="P2188" s="550">
        <v>0</v>
      </c>
      <c r="Q2188" s="550">
        <v>0</v>
      </c>
      <c r="R2188" s="550">
        <v>100000</v>
      </c>
    </row>
    <row r="2189" spans="1:18">
      <c r="A2189" s="626" t="s">
        <v>1806</v>
      </c>
      <c r="B2189" s="626" t="s">
        <v>216</v>
      </c>
      <c r="C2189" s="550">
        <v>0</v>
      </c>
      <c r="D2189" s="550">
        <v>0</v>
      </c>
      <c r="E2189" s="550">
        <v>0</v>
      </c>
      <c r="F2189" s="550">
        <v>400000</v>
      </c>
      <c r="G2189" s="550"/>
      <c r="H2189" s="550">
        <v>0</v>
      </c>
      <c r="I2189" s="550"/>
      <c r="J2189" s="550">
        <v>400000</v>
      </c>
      <c r="K2189" s="550">
        <v>400000</v>
      </c>
      <c r="L2189" s="550">
        <v>400000</v>
      </c>
      <c r="M2189" s="550">
        <v>400000</v>
      </c>
      <c r="N2189" s="550">
        <v>0</v>
      </c>
      <c r="O2189" s="550">
        <v>0</v>
      </c>
      <c r="P2189" s="550">
        <v>0</v>
      </c>
      <c r="Q2189" s="550">
        <v>0</v>
      </c>
      <c r="R2189" s="550">
        <v>0</v>
      </c>
    </row>
    <row r="2190" spans="1:18">
      <c r="A2190" s="622" t="s">
        <v>1805</v>
      </c>
      <c r="B2190" s="622" t="s">
        <v>316</v>
      </c>
      <c r="C2190" s="551">
        <v>84000000</v>
      </c>
      <c r="D2190" s="551">
        <v>0</v>
      </c>
      <c r="E2190" s="551">
        <v>0</v>
      </c>
      <c r="F2190" s="551">
        <v>-455000</v>
      </c>
      <c r="G2190" s="551">
        <v>-75600000</v>
      </c>
      <c r="H2190" s="551">
        <v>0</v>
      </c>
      <c r="I2190" s="551">
        <v>0</v>
      </c>
      <c r="J2190" s="551">
        <v>-76055000</v>
      </c>
      <c r="K2190" s="551">
        <v>7945000</v>
      </c>
      <c r="L2190" s="551">
        <v>7944960</v>
      </c>
      <c r="M2190" s="551">
        <v>7944960</v>
      </c>
      <c r="N2190" s="551">
        <v>0</v>
      </c>
      <c r="O2190" s="551">
        <v>0</v>
      </c>
      <c r="P2190" s="551">
        <v>0</v>
      </c>
      <c r="Q2190" s="551">
        <v>0</v>
      </c>
      <c r="R2190" s="551">
        <v>40</v>
      </c>
    </row>
    <row r="2191" spans="1:18">
      <c r="A2191" s="626" t="s">
        <v>1806</v>
      </c>
      <c r="B2191" s="626" t="s">
        <v>318</v>
      </c>
      <c r="C2191" s="550">
        <v>84000000</v>
      </c>
      <c r="D2191" s="550">
        <v>0</v>
      </c>
      <c r="E2191" s="550">
        <v>0</v>
      </c>
      <c r="F2191" s="550">
        <v>-455000</v>
      </c>
      <c r="G2191" s="550">
        <v>-75600000</v>
      </c>
      <c r="H2191" s="550">
        <v>0</v>
      </c>
      <c r="I2191" s="550"/>
      <c r="J2191" s="550">
        <v>-76055000</v>
      </c>
      <c r="K2191" s="550">
        <v>7945000</v>
      </c>
      <c r="L2191" s="550">
        <v>7944960</v>
      </c>
      <c r="M2191" s="550">
        <v>7944960</v>
      </c>
      <c r="N2191" s="550">
        <v>0</v>
      </c>
      <c r="O2191" s="550">
        <v>0</v>
      </c>
      <c r="P2191" s="550">
        <v>0</v>
      </c>
      <c r="Q2191" s="550">
        <v>0</v>
      </c>
      <c r="R2191" s="550">
        <v>40</v>
      </c>
    </row>
    <row r="2192" spans="1:18">
      <c r="A2192" s="622" t="s">
        <v>1805</v>
      </c>
      <c r="B2192" s="622" t="s">
        <v>1823</v>
      </c>
      <c r="C2192" s="551">
        <v>3980000</v>
      </c>
      <c r="D2192" s="551">
        <v>0</v>
      </c>
      <c r="E2192" s="551">
        <v>0</v>
      </c>
      <c r="F2192" s="551">
        <v>0</v>
      </c>
      <c r="G2192" s="551">
        <v>0</v>
      </c>
      <c r="H2192" s="551">
        <v>0</v>
      </c>
      <c r="I2192" s="551">
        <v>0</v>
      </c>
      <c r="J2192" s="551">
        <v>0</v>
      </c>
      <c r="K2192" s="551">
        <v>3980000</v>
      </c>
      <c r="L2192" s="551">
        <v>3815000</v>
      </c>
      <c r="M2192" s="551">
        <v>3815000</v>
      </c>
      <c r="N2192" s="551">
        <v>0</v>
      </c>
      <c r="O2192" s="551">
        <v>0</v>
      </c>
      <c r="P2192" s="551">
        <v>0</v>
      </c>
      <c r="Q2192" s="551">
        <v>0</v>
      </c>
      <c r="R2192" s="551">
        <v>165000</v>
      </c>
    </row>
    <row r="2193" spans="1:18">
      <c r="A2193" s="626" t="s">
        <v>1806</v>
      </c>
      <c r="B2193" s="626" t="s">
        <v>2495</v>
      </c>
      <c r="C2193" s="550">
        <v>2000000</v>
      </c>
      <c r="D2193" s="550">
        <v>0</v>
      </c>
      <c r="E2193" s="550">
        <v>0</v>
      </c>
      <c r="F2193" s="550">
        <v>0</v>
      </c>
      <c r="G2193" s="550"/>
      <c r="H2193" s="550">
        <v>0</v>
      </c>
      <c r="I2193" s="550"/>
      <c r="J2193" s="550">
        <v>0</v>
      </c>
      <c r="K2193" s="550">
        <v>2000000</v>
      </c>
      <c r="L2193" s="550">
        <v>2000000</v>
      </c>
      <c r="M2193" s="550">
        <v>2000000</v>
      </c>
      <c r="N2193" s="550">
        <v>0</v>
      </c>
      <c r="O2193" s="550">
        <v>0</v>
      </c>
      <c r="P2193" s="550">
        <v>0</v>
      </c>
      <c r="Q2193" s="550">
        <v>0</v>
      </c>
      <c r="R2193" s="550">
        <v>0</v>
      </c>
    </row>
    <row r="2194" spans="1:18">
      <c r="A2194" s="626" t="s">
        <v>1806</v>
      </c>
      <c r="B2194" s="626" t="s">
        <v>260</v>
      </c>
      <c r="C2194" s="550">
        <v>1980000</v>
      </c>
      <c r="D2194" s="550">
        <v>0</v>
      </c>
      <c r="E2194" s="550">
        <v>0</v>
      </c>
      <c r="F2194" s="550">
        <v>0</v>
      </c>
      <c r="G2194" s="550"/>
      <c r="H2194" s="550">
        <v>0</v>
      </c>
      <c r="I2194" s="550"/>
      <c r="J2194" s="550">
        <v>0</v>
      </c>
      <c r="K2194" s="550">
        <v>1980000</v>
      </c>
      <c r="L2194" s="550">
        <v>1815000</v>
      </c>
      <c r="M2194" s="550">
        <v>1815000</v>
      </c>
      <c r="N2194" s="550">
        <v>0</v>
      </c>
      <c r="O2194" s="550">
        <v>0</v>
      </c>
      <c r="P2194" s="550">
        <v>0</v>
      </c>
      <c r="Q2194" s="550">
        <v>0</v>
      </c>
      <c r="R2194" s="550">
        <v>165000</v>
      </c>
    </row>
    <row r="2195" spans="1:18">
      <c r="A2195" s="622" t="s">
        <v>1805</v>
      </c>
      <c r="B2195" s="622" t="s">
        <v>159</v>
      </c>
      <c r="C2195" s="551">
        <v>7500000</v>
      </c>
      <c r="D2195" s="551">
        <v>0</v>
      </c>
      <c r="E2195" s="551">
        <v>0</v>
      </c>
      <c r="F2195" s="551">
        <v>600000</v>
      </c>
      <c r="G2195" s="551">
        <v>0</v>
      </c>
      <c r="H2195" s="551">
        <v>0</v>
      </c>
      <c r="I2195" s="551">
        <v>-1200000</v>
      </c>
      <c r="J2195" s="551">
        <v>-600000</v>
      </c>
      <c r="K2195" s="551">
        <v>6900000</v>
      </c>
      <c r="L2195" s="551">
        <v>6883200</v>
      </c>
      <c r="M2195" s="551">
        <v>6883200</v>
      </c>
      <c r="N2195" s="551">
        <v>0</v>
      </c>
      <c r="O2195" s="551">
        <v>0</v>
      </c>
      <c r="P2195" s="551">
        <v>0</v>
      </c>
      <c r="Q2195" s="551">
        <v>0</v>
      </c>
      <c r="R2195" s="551">
        <v>16800</v>
      </c>
    </row>
    <row r="2196" spans="1:18">
      <c r="A2196" s="626" t="s">
        <v>1806</v>
      </c>
      <c r="B2196" s="626" t="s">
        <v>159</v>
      </c>
      <c r="C2196" s="550">
        <v>7500000</v>
      </c>
      <c r="D2196" s="550">
        <v>0</v>
      </c>
      <c r="E2196" s="550">
        <v>0</v>
      </c>
      <c r="F2196" s="550">
        <v>600000</v>
      </c>
      <c r="G2196" s="550"/>
      <c r="H2196" s="550">
        <v>0</v>
      </c>
      <c r="I2196" s="550">
        <v>-1200000</v>
      </c>
      <c r="J2196" s="550">
        <v>-600000</v>
      </c>
      <c r="K2196" s="550">
        <v>6900000</v>
      </c>
      <c r="L2196" s="550">
        <v>6883200</v>
      </c>
      <c r="M2196" s="550">
        <v>6883200</v>
      </c>
      <c r="N2196" s="550">
        <v>0</v>
      </c>
      <c r="O2196" s="550">
        <v>0</v>
      </c>
      <c r="P2196" s="550">
        <v>0</v>
      </c>
      <c r="Q2196" s="550">
        <v>0</v>
      </c>
      <c r="R2196" s="550">
        <v>16800</v>
      </c>
    </row>
    <row r="2197" spans="1:18">
      <c r="A2197" s="622" t="s">
        <v>1805</v>
      </c>
      <c r="B2197" s="622" t="s">
        <v>160</v>
      </c>
      <c r="C2197" s="551">
        <v>19974000</v>
      </c>
      <c r="D2197" s="551">
        <v>0</v>
      </c>
      <c r="E2197" s="551">
        <v>0</v>
      </c>
      <c r="F2197" s="551">
        <v>5300000</v>
      </c>
      <c r="G2197" s="551">
        <v>0</v>
      </c>
      <c r="H2197" s="551">
        <v>0</v>
      </c>
      <c r="I2197" s="551">
        <v>1200000</v>
      </c>
      <c r="J2197" s="551">
        <v>6500000</v>
      </c>
      <c r="K2197" s="551">
        <v>26474000</v>
      </c>
      <c r="L2197" s="551">
        <v>26449830</v>
      </c>
      <c r="M2197" s="551">
        <v>26449830</v>
      </c>
      <c r="N2197" s="551">
        <v>0</v>
      </c>
      <c r="O2197" s="551">
        <v>0</v>
      </c>
      <c r="P2197" s="551">
        <v>0</v>
      </c>
      <c r="Q2197" s="551">
        <v>0</v>
      </c>
      <c r="R2197" s="551">
        <v>24170</v>
      </c>
    </row>
    <row r="2198" spans="1:18">
      <c r="A2198" s="626" t="s">
        <v>1806</v>
      </c>
      <c r="B2198" s="626" t="s">
        <v>204</v>
      </c>
      <c r="C2198" s="550">
        <v>800000</v>
      </c>
      <c r="D2198" s="550">
        <v>0</v>
      </c>
      <c r="E2198" s="550">
        <v>0</v>
      </c>
      <c r="F2198" s="550">
        <v>2300000</v>
      </c>
      <c r="G2198" s="550"/>
      <c r="H2198" s="550">
        <v>0</v>
      </c>
      <c r="I2198" s="550"/>
      <c r="J2198" s="550">
        <v>2300000</v>
      </c>
      <c r="K2198" s="550">
        <v>3100000</v>
      </c>
      <c r="L2198" s="550">
        <v>3097310</v>
      </c>
      <c r="M2198" s="550">
        <v>3097310</v>
      </c>
      <c r="N2198" s="550">
        <v>0</v>
      </c>
      <c r="O2198" s="550">
        <v>0</v>
      </c>
      <c r="P2198" s="550">
        <v>0</v>
      </c>
      <c r="Q2198" s="550">
        <v>0</v>
      </c>
      <c r="R2198" s="550">
        <v>2690</v>
      </c>
    </row>
    <row r="2199" spans="1:18">
      <c r="A2199" s="626" t="s">
        <v>1806</v>
      </c>
      <c r="B2199" s="626" t="s">
        <v>161</v>
      </c>
      <c r="C2199" s="550">
        <v>5923000</v>
      </c>
      <c r="D2199" s="550">
        <v>0</v>
      </c>
      <c r="E2199" s="550">
        <v>0</v>
      </c>
      <c r="F2199" s="550">
        <v>-2364000</v>
      </c>
      <c r="G2199" s="550"/>
      <c r="H2199" s="550">
        <v>0</v>
      </c>
      <c r="I2199" s="550"/>
      <c r="J2199" s="550">
        <v>-2364000</v>
      </c>
      <c r="K2199" s="550">
        <v>3559000</v>
      </c>
      <c r="L2199" s="550">
        <v>3551720</v>
      </c>
      <c r="M2199" s="550">
        <v>3551720</v>
      </c>
      <c r="N2199" s="550">
        <v>0</v>
      </c>
      <c r="O2199" s="550">
        <v>0</v>
      </c>
      <c r="P2199" s="550">
        <v>0</v>
      </c>
      <c r="Q2199" s="550">
        <v>0</v>
      </c>
      <c r="R2199" s="550">
        <v>7280</v>
      </c>
    </row>
    <row r="2200" spans="1:18">
      <c r="A2200" s="626" t="s">
        <v>1806</v>
      </c>
      <c r="B2200" s="626" t="s">
        <v>280</v>
      </c>
      <c r="C2200" s="550">
        <v>5251000</v>
      </c>
      <c r="D2200" s="550">
        <v>0</v>
      </c>
      <c r="E2200" s="550">
        <v>0</v>
      </c>
      <c r="F2200" s="550">
        <v>5364000</v>
      </c>
      <c r="G2200" s="550"/>
      <c r="H2200" s="550">
        <v>0</v>
      </c>
      <c r="I2200" s="550">
        <v>-2800000</v>
      </c>
      <c r="J2200" s="550">
        <v>2564000</v>
      </c>
      <c r="K2200" s="550">
        <v>7815000</v>
      </c>
      <c r="L2200" s="550">
        <v>7802490</v>
      </c>
      <c r="M2200" s="550">
        <v>7802490</v>
      </c>
      <c r="N2200" s="550">
        <v>0</v>
      </c>
      <c r="O2200" s="550">
        <v>0</v>
      </c>
      <c r="P2200" s="550">
        <v>0</v>
      </c>
      <c r="Q2200" s="550">
        <v>0</v>
      </c>
      <c r="R2200" s="550">
        <v>12510</v>
      </c>
    </row>
    <row r="2201" spans="1:18">
      <c r="A2201" s="626" t="s">
        <v>1806</v>
      </c>
      <c r="B2201" s="626" t="s">
        <v>364</v>
      </c>
      <c r="C2201" s="550">
        <v>8000000</v>
      </c>
      <c r="D2201" s="550">
        <v>0</v>
      </c>
      <c r="E2201" s="550">
        <v>0</v>
      </c>
      <c r="F2201" s="550">
        <v>0</v>
      </c>
      <c r="G2201" s="550"/>
      <c r="H2201" s="550">
        <v>0</v>
      </c>
      <c r="I2201" s="550"/>
      <c r="J2201" s="550">
        <v>0</v>
      </c>
      <c r="K2201" s="550">
        <v>8000000</v>
      </c>
      <c r="L2201" s="550">
        <v>7998310</v>
      </c>
      <c r="M2201" s="550">
        <v>7998310</v>
      </c>
      <c r="N2201" s="550">
        <v>0</v>
      </c>
      <c r="O2201" s="550">
        <v>0</v>
      </c>
      <c r="P2201" s="550">
        <v>0</v>
      </c>
      <c r="Q2201" s="550">
        <v>0</v>
      </c>
      <c r="R2201" s="550">
        <v>1690</v>
      </c>
    </row>
    <row r="2202" spans="1:18">
      <c r="A2202" s="626" t="s">
        <v>1806</v>
      </c>
      <c r="B2202" s="626" t="s">
        <v>2551</v>
      </c>
      <c r="C2202" s="550">
        <v>0</v>
      </c>
      <c r="D2202" s="550">
        <v>0</v>
      </c>
      <c r="E2202" s="550">
        <v>0</v>
      </c>
      <c r="F2202" s="550">
        <v>0</v>
      </c>
      <c r="G2202" s="550"/>
      <c r="H2202" s="550">
        <v>0</v>
      </c>
      <c r="I2202" s="550">
        <v>4000000</v>
      </c>
      <c r="J2202" s="550">
        <v>4000000</v>
      </c>
      <c r="K2202" s="550">
        <v>4000000</v>
      </c>
      <c r="L2202" s="550">
        <v>4000000</v>
      </c>
      <c r="M2202" s="550">
        <v>4000000</v>
      </c>
      <c r="N2202" s="550">
        <v>0</v>
      </c>
      <c r="O2202" s="550">
        <v>0</v>
      </c>
      <c r="P2202" s="550">
        <v>0</v>
      </c>
      <c r="Q2202" s="550">
        <v>0</v>
      </c>
      <c r="R2202" s="550">
        <v>0</v>
      </c>
    </row>
    <row r="2203" spans="1:18">
      <c r="A2203" s="622" t="s">
        <v>1805</v>
      </c>
      <c r="B2203" s="622" t="s">
        <v>2447</v>
      </c>
      <c r="C2203" s="551">
        <v>0</v>
      </c>
      <c r="D2203" s="551">
        <v>0</v>
      </c>
      <c r="E2203" s="551">
        <v>0</v>
      </c>
      <c r="F2203" s="551">
        <v>920000</v>
      </c>
      <c r="G2203" s="551">
        <v>0</v>
      </c>
      <c r="H2203" s="551">
        <v>0</v>
      </c>
      <c r="I2203" s="551">
        <v>0</v>
      </c>
      <c r="J2203" s="551">
        <v>920000</v>
      </c>
      <c r="K2203" s="551">
        <v>920000</v>
      </c>
      <c r="L2203" s="551">
        <v>863340</v>
      </c>
      <c r="M2203" s="551">
        <v>863340</v>
      </c>
      <c r="N2203" s="551">
        <v>0</v>
      </c>
      <c r="O2203" s="551">
        <v>0</v>
      </c>
      <c r="P2203" s="551">
        <v>0</v>
      </c>
      <c r="Q2203" s="551">
        <v>0</v>
      </c>
      <c r="R2203" s="551">
        <v>56660</v>
      </c>
    </row>
    <row r="2204" spans="1:18">
      <c r="A2204" s="626" t="s">
        <v>1806</v>
      </c>
      <c r="B2204" s="626" t="s">
        <v>2482</v>
      </c>
      <c r="C2204" s="550">
        <v>0</v>
      </c>
      <c r="D2204" s="550">
        <v>0</v>
      </c>
      <c r="E2204" s="550">
        <v>0</v>
      </c>
      <c r="F2204" s="550">
        <v>920000</v>
      </c>
      <c r="G2204" s="550"/>
      <c r="H2204" s="550">
        <v>0</v>
      </c>
      <c r="I2204" s="550"/>
      <c r="J2204" s="550">
        <v>920000</v>
      </c>
      <c r="K2204" s="550">
        <v>920000</v>
      </c>
      <c r="L2204" s="550">
        <v>863340</v>
      </c>
      <c r="M2204" s="550">
        <v>863340</v>
      </c>
      <c r="N2204" s="550">
        <v>0</v>
      </c>
      <c r="O2204" s="550">
        <v>0</v>
      </c>
      <c r="P2204" s="550">
        <v>0</v>
      </c>
      <c r="Q2204" s="550">
        <v>0</v>
      </c>
      <c r="R2204" s="550">
        <v>56660</v>
      </c>
    </row>
    <row r="2205" spans="1:18">
      <c r="A2205" s="622" t="s">
        <v>1805</v>
      </c>
      <c r="B2205" s="622" t="s">
        <v>235</v>
      </c>
      <c r="C2205" s="551">
        <v>98058000</v>
      </c>
      <c r="D2205" s="551">
        <v>0</v>
      </c>
      <c r="E2205" s="551">
        <v>0</v>
      </c>
      <c r="F2205" s="551">
        <v>560000</v>
      </c>
      <c r="G2205" s="551">
        <v>0</v>
      </c>
      <c r="H2205" s="551">
        <v>0</v>
      </c>
      <c r="I2205" s="551">
        <v>0</v>
      </c>
      <c r="J2205" s="551">
        <v>560000</v>
      </c>
      <c r="K2205" s="551">
        <v>98618000</v>
      </c>
      <c r="L2205" s="551">
        <v>98578790</v>
      </c>
      <c r="M2205" s="551">
        <v>98578790</v>
      </c>
      <c r="N2205" s="551">
        <v>0</v>
      </c>
      <c r="O2205" s="551">
        <v>0</v>
      </c>
      <c r="P2205" s="551">
        <v>0</v>
      </c>
      <c r="Q2205" s="551">
        <v>0</v>
      </c>
      <c r="R2205" s="551">
        <v>39210</v>
      </c>
    </row>
    <row r="2206" spans="1:18">
      <c r="A2206" s="626" t="s">
        <v>1806</v>
      </c>
      <c r="B2206" s="626" t="s">
        <v>235</v>
      </c>
      <c r="C2206" s="550">
        <v>98058000</v>
      </c>
      <c r="D2206" s="550">
        <v>0</v>
      </c>
      <c r="E2206" s="550">
        <v>0</v>
      </c>
      <c r="F2206" s="550">
        <v>560000</v>
      </c>
      <c r="G2206" s="550"/>
      <c r="H2206" s="550">
        <v>0</v>
      </c>
      <c r="I2206" s="550"/>
      <c r="J2206" s="550">
        <v>560000</v>
      </c>
      <c r="K2206" s="550">
        <v>98618000</v>
      </c>
      <c r="L2206" s="550">
        <v>98578790</v>
      </c>
      <c r="M2206" s="550">
        <v>98578790</v>
      </c>
      <c r="N2206" s="550">
        <v>0</v>
      </c>
      <c r="O2206" s="550">
        <v>0</v>
      </c>
      <c r="P2206" s="550">
        <v>0</v>
      </c>
      <c r="Q2206" s="550">
        <v>0</v>
      </c>
      <c r="R2206" s="550">
        <v>39210</v>
      </c>
    </row>
    <row r="2207" spans="1:18">
      <c r="A2207" s="622" t="s">
        <v>1805</v>
      </c>
      <c r="B2207" s="622" t="s">
        <v>464</v>
      </c>
      <c r="C2207" s="551">
        <v>3000000</v>
      </c>
      <c r="D2207" s="551">
        <v>0</v>
      </c>
      <c r="E2207" s="551">
        <v>0</v>
      </c>
      <c r="F2207" s="551">
        <v>1000000</v>
      </c>
      <c r="G2207" s="551">
        <v>0</v>
      </c>
      <c r="H2207" s="551">
        <v>0</v>
      </c>
      <c r="I2207" s="551">
        <v>0</v>
      </c>
      <c r="J2207" s="551">
        <v>1000000</v>
      </c>
      <c r="K2207" s="551">
        <v>4000000</v>
      </c>
      <c r="L2207" s="551">
        <v>4000000</v>
      </c>
      <c r="M2207" s="551">
        <v>4000000</v>
      </c>
      <c r="N2207" s="551">
        <v>0</v>
      </c>
      <c r="O2207" s="551">
        <v>0</v>
      </c>
      <c r="P2207" s="551">
        <v>0</v>
      </c>
      <c r="Q2207" s="551">
        <v>0</v>
      </c>
      <c r="R2207" s="551">
        <v>0</v>
      </c>
    </row>
    <row r="2208" spans="1:18">
      <c r="A2208" s="626" t="s">
        <v>1806</v>
      </c>
      <c r="B2208" s="626" t="s">
        <v>406</v>
      </c>
      <c r="C2208" s="550">
        <v>3000000</v>
      </c>
      <c r="D2208" s="550">
        <v>0</v>
      </c>
      <c r="E2208" s="550">
        <v>0</v>
      </c>
      <c r="F2208" s="550">
        <v>1000000</v>
      </c>
      <c r="G2208" s="550"/>
      <c r="H2208" s="550">
        <v>0</v>
      </c>
      <c r="I2208" s="550"/>
      <c r="J2208" s="550">
        <v>1000000</v>
      </c>
      <c r="K2208" s="550">
        <v>4000000</v>
      </c>
      <c r="L2208" s="550">
        <v>4000000</v>
      </c>
      <c r="M2208" s="550">
        <v>4000000</v>
      </c>
      <c r="N2208" s="550">
        <v>0</v>
      </c>
      <c r="O2208" s="550">
        <v>0</v>
      </c>
      <c r="P2208" s="550">
        <v>0</v>
      </c>
      <c r="Q2208" s="550">
        <v>0</v>
      </c>
      <c r="R2208" s="550">
        <v>0</v>
      </c>
    </row>
    <row r="2209" spans="1:18">
      <c r="A2209" s="622" t="s">
        <v>1805</v>
      </c>
      <c r="B2209" s="622" t="s">
        <v>315</v>
      </c>
      <c r="C2209" s="551">
        <v>1200000</v>
      </c>
      <c r="D2209" s="551">
        <v>0</v>
      </c>
      <c r="E2209" s="551">
        <v>0</v>
      </c>
      <c r="F2209" s="551">
        <v>-300000</v>
      </c>
      <c r="G2209" s="551">
        <v>0</v>
      </c>
      <c r="H2209" s="551">
        <v>0</v>
      </c>
      <c r="I2209" s="551">
        <v>0</v>
      </c>
      <c r="J2209" s="551">
        <v>-300000</v>
      </c>
      <c r="K2209" s="551">
        <v>900000</v>
      </c>
      <c r="L2209" s="551">
        <v>900000</v>
      </c>
      <c r="M2209" s="551">
        <v>900000</v>
      </c>
      <c r="N2209" s="551">
        <v>0</v>
      </c>
      <c r="O2209" s="551">
        <v>0</v>
      </c>
      <c r="P2209" s="551">
        <v>0</v>
      </c>
      <c r="Q2209" s="551">
        <v>0</v>
      </c>
      <c r="R2209" s="551">
        <v>0</v>
      </c>
    </row>
    <row r="2210" spans="1:18">
      <c r="A2210" s="626" t="s">
        <v>1806</v>
      </c>
      <c r="B2210" s="626" t="s">
        <v>315</v>
      </c>
      <c r="C2210" s="550">
        <v>1200000</v>
      </c>
      <c r="D2210" s="550">
        <v>0</v>
      </c>
      <c r="E2210" s="550">
        <v>0</v>
      </c>
      <c r="F2210" s="550">
        <v>-300000</v>
      </c>
      <c r="G2210" s="550"/>
      <c r="H2210" s="550">
        <v>0</v>
      </c>
      <c r="I2210" s="550"/>
      <c r="J2210" s="550">
        <v>-300000</v>
      </c>
      <c r="K2210" s="550">
        <v>900000</v>
      </c>
      <c r="L2210" s="550">
        <v>900000</v>
      </c>
      <c r="M2210" s="550">
        <v>900000</v>
      </c>
      <c r="N2210" s="550">
        <v>0</v>
      </c>
      <c r="O2210" s="550">
        <v>0</v>
      </c>
      <c r="P2210" s="550">
        <v>0</v>
      </c>
      <c r="Q2210" s="550">
        <v>0</v>
      </c>
      <c r="R2210" s="550">
        <v>0</v>
      </c>
    </row>
    <row r="2211" spans="1:18">
      <c r="A2211" s="622" t="s">
        <v>1805</v>
      </c>
      <c r="B2211" s="622" t="s">
        <v>145</v>
      </c>
      <c r="C2211" s="551">
        <v>17500000</v>
      </c>
      <c r="D2211" s="551">
        <v>0</v>
      </c>
      <c r="E2211" s="551">
        <v>0</v>
      </c>
      <c r="F2211" s="551">
        <v>3200000</v>
      </c>
      <c r="G2211" s="551">
        <v>0</v>
      </c>
      <c r="H2211" s="551">
        <v>0</v>
      </c>
      <c r="I2211" s="551">
        <v>0</v>
      </c>
      <c r="J2211" s="551">
        <v>3200000</v>
      </c>
      <c r="K2211" s="551">
        <v>20700000</v>
      </c>
      <c r="L2211" s="551">
        <v>20688900</v>
      </c>
      <c r="M2211" s="551">
        <v>20688900</v>
      </c>
      <c r="N2211" s="551">
        <v>0</v>
      </c>
      <c r="O2211" s="551">
        <v>0</v>
      </c>
      <c r="P2211" s="551">
        <v>0</v>
      </c>
      <c r="Q2211" s="551">
        <v>0</v>
      </c>
      <c r="R2211" s="551">
        <v>11100</v>
      </c>
    </row>
    <row r="2212" spans="1:18">
      <c r="A2212" s="626" t="s">
        <v>1806</v>
      </c>
      <c r="B2212" s="626" t="s">
        <v>146</v>
      </c>
      <c r="C2212" s="550">
        <v>17500000</v>
      </c>
      <c r="D2212" s="550">
        <v>0</v>
      </c>
      <c r="E2212" s="550">
        <v>0</v>
      </c>
      <c r="F2212" s="550">
        <v>3200000</v>
      </c>
      <c r="G2212" s="550"/>
      <c r="H2212" s="550">
        <v>0</v>
      </c>
      <c r="I2212" s="550"/>
      <c r="J2212" s="550">
        <v>3200000</v>
      </c>
      <c r="K2212" s="550">
        <v>20700000</v>
      </c>
      <c r="L2212" s="550">
        <v>20688900</v>
      </c>
      <c r="M2212" s="550">
        <v>20688900</v>
      </c>
      <c r="N2212" s="550">
        <v>0</v>
      </c>
      <c r="O2212" s="550">
        <v>0</v>
      </c>
      <c r="P2212" s="550">
        <v>0</v>
      </c>
      <c r="Q2212" s="550">
        <v>0</v>
      </c>
      <c r="R2212" s="550">
        <v>11100</v>
      </c>
    </row>
    <row r="2213" spans="1:18">
      <c r="A2213" s="622" t="s">
        <v>1805</v>
      </c>
      <c r="B2213" s="622" t="s">
        <v>1882</v>
      </c>
      <c r="C2213" s="551">
        <v>4008000</v>
      </c>
      <c r="D2213" s="551">
        <v>0</v>
      </c>
      <c r="E2213" s="551">
        <v>0</v>
      </c>
      <c r="F2213" s="551">
        <v>-3000000</v>
      </c>
      <c r="G2213" s="551">
        <v>0</v>
      </c>
      <c r="H2213" s="551">
        <v>0</v>
      </c>
      <c r="I2213" s="551">
        <v>0</v>
      </c>
      <c r="J2213" s="551">
        <v>-3000000</v>
      </c>
      <c r="K2213" s="551">
        <v>1008000</v>
      </c>
      <c r="L2213" s="551">
        <v>1008000</v>
      </c>
      <c r="M2213" s="551">
        <v>1008000</v>
      </c>
      <c r="N2213" s="551">
        <v>0</v>
      </c>
      <c r="O2213" s="551">
        <v>0</v>
      </c>
      <c r="P2213" s="551">
        <v>0</v>
      </c>
      <c r="Q2213" s="551">
        <v>0</v>
      </c>
      <c r="R2213" s="551">
        <v>0</v>
      </c>
    </row>
    <row r="2214" spans="1:18">
      <c r="A2214" s="626" t="s">
        <v>1806</v>
      </c>
      <c r="B2214" s="623" t="s">
        <v>2409</v>
      </c>
      <c r="C2214" s="550">
        <v>1008000</v>
      </c>
      <c r="D2214" s="550">
        <v>0</v>
      </c>
      <c r="E2214" s="550">
        <v>0</v>
      </c>
      <c r="F2214" s="550">
        <v>0</v>
      </c>
      <c r="G2214" s="550"/>
      <c r="H2214" s="550">
        <v>0</v>
      </c>
      <c r="I2214" s="550"/>
      <c r="J2214" s="550">
        <v>0</v>
      </c>
      <c r="K2214" s="550">
        <v>1008000</v>
      </c>
      <c r="L2214" s="550">
        <v>1008000</v>
      </c>
      <c r="M2214" s="550">
        <v>1008000</v>
      </c>
      <c r="N2214" s="550">
        <v>0</v>
      </c>
      <c r="O2214" s="550">
        <v>0</v>
      </c>
      <c r="P2214" s="550">
        <v>0</v>
      </c>
      <c r="Q2214" s="550">
        <v>0</v>
      </c>
      <c r="R2214" s="550">
        <v>0</v>
      </c>
    </row>
    <row r="2215" spans="1:18">
      <c r="A2215" s="626" t="s">
        <v>1806</v>
      </c>
      <c r="B2215" s="626" t="s">
        <v>2530</v>
      </c>
      <c r="C2215" s="550">
        <v>3000000</v>
      </c>
      <c r="D2215" s="550">
        <v>0</v>
      </c>
      <c r="E2215" s="550">
        <v>0</v>
      </c>
      <c r="F2215" s="550">
        <v>-3000000</v>
      </c>
      <c r="G2215" s="550"/>
      <c r="H2215" s="550">
        <v>0</v>
      </c>
      <c r="I2215" s="550"/>
      <c r="J2215" s="550">
        <v>-3000000</v>
      </c>
      <c r="K2215" s="550">
        <v>0</v>
      </c>
      <c r="L2215" s="550">
        <v>0</v>
      </c>
      <c r="M2215" s="550">
        <v>0</v>
      </c>
      <c r="N2215" s="550">
        <v>0</v>
      </c>
      <c r="O2215" s="550">
        <v>0</v>
      </c>
      <c r="P2215" s="550">
        <v>0</v>
      </c>
      <c r="Q2215" s="550">
        <v>0</v>
      </c>
      <c r="R2215" s="550">
        <v>0</v>
      </c>
    </row>
    <row r="2216" spans="1:18">
      <c r="A2216" s="622" t="s">
        <v>1805</v>
      </c>
      <c r="B2216" s="622" t="s">
        <v>192</v>
      </c>
      <c r="C2216" s="551">
        <v>2794000</v>
      </c>
      <c r="D2216" s="551">
        <v>0</v>
      </c>
      <c r="E2216" s="551">
        <v>0</v>
      </c>
      <c r="F2216" s="551">
        <v>-800000</v>
      </c>
      <c r="G2216" s="551">
        <v>0</v>
      </c>
      <c r="H2216" s="551">
        <v>0</v>
      </c>
      <c r="I2216" s="551">
        <v>0</v>
      </c>
      <c r="J2216" s="551">
        <v>-800000</v>
      </c>
      <c r="K2216" s="551">
        <v>1994000</v>
      </c>
      <c r="L2216" s="551">
        <v>1858270</v>
      </c>
      <c r="M2216" s="551">
        <v>1858270</v>
      </c>
      <c r="N2216" s="551">
        <v>0</v>
      </c>
      <c r="O2216" s="551">
        <v>0</v>
      </c>
      <c r="P2216" s="551">
        <v>0</v>
      </c>
      <c r="Q2216" s="551">
        <v>0</v>
      </c>
      <c r="R2216" s="551">
        <v>135730</v>
      </c>
    </row>
    <row r="2217" spans="1:18">
      <c r="A2217" s="626" t="s">
        <v>1806</v>
      </c>
      <c r="B2217" s="626" t="s">
        <v>226</v>
      </c>
      <c r="C2217" s="550">
        <v>1300000</v>
      </c>
      <c r="D2217" s="550">
        <v>0</v>
      </c>
      <c r="E2217" s="550">
        <v>0</v>
      </c>
      <c r="F2217" s="550">
        <v>-600000</v>
      </c>
      <c r="G2217" s="550"/>
      <c r="H2217" s="550">
        <v>0</v>
      </c>
      <c r="I2217" s="550"/>
      <c r="J2217" s="550">
        <v>-600000</v>
      </c>
      <c r="K2217" s="550">
        <v>700000</v>
      </c>
      <c r="L2217" s="550">
        <v>700000</v>
      </c>
      <c r="M2217" s="550">
        <v>700000</v>
      </c>
      <c r="N2217" s="550">
        <v>0</v>
      </c>
      <c r="O2217" s="550">
        <v>0</v>
      </c>
      <c r="P2217" s="550">
        <v>0</v>
      </c>
      <c r="Q2217" s="550">
        <v>0</v>
      </c>
      <c r="R2217" s="550">
        <v>0</v>
      </c>
    </row>
    <row r="2218" spans="1:18">
      <c r="A2218" s="626" t="s">
        <v>1806</v>
      </c>
      <c r="B2218" s="626" t="s">
        <v>225</v>
      </c>
      <c r="C2218" s="550">
        <v>1494000</v>
      </c>
      <c r="D2218" s="550">
        <v>0</v>
      </c>
      <c r="E2218" s="550">
        <v>0</v>
      </c>
      <c r="F2218" s="550">
        <v>-200000</v>
      </c>
      <c r="G2218" s="550"/>
      <c r="H2218" s="550">
        <v>0</v>
      </c>
      <c r="I2218" s="550"/>
      <c r="J2218" s="550">
        <v>-200000</v>
      </c>
      <c r="K2218" s="550">
        <v>1294000</v>
      </c>
      <c r="L2218" s="550">
        <v>1158270</v>
      </c>
      <c r="M2218" s="550">
        <v>1158270</v>
      </c>
      <c r="N2218" s="550">
        <v>0</v>
      </c>
      <c r="O2218" s="550">
        <v>0</v>
      </c>
      <c r="P2218" s="550">
        <v>0</v>
      </c>
      <c r="Q2218" s="550">
        <v>0</v>
      </c>
      <c r="R2218" s="550">
        <v>135730</v>
      </c>
    </row>
    <row r="2219" spans="1:18">
      <c r="A2219" s="622" t="s">
        <v>1805</v>
      </c>
      <c r="B2219" s="622" t="s">
        <v>322</v>
      </c>
      <c r="C2219" s="551">
        <v>4700000</v>
      </c>
      <c r="D2219" s="551">
        <v>0</v>
      </c>
      <c r="E2219" s="551">
        <v>0</v>
      </c>
      <c r="F2219" s="551">
        <v>3500000</v>
      </c>
      <c r="G2219" s="551">
        <v>0</v>
      </c>
      <c r="H2219" s="551">
        <v>0</v>
      </c>
      <c r="I2219" s="551">
        <v>0</v>
      </c>
      <c r="J2219" s="551">
        <v>3500000</v>
      </c>
      <c r="K2219" s="551">
        <v>8200000</v>
      </c>
      <c r="L2219" s="551">
        <v>7834680</v>
      </c>
      <c r="M2219" s="551">
        <v>7834680</v>
      </c>
      <c r="N2219" s="551">
        <v>0</v>
      </c>
      <c r="O2219" s="551">
        <v>0</v>
      </c>
      <c r="P2219" s="551">
        <v>0</v>
      </c>
      <c r="Q2219" s="551">
        <v>0</v>
      </c>
      <c r="R2219" s="551">
        <v>365320</v>
      </c>
    </row>
    <row r="2220" spans="1:18">
      <c r="A2220" s="626" t="s">
        <v>1806</v>
      </c>
      <c r="B2220" s="626" t="s">
        <v>323</v>
      </c>
      <c r="C2220" s="550">
        <v>4700000</v>
      </c>
      <c r="D2220" s="550">
        <v>0</v>
      </c>
      <c r="E2220" s="550">
        <v>0</v>
      </c>
      <c r="F2220" s="550">
        <v>-1500000</v>
      </c>
      <c r="G2220" s="550"/>
      <c r="H2220" s="550">
        <v>0</v>
      </c>
      <c r="I2220" s="550"/>
      <c r="J2220" s="550">
        <v>-1500000</v>
      </c>
      <c r="K2220" s="550">
        <v>3200000</v>
      </c>
      <c r="L2220" s="550">
        <v>3046580</v>
      </c>
      <c r="M2220" s="550">
        <v>3046580</v>
      </c>
      <c r="N2220" s="550">
        <v>0</v>
      </c>
      <c r="O2220" s="550">
        <v>0</v>
      </c>
      <c r="P2220" s="550">
        <v>0</v>
      </c>
      <c r="Q2220" s="550">
        <v>0</v>
      </c>
      <c r="R2220" s="550">
        <v>153420</v>
      </c>
    </row>
    <row r="2221" spans="1:18">
      <c r="A2221" s="626" t="s">
        <v>1806</v>
      </c>
      <c r="B2221" s="626" t="s">
        <v>2488</v>
      </c>
      <c r="C2221" s="550">
        <v>0</v>
      </c>
      <c r="D2221" s="550">
        <v>0</v>
      </c>
      <c r="E2221" s="550">
        <v>0</v>
      </c>
      <c r="F2221" s="550">
        <v>5000000</v>
      </c>
      <c r="G2221" s="550"/>
      <c r="H2221" s="550">
        <v>0</v>
      </c>
      <c r="I2221" s="550"/>
      <c r="J2221" s="550">
        <v>5000000</v>
      </c>
      <c r="K2221" s="550">
        <v>5000000</v>
      </c>
      <c r="L2221" s="550">
        <v>4788100</v>
      </c>
      <c r="M2221" s="550">
        <v>4788100</v>
      </c>
      <c r="N2221" s="550">
        <v>0</v>
      </c>
      <c r="O2221" s="550">
        <v>0</v>
      </c>
      <c r="P2221" s="550">
        <v>0</v>
      </c>
      <c r="Q2221" s="550">
        <v>0</v>
      </c>
      <c r="R2221" s="550">
        <v>211900</v>
      </c>
    </row>
    <row r="2222" spans="1:18">
      <c r="A2222" s="622" t="s">
        <v>1805</v>
      </c>
      <c r="B2222" s="622" t="s">
        <v>147</v>
      </c>
      <c r="C2222" s="551">
        <v>20325000</v>
      </c>
      <c r="D2222" s="551">
        <v>0</v>
      </c>
      <c r="E2222" s="551">
        <v>0</v>
      </c>
      <c r="F2222" s="551">
        <v>0</v>
      </c>
      <c r="G2222" s="551">
        <v>0</v>
      </c>
      <c r="H2222" s="551">
        <v>0</v>
      </c>
      <c r="I2222" s="551">
        <v>0</v>
      </c>
      <c r="J2222" s="551">
        <v>0</v>
      </c>
      <c r="K2222" s="551">
        <v>20325000</v>
      </c>
      <c r="L2222" s="551">
        <v>20301280</v>
      </c>
      <c r="M2222" s="551">
        <v>20301280</v>
      </c>
      <c r="N2222" s="551">
        <v>0</v>
      </c>
      <c r="O2222" s="551">
        <v>0</v>
      </c>
      <c r="P2222" s="551">
        <v>0</v>
      </c>
      <c r="Q2222" s="551">
        <v>0</v>
      </c>
      <c r="R2222" s="551">
        <v>23720</v>
      </c>
    </row>
    <row r="2223" spans="1:18">
      <c r="A2223" s="626" t="s">
        <v>1806</v>
      </c>
      <c r="B2223" s="626" t="s">
        <v>149</v>
      </c>
      <c r="C2223" s="550">
        <v>2300000</v>
      </c>
      <c r="D2223" s="550">
        <v>0</v>
      </c>
      <c r="E2223" s="550">
        <v>0</v>
      </c>
      <c r="F2223" s="550">
        <v>0</v>
      </c>
      <c r="G2223" s="550"/>
      <c r="H2223" s="550">
        <v>0</v>
      </c>
      <c r="I2223" s="550"/>
      <c r="J2223" s="550">
        <v>0</v>
      </c>
      <c r="K2223" s="550">
        <v>2300000</v>
      </c>
      <c r="L2223" s="550">
        <v>2279300</v>
      </c>
      <c r="M2223" s="550">
        <v>2279300</v>
      </c>
      <c r="N2223" s="550">
        <v>0</v>
      </c>
      <c r="O2223" s="550">
        <v>0</v>
      </c>
      <c r="P2223" s="550">
        <v>0</v>
      </c>
      <c r="Q2223" s="550">
        <v>0</v>
      </c>
      <c r="R2223" s="550">
        <v>20700</v>
      </c>
    </row>
    <row r="2224" spans="1:18">
      <c r="A2224" s="626" t="s">
        <v>1806</v>
      </c>
      <c r="B2224" s="626" t="s">
        <v>148</v>
      </c>
      <c r="C2224" s="550">
        <v>18025000</v>
      </c>
      <c r="D2224" s="550">
        <v>0</v>
      </c>
      <c r="E2224" s="550">
        <v>0</v>
      </c>
      <c r="F2224" s="550">
        <v>0</v>
      </c>
      <c r="G2224" s="550"/>
      <c r="H2224" s="550">
        <v>0</v>
      </c>
      <c r="I2224" s="550"/>
      <c r="J2224" s="550">
        <v>0</v>
      </c>
      <c r="K2224" s="550">
        <v>18025000</v>
      </c>
      <c r="L2224" s="550">
        <v>18021980</v>
      </c>
      <c r="M2224" s="550">
        <v>18021980</v>
      </c>
      <c r="N2224" s="550">
        <v>0</v>
      </c>
      <c r="O2224" s="550">
        <v>0</v>
      </c>
      <c r="P2224" s="550">
        <v>0</v>
      </c>
      <c r="Q2224" s="550">
        <v>0</v>
      </c>
      <c r="R2224" s="550">
        <v>3020</v>
      </c>
    </row>
    <row r="2225" spans="1:18">
      <c r="A2225" s="626" t="s">
        <v>1804</v>
      </c>
      <c r="B2225" s="626" t="s">
        <v>2494</v>
      </c>
      <c r="C2225" s="550">
        <v>94170000</v>
      </c>
      <c r="D2225" s="550">
        <v>0</v>
      </c>
      <c r="E2225" s="550">
        <v>0</v>
      </c>
      <c r="F2225" s="550">
        <v>0</v>
      </c>
      <c r="G2225" s="550">
        <v>0</v>
      </c>
      <c r="H2225" s="550">
        <v>0</v>
      </c>
      <c r="I2225" s="550">
        <v>0</v>
      </c>
      <c r="J2225" s="550">
        <v>0</v>
      </c>
      <c r="K2225" s="550">
        <v>94170000</v>
      </c>
      <c r="L2225" s="550">
        <v>93300834</v>
      </c>
      <c r="M2225" s="550">
        <v>93300834</v>
      </c>
      <c r="N2225" s="550">
        <v>0</v>
      </c>
      <c r="O2225" s="550">
        <v>0</v>
      </c>
      <c r="P2225" s="550">
        <v>0</v>
      </c>
      <c r="Q2225" s="550">
        <v>0</v>
      </c>
      <c r="R2225" s="550">
        <v>869166</v>
      </c>
    </row>
    <row r="2226" spans="1:18">
      <c r="A2226" s="622" t="s">
        <v>1805</v>
      </c>
      <c r="B2226" s="622" t="s">
        <v>321</v>
      </c>
      <c r="C2226" s="551">
        <v>18938000</v>
      </c>
      <c r="D2226" s="551">
        <v>0</v>
      </c>
      <c r="E2226" s="551">
        <v>0</v>
      </c>
      <c r="F2226" s="551">
        <v>795000</v>
      </c>
      <c r="G2226" s="551">
        <v>0</v>
      </c>
      <c r="H2226" s="551">
        <v>0</v>
      </c>
      <c r="I2226" s="551">
        <v>0</v>
      </c>
      <c r="J2226" s="551">
        <v>795000</v>
      </c>
      <c r="K2226" s="551">
        <v>19733000</v>
      </c>
      <c r="L2226" s="551">
        <v>19464520</v>
      </c>
      <c r="M2226" s="551">
        <v>19464520</v>
      </c>
      <c r="N2226" s="551">
        <v>0</v>
      </c>
      <c r="O2226" s="551">
        <v>0</v>
      </c>
      <c r="P2226" s="551">
        <v>0</v>
      </c>
      <c r="Q2226" s="551">
        <v>0</v>
      </c>
      <c r="R2226" s="551">
        <v>268480</v>
      </c>
    </row>
    <row r="2227" spans="1:18">
      <c r="A2227" s="626" t="s">
        <v>1806</v>
      </c>
      <c r="B2227" s="626" t="s">
        <v>144</v>
      </c>
      <c r="C2227" s="550">
        <v>18938000</v>
      </c>
      <c r="D2227" s="550">
        <v>0</v>
      </c>
      <c r="E2227" s="550">
        <v>0</v>
      </c>
      <c r="F2227" s="550">
        <v>0</v>
      </c>
      <c r="G2227" s="550"/>
      <c r="H2227" s="550">
        <v>0</v>
      </c>
      <c r="I2227" s="550"/>
      <c r="J2227" s="550">
        <v>0</v>
      </c>
      <c r="K2227" s="550">
        <v>18938000</v>
      </c>
      <c r="L2227" s="550">
        <v>18933810</v>
      </c>
      <c r="M2227" s="550">
        <v>18933810</v>
      </c>
      <c r="N2227" s="550">
        <v>0</v>
      </c>
      <c r="O2227" s="550">
        <v>0</v>
      </c>
      <c r="P2227" s="550">
        <v>0</v>
      </c>
      <c r="Q2227" s="550">
        <v>0</v>
      </c>
      <c r="R2227" s="550">
        <v>4190</v>
      </c>
    </row>
    <row r="2228" spans="1:18">
      <c r="A2228" s="626" t="s">
        <v>1806</v>
      </c>
      <c r="B2228" s="626" t="s">
        <v>206</v>
      </c>
      <c r="C2228" s="550">
        <v>0</v>
      </c>
      <c r="D2228" s="550">
        <v>0</v>
      </c>
      <c r="E2228" s="550">
        <v>0</v>
      </c>
      <c r="F2228" s="550">
        <v>795000</v>
      </c>
      <c r="G2228" s="550"/>
      <c r="H2228" s="550">
        <v>0</v>
      </c>
      <c r="I2228" s="550"/>
      <c r="J2228" s="550">
        <v>795000</v>
      </c>
      <c r="K2228" s="550">
        <v>795000</v>
      </c>
      <c r="L2228" s="550">
        <v>530710</v>
      </c>
      <c r="M2228" s="550">
        <v>530710</v>
      </c>
      <c r="N2228" s="550">
        <v>0</v>
      </c>
      <c r="O2228" s="550">
        <v>0</v>
      </c>
      <c r="P2228" s="550">
        <v>0</v>
      </c>
      <c r="Q2228" s="550">
        <v>0</v>
      </c>
      <c r="R2228" s="550">
        <v>264290</v>
      </c>
    </row>
    <row r="2229" spans="1:18">
      <c r="A2229" s="622" t="s">
        <v>1805</v>
      </c>
      <c r="B2229" s="622" t="s">
        <v>278</v>
      </c>
      <c r="C2229" s="551">
        <v>7585000</v>
      </c>
      <c r="D2229" s="551">
        <v>0</v>
      </c>
      <c r="E2229" s="551">
        <v>0</v>
      </c>
      <c r="F2229" s="551">
        <v>-3341000</v>
      </c>
      <c r="G2229" s="551">
        <v>0</v>
      </c>
      <c r="H2229" s="551">
        <v>0</v>
      </c>
      <c r="I2229" s="551">
        <v>0</v>
      </c>
      <c r="J2229" s="551">
        <v>-3341000</v>
      </c>
      <c r="K2229" s="551">
        <v>4244000</v>
      </c>
      <c r="L2229" s="551">
        <v>4244000</v>
      </c>
      <c r="M2229" s="551">
        <v>4244000</v>
      </c>
      <c r="N2229" s="551">
        <v>0</v>
      </c>
      <c r="O2229" s="551">
        <v>0</v>
      </c>
      <c r="P2229" s="551">
        <v>0</v>
      </c>
      <c r="Q2229" s="551">
        <v>0</v>
      </c>
      <c r="R2229" s="551">
        <v>0</v>
      </c>
    </row>
    <row r="2230" spans="1:18">
      <c r="A2230" s="626" t="s">
        <v>1806</v>
      </c>
      <c r="B2230" s="626" t="s">
        <v>279</v>
      </c>
      <c r="C2230" s="550">
        <v>7585000</v>
      </c>
      <c r="D2230" s="550">
        <v>0</v>
      </c>
      <c r="E2230" s="550">
        <v>0</v>
      </c>
      <c r="F2230" s="550">
        <v>-3341000</v>
      </c>
      <c r="G2230" s="550"/>
      <c r="H2230" s="550">
        <v>0</v>
      </c>
      <c r="I2230" s="550"/>
      <c r="J2230" s="550">
        <v>-3341000</v>
      </c>
      <c r="K2230" s="550">
        <v>4244000</v>
      </c>
      <c r="L2230" s="550">
        <v>4244000</v>
      </c>
      <c r="M2230" s="550">
        <v>4244000</v>
      </c>
      <c r="N2230" s="550">
        <v>0</v>
      </c>
      <c r="O2230" s="550">
        <v>0</v>
      </c>
      <c r="P2230" s="550">
        <v>0</v>
      </c>
      <c r="Q2230" s="550">
        <v>0</v>
      </c>
      <c r="R2230" s="550">
        <v>0</v>
      </c>
    </row>
    <row r="2231" spans="1:18">
      <c r="A2231" s="622" t="s">
        <v>1805</v>
      </c>
      <c r="B2231" s="622" t="s">
        <v>160</v>
      </c>
      <c r="C2231" s="551">
        <v>7050000</v>
      </c>
      <c r="D2231" s="551">
        <v>0</v>
      </c>
      <c r="E2231" s="551">
        <v>0</v>
      </c>
      <c r="F2231" s="551">
        <v>2546000</v>
      </c>
      <c r="G2231" s="551">
        <v>0</v>
      </c>
      <c r="H2231" s="551">
        <v>0</v>
      </c>
      <c r="I2231" s="551">
        <v>0</v>
      </c>
      <c r="J2231" s="551">
        <v>2546000</v>
      </c>
      <c r="K2231" s="551">
        <v>9596000</v>
      </c>
      <c r="L2231" s="551">
        <v>9507560</v>
      </c>
      <c r="M2231" s="551">
        <v>9507560</v>
      </c>
      <c r="N2231" s="551">
        <v>0</v>
      </c>
      <c r="O2231" s="551">
        <v>0</v>
      </c>
      <c r="P2231" s="551">
        <v>0</v>
      </c>
      <c r="Q2231" s="551">
        <v>0</v>
      </c>
      <c r="R2231" s="551">
        <v>88440</v>
      </c>
    </row>
    <row r="2232" spans="1:18">
      <c r="A2232" s="626" t="s">
        <v>1806</v>
      </c>
      <c r="B2232" s="626" t="s">
        <v>161</v>
      </c>
      <c r="C2232" s="550">
        <v>0</v>
      </c>
      <c r="D2232" s="550">
        <v>0</v>
      </c>
      <c r="E2232" s="550">
        <v>0</v>
      </c>
      <c r="F2232" s="550">
        <v>2400000</v>
      </c>
      <c r="G2232" s="550"/>
      <c r="H2232" s="550">
        <v>0</v>
      </c>
      <c r="I2232" s="550"/>
      <c r="J2232" s="550">
        <v>2400000</v>
      </c>
      <c r="K2232" s="550">
        <v>2400000</v>
      </c>
      <c r="L2232" s="550">
        <v>2400000</v>
      </c>
      <c r="M2232" s="550">
        <v>2400000</v>
      </c>
      <c r="N2232" s="550">
        <v>0</v>
      </c>
      <c r="O2232" s="550">
        <v>0</v>
      </c>
      <c r="P2232" s="550">
        <v>0</v>
      </c>
      <c r="Q2232" s="550">
        <v>0</v>
      </c>
      <c r="R2232" s="550">
        <v>0</v>
      </c>
    </row>
    <row r="2233" spans="1:18">
      <c r="A2233" s="626" t="s">
        <v>1806</v>
      </c>
      <c r="B2233" s="626" t="s">
        <v>280</v>
      </c>
      <c r="C2233" s="550">
        <v>0</v>
      </c>
      <c r="D2233" s="550">
        <v>0</v>
      </c>
      <c r="E2233" s="550">
        <v>0</v>
      </c>
      <c r="F2233" s="550">
        <v>146000</v>
      </c>
      <c r="G2233" s="550"/>
      <c r="H2233" s="550">
        <v>0</v>
      </c>
      <c r="I2233" s="550"/>
      <c r="J2233" s="550">
        <v>146000</v>
      </c>
      <c r="K2233" s="550">
        <v>146000</v>
      </c>
      <c r="L2233" s="550">
        <v>146000</v>
      </c>
      <c r="M2233" s="550">
        <v>146000</v>
      </c>
      <c r="N2233" s="550">
        <v>0</v>
      </c>
      <c r="O2233" s="550">
        <v>0</v>
      </c>
      <c r="P2233" s="550">
        <v>0</v>
      </c>
      <c r="Q2233" s="550">
        <v>0</v>
      </c>
      <c r="R2233" s="550">
        <v>0</v>
      </c>
    </row>
    <row r="2234" spans="1:18">
      <c r="A2234" s="626" t="s">
        <v>1806</v>
      </c>
      <c r="B2234" s="626" t="s">
        <v>364</v>
      </c>
      <c r="C2234" s="550">
        <v>7050000</v>
      </c>
      <c r="D2234" s="550">
        <v>0</v>
      </c>
      <c r="E2234" s="550">
        <v>0</v>
      </c>
      <c r="F2234" s="550">
        <v>0</v>
      </c>
      <c r="G2234" s="550"/>
      <c r="H2234" s="550">
        <v>0</v>
      </c>
      <c r="I2234" s="550"/>
      <c r="J2234" s="550">
        <v>0</v>
      </c>
      <c r="K2234" s="550">
        <v>7050000</v>
      </c>
      <c r="L2234" s="550">
        <v>6961560</v>
      </c>
      <c r="M2234" s="550">
        <v>6961560</v>
      </c>
      <c r="N2234" s="550">
        <v>0</v>
      </c>
      <c r="O2234" s="550">
        <v>0</v>
      </c>
      <c r="P2234" s="550">
        <v>0</v>
      </c>
      <c r="Q2234" s="550">
        <v>0</v>
      </c>
      <c r="R2234" s="550">
        <v>88440</v>
      </c>
    </row>
    <row r="2235" spans="1:18">
      <c r="A2235" s="622" t="s">
        <v>1805</v>
      </c>
      <c r="B2235" s="622" t="s">
        <v>235</v>
      </c>
      <c r="C2235" s="551">
        <v>26599000</v>
      </c>
      <c r="D2235" s="551">
        <v>0</v>
      </c>
      <c r="E2235" s="551">
        <v>0</v>
      </c>
      <c r="F2235" s="551">
        <v>0</v>
      </c>
      <c r="G2235" s="551">
        <v>0</v>
      </c>
      <c r="H2235" s="551">
        <v>0</v>
      </c>
      <c r="I2235" s="551">
        <v>0</v>
      </c>
      <c r="J2235" s="551">
        <v>0</v>
      </c>
      <c r="K2235" s="551">
        <v>26599000</v>
      </c>
      <c r="L2235" s="551">
        <v>26542770</v>
      </c>
      <c r="M2235" s="551">
        <v>26542770</v>
      </c>
      <c r="N2235" s="551">
        <v>0</v>
      </c>
      <c r="O2235" s="551">
        <v>0</v>
      </c>
      <c r="P2235" s="551">
        <v>0</v>
      </c>
      <c r="Q2235" s="551">
        <v>0</v>
      </c>
      <c r="R2235" s="551">
        <v>56230</v>
      </c>
    </row>
    <row r="2236" spans="1:18">
      <c r="A2236" s="626" t="s">
        <v>1806</v>
      </c>
      <c r="B2236" s="626" t="s">
        <v>235</v>
      </c>
      <c r="C2236" s="550">
        <v>26599000</v>
      </c>
      <c r="D2236" s="550">
        <v>0</v>
      </c>
      <c r="E2236" s="550">
        <v>0</v>
      </c>
      <c r="F2236" s="550">
        <v>0</v>
      </c>
      <c r="G2236" s="550"/>
      <c r="H2236" s="550">
        <v>0</v>
      </c>
      <c r="I2236" s="550"/>
      <c r="J2236" s="550">
        <v>0</v>
      </c>
      <c r="K2236" s="550">
        <v>26599000</v>
      </c>
      <c r="L2236" s="550">
        <v>26542770</v>
      </c>
      <c r="M2236" s="550">
        <v>26542770</v>
      </c>
      <c r="N2236" s="550">
        <v>0</v>
      </c>
      <c r="O2236" s="550">
        <v>0</v>
      </c>
      <c r="P2236" s="550">
        <v>0</v>
      </c>
      <c r="Q2236" s="550">
        <v>0</v>
      </c>
      <c r="R2236" s="550">
        <v>56230</v>
      </c>
    </row>
    <row r="2237" spans="1:18">
      <c r="A2237" s="622" t="s">
        <v>1805</v>
      </c>
      <c r="B2237" s="622" t="s">
        <v>145</v>
      </c>
      <c r="C2237" s="551">
        <v>22708000</v>
      </c>
      <c r="D2237" s="551">
        <v>0</v>
      </c>
      <c r="E2237" s="551">
        <v>0</v>
      </c>
      <c r="F2237" s="551">
        <v>0</v>
      </c>
      <c r="G2237" s="551">
        <v>0</v>
      </c>
      <c r="H2237" s="551">
        <v>0</v>
      </c>
      <c r="I2237" s="551">
        <v>0</v>
      </c>
      <c r="J2237" s="551">
        <v>0</v>
      </c>
      <c r="K2237" s="551">
        <v>22708000</v>
      </c>
      <c r="L2237" s="551">
        <v>22662754</v>
      </c>
      <c r="M2237" s="551">
        <v>22662754</v>
      </c>
      <c r="N2237" s="551">
        <v>0</v>
      </c>
      <c r="O2237" s="551">
        <v>0</v>
      </c>
      <c r="P2237" s="551">
        <v>0</v>
      </c>
      <c r="Q2237" s="551">
        <v>0</v>
      </c>
      <c r="R2237" s="551">
        <v>45246</v>
      </c>
    </row>
    <row r="2238" spans="1:18">
      <c r="A2238" s="626" t="s">
        <v>1806</v>
      </c>
      <c r="B2238" s="626" t="s">
        <v>146</v>
      </c>
      <c r="C2238" s="550">
        <v>22708000</v>
      </c>
      <c r="D2238" s="550">
        <v>0</v>
      </c>
      <c r="E2238" s="550">
        <v>0</v>
      </c>
      <c r="F2238" s="550">
        <v>0</v>
      </c>
      <c r="G2238" s="550"/>
      <c r="H2238" s="550">
        <v>0</v>
      </c>
      <c r="I2238" s="550"/>
      <c r="J2238" s="550">
        <v>0</v>
      </c>
      <c r="K2238" s="550">
        <v>22708000</v>
      </c>
      <c r="L2238" s="550">
        <v>22662754</v>
      </c>
      <c r="M2238" s="550">
        <v>22662754</v>
      </c>
      <c r="N2238" s="550">
        <v>0</v>
      </c>
      <c r="O2238" s="550">
        <v>0</v>
      </c>
      <c r="P2238" s="550">
        <v>0</v>
      </c>
      <c r="Q2238" s="550">
        <v>0</v>
      </c>
      <c r="R2238" s="550">
        <v>45246</v>
      </c>
    </row>
    <row r="2239" spans="1:18">
      <c r="A2239" s="622" t="s">
        <v>1805</v>
      </c>
      <c r="B2239" s="622" t="s">
        <v>192</v>
      </c>
      <c r="C2239" s="551">
        <v>900000</v>
      </c>
      <c r="D2239" s="551">
        <v>0</v>
      </c>
      <c r="E2239" s="551">
        <v>0</v>
      </c>
      <c r="F2239" s="551">
        <v>0</v>
      </c>
      <c r="G2239" s="551">
        <v>0</v>
      </c>
      <c r="H2239" s="551">
        <v>0</v>
      </c>
      <c r="I2239" s="551">
        <v>0</v>
      </c>
      <c r="J2239" s="551">
        <v>0</v>
      </c>
      <c r="K2239" s="551">
        <v>900000</v>
      </c>
      <c r="L2239" s="551">
        <v>650780</v>
      </c>
      <c r="M2239" s="551">
        <v>650780</v>
      </c>
      <c r="N2239" s="551">
        <v>0</v>
      </c>
      <c r="O2239" s="551">
        <v>0</v>
      </c>
      <c r="P2239" s="551">
        <v>0</v>
      </c>
      <c r="Q2239" s="551">
        <v>0</v>
      </c>
      <c r="R2239" s="551">
        <v>249220</v>
      </c>
    </row>
    <row r="2240" spans="1:18">
      <c r="A2240" s="626" t="s">
        <v>1806</v>
      </c>
      <c r="B2240" s="626" t="s">
        <v>226</v>
      </c>
      <c r="C2240" s="550">
        <v>150000</v>
      </c>
      <c r="D2240" s="550">
        <v>0</v>
      </c>
      <c r="E2240" s="550">
        <v>0</v>
      </c>
      <c r="F2240" s="550">
        <v>0</v>
      </c>
      <c r="G2240" s="550"/>
      <c r="H2240" s="550">
        <v>0</v>
      </c>
      <c r="I2240" s="550"/>
      <c r="J2240" s="550">
        <v>0</v>
      </c>
      <c r="K2240" s="550">
        <v>150000</v>
      </c>
      <c r="L2240" s="550">
        <v>0</v>
      </c>
      <c r="M2240" s="550">
        <v>0</v>
      </c>
      <c r="N2240" s="550">
        <v>0</v>
      </c>
      <c r="O2240" s="550">
        <v>0</v>
      </c>
      <c r="P2240" s="550">
        <v>0</v>
      </c>
      <c r="Q2240" s="550">
        <v>0</v>
      </c>
      <c r="R2240" s="550">
        <v>150000</v>
      </c>
    </row>
    <row r="2241" spans="1:18">
      <c r="A2241" s="626" t="s">
        <v>1806</v>
      </c>
      <c r="B2241" s="626" t="s">
        <v>225</v>
      </c>
      <c r="C2241" s="550">
        <v>750000</v>
      </c>
      <c r="D2241" s="550">
        <v>0</v>
      </c>
      <c r="E2241" s="550">
        <v>0</v>
      </c>
      <c r="F2241" s="550">
        <v>0</v>
      </c>
      <c r="G2241" s="550"/>
      <c r="H2241" s="550">
        <v>0</v>
      </c>
      <c r="I2241" s="550"/>
      <c r="J2241" s="550">
        <v>0</v>
      </c>
      <c r="K2241" s="550">
        <v>750000</v>
      </c>
      <c r="L2241" s="550">
        <v>650780</v>
      </c>
      <c r="M2241" s="550">
        <v>650780</v>
      </c>
      <c r="N2241" s="550">
        <v>0</v>
      </c>
      <c r="O2241" s="550">
        <v>0</v>
      </c>
      <c r="P2241" s="550">
        <v>0</v>
      </c>
      <c r="Q2241" s="550">
        <v>0</v>
      </c>
      <c r="R2241" s="550">
        <v>99220</v>
      </c>
    </row>
    <row r="2242" spans="1:18">
      <c r="A2242" s="622" t="s">
        <v>1805</v>
      </c>
      <c r="B2242" s="622" t="s">
        <v>322</v>
      </c>
      <c r="C2242" s="551">
        <v>1000000</v>
      </c>
      <c r="D2242" s="551">
        <v>0</v>
      </c>
      <c r="E2242" s="551">
        <v>0</v>
      </c>
      <c r="F2242" s="551">
        <v>0</v>
      </c>
      <c r="G2242" s="551">
        <v>0</v>
      </c>
      <c r="H2242" s="551">
        <v>0</v>
      </c>
      <c r="I2242" s="551">
        <v>0</v>
      </c>
      <c r="J2242" s="551">
        <v>0</v>
      </c>
      <c r="K2242" s="551">
        <v>1000000</v>
      </c>
      <c r="L2242" s="551">
        <v>842300</v>
      </c>
      <c r="M2242" s="551">
        <v>842300</v>
      </c>
      <c r="N2242" s="551">
        <v>0</v>
      </c>
      <c r="O2242" s="551">
        <v>0</v>
      </c>
      <c r="P2242" s="551">
        <v>0</v>
      </c>
      <c r="Q2242" s="551">
        <v>0</v>
      </c>
      <c r="R2242" s="551">
        <v>157700</v>
      </c>
    </row>
    <row r="2243" spans="1:18">
      <c r="A2243" s="626" t="s">
        <v>1806</v>
      </c>
      <c r="B2243" s="626" t="s">
        <v>323</v>
      </c>
      <c r="C2243" s="550">
        <v>1000000</v>
      </c>
      <c r="D2243" s="550">
        <v>0</v>
      </c>
      <c r="E2243" s="550">
        <v>0</v>
      </c>
      <c r="F2243" s="550">
        <v>0</v>
      </c>
      <c r="G2243" s="550"/>
      <c r="H2243" s="550">
        <v>0</v>
      </c>
      <c r="I2243" s="550"/>
      <c r="J2243" s="550">
        <v>0</v>
      </c>
      <c r="K2243" s="550">
        <v>1000000</v>
      </c>
      <c r="L2243" s="550">
        <v>842300</v>
      </c>
      <c r="M2243" s="550">
        <v>842300</v>
      </c>
      <c r="N2243" s="550">
        <v>0</v>
      </c>
      <c r="O2243" s="550">
        <v>0</v>
      </c>
      <c r="P2243" s="550">
        <v>0</v>
      </c>
      <c r="Q2243" s="550">
        <v>0</v>
      </c>
      <c r="R2243" s="550">
        <v>157700</v>
      </c>
    </row>
    <row r="2244" spans="1:18">
      <c r="A2244" s="622" t="s">
        <v>1805</v>
      </c>
      <c r="B2244" s="622" t="s">
        <v>147</v>
      </c>
      <c r="C2244" s="551">
        <v>9390000</v>
      </c>
      <c r="D2244" s="551">
        <v>0</v>
      </c>
      <c r="E2244" s="551">
        <v>0</v>
      </c>
      <c r="F2244" s="551">
        <v>0</v>
      </c>
      <c r="G2244" s="551">
        <v>0</v>
      </c>
      <c r="H2244" s="551">
        <v>0</v>
      </c>
      <c r="I2244" s="551">
        <v>0</v>
      </c>
      <c r="J2244" s="551">
        <v>0</v>
      </c>
      <c r="K2244" s="551">
        <v>9390000</v>
      </c>
      <c r="L2244" s="551">
        <v>9386150</v>
      </c>
      <c r="M2244" s="551">
        <v>9386150</v>
      </c>
      <c r="N2244" s="551">
        <v>0</v>
      </c>
      <c r="O2244" s="551">
        <v>0</v>
      </c>
      <c r="P2244" s="551">
        <v>0</v>
      </c>
      <c r="Q2244" s="551">
        <v>0</v>
      </c>
      <c r="R2244" s="551">
        <v>3850</v>
      </c>
    </row>
    <row r="2245" spans="1:18">
      <c r="A2245" s="626" t="s">
        <v>1806</v>
      </c>
      <c r="B2245" s="626" t="s">
        <v>148</v>
      </c>
      <c r="C2245" s="550">
        <v>9390000</v>
      </c>
      <c r="D2245" s="550">
        <v>0</v>
      </c>
      <c r="E2245" s="550">
        <v>0</v>
      </c>
      <c r="F2245" s="550">
        <v>0</v>
      </c>
      <c r="G2245" s="550"/>
      <c r="H2245" s="550">
        <v>0</v>
      </c>
      <c r="I2245" s="550"/>
      <c r="J2245" s="550">
        <v>0</v>
      </c>
      <c r="K2245" s="550">
        <v>9390000</v>
      </c>
      <c r="L2245" s="550">
        <v>9386150</v>
      </c>
      <c r="M2245" s="550">
        <v>9386150</v>
      </c>
      <c r="N2245" s="550">
        <v>0</v>
      </c>
      <c r="O2245" s="550">
        <v>0</v>
      </c>
      <c r="P2245" s="550">
        <v>0</v>
      </c>
      <c r="Q2245" s="550">
        <v>0</v>
      </c>
      <c r="R2245" s="550">
        <v>3850</v>
      </c>
    </row>
    <row r="2246" spans="1:18">
      <c r="A2246" s="626" t="s">
        <v>1804</v>
      </c>
      <c r="B2246" s="626" t="s">
        <v>2496</v>
      </c>
      <c r="C2246" s="550">
        <v>245509000</v>
      </c>
      <c r="D2246" s="550">
        <v>0</v>
      </c>
      <c r="E2246" s="550">
        <v>0</v>
      </c>
      <c r="F2246" s="550">
        <v>0</v>
      </c>
      <c r="G2246" s="550">
        <v>0</v>
      </c>
      <c r="H2246" s="550">
        <v>0</v>
      </c>
      <c r="I2246" s="550">
        <v>0</v>
      </c>
      <c r="J2246" s="550">
        <v>0</v>
      </c>
      <c r="K2246" s="550">
        <v>245509000</v>
      </c>
      <c r="L2246" s="550">
        <v>239470390</v>
      </c>
      <c r="M2246" s="550">
        <v>239470390</v>
      </c>
      <c r="N2246" s="550">
        <v>0</v>
      </c>
      <c r="O2246" s="550">
        <v>0</v>
      </c>
      <c r="P2246" s="550">
        <v>0</v>
      </c>
      <c r="Q2246" s="550">
        <v>0</v>
      </c>
      <c r="R2246" s="550">
        <v>6038610</v>
      </c>
    </row>
    <row r="2247" spans="1:18">
      <c r="A2247" s="622" t="s">
        <v>1805</v>
      </c>
      <c r="B2247" s="622" t="s">
        <v>321</v>
      </c>
      <c r="C2247" s="551">
        <v>26300000</v>
      </c>
      <c r="D2247" s="551">
        <v>0</v>
      </c>
      <c r="E2247" s="551">
        <v>0</v>
      </c>
      <c r="F2247" s="551">
        <v>1359000</v>
      </c>
      <c r="G2247" s="551">
        <v>0</v>
      </c>
      <c r="H2247" s="551">
        <v>0</v>
      </c>
      <c r="I2247" s="551">
        <v>0</v>
      </c>
      <c r="J2247" s="551">
        <v>1359000</v>
      </c>
      <c r="K2247" s="551">
        <v>27659000</v>
      </c>
      <c r="L2247" s="551">
        <v>27475400</v>
      </c>
      <c r="M2247" s="551">
        <v>27475400</v>
      </c>
      <c r="N2247" s="551">
        <v>0</v>
      </c>
      <c r="O2247" s="551">
        <v>0</v>
      </c>
      <c r="P2247" s="551">
        <v>0</v>
      </c>
      <c r="Q2247" s="551">
        <v>0</v>
      </c>
      <c r="R2247" s="551">
        <v>183600</v>
      </c>
    </row>
    <row r="2248" spans="1:18">
      <c r="A2248" s="626" t="s">
        <v>1806</v>
      </c>
      <c r="B2248" s="626" t="s">
        <v>144</v>
      </c>
      <c r="C2248" s="550">
        <v>11800000</v>
      </c>
      <c r="D2248" s="550">
        <v>0</v>
      </c>
      <c r="E2248" s="550">
        <v>0</v>
      </c>
      <c r="F2248" s="550">
        <v>2694000</v>
      </c>
      <c r="G2248" s="550"/>
      <c r="H2248" s="550">
        <v>0</v>
      </c>
      <c r="I2248" s="550"/>
      <c r="J2248" s="550">
        <v>2694000</v>
      </c>
      <c r="K2248" s="550">
        <v>14494000</v>
      </c>
      <c r="L2248" s="550">
        <v>14467800</v>
      </c>
      <c r="M2248" s="550">
        <v>14467800</v>
      </c>
      <c r="N2248" s="550">
        <v>0</v>
      </c>
      <c r="O2248" s="550">
        <v>0</v>
      </c>
      <c r="P2248" s="550">
        <v>0</v>
      </c>
      <c r="Q2248" s="550">
        <v>0</v>
      </c>
      <c r="R2248" s="550">
        <v>26200</v>
      </c>
    </row>
    <row r="2249" spans="1:18">
      <c r="A2249" s="626" t="s">
        <v>1806</v>
      </c>
      <c r="B2249" s="626" t="s">
        <v>204</v>
      </c>
      <c r="C2249" s="550">
        <v>5000000</v>
      </c>
      <c r="D2249" s="550">
        <v>0</v>
      </c>
      <c r="E2249" s="550">
        <v>0</v>
      </c>
      <c r="F2249" s="550">
        <v>-1300000</v>
      </c>
      <c r="G2249" s="550"/>
      <c r="H2249" s="550">
        <v>0</v>
      </c>
      <c r="I2249" s="550"/>
      <c r="J2249" s="550">
        <v>-1300000</v>
      </c>
      <c r="K2249" s="550">
        <v>3700000</v>
      </c>
      <c r="L2249" s="550">
        <v>3658700</v>
      </c>
      <c r="M2249" s="550">
        <v>3658700</v>
      </c>
      <c r="N2249" s="550">
        <v>0</v>
      </c>
      <c r="O2249" s="550">
        <v>0</v>
      </c>
      <c r="P2249" s="550">
        <v>0</v>
      </c>
      <c r="Q2249" s="550">
        <v>0</v>
      </c>
      <c r="R2249" s="550">
        <v>41300</v>
      </c>
    </row>
    <row r="2250" spans="1:18">
      <c r="A2250" s="626" t="s">
        <v>1806</v>
      </c>
      <c r="B2250" s="626" t="s">
        <v>220</v>
      </c>
      <c r="C2250" s="550">
        <v>6000000</v>
      </c>
      <c r="D2250" s="550">
        <v>0</v>
      </c>
      <c r="E2250" s="550">
        <v>0</v>
      </c>
      <c r="F2250" s="550">
        <v>0</v>
      </c>
      <c r="G2250" s="550"/>
      <c r="H2250" s="550">
        <v>0</v>
      </c>
      <c r="I2250" s="550"/>
      <c r="J2250" s="550">
        <v>0</v>
      </c>
      <c r="K2250" s="550">
        <v>6000000</v>
      </c>
      <c r="L2250" s="550">
        <v>5883900</v>
      </c>
      <c r="M2250" s="550">
        <v>5883900</v>
      </c>
      <c r="N2250" s="550">
        <v>0</v>
      </c>
      <c r="O2250" s="550">
        <v>0</v>
      </c>
      <c r="P2250" s="550">
        <v>0</v>
      </c>
      <c r="Q2250" s="550">
        <v>0</v>
      </c>
      <c r="R2250" s="550">
        <v>116100</v>
      </c>
    </row>
    <row r="2251" spans="1:18">
      <c r="A2251" s="626" t="s">
        <v>1806</v>
      </c>
      <c r="B2251" s="626" t="s">
        <v>206</v>
      </c>
      <c r="C2251" s="550">
        <v>3500000</v>
      </c>
      <c r="D2251" s="550">
        <v>0</v>
      </c>
      <c r="E2251" s="550">
        <v>0</v>
      </c>
      <c r="F2251" s="550">
        <v>-35000</v>
      </c>
      <c r="G2251" s="550"/>
      <c r="H2251" s="550">
        <v>0</v>
      </c>
      <c r="I2251" s="550"/>
      <c r="J2251" s="550">
        <v>-35000</v>
      </c>
      <c r="K2251" s="550">
        <v>3465000</v>
      </c>
      <c r="L2251" s="550">
        <v>3465000</v>
      </c>
      <c r="M2251" s="550">
        <v>3465000</v>
      </c>
      <c r="N2251" s="550">
        <v>0</v>
      </c>
      <c r="O2251" s="550">
        <v>0</v>
      </c>
      <c r="P2251" s="550">
        <v>0</v>
      </c>
      <c r="Q2251" s="550">
        <v>0</v>
      </c>
      <c r="R2251" s="550">
        <v>0</v>
      </c>
    </row>
    <row r="2252" spans="1:18">
      <c r="A2252" s="622" t="s">
        <v>1805</v>
      </c>
      <c r="B2252" s="622" t="s">
        <v>278</v>
      </c>
      <c r="C2252" s="551">
        <v>26339000</v>
      </c>
      <c r="D2252" s="551">
        <v>0</v>
      </c>
      <c r="E2252" s="551">
        <v>0</v>
      </c>
      <c r="F2252" s="551">
        <v>11289000</v>
      </c>
      <c r="G2252" s="551">
        <v>0</v>
      </c>
      <c r="H2252" s="551">
        <v>0</v>
      </c>
      <c r="I2252" s="551">
        <v>0</v>
      </c>
      <c r="J2252" s="551">
        <v>11289000</v>
      </c>
      <c r="K2252" s="551">
        <v>37628000</v>
      </c>
      <c r="L2252" s="551">
        <v>37230190</v>
      </c>
      <c r="M2252" s="551">
        <v>37230190</v>
      </c>
      <c r="N2252" s="551">
        <v>0</v>
      </c>
      <c r="O2252" s="551">
        <v>0</v>
      </c>
      <c r="P2252" s="551">
        <v>0</v>
      </c>
      <c r="Q2252" s="551">
        <v>0</v>
      </c>
      <c r="R2252" s="551">
        <v>397810</v>
      </c>
    </row>
    <row r="2253" spans="1:18">
      <c r="A2253" s="626" t="s">
        <v>1806</v>
      </c>
      <c r="B2253" s="626" t="s">
        <v>279</v>
      </c>
      <c r="C2253" s="550">
        <v>17139000</v>
      </c>
      <c r="D2253" s="550">
        <v>0</v>
      </c>
      <c r="E2253" s="550">
        <v>0</v>
      </c>
      <c r="F2253" s="550">
        <v>10316000</v>
      </c>
      <c r="G2253" s="550"/>
      <c r="H2253" s="550">
        <v>0</v>
      </c>
      <c r="I2253" s="550"/>
      <c r="J2253" s="550">
        <v>10316000</v>
      </c>
      <c r="K2253" s="550">
        <v>27455000</v>
      </c>
      <c r="L2253" s="550">
        <v>27453000</v>
      </c>
      <c r="M2253" s="550">
        <v>27453000</v>
      </c>
      <c r="N2253" s="550">
        <v>0</v>
      </c>
      <c r="O2253" s="550">
        <v>0</v>
      </c>
      <c r="P2253" s="550">
        <v>0</v>
      </c>
      <c r="Q2253" s="550">
        <v>0</v>
      </c>
      <c r="R2253" s="550">
        <v>2000</v>
      </c>
    </row>
    <row r="2254" spans="1:18">
      <c r="A2254" s="626" t="s">
        <v>1806</v>
      </c>
      <c r="B2254" s="626" t="s">
        <v>1279</v>
      </c>
      <c r="C2254" s="550">
        <v>2000000</v>
      </c>
      <c r="D2254" s="550">
        <v>0</v>
      </c>
      <c r="E2254" s="550">
        <v>0</v>
      </c>
      <c r="F2254" s="550">
        <v>5076000</v>
      </c>
      <c r="G2254" s="550"/>
      <c r="H2254" s="550">
        <v>0</v>
      </c>
      <c r="I2254" s="550"/>
      <c r="J2254" s="550">
        <v>5076000</v>
      </c>
      <c r="K2254" s="550">
        <v>7076000</v>
      </c>
      <c r="L2254" s="550">
        <v>6694690</v>
      </c>
      <c r="M2254" s="550">
        <v>6694690</v>
      </c>
      <c r="N2254" s="550">
        <v>0</v>
      </c>
      <c r="O2254" s="550">
        <v>0</v>
      </c>
      <c r="P2254" s="550">
        <v>0</v>
      </c>
      <c r="Q2254" s="550">
        <v>0</v>
      </c>
      <c r="R2254" s="550">
        <v>381310</v>
      </c>
    </row>
    <row r="2255" spans="1:18">
      <c r="A2255" s="626" t="s">
        <v>1806</v>
      </c>
      <c r="B2255" s="626" t="s">
        <v>1280</v>
      </c>
      <c r="C2255" s="550">
        <v>1000000</v>
      </c>
      <c r="D2255" s="550">
        <v>0</v>
      </c>
      <c r="E2255" s="550">
        <v>0</v>
      </c>
      <c r="F2255" s="550">
        <v>-575000</v>
      </c>
      <c r="G2255" s="550"/>
      <c r="H2255" s="550">
        <v>0</v>
      </c>
      <c r="I2255" s="550"/>
      <c r="J2255" s="550">
        <v>-575000</v>
      </c>
      <c r="K2255" s="550">
        <v>425000</v>
      </c>
      <c r="L2255" s="550">
        <v>425000</v>
      </c>
      <c r="M2255" s="550">
        <v>425000</v>
      </c>
      <c r="N2255" s="550">
        <v>0</v>
      </c>
      <c r="O2255" s="550">
        <v>0</v>
      </c>
      <c r="P2255" s="550">
        <v>0</v>
      </c>
      <c r="Q2255" s="550">
        <v>0</v>
      </c>
      <c r="R2255" s="550">
        <v>0</v>
      </c>
    </row>
    <row r="2256" spans="1:18">
      <c r="A2256" s="626" t="s">
        <v>1806</v>
      </c>
      <c r="B2256" s="626" t="s">
        <v>2473</v>
      </c>
      <c r="C2256" s="550">
        <v>2000000</v>
      </c>
      <c r="D2256" s="550">
        <v>0</v>
      </c>
      <c r="E2256" s="550">
        <v>0</v>
      </c>
      <c r="F2256" s="550">
        <v>0</v>
      </c>
      <c r="G2256" s="550"/>
      <c r="H2256" s="550">
        <v>0</v>
      </c>
      <c r="I2256" s="550"/>
      <c r="J2256" s="550">
        <v>0</v>
      </c>
      <c r="K2256" s="550">
        <v>2000000</v>
      </c>
      <c r="L2256" s="550">
        <v>1985500</v>
      </c>
      <c r="M2256" s="550">
        <v>1985500</v>
      </c>
      <c r="N2256" s="550">
        <v>0</v>
      </c>
      <c r="O2256" s="550">
        <v>0</v>
      </c>
      <c r="P2256" s="550">
        <v>0</v>
      </c>
      <c r="Q2256" s="550">
        <v>0</v>
      </c>
      <c r="R2256" s="550">
        <v>14500</v>
      </c>
    </row>
    <row r="2257" spans="1:18">
      <c r="A2257" s="626" t="s">
        <v>1806</v>
      </c>
      <c r="B2257" s="626" t="s">
        <v>202</v>
      </c>
      <c r="C2257" s="550">
        <v>4200000</v>
      </c>
      <c r="D2257" s="550">
        <v>0</v>
      </c>
      <c r="E2257" s="550">
        <v>0</v>
      </c>
      <c r="F2257" s="550">
        <v>-3528000</v>
      </c>
      <c r="G2257" s="550"/>
      <c r="H2257" s="550">
        <v>0</v>
      </c>
      <c r="I2257" s="550"/>
      <c r="J2257" s="550">
        <v>-3528000</v>
      </c>
      <c r="K2257" s="550">
        <v>672000</v>
      </c>
      <c r="L2257" s="550">
        <v>672000</v>
      </c>
      <c r="M2257" s="550">
        <v>672000</v>
      </c>
      <c r="N2257" s="550">
        <v>0</v>
      </c>
      <c r="O2257" s="550">
        <v>0</v>
      </c>
      <c r="P2257" s="550">
        <v>0</v>
      </c>
      <c r="Q2257" s="550">
        <v>0</v>
      </c>
      <c r="R2257" s="550">
        <v>0</v>
      </c>
    </row>
    <row r="2258" spans="1:18">
      <c r="A2258" s="622" t="s">
        <v>1805</v>
      </c>
      <c r="B2258" s="622" t="s">
        <v>256</v>
      </c>
      <c r="C2258" s="551">
        <v>3000000</v>
      </c>
      <c r="D2258" s="551">
        <v>0</v>
      </c>
      <c r="E2258" s="551">
        <v>0</v>
      </c>
      <c r="F2258" s="551">
        <v>0</v>
      </c>
      <c r="G2258" s="551">
        <v>0</v>
      </c>
      <c r="H2258" s="551">
        <v>0</v>
      </c>
      <c r="I2258" s="551">
        <v>0</v>
      </c>
      <c r="J2258" s="551">
        <v>0</v>
      </c>
      <c r="K2258" s="551">
        <v>3000000</v>
      </c>
      <c r="L2258" s="551">
        <v>2600000</v>
      </c>
      <c r="M2258" s="551">
        <v>2600000</v>
      </c>
      <c r="N2258" s="551">
        <v>0</v>
      </c>
      <c r="O2258" s="551">
        <v>0</v>
      </c>
      <c r="P2258" s="551">
        <v>0</v>
      </c>
      <c r="Q2258" s="551">
        <v>0</v>
      </c>
      <c r="R2258" s="551">
        <v>400000</v>
      </c>
    </row>
    <row r="2259" spans="1:18">
      <c r="A2259" s="626" t="s">
        <v>1806</v>
      </c>
      <c r="B2259" s="626" t="s">
        <v>215</v>
      </c>
      <c r="C2259" s="550">
        <v>3000000</v>
      </c>
      <c r="D2259" s="550">
        <v>0</v>
      </c>
      <c r="E2259" s="550">
        <v>0</v>
      </c>
      <c r="F2259" s="550">
        <v>0</v>
      </c>
      <c r="G2259" s="550"/>
      <c r="H2259" s="550">
        <v>0</v>
      </c>
      <c r="I2259" s="550"/>
      <c r="J2259" s="550">
        <v>0</v>
      </c>
      <c r="K2259" s="550">
        <v>3000000</v>
      </c>
      <c r="L2259" s="550">
        <v>2600000</v>
      </c>
      <c r="M2259" s="550">
        <v>2600000</v>
      </c>
      <c r="N2259" s="550">
        <v>0</v>
      </c>
      <c r="O2259" s="550">
        <v>0</v>
      </c>
      <c r="P2259" s="550">
        <v>0</v>
      </c>
      <c r="Q2259" s="550">
        <v>0</v>
      </c>
      <c r="R2259" s="550">
        <v>400000</v>
      </c>
    </row>
    <row r="2260" spans="1:18">
      <c r="A2260" s="622" t="s">
        <v>1805</v>
      </c>
      <c r="B2260" s="622" t="s">
        <v>1823</v>
      </c>
      <c r="C2260" s="551">
        <v>1720000</v>
      </c>
      <c r="D2260" s="551">
        <v>0</v>
      </c>
      <c r="E2260" s="551">
        <v>0</v>
      </c>
      <c r="F2260" s="551">
        <v>0</v>
      </c>
      <c r="G2260" s="551">
        <v>0</v>
      </c>
      <c r="H2260" s="551">
        <v>0</v>
      </c>
      <c r="I2260" s="551">
        <v>0</v>
      </c>
      <c r="J2260" s="551">
        <v>0</v>
      </c>
      <c r="K2260" s="551">
        <v>1720000</v>
      </c>
      <c r="L2260" s="551">
        <v>1710000</v>
      </c>
      <c r="M2260" s="551">
        <v>1710000</v>
      </c>
      <c r="N2260" s="551">
        <v>0</v>
      </c>
      <c r="O2260" s="551">
        <v>0</v>
      </c>
      <c r="P2260" s="551">
        <v>0</v>
      </c>
      <c r="Q2260" s="551">
        <v>0</v>
      </c>
      <c r="R2260" s="551">
        <v>10000</v>
      </c>
    </row>
    <row r="2261" spans="1:18">
      <c r="A2261" s="626" t="s">
        <v>1806</v>
      </c>
      <c r="B2261" s="626" t="s">
        <v>260</v>
      </c>
      <c r="C2261" s="550">
        <v>1720000</v>
      </c>
      <c r="D2261" s="550">
        <v>0</v>
      </c>
      <c r="E2261" s="550">
        <v>0</v>
      </c>
      <c r="F2261" s="550">
        <v>0</v>
      </c>
      <c r="G2261" s="550"/>
      <c r="H2261" s="550">
        <v>0</v>
      </c>
      <c r="I2261" s="550"/>
      <c r="J2261" s="550">
        <v>0</v>
      </c>
      <c r="K2261" s="550">
        <v>1720000</v>
      </c>
      <c r="L2261" s="550">
        <v>1710000</v>
      </c>
      <c r="M2261" s="550">
        <v>1710000</v>
      </c>
      <c r="N2261" s="550">
        <v>0</v>
      </c>
      <c r="O2261" s="550">
        <v>0</v>
      </c>
      <c r="P2261" s="550">
        <v>0</v>
      </c>
      <c r="Q2261" s="550">
        <v>0</v>
      </c>
      <c r="R2261" s="550">
        <v>10000</v>
      </c>
    </row>
    <row r="2262" spans="1:18">
      <c r="A2262" s="622" t="s">
        <v>1805</v>
      </c>
      <c r="B2262" s="622" t="s">
        <v>159</v>
      </c>
      <c r="C2262" s="551">
        <v>10800000</v>
      </c>
      <c r="D2262" s="551">
        <v>0</v>
      </c>
      <c r="E2262" s="551">
        <v>0</v>
      </c>
      <c r="F2262" s="551">
        <v>-6316000</v>
      </c>
      <c r="G2262" s="551">
        <v>0</v>
      </c>
      <c r="H2262" s="551">
        <v>0</v>
      </c>
      <c r="I2262" s="551">
        <v>0</v>
      </c>
      <c r="J2262" s="551">
        <v>-6316000</v>
      </c>
      <c r="K2262" s="551">
        <v>4484000</v>
      </c>
      <c r="L2262" s="551">
        <v>4417000</v>
      </c>
      <c r="M2262" s="551">
        <v>4417000</v>
      </c>
      <c r="N2262" s="551">
        <v>0</v>
      </c>
      <c r="O2262" s="551">
        <v>0</v>
      </c>
      <c r="P2262" s="551">
        <v>0</v>
      </c>
      <c r="Q2262" s="551">
        <v>0</v>
      </c>
      <c r="R2262" s="551">
        <v>67000</v>
      </c>
    </row>
    <row r="2263" spans="1:18">
      <c r="A2263" s="626" t="s">
        <v>1806</v>
      </c>
      <c r="B2263" s="626" t="s">
        <v>159</v>
      </c>
      <c r="C2263" s="550">
        <v>10800000</v>
      </c>
      <c r="D2263" s="550">
        <v>0</v>
      </c>
      <c r="E2263" s="550">
        <v>0</v>
      </c>
      <c r="F2263" s="550">
        <v>-6316000</v>
      </c>
      <c r="G2263" s="550"/>
      <c r="H2263" s="550">
        <v>0</v>
      </c>
      <c r="I2263" s="550"/>
      <c r="J2263" s="550">
        <v>-6316000</v>
      </c>
      <c r="K2263" s="550">
        <v>4484000</v>
      </c>
      <c r="L2263" s="550">
        <v>4417000</v>
      </c>
      <c r="M2263" s="550">
        <v>4417000</v>
      </c>
      <c r="N2263" s="550">
        <v>0</v>
      </c>
      <c r="O2263" s="550">
        <v>0</v>
      </c>
      <c r="P2263" s="550">
        <v>0</v>
      </c>
      <c r="Q2263" s="550">
        <v>0</v>
      </c>
      <c r="R2263" s="550">
        <v>67000</v>
      </c>
    </row>
    <row r="2264" spans="1:18">
      <c r="A2264" s="622" t="s">
        <v>1805</v>
      </c>
      <c r="B2264" s="622" t="s">
        <v>160</v>
      </c>
      <c r="C2264" s="551">
        <v>22000000</v>
      </c>
      <c r="D2264" s="551">
        <v>0</v>
      </c>
      <c r="E2264" s="551">
        <v>0</v>
      </c>
      <c r="F2264" s="551">
        <v>0</v>
      </c>
      <c r="G2264" s="551">
        <v>0</v>
      </c>
      <c r="H2264" s="551">
        <v>0</v>
      </c>
      <c r="I2264" s="551">
        <v>0</v>
      </c>
      <c r="J2264" s="551">
        <v>0</v>
      </c>
      <c r="K2264" s="551">
        <v>22000000</v>
      </c>
      <c r="L2264" s="551">
        <v>21266260</v>
      </c>
      <c r="M2264" s="551">
        <v>21266260</v>
      </c>
      <c r="N2264" s="551">
        <v>0</v>
      </c>
      <c r="O2264" s="551">
        <v>0</v>
      </c>
      <c r="P2264" s="551">
        <v>0</v>
      </c>
      <c r="Q2264" s="551">
        <v>0</v>
      </c>
      <c r="R2264" s="551">
        <v>733740</v>
      </c>
    </row>
    <row r="2265" spans="1:18">
      <c r="A2265" s="626" t="s">
        <v>1806</v>
      </c>
      <c r="B2265" s="626" t="s">
        <v>2484</v>
      </c>
      <c r="C2265" s="550">
        <v>1000000</v>
      </c>
      <c r="D2265" s="550">
        <v>0</v>
      </c>
      <c r="E2265" s="550">
        <v>0</v>
      </c>
      <c r="F2265" s="550">
        <v>4465800</v>
      </c>
      <c r="G2265" s="550"/>
      <c r="H2265" s="550">
        <v>0</v>
      </c>
      <c r="I2265" s="550"/>
      <c r="J2265" s="550">
        <v>4465800</v>
      </c>
      <c r="K2265" s="550">
        <v>5465800</v>
      </c>
      <c r="L2265" s="550">
        <v>5423260</v>
      </c>
      <c r="M2265" s="550">
        <v>5423260</v>
      </c>
      <c r="N2265" s="550">
        <v>0</v>
      </c>
      <c r="O2265" s="550">
        <v>0</v>
      </c>
      <c r="P2265" s="550">
        <v>0</v>
      </c>
      <c r="Q2265" s="550">
        <v>0</v>
      </c>
      <c r="R2265" s="550">
        <v>42540</v>
      </c>
    </row>
    <row r="2266" spans="1:18">
      <c r="A2266" s="626" t="s">
        <v>1806</v>
      </c>
      <c r="B2266" s="626" t="s">
        <v>161</v>
      </c>
      <c r="C2266" s="550">
        <v>2000000</v>
      </c>
      <c r="D2266" s="550">
        <v>0</v>
      </c>
      <c r="E2266" s="550">
        <v>0</v>
      </c>
      <c r="F2266" s="550">
        <v>909200</v>
      </c>
      <c r="G2266" s="550"/>
      <c r="H2266" s="550">
        <v>0</v>
      </c>
      <c r="I2266" s="550"/>
      <c r="J2266" s="550">
        <v>909200</v>
      </c>
      <c r="K2266" s="550">
        <v>2909200</v>
      </c>
      <c r="L2266" s="550">
        <v>2778000</v>
      </c>
      <c r="M2266" s="550">
        <v>2778000</v>
      </c>
      <c r="N2266" s="550">
        <v>0</v>
      </c>
      <c r="O2266" s="550">
        <v>0</v>
      </c>
      <c r="P2266" s="550">
        <v>0</v>
      </c>
      <c r="Q2266" s="550">
        <v>0</v>
      </c>
      <c r="R2266" s="550">
        <v>131200</v>
      </c>
    </row>
    <row r="2267" spans="1:18">
      <c r="A2267" s="626" t="s">
        <v>1806</v>
      </c>
      <c r="B2267" s="626" t="s">
        <v>280</v>
      </c>
      <c r="C2267" s="550">
        <v>16000000</v>
      </c>
      <c r="D2267" s="550">
        <v>0</v>
      </c>
      <c r="E2267" s="550">
        <v>0</v>
      </c>
      <c r="F2267" s="550">
        <v>-10013000</v>
      </c>
      <c r="G2267" s="550"/>
      <c r="H2267" s="550">
        <v>0</v>
      </c>
      <c r="I2267" s="550"/>
      <c r="J2267" s="550">
        <v>-10013000</v>
      </c>
      <c r="K2267" s="550">
        <v>5987000</v>
      </c>
      <c r="L2267" s="550">
        <v>5427000</v>
      </c>
      <c r="M2267" s="550">
        <v>5427000</v>
      </c>
      <c r="N2267" s="550">
        <v>0</v>
      </c>
      <c r="O2267" s="550">
        <v>0</v>
      </c>
      <c r="P2267" s="550">
        <v>0</v>
      </c>
      <c r="Q2267" s="550">
        <v>0</v>
      </c>
      <c r="R2267" s="550">
        <v>560000</v>
      </c>
    </row>
    <row r="2268" spans="1:18">
      <c r="A2268" s="626" t="s">
        <v>1806</v>
      </c>
      <c r="B2268" s="626" t="s">
        <v>364</v>
      </c>
      <c r="C2268" s="550">
        <v>1000000</v>
      </c>
      <c r="D2268" s="550">
        <v>0</v>
      </c>
      <c r="E2268" s="550">
        <v>0</v>
      </c>
      <c r="F2268" s="550">
        <v>5819000</v>
      </c>
      <c r="G2268" s="550"/>
      <c r="H2268" s="550">
        <v>0</v>
      </c>
      <c r="I2268" s="550"/>
      <c r="J2268" s="550">
        <v>5819000</v>
      </c>
      <c r="K2268" s="550">
        <v>6819000</v>
      </c>
      <c r="L2268" s="550">
        <v>6819000</v>
      </c>
      <c r="M2268" s="550">
        <v>6819000</v>
      </c>
      <c r="N2268" s="550">
        <v>0</v>
      </c>
      <c r="O2268" s="550">
        <v>0</v>
      </c>
      <c r="P2268" s="550">
        <v>0</v>
      </c>
      <c r="Q2268" s="550">
        <v>0</v>
      </c>
      <c r="R2268" s="550">
        <v>0</v>
      </c>
    </row>
    <row r="2269" spans="1:18">
      <c r="A2269" s="626" t="s">
        <v>1806</v>
      </c>
      <c r="B2269" s="626" t="s">
        <v>1273</v>
      </c>
      <c r="C2269" s="550">
        <v>2000000</v>
      </c>
      <c r="D2269" s="550">
        <v>0</v>
      </c>
      <c r="E2269" s="550">
        <v>0</v>
      </c>
      <c r="F2269" s="550">
        <v>-1181000</v>
      </c>
      <c r="G2269" s="550"/>
      <c r="H2269" s="550">
        <v>0</v>
      </c>
      <c r="I2269" s="550"/>
      <c r="J2269" s="550">
        <v>-1181000</v>
      </c>
      <c r="K2269" s="550">
        <v>819000</v>
      </c>
      <c r="L2269" s="550">
        <v>819000</v>
      </c>
      <c r="M2269" s="550">
        <v>819000</v>
      </c>
      <c r="N2269" s="550">
        <v>0</v>
      </c>
      <c r="O2269" s="550">
        <v>0</v>
      </c>
      <c r="P2269" s="550">
        <v>0</v>
      </c>
      <c r="Q2269" s="550">
        <v>0</v>
      </c>
      <c r="R2269" s="550">
        <v>0</v>
      </c>
    </row>
    <row r="2270" spans="1:18">
      <c r="A2270" s="622" t="s">
        <v>1805</v>
      </c>
      <c r="B2270" s="622" t="s">
        <v>235</v>
      </c>
      <c r="C2270" s="551">
        <v>10400000</v>
      </c>
      <c r="D2270" s="551">
        <v>0</v>
      </c>
      <c r="E2270" s="551">
        <v>0</v>
      </c>
      <c r="F2270" s="551">
        <v>0</v>
      </c>
      <c r="G2270" s="551">
        <v>0</v>
      </c>
      <c r="H2270" s="551">
        <v>0</v>
      </c>
      <c r="I2270" s="551">
        <v>0</v>
      </c>
      <c r="J2270" s="551">
        <v>0</v>
      </c>
      <c r="K2270" s="551">
        <v>10400000</v>
      </c>
      <c r="L2270" s="551">
        <v>10396020</v>
      </c>
      <c r="M2270" s="551">
        <v>10396020</v>
      </c>
      <c r="N2270" s="551">
        <v>0</v>
      </c>
      <c r="O2270" s="551">
        <v>0</v>
      </c>
      <c r="P2270" s="551">
        <v>0</v>
      </c>
      <c r="Q2270" s="551">
        <v>0</v>
      </c>
      <c r="R2270" s="551">
        <v>3980</v>
      </c>
    </row>
    <row r="2271" spans="1:18">
      <c r="A2271" s="626" t="s">
        <v>1806</v>
      </c>
      <c r="B2271" s="626" t="s">
        <v>235</v>
      </c>
      <c r="C2271" s="550">
        <v>10400000</v>
      </c>
      <c r="D2271" s="550">
        <v>0</v>
      </c>
      <c r="E2271" s="550">
        <v>0</v>
      </c>
      <c r="F2271" s="550">
        <v>0</v>
      </c>
      <c r="G2271" s="550"/>
      <c r="H2271" s="550">
        <v>0</v>
      </c>
      <c r="I2271" s="550"/>
      <c r="J2271" s="550">
        <v>0</v>
      </c>
      <c r="K2271" s="550">
        <v>10400000</v>
      </c>
      <c r="L2271" s="550">
        <v>10396020</v>
      </c>
      <c r="M2271" s="550">
        <v>10396020</v>
      </c>
      <c r="N2271" s="550">
        <v>0</v>
      </c>
      <c r="O2271" s="550">
        <v>0</v>
      </c>
      <c r="P2271" s="550">
        <v>0</v>
      </c>
      <c r="Q2271" s="550">
        <v>0</v>
      </c>
      <c r="R2271" s="550">
        <v>3980</v>
      </c>
    </row>
    <row r="2272" spans="1:18">
      <c r="A2272" s="622" t="s">
        <v>1805</v>
      </c>
      <c r="B2272" s="622" t="s">
        <v>315</v>
      </c>
      <c r="C2272" s="551">
        <v>1000000</v>
      </c>
      <c r="D2272" s="551">
        <v>0</v>
      </c>
      <c r="E2272" s="551">
        <v>0</v>
      </c>
      <c r="F2272" s="551">
        <v>-820000</v>
      </c>
      <c r="G2272" s="551">
        <v>0</v>
      </c>
      <c r="H2272" s="551">
        <v>0</v>
      </c>
      <c r="I2272" s="551">
        <v>0</v>
      </c>
      <c r="J2272" s="551">
        <v>-820000</v>
      </c>
      <c r="K2272" s="551">
        <v>180000</v>
      </c>
      <c r="L2272" s="551">
        <v>180000</v>
      </c>
      <c r="M2272" s="551">
        <v>180000</v>
      </c>
      <c r="N2272" s="551">
        <v>0</v>
      </c>
      <c r="O2272" s="551">
        <v>0</v>
      </c>
      <c r="P2272" s="551">
        <v>0</v>
      </c>
      <c r="Q2272" s="551">
        <v>0</v>
      </c>
      <c r="R2272" s="551">
        <v>0</v>
      </c>
    </row>
    <row r="2273" spans="1:18">
      <c r="A2273" s="626" t="s">
        <v>1806</v>
      </c>
      <c r="B2273" s="626" t="s">
        <v>315</v>
      </c>
      <c r="C2273" s="550">
        <v>1000000</v>
      </c>
      <c r="D2273" s="550">
        <v>0</v>
      </c>
      <c r="E2273" s="550">
        <v>0</v>
      </c>
      <c r="F2273" s="550">
        <v>-820000</v>
      </c>
      <c r="G2273" s="550"/>
      <c r="H2273" s="550">
        <v>0</v>
      </c>
      <c r="I2273" s="550"/>
      <c r="J2273" s="550">
        <v>-820000</v>
      </c>
      <c r="K2273" s="550">
        <v>180000</v>
      </c>
      <c r="L2273" s="550">
        <v>180000</v>
      </c>
      <c r="M2273" s="550">
        <v>180000</v>
      </c>
      <c r="N2273" s="550">
        <v>0</v>
      </c>
      <c r="O2273" s="550">
        <v>0</v>
      </c>
      <c r="P2273" s="550">
        <v>0</v>
      </c>
      <c r="Q2273" s="550">
        <v>0</v>
      </c>
      <c r="R2273" s="550">
        <v>0</v>
      </c>
    </row>
    <row r="2274" spans="1:18">
      <c r="A2274" s="622" t="s">
        <v>1805</v>
      </c>
      <c r="B2274" s="622" t="s">
        <v>145</v>
      </c>
      <c r="C2274" s="551">
        <v>117280000</v>
      </c>
      <c r="D2274" s="551">
        <v>0</v>
      </c>
      <c r="E2274" s="551">
        <v>0</v>
      </c>
      <c r="F2274" s="551">
        <v>-3307000</v>
      </c>
      <c r="G2274" s="551">
        <v>0</v>
      </c>
      <c r="H2274" s="551">
        <v>0</v>
      </c>
      <c r="I2274" s="551">
        <v>0</v>
      </c>
      <c r="J2274" s="551">
        <v>-3307000</v>
      </c>
      <c r="K2274" s="551">
        <v>113973000</v>
      </c>
      <c r="L2274" s="551">
        <v>113842680</v>
      </c>
      <c r="M2274" s="551">
        <v>113842680</v>
      </c>
      <c r="N2274" s="551">
        <v>0</v>
      </c>
      <c r="O2274" s="551">
        <v>0</v>
      </c>
      <c r="P2274" s="551">
        <v>0</v>
      </c>
      <c r="Q2274" s="551">
        <v>0</v>
      </c>
      <c r="R2274" s="551">
        <v>130320</v>
      </c>
    </row>
    <row r="2275" spans="1:18">
      <c r="A2275" s="626" t="s">
        <v>1806</v>
      </c>
      <c r="B2275" s="626" t="s">
        <v>146</v>
      </c>
      <c r="C2275" s="550">
        <v>111280000</v>
      </c>
      <c r="D2275" s="550">
        <v>0</v>
      </c>
      <c r="E2275" s="550">
        <v>0</v>
      </c>
      <c r="F2275" s="550">
        <v>0</v>
      </c>
      <c r="G2275" s="550"/>
      <c r="H2275" s="550">
        <v>0</v>
      </c>
      <c r="I2275" s="550"/>
      <c r="J2275" s="550">
        <v>0</v>
      </c>
      <c r="K2275" s="550">
        <v>111280000</v>
      </c>
      <c r="L2275" s="550">
        <v>111152180</v>
      </c>
      <c r="M2275" s="550">
        <v>111152180</v>
      </c>
      <c r="N2275" s="550">
        <v>0</v>
      </c>
      <c r="O2275" s="550">
        <v>0</v>
      </c>
      <c r="P2275" s="550">
        <v>0</v>
      </c>
      <c r="Q2275" s="550">
        <v>0</v>
      </c>
      <c r="R2275" s="550">
        <v>127820</v>
      </c>
    </row>
    <row r="2276" spans="1:18">
      <c r="A2276" s="626" t="s">
        <v>1806</v>
      </c>
      <c r="B2276" s="626" t="s">
        <v>2544</v>
      </c>
      <c r="C2276" s="550">
        <v>6000000</v>
      </c>
      <c r="D2276" s="550">
        <v>0</v>
      </c>
      <c r="E2276" s="550">
        <v>0</v>
      </c>
      <c r="F2276" s="550">
        <v>-3307000</v>
      </c>
      <c r="G2276" s="550"/>
      <c r="H2276" s="550">
        <v>0</v>
      </c>
      <c r="I2276" s="550"/>
      <c r="J2276" s="550">
        <v>-3307000</v>
      </c>
      <c r="K2276" s="550">
        <v>2693000</v>
      </c>
      <c r="L2276" s="550">
        <v>2690500</v>
      </c>
      <c r="M2276" s="550">
        <v>2690500</v>
      </c>
      <c r="N2276" s="550">
        <v>0</v>
      </c>
      <c r="O2276" s="550">
        <v>0</v>
      </c>
      <c r="P2276" s="550">
        <v>0</v>
      </c>
      <c r="Q2276" s="550">
        <v>0</v>
      </c>
      <c r="R2276" s="550">
        <v>2500</v>
      </c>
    </row>
    <row r="2277" spans="1:18">
      <c r="A2277" s="622" t="s">
        <v>1805</v>
      </c>
      <c r="B2277" s="622" t="s">
        <v>1882</v>
      </c>
      <c r="C2277" s="551">
        <v>2720000</v>
      </c>
      <c r="D2277" s="551">
        <v>0</v>
      </c>
      <c r="E2277" s="551">
        <v>0</v>
      </c>
      <c r="F2277" s="551">
        <v>0</v>
      </c>
      <c r="G2277" s="551">
        <v>0</v>
      </c>
      <c r="H2277" s="551">
        <v>0</v>
      </c>
      <c r="I2277" s="551">
        <v>0</v>
      </c>
      <c r="J2277" s="551">
        <v>0</v>
      </c>
      <c r="K2277" s="551">
        <v>2720000</v>
      </c>
      <c r="L2277" s="551">
        <v>2684000</v>
      </c>
      <c r="M2277" s="551">
        <v>2684000</v>
      </c>
      <c r="N2277" s="551">
        <v>0</v>
      </c>
      <c r="O2277" s="551">
        <v>0</v>
      </c>
      <c r="P2277" s="551">
        <v>0</v>
      </c>
      <c r="Q2277" s="551">
        <v>0</v>
      </c>
      <c r="R2277" s="551">
        <v>36000</v>
      </c>
    </row>
    <row r="2278" spans="1:18">
      <c r="A2278" s="626" t="s">
        <v>1806</v>
      </c>
      <c r="B2278" s="623" t="s">
        <v>2409</v>
      </c>
      <c r="C2278" s="550">
        <v>720000</v>
      </c>
      <c r="D2278" s="550">
        <v>0</v>
      </c>
      <c r="E2278" s="550">
        <v>0</v>
      </c>
      <c r="F2278" s="550">
        <v>0</v>
      </c>
      <c r="G2278" s="550"/>
      <c r="H2278" s="550">
        <v>0</v>
      </c>
      <c r="I2278" s="550"/>
      <c r="J2278" s="550">
        <v>0</v>
      </c>
      <c r="K2278" s="550">
        <v>720000</v>
      </c>
      <c r="L2278" s="550">
        <v>720000</v>
      </c>
      <c r="M2278" s="550">
        <v>720000</v>
      </c>
      <c r="N2278" s="550">
        <v>0</v>
      </c>
      <c r="O2278" s="550">
        <v>0</v>
      </c>
      <c r="P2278" s="550">
        <v>0</v>
      </c>
      <c r="Q2278" s="550">
        <v>0</v>
      </c>
      <c r="R2278" s="550">
        <v>0</v>
      </c>
    </row>
    <row r="2279" spans="1:18">
      <c r="A2279" s="626" t="s">
        <v>1806</v>
      </c>
      <c r="B2279" s="626" t="s">
        <v>2413</v>
      </c>
      <c r="C2279" s="550">
        <v>2000000</v>
      </c>
      <c r="D2279" s="550">
        <v>0</v>
      </c>
      <c r="E2279" s="550">
        <v>0</v>
      </c>
      <c r="F2279" s="550">
        <v>0</v>
      </c>
      <c r="G2279" s="550"/>
      <c r="H2279" s="550">
        <v>0</v>
      </c>
      <c r="I2279" s="550"/>
      <c r="J2279" s="550">
        <v>0</v>
      </c>
      <c r="K2279" s="550">
        <v>2000000</v>
      </c>
      <c r="L2279" s="550">
        <v>1964000</v>
      </c>
      <c r="M2279" s="550">
        <v>1964000</v>
      </c>
      <c r="N2279" s="550">
        <v>0</v>
      </c>
      <c r="O2279" s="550">
        <v>0</v>
      </c>
      <c r="P2279" s="550">
        <v>0</v>
      </c>
      <c r="Q2279" s="550">
        <v>0</v>
      </c>
      <c r="R2279" s="550">
        <v>36000</v>
      </c>
    </row>
    <row r="2280" spans="1:18">
      <c r="A2280" s="622" t="s">
        <v>1805</v>
      </c>
      <c r="B2280" s="622" t="s">
        <v>192</v>
      </c>
      <c r="C2280" s="551">
        <v>4800000</v>
      </c>
      <c r="D2280" s="551">
        <v>0</v>
      </c>
      <c r="E2280" s="551">
        <v>0</v>
      </c>
      <c r="F2280" s="551">
        <v>-552000</v>
      </c>
      <c r="G2280" s="551">
        <v>0</v>
      </c>
      <c r="H2280" s="551">
        <v>0</v>
      </c>
      <c r="I2280" s="551">
        <v>0</v>
      </c>
      <c r="J2280" s="551">
        <v>-552000</v>
      </c>
      <c r="K2280" s="551">
        <v>4248000</v>
      </c>
      <c r="L2280" s="551">
        <v>1541300</v>
      </c>
      <c r="M2280" s="551">
        <v>1541300</v>
      </c>
      <c r="N2280" s="551">
        <v>0</v>
      </c>
      <c r="O2280" s="551">
        <v>0</v>
      </c>
      <c r="P2280" s="551">
        <v>0</v>
      </c>
      <c r="Q2280" s="551">
        <v>0</v>
      </c>
      <c r="R2280" s="551">
        <v>2706700</v>
      </c>
    </row>
    <row r="2281" spans="1:18">
      <c r="A2281" s="626" t="s">
        <v>1806</v>
      </c>
      <c r="B2281" s="626" t="s">
        <v>226</v>
      </c>
      <c r="C2281" s="550">
        <v>500000</v>
      </c>
      <c r="D2281" s="550">
        <v>0</v>
      </c>
      <c r="E2281" s="550">
        <v>0</v>
      </c>
      <c r="F2281" s="550">
        <v>0</v>
      </c>
      <c r="G2281" s="550"/>
      <c r="H2281" s="550">
        <v>0</v>
      </c>
      <c r="I2281" s="550"/>
      <c r="J2281" s="550">
        <v>0</v>
      </c>
      <c r="K2281" s="550">
        <v>500000</v>
      </c>
      <c r="L2281" s="550">
        <v>500000</v>
      </c>
      <c r="M2281" s="550">
        <v>500000</v>
      </c>
      <c r="N2281" s="550">
        <v>0</v>
      </c>
      <c r="O2281" s="550">
        <v>0</v>
      </c>
      <c r="P2281" s="550">
        <v>0</v>
      </c>
      <c r="Q2281" s="550">
        <v>0</v>
      </c>
      <c r="R2281" s="550">
        <v>0</v>
      </c>
    </row>
    <row r="2282" spans="1:18">
      <c r="A2282" s="626" t="s">
        <v>1806</v>
      </c>
      <c r="B2282" s="626" t="s">
        <v>289</v>
      </c>
      <c r="C2282" s="550">
        <v>2500000</v>
      </c>
      <c r="D2282" s="550">
        <v>0</v>
      </c>
      <c r="E2282" s="550">
        <v>0</v>
      </c>
      <c r="F2282" s="550">
        <v>0</v>
      </c>
      <c r="G2282" s="550"/>
      <c r="H2282" s="550">
        <v>0</v>
      </c>
      <c r="I2282" s="550"/>
      <c r="J2282" s="550">
        <v>0</v>
      </c>
      <c r="K2282" s="550">
        <v>2500000</v>
      </c>
      <c r="L2282" s="550">
        <v>0</v>
      </c>
      <c r="M2282" s="550">
        <v>0</v>
      </c>
      <c r="N2282" s="550">
        <v>0</v>
      </c>
      <c r="O2282" s="550">
        <v>0</v>
      </c>
      <c r="P2282" s="550">
        <v>0</v>
      </c>
      <c r="Q2282" s="550">
        <v>0</v>
      </c>
      <c r="R2282" s="550">
        <v>2500000</v>
      </c>
    </row>
    <row r="2283" spans="1:18">
      <c r="A2283" s="626" t="s">
        <v>1806</v>
      </c>
      <c r="B2283" s="626" t="s">
        <v>225</v>
      </c>
      <c r="C2283" s="550">
        <v>1800000</v>
      </c>
      <c r="D2283" s="550">
        <v>0</v>
      </c>
      <c r="E2283" s="550">
        <v>0</v>
      </c>
      <c r="F2283" s="550">
        <v>-552000</v>
      </c>
      <c r="G2283" s="550"/>
      <c r="H2283" s="550">
        <v>0</v>
      </c>
      <c r="I2283" s="550"/>
      <c r="J2283" s="550">
        <v>-552000</v>
      </c>
      <c r="K2283" s="550">
        <v>1248000</v>
      </c>
      <c r="L2283" s="550">
        <v>1041300</v>
      </c>
      <c r="M2283" s="550">
        <v>1041300</v>
      </c>
      <c r="N2283" s="550">
        <v>0</v>
      </c>
      <c r="O2283" s="550">
        <v>0</v>
      </c>
      <c r="P2283" s="550">
        <v>0</v>
      </c>
      <c r="Q2283" s="550">
        <v>0</v>
      </c>
      <c r="R2283" s="550">
        <v>206700</v>
      </c>
    </row>
    <row r="2284" spans="1:18">
      <c r="A2284" s="622" t="s">
        <v>1805</v>
      </c>
      <c r="B2284" s="622" t="s">
        <v>322</v>
      </c>
      <c r="C2284" s="551">
        <v>6250000</v>
      </c>
      <c r="D2284" s="551">
        <v>0</v>
      </c>
      <c r="E2284" s="551">
        <v>0</v>
      </c>
      <c r="F2284" s="551">
        <v>-1653000</v>
      </c>
      <c r="G2284" s="551">
        <v>0</v>
      </c>
      <c r="H2284" s="551">
        <v>0</v>
      </c>
      <c r="I2284" s="551">
        <v>0</v>
      </c>
      <c r="J2284" s="551">
        <v>-1653000</v>
      </c>
      <c r="K2284" s="551">
        <v>4597000</v>
      </c>
      <c r="L2284" s="551">
        <v>3230140</v>
      </c>
      <c r="M2284" s="551">
        <v>3230140</v>
      </c>
      <c r="N2284" s="551">
        <v>0</v>
      </c>
      <c r="O2284" s="551">
        <v>0</v>
      </c>
      <c r="P2284" s="551">
        <v>0</v>
      </c>
      <c r="Q2284" s="551">
        <v>0</v>
      </c>
      <c r="R2284" s="551">
        <v>1366860</v>
      </c>
    </row>
    <row r="2285" spans="1:18">
      <c r="A2285" s="626" t="s">
        <v>1806</v>
      </c>
      <c r="B2285" s="626" t="s">
        <v>323</v>
      </c>
      <c r="C2285" s="550">
        <v>4250000</v>
      </c>
      <c r="D2285" s="550">
        <v>0</v>
      </c>
      <c r="E2285" s="550">
        <v>0</v>
      </c>
      <c r="F2285" s="550">
        <v>-1653000</v>
      </c>
      <c r="G2285" s="550"/>
      <c r="H2285" s="550">
        <v>0</v>
      </c>
      <c r="I2285" s="550"/>
      <c r="J2285" s="550">
        <v>-1653000</v>
      </c>
      <c r="K2285" s="550">
        <v>2597000</v>
      </c>
      <c r="L2285" s="550">
        <v>2214100</v>
      </c>
      <c r="M2285" s="550">
        <v>2214100</v>
      </c>
      <c r="N2285" s="550">
        <v>0</v>
      </c>
      <c r="O2285" s="550">
        <v>0</v>
      </c>
      <c r="P2285" s="550">
        <v>0</v>
      </c>
      <c r="Q2285" s="550">
        <v>0</v>
      </c>
      <c r="R2285" s="550">
        <v>382900</v>
      </c>
    </row>
    <row r="2286" spans="1:18">
      <c r="A2286" s="626" t="s">
        <v>1806</v>
      </c>
      <c r="B2286" s="626" t="s">
        <v>2488</v>
      </c>
      <c r="C2286" s="550">
        <v>2000000</v>
      </c>
      <c r="D2286" s="550">
        <v>0</v>
      </c>
      <c r="E2286" s="550">
        <v>0</v>
      </c>
      <c r="F2286" s="550">
        <v>0</v>
      </c>
      <c r="G2286" s="550"/>
      <c r="H2286" s="550">
        <v>0</v>
      </c>
      <c r="I2286" s="550"/>
      <c r="J2286" s="550">
        <v>0</v>
      </c>
      <c r="K2286" s="550">
        <v>2000000</v>
      </c>
      <c r="L2286" s="550">
        <v>1016040</v>
      </c>
      <c r="M2286" s="550">
        <v>1016040</v>
      </c>
      <c r="N2286" s="550">
        <v>0</v>
      </c>
      <c r="O2286" s="550">
        <v>0</v>
      </c>
      <c r="P2286" s="550">
        <v>0</v>
      </c>
      <c r="Q2286" s="550">
        <v>0</v>
      </c>
      <c r="R2286" s="550">
        <v>983960</v>
      </c>
    </row>
    <row r="2287" spans="1:18">
      <c r="A2287" s="622" t="s">
        <v>1805</v>
      </c>
      <c r="B2287" s="622" t="s">
        <v>147</v>
      </c>
      <c r="C2287" s="551">
        <v>12900000</v>
      </c>
      <c r="D2287" s="551">
        <v>0</v>
      </c>
      <c r="E2287" s="551">
        <v>0</v>
      </c>
      <c r="F2287" s="551">
        <v>0</v>
      </c>
      <c r="G2287" s="551">
        <v>0</v>
      </c>
      <c r="H2287" s="551">
        <v>0</v>
      </c>
      <c r="I2287" s="551">
        <v>0</v>
      </c>
      <c r="J2287" s="551">
        <v>0</v>
      </c>
      <c r="K2287" s="551">
        <v>12900000</v>
      </c>
      <c r="L2287" s="551">
        <v>12897400</v>
      </c>
      <c r="M2287" s="551">
        <v>12897400</v>
      </c>
      <c r="N2287" s="551">
        <v>0</v>
      </c>
      <c r="O2287" s="551">
        <v>0</v>
      </c>
      <c r="P2287" s="551">
        <v>0</v>
      </c>
      <c r="Q2287" s="551">
        <v>0</v>
      </c>
      <c r="R2287" s="551">
        <v>2600</v>
      </c>
    </row>
    <row r="2288" spans="1:18">
      <c r="A2288" s="626" t="s">
        <v>1806</v>
      </c>
      <c r="B2288" s="626" t="s">
        <v>149</v>
      </c>
      <c r="C2288" s="550">
        <v>3900000</v>
      </c>
      <c r="D2288" s="550">
        <v>0</v>
      </c>
      <c r="E2288" s="550">
        <v>0</v>
      </c>
      <c r="F2288" s="550">
        <v>0</v>
      </c>
      <c r="G2288" s="550"/>
      <c r="H2288" s="550">
        <v>0</v>
      </c>
      <c r="I2288" s="550"/>
      <c r="J2288" s="550">
        <v>0</v>
      </c>
      <c r="K2288" s="550">
        <v>3900000</v>
      </c>
      <c r="L2288" s="550">
        <v>3899080</v>
      </c>
      <c r="M2288" s="550">
        <v>3899080</v>
      </c>
      <c r="N2288" s="550">
        <v>0</v>
      </c>
      <c r="O2288" s="550">
        <v>0</v>
      </c>
      <c r="P2288" s="550">
        <v>0</v>
      </c>
      <c r="Q2288" s="550">
        <v>0</v>
      </c>
      <c r="R2288" s="550">
        <v>920</v>
      </c>
    </row>
    <row r="2289" spans="1:18">
      <c r="A2289" s="626" t="s">
        <v>1806</v>
      </c>
      <c r="B2289" s="626" t="s">
        <v>148</v>
      </c>
      <c r="C2289" s="550">
        <v>9000000</v>
      </c>
      <c r="D2289" s="550">
        <v>0</v>
      </c>
      <c r="E2289" s="550">
        <v>0</v>
      </c>
      <c r="F2289" s="550">
        <v>0</v>
      </c>
      <c r="G2289" s="550"/>
      <c r="H2289" s="550">
        <v>0</v>
      </c>
      <c r="I2289" s="550"/>
      <c r="J2289" s="550">
        <v>0</v>
      </c>
      <c r="K2289" s="550">
        <v>9000000</v>
      </c>
      <c r="L2289" s="550">
        <v>8998320</v>
      </c>
      <c r="M2289" s="550">
        <v>8998320</v>
      </c>
      <c r="N2289" s="550">
        <v>0</v>
      </c>
      <c r="O2289" s="550">
        <v>0</v>
      </c>
      <c r="P2289" s="550">
        <v>0</v>
      </c>
      <c r="Q2289" s="550">
        <v>0</v>
      </c>
      <c r="R2289" s="550">
        <v>1680</v>
      </c>
    </row>
    <row r="2290" spans="1:18">
      <c r="A2290" s="626" t="s">
        <v>1804</v>
      </c>
      <c r="B2290" s="626" t="s">
        <v>2498</v>
      </c>
      <c r="C2290" s="550">
        <v>283571000</v>
      </c>
      <c r="D2290" s="550">
        <v>0</v>
      </c>
      <c r="E2290" s="550">
        <v>0</v>
      </c>
      <c r="F2290" s="550">
        <v>0</v>
      </c>
      <c r="G2290" s="550">
        <v>0</v>
      </c>
      <c r="H2290" s="550">
        <v>0</v>
      </c>
      <c r="I2290" s="550">
        <v>0</v>
      </c>
      <c r="J2290" s="550">
        <v>0</v>
      </c>
      <c r="K2290" s="550">
        <v>283571000</v>
      </c>
      <c r="L2290" s="550">
        <v>281229620</v>
      </c>
      <c r="M2290" s="550">
        <v>269564620</v>
      </c>
      <c r="N2290" s="550">
        <v>11665000</v>
      </c>
      <c r="O2290" s="550">
        <v>0</v>
      </c>
      <c r="P2290" s="550">
        <v>0</v>
      </c>
      <c r="Q2290" s="550">
        <v>11665000</v>
      </c>
      <c r="R2290" s="550">
        <v>2341380</v>
      </c>
    </row>
    <row r="2291" spans="1:18">
      <c r="A2291" s="622" t="s">
        <v>1805</v>
      </c>
      <c r="B2291" s="622" t="s">
        <v>321</v>
      </c>
      <c r="C2291" s="551">
        <v>30079000</v>
      </c>
      <c r="D2291" s="551">
        <v>0</v>
      </c>
      <c r="E2291" s="551">
        <v>0</v>
      </c>
      <c r="F2291" s="551">
        <v>-13200000</v>
      </c>
      <c r="G2291" s="551">
        <v>0</v>
      </c>
      <c r="H2291" s="551">
        <v>0</v>
      </c>
      <c r="I2291" s="551">
        <v>0</v>
      </c>
      <c r="J2291" s="551">
        <v>-13200000</v>
      </c>
      <c r="K2291" s="551">
        <v>16879000</v>
      </c>
      <c r="L2291" s="551">
        <v>16598650</v>
      </c>
      <c r="M2291" s="551">
        <v>16598650</v>
      </c>
      <c r="N2291" s="551">
        <v>0</v>
      </c>
      <c r="O2291" s="551">
        <v>0</v>
      </c>
      <c r="P2291" s="551">
        <v>0</v>
      </c>
      <c r="Q2291" s="551">
        <v>0</v>
      </c>
      <c r="R2291" s="551">
        <v>280350</v>
      </c>
    </row>
    <row r="2292" spans="1:18">
      <c r="A2292" s="626" t="s">
        <v>1806</v>
      </c>
      <c r="B2292" s="626" t="s">
        <v>144</v>
      </c>
      <c r="C2292" s="550">
        <v>25079000</v>
      </c>
      <c r="D2292" s="550">
        <v>0</v>
      </c>
      <c r="E2292" s="550">
        <v>0</v>
      </c>
      <c r="F2292" s="550">
        <v>-11300000</v>
      </c>
      <c r="G2292" s="550"/>
      <c r="H2292" s="550">
        <v>0</v>
      </c>
      <c r="I2292" s="550"/>
      <c r="J2292" s="550">
        <v>-11300000</v>
      </c>
      <c r="K2292" s="550">
        <v>13779000</v>
      </c>
      <c r="L2292" s="550">
        <v>13772150</v>
      </c>
      <c r="M2292" s="550">
        <v>13772150</v>
      </c>
      <c r="N2292" s="550">
        <v>0</v>
      </c>
      <c r="O2292" s="550">
        <v>0</v>
      </c>
      <c r="P2292" s="550">
        <v>0</v>
      </c>
      <c r="Q2292" s="550">
        <v>0</v>
      </c>
      <c r="R2292" s="550">
        <v>6850</v>
      </c>
    </row>
    <row r="2293" spans="1:18">
      <c r="A2293" s="626" t="s">
        <v>1806</v>
      </c>
      <c r="B2293" s="626" t="s">
        <v>204</v>
      </c>
      <c r="C2293" s="550">
        <v>4000000</v>
      </c>
      <c r="D2293" s="550">
        <v>0</v>
      </c>
      <c r="E2293" s="550">
        <v>0</v>
      </c>
      <c r="F2293" s="550">
        <v>-2000000</v>
      </c>
      <c r="G2293" s="550"/>
      <c r="H2293" s="550">
        <v>0</v>
      </c>
      <c r="I2293" s="550"/>
      <c r="J2293" s="550">
        <v>-2000000</v>
      </c>
      <c r="K2293" s="550">
        <v>2000000</v>
      </c>
      <c r="L2293" s="550">
        <v>1734000</v>
      </c>
      <c r="M2293" s="550">
        <v>1734000</v>
      </c>
      <c r="N2293" s="550">
        <v>0</v>
      </c>
      <c r="O2293" s="550">
        <v>0</v>
      </c>
      <c r="P2293" s="550">
        <v>0</v>
      </c>
      <c r="Q2293" s="550">
        <v>0</v>
      </c>
      <c r="R2293" s="550">
        <v>266000</v>
      </c>
    </row>
    <row r="2294" spans="1:18">
      <c r="A2294" s="626" t="s">
        <v>1806</v>
      </c>
      <c r="B2294" s="626" t="s">
        <v>206</v>
      </c>
      <c r="C2294" s="550">
        <v>1000000</v>
      </c>
      <c r="D2294" s="550">
        <v>0</v>
      </c>
      <c r="E2294" s="550">
        <v>0</v>
      </c>
      <c r="F2294" s="550">
        <v>100000</v>
      </c>
      <c r="G2294" s="550"/>
      <c r="H2294" s="550">
        <v>0</v>
      </c>
      <c r="I2294" s="550"/>
      <c r="J2294" s="550">
        <v>100000</v>
      </c>
      <c r="K2294" s="550">
        <v>1100000</v>
      </c>
      <c r="L2294" s="550">
        <v>1092500</v>
      </c>
      <c r="M2294" s="550">
        <v>1092500</v>
      </c>
      <c r="N2294" s="550">
        <v>0</v>
      </c>
      <c r="O2294" s="550">
        <v>0</v>
      </c>
      <c r="P2294" s="550">
        <v>0</v>
      </c>
      <c r="Q2294" s="550">
        <v>0</v>
      </c>
      <c r="R2294" s="550">
        <v>7500</v>
      </c>
    </row>
    <row r="2295" spans="1:18">
      <c r="A2295" s="622" t="s">
        <v>1805</v>
      </c>
      <c r="B2295" s="622" t="s">
        <v>278</v>
      </c>
      <c r="C2295" s="551">
        <v>20000000</v>
      </c>
      <c r="D2295" s="551">
        <v>0</v>
      </c>
      <c r="E2295" s="551">
        <v>0</v>
      </c>
      <c r="F2295" s="551">
        <v>16000000</v>
      </c>
      <c r="G2295" s="551">
        <v>0</v>
      </c>
      <c r="H2295" s="551">
        <v>0</v>
      </c>
      <c r="I2295" s="551">
        <v>0</v>
      </c>
      <c r="J2295" s="551">
        <v>16000000</v>
      </c>
      <c r="K2295" s="551">
        <v>36000000</v>
      </c>
      <c r="L2295" s="551">
        <v>35958000</v>
      </c>
      <c r="M2295" s="551">
        <v>35958000</v>
      </c>
      <c r="N2295" s="551">
        <v>0</v>
      </c>
      <c r="O2295" s="551">
        <v>0</v>
      </c>
      <c r="P2295" s="551">
        <v>0</v>
      </c>
      <c r="Q2295" s="551">
        <v>0</v>
      </c>
      <c r="R2295" s="551">
        <v>42000</v>
      </c>
    </row>
    <row r="2296" spans="1:18">
      <c r="A2296" s="626" t="s">
        <v>1806</v>
      </c>
      <c r="B2296" s="626" t="s">
        <v>279</v>
      </c>
      <c r="C2296" s="550">
        <v>5000000</v>
      </c>
      <c r="D2296" s="550">
        <v>0</v>
      </c>
      <c r="E2296" s="550">
        <v>0</v>
      </c>
      <c r="F2296" s="550">
        <v>17000000</v>
      </c>
      <c r="G2296" s="550"/>
      <c r="H2296" s="550">
        <v>0</v>
      </c>
      <c r="I2296" s="550"/>
      <c r="J2296" s="550">
        <v>17000000</v>
      </c>
      <c r="K2296" s="550">
        <v>22000000</v>
      </c>
      <c r="L2296" s="550">
        <v>21982400</v>
      </c>
      <c r="M2296" s="550">
        <v>21982400</v>
      </c>
      <c r="N2296" s="550">
        <v>0</v>
      </c>
      <c r="O2296" s="550">
        <v>0</v>
      </c>
      <c r="P2296" s="550">
        <v>0</v>
      </c>
      <c r="Q2296" s="550">
        <v>0</v>
      </c>
      <c r="R2296" s="550">
        <v>17600</v>
      </c>
    </row>
    <row r="2297" spans="1:18">
      <c r="A2297" s="626" t="s">
        <v>1806</v>
      </c>
      <c r="B2297" s="626" t="s">
        <v>1279</v>
      </c>
      <c r="C2297" s="550">
        <v>15000000</v>
      </c>
      <c r="D2297" s="550">
        <v>0</v>
      </c>
      <c r="E2297" s="550">
        <v>0</v>
      </c>
      <c r="F2297" s="550">
        <v>-1000000</v>
      </c>
      <c r="G2297" s="550"/>
      <c r="H2297" s="550">
        <v>0</v>
      </c>
      <c r="I2297" s="550"/>
      <c r="J2297" s="550">
        <v>-1000000</v>
      </c>
      <c r="K2297" s="550">
        <v>14000000</v>
      </c>
      <c r="L2297" s="550">
        <v>13975600</v>
      </c>
      <c r="M2297" s="550">
        <v>13975600</v>
      </c>
      <c r="N2297" s="550">
        <v>0</v>
      </c>
      <c r="O2297" s="550">
        <v>0</v>
      </c>
      <c r="P2297" s="550">
        <v>0</v>
      </c>
      <c r="Q2297" s="550">
        <v>0</v>
      </c>
      <c r="R2297" s="550">
        <v>24400</v>
      </c>
    </row>
    <row r="2298" spans="1:18">
      <c r="A2298" s="622" t="s">
        <v>1805</v>
      </c>
      <c r="B2298" s="622" t="s">
        <v>1878</v>
      </c>
      <c r="C2298" s="551">
        <v>1500000</v>
      </c>
      <c r="D2298" s="551">
        <v>0</v>
      </c>
      <c r="E2298" s="551">
        <v>0</v>
      </c>
      <c r="F2298" s="551">
        <v>-600000</v>
      </c>
      <c r="G2298" s="551">
        <v>0</v>
      </c>
      <c r="H2298" s="551">
        <v>0</v>
      </c>
      <c r="I2298" s="551">
        <v>0</v>
      </c>
      <c r="J2298" s="551">
        <v>-600000</v>
      </c>
      <c r="K2298" s="551">
        <v>900000</v>
      </c>
      <c r="L2298" s="551">
        <v>878300</v>
      </c>
      <c r="M2298" s="551">
        <v>878300</v>
      </c>
      <c r="N2298" s="551">
        <v>0</v>
      </c>
      <c r="O2298" s="551">
        <v>0</v>
      </c>
      <c r="P2298" s="551">
        <v>0</v>
      </c>
      <c r="Q2298" s="551">
        <v>0</v>
      </c>
      <c r="R2298" s="551">
        <v>21700</v>
      </c>
    </row>
    <row r="2299" spans="1:18">
      <c r="A2299" s="626" t="s">
        <v>1806</v>
      </c>
      <c r="B2299" s="626" t="s">
        <v>206</v>
      </c>
      <c r="C2299" s="550">
        <v>1500000</v>
      </c>
      <c r="D2299" s="550">
        <v>0</v>
      </c>
      <c r="E2299" s="550">
        <v>0</v>
      </c>
      <c r="F2299" s="550">
        <v>-600000</v>
      </c>
      <c r="G2299" s="550"/>
      <c r="H2299" s="550">
        <v>0</v>
      </c>
      <c r="I2299" s="550"/>
      <c r="J2299" s="550">
        <v>-600000</v>
      </c>
      <c r="K2299" s="550">
        <v>900000</v>
      </c>
      <c r="L2299" s="550">
        <v>878300</v>
      </c>
      <c r="M2299" s="550">
        <v>878300</v>
      </c>
      <c r="N2299" s="550">
        <v>0</v>
      </c>
      <c r="O2299" s="550">
        <v>0</v>
      </c>
      <c r="P2299" s="550">
        <v>0</v>
      </c>
      <c r="Q2299" s="550">
        <v>0</v>
      </c>
      <c r="R2299" s="550">
        <v>21700</v>
      </c>
    </row>
    <row r="2300" spans="1:18">
      <c r="A2300" s="622" t="s">
        <v>1805</v>
      </c>
      <c r="B2300" s="622" t="s">
        <v>1823</v>
      </c>
      <c r="C2300" s="551">
        <v>3600000</v>
      </c>
      <c r="D2300" s="551">
        <v>0</v>
      </c>
      <c r="E2300" s="551">
        <v>0</v>
      </c>
      <c r="F2300" s="551">
        <v>13400000</v>
      </c>
      <c r="G2300" s="551">
        <v>0</v>
      </c>
      <c r="H2300" s="551">
        <v>0</v>
      </c>
      <c r="I2300" s="551">
        <v>0</v>
      </c>
      <c r="J2300" s="551">
        <v>13400000</v>
      </c>
      <c r="K2300" s="551">
        <v>17000000</v>
      </c>
      <c r="L2300" s="551">
        <v>16655000</v>
      </c>
      <c r="M2300" s="551">
        <v>4990000</v>
      </c>
      <c r="N2300" s="551">
        <v>11665000</v>
      </c>
      <c r="O2300" s="551">
        <v>0</v>
      </c>
      <c r="P2300" s="551">
        <v>0</v>
      </c>
      <c r="Q2300" s="551">
        <v>11665000</v>
      </c>
      <c r="R2300" s="551">
        <v>345000</v>
      </c>
    </row>
    <row r="2301" spans="1:18">
      <c r="A2301" s="626" t="s">
        <v>1806</v>
      </c>
      <c r="B2301" s="626" t="s">
        <v>2495</v>
      </c>
      <c r="C2301" s="550">
        <v>0</v>
      </c>
      <c r="D2301" s="550">
        <v>0</v>
      </c>
      <c r="E2301" s="550">
        <v>0</v>
      </c>
      <c r="F2301" s="550">
        <v>12000000</v>
      </c>
      <c r="G2301" s="550"/>
      <c r="H2301" s="550">
        <v>0</v>
      </c>
      <c r="I2301" s="550"/>
      <c r="J2301" s="550">
        <v>12000000</v>
      </c>
      <c r="K2301" s="550">
        <v>12000000</v>
      </c>
      <c r="L2301" s="550">
        <v>11665000</v>
      </c>
      <c r="M2301" s="550">
        <v>0</v>
      </c>
      <c r="N2301" s="550">
        <v>11665000</v>
      </c>
      <c r="O2301" s="550">
        <v>0</v>
      </c>
      <c r="P2301" s="550">
        <v>0</v>
      </c>
      <c r="Q2301" s="550">
        <v>11665000</v>
      </c>
      <c r="R2301" s="550">
        <v>335000</v>
      </c>
    </row>
    <row r="2302" spans="1:18">
      <c r="A2302" s="626" t="s">
        <v>1806</v>
      </c>
      <c r="B2302" s="626" t="s">
        <v>260</v>
      </c>
      <c r="C2302" s="550">
        <v>3600000</v>
      </c>
      <c r="D2302" s="550">
        <v>0</v>
      </c>
      <c r="E2302" s="550">
        <v>0</v>
      </c>
      <c r="F2302" s="550">
        <v>1400000</v>
      </c>
      <c r="G2302" s="550"/>
      <c r="H2302" s="550">
        <v>0</v>
      </c>
      <c r="I2302" s="550"/>
      <c r="J2302" s="550">
        <v>1400000</v>
      </c>
      <c r="K2302" s="550">
        <v>5000000</v>
      </c>
      <c r="L2302" s="550">
        <v>4990000</v>
      </c>
      <c r="M2302" s="550">
        <v>4990000</v>
      </c>
      <c r="N2302" s="550">
        <v>0</v>
      </c>
      <c r="O2302" s="550">
        <v>0</v>
      </c>
      <c r="P2302" s="550">
        <v>0</v>
      </c>
      <c r="Q2302" s="550">
        <v>0</v>
      </c>
      <c r="R2302" s="550">
        <v>10000</v>
      </c>
    </row>
    <row r="2303" spans="1:18">
      <c r="A2303" s="622" t="s">
        <v>1805</v>
      </c>
      <c r="B2303" s="622" t="s">
        <v>159</v>
      </c>
      <c r="C2303" s="551">
        <v>1000000</v>
      </c>
      <c r="D2303" s="551">
        <v>0</v>
      </c>
      <c r="E2303" s="551">
        <v>0</v>
      </c>
      <c r="F2303" s="551">
        <v>0</v>
      </c>
      <c r="G2303" s="551">
        <v>0</v>
      </c>
      <c r="H2303" s="551">
        <v>0</v>
      </c>
      <c r="I2303" s="551">
        <v>0</v>
      </c>
      <c r="J2303" s="551">
        <v>0</v>
      </c>
      <c r="K2303" s="551">
        <v>1000000</v>
      </c>
      <c r="L2303" s="551">
        <v>998000</v>
      </c>
      <c r="M2303" s="551">
        <v>998000</v>
      </c>
      <c r="N2303" s="551">
        <v>0</v>
      </c>
      <c r="O2303" s="551">
        <v>0</v>
      </c>
      <c r="P2303" s="551">
        <v>0</v>
      </c>
      <c r="Q2303" s="551">
        <v>0</v>
      </c>
      <c r="R2303" s="551">
        <v>2000</v>
      </c>
    </row>
    <row r="2304" spans="1:18">
      <c r="A2304" s="626" t="s">
        <v>1806</v>
      </c>
      <c r="B2304" s="626" t="s">
        <v>159</v>
      </c>
      <c r="C2304" s="550">
        <v>1000000</v>
      </c>
      <c r="D2304" s="550">
        <v>0</v>
      </c>
      <c r="E2304" s="550">
        <v>0</v>
      </c>
      <c r="F2304" s="550">
        <v>0</v>
      </c>
      <c r="G2304" s="550"/>
      <c r="H2304" s="550">
        <v>0</v>
      </c>
      <c r="I2304" s="550"/>
      <c r="J2304" s="550">
        <v>0</v>
      </c>
      <c r="K2304" s="550">
        <v>1000000</v>
      </c>
      <c r="L2304" s="550">
        <v>998000</v>
      </c>
      <c r="M2304" s="550">
        <v>998000</v>
      </c>
      <c r="N2304" s="550">
        <v>0</v>
      </c>
      <c r="O2304" s="550">
        <v>0</v>
      </c>
      <c r="P2304" s="550">
        <v>0</v>
      </c>
      <c r="Q2304" s="550">
        <v>0</v>
      </c>
      <c r="R2304" s="550">
        <v>2000</v>
      </c>
    </row>
    <row r="2305" spans="1:18">
      <c r="A2305" s="622" t="s">
        <v>1805</v>
      </c>
      <c r="B2305" s="622" t="s">
        <v>160</v>
      </c>
      <c r="C2305" s="551">
        <v>16000000</v>
      </c>
      <c r="D2305" s="551">
        <v>0</v>
      </c>
      <c r="E2305" s="551">
        <v>0</v>
      </c>
      <c r="F2305" s="551">
        <v>800000</v>
      </c>
      <c r="G2305" s="551">
        <v>0</v>
      </c>
      <c r="H2305" s="551">
        <v>0</v>
      </c>
      <c r="I2305" s="551">
        <v>0</v>
      </c>
      <c r="J2305" s="551">
        <v>800000</v>
      </c>
      <c r="K2305" s="551">
        <v>16800000</v>
      </c>
      <c r="L2305" s="551">
        <v>16692760</v>
      </c>
      <c r="M2305" s="551">
        <v>16692760</v>
      </c>
      <c r="N2305" s="551">
        <v>0</v>
      </c>
      <c r="O2305" s="551">
        <v>0</v>
      </c>
      <c r="P2305" s="551">
        <v>0</v>
      </c>
      <c r="Q2305" s="551">
        <v>0</v>
      </c>
      <c r="R2305" s="551">
        <v>107240</v>
      </c>
    </row>
    <row r="2306" spans="1:18">
      <c r="A2306" s="626" t="s">
        <v>1806</v>
      </c>
      <c r="B2306" s="626" t="s">
        <v>161</v>
      </c>
      <c r="C2306" s="550">
        <v>6000000</v>
      </c>
      <c r="D2306" s="550">
        <v>0</v>
      </c>
      <c r="E2306" s="550">
        <v>0</v>
      </c>
      <c r="F2306" s="550">
        <v>-400000</v>
      </c>
      <c r="G2306" s="550"/>
      <c r="H2306" s="550">
        <v>0</v>
      </c>
      <c r="I2306" s="550"/>
      <c r="J2306" s="550">
        <v>-400000</v>
      </c>
      <c r="K2306" s="550">
        <v>5600000</v>
      </c>
      <c r="L2306" s="550">
        <v>5596970</v>
      </c>
      <c r="M2306" s="550">
        <v>5596970</v>
      </c>
      <c r="N2306" s="550">
        <v>0</v>
      </c>
      <c r="O2306" s="550">
        <v>0</v>
      </c>
      <c r="P2306" s="550">
        <v>0</v>
      </c>
      <c r="Q2306" s="550">
        <v>0</v>
      </c>
      <c r="R2306" s="550">
        <v>3030</v>
      </c>
    </row>
    <row r="2307" spans="1:18">
      <c r="A2307" s="626" t="s">
        <v>1806</v>
      </c>
      <c r="B2307" s="626" t="s">
        <v>364</v>
      </c>
      <c r="C2307" s="550">
        <v>10000000</v>
      </c>
      <c r="D2307" s="550">
        <v>0</v>
      </c>
      <c r="E2307" s="550">
        <v>0</v>
      </c>
      <c r="F2307" s="550">
        <v>1200000</v>
      </c>
      <c r="G2307" s="550"/>
      <c r="H2307" s="550">
        <v>0</v>
      </c>
      <c r="I2307" s="550"/>
      <c r="J2307" s="550">
        <v>1200000</v>
      </c>
      <c r="K2307" s="550">
        <v>11200000</v>
      </c>
      <c r="L2307" s="550">
        <v>11095790</v>
      </c>
      <c r="M2307" s="550">
        <v>11095790</v>
      </c>
      <c r="N2307" s="550">
        <v>0</v>
      </c>
      <c r="O2307" s="550">
        <v>0</v>
      </c>
      <c r="P2307" s="550">
        <v>0</v>
      </c>
      <c r="Q2307" s="550">
        <v>0</v>
      </c>
      <c r="R2307" s="550">
        <v>104210</v>
      </c>
    </row>
    <row r="2308" spans="1:18">
      <c r="A2308" s="622" t="s">
        <v>1805</v>
      </c>
      <c r="B2308" s="622" t="s">
        <v>235</v>
      </c>
      <c r="C2308" s="551">
        <v>96000000</v>
      </c>
      <c r="D2308" s="551">
        <v>0</v>
      </c>
      <c r="E2308" s="551">
        <v>0</v>
      </c>
      <c r="F2308" s="551">
        <v>1000000</v>
      </c>
      <c r="G2308" s="551">
        <v>0</v>
      </c>
      <c r="H2308" s="551">
        <v>0</v>
      </c>
      <c r="I2308" s="551">
        <v>0</v>
      </c>
      <c r="J2308" s="551">
        <v>1000000</v>
      </c>
      <c r="K2308" s="551">
        <v>97000000</v>
      </c>
      <c r="L2308" s="551">
        <v>96840770</v>
      </c>
      <c r="M2308" s="551">
        <v>96840770</v>
      </c>
      <c r="N2308" s="551">
        <v>0</v>
      </c>
      <c r="O2308" s="551">
        <v>0</v>
      </c>
      <c r="P2308" s="551">
        <v>0</v>
      </c>
      <c r="Q2308" s="551">
        <v>0</v>
      </c>
      <c r="R2308" s="551">
        <v>159230</v>
      </c>
    </row>
    <row r="2309" spans="1:18">
      <c r="A2309" s="626" t="s">
        <v>1806</v>
      </c>
      <c r="B2309" s="626" t="s">
        <v>235</v>
      </c>
      <c r="C2309" s="550">
        <v>96000000</v>
      </c>
      <c r="D2309" s="550">
        <v>0</v>
      </c>
      <c r="E2309" s="550">
        <v>0</v>
      </c>
      <c r="F2309" s="550">
        <v>1000000</v>
      </c>
      <c r="G2309" s="550"/>
      <c r="H2309" s="550">
        <v>0</v>
      </c>
      <c r="I2309" s="550"/>
      <c r="J2309" s="550">
        <v>1000000</v>
      </c>
      <c r="K2309" s="550">
        <v>97000000</v>
      </c>
      <c r="L2309" s="550">
        <v>96840770</v>
      </c>
      <c r="M2309" s="550">
        <v>96840770</v>
      </c>
      <c r="N2309" s="550">
        <v>0</v>
      </c>
      <c r="O2309" s="550">
        <v>0</v>
      </c>
      <c r="P2309" s="550">
        <v>0</v>
      </c>
      <c r="Q2309" s="550">
        <v>0</v>
      </c>
      <c r="R2309" s="550">
        <v>159230</v>
      </c>
    </row>
    <row r="2310" spans="1:18">
      <c r="A2310" s="622" t="s">
        <v>1805</v>
      </c>
      <c r="B2310" s="622" t="s">
        <v>145</v>
      </c>
      <c r="C2310" s="551">
        <v>80000000</v>
      </c>
      <c r="D2310" s="551">
        <v>0</v>
      </c>
      <c r="E2310" s="551">
        <v>0</v>
      </c>
      <c r="F2310" s="551">
        <v>-3500000</v>
      </c>
      <c r="G2310" s="551">
        <v>0</v>
      </c>
      <c r="H2310" s="551">
        <v>0</v>
      </c>
      <c r="I2310" s="551">
        <v>0</v>
      </c>
      <c r="J2310" s="551">
        <v>-3500000</v>
      </c>
      <c r="K2310" s="551">
        <v>76500000</v>
      </c>
      <c r="L2310" s="551">
        <v>75975190</v>
      </c>
      <c r="M2310" s="551">
        <v>75975190</v>
      </c>
      <c r="N2310" s="551">
        <v>0</v>
      </c>
      <c r="O2310" s="551">
        <v>0</v>
      </c>
      <c r="P2310" s="551">
        <v>0</v>
      </c>
      <c r="Q2310" s="551">
        <v>0</v>
      </c>
      <c r="R2310" s="551">
        <v>524810</v>
      </c>
    </row>
    <row r="2311" spans="1:18">
      <c r="A2311" s="626" t="s">
        <v>1806</v>
      </c>
      <c r="B2311" s="626" t="s">
        <v>146</v>
      </c>
      <c r="C2311" s="550">
        <v>80000000</v>
      </c>
      <c r="D2311" s="550">
        <v>0</v>
      </c>
      <c r="E2311" s="550">
        <v>0</v>
      </c>
      <c r="F2311" s="550">
        <v>-3500000</v>
      </c>
      <c r="G2311" s="550"/>
      <c r="H2311" s="550">
        <v>0</v>
      </c>
      <c r="I2311" s="550"/>
      <c r="J2311" s="550">
        <v>-3500000</v>
      </c>
      <c r="K2311" s="550">
        <v>76500000</v>
      </c>
      <c r="L2311" s="550">
        <v>75975190</v>
      </c>
      <c r="M2311" s="550">
        <v>75975190</v>
      </c>
      <c r="N2311" s="550">
        <v>0</v>
      </c>
      <c r="O2311" s="550">
        <v>0</v>
      </c>
      <c r="P2311" s="550">
        <v>0</v>
      </c>
      <c r="Q2311" s="550">
        <v>0</v>
      </c>
      <c r="R2311" s="550">
        <v>524810</v>
      </c>
    </row>
    <row r="2312" spans="1:18">
      <c r="A2312" s="622" t="s">
        <v>1805</v>
      </c>
      <c r="B2312" s="622" t="s">
        <v>1882</v>
      </c>
      <c r="C2312" s="551">
        <v>792000</v>
      </c>
      <c r="D2312" s="551">
        <v>0</v>
      </c>
      <c r="E2312" s="551">
        <v>0</v>
      </c>
      <c r="F2312" s="551">
        <v>0</v>
      </c>
      <c r="G2312" s="551">
        <v>0</v>
      </c>
      <c r="H2312" s="551">
        <v>0</v>
      </c>
      <c r="I2312" s="551">
        <v>0</v>
      </c>
      <c r="J2312" s="551">
        <v>0</v>
      </c>
      <c r="K2312" s="551">
        <v>792000</v>
      </c>
      <c r="L2312" s="551">
        <v>788000</v>
      </c>
      <c r="M2312" s="551">
        <v>788000</v>
      </c>
      <c r="N2312" s="551">
        <v>0</v>
      </c>
      <c r="O2312" s="551">
        <v>0</v>
      </c>
      <c r="P2312" s="551">
        <v>0</v>
      </c>
      <c r="Q2312" s="551">
        <v>0</v>
      </c>
      <c r="R2312" s="551">
        <v>4000</v>
      </c>
    </row>
    <row r="2313" spans="1:18">
      <c r="A2313" s="626" t="s">
        <v>1806</v>
      </c>
      <c r="B2313" s="623" t="s">
        <v>2409</v>
      </c>
      <c r="C2313" s="550">
        <v>792000</v>
      </c>
      <c r="D2313" s="550">
        <v>0</v>
      </c>
      <c r="E2313" s="550">
        <v>0</v>
      </c>
      <c r="F2313" s="550">
        <v>0</v>
      </c>
      <c r="G2313" s="550"/>
      <c r="H2313" s="550">
        <v>0</v>
      </c>
      <c r="I2313" s="550"/>
      <c r="J2313" s="550">
        <v>0</v>
      </c>
      <c r="K2313" s="550">
        <v>792000</v>
      </c>
      <c r="L2313" s="550">
        <v>788000</v>
      </c>
      <c r="M2313" s="550">
        <v>788000</v>
      </c>
      <c r="N2313" s="550">
        <v>0</v>
      </c>
      <c r="O2313" s="550">
        <v>0</v>
      </c>
      <c r="P2313" s="550">
        <v>0</v>
      </c>
      <c r="Q2313" s="550">
        <v>0</v>
      </c>
      <c r="R2313" s="550">
        <v>4000</v>
      </c>
    </row>
    <row r="2314" spans="1:18">
      <c r="A2314" s="622" t="s">
        <v>1805</v>
      </c>
      <c r="B2314" s="622" t="s">
        <v>192</v>
      </c>
      <c r="C2314" s="551">
        <v>12600000</v>
      </c>
      <c r="D2314" s="551">
        <v>0</v>
      </c>
      <c r="E2314" s="551">
        <v>0</v>
      </c>
      <c r="F2314" s="551">
        <v>-6900000</v>
      </c>
      <c r="G2314" s="551">
        <v>0</v>
      </c>
      <c r="H2314" s="551">
        <v>0</v>
      </c>
      <c r="I2314" s="551">
        <v>0</v>
      </c>
      <c r="J2314" s="551">
        <v>-6900000</v>
      </c>
      <c r="K2314" s="551">
        <v>5700000</v>
      </c>
      <c r="L2314" s="551">
        <v>5397920</v>
      </c>
      <c r="M2314" s="551">
        <v>5397920</v>
      </c>
      <c r="N2314" s="551">
        <v>0</v>
      </c>
      <c r="O2314" s="551">
        <v>0</v>
      </c>
      <c r="P2314" s="551">
        <v>0</v>
      </c>
      <c r="Q2314" s="551">
        <v>0</v>
      </c>
      <c r="R2314" s="551">
        <v>302080</v>
      </c>
    </row>
    <row r="2315" spans="1:18">
      <c r="A2315" s="626" t="s">
        <v>1806</v>
      </c>
      <c r="B2315" s="626" t="s">
        <v>226</v>
      </c>
      <c r="C2315" s="550">
        <v>10116000</v>
      </c>
      <c r="D2315" s="550">
        <v>0</v>
      </c>
      <c r="E2315" s="550">
        <v>0</v>
      </c>
      <c r="F2315" s="550">
        <v>-6900000</v>
      </c>
      <c r="G2315" s="550"/>
      <c r="H2315" s="550">
        <v>0</v>
      </c>
      <c r="I2315" s="550"/>
      <c r="J2315" s="550">
        <v>-6900000</v>
      </c>
      <c r="K2315" s="550">
        <v>3216000</v>
      </c>
      <c r="L2315" s="550">
        <v>3190000</v>
      </c>
      <c r="M2315" s="550">
        <v>3190000</v>
      </c>
      <c r="N2315" s="550">
        <v>0</v>
      </c>
      <c r="O2315" s="550">
        <v>0</v>
      </c>
      <c r="P2315" s="550">
        <v>0</v>
      </c>
      <c r="Q2315" s="550">
        <v>0</v>
      </c>
      <c r="R2315" s="550">
        <v>26000</v>
      </c>
    </row>
    <row r="2316" spans="1:18">
      <c r="A2316" s="626" t="s">
        <v>1806</v>
      </c>
      <c r="B2316" s="626" t="s">
        <v>289</v>
      </c>
      <c r="C2316" s="550">
        <v>84000</v>
      </c>
      <c r="D2316" s="550">
        <v>0</v>
      </c>
      <c r="E2316" s="550">
        <v>0</v>
      </c>
      <c r="F2316" s="550">
        <v>0</v>
      </c>
      <c r="G2316" s="550"/>
      <c r="H2316" s="550">
        <v>0</v>
      </c>
      <c r="I2316" s="550"/>
      <c r="J2316" s="550">
        <v>0</v>
      </c>
      <c r="K2316" s="550">
        <v>84000</v>
      </c>
      <c r="L2316" s="550">
        <v>12620</v>
      </c>
      <c r="M2316" s="550">
        <v>12620</v>
      </c>
      <c r="N2316" s="550">
        <v>0</v>
      </c>
      <c r="O2316" s="550">
        <v>0</v>
      </c>
      <c r="P2316" s="550">
        <v>0</v>
      </c>
      <c r="Q2316" s="550">
        <v>0</v>
      </c>
      <c r="R2316" s="550">
        <v>71380</v>
      </c>
    </row>
    <row r="2317" spans="1:18">
      <c r="A2317" s="626" t="s">
        <v>1806</v>
      </c>
      <c r="B2317" s="626" t="s">
        <v>225</v>
      </c>
      <c r="C2317" s="550">
        <v>2400000</v>
      </c>
      <c r="D2317" s="550">
        <v>0</v>
      </c>
      <c r="E2317" s="550">
        <v>0</v>
      </c>
      <c r="F2317" s="550">
        <v>0</v>
      </c>
      <c r="G2317" s="550"/>
      <c r="H2317" s="550">
        <v>0</v>
      </c>
      <c r="I2317" s="550"/>
      <c r="J2317" s="550">
        <v>0</v>
      </c>
      <c r="K2317" s="550">
        <v>2400000</v>
      </c>
      <c r="L2317" s="550">
        <v>2195300</v>
      </c>
      <c r="M2317" s="550">
        <v>2195300</v>
      </c>
      <c r="N2317" s="550">
        <v>0</v>
      </c>
      <c r="O2317" s="550">
        <v>0</v>
      </c>
      <c r="P2317" s="550">
        <v>0</v>
      </c>
      <c r="Q2317" s="550">
        <v>0</v>
      </c>
      <c r="R2317" s="550">
        <v>204700</v>
      </c>
    </row>
    <row r="2318" spans="1:18">
      <c r="A2318" s="622" t="s">
        <v>1805</v>
      </c>
      <c r="B2318" s="622" t="s">
        <v>322</v>
      </c>
      <c r="C2318" s="551">
        <v>6000000</v>
      </c>
      <c r="D2318" s="551">
        <v>0</v>
      </c>
      <c r="E2318" s="551">
        <v>0</v>
      </c>
      <c r="F2318" s="551">
        <v>-1000000</v>
      </c>
      <c r="G2318" s="551">
        <v>0</v>
      </c>
      <c r="H2318" s="551">
        <v>0</v>
      </c>
      <c r="I2318" s="551">
        <v>0</v>
      </c>
      <c r="J2318" s="551">
        <v>-1000000</v>
      </c>
      <c r="K2318" s="551">
        <v>5000000</v>
      </c>
      <c r="L2318" s="551">
        <v>4994000</v>
      </c>
      <c r="M2318" s="551">
        <v>4994000</v>
      </c>
      <c r="N2318" s="551">
        <v>0</v>
      </c>
      <c r="O2318" s="551">
        <v>0</v>
      </c>
      <c r="P2318" s="551">
        <v>0</v>
      </c>
      <c r="Q2318" s="551">
        <v>0</v>
      </c>
      <c r="R2318" s="551">
        <v>6000</v>
      </c>
    </row>
    <row r="2319" spans="1:18">
      <c r="A2319" s="626" t="s">
        <v>1806</v>
      </c>
      <c r="B2319" s="626" t="s">
        <v>323</v>
      </c>
      <c r="C2319" s="550">
        <v>6000000</v>
      </c>
      <c r="D2319" s="550">
        <v>0</v>
      </c>
      <c r="E2319" s="550">
        <v>0</v>
      </c>
      <c r="F2319" s="550">
        <v>-1000000</v>
      </c>
      <c r="G2319" s="550"/>
      <c r="H2319" s="550">
        <v>0</v>
      </c>
      <c r="I2319" s="550"/>
      <c r="J2319" s="550">
        <v>-1000000</v>
      </c>
      <c r="K2319" s="550">
        <v>5000000</v>
      </c>
      <c r="L2319" s="550">
        <v>4994000</v>
      </c>
      <c r="M2319" s="550">
        <v>4994000</v>
      </c>
      <c r="N2319" s="550">
        <v>0</v>
      </c>
      <c r="O2319" s="550">
        <v>0</v>
      </c>
      <c r="P2319" s="550">
        <v>0</v>
      </c>
      <c r="Q2319" s="550">
        <v>0</v>
      </c>
      <c r="R2319" s="550">
        <v>6000</v>
      </c>
    </row>
    <row r="2320" spans="1:18">
      <c r="A2320" s="622" t="s">
        <v>1805</v>
      </c>
      <c r="B2320" s="622" t="s">
        <v>147</v>
      </c>
      <c r="C2320" s="551">
        <v>16000000</v>
      </c>
      <c r="D2320" s="551">
        <v>0</v>
      </c>
      <c r="E2320" s="551">
        <v>0</v>
      </c>
      <c r="F2320" s="551">
        <v>-6000000</v>
      </c>
      <c r="G2320" s="551">
        <v>0</v>
      </c>
      <c r="H2320" s="551">
        <v>0</v>
      </c>
      <c r="I2320" s="551">
        <v>0</v>
      </c>
      <c r="J2320" s="551">
        <v>-6000000</v>
      </c>
      <c r="K2320" s="551">
        <v>10000000</v>
      </c>
      <c r="L2320" s="551">
        <v>9453030</v>
      </c>
      <c r="M2320" s="551">
        <v>9453030</v>
      </c>
      <c r="N2320" s="551">
        <v>0</v>
      </c>
      <c r="O2320" s="551">
        <v>0</v>
      </c>
      <c r="P2320" s="551">
        <v>0</v>
      </c>
      <c r="Q2320" s="551">
        <v>0</v>
      </c>
      <c r="R2320" s="551">
        <v>546970</v>
      </c>
    </row>
    <row r="2321" spans="1:18">
      <c r="A2321" s="626" t="s">
        <v>1806</v>
      </c>
      <c r="B2321" s="626" t="s">
        <v>149</v>
      </c>
      <c r="C2321" s="550">
        <v>10000000</v>
      </c>
      <c r="D2321" s="550">
        <v>0</v>
      </c>
      <c r="E2321" s="550">
        <v>0</v>
      </c>
      <c r="F2321" s="550">
        <v>-6000000</v>
      </c>
      <c r="G2321" s="550"/>
      <c r="H2321" s="550">
        <v>0</v>
      </c>
      <c r="I2321" s="550"/>
      <c r="J2321" s="550">
        <v>-6000000</v>
      </c>
      <c r="K2321" s="550">
        <v>4000000</v>
      </c>
      <c r="L2321" s="550">
        <v>3905230</v>
      </c>
      <c r="M2321" s="550">
        <v>3905230</v>
      </c>
      <c r="N2321" s="550">
        <v>0</v>
      </c>
      <c r="O2321" s="550">
        <v>0</v>
      </c>
      <c r="P2321" s="550">
        <v>0</v>
      </c>
      <c r="Q2321" s="550">
        <v>0</v>
      </c>
      <c r="R2321" s="550">
        <v>94770</v>
      </c>
    </row>
    <row r="2322" spans="1:18">
      <c r="A2322" s="626" t="s">
        <v>1806</v>
      </c>
      <c r="B2322" s="626" t="s">
        <v>148</v>
      </c>
      <c r="C2322" s="550">
        <v>6000000</v>
      </c>
      <c r="D2322" s="550">
        <v>0</v>
      </c>
      <c r="E2322" s="550">
        <v>0</v>
      </c>
      <c r="F2322" s="550">
        <v>0</v>
      </c>
      <c r="G2322" s="550"/>
      <c r="H2322" s="550">
        <v>0</v>
      </c>
      <c r="I2322" s="550"/>
      <c r="J2322" s="550">
        <v>0</v>
      </c>
      <c r="K2322" s="550">
        <v>6000000</v>
      </c>
      <c r="L2322" s="550">
        <v>5547800</v>
      </c>
      <c r="M2322" s="550">
        <v>5547800</v>
      </c>
      <c r="N2322" s="550">
        <v>0</v>
      </c>
      <c r="O2322" s="550">
        <v>0</v>
      </c>
      <c r="P2322" s="550">
        <v>0</v>
      </c>
      <c r="Q2322" s="550">
        <v>0</v>
      </c>
      <c r="R2322" s="550">
        <v>452200</v>
      </c>
    </row>
    <row r="2323" spans="1:18">
      <c r="A2323" s="626" t="s">
        <v>1804</v>
      </c>
      <c r="B2323" s="626" t="s">
        <v>2001</v>
      </c>
      <c r="C2323" s="550">
        <v>678492000</v>
      </c>
      <c r="D2323" s="550">
        <v>0</v>
      </c>
      <c r="E2323" s="550">
        <v>0</v>
      </c>
      <c r="F2323" s="550">
        <v>0</v>
      </c>
      <c r="G2323" s="550">
        <v>0</v>
      </c>
      <c r="H2323" s="550">
        <v>0</v>
      </c>
      <c r="I2323" s="550">
        <v>0</v>
      </c>
      <c r="J2323" s="550">
        <v>0</v>
      </c>
      <c r="K2323" s="550">
        <v>678492000</v>
      </c>
      <c r="L2323" s="550">
        <v>638658009</v>
      </c>
      <c r="M2323" s="550">
        <v>638658009</v>
      </c>
      <c r="N2323" s="550">
        <v>0</v>
      </c>
      <c r="O2323" s="550">
        <v>0</v>
      </c>
      <c r="P2323" s="550">
        <v>0</v>
      </c>
      <c r="Q2323" s="550">
        <v>0</v>
      </c>
      <c r="R2323" s="550">
        <v>39833991</v>
      </c>
    </row>
    <row r="2324" spans="1:18">
      <c r="A2324" s="622" t="s">
        <v>1805</v>
      </c>
      <c r="B2324" s="622" t="s">
        <v>321</v>
      </c>
      <c r="C2324" s="551">
        <v>39100000</v>
      </c>
      <c r="D2324" s="551">
        <v>0</v>
      </c>
      <c r="E2324" s="551">
        <v>0</v>
      </c>
      <c r="F2324" s="551">
        <v>-5355000</v>
      </c>
      <c r="G2324" s="551">
        <v>0</v>
      </c>
      <c r="H2324" s="551">
        <v>0</v>
      </c>
      <c r="I2324" s="551">
        <v>0</v>
      </c>
      <c r="J2324" s="551">
        <v>-5355000</v>
      </c>
      <c r="K2324" s="551">
        <v>33745000</v>
      </c>
      <c r="L2324" s="551">
        <v>33007440</v>
      </c>
      <c r="M2324" s="551">
        <v>33007440</v>
      </c>
      <c r="N2324" s="551">
        <v>0</v>
      </c>
      <c r="O2324" s="551">
        <v>0</v>
      </c>
      <c r="P2324" s="551">
        <v>0</v>
      </c>
      <c r="Q2324" s="551">
        <v>0</v>
      </c>
      <c r="R2324" s="551">
        <v>737560</v>
      </c>
    </row>
    <row r="2325" spans="1:18">
      <c r="A2325" s="626" t="s">
        <v>1806</v>
      </c>
      <c r="B2325" s="626" t="s">
        <v>144</v>
      </c>
      <c r="C2325" s="550">
        <v>29000000</v>
      </c>
      <c r="D2325" s="550">
        <v>0</v>
      </c>
      <c r="E2325" s="550">
        <v>0</v>
      </c>
      <c r="F2325" s="550">
        <v>2045000</v>
      </c>
      <c r="G2325" s="550"/>
      <c r="H2325" s="550">
        <v>0</v>
      </c>
      <c r="I2325" s="550"/>
      <c r="J2325" s="550">
        <v>2045000</v>
      </c>
      <c r="K2325" s="550">
        <v>31045000</v>
      </c>
      <c r="L2325" s="550">
        <v>30964440</v>
      </c>
      <c r="M2325" s="550">
        <v>30964440</v>
      </c>
      <c r="N2325" s="550">
        <v>0</v>
      </c>
      <c r="O2325" s="550">
        <v>0</v>
      </c>
      <c r="P2325" s="550">
        <v>0</v>
      </c>
      <c r="Q2325" s="550">
        <v>0</v>
      </c>
      <c r="R2325" s="550">
        <v>80560</v>
      </c>
    </row>
    <row r="2326" spans="1:18">
      <c r="A2326" s="626" t="s">
        <v>1806</v>
      </c>
      <c r="B2326" s="626" t="s">
        <v>204</v>
      </c>
      <c r="C2326" s="550">
        <v>2500000</v>
      </c>
      <c r="D2326" s="550">
        <v>0</v>
      </c>
      <c r="E2326" s="550">
        <v>0</v>
      </c>
      <c r="F2326" s="550">
        <v>200000</v>
      </c>
      <c r="G2326" s="550"/>
      <c r="H2326" s="550">
        <v>0</v>
      </c>
      <c r="I2326" s="550"/>
      <c r="J2326" s="550">
        <v>200000</v>
      </c>
      <c r="K2326" s="550">
        <v>2700000</v>
      </c>
      <c r="L2326" s="550">
        <v>2043000</v>
      </c>
      <c r="M2326" s="550">
        <v>2043000</v>
      </c>
      <c r="N2326" s="550">
        <v>0</v>
      </c>
      <c r="O2326" s="550">
        <v>0</v>
      </c>
      <c r="P2326" s="550">
        <v>0</v>
      </c>
      <c r="Q2326" s="550">
        <v>0</v>
      </c>
      <c r="R2326" s="550">
        <v>657000</v>
      </c>
    </row>
    <row r="2327" spans="1:18">
      <c r="A2327" s="626" t="s">
        <v>1806</v>
      </c>
      <c r="B2327" s="626" t="s">
        <v>220</v>
      </c>
      <c r="C2327" s="550">
        <v>7600000</v>
      </c>
      <c r="D2327" s="550">
        <v>0</v>
      </c>
      <c r="E2327" s="550">
        <v>0</v>
      </c>
      <c r="F2327" s="550">
        <v>-7600000</v>
      </c>
      <c r="G2327" s="550"/>
      <c r="H2327" s="550">
        <v>0</v>
      </c>
      <c r="I2327" s="550"/>
      <c r="J2327" s="550">
        <v>-7600000</v>
      </c>
      <c r="K2327" s="550">
        <v>0</v>
      </c>
      <c r="L2327" s="550">
        <v>0</v>
      </c>
      <c r="M2327" s="550">
        <v>0</v>
      </c>
      <c r="N2327" s="550">
        <v>0</v>
      </c>
      <c r="O2327" s="550">
        <v>0</v>
      </c>
      <c r="P2327" s="550">
        <v>0</v>
      </c>
      <c r="Q2327" s="550">
        <v>0</v>
      </c>
      <c r="R2327" s="550">
        <v>0</v>
      </c>
    </row>
    <row r="2328" spans="1:18">
      <c r="A2328" s="622" t="s">
        <v>1805</v>
      </c>
      <c r="B2328" s="622" t="s">
        <v>278</v>
      </c>
      <c r="C2328" s="551">
        <v>73000000</v>
      </c>
      <c r="D2328" s="551">
        <v>0</v>
      </c>
      <c r="E2328" s="551">
        <v>0</v>
      </c>
      <c r="F2328" s="551">
        <v>0</v>
      </c>
      <c r="G2328" s="551">
        <v>0</v>
      </c>
      <c r="H2328" s="551">
        <v>0</v>
      </c>
      <c r="I2328" s="551">
        <v>0</v>
      </c>
      <c r="J2328" s="551">
        <v>0</v>
      </c>
      <c r="K2328" s="551">
        <v>73000000</v>
      </c>
      <c r="L2328" s="551">
        <v>72895200</v>
      </c>
      <c r="M2328" s="551">
        <v>72895200</v>
      </c>
      <c r="N2328" s="551">
        <v>0</v>
      </c>
      <c r="O2328" s="551">
        <v>0</v>
      </c>
      <c r="P2328" s="551">
        <v>0</v>
      </c>
      <c r="Q2328" s="551">
        <v>0</v>
      </c>
      <c r="R2328" s="551">
        <v>104800</v>
      </c>
    </row>
    <row r="2329" spans="1:18">
      <c r="A2329" s="626" t="s">
        <v>1806</v>
      </c>
      <c r="B2329" s="626" t="s">
        <v>279</v>
      </c>
      <c r="C2329" s="550">
        <v>30000000</v>
      </c>
      <c r="D2329" s="550">
        <v>0</v>
      </c>
      <c r="E2329" s="550">
        <v>0</v>
      </c>
      <c r="F2329" s="550">
        <v>13560000</v>
      </c>
      <c r="G2329" s="550"/>
      <c r="H2329" s="550">
        <v>0</v>
      </c>
      <c r="I2329" s="550"/>
      <c r="J2329" s="550">
        <v>13560000</v>
      </c>
      <c r="K2329" s="550">
        <v>43560000</v>
      </c>
      <c r="L2329" s="550">
        <v>43533700</v>
      </c>
      <c r="M2329" s="550">
        <v>43533700</v>
      </c>
      <c r="N2329" s="550">
        <v>0</v>
      </c>
      <c r="O2329" s="550">
        <v>0</v>
      </c>
      <c r="P2329" s="550">
        <v>0</v>
      </c>
      <c r="Q2329" s="550">
        <v>0</v>
      </c>
      <c r="R2329" s="550">
        <v>26300</v>
      </c>
    </row>
    <row r="2330" spans="1:18">
      <c r="A2330" s="626" t="s">
        <v>1806</v>
      </c>
      <c r="B2330" s="626" t="s">
        <v>1280</v>
      </c>
      <c r="C2330" s="550">
        <v>13000000</v>
      </c>
      <c r="D2330" s="550">
        <v>0</v>
      </c>
      <c r="E2330" s="550">
        <v>0</v>
      </c>
      <c r="F2330" s="550">
        <v>632000</v>
      </c>
      <c r="G2330" s="550"/>
      <c r="H2330" s="550">
        <v>0</v>
      </c>
      <c r="I2330" s="550"/>
      <c r="J2330" s="550">
        <v>632000</v>
      </c>
      <c r="K2330" s="550">
        <v>13632000</v>
      </c>
      <c r="L2330" s="550">
        <v>13584500</v>
      </c>
      <c r="M2330" s="550">
        <v>13584500</v>
      </c>
      <c r="N2330" s="550">
        <v>0</v>
      </c>
      <c r="O2330" s="550">
        <v>0</v>
      </c>
      <c r="P2330" s="550">
        <v>0</v>
      </c>
      <c r="Q2330" s="550">
        <v>0</v>
      </c>
      <c r="R2330" s="550">
        <v>47500</v>
      </c>
    </row>
    <row r="2331" spans="1:18">
      <c r="A2331" s="626" t="s">
        <v>1806</v>
      </c>
      <c r="B2331" s="626" t="s">
        <v>2473</v>
      </c>
      <c r="C2331" s="550">
        <v>30000000</v>
      </c>
      <c r="D2331" s="550">
        <v>0</v>
      </c>
      <c r="E2331" s="550">
        <v>0</v>
      </c>
      <c r="F2331" s="550">
        <v>-14192000</v>
      </c>
      <c r="G2331" s="550"/>
      <c r="H2331" s="550">
        <v>0</v>
      </c>
      <c r="I2331" s="550"/>
      <c r="J2331" s="550">
        <v>-14192000</v>
      </c>
      <c r="K2331" s="550">
        <v>15808000</v>
      </c>
      <c r="L2331" s="550">
        <v>15777000</v>
      </c>
      <c r="M2331" s="550">
        <v>15777000</v>
      </c>
      <c r="N2331" s="550">
        <v>0</v>
      </c>
      <c r="O2331" s="550">
        <v>0</v>
      </c>
      <c r="P2331" s="550">
        <v>0</v>
      </c>
      <c r="Q2331" s="550">
        <v>0</v>
      </c>
      <c r="R2331" s="550">
        <v>31000</v>
      </c>
    </row>
    <row r="2332" spans="1:18">
      <c r="A2332" s="622" t="s">
        <v>1805</v>
      </c>
      <c r="B2332" s="622" t="s">
        <v>256</v>
      </c>
      <c r="C2332" s="551">
        <v>13120000</v>
      </c>
      <c r="D2332" s="551">
        <v>0</v>
      </c>
      <c r="E2332" s="551">
        <v>0</v>
      </c>
      <c r="F2332" s="551">
        <v>-7820000</v>
      </c>
      <c r="G2332" s="551">
        <v>0</v>
      </c>
      <c r="H2332" s="551">
        <v>0</v>
      </c>
      <c r="I2332" s="551">
        <v>0</v>
      </c>
      <c r="J2332" s="551">
        <v>-7820000</v>
      </c>
      <c r="K2332" s="551">
        <v>5300000</v>
      </c>
      <c r="L2332" s="551">
        <v>5300000</v>
      </c>
      <c r="M2332" s="551">
        <v>5300000</v>
      </c>
      <c r="N2332" s="551">
        <v>0</v>
      </c>
      <c r="O2332" s="551">
        <v>0</v>
      </c>
      <c r="P2332" s="551">
        <v>0</v>
      </c>
      <c r="Q2332" s="551">
        <v>0</v>
      </c>
      <c r="R2332" s="551">
        <v>0</v>
      </c>
    </row>
    <row r="2333" spans="1:18">
      <c r="A2333" s="626" t="s">
        <v>1806</v>
      </c>
      <c r="B2333" s="626" t="s">
        <v>215</v>
      </c>
      <c r="C2333" s="550">
        <v>13120000</v>
      </c>
      <c r="D2333" s="550">
        <v>0</v>
      </c>
      <c r="E2333" s="550">
        <v>0</v>
      </c>
      <c r="F2333" s="550">
        <v>-7820000</v>
      </c>
      <c r="G2333" s="550"/>
      <c r="H2333" s="550">
        <v>0</v>
      </c>
      <c r="I2333" s="550"/>
      <c r="J2333" s="550">
        <v>-7820000</v>
      </c>
      <c r="K2333" s="550">
        <v>5300000</v>
      </c>
      <c r="L2333" s="550">
        <v>5300000</v>
      </c>
      <c r="M2333" s="550">
        <v>5300000</v>
      </c>
      <c r="N2333" s="550">
        <v>0</v>
      </c>
      <c r="O2333" s="550">
        <v>0</v>
      </c>
      <c r="P2333" s="550">
        <v>0</v>
      </c>
      <c r="Q2333" s="550">
        <v>0</v>
      </c>
      <c r="R2333" s="550">
        <v>0</v>
      </c>
    </row>
    <row r="2334" spans="1:18">
      <c r="A2334" s="622" t="s">
        <v>1805</v>
      </c>
      <c r="B2334" s="622" t="s">
        <v>1823</v>
      </c>
      <c r="C2334" s="551">
        <v>13000000</v>
      </c>
      <c r="D2334" s="551">
        <v>0</v>
      </c>
      <c r="E2334" s="551">
        <v>0</v>
      </c>
      <c r="F2334" s="551">
        <v>-380000</v>
      </c>
      <c r="G2334" s="551">
        <v>0</v>
      </c>
      <c r="H2334" s="551">
        <v>0</v>
      </c>
      <c r="I2334" s="551">
        <v>0</v>
      </c>
      <c r="J2334" s="551">
        <v>-380000</v>
      </c>
      <c r="K2334" s="551">
        <v>12620000</v>
      </c>
      <c r="L2334" s="551">
        <v>12620000</v>
      </c>
      <c r="M2334" s="551">
        <v>12620000</v>
      </c>
      <c r="N2334" s="551">
        <v>0</v>
      </c>
      <c r="O2334" s="551">
        <v>0</v>
      </c>
      <c r="P2334" s="551">
        <v>0</v>
      </c>
      <c r="Q2334" s="551">
        <v>0</v>
      </c>
      <c r="R2334" s="551">
        <v>0</v>
      </c>
    </row>
    <row r="2335" spans="1:18">
      <c r="A2335" s="626" t="s">
        <v>1806</v>
      </c>
      <c r="B2335" s="626" t="s">
        <v>260</v>
      </c>
      <c r="C2335" s="550">
        <v>13000000</v>
      </c>
      <c r="D2335" s="550">
        <v>0</v>
      </c>
      <c r="E2335" s="550">
        <v>0</v>
      </c>
      <c r="F2335" s="550">
        <v>-380000</v>
      </c>
      <c r="G2335" s="550"/>
      <c r="H2335" s="550">
        <v>0</v>
      </c>
      <c r="I2335" s="550"/>
      <c r="J2335" s="550">
        <v>-380000</v>
      </c>
      <c r="K2335" s="550">
        <v>12620000</v>
      </c>
      <c r="L2335" s="550">
        <v>12620000</v>
      </c>
      <c r="M2335" s="550">
        <v>12620000</v>
      </c>
      <c r="N2335" s="550">
        <v>0</v>
      </c>
      <c r="O2335" s="550">
        <v>0</v>
      </c>
      <c r="P2335" s="550">
        <v>0</v>
      </c>
      <c r="Q2335" s="550">
        <v>0</v>
      </c>
      <c r="R2335" s="550">
        <v>0</v>
      </c>
    </row>
    <row r="2336" spans="1:18">
      <c r="A2336" s="622" t="s">
        <v>1805</v>
      </c>
      <c r="B2336" s="622" t="s">
        <v>159</v>
      </c>
      <c r="C2336" s="551">
        <v>6000000</v>
      </c>
      <c r="D2336" s="551">
        <v>0</v>
      </c>
      <c r="E2336" s="551">
        <v>0</v>
      </c>
      <c r="F2336" s="551">
        <v>0</v>
      </c>
      <c r="G2336" s="551">
        <v>0</v>
      </c>
      <c r="H2336" s="551">
        <v>0</v>
      </c>
      <c r="I2336" s="551">
        <v>0</v>
      </c>
      <c r="J2336" s="551">
        <v>0</v>
      </c>
      <c r="K2336" s="551">
        <v>6000000</v>
      </c>
      <c r="L2336" s="551">
        <v>4587957</v>
      </c>
      <c r="M2336" s="551">
        <v>4587957</v>
      </c>
      <c r="N2336" s="551">
        <v>0</v>
      </c>
      <c r="O2336" s="551">
        <v>0</v>
      </c>
      <c r="P2336" s="551">
        <v>0</v>
      </c>
      <c r="Q2336" s="551">
        <v>0</v>
      </c>
      <c r="R2336" s="551">
        <v>1412043</v>
      </c>
    </row>
    <row r="2337" spans="1:18">
      <c r="A2337" s="626" t="s">
        <v>1806</v>
      </c>
      <c r="B2337" s="626" t="s">
        <v>159</v>
      </c>
      <c r="C2337" s="550">
        <v>6000000</v>
      </c>
      <c r="D2337" s="550">
        <v>0</v>
      </c>
      <c r="E2337" s="550">
        <v>0</v>
      </c>
      <c r="F2337" s="550">
        <v>0</v>
      </c>
      <c r="G2337" s="550"/>
      <c r="H2337" s="550">
        <v>0</v>
      </c>
      <c r="I2337" s="550"/>
      <c r="J2337" s="550">
        <v>0</v>
      </c>
      <c r="K2337" s="550">
        <v>6000000</v>
      </c>
      <c r="L2337" s="550">
        <v>4587957</v>
      </c>
      <c r="M2337" s="550">
        <v>4587957</v>
      </c>
      <c r="N2337" s="550">
        <v>0</v>
      </c>
      <c r="O2337" s="550">
        <v>0</v>
      </c>
      <c r="P2337" s="550">
        <v>0</v>
      </c>
      <c r="Q2337" s="550">
        <v>0</v>
      </c>
      <c r="R2337" s="550">
        <v>1412043</v>
      </c>
    </row>
    <row r="2338" spans="1:18">
      <c r="A2338" s="622" t="s">
        <v>1805</v>
      </c>
      <c r="B2338" s="622" t="s">
        <v>160</v>
      </c>
      <c r="C2338" s="551">
        <v>45000000</v>
      </c>
      <c r="D2338" s="551">
        <v>0</v>
      </c>
      <c r="E2338" s="551">
        <v>0</v>
      </c>
      <c r="F2338" s="551">
        <v>38745000</v>
      </c>
      <c r="G2338" s="551">
        <v>0</v>
      </c>
      <c r="H2338" s="551">
        <v>0</v>
      </c>
      <c r="I2338" s="551">
        <v>0</v>
      </c>
      <c r="J2338" s="551">
        <v>38745000</v>
      </c>
      <c r="K2338" s="551">
        <v>83745000</v>
      </c>
      <c r="L2338" s="551">
        <v>56303700</v>
      </c>
      <c r="M2338" s="551">
        <v>56303700</v>
      </c>
      <c r="N2338" s="551">
        <v>0</v>
      </c>
      <c r="O2338" s="551">
        <v>0</v>
      </c>
      <c r="P2338" s="551">
        <v>0</v>
      </c>
      <c r="Q2338" s="551">
        <v>0</v>
      </c>
      <c r="R2338" s="551">
        <v>27441300</v>
      </c>
    </row>
    <row r="2339" spans="1:18">
      <c r="A2339" s="626" t="s">
        <v>1806</v>
      </c>
      <c r="B2339" s="626" t="s">
        <v>2484</v>
      </c>
      <c r="C2339" s="550">
        <v>10000000</v>
      </c>
      <c r="D2339" s="550">
        <v>0</v>
      </c>
      <c r="E2339" s="550">
        <v>0</v>
      </c>
      <c r="F2339" s="550">
        <v>0</v>
      </c>
      <c r="G2339" s="550"/>
      <c r="H2339" s="550">
        <v>0</v>
      </c>
      <c r="I2339" s="550"/>
      <c r="J2339" s="550">
        <v>0</v>
      </c>
      <c r="K2339" s="550">
        <v>10000000</v>
      </c>
      <c r="L2339" s="550">
        <v>0</v>
      </c>
      <c r="M2339" s="550">
        <v>0</v>
      </c>
      <c r="N2339" s="550">
        <v>0</v>
      </c>
      <c r="O2339" s="550">
        <v>0</v>
      </c>
      <c r="P2339" s="550">
        <v>0</v>
      </c>
      <c r="Q2339" s="550">
        <v>0</v>
      </c>
      <c r="R2339" s="550">
        <v>10000000</v>
      </c>
    </row>
    <row r="2340" spans="1:18">
      <c r="A2340" s="626" t="s">
        <v>1806</v>
      </c>
      <c r="B2340" s="626" t="s">
        <v>280</v>
      </c>
      <c r="C2340" s="550">
        <v>25000000</v>
      </c>
      <c r="D2340" s="550">
        <v>0</v>
      </c>
      <c r="E2340" s="550">
        <v>0</v>
      </c>
      <c r="F2340" s="550">
        <v>5904000</v>
      </c>
      <c r="G2340" s="550"/>
      <c r="H2340" s="550">
        <v>0</v>
      </c>
      <c r="I2340" s="550"/>
      <c r="J2340" s="550">
        <v>5904000</v>
      </c>
      <c r="K2340" s="550">
        <v>30904000</v>
      </c>
      <c r="L2340" s="550">
        <v>15212700</v>
      </c>
      <c r="M2340" s="550">
        <v>15212700</v>
      </c>
      <c r="N2340" s="550">
        <v>0</v>
      </c>
      <c r="O2340" s="550">
        <v>0</v>
      </c>
      <c r="P2340" s="550">
        <v>0</v>
      </c>
      <c r="Q2340" s="550">
        <v>0</v>
      </c>
      <c r="R2340" s="550">
        <v>15691300</v>
      </c>
    </row>
    <row r="2341" spans="1:18">
      <c r="A2341" s="626" t="s">
        <v>1806</v>
      </c>
      <c r="B2341" s="626" t="s">
        <v>364</v>
      </c>
      <c r="C2341" s="550">
        <v>10000000</v>
      </c>
      <c r="D2341" s="550">
        <v>0</v>
      </c>
      <c r="E2341" s="550">
        <v>0</v>
      </c>
      <c r="F2341" s="550">
        <v>32841000</v>
      </c>
      <c r="G2341" s="550"/>
      <c r="H2341" s="550">
        <v>0</v>
      </c>
      <c r="I2341" s="550"/>
      <c r="J2341" s="550">
        <v>32841000</v>
      </c>
      <c r="K2341" s="550">
        <v>42841000</v>
      </c>
      <c r="L2341" s="550">
        <v>41091000</v>
      </c>
      <c r="M2341" s="550">
        <v>41091000</v>
      </c>
      <c r="N2341" s="550">
        <v>0</v>
      </c>
      <c r="O2341" s="550">
        <v>0</v>
      </c>
      <c r="P2341" s="550">
        <v>0</v>
      </c>
      <c r="Q2341" s="550">
        <v>0</v>
      </c>
      <c r="R2341" s="550">
        <v>1750000</v>
      </c>
    </row>
    <row r="2342" spans="1:18">
      <c r="A2342" s="622" t="s">
        <v>1805</v>
      </c>
      <c r="B2342" s="622" t="s">
        <v>2447</v>
      </c>
      <c r="C2342" s="551">
        <v>5000000</v>
      </c>
      <c r="D2342" s="551">
        <v>0</v>
      </c>
      <c r="E2342" s="551">
        <v>0</v>
      </c>
      <c r="F2342" s="551">
        <v>-5000000</v>
      </c>
      <c r="G2342" s="551">
        <v>0</v>
      </c>
      <c r="H2342" s="551">
        <v>0</v>
      </c>
      <c r="I2342" s="551">
        <v>0</v>
      </c>
      <c r="J2342" s="551">
        <v>-5000000</v>
      </c>
      <c r="K2342" s="551">
        <v>0</v>
      </c>
      <c r="L2342" s="551">
        <v>0</v>
      </c>
      <c r="M2342" s="551">
        <v>0</v>
      </c>
      <c r="N2342" s="551">
        <v>0</v>
      </c>
      <c r="O2342" s="551">
        <v>0</v>
      </c>
      <c r="P2342" s="551">
        <v>0</v>
      </c>
      <c r="Q2342" s="551">
        <v>0</v>
      </c>
      <c r="R2342" s="551">
        <v>0</v>
      </c>
    </row>
    <row r="2343" spans="1:18">
      <c r="A2343" s="626" t="s">
        <v>1806</v>
      </c>
      <c r="B2343" s="626" t="s">
        <v>2482</v>
      </c>
      <c r="C2343" s="550">
        <v>5000000</v>
      </c>
      <c r="D2343" s="550">
        <v>0</v>
      </c>
      <c r="E2343" s="550">
        <v>0</v>
      </c>
      <c r="F2343" s="550">
        <v>-5000000</v>
      </c>
      <c r="G2343" s="550"/>
      <c r="H2343" s="550">
        <v>0</v>
      </c>
      <c r="I2343" s="550"/>
      <c r="J2343" s="550">
        <v>-5000000</v>
      </c>
      <c r="K2343" s="550">
        <v>0</v>
      </c>
      <c r="L2343" s="550">
        <v>0</v>
      </c>
      <c r="M2343" s="550">
        <v>0</v>
      </c>
      <c r="N2343" s="550">
        <v>0</v>
      </c>
      <c r="O2343" s="550">
        <v>0</v>
      </c>
      <c r="P2343" s="550">
        <v>0</v>
      </c>
      <c r="Q2343" s="550">
        <v>0</v>
      </c>
      <c r="R2343" s="550">
        <v>0</v>
      </c>
    </row>
    <row r="2344" spans="1:18">
      <c r="A2344" s="622" t="s">
        <v>1805</v>
      </c>
      <c r="B2344" s="622" t="s">
        <v>235</v>
      </c>
      <c r="C2344" s="551">
        <v>93000000</v>
      </c>
      <c r="D2344" s="551">
        <v>0</v>
      </c>
      <c r="E2344" s="551">
        <v>0</v>
      </c>
      <c r="F2344" s="551">
        <v>0</v>
      </c>
      <c r="G2344" s="551">
        <v>0</v>
      </c>
      <c r="H2344" s="551">
        <v>0</v>
      </c>
      <c r="I2344" s="551">
        <v>0</v>
      </c>
      <c r="J2344" s="551">
        <v>0</v>
      </c>
      <c r="K2344" s="551">
        <v>93000000</v>
      </c>
      <c r="L2344" s="551">
        <v>92181762</v>
      </c>
      <c r="M2344" s="551">
        <v>92181762</v>
      </c>
      <c r="N2344" s="551">
        <v>0</v>
      </c>
      <c r="O2344" s="551">
        <v>0</v>
      </c>
      <c r="P2344" s="551">
        <v>0</v>
      </c>
      <c r="Q2344" s="551">
        <v>0</v>
      </c>
      <c r="R2344" s="551">
        <v>818238</v>
      </c>
    </row>
    <row r="2345" spans="1:18">
      <c r="A2345" s="626" t="s">
        <v>1806</v>
      </c>
      <c r="B2345" s="626" t="s">
        <v>235</v>
      </c>
      <c r="C2345" s="550">
        <v>93000000</v>
      </c>
      <c r="D2345" s="550">
        <v>0</v>
      </c>
      <c r="E2345" s="550">
        <v>0</v>
      </c>
      <c r="F2345" s="550">
        <v>0</v>
      </c>
      <c r="G2345" s="550"/>
      <c r="H2345" s="550">
        <v>0</v>
      </c>
      <c r="I2345" s="550"/>
      <c r="J2345" s="550">
        <v>0</v>
      </c>
      <c r="K2345" s="550">
        <v>93000000</v>
      </c>
      <c r="L2345" s="550">
        <v>92181762</v>
      </c>
      <c r="M2345" s="550">
        <v>92181762</v>
      </c>
      <c r="N2345" s="550">
        <v>0</v>
      </c>
      <c r="O2345" s="550">
        <v>0</v>
      </c>
      <c r="P2345" s="550">
        <v>0</v>
      </c>
      <c r="Q2345" s="550">
        <v>0</v>
      </c>
      <c r="R2345" s="550">
        <v>818238</v>
      </c>
    </row>
    <row r="2346" spans="1:18">
      <c r="A2346" s="622" t="s">
        <v>1805</v>
      </c>
      <c r="B2346" s="622" t="s">
        <v>145</v>
      </c>
      <c r="C2346" s="551">
        <v>265172000</v>
      </c>
      <c r="D2346" s="551">
        <v>0</v>
      </c>
      <c r="E2346" s="551">
        <v>0</v>
      </c>
      <c r="F2346" s="551">
        <v>0</v>
      </c>
      <c r="G2346" s="551">
        <v>0</v>
      </c>
      <c r="H2346" s="551">
        <v>0</v>
      </c>
      <c r="I2346" s="551">
        <v>0</v>
      </c>
      <c r="J2346" s="551">
        <v>0</v>
      </c>
      <c r="K2346" s="551">
        <v>265172000</v>
      </c>
      <c r="L2346" s="551">
        <v>264828970</v>
      </c>
      <c r="M2346" s="551">
        <v>264828970</v>
      </c>
      <c r="N2346" s="551">
        <v>0</v>
      </c>
      <c r="O2346" s="551">
        <v>0</v>
      </c>
      <c r="P2346" s="551">
        <v>0</v>
      </c>
      <c r="Q2346" s="551">
        <v>0</v>
      </c>
      <c r="R2346" s="551">
        <v>343030</v>
      </c>
    </row>
    <row r="2347" spans="1:18">
      <c r="A2347" s="626" t="s">
        <v>1806</v>
      </c>
      <c r="B2347" s="626" t="s">
        <v>146</v>
      </c>
      <c r="C2347" s="550">
        <v>265172000</v>
      </c>
      <c r="D2347" s="550">
        <v>0</v>
      </c>
      <c r="E2347" s="550">
        <v>0</v>
      </c>
      <c r="F2347" s="550">
        <v>0</v>
      </c>
      <c r="G2347" s="550"/>
      <c r="H2347" s="550">
        <v>0</v>
      </c>
      <c r="I2347" s="550"/>
      <c r="J2347" s="550">
        <v>0</v>
      </c>
      <c r="K2347" s="550">
        <v>265172000</v>
      </c>
      <c r="L2347" s="550">
        <v>264828970</v>
      </c>
      <c r="M2347" s="550">
        <v>264828970</v>
      </c>
      <c r="N2347" s="550">
        <v>0</v>
      </c>
      <c r="O2347" s="550">
        <v>0</v>
      </c>
      <c r="P2347" s="550">
        <v>0</v>
      </c>
      <c r="Q2347" s="550">
        <v>0</v>
      </c>
      <c r="R2347" s="550">
        <v>343030</v>
      </c>
    </row>
    <row r="2348" spans="1:18">
      <c r="A2348" s="622" t="s">
        <v>1805</v>
      </c>
      <c r="B2348" s="622" t="s">
        <v>1882</v>
      </c>
      <c r="C2348" s="551">
        <v>1500000</v>
      </c>
      <c r="D2348" s="551">
        <v>0</v>
      </c>
      <c r="E2348" s="551">
        <v>0</v>
      </c>
      <c r="F2348" s="551">
        <v>-890000</v>
      </c>
      <c r="G2348" s="551">
        <v>0</v>
      </c>
      <c r="H2348" s="551">
        <v>0</v>
      </c>
      <c r="I2348" s="551">
        <v>0</v>
      </c>
      <c r="J2348" s="551">
        <v>-890000</v>
      </c>
      <c r="K2348" s="551">
        <v>610000</v>
      </c>
      <c r="L2348" s="551">
        <v>609500</v>
      </c>
      <c r="M2348" s="551">
        <v>609500</v>
      </c>
      <c r="N2348" s="551">
        <v>0</v>
      </c>
      <c r="O2348" s="551">
        <v>0</v>
      </c>
      <c r="P2348" s="551">
        <v>0</v>
      </c>
      <c r="Q2348" s="551">
        <v>0</v>
      </c>
      <c r="R2348" s="551">
        <v>500</v>
      </c>
    </row>
    <row r="2349" spans="1:18">
      <c r="A2349" s="626" t="s">
        <v>1806</v>
      </c>
      <c r="B2349" s="623" t="s">
        <v>2409</v>
      </c>
      <c r="C2349" s="550">
        <v>1500000</v>
      </c>
      <c r="D2349" s="550">
        <v>0</v>
      </c>
      <c r="E2349" s="550">
        <v>0</v>
      </c>
      <c r="F2349" s="550">
        <v>-890000</v>
      </c>
      <c r="G2349" s="550"/>
      <c r="H2349" s="550">
        <v>0</v>
      </c>
      <c r="I2349" s="550"/>
      <c r="J2349" s="550">
        <v>-890000</v>
      </c>
      <c r="K2349" s="550">
        <v>610000</v>
      </c>
      <c r="L2349" s="550">
        <v>609500</v>
      </c>
      <c r="M2349" s="550">
        <v>609500</v>
      </c>
      <c r="N2349" s="550">
        <v>0</v>
      </c>
      <c r="O2349" s="550">
        <v>0</v>
      </c>
      <c r="P2349" s="550">
        <v>0</v>
      </c>
      <c r="Q2349" s="550">
        <v>0</v>
      </c>
      <c r="R2349" s="550">
        <v>500</v>
      </c>
    </row>
    <row r="2350" spans="1:18">
      <c r="A2350" s="622" t="s">
        <v>1805</v>
      </c>
      <c r="B2350" s="622" t="s">
        <v>192</v>
      </c>
      <c r="C2350" s="551">
        <v>46500000</v>
      </c>
      <c r="D2350" s="551">
        <v>0</v>
      </c>
      <c r="E2350" s="551">
        <v>0</v>
      </c>
      <c r="F2350" s="551">
        <v>4000000</v>
      </c>
      <c r="G2350" s="551">
        <v>0</v>
      </c>
      <c r="H2350" s="551">
        <v>0</v>
      </c>
      <c r="I2350" s="551">
        <v>0</v>
      </c>
      <c r="J2350" s="551">
        <v>4000000</v>
      </c>
      <c r="K2350" s="551">
        <v>50500000</v>
      </c>
      <c r="L2350" s="551">
        <v>44493080</v>
      </c>
      <c r="M2350" s="551">
        <v>44493080</v>
      </c>
      <c r="N2350" s="551">
        <v>0</v>
      </c>
      <c r="O2350" s="551">
        <v>0</v>
      </c>
      <c r="P2350" s="551">
        <v>0</v>
      </c>
      <c r="Q2350" s="551">
        <v>0</v>
      </c>
      <c r="R2350" s="551">
        <v>6006920</v>
      </c>
    </row>
    <row r="2351" spans="1:18">
      <c r="A2351" s="626" t="s">
        <v>1806</v>
      </c>
      <c r="B2351" s="626" t="s">
        <v>226</v>
      </c>
      <c r="C2351" s="550">
        <v>39500000</v>
      </c>
      <c r="D2351" s="550">
        <v>0</v>
      </c>
      <c r="E2351" s="550">
        <v>0</v>
      </c>
      <c r="F2351" s="550">
        <v>4418000</v>
      </c>
      <c r="G2351" s="550"/>
      <c r="H2351" s="550">
        <v>0</v>
      </c>
      <c r="I2351" s="550"/>
      <c r="J2351" s="550">
        <v>4418000</v>
      </c>
      <c r="K2351" s="550">
        <v>43918000</v>
      </c>
      <c r="L2351" s="550">
        <v>43918000</v>
      </c>
      <c r="M2351" s="550">
        <v>43918000</v>
      </c>
      <c r="N2351" s="550">
        <v>0</v>
      </c>
      <c r="O2351" s="550">
        <v>0</v>
      </c>
      <c r="P2351" s="550">
        <v>0</v>
      </c>
      <c r="Q2351" s="550">
        <v>0</v>
      </c>
      <c r="R2351" s="550">
        <v>0</v>
      </c>
    </row>
    <row r="2352" spans="1:18">
      <c r="A2352" s="626" t="s">
        <v>1806</v>
      </c>
      <c r="B2352" s="626" t="s">
        <v>289</v>
      </c>
      <c r="C2352" s="550">
        <v>6000000</v>
      </c>
      <c r="D2352" s="550">
        <v>0</v>
      </c>
      <c r="E2352" s="550">
        <v>0</v>
      </c>
      <c r="F2352" s="550">
        <v>0</v>
      </c>
      <c r="G2352" s="550"/>
      <c r="H2352" s="550">
        <v>0</v>
      </c>
      <c r="I2352" s="550"/>
      <c r="J2352" s="550">
        <v>0</v>
      </c>
      <c r="K2352" s="550">
        <v>6000000</v>
      </c>
      <c r="L2352" s="550">
        <v>0</v>
      </c>
      <c r="M2352" s="550">
        <v>0</v>
      </c>
      <c r="N2352" s="550">
        <v>0</v>
      </c>
      <c r="O2352" s="550">
        <v>0</v>
      </c>
      <c r="P2352" s="550">
        <v>0</v>
      </c>
      <c r="Q2352" s="550">
        <v>0</v>
      </c>
      <c r="R2352" s="550">
        <v>6000000</v>
      </c>
    </row>
    <row r="2353" spans="1:18">
      <c r="A2353" s="626" t="s">
        <v>1806</v>
      </c>
      <c r="B2353" s="626" t="s">
        <v>225</v>
      </c>
      <c r="C2353" s="550">
        <v>1000000</v>
      </c>
      <c r="D2353" s="550">
        <v>0</v>
      </c>
      <c r="E2353" s="550">
        <v>0</v>
      </c>
      <c r="F2353" s="550">
        <v>-418000</v>
      </c>
      <c r="G2353" s="550"/>
      <c r="H2353" s="550">
        <v>0</v>
      </c>
      <c r="I2353" s="550"/>
      <c r="J2353" s="550">
        <v>-418000</v>
      </c>
      <c r="K2353" s="550">
        <v>582000</v>
      </c>
      <c r="L2353" s="550">
        <v>575080</v>
      </c>
      <c r="M2353" s="550">
        <v>575080</v>
      </c>
      <c r="N2353" s="550">
        <v>0</v>
      </c>
      <c r="O2353" s="550">
        <v>0</v>
      </c>
      <c r="P2353" s="550">
        <v>0</v>
      </c>
      <c r="Q2353" s="550">
        <v>0</v>
      </c>
      <c r="R2353" s="550">
        <v>6920</v>
      </c>
    </row>
    <row r="2354" spans="1:18">
      <c r="A2354" s="622" t="s">
        <v>1805</v>
      </c>
      <c r="B2354" s="622" t="s">
        <v>322</v>
      </c>
      <c r="C2354" s="551">
        <v>16600000</v>
      </c>
      <c r="D2354" s="551">
        <v>0</v>
      </c>
      <c r="E2354" s="551">
        <v>0</v>
      </c>
      <c r="F2354" s="551">
        <v>-3300000</v>
      </c>
      <c r="G2354" s="551">
        <v>0</v>
      </c>
      <c r="H2354" s="551">
        <v>0</v>
      </c>
      <c r="I2354" s="551">
        <v>0</v>
      </c>
      <c r="J2354" s="551">
        <v>-3300000</v>
      </c>
      <c r="K2354" s="551">
        <v>13300000</v>
      </c>
      <c r="L2354" s="551">
        <v>12089720</v>
      </c>
      <c r="M2354" s="551">
        <v>12089720</v>
      </c>
      <c r="N2354" s="551">
        <v>0</v>
      </c>
      <c r="O2354" s="551">
        <v>0</v>
      </c>
      <c r="P2354" s="551">
        <v>0</v>
      </c>
      <c r="Q2354" s="551">
        <v>0</v>
      </c>
      <c r="R2354" s="551">
        <v>1210280</v>
      </c>
    </row>
    <row r="2355" spans="1:18">
      <c r="A2355" s="626" t="s">
        <v>1806</v>
      </c>
      <c r="B2355" s="626" t="s">
        <v>323</v>
      </c>
      <c r="C2355" s="550">
        <v>8600000</v>
      </c>
      <c r="D2355" s="550">
        <v>0</v>
      </c>
      <c r="E2355" s="550">
        <v>0</v>
      </c>
      <c r="F2355" s="550">
        <v>-3300000</v>
      </c>
      <c r="G2355" s="550"/>
      <c r="H2355" s="550">
        <v>0</v>
      </c>
      <c r="I2355" s="550"/>
      <c r="J2355" s="550">
        <v>-3300000</v>
      </c>
      <c r="K2355" s="550">
        <v>5300000</v>
      </c>
      <c r="L2355" s="550">
        <v>4089720</v>
      </c>
      <c r="M2355" s="550">
        <v>4089720</v>
      </c>
      <c r="N2355" s="550">
        <v>0</v>
      </c>
      <c r="O2355" s="550">
        <v>0</v>
      </c>
      <c r="P2355" s="550">
        <v>0</v>
      </c>
      <c r="Q2355" s="550">
        <v>0</v>
      </c>
      <c r="R2355" s="550">
        <v>1210280</v>
      </c>
    </row>
    <row r="2356" spans="1:18">
      <c r="A2356" s="626" t="s">
        <v>1806</v>
      </c>
      <c r="B2356" s="626" t="s">
        <v>2488</v>
      </c>
      <c r="C2356" s="550">
        <v>8000000</v>
      </c>
      <c r="D2356" s="550">
        <v>0</v>
      </c>
      <c r="E2356" s="550">
        <v>0</v>
      </c>
      <c r="F2356" s="550">
        <v>0</v>
      </c>
      <c r="G2356" s="550"/>
      <c r="H2356" s="550">
        <v>0</v>
      </c>
      <c r="I2356" s="550"/>
      <c r="J2356" s="550">
        <v>0</v>
      </c>
      <c r="K2356" s="550">
        <v>8000000</v>
      </c>
      <c r="L2356" s="550">
        <v>8000000</v>
      </c>
      <c r="M2356" s="550">
        <v>8000000</v>
      </c>
      <c r="N2356" s="550">
        <v>0</v>
      </c>
      <c r="O2356" s="550">
        <v>0</v>
      </c>
      <c r="P2356" s="550">
        <v>0</v>
      </c>
      <c r="Q2356" s="550">
        <v>0</v>
      </c>
      <c r="R2356" s="550">
        <v>0</v>
      </c>
    </row>
    <row r="2357" spans="1:18">
      <c r="A2357" s="622" t="s">
        <v>1805</v>
      </c>
      <c r="B2357" s="622" t="s">
        <v>147</v>
      </c>
      <c r="C2357" s="551">
        <v>61500000</v>
      </c>
      <c r="D2357" s="551">
        <v>0</v>
      </c>
      <c r="E2357" s="551">
        <v>0</v>
      </c>
      <c r="F2357" s="551">
        <v>-20000000</v>
      </c>
      <c r="G2357" s="551">
        <v>0</v>
      </c>
      <c r="H2357" s="551">
        <v>0</v>
      </c>
      <c r="I2357" s="551">
        <v>0</v>
      </c>
      <c r="J2357" s="551">
        <v>-20000000</v>
      </c>
      <c r="K2357" s="551">
        <v>41500000</v>
      </c>
      <c r="L2357" s="551">
        <v>39740680</v>
      </c>
      <c r="M2357" s="551">
        <v>39740680</v>
      </c>
      <c r="N2357" s="551">
        <v>0</v>
      </c>
      <c r="O2357" s="551">
        <v>0</v>
      </c>
      <c r="P2357" s="551">
        <v>0</v>
      </c>
      <c r="Q2357" s="551">
        <v>0</v>
      </c>
      <c r="R2357" s="551">
        <v>1759320</v>
      </c>
    </row>
    <row r="2358" spans="1:18">
      <c r="A2358" s="626" t="s">
        <v>1806</v>
      </c>
      <c r="B2358" s="626" t="s">
        <v>149</v>
      </c>
      <c r="C2358" s="550">
        <v>3000000</v>
      </c>
      <c r="D2358" s="550">
        <v>0</v>
      </c>
      <c r="E2358" s="550">
        <v>0</v>
      </c>
      <c r="F2358" s="550">
        <v>-998000</v>
      </c>
      <c r="G2358" s="550"/>
      <c r="H2358" s="550">
        <v>0</v>
      </c>
      <c r="I2358" s="550"/>
      <c r="J2358" s="550">
        <v>-998000</v>
      </c>
      <c r="K2358" s="550">
        <v>2002000</v>
      </c>
      <c r="L2358" s="550">
        <v>2001880</v>
      </c>
      <c r="M2358" s="550">
        <v>2001880</v>
      </c>
      <c r="N2358" s="550">
        <v>0</v>
      </c>
      <c r="O2358" s="550">
        <v>0</v>
      </c>
      <c r="P2358" s="550">
        <v>0</v>
      </c>
      <c r="Q2358" s="550">
        <v>0</v>
      </c>
      <c r="R2358" s="550">
        <v>120</v>
      </c>
    </row>
    <row r="2359" spans="1:18">
      <c r="A2359" s="626" t="s">
        <v>1806</v>
      </c>
      <c r="B2359" s="626" t="s">
        <v>148</v>
      </c>
      <c r="C2359" s="550">
        <v>58500000</v>
      </c>
      <c r="D2359" s="550">
        <v>0</v>
      </c>
      <c r="E2359" s="550">
        <v>0</v>
      </c>
      <c r="F2359" s="550">
        <v>-19002000</v>
      </c>
      <c r="G2359" s="550"/>
      <c r="H2359" s="550">
        <v>0</v>
      </c>
      <c r="I2359" s="550"/>
      <c r="J2359" s="550">
        <v>-19002000</v>
      </c>
      <c r="K2359" s="550">
        <v>39498000</v>
      </c>
      <c r="L2359" s="550">
        <v>37738800</v>
      </c>
      <c r="M2359" s="550">
        <v>37738800</v>
      </c>
      <c r="N2359" s="550">
        <v>0</v>
      </c>
      <c r="O2359" s="550">
        <v>0</v>
      </c>
      <c r="P2359" s="550">
        <v>0</v>
      </c>
      <c r="Q2359" s="550">
        <v>0</v>
      </c>
      <c r="R2359" s="550">
        <v>1759200</v>
      </c>
    </row>
    <row r="2360" spans="1:18">
      <c r="A2360" s="626" t="s">
        <v>1804</v>
      </c>
      <c r="B2360" s="626" t="s">
        <v>2500</v>
      </c>
      <c r="C2360" s="550">
        <v>7404000</v>
      </c>
      <c r="D2360" s="550">
        <v>0</v>
      </c>
      <c r="E2360" s="550">
        <v>0</v>
      </c>
      <c r="F2360" s="550">
        <v>0</v>
      </c>
      <c r="G2360" s="550">
        <v>0</v>
      </c>
      <c r="H2360" s="550">
        <v>0</v>
      </c>
      <c r="I2360" s="550">
        <v>0</v>
      </c>
      <c r="J2360" s="550">
        <v>0</v>
      </c>
      <c r="K2360" s="550">
        <v>7404000</v>
      </c>
      <c r="L2360" s="550">
        <v>7268300</v>
      </c>
      <c r="M2360" s="550">
        <v>7268300</v>
      </c>
      <c r="N2360" s="550">
        <v>0</v>
      </c>
      <c r="O2360" s="550">
        <v>0</v>
      </c>
      <c r="P2360" s="550">
        <v>0</v>
      </c>
      <c r="Q2360" s="550">
        <v>0</v>
      </c>
      <c r="R2360" s="550">
        <v>135700</v>
      </c>
    </row>
    <row r="2361" spans="1:18">
      <c r="A2361" s="622" t="s">
        <v>1805</v>
      </c>
      <c r="B2361" s="622" t="s">
        <v>321</v>
      </c>
      <c r="C2361" s="551">
        <v>1300000</v>
      </c>
      <c r="D2361" s="551">
        <v>0</v>
      </c>
      <c r="E2361" s="551">
        <v>0</v>
      </c>
      <c r="F2361" s="551">
        <v>0</v>
      </c>
      <c r="G2361" s="551">
        <v>0</v>
      </c>
      <c r="H2361" s="551">
        <v>0</v>
      </c>
      <c r="I2361" s="551">
        <v>0</v>
      </c>
      <c r="J2361" s="551">
        <v>0</v>
      </c>
      <c r="K2361" s="551">
        <v>1300000</v>
      </c>
      <c r="L2361" s="551">
        <v>1293500</v>
      </c>
      <c r="M2361" s="551">
        <v>1293500</v>
      </c>
      <c r="N2361" s="551">
        <v>0</v>
      </c>
      <c r="O2361" s="551">
        <v>0</v>
      </c>
      <c r="P2361" s="551">
        <v>0</v>
      </c>
      <c r="Q2361" s="551">
        <v>0</v>
      </c>
      <c r="R2361" s="551">
        <v>6500</v>
      </c>
    </row>
    <row r="2362" spans="1:18">
      <c r="A2362" s="626" t="s">
        <v>1806</v>
      </c>
      <c r="B2362" s="626" t="s">
        <v>144</v>
      </c>
      <c r="C2362" s="550">
        <v>1300000</v>
      </c>
      <c r="D2362" s="550">
        <v>0</v>
      </c>
      <c r="E2362" s="550">
        <v>0</v>
      </c>
      <c r="F2362" s="550">
        <v>0</v>
      </c>
      <c r="G2362" s="550"/>
      <c r="H2362" s="550">
        <v>0</v>
      </c>
      <c r="I2362" s="550"/>
      <c r="J2362" s="550">
        <v>0</v>
      </c>
      <c r="K2362" s="550">
        <v>1300000</v>
      </c>
      <c r="L2362" s="550">
        <v>1293500</v>
      </c>
      <c r="M2362" s="550">
        <v>1293500</v>
      </c>
      <c r="N2362" s="550">
        <v>0</v>
      </c>
      <c r="O2362" s="550">
        <v>0</v>
      </c>
      <c r="P2362" s="550">
        <v>0</v>
      </c>
      <c r="Q2362" s="550">
        <v>0</v>
      </c>
      <c r="R2362" s="550">
        <v>6500</v>
      </c>
    </row>
    <row r="2363" spans="1:18">
      <c r="A2363" s="622" t="s">
        <v>1805</v>
      </c>
      <c r="B2363" s="622" t="s">
        <v>160</v>
      </c>
      <c r="C2363" s="551">
        <v>1000000</v>
      </c>
      <c r="D2363" s="551">
        <v>0</v>
      </c>
      <c r="E2363" s="551">
        <v>0</v>
      </c>
      <c r="F2363" s="551">
        <v>0</v>
      </c>
      <c r="G2363" s="551">
        <v>0</v>
      </c>
      <c r="H2363" s="551">
        <v>0</v>
      </c>
      <c r="I2363" s="551">
        <v>0</v>
      </c>
      <c r="J2363" s="551">
        <v>0</v>
      </c>
      <c r="K2363" s="551">
        <v>1000000</v>
      </c>
      <c r="L2363" s="551">
        <v>990000</v>
      </c>
      <c r="M2363" s="551">
        <v>990000</v>
      </c>
      <c r="N2363" s="551">
        <v>0</v>
      </c>
      <c r="O2363" s="551">
        <v>0</v>
      </c>
      <c r="P2363" s="551">
        <v>0</v>
      </c>
      <c r="Q2363" s="551">
        <v>0</v>
      </c>
      <c r="R2363" s="551">
        <v>10000</v>
      </c>
    </row>
    <row r="2364" spans="1:18">
      <c r="A2364" s="626" t="s">
        <v>1806</v>
      </c>
      <c r="B2364" s="626" t="s">
        <v>161</v>
      </c>
      <c r="C2364" s="550">
        <v>1000000</v>
      </c>
      <c r="D2364" s="550">
        <v>0</v>
      </c>
      <c r="E2364" s="550">
        <v>0</v>
      </c>
      <c r="F2364" s="550">
        <v>0</v>
      </c>
      <c r="G2364" s="550"/>
      <c r="H2364" s="550">
        <v>0</v>
      </c>
      <c r="I2364" s="550"/>
      <c r="J2364" s="550">
        <v>0</v>
      </c>
      <c r="K2364" s="550">
        <v>1000000</v>
      </c>
      <c r="L2364" s="550">
        <v>990000</v>
      </c>
      <c r="M2364" s="550">
        <v>990000</v>
      </c>
      <c r="N2364" s="550">
        <v>0</v>
      </c>
      <c r="O2364" s="550">
        <v>0</v>
      </c>
      <c r="P2364" s="550">
        <v>0</v>
      </c>
      <c r="Q2364" s="550">
        <v>0</v>
      </c>
      <c r="R2364" s="550">
        <v>10000</v>
      </c>
    </row>
    <row r="2365" spans="1:18">
      <c r="A2365" s="622" t="s">
        <v>1805</v>
      </c>
      <c r="B2365" s="622" t="s">
        <v>235</v>
      </c>
      <c r="C2365" s="551">
        <v>3904000</v>
      </c>
      <c r="D2365" s="551">
        <v>0</v>
      </c>
      <c r="E2365" s="551">
        <v>0</v>
      </c>
      <c r="F2365" s="551">
        <v>400000</v>
      </c>
      <c r="G2365" s="551">
        <v>0</v>
      </c>
      <c r="H2365" s="551">
        <v>0</v>
      </c>
      <c r="I2365" s="551">
        <v>0</v>
      </c>
      <c r="J2365" s="551">
        <v>400000</v>
      </c>
      <c r="K2365" s="551">
        <v>4304000</v>
      </c>
      <c r="L2365" s="551">
        <v>4298310</v>
      </c>
      <c r="M2365" s="551">
        <v>4298310</v>
      </c>
      <c r="N2365" s="551">
        <v>0</v>
      </c>
      <c r="O2365" s="551">
        <v>0</v>
      </c>
      <c r="P2365" s="551">
        <v>0</v>
      </c>
      <c r="Q2365" s="551">
        <v>0</v>
      </c>
      <c r="R2365" s="551">
        <v>5690</v>
      </c>
    </row>
    <row r="2366" spans="1:18">
      <c r="A2366" s="626" t="s">
        <v>1806</v>
      </c>
      <c r="B2366" s="626" t="s">
        <v>235</v>
      </c>
      <c r="C2366" s="550">
        <v>3904000</v>
      </c>
      <c r="D2366" s="550">
        <v>0</v>
      </c>
      <c r="E2366" s="550">
        <v>0</v>
      </c>
      <c r="F2366" s="550">
        <v>400000</v>
      </c>
      <c r="G2366" s="550"/>
      <c r="H2366" s="550">
        <v>0</v>
      </c>
      <c r="I2366" s="550"/>
      <c r="J2366" s="550">
        <v>400000</v>
      </c>
      <c r="K2366" s="550">
        <v>4304000</v>
      </c>
      <c r="L2366" s="550">
        <v>4298310</v>
      </c>
      <c r="M2366" s="550">
        <v>4298310</v>
      </c>
      <c r="N2366" s="550">
        <v>0</v>
      </c>
      <c r="O2366" s="550">
        <v>0</v>
      </c>
      <c r="P2366" s="550">
        <v>0</v>
      </c>
      <c r="Q2366" s="550">
        <v>0</v>
      </c>
      <c r="R2366" s="550">
        <v>5690</v>
      </c>
    </row>
    <row r="2367" spans="1:18">
      <c r="A2367" s="622" t="s">
        <v>1805</v>
      </c>
      <c r="B2367" s="622" t="s">
        <v>322</v>
      </c>
      <c r="C2367" s="551">
        <v>700000</v>
      </c>
      <c r="D2367" s="551">
        <v>0</v>
      </c>
      <c r="E2367" s="551">
        <v>0</v>
      </c>
      <c r="F2367" s="551">
        <v>-400000</v>
      </c>
      <c r="G2367" s="551">
        <v>0</v>
      </c>
      <c r="H2367" s="551">
        <v>0</v>
      </c>
      <c r="I2367" s="551">
        <v>0</v>
      </c>
      <c r="J2367" s="551">
        <v>-400000</v>
      </c>
      <c r="K2367" s="551">
        <v>300000</v>
      </c>
      <c r="L2367" s="551">
        <v>233600</v>
      </c>
      <c r="M2367" s="551">
        <v>233600</v>
      </c>
      <c r="N2367" s="551">
        <v>0</v>
      </c>
      <c r="O2367" s="551">
        <v>0</v>
      </c>
      <c r="P2367" s="551">
        <v>0</v>
      </c>
      <c r="Q2367" s="551">
        <v>0</v>
      </c>
      <c r="R2367" s="551">
        <v>66400</v>
      </c>
    </row>
    <row r="2368" spans="1:18">
      <c r="A2368" s="626" t="s">
        <v>1806</v>
      </c>
      <c r="B2368" s="626" t="s">
        <v>323</v>
      </c>
      <c r="C2368" s="550">
        <v>700000</v>
      </c>
      <c r="D2368" s="550">
        <v>0</v>
      </c>
      <c r="E2368" s="550">
        <v>0</v>
      </c>
      <c r="F2368" s="550">
        <v>-400000</v>
      </c>
      <c r="G2368" s="550"/>
      <c r="H2368" s="550">
        <v>0</v>
      </c>
      <c r="I2368" s="550"/>
      <c r="J2368" s="550">
        <v>-400000</v>
      </c>
      <c r="K2368" s="550">
        <v>300000</v>
      </c>
      <c r="L2368" s="550">
        <v>233600</v>
      </c>
      <c r="M2368" s="550">
        <v>233600</v>
      </c>
      <c r="N2368" s="550">
        <v>0</v>
      </c>
      <c r="O2368" s="550">
        <v>0</v>
      </c>
      <c r="P2368" s="550">
        <v>0</v>
      </c>
      <c r="Q2368" s="550">
        <v>0</v>
      </c>
      <c r="R2368" s="550">
        <v>66400</v>
      </c>
    </row>
    <row r="2369" spans="1:18">
      <c r="A2369" s="622" t="s">
        <v>1805</v>
      </c>
      <c r="B2369" s="622" t="s">
        <v>147</v>
      </c>
      <c r="C2369" s="551">
        <v>500000</v>
      </c>
      <c r="D2369" s="551">
        <v>0</v>
      </c>
      <c r="E2369" s="551">
        <v>0</v>
      </c>
      <c r="F2369" s="551">
        <v>0</v>
      </c>
      <c r="G2369" s="551">
        <v>0</v>
      </c>
      <c r="H2369" s="551">
        <v>0</v>
      </c>
      <c r="I2369" s="551">
        <v>0</v>
      </c>
      <c r="J2369" s="551">
        <v>0</v>
      </c>
      <c r="K2369" s="551">
        <v>500000</v>
      </c>
      <c r="L2369" s="551">
        <v>452890</v>
      </c>
      <c r="M2369" s="551">
        <v>452890</v>
      </c>
      <c r="N2369" s="551">
        <v>0</v>
      </c>
      <c r="O2369" s="551">
        <v>0</v>
      </c>
      <c r="P2369" s="551">
        <v>0</v>
      </c>
      <c r="Q2369" s="551">
        <v>0</v>
      </c>
      <c r="R2369" s="551">
        <v>47110</v>
      </c>
    </row>
    <row r="2370" spans="1:18">
      <c r="A2370" s="626" t="s">
        <v>1806</v>
      </c>
      <c r="B2370" s="626" t="s">
        <v>148</v>
      </c>
      <c r="C2370" s="550">
        <v>500000</v>
      </c>
      <c r="D2370" s="550">
        <v>0</v>
      </c>
      <c r="E2370" s="550">
        <v>0</v>
      </c>
      <c r="F2370" s="550">
        <v>0</v>
      </c>
      <c r="G2370" s="550"/>
      <c r="H2370" s="550">
        <v>0</v>
      </c>
      <c r="I2370" s="550"/>
      <c r="J2370" s="550">
        <v>0</v>
      </c>
      <c r="K2370" s="550">
        <v>500000</v>
      </c>
      <c r="L2370" s="550">
        <v>452890</v>
      </c>
      <c r="M2370" s="550">
        <v>452890</v>
      </c>
      <c r="N2370" s="550">
        <v>0</v>
      </c>
      <c r="O2370" s="550">
        <v>0</v>
      </c>
      <c r="P2370" s="550">
        <v>0</v>
      </c>
      <c r="Q2370" s="550">
        <v>0</v>
      </c>
      <c r="R2370" s="550">
        <v>47110</v>
      </c>
    </row>
    <row r="2371" spans="1:18">
      <c r="A2371" s="626" t="s">
        <v>1804</v>
      </c>
      <c r="B2371" s="626" t="s">
        <v>2501</v>
      </c>
      <c r="C2371" s="550">
        <v>47167000</v>
      </c>
      <c r="D2371" s="550">
        <v>0</v>
      </c>
      <c r="E2371" s="550">
        <v>0</v>
      </c>
      <c r="F2371" s="550">
        <v>0</v>
      </c>
      <c r="G2371" s="550">
        <v>0</v>
      </c>
      <c r="H2371" s="550">
        <v>0</v>
      </c>
      <c r="I2371" s="550">
        <v>0</v>
      </c>
      <c r="J2371" s="550">
        <v>0</v>
      </c>
      <c r="K2371" s="550">
        <v>47167000</v>
      </c>
      <c r="L2371" s="550">
        <v>46839380</v>
      </c>
      <c r="M2371" s="550">
        <v>46839380</v>
      </c>
      <c r="N2371" s="550">
        <v>0</v>
      </c>
      <c r="O2371" s="550">
        <v>0</v>
      </c>
      <c r="P2371" s="550">
        <v>0</v>
      </c>
      <c r="Q2371" s="550">
        <v>0</v>
      </c>
      <c r="R2371" s="550">
        <v>327620</v>
      </c>
    </row>
    <row r="2372" spans="1:18">
      <c r="A2372" s="622" t="s">
        <v>1805</v>
      </c>
      <c r="B2372" s="622" t="s">
        <v>321</v>
      </c>
      <c r="C2372" s="551">
        <v>7321000</v>
      </c>
      <c r="D2372" s="551">
        <v>0</v>
      </c>
      <c r="E2372" s="551">
        <v>0</v>
      </c>
      <c r="F2372" s="551">
        <v>330000</v>
      </c>
      <c r="G2372" s="551">
        <v>0</v>
      </c>
      <c r="H2372" s="551">
        <v>0</v>
      </c>
      <c r="I2372" s="551">
        <v>0</v>
      </c>
      <c r="J2372" s="551">
        <v>330000</v>
      </c>
      <c r="K2372" s="551">
        <v>7651000</v>
      </c>
      <c r="L2372" s="551">
        <v>7651000</v>
      </c>
      <c r="M2372" s="551">
        <v>7651000</v>
      </c>
      <c r="N2372" s="551">
        <v>0</v>
      </c>
      <c r="O2372" s="551">
        <v>0</v>
      </c>
      <c r="P2372" s="551">
        <v>0</v>
      </c>
      <c r="Q2372" s="551">
        <v>0</v>
      </c>
      <c r="R2372" s="551">
        <v>0</v>
      </c>
    </row>
    <row r="2373" spans="1:18">
      <c r="A2373" s="626" t="s">
        <v>1806</v>
      </c>
      <c r="B2373" s="626" t="s">
        <v>144</v>
      </c>
      <c r="C2373" s="550">
        <v>6151000</v>
      </c>
      <c r="D2373" s="550">
        <v>0</v>
      </c>
      <c r="E2373" s="550">
        <v>0</v>
      </c>
      <c r="F2373" s="550">
        <v>330000</v>
      </c>
      <c r="G2373" s="550"/>
      <c r="H2373" s="550">
        <v>0</v>
      </c>
      <c r="I2373" s="550"/>
      <c r="J2373" s="550">
        <v>330000</v>
      </c>
      <c r="K2373" s="550">
        <v>6481000</v>
      </c>
      <c r="L2373" s="550">
        <v>6481000</v>
      </c>
      <c r="M2373" s="550">
        <v>6481000</v>
      </c>
      <c r="N2373" s="550">
        <v>0</v>
      </c>
      <c r="O2373" s="550">
        <v>0</v>
      </c>
      <c r="P2373" s="550">
        <v>0</v>
      </c>
      <c r="Q2373" s="550">
        <v>0</v>
      </c>
      <c r="R2373" s="550">
        <v>0</v>
      </c>
    </row>
    <row r="2374" spans="1:18">
      <c r="A2374" s="626" t="s">
        <v>1806</v>
      </c>
      <c r="B2374" s="626" t="s">
        <v>220</v>
      </c>
      <c r="C2374" s="550">
        <v>1170000</v>
      </c>
      <c r="D2374" s="550">
        <v>0</v>
      </c>
      <c r="E2374" s="550">
        <v>0</v>
      </c>
      <c r="F2374" s="550">
        <v>0</v>
      </c>
      <c r="G2374" s="550"/>
      <c r="H2374" s="550">
        <v>0</v>
      </c>
      <c r="I2374" s="550"/>
      <c r="J2374" s="550">
        <v>0</v>
      </c>
      <c r="K2374" s="550">
        <v>1170000</v>
      </c>
      <c r="L2374" s="550">
        <v>1170000</v>
      </c>
      <c r="M2374" s="550">
        <v>1170000</v>
      </c>
      <c r="N2374" s="550">
        <v>0</v>
      </c>
      <c r="O2374" s="550">
        <v>0</v>
      </c>
      <c r="P2374" s="550">
        <v>0</v>
      </c>
      <c r="Q2374" s="550">
        <v>0</v>
      </c>
      <c r="R2374" s="550">
        <v>0</v>
      </c>
    </row>
    <row r="2375" spans="1:18">
      <c r="A2375" s="622" t="s">
        <v>1805</v>
      </c>
      <c r="B2375" s="622" t="s">
        <v>278</v>
      </c>
      <c r="C2375" s="551">
        <v>2150000</v>
      </c>
      <c r="D2375" s="551">
        <v>0</v>
      </c>
      <c r="E2375" s="551">
        <v>0</v>
      </c>
      <c r="F2375" s="551">
        <v>-2000000</v>
      </c>
      <c r="G2375" s="551">
        <v>0</v>
      </c>
      <c r="H2375" s="551">
        <v>0</v>
      </c>
      <c r="I2375" s="551">
        <v>0</v>
      </c>
      <c r="J2375" s="551">
        <v>-2000000</v>
      </c>
      <c r="K2375" s="551">
        <v>150000</v>
      </c>
      <c r="L2375" s="551">
        <v>148900</v>
      </c>
      <c r="M2375" s="551">
        <v>148900</v>
      </c>
      <c r="N2375" s="551">
        <v>0</v>
      </c>
      <c r="O2375" s="551">
        <v>0</v>
      </c>
      <c r="P2375" s="551">
        <v>0</v>
      </c>
      <c r="Q2375" s="551">
        <v>0</v>
      </c>
      <c r="R2375" s="551">
        <v>1100</v>
      </c>
    </row>
    <row r="2376" spans="1:18">
      <c r="A2376" s="626" t="s">
        <v>1806</v>
      </c>
      <c r="B2376" s="626" t="s">
        <v>1280</v>
      </c>
      <c r="C2376" s="550">
        <v>2150000</v>
      </c>
      <c r="D2376" s="550">
        <v>0</v>
      </c>
      <c r="E2376" s="550">
        <v>0</v>
      </c>
      <c r="F2376" s="550">
        <v>-2000000</v>
      </c>
      <c r="G2376" s="550"/>
      <c r="H2376" s="550">
        <v>0</v>
      </c>
      <c r="I2376" s="550"/>
      <c r="J2376" s="550">
        <v>-2000000</v>
      </c>
      <c r="K2376" s="550">
        <v>150000</v>
      </c>
      <c r="L2376" s="550">
        <v>148900</v>
      </c>
      <c r="M2376" s="550">
        <v>148900</v>
      </c>
      <c r="N2376" s="550">
        <v>0</v>
      </c>
      <c r="O2376" s="550">
        <v>0</v>
      </c>
      <c r="P2376" s="550">
        <v>0</v>
      </c>
      <c r="Q2376" s="550">
        <v>0</v>
      </c>
      <c r="R2376" s="550">
        <v>1100</v>
      </c>
    </row>
    <row r="2377" spans="1:18">
      <c r="A2377" s="622" t="s">
        <v>1805</v>
      </c>
      <c r="B2377" s="622" t="s">
        <v>1823</v>
      </c>
      <c r="C2377" s="551">
        <v>2816000</v>
      </c>
      <c r="D2377" s="551">
        <v>0</v>
      </c>
      <c r="E2377" s="551">
        <v>0</v>
      </c>
      <c r="F2377" s="551">
        <v>0</v>
      </c>
      <c r="G2377" s="551">
        <v>0</v>
      </c>
      <c r="H2377" s="551">
        <v>0</v>
      </c>
      <c r="I2377" s="551">
        <v>0</v>
      </c>
      <c r="J2377" s="551">
        <v>0</v>
      </c>
      <c r="K2377" s="551">
        <v>2816000</v>
      </c>
      <c r="L2377" s="551">
        <v>2816000</v>
      </c>
      <c r="M2377" s="551">
        <v>2816000</v>
      </c>
      <c r="N2377" s="551">
        <v>0</v>
      </c>
      <c r="O2377" s="551">
        <v>0</v>
      </c>
      <c r="P2377" s="551">
        <v>0</v>
      </c>
      <c r="Q2377" s="551">
        <v>0</v>
      </c>
      <c r="R2377" s="551">
        <v>0</v>
      </c>
    </row>
    <row r="2378" spans="1:18">
      <c r="A2378" s="626" t="s">
        <v>1806</v>
      </c>
      <c r="B2378" s="626" t="s">
        <v>260</v>
      </c>
      <c r="C2378" s="550">
        <v>1716000</v>
      </c>
      <c r="D2378" s="550">
        <v>0</v>
      </c>
      <c r="E2378" s="550">
        <v>0</v>
      </c>
      <c r="F2378" s="550">
        <v>0</v>
      </c>
      <c r="G2378" s="550"/>
      <c r="H2378" s="550">
        <v>0</v>
      </c>
      <c r="I2378" s="550"/>
      <c r="J2378" s="550">
        <v>0</v>
      </c>
      <c r="K2378" s="550">
        <v>1716000</v>
      </c>
      <c r="L2378" s="550">
        <v>1716000</v>
      </c>
      <c r="M2378" s="550">
        <v>1716000</v>
      </c>
      <c r="N2378" s="550">
        <v>0</v>
      </c>
      <c r="O2378" s="550">
        <v>0</v>
      </c>
      <c r="P2378" s="550">
        <v>0</v>
      </c>
      <c r="Q2378" s="550">
        <v>0</v>
      </c>
      <c r="R2378" s="550">
        <v>0</v>
      </c>
    </row>
    <row r="2379" spans="1:18">
      <c r="A2379" s="626" t="s">
        <v>1806</v>
      </c>
      <c r="B2379" s="626" t="s">
        <v>2506</v>
      </c>
      <c r="C2379" s="550">
        <v>1100000</v>
      </c>
      <c r="D2379" s="550">
        <v>0</v>
      </c>
      <c r="E2379" s="550">
        <v>0</v>
      </c>
      <c r="F2379" s="550">
        <v>0</v>
      </c>
      <c r="G2379" s="550"/>
      <c r="H2379" s="550">
        <v>0</v>
      </c>
      <c r="I2379" s="550"/>
      <c r="J2379" s="550">
        <v>0</v>
      </c>
      <c r="K2379" s="550">
        <v>1100000</v>
      </c>
      <c r="L2379" s="550">
        <v>1100000</v>
      </c>
      <c r="M2379" s="550">
        <v>1100000</v>
      </c>
      <c r="N2379" s="550">
        <v>0</v>
      </c>
      <c r="O2379" s="550">
        <v>0</v>
      </c>
      <c r="P2379" s="550">
        <v>0</v>
      </c>
      <c r="Q2379" s="550">
        <v>0</v>
      </c>
      <c r="R2379" s="550">
        <v>0</v>
      </c>
    </row>
    <row r="2380" spans="1:18">
      <c r="A2380" s="622" t="s">
        <v>1805</v>
      </c>
      <c r="B2380" s="622" t="s">
        <v>160</v>
      </c>
      <c r="C2380" s="551">
        <v>6800000</v>
      </c>
      <c r="D2380" s="551">
        <v>0</v>
      </c>
      <c r="E2380" s="551">
        <v>0</v>
      </c>
      <c r="F2380" s="551">
        <v>2595000</v>
      </c>
      <c r="G2380" s="551">
        <v>0</v>
      </c>
      <c r="H2380" s="551">
        <v>0</v>
      </c>
      <c r="I2380" s="551">
        <v>0</v>
      </c>
      <c r="J2380" s="551">
        <v>2595000</v>
      </c>
      <c r="K2380" s="551">
        <v>9395000</v>
      </c>
      <c r="L2380" s="551">
        <v>9378300</v>
      </c>
      <c r="M2380" s="551">
        <v>9378300</v>
      </c>
      <c r="N2380" s="551">
        <v>0</v>
      </c>
      <c r="O2380" s="551">
        <v>0</v>
      </c>
      <c r="P2380" s="551">
        <v>0</v>
      </c>
      <c r="Q2380" s="551">
        <v>0</v>
      </c>
      <c r="R2380" s="551">
        <v>16700</v>
      </c>
    </row>
    <row r="2381" spans="1:18">
      <c r="A2381" s="626" t="s">
        <v>1806</v>
      </c>
      <c r="B2381" s="626" t="s">
        <v>280</v>
      </c>
      <c r="C2381" s="550">
        <v>1000000</v>
      </c>
      <c r="D2381" s="550">
        <v>0</v>
      </c>
      <c r="E2381" s="550">
        <v>0</v>
      </c>
      <c r="F2381" s="550">
        <v>3215000</v>
      </c>
      <c r="G2381" s="550"/>
      <c r="H2381" s="550">
        <v>0</v>
      </c>
      <c r="I2381" s="550"/>
      <c r="J2381" s="550">
        <v>3215000</v>
      </c>
      <c r="K2381" s="550">
        <v>4215000</v>
      </c>
      <c r="L2381" s="550">
        <v>4204100</v>
      </c>
      <c r="M2381" s="550">
        <v>4204100</v>
      </c>
      <c r="N2381" s="550">
        <v>0</v>
      </c>
      <c r="O2381" s="550">
        <v>0</v>
      </c>
      <c r="P2381" s="550">
        <v>0</v>
      </c>
      <c r="Q2381" s="550">
        <v>0</v>
      </c>
      <c r="R2381" s="550">
        <v>10900</v>
      </c>
    </row>
    <row r="2382" spans="1:18">
      <c r="A2382" s="626" t="s">
        <v>1806</v>
      </c>
      <c r="B2382" s="626" t="s">
        <v>364</v>
      </c>
      <c r="C2382" s="550">
        <v>5800000</v>
      </c>
      <c r="D2382" s="550">
        <v>0</v>
      </c>
      <c r="E2382" s="550">
        <v>0</v>
      </c>
      <c r="F2382" s="550">
        <v>-620000</v>
      </c>
      <c r="G2382" s="550"/>
      <c r="H2382" s="550">
        <v>0</v>
      </c>
      <c r="I2382" s="550"/>
      <c r="J2382" s="550">
        <v>-620000</v>
      </c>
      <c r="K2382" s="550">
        <v>5180000</v>
      </c>
      <c r="L2382" s="550">
        <v>5174200</v>
      </c>
      <c r="M2382" s="550">
        <v>5174200</v>
      </c>
      <c r="N2382" s="550">
        <v>0</v>
      </c>
      <c r="O2382" s="550">
        <v>0</v>
      </c>
      <c r="P2382" s="550">
        <v>0</v>
      </c>
      <c r="Q2382" s="550">
        <v>0</v>
      </c>
      <c r="R2382" s="550">
        <v>5800</v>
      </c>
    </row>
    <row r="2383" spans="1:18">
      <c r="A2383" s="622" t="s">
        <v>1805</v>
      </c>
      <c r="B2383" s="622" t="s">
        <v>235</v>
      </c>
      <c r="C2383" s="551">
        <v>17000000</v>
      </c>
      <c r="D2383" s="551">
        <v>0</v>
      </c>
      <c r="E2383" s="551">
        <v>0</v>
      </c>
      <c r="F2383" s="551">
        <v>0</v>
      </c>
      <c r="G2383" s="551">
        <v>0</v>
      </c>
      <c r="H2383" s="551">
        <v>0</v>
      </c>
      <c r="I2383" s="551">
        <v>0</v>
      </c>
      <c r="J2383" s="551">
        <v>0</v>
      </c>
      <c r="K2383" s="551">
        <v>17000000</v>
      </c>
      <c r="L2383" s="551">
        <v>16998150</v>
      </c>
      <c r="M2383" s="551">
        <v>16998150</v>
      </c>
      <c r="N2383" s="551">
        <v>0</v>
      </c>
      <c r="O2383" s="551">
        <v>0</v>
      </c>
      <c r="P2383" s="551">
        <v>0</v>
      </c>
      <c r="Q2383" s="551">
        <v>0</v>
      </c>
      <c r="R2383" s="551">
        <v>1850</v>
      </c>
    </row>
    <row r="2384" spans="1:18">
      <c r="A2384" s="626" t="s">
        <v>1806</v>
      </c>
      <c r="B2384" s="626" t="s">
        <v>235</v>
      </c>
      <c r="C2384" s="550">
        <v>17000000</v>
      </c>
      <c r="D2384" s="550">
        <v>0</v>
      </c>
      <c r="E2384" s="550">
        <v>0</v>
      </c>
      <c r="F2384" s="550">
        <v>0</v>
      </c>
      <c r="G2384" s="550"/>
      <c r="H2384" s="550">
        <v>0</v>
      </c>
      <c r="I2384" s="550"/>
      <c r="J2384" s="550">
        <v>0</v>
      </c>
      <c r="K2384" s="550">
        <v>17000000</v>
      </c>
      <c r="L2384" s="550">
        <v>16998150</v>
      </c>
      <c r="M2384" s="550">
        <v>16998150</v>
      </c>
      <c r="N2384" s="550">
        <v>0</v>
      </c>
      <c r="O2384" s="550">
        <v>0</v>
      </c>
      <c r="P2384" s="550">
        <v>0</v>
      </c>
      <c r="Q2384" s="550">
        <v>0</v>
      </c>
      <c r="R2384" s="550">
        <v>1850</v>
      </c>
    </row>
    <row r="2385" spans="1:18">
      <c r="A2385" s="622" t="s">
        <v>1805</v>
      </c>
      <c r="B2385" s="622" t="s">
        <v>145</v>
      </c>
      <c r="C2385" s="551">
        <v>4110000</v>
      </c>
      <c r="D2385" s="551">
        <v>0</v>
      </c>
      <c r="E2385" s="551">
        <v>0</v>
      </c>
      <c r="F2385" s="551">
        <v>0</v>
      </c>
      <c r="G2385" s="551">
        <v>0</v>
      </c>
      <c r="H2385" s="551">
        <v>0</v>
      </c>
      <c r="I2385" s="551">
        <v>0</v>
      </c>
      <c r="J2385" s="551">
        <v>0</v>
      </c>
      <c r="K2385" s="551">
        <v>4110000</v>
      </c>
      <c r="L2385" s="551">
        <v>4109350</v>
      </c>
      <c r="M2385" s="551">
        <v>4109350</v>
      </c>
      <c r="N2385" s="551">
        <v>0</v>
      </c>
      <c r="O2385" s="551">
        <v>0</v>
      </c>
      <c r="P2385" s="551">
        <v>0</v>
      </c>
      <c r="Q2385" s="551">
        <v>0</v>
      </c>
      <c r="R2385" s="551">
        <v>650</v>
      </c>
    </row>
    <row r="2386" spans="1:18">
      <c r="A2386" s="626" t="s">
        <v>1806</v>
      </c>
      <c r="B2386" s="626" t="s">
        <v>146</v>
      </c>
      <c r="C2386" s="550">
        <v>4110000</v>
      </c>
      <c r="D2386" s="550">
        <v>0</v>
      </c>
      <c r="E2386" s="550">
        <v>0</v>
      </c>
      <c r="F2386" s="550">
        <v>0</v>
      </c>
      <c r="G2386" s="550"/>
      <c r="H2386" s="550">
        <v>0</v>
      </c>
      <c r="I2386" s="550"/>
      <c r="J2386" s="550">
        <v>0</v>
      </c>
      <c r="K2386" s="550">
        <v>4110000</v>
      </c>
      <c r="L2386" s="550">
        <v>4109350</v>
      </c>
      <c r="M2386" s="550">
        <v>4109350</v>
      </c>
      <c r="N2386" s="550">
        <v>0</v>
      </c>
      <c r="O2386" s="550">
        <v>0</v>
      </c>
      <c r="P2386" s="550">
        <v>0</v>
      </c>
      <c r="Q2386" s="550">
        <v>0</v>
      </c>
      <c r="R2386" s="550">
        <v>650</v>
      </c>
    </row>
    <row r="2387" spans="1:18">
      <c r="A2387" s="622" t="s">
        <v>1805</v>
      </c>
      <c r="B2387" s="622" t="s">
        <v>192</v>
      </c>
      <c r="C2387" s="551">
        <v>150000</v>
      </c>
      <c r="D2387" s="551">
        <v>0</v>
      </c>
      <c r="E2387" s="551">
        <v>0</v>
      </c>
      <c r="F2387" s="551">
        <v>0</v>
      </c>
      <c r="G2387" s="551">
        <v>0</v>
      </c>
      <c r="H2387" s="551">
        <v>0</v>
      </c>
      <c r="I2387" s="551">
        <v>0</v>
      </c>
      <c r="J2387" s="551">
        <v>0</v>
      </c>
      <c r="K2387" s="551">
        <v>150000</v>
      </c>
      <c r="L2387" s="551">
        <v>142880</v>
      </c>
      <c r="M2387" s="551">
        <v>142880</v>
      </c>
      <c r="N2387" s="551">
        <v>0</v>
      </c>
      <c r="O2387" s="551">
        <v>0</v>
      </c>
      <c r="P2387" s="551">
        <v>0</v>
      </c>
      <c r="Q2387" s="551">
        <v>0</v>
      </c>
      <c r="R2387" s="551">
        <v>7120</v>
      </c>
    </row>
    <row r="2388" spans="1:18">
      <c r="A2388" s="626" t="s">
        <v>1806</v>
      </c>
      <c r="B2388" s="626" t="s">
        <v>225</v>
      </c>
      <c r="C2388" s="550">
        <v>150000</v>
      </c>
      <c r="D2388" s="550">
        <v>0</v>
      </c>
      <c r="E2388" s="550">
        <v>0</v>
      </c>
      <c r="F2388" s="550">
        <v>0</v>
      </c>
      <c r="G2388" s="550"/>
      <c r="H2388" s="550">
        <v>0</v>
      </c>
      <c r="I2388" s="550"/>
      <c r="J2388" s="550">
        <v>0</v>
      </c>
      <c r="K2388" s="550">
        <v>150000</v>
      </c>
      <c r="L2388" s="550">
        <v>142880</v>
      </c>
      <c r="M2388" s="550">
        <v>142880</v>
      </c>
      <c r="N2388" s="550">
        <v>0</v>
      </c>
      <c r="O2388" s="550">
        <v>0</v>
      </c>
      <c r="P2388" s="550">
        <v>0</v>
      </c>
      <c r="Q2388" s="550">
        <v>0</v>
      </c>
      <c r="R2388" s="550">
        <v>7120</v>
      </c>
    </row>
    <row r="2389" spans="1:18">
      <c r="A2389" s="622" t="s">
        <v>1805</v>
      </c>
      <c r="B2389" s="622" t="s">
        <v>322</v>
      </c>
      <c r="C2389" s="551">
        <v>2500000</v>
      </c>
      <c r="D2389" s="551">
        <v>0</v>
      </c>
      <c r="E2389" s="551">
        <v>0</v>
      </c>
      <c r="F2389" s="551">
        <v>-925000</v>
      </c>
      <c r="G2389" s="551">
        <v>0</v>
      </c>
      <c r="H2389" s="551">
        <v>0</v>
      </c>
      <c r="I2389" s="551">
        <v>0</v>
      </c>
      <c r="J2389" s="551">
        <v>-925000</v>
      </c>
      <c r="K2389" s="551">
        <v>1575000</v>
      </c>
      <c r="L2389" s="551">
        <v>1274800</v>
      </c>
      <c r="M2389" s="551">
        <v>1274800</v>
      </c>
      <c r="N2389" s="551">
        <v>0</v>
      </c>
      <c r="O2389" s="551">
        <v>0</v>
      </c>
      <c r="P2389" s="551">
        <v>0</v>
      </c>
      <c r="Q2389" s="551">
        <v>0</v>
      </c>
      <c r="R2389" s="551">
        <v>300200</v>
      </c>
    </row>
    <row r="2390" spans="1:18">
      <c r="A2390" s="626" t="s">
        <v>1806</v>
      </c>
      <c r="B2390" s="626" t="s">
        <v>323</v>
      </c>
      <c r="C2390" s="550">
        <v>2500000</v>
      </c>
      <c r="D2390" s="550">
        <v>0</v>
      </c>
      <c r="E2390" s="550">
        <v>0</v>
      </c>
      <c r="F2390" s="550">
        <v>-925000</v>
      </c>
      <c r="G2390" s="550"/>
      <c r="H2390" s="550">
        <v>0</v>
      </c>
      <c r="I2390" s="550"/>
      <c r="J2390" s="550">
        <v>-925000</v>
      </c>
      <c r="K2390" s="550">
        <v>1575000</v>
      </c>
      <c r="L2390" s="550">
        <v>1274800</v>
      </c>
      <c r="M2390" s="550">
        <v>1274800</v>
      </c>
      <c r="N2390" s="550">
        <v>0</v>
      </c>
      <c r="O2390" s="550">
        <v>0</v>
      </c>
      <c r="P2390" s="550">
        <v>0</v>
      </c>
      <c r="Q2390" s="550">
        <v>0</v>
      </c>
      <c r="R2390" s="550">
        <v>300200</v>
      </c>
    </row>
    <row r="2391" spans="1:18">
      <c r="A2391" s="622" t="s">
        <v>1805</v>
      </c>
      <c r="B2391" s="622" t="s">
        <v>147</v>
      </c>
      <c r="C2391" s="551">
        <v>4320000</v>
      </c>
      <c r="D2391" s="551">
        <v>0</v>
      </c>
      <c r="E2391" s="551">
        <v>0</v>
      </c>
      <c r="F2391" s="551">
        <v>0</v>
      </c>
      <c r="G2391" s="551">
        <v>0</v>
      </c>
      <c r="H2391" s="551">
        <v>0</v>
      </c>
      <c r="I2391" s="551">
        <v>0</v>
      </c>
      <c r="J2391" s="551">
        <v>0</v>
      </c>
      <c r="K2391" s="551">
        <v>4320000</v>
      </c>
      <c r="L2391" s="551">
        <v>4320000</v>
      </c>
      <c r="M2391" s="551">
        <v>4320000</v>
      </c>
      <c r="N2391" s="551">
        <v>0</v>
      </c>
      <c r="O2391" s="551">
        <v>0</v>
      </c>
      <c r="P2391" s="551">
        <v>0</v>
      </c>
      <c r="Q2391" s="551">
        <v>0</v>
      </c>
      <c r="R2391" s="551">
        <v>0</v>
      </c>
    </row>
    <row r="2392" spans="1:18">
      <c r="A2392" s="626" t="s">
        <v>1806</v>
      </c>
      <c r="B2392" s="626" t="s">
        <v>149</v>
      </c>
      <c r="C2392" s="550">
        <v>500000</v>
      </c>
      <c r="D2392" s="550">
        <v>0</v>
      </c>
      <c r="E2392" s="550">
        <v>0</v>
      </c>
      <c r="F2392" s="550">
        <v>0</v>
      </c>
      <c r="G2392" s="550"/>
      <c r="H2392" s="550">
        <v>0</v>
      </c>
      <c r="I2392" s="550"/>
      <c r="J2392" s="550">
        <v>0</v>
      </c>
      <c r="K2392" s="550">
        <v>500000</v>
      </c>
      <c r="L2392" s="550">
        <v>500000</v>
      </c>
      <c r="M2392" s="550">
        <v>500000</v>
      </c>
      <c r="N2392" s="550">
        <v>0</v>
      </c>
      <c r="O2392" s="550">
        <v>0</v>
      </c>
      <c r="P2392" s="550">
        <v>0</v>
      </c>
      <c r="Q2392" s="550">
        <v>0</v>
      </c>
      <c r="R2392" s="550">
        <v>0</v>
      </c>
    </row>
    <row r="2393" spans="1:18">
      <c r="A2393" s="626" t="s">
        <v>1806</v>
      </c>
      <c r="B2393" s="626" t="s">
        <v>148</v>
      </c>
      <c r="C2393" s="550">
        <v>3820000</v>
      </c>
      <c r="D2393" s="550">
        <v>0</v>
      </c>
      <c r="E2393" s="550">
        <v>0</v>
      </c>
      <c r="F2393" s="550">
        <v>0</v>
      </c>
      <c r="G2393" s="550"/>
      <c r="H2393" s="550">
        <v>0</v>
      </c>
      <c r="I2393" s="550"/>
      <c r="J2393" s="550">
        <v>0</v>
      </c>
      <c r="K2393" s="550">
        <v>3820000</v>
      </c>
      <c r="L2393" s="550">
        <v>3820000</v>
      </c>
      <c r="M2393" s="550">
        <v>3820000</v>
      </c>
      <c r="N2393" s="550">
        <v>0</v>
      </c>
      <c r="O2393" s="550">
        <v>0</v>
      </c>
      <c r="P2393" s="550">
        <v>0</v>
      </c>
      <c r="Q2393" s="550">
        <v>0</v>
      </c>
      <c r="R2393" s="550">
        <v>0</v>
      </c>
    </row>
    <row r="2394" spans="1:18">
      <c r="A2394" s="626" t="s">
        <v>1804</v>
      </c>
      <c r="B2394" s="626" t="s">
        <v>2503</v>
      </c>
      <c r="C2394" s="550">
        <v>154751000</v>
      </c>
      <c r="D2394" s="550">
        <v>0</v>
      </c>
      <c r="E2394" s="550">
        <v>0</v>
      </c>
      <c r="F2394" s="550">
        <v>0</v>
      </c>
      <c r="G2394" s="550">
        <v>0</v>
      </c>
      <c r="H2394" s="550">
        <v>0</v>
      </c>
      <c r="I2394" s="550">
        <v>0</v>
      </c>
      <c r="J2394" s="550">
        <v>0</v>
      </c>
      <c r="K2394" s="550">
        <v>154751000</v>
      </c>
      <c r="L2394" s="550">
        <v>154120640</v>
      </c>
      <c r="M2394" s="550">
        <v>154120640</v>
      </c>
      <c r="N2394" s="550">
        <v>0</v>
      </c>
      <c r="O2394" s="550">
        <v>0</v>
      </c>
      <c r="P2394" s="550">
        <v>0</v>
      </c>
      <c r="Q2394" s="550">
        <v>0</v>
      </c>
      <c r="R2394" s="550">
        <v>630360</v>
      </c>
    </row>
    <row r="2395" spans="1:18">
      <c r="A2395" s="622" t="s">
        <v>1805</v>
      </c>
      <c r="B2395" s="622" t="s">
        <v>321</v>
      </c>
      <c r="C2395" s="551">
        <v>22601000</v>
      </c>
      <c r="D2395" s="551">
        <v>0</v>
      </c>
      <c r="E2395" s="551">
        <v>0</v>
      </c>
      <c r="F2395" s="551">
        <v>3095000</v>
      </c>
      <c r="G2395" s="551">
        <v>0</v>
      </c>
      <c r="H2395" s="551">
        <v>0</v>
      </c>
      <c r="I2395" s="551">
        <v>0</v>
      </c>
      <c r="J2395" s="551">
        <v>3095000</v>
      </c>
      <c r="K2395" s="551">
        <v>25696000</v>
      </c>
      <c r="L2395" s="551">
        <v>25607480</v>
      </c>
      <c r="M2395" s="551">
        <v>25607480</v>
      </c>
      <c r="N2395" s="551">
        <v>0</v>
      </c>
      <c r="O2395" s="551">
        <v>0</v>
      </c>
      <c r="P2395" s="551">
        <v>0</v>
      </c>
      <c r="Q2395" s="551">
        <v>0</v>
      </c>
      <c r="R2395" s="551">
        <v>88520</v>
      </c>
    </row>
    <row r="2396" spans="1:18">
      <c r="A2396" s="626" t="s">
        <v>1806</v>
      </c>
      <c r="B2396" s="626" t="s">
        <v>144</v>
      </c>
      <c r="C2396" s="550">
        <v>15301000</v>
      </c>
      <c r="D2396" s="550">
        <v>0</v>
      </c>
      <c r="E2396" s="550">
        <v>0</v>
      </c>
      <c r="F2396" s="550">
        <v>1780000</v>
      </c>
      <c r="G2396" s="550"/>
      <c r="H2396" s="550">
        <v>0</v>
      </c>
      <c r="I2396" s="550"/>
      <c r="J2396" s="550">
        <v>1780000</v>
      </c>
      <c r="K2396" s="550">
        <v>17081000</v>
      </c>
      <c r="L2396" s="550">
        <v>17080920</v>
      </c>
      <c r="M2396" s="550">
        <v>17080920</v>
      </c>
      <c r="N2396" s="550">
        <v>0</v>
      </c>
      <c r="O2396" s="550">
        <v>0</v>
      </c>
      <c r="P2396" s="550">
        <v>0</v>
      </c>
      <c r="Q2396" s="550">
        <v>0</v>
      </c>
      <c r="R2396" s="550">
        <v>80</v>
      </c>
    </row>
    <row r="2397" spans="1:18">
      <c r="A2397" s="626" t="s">
        <v>1806</v>
      </c>
      <c r="B2397" s="626" t="s">
        <v>204</v>
      </c>
      <c r="C2397" s="550">
        <v>2700000</v>
      </c>
      <c r="D2397" s="550">
        <v>0</v>
      </c>
      <c r="E2397" s="550">
        <v>0</v>
      </c>
      <c r="F2397" s="550">
        <v>-2105000</v>
      </c>
      <c r="G2397" s="550"/>
      <c r="H2397" s="550">
        <v>0</v>
      </c>
      <c r="I2397" s="550"/>
      <c r="J2397" s="550">
        <v>-2105000</v>
      </c>
      <c r="K2397" s="550">
        <v>595000</v>
      </c>
      <c r="L2397" s="550">
        <v>595000</v>
      </c>
      <c r="M2397" s="550">
        <v>595000</v>
      </c>
      <c r="N2397" s="550">
        <v>0</v>
      </c>
      <c r="O2397" s="550">
        <v>0</v>
      </c>
      <c r="P2397" s="550">
        <v>0</v>
      </c>
      <c r="Q2397" s="550">
        <v>0</v>
      </c>
      <c r="R2397" s="550">
        <v>0</v>
      </c>
    </row>
    <row r="2398" spans="1:18">
      <c r="A2398" s="626" t="s">
        <v>1806</v>
      </c>
      <c r="B2398" s="626" t="s">
        <v>220</v>
      </c>
      <c r="C2398" s="550">
        <v>1500000</v>
      </c>
      <c r="D2398" s="550">
        <v>0</v>
      </c>
      <c r="E2398" s="550">
        <v>0</v>
      </c>
      <c r="F2398" s="550">
        <v>220000</v>
      </c>
      <c r="G2398" s="550"/>
      <c r="H2398" s="550">
        <v>0</v>
      </c>
      <c r="I2398" s="550"/>
      <c r="J2398" s="550">
        <v>220000</v>
      </c>
      <c r="K2398" s="550">
        <v>1720000</v>
      </c>
      <c r="L2398" s="550">
        <v>1633600</v>
      </c>
      <c r="M2398" s="550">
        <v>1633600</v>
      </c>
      <c r="N2398" s="550">
        <v>0</v>
      </c>
      <c r="O2398" s="550">
        <v>0</v>
      </c>
      <c r="P2398" s="550">
        <v>0</v>
      </c>
      <c r="Q2398" s="550">
        <v>0</v>
      </c>
      <c r="R2398" s="550">
        <v>86400</v>
      </c>
    </row>
    <row r="2399" spans="1:18">
      <c r="A2399" s="626" t="s">
        <v>1806</v>
      </c>
      <c r="B2399" s="626" t="s">
        <v>206</v>
      </c>
      <c r="C2399" s="550">
        <v>3100000</v>
      </c>
      <c r="D2399" s="550">
        <v>0</v>
      </c>
      <c r="E2399" s="550">
        <v>0</v>
      </c>
      <c r="F2399" s="550">
        <v>3200000</v>
      </c>
      <c r="G2399" s="550"/>
      <c r="H2399" s="550">
        <v>0</v>
      </c>
      <c r="I2399" s="550"/>
      <c r="J2399" s="550">
        <v>3200000</v>
      </c>
      <c r="K2399" s="550">
        <v>6300000</v>
      </c>
      <c r="L2399" s="550">
        <v>6297960</v>
      </c>
      <c r="M2399" s="550">
        <v>6297960</v>
      </c>
      <c r="N2399" s="550">
        <v>0</v>
      </c>
      <c r="O2399" s="550">
        <v>0</v>
      </c>
      <c r="P2399" s="550">
        <v>0</v>
      </c>
      <c r="Q2399" s="550">
        <v>0</v>
      </c>
      <c r="R2399" s="550">
        <v>2040</v>
      </c>
    </row>
    <row r="2400" spans="1:18">
      <c r="A2400" s="622" t="s">
        <v>1805</v>
      </c>
      <c r="B2400" s="622" t="s">
        <v>278</v>
      </c>
      <c r="C2400" s="551">
        <v>8150000</v>
      </c>
      <c r="D2400" s="551">
        <v>0</v>
      </c>
      <c r="E2400" s="551">
        <v>0</v>
      </c>
      <c r="F2400" s="551">
        <v>-4580000</v>
      </c>
      <c r="G2400" s="551">
        <v>0</v>
      </c>
      <c r="H2400" s="551">
        <v>0</v>
      </c>
      <c r="I2400" s="551">
        <v>0</v>
      </c>
      <c r="J2400" s="551">
        <v>-4580000</v>
      </c>
      <c r="K2400" s="551">
        <v>3570000</v>
      </c>
      <c r="L2400" s="551">
        <v>3238700</v>
      </c>
      <c r="M2400" s="551">
        <v>3238700</v>
      </c>
      <c r="N2400" s="551">
        <v>0</v>
      </c>
      <c r="O2400" s="551">
        <v>0</v>
      </c>
      <c r="P2400" s="551">
        <v>0</v>
      </c>
      <c r="Q2400" s="551">
        <v>0</v>
      </c>
      <c r="R2400" s="551">
        <v>331300</v>
      </c>
    </row>
    <row r="2401" spans="1:18">
      <c r="A2401" s="626" t="s">
        <v>1806</v>
      </c>
      <c r="B2401" s="626" t="s">
        <v>279</v>
      </c>
      <c r="C2401" s="550">
        <v>4650000</v>
      </c>
      <c r="D2401" s="550">
        <v>0</v>
      </c>
      <c r="E2401" s="550">
        <v>0</v>
      </c>
      <c r="F2401" s="550">
        <v>-4180000</v>
      </c>
      <c r="G2401" s="550"/>
      <c r="H2401" s="550">
        <v>0</v>
      </c>
      <c r="I2401" s="550"/>
      <c r="J2401" s="550">
        <v>-4180000</v>
      </c>
      <c r="K2401" s="550">
        <v>470000</v>
      </c>
      <c r="L2401" s="550">
        <v>437000</v>
      </c>
      <c r="M2401" s="550">
        <v>437000</v>
      </c>
      <c r="N2401" s="550">
        <v>0</v>
      </c>
      <c r="O2401" s="550">
        <v>0</v>
      </c>
      <c r="P2401" s="550">
        <v>0</v>
      </c>
      <c r="Q2401" s="550">
        <v>0</v>
      </c>
      <c r="R2401" s="550">
        <v>33000</v>
      </c>
    </row>
    <row r="2402" spans="1:18">
      <c r="A2402" s="626" t="s">
        <v>1806</v>
      </c>
      <c r="B2402" s="626" t="s">
        <v>1280</v>
      </c>
      <c r="C2402" s="550">
        <v>3500000</v>
      </c>
      <c r="D2402" s="550">
        <v>0</v>
      </c>
      <c r="E2402" s="550">
        <v>0</v>
      </c>
      <c r="F2402" s="550">
        <v>-400000</v>
      </c>
      <c r="G2402" s="550"/>
      <c r="H2402" s="550">
        <v>0</v>
      </c>
      <c r="I2402" s="550"/>
      <c r="J2402" s="550">
        <v>-400000</v>
      </c>
      <c r="K2402" s="550">
        <v>3100000</v>
      </c>
      <c r="L2402" s="550">
        <v>2801700</v>
      </c>
      <c r="M2402" s="550">
        <v>2801700</v>
      </c>
      <c r="N2402" s="550">
        <v>0</v>
      </c>
      <c r="O2402" s="550">
        <v>0</v>
      </c>
      <c r="P2402" s="550">
        <v>0</v>
      </c>
      <c r="Q2402" s="550">
        <v>0</v>
      </c>
      <c r="R2402" s="550">
        <v>298300</v>
      </c>
    </row>
    <row r="2403" spans="1:18">
      <c r="A2403" s="622" t="s">
        <v>1805</v>
      </c>
      <c r="B2403" s="622" t="s">
        <v>316</v>
      </c>
      <c r="C2403" s="551">
        <v>16250000</v>
      </c>
      <c r="D2403" s="551">
        <v>0</v>
      </c>
      <c r="E2403" s="551">
        <v>0</v>
      </c>
      <c r="F2403" s="551">
        <v>-930000</v>
      </c>
      <c r="G2403" s="551">
        <v>0</v>
      </c>
      <c r="H2403" s="551">
        <v>0</v>
      </c>
      <c r="I2403" s="551">
        <v>0</v>
      </c>
      <c r="J2403" s="551">
        <v>-930000</v>
      </c>
      <c r="K2403" s="551">
        <v>15320000</v>
      </c>
      <c r="L2403" s="551">
        <v>15320000</v>
      </c>
      <c r="M2403" s="551">
        <v>15320000</v>
      </c>
      <c r="N2403" s="551">
        <v>0</v>
      </c>
      <c r="O2403" s="551">
        <v>0</v>
      </c>
      <c r="P2403" s="551">
        <v>0</v>
      </c>
      <c r="Q2403" s="551">
        <v>0</v>
      </c>
      <c r="R2403" s="551">
        <v>0</v>
      </c>
    </row>
    <row r="2404" spans="1:18">
      <c r="A2404" s="626" t="s">
        <v>1806</v>
      </c>
      <c r="B2404" s="626" t="s">
        <v>2442</v>
      </c>
      <c r="C2404" s="550">
        <v>11000000</v>
      </c>
      <c r="D2404" s="550">
        <v>0</v>
      </c>
      <c r="E2404" s="550">
        <v>0</v>
      </c>
      <c r="F2404" s="550">
        <v>-180000</v>
      </c>
      <c r="G2404" s="550"/>
      <c r="H2404" s="550">
        <v>0</v>
      </c>
      <c r="I2404" s="550"/>
      <c r="J2404" s="550">
        <v>-180000</v>
      </c>
      <c r="K2404" s="550">
        <v>10820000</v>
      </c>
      <c r="L2404" s="550">
        <v>10820000</v>
      </c>
      <c r="M2404" s="550">
        <v>10820000</v>
      </c>
      <c r="N2404" s="550">
        <v>0</v>
      </c>
      <c r="O2404" s="550">
        <v>0</v>
      </c>
      <c r="P2404" s="550">
        <v>0</v>
      </c>
      <c r="Q2404" s="550">
        <v>0</v>
      </c>
      <c r="R2404" s="550">
        <v>0</v>
      </c>
    </row>
    <row r="2405" spans="1:18">
      <c r="A2405" s="626" t="s">
        <v>1806</v>
      </c>
      <c r="B2405" s="626" t="s">
        <v>318</v>
      </c>
      <c r="C2405" s="550">
        <v>5250000</v>
      </c>
      <c r="D2405" s="550">
        <v>0</v>
      </c>
      <c r="E2405" s="550">
        <v>0</v>
      </c>
      <c r="F2405" s="550">
        <v>-750000</v>
      </c>
      <c r="G2405" s="550"/>
      <c r="H2405" s="550">
        <v>0</v>
      </c>
      <c r="I2405" s="550"/>
      <c r="J2405" s="550">
        <v>-750000</v>
      </c>
      <c r="K2405" s="550">
        <v>4500000</v>
      </c>
      <c r="L2405" s="550">
        <v>4500000</v>
      </c>
      <c r="M2405" s="550">
        <v>4500000</v>
      </c>
      <c r="N2405" s="550">
        <v>0</v>
      </c>
      <c r="O2405" s="550">
        <v>0</v>
      </c>
      <c r="P2405" s="550">
        <v>0</v>
      </c>
      <c r="Q2405" s="550">
        <v>0</v>
      </c>
      <c r="R2405" s="550">
        <v>0</v>
      </c>
    </row>
    <row r="2406" spans="1:18">
      <c r="A2406" s="622" t="s">
        <v>1805</v>
      </c>
      <c r="B2406" s="622" t="s">
        <v>1823</v>
      </c>
      <c r="C2406" s="551">
        <v>7000000</v>
      </c>
      <c r="D2406" s="551">
        <v>0</v>
      </c>
      <c r="E2406" s="551">
        <v>0</v>
      </c>
      <c r="F2406" s="551">
        <v>-4600000</v>
      </c>
      <c r="G2406" s="551">
        <v>0</v>
      </c>
      <c r="H2406" s="551">
        <v>0</v>
      </c>
      <c r="I2406" s="551">
        <v>0</v>
      </c>
      <c r="J2406" s="551">
        <v>-4600000</v>
      </c>
      <c r="K2406" s="551">
        <v>2400000</v>
      </c>
      <c r="L2406" s="551">
        <v>2376000</v>
      </c>
      <c r="M2406" s="551">
        <v>2376000</v>
      </c>
      <c r="N2406" s="551">
        <v>0</v>
      </c>
      <c r="O2406" s="551">
        <v>0</v>
      </c>
      <c r="P2406" s="551">
        <v>0</v>
      </c>
      <c r="Q2406" s="551">
        <v>0</v>
      </c>
      <c r="R2406" s="551">
        <v>24000</v>
      </c>
    </row>
    <row r="2407" spans="1:18">
      <c r="A2407" s="626" t="s">
        <v>1806</v>
      </c>
      <c r="B2407" s="626" t="s">
        <v>260</v>
      </c>
      <c r="C2407" s="550">
        <v>7000000</v>
      </c>
      <c r="D2407" s="550">
        <v>0</v>
      </c>
      <c r="E2407" s="550">
        <v>0</v>
      </c>
      <c r="F2407" s="550">
        <v>-4600000</v>
      </c>
      <c r="G2407" s="550"/>
      <c r="H2407" s="550">
        <v>0</v>
      </c>
      <c r="I2407" s="550"/>
      <c r="J2407" s="550">
        <v>-4600000</v>
      </c>
      <c r="K2407" s="550">
        <v>2400000</v>
      </c>
      <c r="L2407" s="550">
        <v>2376000</v>
      </c>
      <c r="M2407" s="550">
        <v>2376000</v>
      </c>
      <c r="N2407" s="550">
        <v>0</v>
      </c>
      <c r="O2407" s="550">
        <v>0</v>
      </c>
      <c r="P2407" s="550">
        <v>0</v>
      </c>
      <c r="Q2407" s="550">
        <v>0</v>
      </c>
      <c r="R2407" s="550">
        <v>24000</v>
      </c>
    </row>
    <row r="2408" spans="1:18">
      <c r="A2408" s="622" t="s">
        <v>1805</v>
      </c>
      <c r="B2408" s="622" t="s">
        <v>313</v>
      </c>
      <c r="C2408" s="551">
        <v>66000000</v>
      </c>
      <c r="D2408" s="551">
        <v>0</v>
      </c>
      <c r="E2408" s="551">
        <v>0</v>
      </c>
      <c r="F2408" s="551">
        <v>0</v>
      </c>
      <c r="G2408" s="551">
        <v>0</v>
      </c>
      <c r="H2408" s="551">
        <v>0</v>
      </c>
      <c r="I2408" s="551">
        <v>0</v>
      </c>
      <c r="J2408" s="551">
        <v>0</v>
      </c>
      <c r="K2408" s="551">
        <v>66000000</v>
      </c>
      <c r="L2408" s="551">
        <v>66000000</v>
      </c>
      <c r="M2408" s="551">
        <v>66000000</v>
      </c>
      <c r="N2408" s="551">
        <v>0</v>
      </c>
      <c r="O2408" s="551">
        <v>0</v>
      </c>
      <c r="P2408" s="551">
        <v>0</v>
      </c>
      <c r="Q2408" s="551">
        <v>0</v>
      </c>
      <c r="R2408" s="551">
        <v>0</v>
      </c>
    </row>
    <row r="2409" spans="1:18">
      <c r="A2409" s="622" t="s">
        <v>1806</v>
      </c>
      <c r="B2409" s="622" t="s">
        <v>2401</v>
      </c>
      <c r="C2409" s="550">
        <v>66000000</v>
      </c>
      <c r="D2409" s="550">
        <v>0</v>
      </c>
      <c r="E2409" s="550">
        <v>0</v>
      </c>
      <c r="F2409" s="550">
        <v>0</v>
      </c>
      <c r="G2409" s="550"/>
      <c r="H2409" s="550">
        <v>0</v>
      </c>
      <c r="I2409" s="550"/>
      <c r="J2409" s="550">
        <v>0</v>
      </c>
      <c r="K2409" s="550">
        <v>66000000</v>
      </c>
      <c r="L2409" s="550">
        <v>66000000</v>
      </c>
      <c r="M2409" s="550">
        <v>66000000</v>
      </c>
      <c r="N2409" s="550">
        <v>0</v>
      </c>
      <c r="O2409" s="550">
        <v>0</v>
      </c>
      <c r="P2409" s="550">
        <v>0</v>
      </c>
      <c r="Q2409" s="550">
        <v>0</v>
      </c>
      <c r="R2409" s="550">
        <v>0</v>
      </c>
    </row>
    <row r="2410" spans="1:18">
      <c r="A2410" s="622" t="s">
        <v>1805</v>
      </c>
      <c r="B2410" s="622" t="s">
        <v>160</v>
      </c>
      <c r="C2410" s="551">
        <v>4000000</v>
      </c>
      <c r="D2410" s="551">
        <v>0</v>
      </c>
      <c r="E2410" s="551">
        <v>0</v>
      </c>
      <c r="F2410" s="551">
        <v>0</v>
      </c>
      <c r="G2410" s="551">
        <v>0</v>
      </c>
      <c r="H2410" s="551">
        <v>0</v>
      </c>
      <c r="I2410" s="551">
        <v>0</v>
      </c>
      <c r="J2410" s="551">
        <v>0</v>
      </c>
      <c r="K2410" s="551">
        <v>4000000</v>
      </c>
      <c r="L2410" s="551">
        <v>3976870</v>
      </c>
      <c r="M2410" s="551">
        <v>3976870</v>
      </c>
      <c r="N2410" s="551">
        <v>0</v>
      </c>
      <c r="O2410" s="551">
        <v>0</v>
      </c>
      <c r="P2410" s="551">
        <v>0</v>
      </c>
      <c r="Q2410" s="551">
        <v>0</v>
      </c>
      <c r="R2410" s="551">
        <v>23130</v>
      </c>
    </row>
    <row r="2411" spans="1:18">
      <c r="A2411" s="626" t="s">
        <v>1806</v>
      </c>
      <c r="B2411" s="626" t="s">
        <v>161</v>
      </c>
      <c r="C2411" s="550">
        <v>2000000</v>
      </c>
      <c r="D2411" s="550">
        <v>0</v>
      </c>
      <c r="E2411" s="550">
        <v>0</v>
      </c>
      <c r="F2411" s="550">
        <v>440000</v>
      </c>
      <c r="G2411" s="550"/>
      <c r="H2411" s="550">
        <v>0</v>
      </c>
      <c r="I2411" s="550"/>
      <c r="J2411" s="550">
        <v>440000</v>
      </c>
      <c r="K2411" s="550">
        <v>2440000</v>
      </c>
      <c r="L2411" s="550">
        <v>2430450</v>
      </c>
      <c r="M2411" s="550">
        <v>2430450</v>
      </c>
      <c r="N2411" s="550">
        <v>0</v>
      </c>
      <c r="O2411" s="550">
        <v>0</v>
      </c>
      <c r="P2411" s="550">
        <v>0</v>
      </c>
      <c r="Q2411" s="550">
        <v>0</v>
      </c>
      <c r="R2411" s="550">
        <v>9550</v>
      </c>
    </row>
    <row r="2412" spans="1:18">
      <c r="A2412" s="626" t="s">
        <v>1806</v>
      </c>
      <c r="B2412" s="626" t="s">
        <v>280</v>
      </c>
      <c r="C2412" s="550">
        <v>2000000</v>
      </c>
      <c r="D2412" s="550">
        <v>0</v>
      </c>
      <c r="E2412" s="550">
        <v>0</v>
      </c>
      <c r="F2412" s="550">
        <v>-440000</v>
      </c>
      <c r="G2412" s="550"/>
      <c r="H2412" s="550">
        <v>0</v>
      </c>
      <c r="I2412" s="550"/>
      <c r="J2412" s="550">
        <v>-440000</v>
      </c>
      <c r="K2412" s="550">
        <v>1560000</v>
      </c>
      <c r="L2412" s="550">
        <v>1546420</v>
      </c>
      <c r="M2412" s="550">
        <v>1546420</v>
      </c>
      <c r="N2412" s="550">
        <v>0</v>
      </c>
      <c r="O2412" s="550">
        <v>0</v>
      </c>
      <c r="P2412" s="550">
        <v>0</v>
      </c>
      <c r="Q2412" s="550">
        <v>0</v>
      </c>
      <c r="R2412" s="550">
        <v>13580</v>
      </c>
    </row>
    <row r="2413" spans="1:18">
      <c r="A2413" s="622" t="s">
        <v>1805</v>
      </c>
      <c r="B2413" s="622" t="s">
        <v>1882</v>
      </c>
      <c r="C2413" s="551">
        <v>864000</v>
      </c>
      <c r="D2413" s="551">
        <v>0</v>
      </c>
      <c r="E2413" s="551">
        <v>0</v>
      </c>
      <c r="F2413" s="551">
        <v>-480000</v>
      </c>
      <c r="G2413" s="551">
        <v>0</v>
      </c>
      <c r="H2413" s="551">
        <v>0</v>
      </c>
      <c r="I2413" s="551">
        <v>0</v>
      </c>
      <c r="J2413" s="551">
        <v>-480000</v>
      </c>
      <c r="K2413" s="551">
        <v>384000</v>
      </c>
      <c r="L2413" s="551">
        <v>384000</v>
      </c>
      <c r="M2413" s="551">
        <v>384000</v>
      </c>
      <c r="N2413" s="551">
        <v>0</v>
      </c>
      <c r="O2413" s="551">
        <v>0</v>
      </c>
      <c r="P2413" s="551">
        <v>0</v>
      </c>
      <c r="Q2413" s="551">
        <v>0</v>
      </c>
      <c r="R2413" s="551">
        <v>0</v>
      </c>
    </row>
    <row r="2414" spans="1:18">
      <c r="A2414" s="626" t="s">
        <v>1806</v>
      </c>
      <c r="B2414" s="623" t="s">
        <v>2409</v>
      </c>
      <c r="C2414" s="550">
        <v>864000</v>
      </c>
      <c r="D2414" s="550">
        <v>0</v>
      </c>
      <c r="E2414" s="550">
        <v>0</v>
      </c>
      <c r="F2414" s="550">
        <v>-480000</v>
      </c>
      <c r="G2414" s="550"/>
      <c r="H2414" s="550">
        <v>0</v>
      </c>
      <c r="I2414" s="550"/>
      <c r="J2414" s="550">
        <v>-480000</v>
      </c>
      <c r="K2414" s="550">
        <v>384000</v>
      </c>
      <c r="L2414" s="550">
        <v>384000</v>
      </c>
      <c r="M2414" s="550">
        <v>384000</v>
      </c>
      <c r="N2414" s="550">
        <v>0</v>
      </c>
      <c r="O2414" s="550">
        <v>0</v>
      </c>
      <c r="P2414" s="550">
        <v>0</v>
      </c>
      <c r="Q2414" s="550">
        <v>0</v>
      </c>
      <c r="R2414" s="550">
        <v>0</v>
      </c>
    </row>
    <row r="2415" spans="1:18">
      <c r="A2415" s="622" t="s">
        <v>1805</v>
      </c>
      <c r="B2415" s="622" t="s">
        <v>192</v>
      </c>
      <c r="C2415" s="551">
        <v>10900000</v>
      </c>
      <c r="D2415" s="551">
        <v>0</v>
      </c>
      <c r="E2415" s="551">
        <v>0</v>
      </c>
      <c r="F2415" s="551">
        <v>8730000</v>
      </c>
      <c r="G2415" s="551">
        <v>0</v>
      </c>
      <c r="H2415" s="551">
        <v>0</v>
      </c>
      <c r="I2415" s="551">
        <v>0</v>
      </c>
      <c r="J2415" s="551">
        <v>8730000</v>
      </c>
      <c r="K2415" s="551">
        <v>19630000</v>
      </c>
      <c r="L2415" s="551">
        <v>19488290</v>
      </c>
      <c r="M2415" s="551">
        <v>19488290</v>
      </c>
      <c r="N2415" s="551">
        <v>0</v>
      </c>
      <c r="O2415" s="551">
        <v>0</v>
      </c>
      <c r="P2415" s="551">
        <v>0</v>
      </c>
      <c r="Q2415" s="551">
        <v>0</v>
      </c>
      <c r="R2415" s="551">
        <v>141710</v>
      </c>
    </row>
    <row r="2416" spans="1:18">
      <c r="A2416" s="626" t="s">
        <v>1806</v>
      </c>
      <c r="B2416" s="626" t="s">
        <v>226</v>
      </c>
      <c r="C2416" s="550">
        <v>9500000</v>
      </c>
      <c r="D2416" s="550">
        <v>0</v>
      </c>
      <c r="E2416" s="550">
        <v>0</v>
      </c>
      <c r="F2416" s="550">
        <v>8000000</v>
      </c>
      <c r="G2416" s="550"/>
      <c r="H2416" s="550">
        <v>0</v>
      </c>
      <c r="I2416" s="550"/>
      <c r="J2416" s="550">
        <v>8000000</v>
      </c>
      <c r="K2416" s="550">
        <v>17500000</v>
      </c>
      <c r="L2416" s="550">
        <v>17425700</v>
      </c>
      <c r="M2416" s="550">
        <v>17425700</v>
      </c>
      <c r="N2416" s="550">
        <v>0</v>
      </c>
      <c r="O2416" s="550">
        <v>0</v>
      </c>
      <c r="P2416" s="550">
        <v>0</v>
      </c>
      <c r="Q2416" s="550">
        <v>0</v>
      </c>
      <c r="R2416" s="550">
        <v>74300</v>
      </c>
    </row>
    <row r="2417" spans="1:18">
      <c r="A2417" s="626" t="s">
        <v>1806</v>
      </c>
      <c r="B2417" s="626" t="s">
        <v>225</v>
      </c>
      <c r="C2417" s="550">
        <v>1400000</v>
      </c>
      <c r="D2417" s="550">
        <v>0</v>
      </c>
      <c r="E2417" s="550">
        <v>0</v>
      </c>
      <c r="F2417" s="550">
        <v>730000</v>
      </c>
      <c r="G2417" s="550"/>
      <c r="H2417" s="550">
        <v>0</v>
      </c>
      <c r="I2417" s="550"/>
      <c r="J2417" s="550">
        <v>730000</v>
      </c>
      <c r="K2417" s="550">
        <v>2130000</v>
      </c>
      <c r="L2417" s="550">
        <v>2062590</v>
      </c>
      <c r="M2417" s="550">
        <v>2062590</v>
      </c>
      <c r="N2417" s="550">
        <v>0</v>
      </c>
      <c r="O2417" s="550">
        <v>0</v>
      </c>
      <c r="P2417" s="550">
        <v>0</v>
      </c>
      <c r="Q2417" s="550">
        <v>0</v>
      </c>
      <c r="R2417" s="550">
        <v>67410</v>
      </c>
    </row>
    <row r="2418" spans="1:18">
      <c r="A2418" s="622" t="s">
        <v>1805</v>
      </c>
      <c r="B2418" s="622" t="s">
        <v>322</v>
      </c>
      <c r="C2418" s="551">
        <v>4986000</v>
      </c>
      <c r="D2418" s="551">
        <v>0</v>
      </c>
      <c r="E2418" s="551">
        <v>0</v>
      </c>
      <c r="F2418" s="551">
        <v>-1835000</v>
      </c>
      <c r="G2418" s="551">
        <v>0</v>
      </c>
      <c r="H2418" s="551">
        <v>0</v>
      </c>
      <c r="I2418" s="551">
        <v>0</v>
      </c>
      <c r="J2418" s="551">
        <v>-1835000</v>
      </c>
      <c r="K2418" s="551">
        <v>3151000</v>
      </c>
      <c r="L2418" s="551">
        <v>3150460</v>
      </c>
      <c r="M2418" s="551">
        <v>3150460</v>
      </c>
      <c r="N2418" s="551">
        <v>0</v>
      </c>
      <c r="O2418" s="551">
        <v>0</v>
      </c>
      <c r="P2418" s="551">
        <v>0</v>
      </c>
      <c r="Q2418" s="551">
        <v>0</v>
      </c>
      <c r="R2418" s="551">
        <v>540</v>
      </c>
    </row>
    <row r="2419" spans="1:18">
      <c r="A2419" s="626" t="s">
        <v>1806</v>
      </c>
      <c r="B2419" s="626" t="s">
        <v>323</v>
      </c>
      <c r="C2419" s="550">
        <v>4986000</v>
      </c>
      <c r="D2419" s="550">
        <v>0</v>
      </c>
      <c r="E2419" s="550">
        <v>0</v>
      </c>
      <c r="F2419" s="550">
        <v>-1835000</v>
      </c>
      <c r="G2419" s="550"/>
      <c r="H2419" s="550">
        <v>0</v>
      </c>
      <c r="I2419" s="550"/>
      <c r="J2419" s="550">
        <v>-1835000</v>
      </c>
      <c r="K2419" s="550">
        <v>3151000</v>
      </c>
      <c r="L2419" s="550">
        <v>3150460</v>
      </c>
      <c r="M2419" s="550">
        <v>3150460</v>
      </c>
      <c r="N2419" s="550">
        <v>0</v>
      </c>
      <c r="O2419" s="550">
        <v>0</v>
      </c>
      <c r="P2419" s="550">
        <v>0</v>
      </c>
      <c r="Q2419" s="550">
        <v>0</v>
      </c>
      <c r="R2419" s="550">
        <v>540</v>
      </c>
    </row>
    <row r="2420" spans="1:18">
      <c r="A2420" s="622" t="s">
        <v>1805</v>
      </c>
      <c r="B2420" s="622" t="s">
        <v>147</v>
      </c>
      <c r="C2420" s="551">
        <v>14000000</v>
      </c>
      <c r="D2420" s="551">
        <v>0</v>
      </c>
      <c r="E2420" s="551">
        <v>0</v>
      </c>
      <c r="F2420" s="551">
        <v>600000</v>
      </c>
      <c r="G2420" s="551">
        <v>0</v>
      </c>
      <c r="H2420" s="551">
        <v>0</v>
      </c>
      <c r="I2420" s="551">
        <v>0</v>
      </c>
      <c r="J2420" s="551">
        <v>600000</v>
      </c>
      <c r="K2420" s="551">
        <v>14600000</v>
      </c>
      <c r="L2420" s="551">
        <v>14578840</v>
      </c>
      <c r="M2420" s="551">
        <v>14578840</v>
      </c>
      <c r="N2420" s="551">
        <v>0</v>
      </c>
      <c r="O2420" s="551">
        <v>0</v>
      </c>
      <c r="P2420" s="551">
        <v>0</v>
      </c>
      <c r="Q2420" s="551">
        <v>0</v>
      </c>
      <c r="R2420" s="551">
        <v>21160</v>
      </c>
    </row>
    <row r="2421" spans="1:18">
      <c r="A2421" s="626" t="s">
        <v>1806</v>
      </c>
      <c r="B2421" s="626" t="s">
        <v>149</v>
      </c>
      <c r="C2421" s="550">
        <v>3500000</v>
      </c>
      <c r="D2421" s="550">
        <v>0</v>
      </c>
      <c r="E2421" s="550">
        <v>0</v>
      </c>
      <c r="F2421" s="550">
        <v>1600000</v>
      </c>
      <c r="G2421" s="550"/>
      <c r="H2421" s="550">
        <v>0</v>
      </c>
      <c r="I2421" s="550"/>
      <c r="J2421" s="550">
        <v>1600000</v>
      </c>
      <c r="K2421" s="550">
        <v>5100000</v>
      </c>
      <c r="L2421" s="550">
        <v>5097620</v>
      </c>
      <c r="M2421" s="550">
        <v>5097620</v>
      </c>
      <c r="N2421" s="550">
        <v>0</v>
      </c>
      <c r="O2421" s="550">
        <v>0</v>
      </c>
      <c r="P2421" s="550">
        <v>0</v>
      </c>
      <c r="Q2421" s="550">
        <v>0</v>
      </c>
      <c r="R2421" s="550">
        <v>2380</v>
      </c>
    </row>
    <row r="2422" spans="1:18">
      <c r="A2422" s="626" t="s">
        <v>1806</v>
      </c>
      <c r="B2422" s="626" t="s">
        <v>148</v>
      </c>
      <c r="C2422" s="550">
        <v>10500000</v>
      </c>
      <c r="D2422" s="550">
        <v>0</v>
      </c>
      <c r="E2422" s="550">
        <v>0</v>
      </c>
      <c r="F2422" s="550">
        <v>-1000000</v>
      </c>
      <c r="G2422" s="550"/>
      <c r="H2422" s="550">
        <v>0</v>
      </c>
      <c r="I2422" s="550"/>
      <c r="J2422" s="550">
        <v>-1000000</v>
      </c>
      <c r="K2422" s="550">
        <v>9500000</v>
      </c>
      <c r="L2422" s="550">
        <v>9481220</v>
      </c>
      <c r="M2422" s="550">
        <v>9481220</v>
      </c>
      <c r="N2422" s="550">
        <v>0</v>
      </c>
      <c r="O2422" s="550">
        <v>0</v>
      </c>
      <c r="P2422" s="550">
        <v>0</v>
      </c>
      <c r="Q2422" s="550">
        <v>0</v>
      </c>
      <c r="R2422" s="550">
        <v>18780</v>
      </c>
    </row>
    <row r="2423" spans="1:18">
      <c r="A2423" s="626" t="s">
        <v>1804</v>
      </c>
      <c r="B2423" s="626" t="s">
        <v>2505</v>
      </c>
      <c r="C2423" s="550">
        <v>180000000</v>
      </c>
      <c r="D2423" s="550">
        <v>0</v>
      </c>
      <c r="E2423" s="550">
        <v>0</v>
      </c>
      <c r="F2423" s="550">
        <v>0</v>
      </c>
      <c r="G2423" s="550">
        <v>0</v>
      </c>
      <c r="H2423" s="550">
        <v>0</v>
      </c>
      <c r="I2423" s="550">
        <v>0</v>
      </c>
      <c r="J2423" s="550">
        <v>0</v>
      </c>
      <c r="K2423" s="550">
        <v>180000000</v>
      </c>
      <c r="L2423" s="550">
        <v>179983700</v>
      </c>
      <c r="M2423" s="550">
        <v>179983700</v>
      </c>
      <c r="N2423" s="550">
        <v>0</v>
      </c>
      <c r="O2423" s="550">
        <v>0</v>
      </c>
      <c r="P2423" s="550">
        <v>0</v>
      </c>
      <c r="Q2423" s="550">
        <v>0</v>
      </c>
      <c r="R2423" s="550">
        <v>16300</v>
      </c>
    </row>
    <row r="2424" spans="1:18">
      <c r="A2424" s="622" t="s">
        <v>1805</v>
      </c>
      <c r="B2424" s="622" t="s">
        <v>321</v>
      </c>
      <c r="C2424" s="551">
        <v>8388000</v>
      </c>
      <c r="D2424" s="551">
        <v>0</v>
      </c>
      <c r="E2424" s="551">
        <v>0</v>
      </c>
      <c r="F2424" s="551">
        <v>1124710</v>
      </c>
      <c r="G2424" s="551">
        <v>0</v>
      </c>
      <c r="H2424" s="551">
        <v>0</v>
      </c>
      <c r="I2424" s="551">
        <v>0</v>
      </c>
      <c r="J2424" s="551">
        <v>1124710</v>
      </c>
      <c r="K2424" s="551">
        <v>9512710</v>
      </c>
      <c r="L2424" s="551">
        <v>9512710</v>
      </c>
      <c r="M2424" s="551">
        <v>9512710</v>
      </c>
      <c r="N2424" s="551">
        <v>0</v>
      </c>
      <c r="O2424" s="551">
        <v>0</v>
      </c>
      <c r="P2424" s="551">
        <v>0</v>
      </c>
      <c r="Q2424" s="551">
        <v>0</v>
      </c>
      <c r="R2424" s="551">
        <v>0</v>
      </c>
    </row>
    <row r="2425" spans="1:18">
      <c r="A2425" s="626" t="s">
        <v>1806</v>
      </c>
      <c r="B2425" s="626" t="s">
        <v>144</v>
      </c>
      <c r="C2425" s="550">
        <v>1788000</v>
      </c>
      <c r="D2425" s="550">
        <v>0</v>
      </c>
      <c r="E2425" s="550">
        <v>0</v>
      </c>
      <c r="F2425" s="550">
        <v>830710</v>
      </c>
      <c r="G2425" s="550"/>
      <c r="H2425" s="550">
        <v>0</v>
      </c>
      <c r="I2425" s="550"/>
      <c r="J2425" s="550">
        <v>830710</v>
      </c>
      <c r="K2425" s="550">
        <v>2618710</v>
      </c>
      <c r="L2425" s="550">
        <v>2618710</v>
      </c>
      <c r="M2425" s="550">
        <v>2618710</v>
      </c>
      <c r="N2425" s="550">
        <v>0</v>
      </c>
      <c r="O2425" s="550">
        <v>0</v>
      </c>
      <c r="P2425" s="550">
        <v>0</v>
      </c>
      <c r="Q2425" s="550">
        <v>0</v>
      </c>
      <c r="R2425" s="550">
        <v>0</v>
      </c>
    </row>
    <row r="2426" spans="1:18">
      <c r="A2426" s="626" t="s">
        <v>1806</v>
      </c>
      <c r="B2426" s="626" t="s">
        <v>204</v>
      </c>
      <c r="C2426" s="550">
        <v>3700000</v>
      </c>
      <c r="D2426" s="550">
        <v>0</v>
      </c>
      <c r="E2426" s="550">
        <v>0</v>
      </c>
      <c r="F2426" s="550">
        <v>-700000</v>
      </c>
      <c r="G2426" s="550"/>
      <c r="H2426" s="550">
        <v>0</v>
      </c>
      <c r="I2426" s="550"/>
      <c r="J2426" s="550">
        <v>-700000</v>
      </c>
      <c r="K2426" s="550">
        <v>3000000</v>
      </c>
      <c r="L2426" s="550">
        <v>3000000</v>
      </c>
      <c r="M2426" s="550">
        <v>3000000</v>
      </c>
      <c r="N2426" s="550">
        <v>0</v>
      </c>
      <c r="O2426" s="550">
        <v>0</v>
      </c>
      <c r="P2426" s="550">
        <v>0</v>
      </c>
      <c r="Q2426" s="550">
        <v>0</v>
      </c>
      <c r="R2426" s="550">
        <v>0</v>
      </c>
    </row>
    <row r="2427" spans="1:18">
      <c r="A2427" s="626" t="s">
        <v>1806</v>
      </c>
      <c r="B2427" s="626" t="s">
        <v>220</v>
      </c>
      <c r="C2427" s="550">
        <v>0</v>
      </c>
      <c r="D2427" s="550">
        <v>0</v>
      </c>
      <c r="E2427" s="550">
        <v>0</v>
      </c>
      <c r="F2427" s="550">
        <v>994000</v>
      </c>
      <c r="G2427" s="550"/>
      <c r="H2427" s="550">
        <v>0</v>
      </c>
      <c r="I2427" s="550"/>
      <c r="J2427" s="550">
        <v>994000</v>
      </c>
      <c r="K2427" s="550">
        <v>994000</v>
      </c>
      <c r="L2427" s="550">
        <v>994000</v>
      </c>
      <c r="M2427" s="550">
        <v>994000</v>
      </c>
      <c r="N2427" s="550">
        <v>0</v>
      </c>
      <c r="O2427" s="550">
        <v>0</v>
      </c>
      <c r="P2427" s="550">
        <v>0</v>
      </c>
      <c r="Q2427" s="550">
        <v>0</v>
      </c>
      <c r="R2427" s="550">
        <v>0</v>
      </c>
    </row>
    <row r="2428" spans="1:18">
      <c r="A2428" s="626" t="s">
        <v>1806</v>
      </c>
      <c r="B2428" s="626" t="s">
        <v>206</v>
      </c>
      <c r="C2428" s="550">
        <v>2900000</v>
      </c>
      <c r="D2428" s="550">
        <v>0</v>
      </c>
      <c r="E2428" s="550">
        <v>0</v>
      </c>
      <c r="F2428" s="550">
        <v>0</v>
      </c>
      <c r="G2428" s="550"/>
      <c r="H2428" s="550">
        <v>0</v>
      </c>
      <c r="I2428" s="550"/>
      <c r="J2428" s="550">
        <v>0</v>
      </c>
      <c r="K2428" s="550">
        <v>2900000</v>
      </c>
      <c r="L2428" s="550">
        <v>2900000</v>
      </c>
      <c r="M2428" s="550">
        <v>2900000</v>
      </c>
      <c r="N2428" s="550">
        <v>0</v>
      </c>
      <c r="O2428" s="550">
        <v>0</v>
      </c>
      <c r="P2428" s="550">
        <v>0</v>
      </c>
      <c r="Q2428" s="550">
        <v>0</v>
      </c>
      <c r="R2428" s="550">
        <v>0</v>
      </c>
    </row>
    <row r="2429" spans="1:18">
      <c r="A2429" s="622" t="s">
        <v>1805</v>
      </c>
      <c r="B2429" s="622" t="s">
        <v>1823</v>
      </c>
      <c r="C2429" s="551">
        <v>19030000</v>
      </c>
      <c r="D2429" s="551">
        <v>0</v>
      </c>
      <c r="E2429" s="551">
        <v>0</v>
      </c>
      <c r="F2429" s="551">
        <v>-334000</v>
      </c>
      <c r="G2429" s="551">
        <v>0</v>
      </c>
      <c r="H2429" s="551">
        <v>0</v>
      </c>
      <c r="I2429" s="551">
        <v>0</v>
      </c>
      <c r="J2429" s="551">
        <v>-334000</v>
      </c>
      <c r="K2429" s="551">
        <v>18696000</v>
      </c>
      <c r="L2429" s="551">
        <v>18696000</v>
      </c>
      <c r="M2429" s="551">
        <v>18696000</v>
      </c>
      <c r="N2429" s="551">
        <v>0</v>
      </c>
      <c r="O2429" s="551">
        <v>0</v>
      </c>
      <c r="P2429" s="551">
        <v>0</v>
      </c>
      <c r="Q2429" s="551">
        <v>0</v>
      </c>
      <c r="R2429" s="551">
        <v>0</v>
      </c>
    </row>
    <row r="2430" spans="1:18">
      <c r="A2430" s="626" t="s">
        <v>1806</v>
      </c>
      <c r="B2430" s="626" t="s">
        <v>2497</v>
      </c>
      <c r="C2430" s="550">
        <v>15000000</v>
      </c>
      <c r="D2430" s="550">
        <v>0</v>
      </c>
      <c r="E2430" s="550">
        <v>0</v>
      </c>
      <c r="F2430" s="550">
        <v>0</v>
      </c>
      <c r="G2430" s="550"/>
      <c r="H2430" s="550">
        <v>0</v>
      </c>
      <c r="I2430" s="550"/>
      <c r="J2430" s="550">
        <v>0</v>
      </c>
      <c r="K2430" s="550">
        <v>15000000</v>
      </c>
      <c r="L2430" s="550">
        <v>15000000</v>
      </c>
      <c r="M2430" s="550">
        <v>15000000</v>
      </c>
      <c r="N2430" s="550">
        <v>0</v>
      </c>
      <c r="O2430" s="550">
        <v>0</v>
      </c>
      <c r="P2430" s="550">
        <v>0</v>
      </c>
      <c r="Q2430" s="550">
        <v>0</v>
      </c>
      <c r="R2430" s="550">
        <v>0</v>
      </c>
    </row>
    <row r="2431" spans="1:18">
      <c r="A2431" s="626" t="s">
        <v>1806</v>
      </c>
      <c r="B2431" s="626" t="s">
        <v>260</v>
      </c>
      <c r="C2431" s="550">
        <v>4030000</v>
      </c>
      <c r="D2431" s="550">
        <v>0</v>
      </c>
      <c r="E2431" s="550">
        <v>0</v>
      </c>
      <c r="F2431" s="550">
        <v>-334000</v>
      </c>
      <c r="G2431" s="550"/>
      <c r="H2431" s="550">
        <v>0</v>
      </c>
      <c r="I2431" s="550"/>
      <c r="J2431" s="550">
        <v>-334000</v>
      </c>
      <c r="K2431" s="550">
        <v>3696000</v>
      </c>
      <c r="L2431" s="550">
        <v>3696000</v>
      </c>
      <c r="M2431" s="550">
        <v>3696000</v>
      </c>
      <c r="N2431" s="550">
        <v>0</v>
      </c>
      <c r="O2431" s="550">
        <v>0</v>
      </c>
      <c r="P2431" s="550">
        <v>0</v>
      </c>
      <c r="Q2431" s="550">
        <v>0</v>
      </c>
      <c r="R2431" s="550">
        <v>0</v>
      </c>
    </row>
    <row r="2432" spans="1:18">
      <c r="A2432" s="622" t="s">
        <v>1805</v>
      </c>
      <c r="B2432" s="622" t="s">
        <v>313</v>
      </c>
      <c r="C2432" s="551">
        <v>53360000</v>
      </c>
      <c r="D2432" s="551">
        <v>0</v>
      </c>
      <c r="E2432" s="551">
        <v>0</v>
      </c>
      <c r="F2432" s="551">
        <v>0</v>
      </c>
      <c r="G2432" s="551">
        <v>0</v>
      </c>
      <c r="H2432" s="551">
        <v>0</v>
      </c>
      <c r="I2432" s="551">
        <v>0</v>
      </c>
      <c r="J2432" s="551">
        <v>0</v>
      </c>
      <c r="K2432" s="551">
        <v>53360000</v>
      </c>
      <c r="L2432" s="551">
        <v>53359400</v>
      </c>
      <c r="M2432" s="551">
        <v>53359400</v>
      </c>
      <c r="N2432" s="551">
        <v>0</v>
      </c>
      <c r="O2432" s="551">
        <v>0</v>
      </c>
      <c r="P2432" s="551">
        <v>0</v>
      </c>
      <c r="Q2432" s="551">
        <v>0</v>
      </c>
      <c r="R2432" s="551">
        <v>600</v>
      </c>
    </row>
    <row r="2433" spans="1:18">
      <c r="A2433" s="622" t="s">
        <v>1806</v>
      </c>
      <c r="B2433" s="622" t="s">
        <v>2401</v>
      </c>
      <c r="C2433" s="550">
        <v>42960000</v>
      </c>
      <c r="D2433" s="550">
        <v>0</v>
      </c>
      <c r="E2433" s="550">
        <v>0</v>
      </c>
      <c r="F2433" s="550">
        <v>0</v>
      </c>
      <c r="G2433" s="550"/>
      <c r="H2433" s="550">
        <v>0</v>
      </c>
      <c r="I2433" s="550"/>
      <c r="J2433" s="550">
        <v>0</v>
      </c>
      <c r="K2433" s="550">
        <v>42960000</v>
      </c>
      <c r="L2433" s="550">
        <v>42960000</v>
      </c>
      <c r="M2433" s="550">
        <v>42960000</v>
      </c>
      <c r="N2433" s="550">
        <v>0</v>
      </c>
      <c r="O2433" s="550">
        <v>0</v>
      </c>
      <c r="P2433" s="550">
        <v>0</v>
      </c>
      <c r="Q2433" s="550">
        <v>0</v>
      </c>
      <c r="R2433" s="550">
        <v>0</v>
      </c>
    </row>
    <row r="2434" spans="1:18">
      <c r="A2434" s="626" t="s">
        <v>1806</v>
      </c>
      <c r="B2434" s="626" t="s">
        <v>2568</v>
      </c>
      <c r="C2434" s="550">
        <v>10400000</v>
      </c>
      <c r="D2434" s="550">
        <v>0</v>
      </c>
      <c r="E2434" s="550">
        <v>0</v>
      </c>
      <c r="F2434" s="550">
        <v>0</v>
      </c>
      <c r="G2434" s="550"/>
      <c r="H2434" s="550">
        <v>0</v>
      </c>
      <c r="I2434" s="550"/>
      <c r="J2434" s="550">
        <v>0</v>
      </c>
      <c r="K2434" s="550">
        <v>10400000</v>
      </c>
      <c r="L2434" s="550">
        <v>10399400</v>
      </c>
      <c r="M2434" s="550">
        <v>10399400</v>
      </c>
      <c r="N2434" s="550">
        <v>0</v>
      </c>
      <c r="O2434" s="550">
        <v>0</v>
      </c>
      <c r="P2434" s="550">
        <v>0</v>
      </c>
      <c r="Q2434" s="550">
        <v>0</v>
      </c>
      <c r="R2434" s="550">
        <v>600</v>
      </c>
    </row>
    <row r="2435" spans="1:18">
      <c r="A2435" s="622" t="s">
        <v>1805</v>
      </c>
      <c r="B2435" s="622" t="s">
        <v>235</v>
      </c>
      <c r="C2435" s="551">
        <v>2500000</v>
      </c>
      <c r="D2435" s="551">
        <v>0</v>
      </c>
      <c r="E2435" s="551">
        <v>0</v>
      </c>
      <c r="F2435" s="551">
        <v>-300000</v>
      </c>
      <c r="G2435" s="551">
        <v>0</v>
      </c>
      <c r="H2435" s="551">
        <v>0</v>
      </c>
      <c r="I2435" s="551">
        <v>0</v>
      </c>
      <c r="J2435" s="551">
        <v>-300000</v>
      </c>
      <c r="K2435" s="551">
        <v>2200000</v>
      </c>
      <c r="L2435" s="551">
        <v>2200000</v>
      </c>
      <c r="M2435" s="551">
        <v>2200000</v>
      </c>
      <c r="N2435" s="551">
        <v>0</v>
      </c>
      <c r="O2435" s="551">
        <v>0</v>
      </c>
      <c r="P2435" s="551">
        <v>0</v>
      </c>
      <c r="Q2435" s="551">
        <v>0</v>
      </c>
      <c r="R2435" s="551">
        <v>0</v>
      </c>
    </row>
    <row r="2436" spans="1:18">
      <c r="A2436" s="626" t="s">
        <v>1806</v>
      </c>
      <c r="B2436" s="626" t="s">
        <v>235</v>
      </c>
      <c r="C2436" s="550">
        <v>2500000</v>
      </c>
      <c r="D2436" s="550">
        <v>0</v>
      </c>
      <c r="E2436" s="550">
        <v>0</v>
      </c>
      <c r="F2436" s="550">
        <v>-300000</v>
      </c>
      <c r="G2436" s="550"/>
      <c r="H2436" s="550">
        <v>0</v>
      </c>
      <c r="I2436" s="550"/>
      <c r="J2436" s="550">
        <v>-300000</v>
      </c>
      <c r="K2436" s="550">
        <v>2200000</v>
      </c>
      <c r="L2436" s="550">
        <v>2200000</v>
      </c>
      <c r="M2436" s="550">
        <v>2200000</v>
      </c>
      <c r="N2436" s="550">
        <v>0</v>
      </c>
      <c r="O2436" s="550">
        <v>0</v>
      </c>
      <c r="P2436" s="550">
        <v>0</v>
      </c>
      <c r="Q2436" s="550">
        <v>0</v>
      </c>
      <c r="R2436" s="550">
        <v>0</v>
      </c>
    </row>
    <row r="2437" spans="1:18">
      <c r="A2437" s="622" t="s">
        <v>1805</v>
      </c>
      <c r="B2437" s="622" t="s">
        <v>464</v>
      </c>
      <c r="C2437" s="551">
        <v>70170000</v>
      </c>
      <c r="D2437" s="551">
        <v>0</v>
      </c>
      <c r="E2437" s="551">
        <v>0</v>
      </c>
      <c r="F2437" s="551">
        <v>0</v>
      </c>
      <c r="G2437" s="551">
        <v>0</v>
      </c>
      <c r="H2437" s="551">
        <v>0</v>
      </c>
      <c r="I2437" s="551">
        <v>0</v>
      </c>
      <c r="J2437" s="551">
        <v>0</v>
      </c>
      <c r="K2437" s="551">
        <v>70170000</v>
      </c>
      <c r="L2437" s="551">
        <v>70170000</v>
      </c>
      <c r="M2437" s="551">
        <v>70170000</v>
      </c>
      <c r="N2437" s="551">
        <v>0</v>
      </c>
      <c r="O2437" s="551">
        <v>0</v>
      </c>
      <c r="P2437" s="551">
        <v>0</v>
      </c>
      <c r="Q2437" s="551">
        <v>0</v>
      </c>
      <c r="R2437" s="551">
        <v>0</v>
      </c>
    </row>
    <row r="2438" spans="1:18">
      <c r="A2438" s="626" t="s">
        <v>1806</v>
      </c>
      <c r="B2438" s="626" t="s">
        <v>406</v>
      </c>
      <c r="C2438" s="550">
        <v>70170000</v>
      </c>
      <c r="D2438" s="550">
        <v>0</v>
      </c>
      <c r="E2438" s="550">
        <v>0</v>
      </c>
      <c r="F2438" s="550">
        <v>0</v>
      </c>
      <c r="G2438" s="550"/>
      <c r="H2438" s="550">
        <v>0</v>
      </c>
      <c r="I2438" s="550"/>
      <c r="J2438" s="550">
        <v>0</v>
      </c>
      <c r="K2438" s="550">
        <v>70170000</v>
      </c>
      <c r="L2438" s="550">
        <v>70170000</v>
      </c>
      <c r="M2438" s="550">
        <v>70170000</v>
      </c>
      <c r="N2438" s="550">
        <v>0</v>
      </c>
      <c r="O2438" s="550">
        <v>0</v>
      </c>
      <c r="P2438" s="550">
        <v>0</v>
      </c>
      <c r="Q2438" s="550">
        <v>0</v>
      </c>
      <c r="R2438" s="550">
        <v>0</v>
      </c>
    </row>
    <row r="2439" spans="1:18">
      <c r="A2439" s="622" t="s">
        <v>1805</v>
      </c>
      <c r="B2439" s="622" t="s">
        <v>2592</v>
      </c>
      <c r="C2439" s="551">
        <v>4700000</v>
      </c>
      <c r="D2439" s="551">
        <v>0</v>
      </c>
      <c r="E2439" s="551">
        <v>0</v>
      </c>
      <c r="F2439" s="551">
        <v>-253400</v>
      </c>
      <c r="G2439" s="551">
        <v>0</v>
      </c>
      <c r="H2439" s="551">
        <v>0</v>
      </c>
      <c r="I2439" s="551">
        <v>0</v>
      </c>
      <c r="J2439" s="551">
        <v>-253400</v>
      </c>
      <c r="K2439" s="551">
        <v>4446600</v>
      </c>
      <c r="L2439" s="551">
        <v>4446600</v>
      </c>
      <c r="M2439" s="551">
        <v>4446600</v>
      </c>
      <c r="N2439" s="551">
        <v>0</v>
      </c>
      <c r="O2439" s="551">
        <v>0</v>
      </c>
      <c r="P2439" s="551">
        <v>0</v>
      </c>
      <c r="Q2439" s="551">
        <v>0</v>
      </c>
      <c r="R2439" s="551">
        <v>0</v>
      </c>
    </row>
    <row r="2440" spans="1:18">
      <c r="A2440" s="626" t="s">
        <v>1806</v>
      </c>
      <c r="B2440" s="626" t="s">
        <v>2592</v>
      </c>
      <c r="C2440" s="550">
        <v>4700000</v>
      </c>
      <c r="D2440" s="550">
        <v>0</v>
      </c>
      <c r="E2440" s="550">
        <v>0</v>
      </c>
      <c r="F2440" s="550">
        <v>-253400</v>
      </c>
      <c r="G2440" s="550"/>
      <c r="H2440" s="550">
        <v>0</v>
      </c>
      <c r="I2440" s="550"/>
      <c r="J2440" s="550">
        <v>-253400</v>
      </c>
      <c r="K2440" s="550">
        <v>4446600</v>
      </c>
      <c r="L2440" s="550">
        <v>4446600</v>
      </c>
      <c r="M2440" s="550">
        <v>4446600</v>
      </c>
      <c r="N2440" s="550">
        <v>0</v>
      </c>
      <c r="O2440" s="550">
        <v>0</v>
      </c>
      <c r="P2440" s="550">
        <v>0</v>
      </c>
      <c r="Q2440" s="550">
        <v>0</v>
      </c>
      <c r="R2440" s="550">
        <v>0</v>
      </c>
    </row>
    <row r="2441" spans="1:18">
      <c r="A2441" s="622" t="s">
        <v>1805</v>
      </c>
      <c r="B2441" s="622" t="s">
        <v>298</v>
      </c>
      <c r="C2441" s="551">
        <v>5400000</v>
      </c>
      <c r="D2441" s="551">
        <v>0</v>
      </c>
      <c r="E2441" s="551">
        <v>0</v>
      </c>
      <c r="F2441" s="551">
        <v>220250</v>
      </c>
      <c r="G2441" s="551">
        <v>0</v>
      </c>
      <c r="H2441" s="551">
        <v>0</v>
      </c>
      <c r="I2441" s="551">
        <v>0</v>
      </c>
      <c r="J2441" s="551">
        <v>220250</v>
      </c>
      <c r="K2441" s="551">
        <v>5620250</v>
      </c>
      <c r="L2441" s="551">
        <v>5620250</v>
      </c>
      <c r="M2441" s="551">
        <v>5620250</v>
      </c>
      <c r="N2441" s="551">
        <v>0</v>
      </c>
      <c r="O2441" s="551">
        <v>0</v>
      </c>
      <c r="P2441" s="551">
        <v>0</v>
      </c>
      <c r="Q2441" s="551">
        <v>0</v>
      </c>
      <c r="R2441" s="551">
        <v>0</v>
      </c>
    </row>
    <row r="2442" spans="1:18">
      <c r="A2442" s="626" t="s">
        <v>1806</v>
      </c>
      <c r="B2442" s="626" t="s">
        <v>2404</v>
      </c>
      <c r="C2442" s="550">
        <v>120000</v>
      </c>
      <c r="D2442" s="550">
        <v>0</v>
      </c>
      <c r="E2442" s="550">
        <v>0</v>
      </c>
      <c r="F2442" s="550">
        <v>9830</v>
      </c>
      <c r="G2442" s="550"/>
      <c r="H2442" s="550">
        <v>0</v>
      </c>
      <c r="I2442" s="550"/>
      <c r="J2442" s="550">
        <v>9830</v>
      </c>
      <c r="K2442" s="550">
        <v>129830</v>
      </c>
      <c r="L2442" s="550">
        <v>129830</v>
      </c>
      <c r="M2442" s="550">
        <v>129830</v>
      </c>
      <c r="N2442" s="550">
        <v>0</v>
      </c>
      <c r="O2442" s="550">
        <v>0</v>
      </c>
      <c r="P2442" s="550">
        <v>0</v>
      </c>
      <c r="Q2442" s="550">
        <v>0</v>
      </c>
      <c r="R2442" s="550">
        <v>0</v>
      </c>
    </row>
    <row r="2443" spans="1:18">
      <c r="A2443" s="626" t="s">
        <v>1806</v>
      </c>
      <c r="B2443" s="626" t="s">
        <v>2602</v>
      </c>
      <c r="C2443" s="550">
        <v>2520000</v>
      </c>
      <c r="D2443" s="550">
        <v>0</v>
      </c>
      <c r="E2443" s="550">
        <v>0</v>
      </c>
      <c r="F2443" s="550">
        <v>-250600</v>
      </c>
      <c r="G2443" s="550"/>
      <c r="H2443" s="550">
        <v>0</v>
      </c>
      <c r="I2443" s="550"/>
      <c r="J2443" s="550">
        <v>-250600</v>
      </c>
      <c r="K2443" s="550">
        <v>2269400</v>
      </c>
      <c r="L2443" s="550">
        <v>2269400</v>
      </c>
      <c r="M2443" s="550">
        <v>2269400</v>
      </c>
      <c r="N2443" s="550">
        <v>0</v>
      </c>
      <c r="O2443" s="550">
        <v>0</v>
      </c>
      <c r="P2443" s="550">
        <v>0</v>
      </c>
      <c r="Q2443" s="550">
        <v>0</v>
      </c>
      <c r="R2443" s="550">
        <v>0</v>
      </c>
    </row>
    <row r="2444" spans="1:18">
      <c r="A2444" s="626" t="s">
        <v>1806</v>
      </c>
      <c r="B2444" s="626" t="s">
        <v>2612</v>
      </c>
      <c r="C2444" s="550">
        <v>1680000</v>
      </c>
      <c r="D2444" s="550">
        <v>0</v>
      </c>
      <c r="E2444" s="550">
        <v>0</v>
      </c>
      <c r="F2444" s="550">
        <v>304120</v>
      </c>
      <c r="G2444" s="550"/>
      <c r="H2444" s="550">
        <v>0</v>
      </c>
      <c r="I2444" s="550"/>
      <c r="J2444" s="550">
        <v>304120</v>
      </c>
      <c r="K2444" s="550">
        <v>1984120</v>
      </c>
      <c r="L2444" s="550">
        <v>1984120</v>
      </c>
      <c r="M2444" s="550">
        <v>1984120</v>
      </c>
      <c r="N2444" s="550">
        <v>0</v>
      </c>
      <c r="O2444" s="550">
        <v>0</v>
      </c>
      <c r="P2444" s="550">
        <v>0</v>
      </c>
      <c r="Q2444" s="550">
        <v>0</v>
      </c>
      <c r="R2444" s="550">
        <v>0</v>
      </c>
    </row>
    <row r="2445" spans="1:18">
      <c r="A2445" s="626" t="s">
        <v>1806</v>
      </c>
      <c r="B2445" s="626" t="s">
        <v>319</v>
      </c>
      <c r="C2445" s="550">
        <v>840000</v>
      </c>
      <c r="D2445" s="550">
        <v>0</v>
      </c>
      <c r="E2445" s="550">
        <v>0</v>
      </c>
      <c r="F2445" s="550">
        <v>124280</v>
      </c>
      <c r="G2445" s="550"/>
      <c r="H2445" s="550">
        <v>0</v>
      </c>
      <c r="I2445" s="550"/>
      <c r="J2445" s="550">
        <v>124280</v>
      </c>
      <c r="K2445" s="550">
        <v>964280</v>
      </c>
      <c r="L2445" s="550">
        <v>964280</v>
      </c>
      <c r="M2445" s="550">
        <v>964280</v>
      </c>
      <c r="N2445" s="550">
        <v>0</v>
      </c>
      <c r="O2445" s="550">
        <v>0</v>
      </c>
      <c r="P2445" s="550">
        <v>0</v>
      </c>
      <c r="Q2445" s="550">
        <v>0</v>
      </c>
      <c r="R2445" s="550">
        <v>0</v>
      </c>
    </row>
    <row r="2446" spans="1:18">
      <c r="A2446" s="626" t="s">
        <v>1806</v>
      </c>
      <c r="B2446" s="626" t="s">
        <v>320</v>
      </c>
      <c r="C2446" s="550">
        <v>240000</v>
      </c>
      <c r="D2446" s="550">
        <v>0</v>
      </c>
      <c r="E2446" s="550">
        <v>0</v>
      </c>
      <c r="F2446" s="550">
        <v>32620</v>
      </c>
      <c r="G2446" s="550"/>
      <c r="H2446" s="550">
        <v>0</v>
      </c>
      <c r="I2446" s="550"/>
      <c r="J2446" s="550">
        <v>32620</v>
      </c>
      <c r="K2446" s="550">
        <v>272620</v>
      </c>
      <c r="L2446" s="550">
        <v>272620</v>
      </c>
      <c r="M2446" s="550">
        <v>272620</v>
      </c>
      <c r="N2446" s="550">
        <v>0</v>
      </c>
      <c r="O2446" s="550">
        <v>0</v>
      </c>
      <c r="P2446" s="550">
        <v>0</v>
      </c>
      <c r="Q2446" s="550">
        <v>0</v>
      </c>
      <c r="R2446" s="550">
        <v>0</v>
      </c>
    </row>
    <row r="2447" spans="1:18">
      <c r="A2447" s="622" t="s">
        <v>1805</v>
      </c>
      <c r="B2447" s="622" t="s">
        <v>192</v>
      </c>
      <c r="C2447" s="551">
        <v>9832000</v>
      </c>
      <c r="D2447" s="551">
        <v>0</v>
      </c>
      <c r="E2447" s="551">
        <v>0</v>
      </c>
      <c r="F2447" s="551">
        <v>-57560</v>
      </c>
      <c r="G2447" s="551">
        <v>0</v>
      </c>
      <c r="H2447" s="551">
        <v>0</v>
      </c>
      <c r="I2447" s="551">
        <v>0</v>
      </c>
      <c r="J2447" s="551">
        <v>-57560</v>
      </c>
      <c r="K2447" s="551">
        <v>9774440</v>
      </c>
      <c r="L2447" s="551">
        <v>9769660</v>
      </c>
      <c r="M2447" s="551">
        <v>9769660</v>
      </c>
      <c r="N2447" s="551">
        <v>0</v>
      </c>
      <c r="O2447" s="551">
        <v>0</v>
      </c>
      <c r="P2447" s="551">
        <v>0</v>
      </c>
      <c r="Q2447" s="551">
        <v>0</v>
      </c>
      <c r="R2447" s="551">
        <v>4780</v>
      </c>
    </row>
    <row r="2448" spans="1:18">
      <c r="A2448" s="626" t="s">
        <v>1806</v>
      </c>
      <c r="B2448" s="626" t="s">
        <v>226</v>
      </c>
      <c r="C2448" s="550">
        <v>9100000</v>
      </c>
      <c r="D2448" s="550">
        <v>0</v>
      </c>
      <c r="E2448" s="550">
        <v>0</v>
      </c>
      <c r="F2448" s="550">
        <v>0</v>
      </c>
      <c r="G2448" s="550"/>
      <c r="H2448" s="550">
        <v>0</v>
      </c>
      <c r="I2448" s="550"/>
      <c r="J2448" s="550">
        <v>0</v>
      </c>
      <c r="K2448" s="550">
        <v>9100000</v>
      </c>
      <c r="L2448" s="550">
        <v>9100000</v>
      </c>
      <c r="M2448" s="550">
        <v>9100000</v>
      </c>
      <c r="N2448" s="550">
        <v>0</v>
      </c>
      <c r="O2448" s="550">
        <v>0</v>
      </c>
      <c r="P2448" s="550">
        <v>0</v>
      </c>
      <c r="Q2448" s="550">
        <v>0</v>
      </c>
      <c r="R2448" s="550">
        <v>0</v>
      </c>
    </row>
    <row r="2449" spans="1:18">
      <c r="A2449" s="626" t="s">
        <v>1806</v>
      </c>
      <c r="B2449" s="626" t="s">
        <v>289</v>
      </c>
      <c r="C2449" s="550">
        <v>420000</v>
      </c>
      <c r="D2449" s="550">
        <v>0</v>
      </c>
      <c r="E2449" s="550">
        <v>0</v>
      </c>
      <c r="F2449" s="550">
        <v>-32800</v>
      </c>
      <c r="G2449" s="550"/>
      <c r="H2449" s="550">
        <v>0</v>
      </c>
      <c r="I2449" s="550"/>
      <c r="J2449" s="550">
        <v>-32800</v>
      </c>
      <c r="K2449" s="550">
        <v>387200</v>
      </c>
      <c r="L2449" s="550">
        <v>387200</v>
      </c>
      <c r="M2449" s="550">
        <v>387200</v>
      </c>
      <c r="N2449" s="550">
        <v>0</v>
      </c>
      <c r="O2449" s="550">
        <v>0</v>
      </c>
      <c r="P2449" s="550">
        <v>0</v>
      </c>
      <c r="Q2449" s="550">
        <v>0</v>
      </c>
      <c r="R2449" s="550">
        <v>0</v>
      </c>
    </row>
    <row r="2450" spans="1:18">
      <c r="A2450" s="626" t="s">
        <v>1806</v>
      </c>
      <c r="B2450" s="626" t="s">
        <v>225</v>
      </c>
      <c r="C2450" s="550">
        <v>312000</v>
      </c>
      <c r="D2450" s="550">
        <v>0</v>
      </c>
      <c r="E2450" s="550">
        <v>0</v>
      </c>
      <c r="F2450" s="550">
        <v>-24760</v>
      </c>
      <c r="G2450" s="550"/>
      <c r="H2450" s="550">
        <v>0</v>
      </c>
      <c r="I2450" s="550"/>
      <c r="J2450" s="550">
        <v>-24760</v>
      </c>
      <c r="K2450" s="550">
        <v>287240</v>
      </c>
      <c r="L2450" s="550">
        <v>282460</v>
      </c>
      <c r="M2450" s="550">
        <v>282460</v>
      </c>
      <c r="N2450" s="550">
        <v>0</v>
      </c>
      <c r="O2450" s="550">
        <v>0</v>
      </c>
      <c r="P2450" s="550">
        <v>0</v>
      </c>
      <c r="Q2450" s="550">
        <v>0</v>
      </c>
      <c r="R2450" s="550">
        <v>4780</v>
      </c>
    </row>
    <row r="2451" spans="1:18">
      <c r="A2451" s="622" t="s">
        <v>1805</v>
      </c>
      <c r="B2451" s="622" t="s">
        <v>322</v>
      </c>
      <c r="C2451" s="551">
        <v>1120000</v>
      </c>
      <c r="D2451" s="551">
        <v>0</v>
      </c>
      <c r="E2451" s="551">
        <v>0</v>
      </c>
      <c r="F2451" s="551">
        <v>-400000</v>
      </c>
      <c r="G2451" s="551">
        <v>0</v>
      </c>
      <c r="H2451" s="551">
        <v>0</v>
      </c>
      <c r="I2451" s="551">
        <v>0</v>
      </c>
      <c r="J2451" s="551">
        <v>-400000</v>
      </c>
      <c r="K2451" s="551">
        <v>720000</v>
      </c>
      <c r="L2451" s="551">
        <v>709080</v>
      </c>
      <c r="M2451" s="551">
        <v>709080</v>
      </c>
      <c r="N2451" s="551">
        <v>0</v>
      </c>
      <c r="O2451" s="551">
        <v>0</v>
      </c>
      <c r="P2451" s="551">
        <v>0</v>
      </c>
      <c r="Q2451" s="551">
        <v>0</v>
      </c>
      <c r="R2451" s="551">
        <v>10920</v>
      </c>
    </row>
    <row r="2452" spans="1:18">
      <c r="A2452" s="626" t="s">
        <v>1806</v>
      </c>
      <c r="B2452" s="626" t="s">
        <v>323</v>
      </c>
      <c r="C2452" s="550">
        <v>1120000</v>
      </c>
      <c r="D2452" s="550">
        <v>0</v>
      </c>
      <c r="E2452" s="550">
        <v>0</v>
      </c>
      <c r="F2452" s="550">
        <v>-400000</v>
      </c>
      <c r="G2452" s="550"/>
      <c r="H2452" s="550">
        <v>0</v>
      </c>
      <c r="I2452" s="550"/>
      <c r="J2452" s="550">
        <v>-400000</v>
      </c>
      <c r="K2452" s="550">
        <v>720000</v>
      </c>
      <c r="L2452" s="550">
        <v>709080</v>
      </c>
      <c r="M2452" s="550">
        <v>709080</v>
      </c>
      <c r="N2452" s="550">
        <v>0</v>
      </c>
      <c r="O2452" s="550">
        <v>0</v>
      </c>
      <c r="P2452" s="550">
        <v>0</v>
      </c>
      <c r="Q2452" s="550">
        <v>0</v>
      </c>
      <c r="R2452" s="550">
        <v>10920</v>
      </c>
    </row>
    <row r="2453" spans="1:18">
      <c r="A2453" s="622" t="s">
        <v>1805</v>
      </c>
      <c r="B2453" s="622" t="s">
        <v>147</v>
      </c>
      <c r="C2453" s="551">
        <v>5500000</v>
      </c>
      <c r="D2453" s="551">
        <v>0</v>
      </c>
      <c r="E2453" s="551">
        <v>0</v>
      </c>
      <c r="F2453" s="551">
        <v>0</v>
      </c>
      <c r="G2453" s="551">
        <v>0</v>
      </c>
      <c r="H2453" s="551">
        <v>0</v>
      </c>
      <c r="I2453" s="551">
        <v>0</v>
      </c>
      <c r="J2453" s="551">
        <v>0</v>
      </c>
      <c r="K2453" s="551">
        <v>5500000</v>
      </c>
      <c r="L2453" s="551">
        <v>5500000</v>
      </c>
      <c r="M2453" s="551">
        <v>5500000</v>
      </c>
      <c r="N2453" s="551">
        <v>0</v>
      </c>
      <c r="O2453" s="551">
        <v>0</v>
      </c>
      <c r="P2453" s="551">
        <v>0</v>
      </c>
      <c r="Q2453" s="551">
        <v>0</v>
      </c>
      <c r="R2453" s="551">
        <v>0</v>
      </c>
    </row>
    <row r="2454" spans="1:18">
      <c r="A2454" s="626" t="s">
        <v>1806</v>
      </c>
      <c r="B2454" s="626" t="s">
        <v>149</v>
      </c>
      <c r="C2454" s="550">
        <v>600000</v>
      </c>
      <c r="D2454" s="550">
        <v>0</v>
      </c>
      <c r="E2454" s="550">
        <v>0</v>
      </c>
      <c r="F2454" s="550">
        <v>0</v>
      </c>
      <c r="G2454" s="550"/>
      <c r="H2454" s="550">
        <v>0</v>
      </c>
      <c r="I2454" s="550"/>
      <c r="J2454" s="550">
        <v>0</v>
      </c>
      <c r="K2454" s="550">
        <v>600000</v>
      </c>
      <c r="L2454" s="550">
        <v>600000</v>
      </c>
      <c r="M2454" s="550">
        <v>600000</v>
      </c>
      <c r="N2454" s="550">
        <v>0</v>
      </c>
      <c r="O2454" s="550">
        <v>0</v>
      </c>
      <c r="P2454" s="550">
        <v>0</v>
      </c>
      <c r="Q2454" s="550">
        <v>0</v>
      </c>
      <c r="R2454" s="550">
        <v>0</v>
      </c>
    </row>
    <row r="2455" spans="1:18">
      <c r="A2455" s="626" t="s">
        <v>1806</v>
      </c>
      <c r="B2455" s="626" t="s">
        <v>148</v>
      </c>
      <c r="C2455" s="550">
        <v>4900000</v>
      </c>
      <c r="D2455" s="550">
        <v>0</v>
      </c>
      <c r="E2455" s="550">
        <v>0</v>
      </c>
      <c r="F2455" s="550">
        <v>0</v>
      </c>
      <c r="G2455" s="550"/>
      <c r="H2455" s="550">
        <v>0</v>
      </c>
      <c r="I2455" s="550"/>
      <c r="J2455" s="550">
        <v>0</v>
      </c>
      <c r="K2455" s="550">
        <v>4900000</v>
      </c>
      <c r="L2455" s="550">
        <v>4900000</v>
      </c>
      <c r="M2455" s="550">
        <v>4900000</v>
      </c>
      <c r="N2455" s="550">
        <v>0</v>
      </c>
      <c r="O2455" s="550">
        <v>0</v>
      </c>
      <c r="P2455" s="550">
        <v>0</v>
      </c>
      <c r="Q2455" s="550">
        <v>0</v>
      </c>
      <c r="R2455" s="550">
        <v>0</v>
      </c>
    </row>
    <row r="2456" spans="1:18">
      <c r="A2456" s="627" t="s">
        <v>1802</v>
      </c>
      <c r="B2456" s="629" t="s">
        <v>51</v>
      </c>
      <c r="C2456" s="549">
        <v>1542847000</v>
      </c>
      <c r="D2456" s="549">
        <v>0</v>
      </c>
      <c r="E2456" s="549">
        <v>0</v>
      </c>
      <c r="F2456" s="549">
        <v>0</v>
      </c>
      <c r="G2456" s="549">
        <v>-141566000</v>
      </c>
      <c r="H2456" s="549">
        <v>0</v>
      </c>
      <c r="I2456" s="549">
        <v>5000000</v>
      </c>
      <c r="J2456" s="549">
        <v>-136566000</v>
      </c>
      <c r="K2456" s="549">
        <v>1406281000</v>
      </c>
      <c r="L2456" s="549">
        <v>1377895996</v>
      </c>
      <c r="M2456" s="549">
        <v>1377895996</v>
      </c>
      <c r="N2456" s="549">
        <v>0</v>
      </c>
      <c r="O2456" s="549">
        <v>0</v>
      </c>
      <c r="P2456" s="549">
        <v>0</v>
      </c>
      <c r="Q2456" s="549">
        <v>0</v>
      </c>
      <c r="R2456" s="549">
        <v>28385004</v>
      </c>
    </row>
    <row r="2457" spans="1:18">
      <c r="A2457" s="626" t="s">
        <v>1803</v>
      </c>
      <c r="B2457" s="626" t="s">
        <v>2002</v>
      </c>
      <c r="C2457" s="550">
        <v>357848000</v>
      </c>
      <c r="D2457" s="550">
        <v>0</v>
      </c>
      <c r="E2457" s="550">
        <v>0</v>
      </c>
      <c r="F2457" s="550">
        <v>0</v>
      </c>
      <c r="G2457" s="550">
        <v>0</v>
      </c>
      <c r="H2457" s="550">
        <v>0</v>
      </c>
      <c r="I2457" s="550">
        <v>0</v>
      </c>
      <c r="J2457" s="550">
        <v>0</v>
      </c>
      <c r="K2457" s="550">
        <v>357848000</v>
      </c>
      <c r="L2457" s="550">
        <v>357634666</v>
      </c>
      <c r="M2457" s="550">
        <v>357634666</v>
      </c>
      <c r="N2457" s="550">
        <v>0</v>
      </c>
      <c r="O2457" s="550">
        <v>0</v>
      </c>
      <c r="P2457" s="550">
        <v>0</v>
      </c>
      <c r="Q2457" s="550">
        <v>0</v>
      </c>
      <c r="R2457" s="550">
        <v>213334</v>
      </c>
    </row>
    <row r="2458" spans="1:18">
      <c r="A2458" s="626" t="s">
        <v>1804</v>
      </c>
      <c r="B2458" s="626" t="s">
        <v>2507</v>
      </c>
      <c r="C2458" s="550">
        <v>147848000</v>
      </c>
      <c r="D2458" s="550">
        <v>0</v>
      </c>
      <c r="E2458" s="550">
        <v>0</v>
      </c>
      <c r="F2458" s="550">
        <v>0</v>
      </c>
      <c r="G2458" s="550">
        <v>0</v>
      </c>
      <c r="H2458" s="550">
        <v>0</v>
      </c>
      <c r="I2458" s="550">
        <v>0</v>
      </c>
      <c r="J2458" s="550">
        <v>0</v>
      </c>
      <c r="K2458" s="550">
        <v>147848000</v>
      </c>
      <c r="L2458" s="550">
        <v>147634666</v>
      </c>
      <c r="M2458" s="550">
        <v>147634666</v>
      </c>
      <c r="N2458" s="550">
        <v>0</v>
      </c>
      <c r="O2458" s="550">
        <v>0</v>
      </c>
      <c r="P2458" s="550">
        <v>0</v>
      </c>
      <c r="Q2458" s="550">
        <v>0</v>
      </c>
      <c r="R2458" s="550">
        <v>213334</v>
      </c>
    </row>
    <row r="2459" spans="1:18">
      <c r="A2459" s="622" t="s">
        <v>1805</v>
      </c>
      <c r="B2459" s="622" t="s">
        <v>321</v>
      </c>
      <c r="C2459" s="551">
        <v>88400000</v>
      </c>
      <c r="D2459" s="551">
        <v>0</v>
      </c>
      <c r="E2459" s="551">
        <v>0</v>
      </c>
      <c r="F2459" s="551">
        <v>18526000</v>
      </c>
      <c r="G2459" s="551">
        <v>0</v>
      </c>
      <c r="H2459" s="551">
        <v>0</v>
      </c>
      <c r="I2459" s="551">
        <v>0</v>
      </c>
      <c r="J2459" s="551">
        <v>18526000</v>
      </c>
      <c r="K2459" s="551">
        <v>106926000</v>
      </c>
      <c r="L2459" s="551">
        <v>106926000</v>
      </c>
      <c r="M2459" s="551">
        <v>106926000</v>
      </c>
      <c r="N2459" s="551">
        <v>0</v>
      </c>
      <c r="O2459" s="551">
        <v>0</v>
      </c>
      <c r="P2459" s="551">
        <v>0</v>
      </c>
      <c r="Q2459" s="551">
        <v>0</v>
      </c>
      <c r="R2459" s="551">
        <v>0</v>
      </c>
    </row>
    <row r="2460" spans="1:18">
      <c r="A2460" s="626" t="s">
        <v>1806</v>
      </c>
      <c r="B2460" s="626" t="s">
        <v>220</v>
      </c>
      <c r="C2460" s="550">
        <v>78300000</v>
      </c>
      <c r="D2460" s="550">
        <v>0</v>
      </c>
      <c r="E2460" s="550">
        <v>0</v>
      </c>
      <c r="F2460" s="550">
        <v>19826000</v>
      </c>
      <c r="G2460" s="550"/>
      <c r="H2460" s="550">
        <v>0</v>
      </c>
      <c r="I2460" s="550"/>
      <c r="J2460" s="550">
        <v>19826000</v>
      </c>
      <c r="K2460" s="550">
        <v>98126000</v>
      </c>
      <c r="L2460" s="550">
        <v>98126000</v>
      </c>
      <c r="M2460" s="550">
        <v>98126000</v>
      </c>
      <c r="N2460" s="550">
        <v>0</v>
      </c>
      <c r="O2460" s="550">
        <v>0</v>
      </c>
      <c r="P2460" s="550">
        <v>0</v>
      </c>
      <c r="Q2460" s="550">
        <v>0</v>
      </c>
      <c r="R2460" s="550">
        <v>0</v>
      </c>
    </row>
    <row r="2461" spans="1:18">
      <c r="A2461" s="626" t="s">
        <v>1806</v>
      </c>
      <c r="B2461" s="626" t="s">
        <v>206</v>
      </c>
      <c r="C2461" s="550">
        <v>10100000</v>
      </c>
      <c r="D2461" s="550">
        <v>0</v>
      </c>
      <c r="E2461" s="550">
        <v>0</v>
      </c>
      <c r="F2461" s="550">
        <v>-1300000</v>
      </c>
      <c r="G2461" s="550"/>
      <c r="H2461" s="550">
        <v>0</v>
      </c>
      <c r="I2461" s="550"/>
      <c r="J2461" s="550">
        <v>-1300000</v>
      </c>
      <c r="K2461" s="550">
        <v>8800000</v>
      </c>
      <c r="L2461" s="550">
        <v>8800000</v>
      </c>
      <c r="M2461" s="550">
        <v>8800000</v>
      </c>
      <c r="N2461" s="550">
        <v>0</v>
      </c>
      <c r="O2461" s="550">
        <v>0</v>
      </c>
      <c r="P2461" s="550">
        <v>0</v>
      </c>
      <c r="Q2461" s="550">
        <v>0</v>
      </c>
      <c r="R2461" s="550">
        <v>0</v>
      </c>
    </row>
    <row r="2462" spans="1:18">
      <c r="A2462" s="622" t="s">
        <v>1805</v>
      </c>
      <c r="B2462" s="622" t="s">
        <v>1880</v>
      </c>
      <c r="C2462" s="551">
        <v>6000000</v>
      </c>
      <c r="D2462" s="551">
        <v>0</v>
      </c>
      <c r="E2462" s="551">
        <v>0</v>
      </c>
      <c r="F2462" s="551">
        <v>2693600</v>
      </c>
      <c r="G2462" s="551">
        <v>0</v>
      </c>
      <c r="H2462" s="551">
        <v>0</v>
      </c>
      <c r="I2462" s="551">
        <v>0</v>
      </c>
      <c r="J2462" s="551">
        <v>2693600</v>
      </c>
      <c r="K2462" s="551">
        <v>8693600</v>
      </c>
      <c r="L2462" s="551">
        <v>8693600</v>
      </c>
      <c r="M2462" s="551">
        <v>8693600</v>
      </c>
      <c r="N2462" s="551">
        <v>0</v>
      </c>
      <c r="O2462" s="551">
        <v>0</v>
      </c>
      <c r="P2462" s="551">
        <v>0</v>
      </c>
      <c r="Q2462" s="551">
        <v>0</v>
      </c>
      <c r="R2462" s="551">
        <v>0</v>
      </c>
    </row>
    <row r="2463" spans="1:18">
      <c r="A2463" s="626" t="s">
        <v>1806</v>
      </c>
      <c r="B2463" s="626" t="s">
        <v>2521</v>
      </c>
      <c r="C2463" s="550">
        <v>6000000</v>
      </c>
      <c r="D2463" s="550">
        <v>0</v>
      </c>
      <c r="E2463" s="550">
        <v>0</v>
      </c>
      <c r="F2463" s="550">
        <v>2693600</v>
      </c>
      <c r="G2463" s="550"/>
      <c r="H2463" s="550">
        <v>0</v>
      </c>
      <c r="I2463" s="550"/>
      <c r="J2463" s="550">
        <v>2693600</v>
      </c>
      <c r="K2463" s="550">
        <v>8693600</v>
      </c>
      <c r="L2463" s="550">
        <v>8693600</v>
      </c>
      <c r="M2463" s="550">
        <v>8693600</v>
      </c>
      <c r="N2463" s="550">
        <v>0</v>
      </c>
      <c r="O2463" s="550">
        <v>0</v>
      </c>
      <c r="P2463" s="550">
        <v>0</v>
      </c>
      <c r="Q2463" s="550">
        <v>0</v>
      </c>
      <c r="R2463" s="550">
        <v>0</v>
      </c>
    </row>
    <row r="2464" spans="1:18">
      <c r="A2464" s="622" t="s">
        <v>1805</v>
      </c>
      <c r="B2464" s="622" t="s">
        <v>1851</v>
      </c>
      <c r="C2464" s="551">
        <v>0</v>
      </c>
      <c r="D2464" s="551">
        <v>0</v>
      </c>
      <c r="E2464" s="551">
        <v>0</v>
      </c>
      <c r="F2464" s="551">
        <v>441100</v>
      </c>
      <c r="G2464" s="551">
        <v>0</v>
      </c>
      <c r="H2464" s="551">
        <v>0</v>
      </c>
      <c r="I2464" s="551">
        <v>0</v>
      </c>
      <c r="J2464" s="551">
        <v>441100</v>
      </c>
      <c r="K2464" s="551">
        <v>441100</v>
      </c>
      <c r="L2464" s="551">
        <v>441100</v>
      </c>
      <c r="M2464" s="551">
        <v>441100</v>
      </c>
      <c r="N2464" s="551">
        <v>0</v>
      </c>
      <c r="O2464" s="551">
        <v>0</v>
      </c>
      <c r="P2464" s="551">
        <v>0</v>
      </c>
      <c r="Q2464" s="551">
        <v>0</v>
      </c>
      <c r="R2464" s="551">
        <v>0</v>
      </c>
    </row>
    <row r="2465" spans="1:18">
      <c r="A2465" s="626" t="s">
        <v>1806</v>
      </c>
      <c r="B2465" s="626" t="s">
        <v>1851</v>
      </c>
      <c r="C2465" s="550">
        <v>0</v>
      </c>
      <c r="D2465" s="550">
        <v>0</v>
      </c>
      <c r="E2465" s="550">
        <v>0</v>
      </c>
      <c r="F2465" s="550">
        <v>441100</v>
      </c>
      <c r="G2465" s="550"/>
      <c r="H2465" s="550">
        <v>0</v>
      </c>
      <c r="I2465" s="550"/>
      <c r="J2465" s="550">
        <v>441100</v>
      </c>
      <c r="K2465" s="550">
        <v>441100</v>
      </c>
      <c r="L2465" s="550">
        <v>441100</v>
      </c>
      <c r="M2465" s="550">
        <v>441100</v>
      </c>
      <c r="N2465" s="550">
        <v>0</v>
      </c>
      <c r="O2465" s="550">
        <v>0</v>
      </c>
      <c r="P2465" s="550">
        <v>0</v>
      </c>
      <c r="Q2465" s="550">
        <v>0</v>
      </c>
      <c r="R2465" s="550">
        <v>0</v>
      </c>
    </row>
    <row r="2466" spans="1:18">
      <c r="A2466" s="622" t="s">
        <v>1805</v>
      </c>
      <c r="B2466" s="622" t="s">
        <v>1882</v>
      </c>
      <c r="C2466" s="551">
        <v>3000000</v>
      </c>
      <c r="D2466" s="551">
        <v>0</v>
      </c>
      <c r="E2466" s="551">
        <v>0</v>
      </c>
      <c r="F2466" s="551">
        <v>-69600</v>
      </c>
      <c r="G2466" s="551">
        <v>0</v>
      </c>
      <c r="H2466" s="551">
        <v>0</v>
      </c>
      <c r="I2466" s="551">
        <v>0</v>
      </c>
      <c r="J2466" s="551">
        <v>-69600</v>
      </c>
      <c r="K2466" s="551">
        <v>2930400</v>
      </c>
      <c r="L2466" s="551">
        <v>2930400</v>
      </c>
      <c r="M2466" s="551">
        <v>2930400</v>
      </c>
      <c r="N2466" s="551">
        <v>0</v>
      </c>
      <c r="O2466" s="551">
        <v>0</v>
      </c>
      <c r="P2466" s="551">
        <v>0</v>
      </c>
      <c r="Q2466" s="551">
        <v>0</v>
      </c>
      <c r="R2466" s="551">
        <v>0</v>
      </c>
    </row>
    <row r="2467" spans="1:18">
      <c r="A2467" s="626" t="s">
        <v>1806</v>
      </c>
      <c r="B2467" s="626" t="s">
        <v>2413</v>
      </c>
      <c r="C2467" s="550">
        <v>3000000</v>
      </c>
      <c r="D2467" s="550">
        <v>0</v>
      </c>
      <c r="E2467" s="550">
        <v>0</v>
      </c>
      <c r="F2467" s="550">
        <v>-69600</v>
      </c>
      <c r="G2467" s="550"/>
      <c r="H2467" s="550">
        <v>0</v>
      </c>
      <c r="I2467" s="550"/>
      <c r="J2467" s="550">
        <v>-69600</v>
      </c>
      <c r="K2467" s="550">
        <v>2930400</v>
      </c>
      <c r="L2467" s="550">
        <v>2930400</v>
      </c>
      <c r="M2467" s="550">
        <v>2930400</v>
      </c>
      <c r="N2467" s="550">
        <v>0</v>
      </c>
      <c r="O2467" s="550">
        <v>0</v>
      </c>
      <c r="P2467" s="550">
        <v>0</v>
      </c>
      <c r="Q2467" s="550">
        <v>0</v>
      </c>
      <c r="R2467" s="550">
        <v>0</v>
      </c>
    </row>
    <row r="2468" spans="1:18">
      <c r="A2468" s="622" t="s">
        <v>1805</v>
      </c>
      <c r="B2468" s="622" t="s">
        <v>192</v>
      </c>
      <c r="C2468" s="551">
        <v>13000000</v>
      </c>
      <c r="D2468" s="551">
        <v>0</v>
      </c>
      <c r="E2468" s="551">
        <v>0</v>
      </c>
      <c r="F2468" s="551">
        <v>2565670</v>
      </c>
      <c r="G2468" s="551">
        <v>0</v>
      </c>
      <c r="H2468" s="551">
        <v>0</v>
      </c>
      <c r="I2468" s="551">
        <v>0</v>
      </c>
      <c r="J2468" s="551">
        <v>2565670</v>
      </c>
      <c r="K2468" s="551">
        <v>15565670</v>
      </c>
      <c r="L2468" s="551">
        <v>15565670</v>
      </c>
      <c r="M2468" s="551">
        <v>15565670</v>
      </c>
      <c r="N2468" s="551">
        <v>0</v>
      </c>
      <c r="O2468" s="551">
        <v>0</v>
      </c>
      <c r="P2468" s="551">
        <v>0</v>
      </c>
      <c r="Q2468" s="551">
        <v>0</v>
      </c>
      <c r="R2468" s="551">
        <v>0</v>
      </c>
    </row>
    <row r="2469" spans="1:18">
      <c r="A2469" s="626" t="s">
        <v>1806</v>
      </c>
      <c r="B2469" s="626" t="s">
        <v>226</v>
      </c>
      <c r="C2469" s="550">
        <v>12750000</v>
      </c>
      <c r="D2469" s="550">
        <v>0</v>
      </c>
      <c r="E2469" s="550">
        <v>0</v>
      </c>
      <c r="F2469" s="550">
        <v>0</v>
      </c>
      <c r="G2469" s="550"/>
      <c r="H2469" s="550">
        <v>0</v>
      </c>
      <c r="I2469" s="550"/>
      <c r="J2469" s="550">
        <v>0</v>
      </c>
      <c r="K2469" s="550">
        <v>12750000</v>
      </c>
      <c r="L2469" s="550">
        <v>12750000</v>
      </c>
      <c r="M2469" s="550">
        <v>12750000</v>
      </c>
      <c r="N2469" s="550">
        <v>0</v>
      </c>
      <c r="O2469" s="550">
        <v>0</v>
      </c>
      <c r="P2469" s="550">
        <v>0</v>
      </c>
      <c r="Q2469" s="550">
        <v>0</v>
      </c>
      <c r="R2469" s="550">
        <v>0</v>
      </c>
    </row>
    <row r="2470" spans="1:18">
      <c r="A2470" s="626" t="s">
        <v>1806</v>
      </c>
      <c r="B2470" s="626" t="s">
        <v>225</v>
      </c>
      <c r="C2470" s="550">
        <v>250000</v>
      </c>
      <c r="D2470" s="550">
        <v>0</v>
      </c>
      <c r="E2470" s="550">
        <v>0</v>
      </c>
      <c r="F2470" s="550">
        <v>2565670</v>
      </c>
      <c r="G2470" s="550"/>
      <c r="H2470" s="550">
        <v>0</v>
      </c>
      <c r="I2470" s="550"/>
      <c r="J2470" s="550">
        <v>2565670</v>
      </c>
      <c r="K2470" s="550">
        <v>2815670</v>
      </c>
      <c r="L2470" s="550">
        <v>2815670</v>
      </c>
      <c r="M2470" s="550">
        <v>2815670</v>
      </c>
      <c r="N2470" s="550">
        <v>0</v>
      </c>
      <c r="O2470" s="550">
        <v>0</v>
      </c>
      <c r="P2470" s="550">
        <v>0</v>
      </c>
      <c r="Q2470" s="550">
        <v>0</v>
      </c>
      <c r="R2470" s="550">
        <v>0</v>
      </c>
    </row>
    <row r="2471" spans="1:18">
      <c r="A2471" s="622" t="s">
        <v>1805</v>
      </c>
      <c r="B2471" s="622" t="s">
        <v>322</v>
      </c>
      <c r="C2471" s="551">
        <v>1500000</v>
      </c>
      <c r="D2471" s="551">
        <v>0</v>
      </c>
      <c r="E2471" s="551">
        <v>0</v>
      </c>
      <c r="F2471" s="551">
        <v>4702590</v>
      </c>
      <c r="G2471" s="551">
        <v>0</v>
      </c>
      <c r="H2471" s="551">
        <v>0</v>
      </c>
      <c r="I2471" s="551">
        <v>0</v>
      </c>
      <c r="J2471" s="551">
        <v>4702590</v>
      </c>
      <c r="K2471" s="551">
        <v>6202590</v>
      </c>
      <c r="L2471" s="551">
        <v>5989256</v>
      </c>
      <c r="M2471" s="551">
        <v>5989256</v>
      </c>
      <c r="N2471" s="551">
        <v>0</v>
      </c>
      <c r="O2471" s="551">
        <v>0</v>
      </c>
      <c r="P2471" s="551">
        <v>0</v>
      </c>
      <c r="Q2471" s="551">
        <v>0</v>
      </c>
      <c r="R2471" s="551">
        <v>213334</v>
      </c>
    </row>
    <row r="2472" spans="1:18">
      <c r="A2472" s="626" t="s">
        <v>1806</v>
      </c>
      <c r="B2472" s="626" t="s">
        <v>323</v>
      </c>
      <c r="C2472" s="550">
        <v>1500000</v>
      </c>
      <c r="D2472" s="550">
        <v>0</v>
      </c>
      <c r="E2472" s="550">
        <v>0</v>
      </c>
      <c r="F2472" s="550">
        <v>1895000</v>
      </c>
      <c r="G2472" s="550"/>
      <c r="H2472" s="550">
        <v>0</v>
      </c>
      <c r="I2472" s="550"/>
      <c r="J2472" s="550">
        <v>1895000</v>
      </c>
      <c r="K2472" s="550">
        <v>3395000</v>
      </c>
      <c r="L2472" s="550">
        <v>3181700</v>
      </c>
      <c r="M2472" s="550">
        <v>3181700</v>
      </c>
      <c r="N2472" s="550">
        <v>0</v>
      </c>
      <c r="O2472" s="550">
        <v>0</v>
      </c>
      <c r="P2472" s="550">
        <v>0</v>
      </c>
      <c r="Q2472" s="550">
        <v>0</v>
      </c>
      <c r="R2472" s="550">
        <v>213300</v>
      </c>
    </row>
    <row r="2473" spans="1:18">
      <c r="A2473" s="626" t="s">
        <v>1806</v>
      </c>
      <c r="B2473" s="626" t="s">
        <v>2488</v>
      </c>
      <c r="C2473" s="550">
        <v>0</v>
      </c>
      <c r="D2473" s="550">
        <v>0</v>
      </c>
      <c r="E2473" s="550">
        <v>0</v>
      </c>
      <c r="F2473" s="550">
        <v>2807590</v>
      </c>
      <c r="G2473" s="550"/>
      <c r="H2473" s="550">
        <v>0</v>
      </c>
      <c r="I2473" s="550"/>
      <c r="J2473" s="550">
        <v>2807590</v>
      </c>
      <c r="K2473" s="550">
        <v>2807590</v>
      </c>
      <c r="L2473" s="550">
        <v>2807556</v>
      </c>
      <c r="M2473" s="550">
        <v>2807556</v>
      </c>
      <c r="N2473" s="550">
        <v>0</v>
      </c>
      <c r="O2473" s="550">
        <v>0</v>
      </c>
      <c r="P2473" s="550">
        <v>0</v>
      </c>
      <c r="Q2473" s="550">
        <v>0</v>
      </c>
      <c r="R2473" s="550">
        <v>34</v>
      </c>
    </row>
    <row r="2474" spans="1:18">
      <c r="A2474" s="622" t="s">
        <v>1805</v>
      </c>
      <c r="B2474" s="622" t="s">
        <v>147</v>
      </c>
      <c r="C2474" s="551">
        <v>35948000</v>
      </c>
      <c r="D2474" s="551">
        <v>0</v>
      </c>
      <c r="E2474" s="551">
        <v>0</v>
      </c>
      <c r="F2474" s="551">
        <v>-28859360</v>
      </c>
      <c r="G2474" s="551">
        <v>0</v>
      </c>
      <c r="H2474" s="551">
        <v>0</v>
      </c>
      <c r="I2474" s="551">
        <v>0</v>
      </c>
      <c r="J2474" s="551">
        <v>-28859360</v>
      </c>
      <c r="K2474" s="551">
        <v>7088640</v>
      </c>
      <c r="L2474" s="551">
        <v>7088640</v>
      </c>
      <c r="M2474" s="551">
        <v>7088640</v>
      </c>
      <c r="N2474" s="551">
        <v>0</v>
      </c>
      <c r="O2474" s="551">
        <v>0</v>
      </c>
      <c r="P2474" s="551">
        <v>0</v>
      </c>
      <c r="Q2474" s="551">
        <v>0</v>
      </c>
      <c r="R2474" s="551">
        <v>0</v>
      </c>
    </row>
    <row r="2475" spans="1:18">
      <c r="A2475" s="626" t="s">
        <v>1806</v>
      </c>
      <c r="B2475" s="626" t="s">
        <v>149</v>
      </c>
      <c r="C2475" s="550">
        <v>28000000</v>
      </c>
      <c r="D2475" s="550">
        <v>0</v>
      </c>
      <c r="E2475" s="550">
        <v>0</v>
      </c>
      <c r="F2475" s="550">
        <v>-23660000</v>
      </c>
      <c r="G2475" s="550"/>
      <c r="H2475" s="550">
        <v>0</v>
      </c>
      <c r="I2475" s="550"/>
      <c r="J2475" s="550">
        <v>-23660000</v>
      </c>
      <c r="K2475" s="550">
        <v>4340000</v>
      </c>
      <c r="L2475" s="550">
        <v>4340000</v>
      </c>
      <c r="M2475" s="550">
        <v>4340000</v>
      </c>
      <c r="N2475" s="550">
        <v>0</v>
      </c>
      <c r="O2475" s="550">
        <v>0</v>
      </c>
      <c r="P2475" s="550">
        <v>0</v>
      </c>
      <c r="Q2475" s="550">
        <v>0</v>
      </c>
      <c r="R2475" s="550">
        <v>0</v>
      </c>
    </row>
    <row r="2476" spans="1:18">
      <c r="A2476" s="626" t="s">
        <v>1806</v>
      </c>
      <c r="B2476" s="626" t="s">
        <v>148</v>
      </c>
      <c r="C2476" s="550">
        <v>7948000</v>
      </c>
      <c r="D2476" s="550">
        <v>0</v>
      </c>
      <c r="E2476" s="550">
        <v>0</v>
      </c>
      <c r="F2476" s="550">
        <v>-5199360</v>
      </c>
      <c r="G2476" s="550"/>
      <c r="H2476" s="550">
        <v>0</v>
      </c>
      <c r="I2476" s="550"/>
      <c r="J2476" s="550">
        <v>-5199360</v>
      </c>
      <c r="K2476" s="550">
        <v>2748640</v>
      </c>
      <c r="L2476" s="550">
        <v>2748640</v>
      </c>
      <c r="M2476" s="550">
        <v>2748640</v>
      </c>
      <c r="N2476" s="550">
        <v>0</v>
      </c>
      <c r="O2476" s="550">
        <v>0</v>
      </c>
      <c r="P2476" s="550">
        <v>0</v>
      </c>
      <c r="Q2476" s="550">
        <v>0</v>
      </c>
      <c r="R2476" s="550">
        <v>0</v>
      </c>
    </row>
    <row r="2477" spans="1:18">
      <c r="A2477" s="626" t="s">
        <v>1804</v>
      </c>
      <c r="B2477" s="626" t="s">
        <v>2509</v>
      </c>
      <c r="C2477" s="550">
        <v>210000000</v>
      </c>
      <c r="D2477" s="550">
        <v>0</v>
      </c>
      <c r="E2477" s="550">
        <v>0</v>
      </c>
      <c r="F2477" s="550">
        <v>0</v>
      </c>
      <c r="G2477" s="550">
        <v>0</v>
      </c>
      <c r="H2477" s="550">
        <v>0</v>
      </c>
      <c r="I2477" s="550">
        <v>0</v>
      </c>
      <c r="J2477" s="550">
        <v>0</v>
      </c>
      <c r="K2477" s="550">
        <v>210000000</v>
      </c>
      <c r="L2477" s="550">
        <v>210000000</v>
      </c>
      <c r="M2477" s="550">
        <v>210000000</v>
      </c>
      <c r="N2477" s="550">
        <v>0</v>
      </c>
      <c r="O2477" s="550">
        <v>0</v>
      </c>
      <c r="P2477" s="550">
        <v>0</v>
      </c>
      <c r="Q2477" s="550">
        <v>0</v>
      </c>
      <c r="R2477" s="550">
        <v>0</v>
      </c>
    </row>
    <row r="2478" spans="1:18">
      <c r="A2478" s="622" t="s">
        <v>1805</v>
      </c>
      <c r="B2478" s="622" t="s">
        <v>321</v>
      </c>
      <c r="C2478" s="551">
        <v>6000000</v>
      </c>
      <c r="D2478" s="551">
        <v>0</v>
      </c>
      <c r="E2478" s="551">
        <v>0</v>
      </c>
      <c r="F2478" s="551">
        <v>-3811200</v>
      </c>
      <c r="G2478" s="551">
        <v>0</v>
      </c>
      <c r="H2478" s="551">
        <v>0</v>
      </c>
      <c r="I2478" s="551">
        <v>0</v>
      </c>
      <c r="J2478" s="551">
        <v>-3811200</v>
      </c>
      <c r="K2478" s="551">
        <v>2188800</v>
      </c>
      <c r="L2478" s="551">
        <v>2188800</v>
      </c>
      <c r="M2478" s="551">
        <v>2188800</v>
      </c>
      <c r="N2478" s="551">
        <v>0</v>
      </c>
      <c r="O2478" s="551">
        <v>0</v>
      </c>
      <c r="P2478" s="551">
        <v>0</v>
      </c>
      <c r="Q2478" s="551">
        <v>0</v>
      </c>
      <c r="R2478" s="551">
        <v>0</v>
      </c>
    </row>
    <row r="2479" spans="1:18">
      <c r="A2479" s="626" t="s">
        <v>1806</v>
      </c>
      <c r="B2479" s="626" t="s">
        <v>144</v>
      </c>
      <c r="C2479" s="550">
        <v>6000000</v>
      </c>
      <c r="D2479" s="550">
        <v>0</v>
      </c>
      <c r="E2479" s="550">
        <v>0</v>
      </c>
      <c r="F2479" s="550">
        <v>-3811200</v>
      </c>
      <c r="G2479" s="550"/>
      <c r="H2479" s="550">
        <v>0</v>
      </c>
      <c r="I2479" s="550"/>
      <c r="J2479" s="550">
        <v>-3811200</v>
      </c>
      <c r="K2479" s="550">
        <v>2188800</v>
      </c>
      <c r="L2479" s="550">
        <v>2188800</v>
      </c>
      <c r="M2479" s="550">
        <v>2188800</v>
      </c>
      <c r="N2479" s="550">
        <v>0</v>
      </c>
      <c r="O2479" s="550">
        <v>0</v>
      </c>
      <c r="P2479" s="550">
        <v>0</v>
      </c>
      <c r="Q2479" s="550">
        <v>0</v>
      </c>
      <c r="R2479" s="550">
        <v>0</v>
      </c>
    </row>
    <row r="2480" spans="1:18">
      <c r="A2480" s="622" t="s">
        <v>1805</v>
      </c>
      <c r="B2480" s="622" t="s">
        <v>313</v>
      </c>
      <c r="C2480" s="551">
        <v>177000000</v>
      </c>
      <c r="D2480" s="551">
        <v>0</v>
      </c>
      <c r="E2480" s="551">
        <v>0</v>
      </c>
      <c r="F2480" s="551">
        <v>650000</v>
      </c>
      <c r="G2480" s="551">
        <v>0</v>
      </c>
      <c r="H2480" s="551">
        <v>0</v>
      </c>
      <c r="I2480" s="551">
        <v>0</v>
      </c>
      <c r="J2480" s="551">
        <v>650000</v>
      </c>
      <c r="K2480" s="551">
        <v>177650000</v>
      </c>
      <c r="L2480" s="551">
        <v>177650000</v>
      </c>
      <c r="M2480" s="551">
        <v>177650000</v>
      </c>
      <c r="N2480" s="551">
        <v>0</v>
      </c>
      <c r="O2480" s="551">
        <v>0</v>
      </c>
      <c r="P2480" s="551">
        <v>0</v>
      </c>
      <c r="Q2480" s="551">
        <v>0</v>
      </c>
      <c r="R2480" s="551">
        <v>0</v>
      </c>
    </row>
    <row r="2481" spans="1:18">
      <c r="A2481" s="622" t="s">
        <v>1806</v>
      </c>
      <c r="B2481" s="622" t="s">
        <v>2401</v>
      </c>
      <c r="C2481" s="550">
        <v>163485000</v>
      </c>
      <c r="D2481" s="550">
        <v>0</v>
      </c>
      <c r="E2481" s="550">
        <v>0</v>
      </c>
      <c r="F2481" s="550">
        <v>0</v>
      </c>
      <c r="G2481" s="550"/>
      <c r="H2481" s="550">
        <v>0</v>
      </c>
      <c r="I2481" s="550"/>
      <c r="J2481" s="550">
        <v>0</v>
      </c>
      <c r="K2481" s="550">
        <v>163485000</v>
      </c>
      <c r="L2481" s="550">
        <v>163485000</v>
      </c>
      <c r="M2481" s="550">
        <v>163485000</v>
      </c>
      <c r="N2481" s="550">
        <v>0</v>
      </c>
      <c r="O2481" s="550">
        <v>0</v>
      </c>
      <c r="P2481" s="550">
        <v>0</v>
      </c>
      <c r="Q2481" s="550">
        <v>0</v>
      </c>
      <c r="R2481" s="550">
        <v>0</v>
      </c>
    </row>
    <row r="2482" spans="1:18">
      <c r="A2482" s="626" t="s">
        <v>1806</v>
      </c>
      <c r="B2482" s="626" t="s">
        <v>2568</v>
      </c>
      <c r="C2482" s="550">
        <v>13515000</v>
      </c>
      <c r="D2482" s="550">
        <v>0</v>
      </c>
      <c r="E2482" s="550">
        <v>0</v>
      </c>
      <c r="F2482" s="550">
        <v>650000</v>
      </c>
      <c r="G2482" s="550"/>
      <c r="H2482" s="550">
        <v>0</v>
      </c>
      <c r="I2482" s="550"/>
      <c r="J2482" s="550">
        <v>650000</v>
      </c>
      <c r="K2482" s="550">
        <v>14165000</v>
      </c>
      <c r="L2482" s="550">
        <v>14165000</v>
      </c>
      <c r="M2482" s="550">
        <v>14165000</v>
      </c>
      <c r="N2482" s="550">
        <v>0</v>
      </c>
      <c r="O2482" s="550">
        <v>0</v>
      </c>
      <c r="P2482" s="550">
        <v>0</v>
      </c>
      <c r="Q2482" s="550">
        <v>0</v>
      </c>
      <c r="R2482" s="550">
        <v>0</v>
      </c>
    </row>
    <row r="2483" spans="1:18">
      <c r="A2483" s="622" t="s">
        <v>1805</v>
      </c>
      <c r="B2483" s="622" t="s">
        <v>235</v>
      </c>
      <c r="C2483" s="551">
        <v>0</v>
      </c>
      <c r="D2483" s="551">
        <v>0</v>
      </c>
      <c r="E2483" s="551">
        <v>0</v>
      </c>
      <c r="F2483" s="551">
        <v>1688700</v>
      </c>
      <c r="G2483" s="551">
        <v>0</v>
      </c>
      <c r="H2483" s="551">
        <v>0</v>
      </c>
      <c r="I2483" s="551">
        <v>0</v>
      </c>
      <c r="J2483" s="551">
        <v>1688700</v>
      </c>
      <c r="K2483" s="551">
        <v>1688700</v>
      </c>
      <c r="L2483" s="551">
        <v>1688700</v>
      </c>
      <c r="M2483" s="551">
        <v>1688700</v>
      </c>
      <c r="N2483" s="551">
        <v>0</v>
      </c>
      <c r="O2483" s="551">
        <v>0</v>
      </c>
      <c r="P2483" s="551">
        <v>0</v>
      </c>
      <c r="Q2483" s="551">
        <v>0</v>
      </c>
      <c r="R2483" s="551">
        <v>0</v>
      </c>
    </row>
    <row r="2484" spans="1:18">
      <c r="A2484" s="626" t="s">
        <v>1806</v>
      </c>
      <c r="B2484" s="626" t="s">
        <v>235</v>
      </c>
      <c r="C2484" s="550">
        <v>0</v>
      </c>
      <c r="D2484" s="550">
        <v>0</v>
      </c>
      <c r="E2484" s="550">
        <v>0</v>
      </c>
      <c r="F2484" s="550">
        <v>1688700</v>
      </c>
      <c r="G2484" s="550"/>
      <c r="H2484" s="550">
        <v>0</v>
      </c>
      <c r="I2484" s="550"/>
      <c r="J2484" s="550">
        <v>1688700</v>
      </c>
      <c r="K2484" s="550">
        <v>1688700</v>
      </c>
      <c r="L2484" s="550">
        <v>1688700</v>
      </c>
      <c r="M2484" s="550">
        <v>1688700</v>
      </c>
      <c r="N2484" s="550">
        <v>0</v>
      </c>
      <c r="O2484" s="550">
        <v>0</v>
      </c>
      <c r="P2484" s="550">
        <v>0</v>
      </c>
      <c r="Q2484" s="550">
        <v>0</v>
      </c>
      <c r="R2484" s="550">
        <v>0</v>
      </c>
    </row>
    <row r="2485" spans="1:18">
      <c r="A2485" s="622" t="s">
        <v>1805</v>
      </c>
      <c r="B2485" s="622" t="s">
        <v>1851</v>
      </c>
      <c r="C2485" s="551">
        <v>0</v>
      </c>
      <c r="D2485" s="551">
        <v>0</v>
      </c>
      <c r="E2485" s="551">
        <v>0</v>
      </c>
      <c r="F2485" s="551">
        <v>2745500</v>
      </c>
      <c r="G2485" s="551">
        <v>0</v>
      </c>
      <c r="H2485" s="551">
        <v>0</v>
      </c>
      <c r="I2485" s="551">
        <v>0</v>
      </c>
      <c r="J2485" s="551">
        <v>2745500</v>
      </c>
      <c r="K2485" s="551">
        <v>2745500</v>
      </c>
      <c r="L2485" s="551">
        <v>2745500</v>
      </c>
      <c r="M2485" s="551">
        <v>2745500</v>
      </c>
      <c r="N2485" s="551">
        <v>0</v>
      </c>
      <c r="O2485" s="551">
        <v>0</v>
      </c>
      <c r="P2485" s="551">
        <v>0</v>
      </c>
      <c r="Q2485" s="551">
        <v>0</v>
      </c>
      <c r="R2485" s="551">
        <v>0</v>
      </c>
    </row>
    <row r="2486" spans="1:18">
      <c r="A2486" s="626" t="s">
        <v>1806</v>
      </c>
      <c r="B2486" s="626" t="s">
        <v>1851</v>
      </c>
      <c r="C2486" s="550">
        <v>0</v>
      </c>
      <c r="D2486" s="550">
        <v>0</v>
      </c>
      <c r="E2486" s="550">
        <v>0</v>
      </c>
      <c r="F2486" s="550">
        <v>2745500</v>
      </c>
      <c r="G2486" s="550"/>
      <c r="H2486" s="550">
        <v>0</v>
      </c>
      <c r="I2486" s="550"/>
      <c r="J2486" s="550">
        <v>2745500</v>
      </c>
      <c r="K2486" s="550">
        <v>2745500</v>
      </c>
      <c r="L2486" s="550">
        <v>2745500</v>
      </c>
      <c r="M2486" s="550">
        <v>2745500</v>
      </c>
      <c r="N2486" s="550">
        <v>0</v>
      </c>
      <c r="O2486" s="550">
        <v>0</v>
      </c>
      <c r="P2486" s="550">
        <v>0</v>
      </c>
      <c r="Q2486" s="550">
        <v>0</v>
      </c>
      <c r="R2486" s="550">
        <v>0</v>
      </c>
    </row>
    <row r="2487" spans="1:18">
      <c r="A2487" s="622" t="s">
        <v>1805</v>
      </c>
      <c r="B2487" s="622" t="s">
        <v>1882</v>
      </c>
      <c r="C2487" s="551">
        <v>5000000</v>
      </c>
      <c r="D2487" s="551">
        <v>0</v>
      </c>
      <c r="E2487" s="551">
        <v>0</v>
      </c>
      <c r="F2487" s="551">
        <v>-650000</v>
      </c>
      <c r="G2487" s="551">
        <v>0</v>
      </c>
      <c r="H2487" s="551">
        <v>0</v>
      </c>
      <c r="I2487" s="551">
        <v>0</v>
      </c>
      <c r="J2487" s="551">
        <v>-650000</v>
      </c>
      <c r="K2487" s="551">
        <v>4350000</v>
      </c>
      <c r="L2487" s="551">
        <v>4350000</v>
      </c>
      <c r="M2487" s="551">
        <v>4350000</v>
      </c>
      <c r="N2487" s="551">
        <v>0</v>
      </c>
      <c r="O2487" s="551">
        <v>0</v>
      </c>
      <c r="P2487" s="551">
        <v>0</v>
      </c>
      <c r="Q2487" s="551">
        <v>0</v>
      </c>
      <c r="R2487" s="551">
        <v>0</v>
      </c>
    </row>
    <row r="2488" spans="1:18">
      <c r="A2488" s="626" t="s">
        <v>1806</v>
      </c>
      <c r="B2488" s="626" t="s">
        <v>2583</v>
      </c>
      <c r="C2488" s="550">
        <v>5000000</v>
      </c>
      <c r="D2488" s="550">
        <v>0</v>
      </c>
      <c r="E2488" s="550">
        <v>0</v>
      </c>
      <c r="F2488" s="550">
        <v>-650000</v>
      </c>
      <c r="G2488" s="550"/>
      <c r="H2488" s="550">
        <v>0</v>
      </c>
      <c r="I2488" s="550"/>
      <c r="J2488" s="550">
        <v>-650000</v>
      </c>
      <c r="K2488" s="550">
        <v>4350000</v>
      </c>
      <c r="L2488" s="550">
        <v>4350000</v>
      </c>
      <c r="M2488" s="550">
        <v>4350000</v>
      </c>
      <c r="N2488" s="550">
        <v>0</v>
      </c>
      <c r="O2488" s="550">
        <v>0</v>
      </c>
      <c r="P2488" s="550">
        <v>0</v>
      </c>
      <c r="Q2488" s="550">
        <v>0</v>
      </c>
      <c r="R2488" s="550">
        <v>0</v>
      </c>
    </row>
    <row r="2489" spans="1:18">
      <c r="A2489" s="622" t="s">
        <v>1805</v>
      </c>
      <c r="B2489" s="622" t="s">
        <v>298</v>
      </c>
      <c r="C2489" s="551">
        <v>18000000</v>
      </c>
      <c r="D2489" s="551">
        <v>0</v>
      </c>
      <c r="E2489" s="551">
        <v>0</v>
      </c>
      <c r="F2489" s="551">
        <v>0</v>
      </c>
      <c r="G2489" s="551">
        <v>0</v>
      </c>
      <c r="H2489" s="551">
        <v>0</v>
      </c>
      <c r="I2489" s="551">
        <v>0</v>
      </c>
      <c r="J2489" s="551">
        <v>0</v>
      </c>
      <c r="K2489" s="551">
        <v>18000000</v>
      </c>
      <c r="L2489" s="551">
        <v>18000000</v>
      </c>
      <c r="M2489" s="551">
        <v>18000000</v>
      </c>
      <c r="N2489" s="551">
        <v>0</v>
      </c>
      <c r="O2489" s="551">
        <v>0</v>
      </c>
      <c r="P2489" s="551">
        <v>0</v>
      </c>
      <c r="Q2489" s="551">
        <v>0</v>
      </c>
      <c r="R2489" s="551">
        <v>0</v>
      </c>
    </row>
    <row r="2490" spans="1:18">
      <c r="A2490" s="626" t="s">
        <v>1806</v>
      </c>
      <c r="B2490" s="626" t="s">
        <v>2602</v>
      </c>
      <c r="C2490" s="550">
        <v>8100000</v>
      </c>
      <c r="D2490" s="550">
        <v>0</v>
      </c>
      <c r="E2490" s="550">
        <v>0</v>
      </c>
      <c r="F2490" s="550">
        <v>0</v>
      </c>
      <c r="G2490" s="550"/>
      <c r="H2490" s="550">
        <v>0</v>
      </c>
      <c r="I2490" s="550"/>
      <c r="J2490" s="550">
        <v>0</v>
      </c>
      <c r="K2490" s="550">
        <v>8100000</v>
      </c>
      <c r="L2490" s="550">
        <v>8100000</v>
      </c>
      <c r="M2490" s="550">
        <v>8100000</v>
      </c>
      <c r="N2490" s="550">
        <v>0</v>
      </c>
      <c r="O2490" s="550">
        <v>0</v>
      </c>
      <c r="P2490" s="550">
        <v>0</v>
      </c>
      <c r="Q2490" s="550">
        <v>0</v>
      </c>
      <c r="R2490" s="550">
        <v>0</v>
      </c>
    </row>
    <row r="2491" spans="1:18">
      <c r="A2491" s="626" t="s">
        <v>1806</v>
      </c>
      <c r="B2491" s="626" t="s">
        <v>2612</v>
      </c>
      <c r="C2491" s="550">
        <v>6000000</v>
      </c>
      <c r="D2491" s="550">
        <v>0</v>
      </c>
      <c r="E2491" s="550">
        <v>0</v>
      </c>
      <c r="F2491" s="550">
        <v>0</v>
      </c>
      <c r="G2491" s="550"/>
      <c r="H2491" s="550">
        <v>0</v>
      </c>
      <c r="I2491" s="550"/>
      <c r="J2491" s="550">
        <v>0</v>
      </c>
      <c r="K2491" s="550">
        <v>6000000</v>
      </c>
      <c r="L2491" s="550">
        <v>6000000</v>
      </c>
      <c r="M2491" s="550">
        <v>6000000</v>
      </c>
      <c r="N2491" s="550">
        <v>0</v>
      </c>
      <c r="O2491" s="550">
        <v>0</v>
      </c>
      <c r="P2491" s="550">
        <v>0</v>
      </c>
      <c r="Q2491" s="550">
        <v>0</v>
      </c>
      <c r="R2491" s="550">
        <v>0</v>
      </c>
    </row>
    <row r="2492" spans="1:18">
      <c r="A2492" s="626" t="s">
        <v>1806</v>
      </c>
      <c r="B2492" s="626" t="s">
        <v>319</v>
      </c>
      <c r="C2492" s="550">
        <v>3000000</v>
      </c>
      <c r="D2492" s="550">
        <v>0</v>
      </c>
      <c r="E2492" s="550">
        <v>0</v>
      </c>
      <c r="F2492" s="550">
        <v>0</v>
      </c>
      <c r="G2492" s="550"/>
      <c r="H2492" s="550">
        <v>0</v>
      </c>
      <c r="I2492" s="550"/>
      <c r="J2492" s="550">
        <v>0</v>
      </c>
      <c r="K2492" s="550">
        <v>3000000</v>
      </c>
      <c r="L2492" s="550">
        <v>3000000</v>
      </c>
      <c r="M2492" s="550">
        <v>3000000</v>
      </c>
      <c r="N2492" s="550">
        <v>0</v>
      </c>
      <c r="O2492" s="550">
        <v>0</v>
      </c>
      <c r="P2492" s="550">
        <v>0</v>
      </c>
      <c r="Q2492" s="550">
        <v>0</v>
      </c>
      <c r="R2492" s="550">
        <v>0</v>
      </c>
    </row>
    <row r="2493" spans="1:18">
      <c r="A2493" s="626" t="s">
        <v>1806</v>
      </c>
      <c r="B2493" s="626" t="s">
        <v>320</v>
      </c>
      <c r="C2493" s="550">
        <v>900000</v>
      </c>
      <c r="D2493" s="550">
        <v>0</v>
      </c>
      <c r="E2493" s="550">
        <v>0</v>
      </c>
      <c r="F2493" s="550">
        <v>0</v>
      </c>
      <c r="G2493" s="550"/>
      <c r="H2493" s="550">
        <v>0</v>
      </c>
      <c r="I2493" s="550"/>
      <c r="J2493" s="550">
        <v>0</v>
      </c>
      <c r="K2493" s="550">
        <v>900000</v>
      </c>
      <c r="L2493" s="550">
        <v>900000</v>
      </c>
      <c r="M2493" s="550">
        <v>900000</v>
      </c>
      <c r="N2493" s="550">
        <v>0</v>
      </c>
      <c r="O2493" s="550">
        <v>0</v>
      </c>
      <c r="P2493" s="550">
        <v>0</v>
      </c>
      <c r="Q2493" s="550">
        <v>0</v>
      </c>
      <c r="R2493" s="550">
        <v>0</v>
      </c>
    </row>
    <row r="2494" spans="1:18">
      <c r="A2494" s="622" t="s">
        <v>1805</v>
      </c>
      <c r="B2494" s="622" t="s">
        <v>147</v>
      </c>
      <c r="C2494" s="551">
        <v>4000000</v>
      </c>
      <c r="D2494" s="551">
        <v>0</v>
      </c>
      <c r="E2494" s="551">
        <v>0</v>
      </c>
      <c r="F2494" s="551">
        <v>-623000</v>
      </c>
      <c r="G2494" s="551">
        <v>0</v>
      </c>
      <c r="H2494" s="551">
        <v>0</v>
      </c>
      <c r="I2494" s="551">
        <v>0</v>
      </c>
      <c r="J2494" s="551">
        <v>-623000</v>
      </c>
      <c r="K2494" s="551">
        <v>3377000</v>
      </c>
      <c r="L2494" s="551">
        <v>3377000</v>
      </c>
      <c r="M2494" s="551">
        <v>3377000</v>
      </c>
      <c r="N2494" s="551">
        <v>0</v>
      </c>
      <c r="O2494" s="551">
        <v>0</v>
      </c>
      <c r="P2494" s="551">
        <v>0</v>
      </c>
      <c r="Q2494" s="551">
        <v>0</v>
      </c>
      <c r="R2494" s="551">
        <v>0</v>
      </c>
    </row>
    <row r="2495" spans="1:18">
      <c r="A2495" s="626" t="s">
        <v>1806</v>
      </c>
      <c r="B2495" s="626" t="s">
        <v>148</v>
      </c>
      <c r="C2495" s="550">
        <v>4000000</v>
      </c>
      <c r="D2495" s="550">
        <v>0</v>
      </c>
      <c r="E2495" s="550">
        <v>0</v>
      </c>
      <c r="F2495" s="550">
        <v>-623000</v>
      </c>
      <c r="G2495" s="550"/>
      <c r="H2495" s="550">
        <v>0</v>
      </c>
      <c r="I2495" s="550"/>
      <c r="J2495" s="550">
        <v>-623000</v>
      </c>
      <c r="K2495" s="550">
        <v>3377000</v>
      </c>
      <c r="L2495" s="550">
        <v>3377000</v>
      </c>
      <c r="M2495" s="550">
        <v>3377000</v>
      </c>
      <c r="N2495" s="550">
        <v>0</v>
      </c>
      <c r="O2495" s="550">
        <v>0</v>
      </c>
      <c r="P2495" s="550">
        <v>0</v>
      </c>
      <c r="Q2495" s="550">
        <v>0</v>
      </c>
      <c r="R2495" s="550">
        <v>0</v>
      </c>
    </row>
    <row r="2496" spans="1:18">
      <c r="A2496" s="626" t="s">
        <v>1803</v>
      </c>
      <c r="B2496" s="626" t="s">
        <v>132</v>
      </c>
      <c r="C2496" s="550">
        <v>28823000</v>
      </c>
      <c r="D2496" s="550">
        <v>0</v>
      </c>
      <c r="E2496" s="550">
        <v>0</v>
      </c>
      <c r="F2496" s="550">
        <v>0</v>
      </c>
      <c r="G2496" s="550">
        <v>0</v>
      </c>
      <c r="H2496" s="550">
        <v>0</v>
      </c>
      <c r="I2496" s="550">
        <v>0</v>
      </c>
      <c r="J2496" s="550">
        <v>0</v>
      </c>
      <c r="K2496" s="550">
        <v>28823000</v>
      </c>
      <c r="L2496" s="550">
        <v>27606420</v>
      </c>
      <c r="M2496" s="550">
        <v>27606420</v>
      </c>
      <c r="N2496" s="550">
        <v>0</v>
      </c>
      <c r="O2496" s="550">
        <v>0</v>
      </c>
      <c r="P2496" s="550">
        <v>0</v>
      </c>
      <c r="Q2496" s="550">
        <v>0</v>
      </c>
      <c r="R2496" s="550">
        <v>1216580</v>
      </c>
    </row>
    <row r="2497" spans="1:18">
      <c r="A2497" s="626" t="s">
        <v>1804</v>
      </c>
      <c r="B2497" s="626" t="s">
        <v>2573</v>
      </c>
      <c r="C2497" s="550">
        <v>18181000</v>
      </c>
      <c r="D2497" s="550">
        <v>0</v>
      </c>
      <c r="E2497" s="550">
        <v>0</v>
      </c>
      <c r="F2497" s="550">
        <v>0</v>
      </c>
      <c r="G2497" s="550">
        <v>0</v>
      </c>
      <c r="H2497" s="550">
        <v>0</v>
      </c>
      <c r="I2497" s="550">
        <v>0</v>
      </c>
      <c r="J2497" s="550">
        <v>0</v>
      </c>
      <c r="K2497" s="550">
        <v>18181000</v>
      </c>
      <c r="L2497" s="550">
        <v>18181000</v>
      </c>
      <c r="M2497" s="550">
        <v>18181000</v>
      </c>
      <c r="N2497" s="550">
        <v>0</v>
      </c>
      <c r="O2497" s="550">
        <v>0</v>
      </c>
      <c r="P2497" s="550">
        <v>0</v>
      </c>
      <c r="Q2497" s="550">
        <v>0</v>
      </c>
      <c r="R2497" s="550">
        <v>0</v>
      </c>
    </row>
    <row r="2498" spans="1:18">
      <c r="A2498" s="622" t="s">
        <v>1805</v>
      </c>
      <c r="B2498" s="622" t="s">
        <v>321</v>
      </c>
      <c r="C2498" s="551">
        <v>2981000</v>
      </c>
      <c r="D2498" s="551">
        <v>0</v>
      </c>
      <c r="E2498" s="551">
        <v>0</v>
      </c>
      <c r="F2498" s="551">
        <v>0</v>
      </c>
      <c r="G2498" s="551">
        <v>0</v>
      </c>
      <c r="H2498" s="551">
        <v>0</v>
      </c>
      <c r="I2498" s="551">
        <v>0</v>
      </c>
      <c r="J2498" s="551">
        <v>0</v>
      </c>
      <c r="K2498" s="551">
        <v>2981000</v>
      </c>
      <c r="L2498" s="551">
        <v>2981000</v>
      </c>
      <c r="M2498" s="551">
        <v>2981000</v>
      </c>
      <c r="N2498" s="551">
        <v>0</v>
      </c>
      <c r="O2498" s="551">
        <v>0</v>
      </c>
      <c r="P2498" s="551">
        <v>0</v>
      </c>
      <c r="Q2498" s="551">
        <v>0</v>
      </c>
      <c r="R2498" s="551">
        <v>0</v>
      </c>
    </row>
    <row r="2499" spans="1:18">
      <c r="A2499" s="626" t="s">
        <v>1806</v>
      </c>
      <c r="B2499" s="626" t="s">
        <v>144</v>
      </c>
      <c r="C2499" s="550">
        <v>2981000</v>
      </c>
      <c r="D2499" s="550">
        <v>0</v>
      </c>
      <c r="E2499" s="550">
        <v>0</v>
      </c>
      <c r="F2499" s="550">
        <v>0</v>
      </c>
      <c r="G2499" s="550"/>
      <c r="H2499" s="550">
        <v>0</v>
      </c>
      <c r="I2499" s="550"/>
      <c r="J2499" s="550">
        <v>0</v>
      </c>
      <c r="K2499" s="550">
        <v>2981000</v>
      </c>
      <c r="L2499" s="550">
        <v>2981000</v>
      </c>
      <c r="M2499" s="550">
        <v>2981000</v>
      </c>
      <c r="N2499" s="550">
        <v>0</v>
      </c>
      <c r="O2499" s="550">
        <v>0</v>
      </c>
      <c r="P2499" s="550">
        <v>0</v>
      </c>
      <c r="Q2499" s="550">
        <v>0</v>
      </c>
      <c r="R2499" s="550">
        <v>0</v>
      </c>
    </row>
    <row r="2500" spans="1:18">
      <c r="A2500" s="622" t="s">
        <v>1805</v>
      </c>
      <c r="B2500" s="622" t="s">
        <v>316</v>
      </c>
      <c r="C2500" s="551">
        <v>14300000</v>
      </c>
      <c r="D2500" s="551">
        <v>0</v>
      </c>
      <c r="E2500" s="551">
        <v>0</v>
      </c>
      <c r="F2500" s="551">
        <v>0</v>
      </c>
      <c r="G2500" s="551">
        <v>0</v>
      </c>
      <c r="H2500" s="551">
        <v>0</v>
      </c>
      <c r="I2500" s="551">
        <v>0</v>
      </c>
      <c r="J2500" s="551">
        <v>0</v>
      </c>
      <c r="K2500" s="551">
        <v>14300000</v>
      </c>
      <c r="L2500" s="551">
        <v>14300000</v>
      </c>
      <c r="M2500" s="551">
        <v>14300000</v>
      </c>
      <c r="N2500" s="551">
        <v>0</v>
      </c>
      <c r="O2500" s="551">
        <v>0</v>
      </c>
      <c r="P2500" s="551">
        <v>0</v>
      </c>
      <c r="Q2500" s="551">
        <v>0</v>
      </c>
      <c r="R2500" s="551">
        <v>0</v>
      </c>
    </row>
    <row r="2501" spans="1:18">
      <c r="A2501" s="626" t="s">
        <v>1806</v>
      </c>
      <c r="B2501" s="626" t="s">
        <v>318</v>
      </c>
      <c r="C2501" s="550">
        <v>14300000</v>
      </c>
      <c r="D2501" s="550">
        <v>0</v>
      </c>
      <c r="E2501" s="550">
        <v>0</v>
      </c>
      <c r="F2501" s="550">
        <v>0</v>
      </c>
      <c r="G2501" s="550"/>
      <c r="H2501" s="550">
        <v>0</v>
      </c>
      <c r="I2501" s="550"/>
      <c r="J2501" s="550">
        <v>0</v>
      </c>
      <c r="K2501" s="550">
        <v>14300000</v>
      </c>
      <c r="L2501" s="550">
        <v>14300000</v>
      </c>
      <c r="M2501" s="550">
        <v>14300000</v>
      </c>
      <c r="N2501" s="550">
        <v>0</v>
      </c>
      <c r="O2501" s="550">
        <v>0</v>
      </c>
      <c r="P2501" s="550">
        <v>0</v>
      </c>
      <c r="Q2501" s="550">
        <v>0</v>
      </c>
      <c r="R2501" s="550">
        <v>0</v>
      </c>
    </row>
    <row r="2502" spans="1:18">
      <c r="A2502" s="622" t="s">
        <v>1805</v>
      </c>
      <c r="B2502" s="622" t="s">
        <v>235</v>
      </c>
      <c r="C2502" s="551">
        <v>900000</v>
      </c>
      <c r="D2502" s="551">
        <v>0</v>
      </c>
      <c r="E2502" s="551">
        <v>0</v>
      </c>
      <c r="F2502" s="551">
        <v>0</v>
      </c>
      <c r="G2502" s="551">
        <v>0</v>
      </c>
      <c r="H2502" s="551">
        <v>0</v>
      </c>
      <c r="I2502" s="551">
        <v>0</v>
      </c>
      <c r="J2502" s="551">
        <v>0</v>
      </c>
      <c r="K2502" s="551">
        <v>900000</v>
      </c>
      <c r="L2502" s="551">
        <v>900000</v>
      </c>
      <c r="M2502" s="551">
        <v>900000</v>
      </c>
      <c r="N2502" s="551">
        <v>0</v>
      </c>
      <c r="O2502" s="551">
        <v>0</v>
      </c>
      <c r="P2502" s="551">
        <v>0</v>
      </c>
      <c r="Q2502" s="551">
        <v>0</v>
      </c>
      <c r="R2502" s="551">
        <v>0</v>
      </c>
    </row>
    <row r="2503" spans="1:18">
      <c r="A2503" s="626" t="s">
        <v>1806</v>
      </c>
      <c r="B2503" s="626" t="s">
        <v>235</v>
      </c>
      <c r="C2503" s="550">
        <v>900000</v>
      </c>
      <c r="D2503" s="550">
        <v>0</v>
      </c>
      <c r="E2503" s="550">
        <v>0</v>
      </c>
      <c r="F2503" s="550">
        <v>0</v>
      </c>
      <c r="G2503" s="550"/>
      <c r="H2503" s="550">
        <v>0</v>
      </c>
      <c r="I2503" s="550"/>
      <c r="J2503" s="550">
        <v>0</v>
      </c>
      <c r="K2503" s="550">
        <v>900000</v>
      </c>
      <c r="L2503" s="550">
        <v>900000</v>
      </c>
      <c r="M2503" s="550">
        <v>900000</v>
      </c>
      <c r="N2503" s="550">
        <v>0</v>
      </c>
      <c r="O2503" s="550">
        <v>0</v>
      </c>
      <c r="P2503" s="550">
        <v>0</v>
      </c>
      <c r="Q2503" s="550">
        <v>0</v>
      </c>
      <c r="R2503" s="550">
        <v>0</v>
      </c>
    </row>
    <row r="2504" spans="1:18">
      <c r="A2504" s="626" t="s">
        <v>1804</v>
      </c>
      <c r="B2504" s="626" t="s">
        <v>2511</v>
      </c>
      <c r="C2504" s="550">
        <v>10642000</v>
      </c>
      <c r="D2504" s="550">
        <v>0</v>
      </c>
      <c r="E2504" s="550">
        <v>0</v>
      </c>
      <c r="F2504" s="550">
        <v>0</v>
      </c>
      <c r="G2504" s="550">
        <v>0</v>
      </c>
      <c r="H2504" s="550">
        <v>0</v>
      </c>
      <c r="I2504" s="550">
        <v>0</v>
      </c>
      <c r="J2504" s="550">
        <v>0</v>
      </c>
      <c r="K2504" s="550">
        <v>10642000</v>
      </c>
      <c r="L2504" s="550">
        <v>9425420</v>
      </c>
      <c r="M2504" s="550">
        <v>9425420</v>
      </c>
      <c r="N2504" s="550">
        <v>0</v>
      </c>
      <c r="O2504" s="550">
        <v>0</v>
      </c>
      <c r="P2504" s="550">
        <v>0</v>
      </c>
      <c r="Q2504" s="550">
        <v>0</v>
      </c>
      <c r="R2504" s="550">
        <v>1216580</v>
      </c>
    </row>
    <row r="2505" spans="1:18">
      <c r="A2505" s="622" t="s">
        <v>1805</v>
      </c>
      <c r="B2505" s="622" t="s">
        <v>321</v>
      </c>
      <c r="C2505" s="551">
        <v>7842000</v>
      </c>
      <c r="D2505" s="551">
        <v>0</v>
      </c>
      <c r="E2505" s="551">
        <v>0</v>
      </c>
      <c r="F2505" s="551">
        <v>0</v>
      </c>
      <c r="G2505" s="551">
        <v>0</v>
      </c>
      <c r="H2505" s="551">
        <v>0</v>
      </c>
      <c r="I2505" s="551">
        <v>0</v>
      </c>
      <c r="J2505" s="551">
        <v>0</v>
      </c>
      <c r="K2505" s="551">
        <v>7842000</v>
      </c>
      <c r="L2505" s="551">
        <v>7276100</v>
      </c>
      <c r="M2505" s="551">
        <v>7276100</v>
      </c>
      <c r="N2505" s="551">
        <v>0</v>
      </c>
      <c r="O2505" s="551">
        <v>0</v>
      </c>
      <c r="P2505" s="551">
        <v>0</v>
      </c>
      <c r="Q2505" s="551">
        <v>0</v>
      </c>
      <c r="R2505" s="551">
        <v>565900</v>
      </c>
    </row>
    <row r="2506" spans="1:18">
      <c r="A2506" s="626" t="s">
        <v>1806</v>
      </c>
      <c r="B2506" s="626" t="s">
        <v>144</v>
      </c>
      <c r="C2506" s="550">
        <v>1702000</v>
      </c>
      <c r="D2506" s="550">
        <v>0</v>
      </c>
      <c r="E2506" s="550">
        <v>0</v>
      </c>
      <c r="F2506" s="550">
        <v>200000</v>
      </c>
      <c r="G2506" s="550"/>
      <c r="H2506" s="550">
        <v>0</v>
      </c>
      <c r="I2506" s="550"/>
      <c r="J2506" s="550">
        <v>200000</v>
      </c>
      <c r="K2506" s="550">
        <v>1902000</v>
      </c>
      <c r="L2506" s="550">
        <v>1776100</v>
      </c>
      <c r="M2506" s="550">
        <v>1776100</v>
      </c>
      <c r="N2506" s="550">
        <v>0</v>
      </c>
      <c r="O2506" s="550">
        <v>0</v>
      </c>
      <c r="P2506" s="550">
        <v>0</v>
      </c>
      <c r="Q2506" s="550">
        <v>0</v>
      </c>
      <c r="R2506" s="550">
        <v>125900</v>
      </c>
    </row>
    <row r="2507" spans="1:18">
      <c r="A2507" s="626" t="s">
        <v>1806</v>
      </c>
      <c r="B2507" s="626" t="s">
        <v>204</v>
      </c>
      <c r="C2507" s="550">
        <v>5940000</v>
      </c>
      <c r="D2507" s="550">
        <v>0</v>
      </c>
      <c r="E2507" s="550">
        <v>0</v>
      </c>
      <c r="F2507" s="550">
        <v>0</v>
      </c>
      <c r="G2507" s="550"/>
      <c r="H2507" s="550">
        <v>0</v>
      </c>
      <c r="I2507" s="550"/>
      <c r="J2507" s="550">
        <v>0</v>
      </c>
      <c r="K2507" s="550">
        <v>5940000</v>
      </c>
      <c r="L2507" s="550">
        <v>5500000</v>
      </c>
      <c r="M2507" s="550">
        <v>5500000</v>
      </c>
      <c r="N2507" s="550">
        <v>0</v>
      </c>
      <c r="O2507" s="550">
        <v>0</v>
      </c>
      <c r="P2507" s="550">
        <v>0</v>
      </c>
      <c r="Q2507" s="550">
        <v>0</v>
      </c>
      <c r="R2507" s="550">
        <v>440000</v>
      </c>
    </row>
    <row r="2508" spans="1:18">
      <c r="A2508" s="626" t="s">
        <v>1806</v>
      </c>
      <c r="B2508" s="626" t="s">
        <v>206</v>
      </c>
      <c r="C2508" s="550">
        <v>200000</v>
      </c>
      <c r="D2508" s="550">
        <v>0</v>
      </c>
      <c r="E2508" s="550">
        <v>0</v>
      </c>
      <c r="F2508" s="550">
        <v>-200000</v>
      </c>
      <c r="G2508" s="550"/>
      <c r="H2508" s="550">
        <v>0</v>
      </c>
      <c r="I2508" s="550"/>
      <c r="J2508" s="550">
        <v>-200000</v>
      </c>
      <c r="K2508" s="550">
        <v>0</v>
      </c>
      <c r="L2508" s="550">
        <v>0</v>
      </c>
      <c r="M2508" s="550">
        <v>0</v>
      </c>
      <c r="N2508" s="550">
        <v>0</v>
      </c>
      <c r="O2508" s="550">
        <v>0</v>
      </c>
      <c r="P2508" s="550">
        <v>0</v>
      </c>
      <c r="Q2508" s="550">
        <v>0</v>
      </c>
      <c r="R2508" s="550">
        <v>0</v>
      </c>
    </row>
    <row r="2509" spans="1:18">
      <c r="A2509" s="622" t="s">
        <v>1805</v>
      </c>
      <c r="B2509" s="622" t="s">
        <v>322</v>
      </c>
      <c r="C2509" s="551">
        <v>1000000</v>
      </c>
      <c r="D2509" s="551">
        <v>0</v>
      </c>
      <c r="E2509" s="551">
        <v>0</v>
      </c>
      <c r="F2509" s="551">
        <v>0</v>
      </c>
      <c r="G2509" s="551">
        <v>0</v>
      </c>
      <c r="H2509" s="551">
        <v>0</v>
      </c>
      <c r="I2509" s="551">
        <v>0</v>
      </c>
      <c r="J2509" s="551">
        <v>0</v>
      </c>
      <c r="K2509" s="551">
        <v>1000000</v>
      </c>
      <c r="L2509" s="551">
        <v>371820</v>
      </c>
      <c r="M2509" s="551">
        <v>371820</v>
      </c>
      <c r="N2509" s="551">
        <v>0</v>
      </c>
      <c r="O2509" s="551">
        <v>0</v>
      </c>
      <c r="P2509" s="551">
        <v>0</v>
      </c>
      <c r="Q2509" s="551">
        <v>0</v>
      </c>
      <c r="R2509" s="551">
        <v>628180</v>
      </c>
    </row>
    <row r="2510" spans="1:18">
      <c r="A2510" s="626" t="s">
        <v>1806</v>
      </c>
      <c r="B2510" s="626" t="s">
        <v>323</v>
      </c>
      <c r="C2510" s="550">
        <v>1000000</v>
      </c>
      <c r="D2510" s="550">
        <v>0</v>
      </c>
      <c r="E2510" s="550">
        <v>0</v>
      </c>
      <c r="F2510" s="550">
        <v>0</v>
      </c>
      <c r="G2510" s="550"/>
      <c r="H2510" s="550">
        <v>0</v>
      </c>
      <c r="I2510" s="550"/>
      <c r="J2510" s="550">
        <v>0</v>
      </c>
      <c r="K2510" s="550">
        <v>1000000</v>
      </c>
      <c r="L2510" s="550">
        <v>371820</v>
      </c>
      <c r="M2510" s="550">
        <v>371820</v>
      </c>
      <c r="N2510" s="550">
        <v>0</v>
      </c>
      <c r="O2510" s="550">
        <v>0</v>
      </c>
      <c r="P2510" s="550">
        <v>0</v>
      </c>
      <c r="Q2510" s="550">
        <v>0</v>
      </c>
      <c r="R2510" s="550">
        <v>628180</v>
      </c>
    </row>
    <row r="2511" spans="1:18">
      <c r="A2511" s="622" t="s">
        <v>1805</v>
      </c>
      <c r="B2511" s="622" t="s">
        <v>147</v>
      </c>
      <c r="C2511" s="551">
        <v>1800000</v>
      </c>
      <c r="D2511" s="551">
        <v>0</v>
      </c>
      <c r="E2511" s="551">
        <v>0</v>
      </c>
      <c r="F2511" s="551">
        <v>0</v>
      </c>
      <c r="G2511" s="551">
        <v>0</v>
      </c>
      <c r="H2511" s="551">
        <v>0</v>
      </c>
      <c r="I2511" s="551">
        <v>0</v>
      </c>
      <c r="J2511" s="551">
        <v>0</v>
      </c>
      <c r="K2511" s="551">
        <v>1800000</v>
      </c>
      <c r="L2511" s="551">
        <v>1777500</v>
      </c>
      <c r="M2511" s="551">
        <v>1777500</v>
      </c>
      <c r="N2511" s="551">
        <v>0</v>
      </c>
      <c r="O2511" s="551">
        <v>0</v>
      </c>
      <c r="P2511" s="551">
        <v>0</v>
      </c>
      <c r="Q2511" s="551">
        <v>0</v>
      </c>
      <c r="R2511" s="551">
        <v>22500</v>
      </c>
    </row>
    <row r="2512" spans="1:18">
      <c r="A2512" s="626" t="s">
        <v>1806</v>
      </c>
      <c r="B2512" s="626" t="s">
        <v>148</v>
      </c>
      <c r="C2512" s="550">
        <v>1800000</v>
      </c>
      <c r="D2512" s="550">
        <v>0</v>
      </c>
      <c r="E2512" s="550">
        <v>0</v>
      </c>
      <c r="F2512" s="550">
        <v>0</v>
      </c>
      <c r="G2512" s="550"/>
      <c r="H2512" s="550">
        <v>0</v>
      </c>
      <c r="I2512" s="550"/>
      <c r="J2512" s="550">
        <v>0</v>
      </c>
      <c r="K2512" s="550">
        <v>1800000</v>
      </c>
      <c r="L2512" s="550">
        <v>1777500</v>
      </c>
      <c r="M2512" s="550">
        <v>1777500</v>
      </c>
      <c r="N2512" s="550">
        <v>0</v>
      </c>
      <c r="O2512" s="550">
        <v>0</v>
      </c>
      <c r="P2512" s="550">
        <v>0</v>
      </c>
      <c r="Q2512" s="550">
        <v>0</v>
      </c>
      <c r="R2512" s="550">
        <v>22500</v>
      </c>
    </row>
    <row r="2513" spans="1:18">
      <c r="A2513" s="626" t="s">
        <v>1803</v>
      </c>
      <c r="B2513" s="626" t="s">
        <v>135</v>
      </c>
      <c r="C2513" s="550">
        <v>816515000</v>
      </c>
      <c r="D2513" s="550">
        <v>0</v>
      </c>
      <c r="E2513" s="550">
        <v>0</v>
      </c>
      <c r="F2513" s="550">
        <v>0</v>
      </c>
      <c r="G2513" s="550">
        <v>-141566000</v>
      </c>
      <c r="H2513" s="550">
        <v>0</v>
      </c>
      <c r="I2513" s="550">
        <v>5000000</v>
      </c>
      <c r="J2513" s="550">
        <v>-136566000</v>
      </c>
      <c r="K2513" s="550">
        <v>679949000</v>
      </c>
      <c r="L2513" s="550">
        <v>655626840</v>
      </c>
      <c r="M2513" s="550">
        <v>655626840</v>
      </c>
      <c r="N2513" s="550">
        <v>0</v>
      </c>
      <c r="O2513" s="550">
        <v>0</v>
      </c>
      <c r="P2513" s="550">
        <v>0</v>
      </c>
      <c r="Q2513" s="550">
        <v>0</v>
      </c>
      <c r="R2513" s="550">
        <v>24322160</v>
      </c>
    </row>
    <row r="2514" spans="1:18">
      <c r="A2514" s="626" t="s">
        <v>1804</v>
      </c>
      <c r="B2514" s="626" t="s">
        <v>2588</v>
      </c>
      <c r="C2514" s="550">
        <v>0</v>
      </c>
      <c r="D2514" s="550">
        <v>0</v>
      </c>
      <c r="E2514" s="550">
        <v>0</v>
      </c>
      <c r="F2514" s="550">
        <v>0</v>
      </c>
      <c r="G2514" s="550">
        <v>0</v>
      </c>
      <c r="H2514" s="550">
        <v>0</v>
      </c>
      <c r="I2514" s="550">
        <v>0</v>
      </c>
      <c r="J2514" s="550">
        <v>0</v>
      </c>
      <c r="K2514" s="550">
        <v>0</v>
      </c>
      <c r="L2514" s="550">
        <v>0</v>
      </c>
      <c r="M2514" s="550">
        <v>0</v>
      </c>
      <c r="N2514" s="550">
        <v>0</v>
      </c>
      <c r="O2514" s="550">
        <v>0</v>
      </c>
      <c r="P2514" s="550">
        <v>0</v>
      </c>
      <c r="Q2514" s="550">
        <v>0</v>
      </c>
      <c r="R2514" s="550">
        <v>0</v>
      </c>
    </row>
    <row r="2515" spans="1:18">
      <c r="A2515" s="622" t="s">
        <v>1805</v>
      </c>
      <c r="B2515" s="622" t="s">
        <v>321</v>
      </c>
      <c r="C2515" s="551">
        <v>0</v>
      </c>
      <c r="D2515" s="551">
        <v>0</v>
      </c>
      <c r="E2515" s="551">
        <v>0</v>
      </c>
      <c r="F2515" s="551">
        <v>0</v>
      </c>
      <c r="G2515" s="551">
        <v>0</v>
      </c>
      <c r="H2515" s="551">
        <v>0</v>
      </c>
      <c r="I2515" s="551">
        <v>0</v>
      </c>
      <c r="J2515" s="551">
        <v>0</v>
      </c>
      <c r="K2515" s="551">
        <v>0</v>
      </c>
      <c r="L2515" s="551">
        <v>0</v>
      </c>
      <c r="M2515" s="551">
        <v>0</v>
      </c>
      <c r="N2515" s="551">
        <v>0</v>
      </c>
      <c r="O2515" s="551">
        <v>0</v>
      </c>
      <c r="P2515" s="551">
        <v>0</v>
      </c>
      <c r="Q2515" s="551">
        <v>0</v>
      </c>
      <c r="R2515" s="551">
        <v>0</v>
      </c>
    </row>
    <row r="2516" spans="1:18">
      <c r="A2516" s="626" t="s">
        <v>1806</v>
      </c>
      <c r="B2516" s="626" t="s">
        <v>144</v>
      </c>
      <c r="C2516" s="550">
        <v>0</v>
      </c>
      <c r="D2516" s="550">
        <v>0</v>
      </c>
      <c r="E2516" s="550">
        <v>0</v>
      </c>
      <c r="F2516" s="550">
        <v>0</v>
      </c>
      <c r="G2516" s="550"/>
      <c r="H2516" s="550">
        <v>0</v>
      </c>
      <c r="I2516" s="550"/>
      <c r="J2516" s="550">
        <v>0</v>
      </c>
      <c r="K2516" s="550">
        <v>0</v>
      </c>
      <c r="L2516" s="550">
        <v>0</v>
      </c>
      <c r="M2516" s="550">
        <v>0</v>
      </c>
      <c r="N2516" s="550">
        <v>0</v>
      </c>
      <c r="O2516" s="550">
        <v>0</v>
      </c>
      <c r="P2516" s="550">
        <v>0</v>
      </c>
      <c r="Q2516" s="550">
        <v>0</v>
      </c>
      <c r="R2516" s="550">
        <v>0</v>
      </c>
    </row>
    <row r="2517" spans="1:18">
      <c r="A2517" s="626" t="s">
        <v>1806</v>
      </c>
      <c r="B2517" s="626" t="s">
        <v>204</v>
      </c>
      <c r="C2517" s="550">
        <v>0</v>
      </c>
      <c r="D2517" s="550">
        <v>0</v>
      </c>
      <c r="E2517" s="550">
        <v>0</v>
      </c>
      <c r="F2517" s="550">
        <v>0</v>
      </c>
      <c r="G2517" s="550"/>
      <c r="H2517" s="550">
        <v>0</v>
      </c>
      <c r="I2517" s="550"/>
      <c r="J2517" s="550">
        <v>0</v>
      </c>
      <c r="K2517" s="550">
        <v>0</v>
      </c>
      <c r="L2517" s="550">
        <v>0</v>
      </c>
      <c r="M2517" s="550">
        <v>0</v>
      </c>
      <c r="N2517" s="550">
        <v>0</v>
      </c>
      <c r="O2517" s="550">
        <v>0</v>
      </c>
      <c r="P2517" s="550">
        <v>0</v>
      </c>
      <c r="Q2517" s="550">
        <v>0</v>
      </c>
      <c r="R2517" s="550">
        <v>0</v>
      </c>
    </row>
    <row r="2518" spans="1:18">
      <c r="A2518" s="626" t="s">
        <v>1806</v>
      </c>
      <c r="B2518" s="626" t="s">
        <v>220</v>
      </c>
      <c r="C2518" s="550">
        <v>0</v>
      </c>
      <c r="D2518" s="550">
        <v>0</v>
      </c>
      <c r="E2518" s="550">
        <v>0</v>
      </c>
      <c r="F2518" s="550">
        <v>0</v>
      </c>
      <c r="G2518" s="550"/>
      <c r="H2518" s="550">
        <v>0</v>
      </c>
      <c r="I2518" s="550"/>
      <c r="J2518" s="550">
        <v>0</v>
      </c>
      <c r="K2518" s="550">
        <v>0</v>
      </c>
      <c r="L2518" s="550">
        <v>0</v>
      </c>
      <c r="M2518" s="550">
        <v>0</v>
      </c>
      <c r="N2518" s="550">
        <v>0</v>
      </c>
      <c r="O2518" s="550">
        <v>0</v>
      </c>
      <c r="P2518" s="550">
        <v>0</v>
      </c>
      <c r="Q2518" s="550">
        <v>0</v>
      </c>
      <c r="R2518" s="550">
        <v>0</v>
      </c>
    </row>
    <row r="2519" spans="1:18">
      <c r="A2519" s="626" t="s">
        <v>1806</v>
      </c>
      <c r="B2519" s="626" t="s">
        <v>206</v>
      </c>
      <c r="C2519" s="550">
        <v>0</v>
      </c>
      <c r="D2519" s="550">
        <v>0</v>
      </c>
      <c r="E2519" s="550">
        <v>0</v>
      </c>
      <c r="F2519" s="550">
        <v>0</v>
      </c>
      <c r="G2519" s="550"/>
      <c r="H2519" s="550">
        <v>0</v>
      </c>
      <c r="I2519" s="550"/>
      <c r="J2519" s="550">
        <v>0</v>
      </c>
      <c r="K2519" s="550">
        <v>0</v>
      </c>
      <c r="L2519" s="550">
        <v>0</v>
      </c>
      <c r="M2519" s="550">
        <v>0</v>
      </c>
      <c r="N2519" s="550">
        <v>0</v>
      </c>
      <c r="O2519" s="550">
        <v>0</v>
      </c>
      <c r="P2519" s="550">
        <v>0</v>
      </c>
      <c r="Q2519" s="550">
        <v>0</v>
      </c>
      <c r="R2519" s="550">
        <v>0</v>
      </c>
    </row>
    <row r="2520" spans="1:18">
      <c r="A2520" s="622" t="s">
        <v>1805</v>
      </c>
      <c r="B2520" s="622" t="s">
        <v>147</v>
      </c>
      <c r="C2520" s="551">
        <v>0</v>
      </c>
      <c r="D2520" s="551">
        <v>0</v>
      </c>
      <c r="E2520" s="551">
        <v>0</v>
      </c>
      <c r="F2520" s="551">
        <v>0</v>
      </c>
      <c r="G2520" s="551">
        <v>0</v>
      </c>
      <c r="H2520" s="551">
        <v>0</v>
      </c>
      <c r="I2520" s="551">
        <v>0</v>
      </c>
      <c r="J2520" s="551">
        <v>0</v>
      </c>
      <c r="K2520" s="551">
        <v>0</v>
      </c>
      <c r="L2520" s="551">
        <v>0</v>
      </c>
      <c r="M2520" s="551">
        <v>0</v>
      </c>
      <c r="N2520" s="551">
        <v>0</v>
      </c>
      <c r="O2520" s="551">
        <v>0</v>
      </c>
      <c r="P2520" s="551">
        <v>0</v>
      </c>
      <c r="Q2520" s="551">
        <v>0</v>
      </c>
      <c r="R2520" s="551">
        <v>0</v>
      </c>
    </row>
    <row r="2521" spans="1:18">
      <c r="A2521" s="626" t="s">
        <v>1806</v>
      </c>
      <c r="B2521" s="626" t="s">
        <v>147</v>
      </c>
      <c r="C2521" s="550">
        <v>0</v>
      </c>
      <c r="D2521" s="550">
        <v>0</v>
      </c>
      <c r="E2521" s="550">
        <v>0</v>
      </c>
      <c r="F2521" s="550">
        <v>0</v>
      </c>
      <c r="G2521" s="550"/>
      <c r="H2521" s="550">
        <v>0</v>
      </c>
      <c r="I2521" s="550"/>
      <c r="J2521" s="550">
        <v>0</v>
      </c>
      <c r="K2521" s="550">
        <v>0</v>
      </c>
      <c r="L2521" s="550">
        <v>0</v>
      </c>
      <c r="M2521" s="550">
        <v>0</v>
      </c>
      <c r="N2521" s="550">
        <v>0</v>
      </c>
      <c r="O2521" s="550">
        <v>0</v>
      </c>
      <c r="P2521" s="550">
        <v>0</v>
      </c>
      <c r="Q2521" s="550">
        <v>0</v>
      </c>
      <c r="R2521" s="550">
        <v>0</v>
      </c>
    </row>
    <row r="2522" spans="1:18">
      <c r="A2522" s="626" t="s">
        <v>1804</v>
      </c>
      <c r="B2522" s="626" t="s">
        <v>2599</v>
      </c>
      <c r="C2522" s="550">
        <v>9048000</v>
      </c>
      <c r="D2522" s="550">
        <v>0</v>
      </c>
      <c r="E2522" s="550">
        <v>0</v>
      </c>
      <c r="F2522" s="550">
        <v>0</v>
      </c>
      <c r="G2522" s="550">
        <v>0</v>
      </c>
      <c r="H2522" s="550">
        <v>0</v>
      </c>
      <c r="I2522" s="550">
        <v>0</v>
      </c>
      <c r="J2522" s="550">
        <v>0</v>
      </c>
      <c r="K2522" s="550">
        <v>9048000</v>
      </c>
      <c r="L2522" s="550">
        <v>9032100</v>
      </c>
      <c r="M2522" s="550">
        <v>9032100</v>
      </c>
      <c r="N2522" s="550">
        <v>0</v>
      </c>
      <c r="O2522" s="550">
        <v>0</v>
      </c>
      <c r="P2522" s="550">
        <v>0</v>
      </c>
      <c r="Q2522" s="550">
        <v>0</v>
      </c>
      <c r="R2522" s="550">
        <v>15900</v>
      </c>
    </row>
    <row r="2523" spans="1:18">
      <c r="A2523" s="622" t="s">
        <v>1805</v>
      </c>
      <c r="B2523" s="622" t="s">
        <v>321</v>
      </c>
      <c r="C2523" s="551">
        <v>9048000</v>
      </c>
      <c r="D2523" s="551">
        <v>0</v>
      </c>
      <c r="E2523" s="551">
        <v>0</v>
      </c>
      <c r="F2523" s="551">
        <v>0</v>
      </c>
      <c r="G2523" s="551">
        <v>0</v>
      </c>
      <c r="H2523" s="551">
        <v>0</v>
      </c>
      <c r="I2523" s="551">
        <v>0</v>
      </c>
      <c r="J2523" s="551">
        <v>0</v>
      </c>
      <c r="K2523" s="551">
        <v>9048000</v>
      </c>
      <c r="L2523" s="551">
        <v>9032100</v>
      </c>
      <c r="M2523" s="551">
        <v>9032100</v>
      </c>
      <c r="N2523" s="551">
        <v>0</v>
      </c>
      <c r="O2523" s="551">
        <v>0</v>
      </c>
      <c r="P2523" s="551">
        <v>0</v>
      </c>
      <c r="Q2523" s="551">
        <v>0</v>
      </c>
      <c r="R2523" s="551">
        <v>15900</v>
      </c>
    </row>
    <row r="2524" spans="1:18">
      <c r="A2524" s="626" t="s">
        <v>1806</v>
      </c>
      <c r="B2524" s="626" t="s">
        <v>144</v>
      </c>
      <c r="C2524" s="550">
        <v>9048000</v>
      </c>
      <c r="D2524" s="550">
        <v>0</v>
      </c>
      <c r="E2524" s="550">
        <v>0</v>
      </c>
      <c r="F2524" s="550">
        <v>0</v>
      </c>
      <c r="G2524" s="550"/>
      <c r="H2524" s="550">
        <v>0</v>
      </c>
      <c r="I2524" s="550"/>
      <c r="J2524" s="550">
        <v>0</v>
      </c>
      <c r="K2524" s="550">
        <v>9048000</v>
      </c>
      <c r="L2524" s="550">
        <v>9032100</v>
      </c>
      <c r="M2524" s="550">
        <v>9032100</v>
      </c>
      <c r="N2524" s="550">
        <v>0</v>
      </c>
      <c r="O2524" s="550">
        <v>0</v>
      </c>
      <c r="P2524" s="550">
        <v>0</v>
      </c>
      <c r="Q2524" s="550">
        <v>0</v>
      </c>
      <c r="R2524" s="550">
        <v>15900</v>
      </c>
    </row>
    <row r="2525" spans="1:18">
      <c r="A2525" s="626" t="s">
        <v>1804</v>
      </c>
      <c r="B2525" s="626" t="s">
        <v>2610</v>
      </c>
      <c r="C2525" s="550">
        <v>22356000</v>
      </c>
      <c r="D2525" s="550">
        <v>0</v>
      </c>
      <c r="E2525" s="550">
        <v>0</v>
      </c>
      <c r="F2525" s="550">
        <v>0</v>
      </c>
      <c r="G2525" s="550">
        <v>0</v>
      </c>
      <c r="H2525" s="550">
        <v>0</v>
      </c>
      <c r="I2525" s="550">
        <v>5000000</v>
      </c>
      <c r="J2525" s="550">
        <v>5000000</v>
      </c>
      <c r="K2525" s="550">
        <v>27356000</v>
      </c>
      <c r="L2525" s="550">
        <v>26686560</v>
      </c>
      <c r="M2525" s="550">
        <v>26686560</v>
      </c>
      <c r="N2525" s="550">
        <v>0</v>
      </c>
      <c r="O2525" s="550">
        <v>0</v>
      </c>
      <c r="P2525" s="550">
        <v>0</v>
      </c>
      <c r="Q2525" s="550">
        <v>0</v>
      </c>
      <c r="R2525" s="550">
        <v>669440</v>
      </c>
    </row>
    <row r="2526" spans="1:18">
      <c r="A2526" s="622" t="s">
        <v>1805</v>
      </c>
      <c r="B2526" s="622" t="s">
        <v>321</v>
      </c>
      <c r="C2526" s="551">
        <v>22356000</v>
      </c>
      <c r="D2526" s="551">
        <v>0</v>
      </c>
      <c r="E2526" s="551">
        <v>0</v>
      </c>
      <c r="F2526" s="551">
        <v>2500000</v>
      </c>
      <c r="G2526" s="551">
        <v>0</v>
      </c>
      <c r="H2526" s="551">
        <v>0</v>
      </c>
      <c r="I2526" s="551">
        <v>0</v>
      </c>
      <c r="J2526" s="551">
        <v>2500000</v>
      </c>
      <c r="K2526" s="551">
        <v>24856000</v>
      </c>
      <c r="L2526" s="551">
        <v>24711000</v>
      </c>
      <c r="M2526" s="551">
        <v>24711000</v>
      </c>
      <c r="N2526" s="551">
        <v>0</v>
      </c>
      <c r="O2526" s="551">
        <v>0</v>
      </c>
      <c r="P2526" s="551">
        <v>0</v>
      </c>
      <c r="Q2526" s="551">
        <v>0</v>
      </c>
      <c r="R2526" s="551">
        <v>145000</v>
      </c>
    </row>
    <row r="2527" spans="1:18">
      <c r="A2527" s="626" t="s">
        <v>1806</v>
      </c>
      <c r="B2527" s="626" t="s">
        <v>206</v>
      </c>
      <c r="C2527" s="550">
        <v>22356000</v>
      </c>
      <c r="D2527" s="550">
        <v>0</v>
      </c>
      <c r="E2527" s="550">
        <v>0</v>
      </c>
      <c r="F2527" s="550">
        <v>2500000</v>
      </c>
      <c r="G2527" s="550"/>
      <c r="H2527" s="550">
        <v>0</v>
      </c>
      <c r="I2527" s="550"/>
      <c r="J2527" s="550">
        <v>2500000</v>
      </c>
      <c r="K2527" s="550">
        <v>24856000</v>
      </c>
      <c r="L2527" s="550">
        <v>24711000</v>
      </c>
      <c r="M2527" s="550">
        <v>24711000</v>
      </c>
      <c r="N2527" s="550">
        <v>0</v>
      </c>
      <c r="O2527" s="550">
        <v>0</v>
      </c>
      <c r="P2527" s="550">
        <v>0</v>
      </c>
      <c r="Q2527" s="550">
        <v>0</v>
      </c>
      <c r="R2527" s="550">
        <v>145000</v>
      </c>
    </row>
    <row r="2528" spans="1:18">
      <c r="A2528" s="622" t="s">
        <v>1805</v>
      </c>
      <c r="B2528" s="622" t="s">
        <v>322</v>
      </c>
      <c r="C2528" s="551">
        <v>0</v>
      </c>
      <c r="D2528" s="551">
        <v>0</v>
      </c>
      <c r="E2528" s="551">
        <v>0</v>
      </c>
      <c r="F2528" s="551">
        <v>-2500000</v>
      </c>
      <c r="G2528" s="551">
        <v>0</v>
      </c>
      <c r="H2528" s="551">
        <v>0</v>
      </c>
      <c r="I2528" s="551">
        <v>5000000</v>
      </c>
      <c r="J2528" s="551">
        <v>2500000</v>
      </c>
      <c r="K2528" s="551">
        <v>2500000</v>
      </c>
      <c r="L2528" s="551">
        <v>1975560</v>
      </c>
      <c r="M2528" s="551">
        <v>1975560</v>
      </c>
      <c r="N2528" s="551">
        <v>0</v>
      </c>
      <c r="O2528" s="551">
        <v>0</v>
      </c>
      <c r="P2528" s="551">
        <v>0</v>
      </c>
      <c r="Q2528" s="551">
        <v>0</v>
      </c>
      <c r="R2528" s="551">
        <v>524440</v>
      </c>
    </row>
    <row r="2529" spans="1:18">
      <c r="A2529" s="626" t="s">
        <v>1806</v>
      </c>
      <c r="B2529" s="626" t="s">
        <v>323</v>
      </c>
      <c r="C2529" s="550">
        <v>0</v>
      </c>
      <c r="D2529" s="550">
        <v>0</v>
      </c>
      <c r="E2529" s="550">
        <v>0</v>
      </c>
      <c r="F2529" s="550">
        <v>-2500000</v>
      </c>
      <c r="G2529" s="550"/>
      <c r="H2529" s="550">
        <v>0</v>
      </c>
      <c r="I2529" s="550">
        <v>5000000</v>
      </c>
      <c r="J2529" s="550">
        <v>2500000</v>
      </c>
      <c r="K2529" s="550">
        <v>2500000</v>
      </c>
      <c r="L2529" s="550">
        <v>1975560</v>
      </c>
      <c r="M2529" s="550">
        <v>1975560</v>
      </c>
      <c r="N2529" s="550">
        <v>0</v>
      </c>
      <c r="O2529" s="550">
        <v>0</v>
      </c>
      <c r="P2529" s="550">
        <v>0</v>
      </c>
      <c r="Q2529" s="550">
        <v>0</v>
      </c>
      <c r="R2529" s="550">
        <v>524440</v>
      </c>
    </row>
    <row r="2530" spans="1:18">
      <c r="A2530" s="626" t="s">
        <v>1804</v>
      </c>
      <c r="B2530" s="626" t="s">
        <v>229</v>
      </c>
      <c r="C2530" s="550">
        <v>226541000</v>
      </c>
      <c r="D2530" s="550">
        <v>0</v>
      </c>
      <c r="E2530" s="550">
        <v>0</v>
      </c>
      <c r="F2530" s="550">
        <v>0</v>
      </c>
      <c r="G2530" s="550">
        <v>0</v>
      </c>
      <c r="H2530" s="550">
        <v>0</v>
      </c>
      <c r="I2530" s="550">
        <v>0</v>
      </c>
      <c r="J2530" s="550">
        <v>0</v>
      </c>
      <c r="K2530" s="550">
        <v>226541000</v>
      </c>
      <c r="L2530" s="550">
        <v>224354490</v>
      </c>
      <c r="M2530" s="550">
        <v>224354490</v>
      </c>
      <c r="N2530" s="550">
        <v>0</v>
      </c>
      <c r="O2530" s="550">
        <v>0</v>
      </c>
      <c r="P2530" s="550">
        <v>0</v>
      </c>
      <c r="Q2530" s="550">
        <v>0</v>
      </c>
      <c r="R2530" s="550">
        <v>2186510</v>
      </c>
    </row>
    <row r="2531" spans="1:18">
      <c r="A2531" s="622" t="s">
        <v>1805</v>
      </c>
      <c r="B2531" s="622" t="s">
        <v>321</v>
      </c>
      <c r="C2531" s="551">
        <v>8001000</v>
      </c>
      <c r="D2531" s="551">
        <v>0</v>
      </c>
      <c r="E2531" s="551">
        <v>0</v>
      </c>
      <c r="F2531" s="551">
        <v>0</v>
      </c>
      <c r="G2531" s="551">
        <v>0</v>
      </c>
      <c r="H2531" s="551">
        <v>0</v>
      </c>
      <c r="I2531" s="551">
        <v>112675000</v>
      </c>
      <c r="J2531" s="551">
        <v>112675000</v>
      </c>
      <c r="K2531" s="551">
        <v>120676000</v>
      </c>
      <c r="L2531" s="551">
        <v>120173590</v>
      </c>
      <c r="M2531" s="551">
        <v>120173590</v>
      </c>
      <c r="N2531" s="551">
        <v>0</v>
      </c>
      <c r="O2531" s="551">
        <v>0</v>
      </c>
      <c r="P2531" s="551">
        <v>0</v>
      </c>
      <c r="Q2531" s="551">
        <v>0</v>
      </c>
      <c r="R2531" s="551">
        <v>502410</v>
      </c>
    </row>
    <row r="2532" spans="1:18">
      <c r="A2532" s="626" t="s">
        <v>1806</v>
      </c>
      <c r="B2532" s="626" t="s">
        <v>144</v>
      </c>
      <c r="C2532" s="550">
        <v>8001000</v>
      </c>
      <c r="D2532" s="550">
        <v>0</v>
      </c>
      <c r="E2532" s="550">
        <v>0</v>
      </c>
      <c r="F2532" s="550">
        <v>0</v>
      </c>
      <c r="G2532" s="550"/>
      <c r="H2532" s="550">
        <v>0</v>
      </c>
      <c r="I2532" s="550">
        <v>105122000</v>
      </c>
      <c r="J2532" s="550">
        <v>105122000</v>
      </c>
      <c r="K2532" s="550">
        <v>113123000</v>
      </c>
      <c r="L2532" s="550">
        <v>112620790</v>
      </c>
      <c r="M2532" s="550">
        <v>112620790</v>
      </c>
      <c r="N2532" s="550">
        <v>0</v>
      </c>
      <c r="O2532" s="550">
        <v>0</v>
      </c>
      <c r="P2532" s="550">
        <v>0</v>
      </c>
      <c r="Q2532" s="550">
        <v>0</v>
      </c>
      <c r="R2532" s="550">
        <v>502210</v>
      </c>
    </row>
    <row r="2533" spans="1:18">
      <c r="A2533" s="626" t="s">
        <v>1806</v>
      </c>
      <c r="B2533" s="626" t="s">
        <v>206</v>
      </c>
      <c r="C2533" s="550">
        <v>0</v>
      </c>
      <c r="D2533" s="550">
        <v>0</v>
      </c>
      <c r="E2533" s="550">
        <v>0</v>
      </c>
      <c r="F2533" s="550">
        <v>0</v>
      </c>
      <c r="G2533" s="550"/>
      <c r="H2533" s="550">
        <v>0</v>
      </c>
      <c r="I2533" s="550">
        <v>7553000</v>
      </c>
      <c r="J2533" s="550">
        <v>7553000</v>
      </c>
      <c r="K2533" s="550">
        <v>7553000</v>
      </c>
      <c r="L2533" s="550">
        <v>7552800</v>
      </c>
      <c r="M2533" s="550">
        <v>7552800</v>
      </c>
      <c r="N2533" s="550">
        <v>0</v>
      </c>
      <c r="O2533" s="550">
        <v>0</v>
      </c>
      <c r="P2533" s="550">
        <v>0</v>
      </c>
      <c r="Q2533" s="550">
        <v>0</v>
      </c>
      <c r="R2533" s="550">
        <v>200</v>
      </c>
    </row>
    <row r="2534" spans="1:18">
      <c r="A2534" s="622" t="s">
        <v>1805</v>
      </c>
      <c r="B2534" s="622" t="s">
        <v>278</v>
      </c>
      <c r="C2534" s="551">
        <v>1000000</v>
      </c>
      <c r="D2534" s="551">
        <v>0</v>
      </c>
      <c r="E2534" s="551">
        <v>0</v>
      </c>
      <c r="F2534" s="551">
        <v>0</v>
      </c>
      <c r="G2534" s="551">
        <v>0</v>
      </c>
      <c r="H2534" s="551">
        <v>0</v>
      </c>
      <c r="I2534" s="551">
        <v>34135000</v>
      </c>
      <c r="J2534" s="551">
        <v>34135000</v>
      </c>
      <c r="K2534" s="551">
        <v>35135000</v>
      </c>
      <c r="L2534" s="551">
        <v>34798800</v>
      </c>
      <c r="M2534" s="551">
        <v>34798800</v>
      </c>
      <c r="N2534" s="551">
        <v>0</v>
      </c>
      <c r="O2534" s="551">
        <v>0</v>
      </c>
      <c r="P2534" s="551">
        <v>0</v>
      </c>
      <c r="Q2534" s="551">
        <v>0</v>
      </c>
      <c r="R2534" s="551">
        <v>336200</v>
      </c>
    </row>
    <row r="2535" spans="1:18">
      <c r="A2535" s="626" t="s">
        <v>1806</v>
      </c>
      <c r="B2535" s="626" t="s">
        <v>279</v>
      </c>
      <c r="C2535" s="550">
        <v>0</v>
      </c>
      <c r="D2535" s="550">
        <v>0</v>
      </c>
      <c r="E2535" s="550">
        <v>0</v>
      </c>
      <c r="F2535" s="550">
        <v>0</v>
      </c>
      <c r="G2535" s="550"/>
      <c r="H2535" s="550">
        <v>0</v>
      </c>
      <c r="I2535" s="550">
        <v>2000000</v>
      </c>
      <c r="J2535" s="550">
        <v>2000000</v>
      </c>
      <c r="K2535" s="550">
        <v>2000000</v>
      </c>
      <c r="L2535" s="550">
        <v>2000000</v>
      </c>
      <c r="M2535" s="550">
        <v>2000000</v>
      </c>
      <c r="N2535" s="550">
        <v>0</v>
      </c>
      <c r="O2535" s="550">
        <v>0</v>
      </c>
      <c r="P2535" s="550">
        <v>0</v>
      </c>
      <c r="Q2535" s="550">
        <v>0</v>
      </c>
      <c r="R2535" s="550">
        <v>0</v>
      </c>
    </row>
    <row r="2536" spans="1:18">
      <c r="A2536" s="626" t="s">
        <v>1806</v>
      </c>
      <c r="B2536" s="626" t="s">
        <v>1279</v>
      </c>
      <c r="C2536" s="550">
        <v>0</v>
      </c>
      <c r="D2536" s="550">
        <v>0</v>
      </c>
      <c r="E2536" s="550">
        <v>0</v>
      </c>
      <c r="F2536" s="550">
        <v>0</v>
      </c>
      <c r="G2536" s="550"/>
      <c r="H2536" s="550">
        <v>0</v>
      </c>
      <c r="I2536" s="550">
        <v>6720000</v>
      </c>
      <c r="J2536" s="550">
        <v>6720000</v>
      </c>
      <c r="K2536" s="550">
        <v>6720000</v>
      </c>
      <c r="L2536" s="550">
        <v>6720000</v>
      </c>
      <c r="M2536" s="550">
        <v>6720000</v>
      </c>
      <c r="N2536" s="550">
        <v>0</v>
      </c>
      <c r="O2536" s="550">
        <v>0</v>
      </c>
      <c r="P2536" s="550">
        <v>0</v>
      </c>
      <c r="Q2536" s="550">
        <v>0</v>
      </c>
      <c r="R2536" s="550">
        <v>0</v>
      </c>
    </row>
    <row r="2537" spans="1:18">
      <c r="A2537" s="626" t="s">
        <v>1806</v>
      </c>
      <c r="B2537" s="626" t="s">
        <v>1280</v>
      </c>
      <c r="C2537" s="550">
        <v>1000000</v>
      </c>
      <c r="D2537" s="550">
        <v>0</v>
      </c>
      <c r="E2537" s="550">
        <v>0</v>
      </c>
      <c r="F2537" s="550">
        <v>0</v>
      </c>
      <c r="G2537" s="550"/>
      <c r="H2537" s="550">
        <v>0</v>
      </c>
      <c r="I2537" s="550">
        <v>0</v>
      </c>
      <c r="J2537" s="550">
        <v>0</v>
      </c>
      <c r="K2537" s="550">
        <v>1000000</v>
      </c>
      <c r="L2537" s="550">
        <v>968000</v>
      </c>
      <c r="M2537" s="550">
        <v>968000</v>
      </c>
      <c r="N2537" s="550">
        <v>0</v>
      </c>
      <c r="O2537" s="550">
        <v>0</v>
      </c>
      <c r="P2537" s="550">
        <v>0</v>
      </c>
      <c r="Q2537" s="550">
        <v>0</v>
      </c>
      <c r="R2537" s="550">
        <v>32000</v>
      </c>
    </row>
    <row r="2538" spans="1:18">
      <c r="A2538" s="626" t="s">
        <v>1806</v>
      </c>
      <c r="B2538" s="626" t="s">
        <v>202</v>
      </c>
      <c r="C2538" s="550">
        <v>0</v>
      </c>
      <c r="D2538" s="550">
        <v>0</v>
      </c>
      <c r="E2538" s="550">
        <v>0</v>
      </c>
      <c r="F2538" s="550">
        <v>0</v>
      </c>
      <c r="G2538" s="550"/>
      <c r="H2538" s="550">
        <v>0</v>
      </c>
      <c r="I2538" s="550">
        <v>25415000</v>
      </c>
      <c r="J2538" s="550">
        <v>25415000</v>
      </c>
      <c r="K2538" s="550">
        <v>25415000</v>
      </c>
      <c r="L2538" s="550">
        <v>25110800</v>
      </c>
      <c r="M2538" s="550">
        <v>25110800</v>
      </c>
      <c r="N2538" s="550">
        <v>0</v>
      </c>
      <c r="O2538" s="550">
        <v>0</v>
      </c>
      <c r="P2538" s="550">
        <v>0</v>
      </c>
      <c r="Q2538" s="550">
        <v>0</v>
      </c>
      <c r="R2538" s="550">
        <v>304200</v>
      </c>
    </row>
    <row r="2539" spans="1:18">
      <c r="A2539" s="622" t="s">
        <v>1805</v>
      </c>
      <c r="B2539" s="622" t="s">
        <v>1823</v>
      </c>
      <c r="C2539" s="551">
        <v>0</v>
      </c>
      <c r="D2539" s="551">
        <v>0</v>
      </c>
      <c r="E2539" s="551">
        <v>0</v>
      </c>
      <c r="F2539" s="551">
        <v>0</v>
      </c>
      <c r="G2539" s="551">
        <v>0</v>
      </c>
      <c r="H2539" s="551">
        <v>0</v>
      </c>
      <c r="I2539" s="551">
        <v>550000</v>
      </c>
      <c r="J2539" s="551">
        <v>550000</v>
      </c>
      <c r="K2539" s="551">
        <v>550000</v>
      </c>
      <c r="L2539" s="551">
        <v>550000</v>
      </c>
      <c r="M2539" s="551">
        <v>550000</v>
      </c>
      <c r="N2539" s="551">
        <v>0</v>
      </c>
      <c r="O2539" s="551">
        <v>0</v>
      </c>
      <c r="P2539" s="551">
        <v>0</v>
      </c>
      <c r="Q2539" s="551">
        <v>0</v>
      </c>
      <c r="R2539" s="551">
        <v>0</v>
      </c>
    </row>
    <row r="2540" spans="1:18">
      <c r="A2540" s="626" t="s">
        <v>1806</v>
      </c>
      <c r="B2540" s="626" t="s">
        <v>260</v>
      </c>
      <c r="C2540" s="550">
        <v>0</v>
      </c>
      <c r="D2540" s="550">
        <v>0</v>
      </c>
      <c r="E2540" s="550">
        <v>0</v>
      </c>
      <c r="F2540" s="550">
        <v>0</v>
      </c>
      <c r="G2540" s="550"/>
      <c r="H2540" s="550">
        <v>0</v>
      </c>
      <c r="I2540" s="550">
        <v>550000</v>
      </c>
      <c r="J2540" s="550">
        <v>550000</v>
      </c>
      <c r="K2540" s="550">
        <v>550000</v>
      </c>
      <c r="L2540" s="550">
        <v>550000</v>
      </c>
      <c r="M2540" s="550">
        <v>550000</v>
      </c>
      <c r="N2540" s="550">
        <v>0</v>
      </c>
      <c r="O2540" s="550">
        <v>0</v>
      </c>
      <c r="P2540" s="550">
        <v>0</v>
      </c>
      <c r="Q2540" s="550">
        <v>0</v>
      </c>
      <c r="R2540" s="550">
        <v>0</v>
      </c>
    </row>
    <row r="2541" spans="1:18">
      <c r="A2541" s="622" t="s">
        <v>1805</v>
      </c>
      <c r="B2541" s="622" t="s">
        <v>145</v>
      </c>
      <c r="C2541" s="551">
        <v>190042000</v>
      </c>
      <c r="D2541" s="551">
        <v>0</v>
      </c>
      <c r="E2541" s="551">
        <v>0</v>
      </c>
      <c r="F2541" s="551">
        <v>0</v>
      </c>
      <c r="G2541" s="551">
        <v>0</v>
      </c>
      <c r="H2541" s="551">
        <v>0</v>
      </c>
      <c r="I2541" s="551">
        <v>-147360000</v>
      </c>
      <c r="J2541" s="551">
        <v>-147360000</v>
      </c>
      <c r="K2541" s="551">
        <v>42682000</v>
      </c>
      <c r="L2541" s="551">
        <v>42624150</v>
      </c>
      <c r="M2541" s="551">
        <v>42624150</v>
      </c>
      <c r="N2541" s="551">
        <v>0</v>
      </c>
      <c r="O2541" s="551">
        <v>0</v>
      </c>
      <c r="P2541" s="551">
        <v>0</v>
      </c>
      <c r="Q2541" s="551">
        <v>0</v>
      </c>
      <c r="R2541" s="551">
        <v>57850</v>
      </c>
    </row>
    <row r="2542" spans="1:18">
      <c r="A2542" s="626" t="s">
        <v>1806</v>
      </c>
      <c r="B2542" s="626" t="s">
        <v>146</v>
      </c>
      <c r="C2542" s="550">
        <v>190042000</v>
      </c>
      <c r="D2542" s="550">
        <v>0</v>
      </c>
      <c r="E2542" s="550">
        <v>0</v>
      </c>
      <c r="F2542" s="550">
        <v>0</v>
      </c>
      <c r="G2542" s="550"/>
      <c r="H2542" s="550">
        <v>0</v>
      </c>
      <c r="I2542" s="550">
        <v>-147360000</v>
      </c>
      <c r="J2542" s="550">
        <v>-147360000</v>
      </c>
      <c r="K2542" s="550">
        <v>42682000</v>
      </c>
      <c r="L2542" s="550">
        <v>42624150</v>
      </c>
      <c r="M2542" s="550">
        <v>42624150</v>
      </c>
      <c r="N2542" s="550">
        <v>0</v>
      </c>
      <c r="O2542" s="550">
        <v>0</v>
      </c>
      <c r="P2542" s="550">
        <v>0</v>
      </c>
      <c r="Q2542" s="550">
        <v>0</v>
      </c>
      <c r="R2542" s="550">
        <v>57850</v>
      </c>
    </row>
    <row r="2543" spans="1:18">
      <c r="A2543" s="622" t="s">
        <v>1805</v>
      </c>
      <c r="B2543" s="622" t="s">
        <v>147</v>
      </c>
      <c r="C2543" s="551">
        <v>27498000</v>
      </c>
      <c r="D2543" s="551">
        <v>0</v>
      </c>
      <c r="E2543" s="551">
        <v>0</v>
      </c>
      <c r="F2543" s="551">
        <v>0</v>
      </c>
      <c r="G2543" s="551">
        <v>0</v>
      </c>
      <c r="H2543" s="551">
        <v>0</v>
      </c>
      <c r="I2543" s="551">
        <v>0</v>
      </c>
      <c r="J2543" s="551">
        <v>0</v>
      </c>
      <c r="K2543" s="551">
        <v>27498000</v>
      </c>
      <c r="L2543" s="551">
        <v>26207950</v>
      </c>
      <c r="M2543" s="551">
        <v>26207950</v>
      </c>
      <c r="N2543" s="551">
        <v>0</v>
      </c>
      <c r="O2543" s="551">
        <v>0</v>
      </c>
      <c r="P2543" s="551">
        <v>0</v>
      </c>
      <c r="Q2543" s="551">
        <v>0</v>
      </c>
      <c r="R2543" s="551">
        <v>1290050</v>
      </c>
    </row>
    <row r="2544" spans="1:18">
      <c r="A2544" s="626" t="s">
        <v>1806</v>
      </c>
      <c r="B2544" s="626" t="s">
        <v>149</v>
      </c>
      <c r="C2544" s="550">
        <v>1000000</v>
      </c>
      <c r="D2544" s="550">
        <v>0</v>
      </c>
      <c r="E2544" s="550">
        <v>0</v>
      </c>
      <c r="F2544" s="550">
        <v>0</v>
      </c>
      <c r="G2544" s="550"/>
      <c r="H2544" s="550">
        <v>0</v>
      </c>
      <c r="I2544" s="550"/>
      <c r="J2544" s="550">
        <v>0</v>
      </c>
      <c r="K2544" s="550">
        <v>1000000</v>
      </c>
      <c r="L2544" s="550">
        <v>1000000</v>
      </c>
      <c r="M2544" s="550">
        <v>1000000</v>
      </c>
      <c r="N2544" s="550">
        <v>0</v>
      </c>
      <c r="O2544" s="550">
        <v>0</v>
      </c>
      <c r="P2544" s="550">
        <v>0</v>
      </c>
      <c r="Q2544" s="550">
        <v>0</v>
      </c>
      <c r="R2544" s="550">
        <v>0</v>
      </c>
    </row>
    <row r="2545" spans="1:18">
      <c r="A2545" s="626" t="s">
        <v>1806</v>
      </c>
      <c r="B2545" s="626" t="s">
        <v>148</v>
      </c>
      <c r="C2545" s="550">
        <v>26498000</v>
      </c>
      <c r="D2545" s="550">
        <v>0</v>
      </c>
      <c r="E2545" s="550">
        <v>0</v>
      </c>
      <c r="F2545" s="550">
        <v>0</v>
      </c>
      <c r="G2545" s="550"/>
      <c r="H2545" s="550">
        <v>0</v>
      </c>
      <c r="I2545" s="550"/>
      <c r="J2545" s="550">
        <v>0</v>
      </c>
      <c r="K2545" s="550">
        <v>26498000</v>
      </c>
      <c r="L2545" s="550">
        <v>25207950</v>
      </c>
      <c r="M2545" s="550">
        <v>25207950</v>
      </c>
      <c r="N2545" s="550">
        <v>0</v>
      </c>
      <c r="O2545" s="550">
        <v>0</v>
      </c>
      <c r="P2545" s="550">
        <v>0</v>
      </c>
      <c r="Q2545" s="550">
        <v>0</v>
      </c>
      <c r="R2545" s="550">
        <v>1290050</v>
      </c>
    </row>
    <row r="2546" spans="1:18">
      <c r="A2546" s="626" t="s">
        <v>1804</v>
      </c>
      <c r="B2546" s="626" t="s">
        <v>2513</v>
      </c>
      <c r="C2546" s="550">
        <v>80000000</v>
      </c>
      <c r="D2546" s="550">
        <v>0</v>
      </c>
      <c r="E2546" s="550">
        <v>0</v>
      </c>
      <c r="F2546" s="550">
        <v>0</v>
      </c>
      <c r="G2546" s="550">
        <v>0</v>
      </c>
      <c r="H2546" s="550">
        <v>0</v>
      </c>
      <c r="I2546" s="550">
        <v>0</v>
      </c>
      <c r="J2546" s="550">
        <v>0</v>
      </c>
      <c r="K2546" s="550">
        <v>80000000</v>
      </c>
      <c r="L2546" s="550">
        <v>70068570</v>
      </c>
      <c r="M2546" s="550">
        <v>70068570</v>
      </c>
      <c r="N2546" s="550">
        <v>0</v>
      </c>
      <c r="O2546" s="550">
        <v>0</v>
      </c>
      <c r="P2546" s="550">
        <v>0</v>
      </c>
      <c r="Q2546" s="550">
        <v>0</v>
      </c>
      <c r="R2546" s="550">
        <v>9931430</v>
      </c>
    </row>
    <row r="2547" spans="1:18">
      <c r="A2547" s="622" t="s">
        <v>1805</v>
      </c>
      <c r="B2547" s="622" t="s">
        <v>321</v>
      </c>
      <c r="C2547" s="551">
        <v>1600000</v>
      </c>
      <c r="D2547" s="551">
        <v>0</v>
      </c>
      <c r="E2547" s="551">
        <v>0</v>
      </c>
      <c r="F2547" s="551">
        <v>-1410000</v>
      </c>
      <c r="G2547" s="551">
        <v>0</v>
      </c>
      <c r="H2547" s="551">
        <v>0</v>
      </c>
      <c r="I2547" s="551">
        <v>0</v>
      </c>
      <c r="J2547" s="551">
        <v>-1410000</v>
      </c>
      <c r="K2547" s="551">
        <v>190000</v>
      </c>
      <c r="L2547" s="551">
        <v>180400</v>
      </c>
      <c r="M2547" s="551">
        <v>180400</v>
      </c>
      <c r="N2547" s="551">
        <v>0</v>
      </c>
      <c r="O2547" s="551">
        <v>0</v>
      </c>
      <c r="P2547" s="551">
        <v>0</v>
      </c>
      <c r="Q2547" s="551">
        <v>0</v>
      </c>
      <c r="R2547" s="551">
        <v>9600</v>
      </c>
    </row>
    <row r="2548" spans="1:18">
      <c r="A2548" s="626" t="s">
        <v>1806</v>
      </c>
      <c r="B2548" s="626" t="s">
        <v>144</v>
      </c>
      <c r="C2548" s="550">
        <v>1600000</v>
      </c>
      <c r="D2548" s="550">
        <v>0</v>
      </c>
      <c r="E2548" s="550">
        <v>0</v>
      </c>
      <c r="F2548" s="550">
        <v>-1410000</v>
      </c>
      <c r="G2548" s="550"/>
      <c r="H2548" s="550">
        <v>0</v>
      </c>
      <c r="I2548" s="550"/>
      <c r="J2548" s="550">
        <v>-1410000</v>
      </c>
      <c r="K2548" s="550">
        <v>190000</v>
      </c>
      <c r="L2548" s="550">
        <v>180400</v>
      </c>
      <c r="M2548" s="550">
        <v>180400</v>
      </c>
      <c r="N2548" s="550">
        <v>0</v>
      </c>
      <c r="O2548" s="550">
        <v>0</v>
      </c>
      <c r="P2548" s="550">
        <v>0</v>
      </c>
      <c r="Q2548" s="550">
        <v>0</v>
      </c>
      <c r="R2548" s="550">
        <v>9600</v>
      </c>
    </row>
    <row r="2549" spans="1:18">
      <c r="A2549" s="622" t="s">
        <v>1805</v>
      </c>
      <c r="B2549" s="622" t="s">
        <v>278</v>
      </c>
      <c r="C2549" s="551">
        <v>30400000</v>
      </c>
      <c r="D2549" s="551">
        <v>0</v>
      </c>
      <c r="E2549" s="551">
        <v>0</v>
      </c>
      <c r="F2549" s="551">
        <v>-5310000</v>
      </c>
      <c r="G2549" s="551">
        <v>0</v>
      </c>
      <c r="H2549" s="551">
        <v>0</v>
      </c>
      <c r="I2549" s="551">
        <v>0</v>
      </c>
      <c r="J2549" s="551">
        <v>-5310000</v>
      </c>
      <c r="K2549" s="551">
        <v>25090000</v>
      </c>
      <c r="L2549" s="551">
        <v>19118000</v>
      </c>
      <c r="M2549" s="551">
        <v>19118000</v>
      </c>
      <c r="N2549" s="551">
        <v>0</v>
      </c>
      <c r="O2549" s="551">
        <v>0</v>
      </c>
      <c r="P2549" s="551">
        <v>0</v>
      </c>
      <c r="Q2549" s="551">
        <v>0</v>
      </c>
      <c r="R2549" s="551">
        <v>5972000</v>
      </c>
    </row>
    <row r="2550" spans="1:18">
      <c r="A2550" s="626" t="s">
        <v>1806</v>
      </c>
      <c r="B2550" s="626" t="s">
        <v>279</v>
      </c>
      <c r="C2550" s="550">
        <v>30400000</v>
      </c>
      <c r="D2550" s="550">
        <v>0</v>
      </c>
      <c r="E2550" s="550">
        <v>0</v>
      </c>
      <c r="F2550" s="550">
        <v>-5310000</v>
      </c>
      <c r="G2550" s="550"/>
      <c r="H2550" s="550">
        <v>0</v>
      </c>
      <c r="I2550" s="550"/>
      <c r="J2550" s="550">
        <v>-5310000</v>
      </c>
      <c r="K2550" s="550">
        <v>25090000</v>
      </c>
      <c r="L2550" s="550">
        <v>19118000</v>
      </c>
      <c r="M2550" s="550">
        <v>19118000</v>
      </c>
      <c r="N2550" s="550">
        <v>0</v>
      </c>
      <c r="O2550" s="550">
        <v>0</v>
      </c>
      <c r="P2550" s="550">
        <v>0</v>
      </c>
      <c r="Q2550" s="550">
        <v>0</v>
      </c>
      <c r="R2550" s="550">
        <v>5972000</v>
      </c>
    </row>
    <row r="2551" spans="1:18">
      <c r="A2551" s="622" t="s">
        <v>1805</v>
      </c>
      <c r="B2551" s="622" t="s">
        <v>160</v>
      </c>
      <c r="C2551" s="551">
        <v>48000000</v>
      </c>
      <c r="D2551" s="551">
        <v>0</v>
      </c>
      <c r="E2551" s="551">
        <v>0</v>
      </c>
      <c r="F2551" s="551">
        <v>6720000</v>
      </c>
      <c r="G2551" s="551">
        <v>0</v>
      </c>
      <c r="H2551" s="551">
        <v>0</v>
      </c>
      <c r="I2551" s="551">
        <v>0</v>
      </c>
      <c r="J2551" s="551">
        <v>6720000</v>
      </c>
      <c r="K2551" s="551">
        <v>54720000</v>
      </c>
      <c r="L2551" s="551">
        <v>50770170</v>
      </c>
      <c r="M2551" s="551">
        <v>50770170</v>
      </c>
      <c r="N2551" s="551">
        <v>0</v>
      </c>
      <c r="O2551" s="551">
        <v>0</v>
      </c>
      <c r="P2551" s="551">
        <v>0</v>
      </c>
      <c r="Q2551" s="551">
        <v>0</v>
      </c>
      <c r="R2551" s="551">
        <v>3949830</v>
      </c>
    </row>
    <row r="2552" spans="1:18">
      <c r="A2552" s="626" t="s">
        <v>1806</v>
      </c>
      <c r="B2552" s="626" t="s">
        <v>280</v>
      </c>
      <c r="C2552" s="550">
        <v>48000000</v>
      </c>
      <c r="D2552" s="550">
        <v>0</v>
      </c>
      <c r="E2552" s="550">
        <v>0</v>
      </c>
      <c r="F2552" s="550">
        <v>6720000</v>
      </c>
      <c r="G2552" s="550"/>
      <c r="H2552" s="550">
        <v>0</v>
      </c>
      <c r="I2552" s="550"/>
      <c r="J2552" s="550">
        <v>6720000</v>
      </c>
      <c r="K2552" s="550">
        <v>54720000</v>
      </c>
      <c r="L2552" s="550">
        <v>50770170</v>
      </c>
      <c r="M2552" s="550">
        <v>50770170</v>
      </c>
      <c r="N2552" s="550">
        <v>0</v>
      </c>
      <c r="O2552" s="550">
        <v>0</v>
      </c>
      <c r="P2552" s="550">
        <v>0</v>
      </c>
      <c r="Q2552" s="550">
        <v>0</v>
      </c>
      <c r="R2552" s="550">
        <v>3949830</v>
      </c>
    </row>
    <row r="2553" spans="1:18">
      <c r="A2553" s="626" t="s">
        <v>1804</v>
      </c>
      <c r="B2553" s="626" t="s">
        <v>2514</v>
      </c>
      <c r="C2553" s="550">
        <v>24000000</v>
      </c>
      <c r="D2553" s="550">
        <v>0</v>
      </c>
      <c r="E2553" s="550">
        <v>0</v>
      </c>
      <c r="F2553" s="550">
        <v>0</v>
      </c>
      <c r="G2553" s="550">
        <v>0</v>
      </c>
      <c r="H2553" s="550">
        <v>0</v>
      </c>
      <c r="I2553" s="550">
        <v>0</v>
      </c>
      <c r="J2553" s="550">
        <v>0</v>
      </c>
      <c r="K2553" s="550">
        <v>24000000</v>
      </c>
      <c r="L2553" s="550">
        <v>22224800</v>
      </c>
      <c r="M2553" s="550">
        <v>22224800</v>
      </c>
      <c r="N2553" s="550">
        <v>0</v>
      </c>
      <c r="O2553" s="550">
        <v>0</v>
      </c>
      <c r="P2553" s="550">
        <v>0</v>
      </c>
      <c r="Q2553" s="550">
        <v>0</v>
      </c>
      <c r="R2553" s="550">
        <v>1775200</v>
      </c>
    </row>
    <row r="2554" spans="1:18">
      <c r="A2554" s="622" t="s">
        <v>1805</v>
      </c>
      <c r="B2554" s="622" t="s">
        <v>192</v>
      </c>
      <c r="C2554" s="551">
        <v>24000000</v>
      </c>
      <c r="D2554" s="551">
        <v>0</v>
      </c>
      <c r="E2554" s="551">
        <v>0</v>
      </c>
      <c r="F2554" s="551">
        <v>0</v>
      </c>
      <c r="G2554" s="551">
        <v>0</v>
      </c>
      <c r="H2554" s="551">
        <v>0</v>
      </c>
      <c r="I2554" s="551">
        <v>0</v>
      </c>
      <c r="J2554" s="551">
        <v>0</v>
      </c>
      <c r="K2554" s="551">
        <v>24000000</v>
      </c>
      <c r="L2554" s="551">
        <v>22224800</v>
      </c>
      <c r="M2554" s="551">
        <v>22224800</v>
      </c>
      <c r="N2554" s="551">
        <v>0</v>
      </c>
      <c r="O2554" s="551">
        <v>0</v>
      </c>
      <c r="P2554" s="551">
        <v>0</v>
      </c>
      <c r="Q2554" s="551">
        <v>0</v>
      </c>
      <c r="R2554" s="551">
        <v>1775200</v>
      </c>
    </row>
    <row r="2555" spans="1:18">
      <c r="A2555" s="626" t="s">
        <v>1806</v>
      </c>
      <c r="B2555" s="626" t="s">
        <v>226</v>
      </c>
      <c r="C2555" s="550">
        <v>24000000</v>
      </c>
      <c r="D2555" s="550">
        <v>0</v>
      </c>
      <c r="E2555" s="550">
        <v>0</v>
      </c>
      <c r="F2555" s="550">
        <v>0</v>
      </c>
      <c r="G2555" s="550"/>
      <c r="H2555" s="550">
        <v>0</v>
      </c>
      <c r="I2555" s="550"/>
      <c r="J2555" s="550">
        <v>0</v>
      </c>
      <c r="K2555" s="550">
        <v>24000000</v>
      </c>
      <c r="L2555" s="550">
        <v>22224800</v>
      </c>
      <c r="M2555" s="550">
        <v>22224800</v>
      </c>
      <c r="N2555" s="550">
        <v>0</v>
      </c>
      <c r="O2555" s="550">
        <v>0</v>
      </c>
      <c r="P2555" s="550">
        <v>0</v>
      </c>
      <c r="Q2555" s="550">
        <v>0</v>
      </c>
      <c r="R2555" s="550">
        <v>1775200</v>
      </c>
    </row>
    <row r="2556" spans="1:18">
      <c r="A2556" s="626" t="s">
        <v>1804</v>
      </c>
      <c r="B2556" s="626" t="s">
        <v>2515</v>
      </c>
      <c r="C2556" s="550">
        <v>20000000</v>
      </c>
      <c r="D2556" s="550">
        <v>0</v>
      </c>
      <c r="E2556" s="550">
        <v>0</v>
      </c>
      <c r="F2556" s="550">
        <v>0</v>
      </c>
      <c r="G2556" s="550">
        <v>0</v>
      </c>
      <c r="H2556" s="550">
        <v>0</v>
      </c>
      <c r="I2556" s="550">
        <v>0</v>
      </c>
      <c r="J2556" s="550">
        <v>0</v>
      </c>
      <c r="K2556" s="550">
        <v>20000000</v>
      </c>
      <c r="L2556" s="550">
        <v>19809570</v>
      </c>
      <c r="M2556" s="550">
        <v>19809570</v>
      </c>
      <c r="N2556" s="550">
        <v>0</v>
      </c>
      <c r="O2556" s="550">
        <v>0</v>
      </c>
      <c r="P2556" s="550">
        <v>0</v>
      </c>
      <c r="Q2556" s="550">
        <v>0</v>
      </c>
      <c r="R2556" s="550">
        <v>190430</v>
      </c>
    </row>
    <row r="2557" spans="1:18">
      <c r="A2557" s="622" t="s">
        <v>1805</v>
      </c>
      <c r="B2557" s="622" t="s">
        <v>321</v>
      </c>
      <c r="C2557" s="551">
        <v>12800000</v>
      </c>
      <c r="D2557" s="551">
        <v>0</v>
      </c>
      <c r="E2557" s="551">
        <v>0</v>
      </c>
      <c r="F2557" s="551">
        <v>4200000</v>
      </c>
      <c r="G2557" s="551">
        <v>0</v>
      </c>
      <c r="H2557" s="551">
        <v>0</v>
      </c>
      <c r="I2557" s="551">
        <v>0</v>
      </c>
      <c r="J2557" s="551">
        <v>4200000</v>
      </c>
      <c r="K2557" s="551">
        <v>17000000</v>
      </c>
      <c r="L2557" s="551">
        <v>16866000</v>
      </c>
      <c r="M2557" s="551">
        <v>16866000</v>
      </c>
      <c r="N2557" s="551">
        <v>0</v>
      </c>
      <c r="O2557" s="551">
        <v>0</v>
      </c>
      <c r="P2557" s="551">
        <v>0</v>
      </c>
      <c r="Q2557" s="551">
        <v>0</v>
      </c>
      <c r="R2557" s="551">
        <v>134000</v>
      </c>
    </row>
    <row r="2558" spans="1:18">
      <c r="A2558" s="626" t="s">
        <v>1806</v>
      </c>
      <c r="B2558" s="626" t="s">
        <v>144</v>
      </c>
      <c r="C2558" s="550">
        <v>2500000</v>
      </c>
      <c r="D2558" s="550">
        <v>0</v>
      </c>
      <c r="E2558" s="550">
        <v>0</v>
      </c>
      <c r="F2558" s="550">
        <v>0</v>
      </c>
      <c r="G2558" s="550"/>
      <c r="H2558" s="550">
        <v>0</v>
      </c>
      <c r="I2558" s="550"/>
      <c r="J2558" s="550">
        <v>0</v>
      </c>
      <c r="K2558" s="550">
        <v>2500000</v>
      </c>
      <c r="L2558" s="550">
        <v>2500000</v>
      </c>
      <c r="M2558" s="550">
        <v>2500000</v>
      </c>
      <c r="N2558" s="550">
        <v>0</v>
      </c>
      <c r="O2558" s="550">
        <v>0</v>
      </c>
      <c r="P2558" s="550">
        <v>0</v>
      </c>
      <c r="Q2558" s="550">
        <v>0</v>
      </c>
      <c r="R2558" s="550">
        <v>0</v>
      </c>
    </row>
    <row r="2559" spans="1:18">
      <c r="A2559" s="626" t="s">
        <v>1806</v>
      </c>
      <c r="B2559" s="626" t="s">
        <v>220</v>
      </c>
      <c r="C2559" s="550">
        <v>10300000</v>
      </c>
      <c r="D2559" s="550">
        <v>0</v>
      </c>
      <c r="E2559" s="550">
        <v>0</v>
      </c>
      <c r="F2559" s="550">
        <v>4200000</v>
      </c>
      <c r="G2559" s="550"/>
      <c r="H2559" s="550">
        <v>0</v>
      </c>
      <c r="I2559" s="550"/>
      <c r="J2559" s="550">
        <v>4200000</v>
      </c>
      <c r="K2559" s="550">
        <v>14500000</v>
      </c>
      <c r="L2559" s="550">
        <v>14366000</v>
      </c>
      <c r="M2559" s="550">
        <v>14366000</v>
      </c>
      <c r="N2559" s="550">
        <v>0</v>
      </c>
      <c r="O2559" s="550">
        <v>0</v>
      </c>
      <c r="P2559" s="550">
        <v>0</v>
      </c>
      <c r="Q2559" s="550">
        <v>0</v>
      </c>
      <c r="R2559" s="550">
        <v>134000</v>
      </c>
    </row>
    <row r="2560" spans="1:18">
      <c r="A2560" s="622" t="s">
        <v>1805</v>
      </c>
      <c r="B2560" s="622" t="s">
        <v>159</v>
      </c>
      <c r="C2560" s="551">
        <v>5200000</v>
      </c>
      <c r="D2560" s="551">
        <v>0</v>
      </c>
      <c r="E2560" s="551">
        <v>0</v>
      </c>
      <c r="F2560" s="551">
        <v>-2200000</v>
      </c>
      <c r="G2560" s="551">
        <v>0</v>
      </c>
      <c r="H2560" s="551">
        <v>0</v>
      </c>
      <c r="I2560" s="551">
        <v>0</v>
      </c>
      <c r="J2560" s="551">
        <v>-2200000</v>
      </c>
      <c r="K2560" s="551">
        <v>3000000</v>
      </c>
      <c r="L2560" s="551">
        <v>2943570</v>
      </c>
      <c r="M2560" s="551">
        <v>2943570</v>
      </c>
      <c r="N2560" s="551">
        <v>0</v>
      </c>
      <c r="O2560" s="551">
        <v>0</v>
      </c>
      <c r="P2560" s="551">
        <v>0</v>
      </c>
      <c r="Q2560" s="551">
        <v>0</v>
      </c>
      <c r="R2560" s="551">
        <v>56430</v>
      </c>
    </row>
    <row r="2561" spans="1:18">
      <c r="A2561" s="626" t="s">
        <v>1806</v>
      </c>
      <c r="B2561" s="626" t="s">
        <v>159</v>
      </c>
      <c r="C2561" s="550">
        <v>5200000</v>
      </c>
      <c r="D2561" s="550">
        <v>0</v>
      </c>
      <c r="E2561" s="550">
        <v>0</v>
      </c>
      <c r="F2561" s="550">
        <v>-2200000</v>
      </c>
      <c r="G2561" s="550"/>
      <c r="H2561" s="550">
        <v>0</v>
      </c>
      <c r="I2561" s="550"/>
      <c r="J2561" s="550">
        <v>-2200000</v>
      </c>
      <c r="K2561" s="550">
        <v>3000000</v>
      </c>
      <c r="L2561" s="550">
        <v>2943570</v>
      </c>
      <c r="M2561" s="550">
        <v>2943570</v>
      </c>
      <c r="N2561" s="550">
        <v>0</v>
      </c>
      <c r="O2561" s="550">
        <v>0</v>
      </c>
      <c r="P2561" s="550">
        <v>0</v>
      </c>
      <c r="Q2561" s="550">
        <v>0</v>
      </c>
      <c r="R2561" s="550">
        <v>56430</v>
      </c>
    </row>
    <row r="2562" spans="1:18">
      <c r="A2562" s="622" t="s">
        <v>1805</v>
      </c>
      <c r="B2562" s="622" t="s">
        <v>235</v>
      </c>
      <c r="C2562" s="551">
        <v>2000000</v>
      </c>
      <c r="D2562" s="551">
        <v>0</v>
      </c>
      <c r="E2562" s="551">
        <v>0</v>
      </c>
      <c r="F2562" s="551">
        <v>-2000000</v>
      </c>
      <c r="G2562" s="551">
        <v>0</v>
      </c>
      <c r="H2562" s="551">
        <v>0</v>
      </c>
      <c r="I2562" s="551">
        <v>0</v>
      </c>
      <c r="J2562" s="551">
        <v>-2000000</v>
      </c>
      <c r="K2562" s="551">
        <v>0</v>
      </c>
      <c r="L2562" s="551">
        <v>0</v>
      </c>
      <c r="M2562" s="551">
        <v>0</v>
      </c>
      <c r="N2562" s="551">
        <v>0</v>
      </c>
      <c r="O2562" s="551">
        <v>0</v>
      </c>
      <c r="P2562" s="551">
        <v>0</v>
      </c>
      <c r="Q2562" s="551">
        <v>0</v>
      </c>
      <c r="R2562" s="551">
        <v>0</v>
      </c>
    </row>
    <row r="2563" spans="1:18">
      <c r="A2563" s="626" t="s">
        <v>1806</v>
      </c>
      <c r="B2563" s="626" t="s">
        <v>235</v>
      </c>
      <c r="C2563" s="550">
        <v>2000000</v>
      </c>
      <c r="D2563" s="550">
        <v>0</v>
      </c>
      <c r="E2563" s="550">
        <v>0</v>
      </c>
      <c r="F2563" s="550">
        <v>-2000000</v>
      </c>
      <c r="G2563" s="550"/>
      <c r="H2563" s="550">
        <v>0</v>
      </c>
      <c r="I2563" s="550"/>
      <c r="J2563" s="550">
        <v>-2000000</v>
      </c>
      <c r="K2563" s="550">
        <v>0</v>
      </c>
      <c r="L2563" s="550">
        <v>0</v>
      </c>
      <c r="M2563" s="550">
        <v>0</v>
      </c>
      <c r="N2563" s="550">
        <v>0</v>
      </c>
      <c r="O2563" s="550">
        <v>0</v>
      </c>
      <c r="P2563" s="550">
        <v>0</v>
      </c>
      <c r="Q2563" s="550">
        <v>0</v>
      </c>
      <c r="R2563" s="550">
        <v>0</v>
      </c>
    </row>
    <row r="2564" spans="1:18">
      <c r="A2564" s="626" t="s">
        <v>1804</v>
      </c>
      <c r="B2564" s="626" t="s">
        <v>2517</v>
      </c>
      <c r="C2564" s="550">
        <v>165566000</v>
      </c>
      <c r="D2564" s="550">
        <v>0</v>
      </c>
      <c r="E2564" s="550">
        <v>0</v>
      </c>
      <c r="F2564" s="550">
        <v>0</v>
      </c>
      <c r="G2564" s="550">
        <v>-141566000</v>
      </c>
      <c r="H2564" s="550">
        <v>0</v>
      </c>
      <c r="I2564" s="550">
        <v>0</v>
      </c>
      <c r="J2564" s="550">
        <v>-141566000</v>
      </c>
      <c r="K2564" s="550">
        <v>24000000</v>
      </c>
      <c r="L2564" s="550">
        <v>23995000</v>
      </c>
      <c r="M2564" s="550">
        <v>23995000</v>
      </c>
      <c r="N2564" s="550">
        <v>0</v>
      </c>
      <c r="O2564" s="550">
        <v>0</v>
      </c>
      <c r="P2564" s="550">
        <v>0</v>
      </c>
      <c r="Q2564" s="550">
        <v>0</v>
      </c>
      <c r="R2564" s="550">
        <v>5000</v>
      </c>
    </row>
    <row r="2565" spans="1:18">
      <c r="A2565" s="622" t="s">
        <v>1805</v>
      </c>
      <c r="B2565" s="622" t="s">
        <v>160</v>
      </c>
      <c r="C2565" s="551">
        <v>141566000</v>
      </c>
      <c r="D2565" s="551">
        <v>0</v>
      </c>
      <c r="E2565" s="551">
        <v>0</v>
      </c>
      <c r="F2565" s="551">
        <v>0</v>
      </c>
      <c r="G2565" s="551">
        <v>-141566000</v>
      </c>
      <c r="H2565" s="551">
        <v>0</v>
      </c>
      <c r="I2565" s="551">
        <v>0</v>
      </c>
      <c r="J2565" s="551">
        <v>-141566000</v>
      </c>
      <c r="K2565" s="551">
        <v>0</v>
      </c>
      <c r="L2565" s="551">
        <v>0</v>
      </c>
      <c r="M2565" s="551">
        <v>0</v>
      </c>
      <c r="N2565" s="551">
        <v>0</v>
      </c>
      <c r="O2565" s="551">
        <v>0</v>
      </c>
      <c r="P2565" s="551">
        <v>0</v>
      </c>
      <c r="Q2565" s="551">
        <v>0</v>
      </c>
      <c r="R2565" s="551">
        <v>0</v>
      </c>
    </row>
    <row r="2566" spans="1:18">
      <c r="A2566" s="626" t="s">
        <v>1806</v>
      </c>
      <c r="B2566" s="626" t="s">
        <v>161</v>
      </c>
      <c r="C2566" s="550">
        <v>141566000</v>
      </c>
      <c r="D2566" s="550">
        <v>0</v>
      </c>
      <c r="E2566" s="550">
        <v>0</v>
      </c>
      <c r="F2566" s="550">
        <v>0</v>
      </c>
      <c r="G2566" s="550">
        <v>-141566000</v>
      </c>
      <c r="H2566" s="550">
        <v>0</v>
      </c>
      <c r="I2566" s="550"/>
      <c r="J2566" s="550">
        <v>-141566000</v>
      </c>
      <c r="K2566" s="550">
        <v>0</v>
      </c>
      <c r="L2566" s="550">
        <v>0</v>
      </c>
      <c r="M2566" s="550">
        <v>0</v>
      </c>
      <c r="N2566" s="550">
        <v>0</v>
      </c>
      <c r="O2566" s="550">
        <v>0</v>
      </c>
      <c r="P2566" s="550">
        <v>0</v>
      </c>
      <c r="Q2566" s="550">
        <v>0</v>
      </c>
      <c r="R2566" s="550">
        <v>0</v>
      </c>
    </row>
    <row r="2567" spans="1:18">
      <c r="A2567" s="622" t="s">
        <v>1805</v>
      </c>
      <c r="B2567" s="622" t="s">
        <v>145</v>
      </c>
      <c r="C2567" s="551">
        <v>24000000</v>
      </c>
      <c r="D2567" s="551">
        <v>0</v>
      </c>
      <c r="E2567" s="551">
        <v>0</v>
      </c>
      <c r="F2567" s="551">
        <v>0</v>
      </c>
      <c r="G2567" s="551">
        <v>0</v>
      </c>
      <c r="H2567" s="551">
        <v>0</v>
      </c>
      <c r="I2567" s="551">
        <v>0</v>
      </c>
      <c r="J2567" s="551">
        <v>0</v>
      </c>
      <c r="K2567" s="551">
        <v>24000000</v>
      </c>
      <c r="L2567" s="551">
        <v>23995000</v>
      </c>
      <c r="M2567" s="551">
        <v>23995000</v>
      </c>
      <c r="N2567" s="551">
        <v>0</v>
      </c>
      <c r="O2567" s="551">
        <v>0</v>
      </c>
      <c r="P2567" s="551">
        <v>0</v>
      </c>
      <c r="Q2567" s="551">
        <v>0</v>
      </c>
      <c r="R2567" s="551">
        <v>5000</v>
      </c>
    </row>
    <row r="2568" spans="1:18">
      <c r="A2568" s="626" t="s">
        <v>1806</v>
      </c>
      <c r="B2568" s="626" t="s">
        <v>146</v>
      </c>
      <c r="C2568" s="550">
        <v>24000000</v>
      </c>
      <c r="D2568" s="550">
        <v>0</v>
      </c>
      <c r="E2568" s="550">
        <v>0</v>
      </c>
      <c r="F2568" s="550">
        <v>0</v>
      </c>
      <c r="G2568" s="550"/>
      <c r="H2568" s="550">
        <v>0</v>
      </c>
      <c r="I2568" s="550"/>
      <c r="J2568" s="550">
        <v>0</v>
      </c>
      <c r="K2568" s="550">
        <v>24000000</v>
      </c>
      <c r="L2568" s="550">
        <v>23995000</v>
      </c>
      <c r="M2568" s="550">
        <v>23995000</v>
      </c>
      <c r="N2568" s="550">
        <v>0</v>
      </c>
      <c r="O2568" s="550">
        <v>0</v>
      </c>
      <c r="P2568" s="550">
        <v>0</v>
      </c>
      <c r="Q2568" s="550">
        <v>0</v>
      </c>
      <c r="R2568" s="550">
        <v>5000</v>
      </c>
    </row>
    <row r="2569" spans="1:18">
      <c r="A2569" s="626" t="s">
        <v>1804</v>
      </c>
      <c r="B2569" s="626" t="s">
        <v>2518</v>
      </c>
      <c r="C2569" s="550">
        <v>27218000</v>
      </c>
      <c r="D2569" s="550">
        <v>0</v>
      </c>
      <c r="E2569" s="550">
        <v>0</v>
      </c>
      <c r="F2569" s="550">
        <v>0</v>
      </c>
      <c r="G2569" s="550">
        <v>0</v>
      </c>
      <c r="H2569" s="550">
        <v>0</v>
      </c>
      <c r="I2569" s="550">
        <v>0</v>
      </c>
      <c r="J2569" s="550">
        <v>0</v>
      </c>
      <c r="K2569" s="550">
        <v>27218000</v>
      </c>
      <c r="L2569" s="550">
        <v>25197190</v>
      </c>
      <c r="M2569" s="550">
        <v>25197190</v>
      </c>
      <c r="N2569" s="550">
        <v>0</v>
      </c>
      <c r="O2569" s="550">
        <v>0</v>
      </c>
      <c r="P2569" s="550">
        <v>0</v>
      </c>
      <c r="Q2569" s="550">
        <v>0</v>
      </c>
      <c r="R2569" s="550">
        <v>2020810</v>
      </c>
    </row>
    <row r="2570" spans="1:18">
      <c r="A2570" s="622" t="s">
        <v>1805</v>
      </c>
      <c r="B2570" s="622" t="s">
        <v>321</v>
      </c>
      <c r="C2570" s="551">
        <v>2049000</v>
      </c>
      <c r="D2570" s="551">
        <v>0</v>
      </c>
      <c r="E2570" s="551">
        <v>0</v>
      </c>
      <c r="F2570" s="551">
        <v>0</v>
      </c>
      <c r="G2570" s="551">
        <v>0</v>
      </c>
      <c r="H2570" s="551">
        <v>0</v>
      </c>
      <c r="I2570" s="551">
        <v>0</v>
      </c>
      <c r="J2570" s="551">
        <v>0</v>
      </c>
      <c r="K2570" s="551">
        <v>2049000</v>
      </c>
      <c r="L2570" s="551">
        <v>2043050</v>
      </c>
      <c r="M2570" s="551">
        <v>2043050</v>
      </c>
      <c r="N2570" s="551">
        <v>0</v>
      </c>
      <c r="O2570" s="551">
        <v>0</v>
      </c>
      <c r="P2570" s="551">
        <v>0</v>
      </c>
      <c r="Q2570" s="551">
        <v>0</v>
      </c>
      <c r="R2570" s="551">
        <v>5950</v>
      </c>
    </row>
    <row r="2571" spans="1:18">
      <c r="A2571" s="626" t="s">
        <v>1806</v>
      </c>
      <c r="B2571" s="626" t="s">
        <v>144</v>
      </c>
      <c r="C2571" s="550">
        <v>2049000</v>
      </c>
      <c r="D2571" s="550">
        <v>0</v>
      </c>
      <c r="E2571" s="550">
        <v>0</v>
      </c>
      <c r="F2571" s="550">
        <v>0</v>
      </c>
      <c r="G2571" s="550"/>
      <c r="H2571" s="550">
        <v>0</v>
      </c>
      <c r="I2571" s="550"/>
      <c r="J2571" s="550">
        <v>0</v>
      </c>
      <c r="K2571" s="550">
        <v>2049000</v>
      </c>
      <c r="L2571" s="550">
        <v>2043050</v>
      </c>
      <c r="M2571" s="550">
        <v>2043050</v>
      </c>
      <c r="N2571" s="550">
        <v>0</v>
      </c>
      <c r="O2571" s="550">
        <v>0</v>
      </c>
      <c r="P2571" s="550">
        <v>0</v>
      </c>
      <c r="Q2571" s="550">
        <v>0</v>
      </c>
      <c r="R2571" s="550">
        <v>5950</v>
      </c>
    </row>
    <row r="2572" spans="1:18">
      <c r="A2572" s="622" t="s">
        <v>1805</v>
      </c>
      <c r="B2572" s="622" t="s">
        <v>1880</v>
      </c>
      <c r="C2572" s="551">
        <v>216000</v>
      </c>
      <c r="D2572" s="551">
        <v>0</v>
      </c>
      <c r="E2572" s="551">
        <v>0</v>
      </c>
      <c r="F2572" s="551">
        <v>0</v>
      </c>
      <c r="G2572" s="551">
        <v>0</v>
      </c>
      <c r="H2572" s="551">
        <v>0</v>
      </c>
      <c r="I2572" s="551">
        <v>0</v>
      </c>
      <c r="J2572" s="551">
        <v>0</v>
      </c>
      <c r="K2572" s="551">
        <v>216000</v>
      </c>
      <c r="L2572" s="551">
        <v>144000</v>
      </c>
      <c r="M2572" s="551">
        <v>144000</v>
      </c>
      <c r="N2572" s="551">
        <v>0</v>
      </c>
      <c r="O2572" s="551">
        <v>0</v>
      </c>
      <c r="P2572" s="551">
        <v>0</v>
      </c>
      <c r="Q2572" s="551">
        <v>0</v>
      </c>
      <c r="R2572" s="551">
        <v>72000</v>
      </c>
    </row>
    <row r="2573" spans="1:18">
      <c r="A2573" s="626" t="s">
        <v>1806</v>
      </c>
      <c r="B2573" s="626" t="s">
        <v>2521</v>
      </c>
      <c r="C2573" s="550">
        <v>216000</v>
      </c>
      <c r="D2573" s="550">
        <v>0</v>
      </c>
      <c r="E2573" s="550">
        <v>0</v>
      </c>
      <c r="F2573" s="550">
        <v>0</v>
      </c>
      <c r="G2573" s="550"/>
      <c r="H2573" s="550">
        <v>0</v>
      </c>
      <c r="I2573" s="550"/>
      <c r="J2573" s="550">
        <v>0</v>
      </c>
      <c r="K2573" s="550">
        <v>216000</v>
      </c>
      <c r="L2573" s="550">
        <v>144000</v>
      </c>
      <c r="M2573" s="550">
        <v>144000</v>
      </c>
      <c r="N2573" s="550">
        <v>0</v>
      </c>
      <c r="O2573" s="550">
        <v>0</v>
      </c>
      <c r="P2573" s="550">
        <v>0</v>
      </c>
      <c r="Q2573" s="550">
        <v>0</v>
      </c>
      <c r="R2573" s="550">
        <v>72000</v>
      </c>
    </row>
    <row r="2574" spans="1:18">
      <c r="A2574" s="622" t="s">
        <v>1805</v>
      </c>
      <c r="B2574" s="622" t="s">
        <v>1878</v>
      </c>
      <c r="C2574" s="551">
        <v>60000</v>
      </c>
      <c r="D2574" s="551">
        <v>0</v>
      </c>
      <c r="E2574" s="551">
        <v>0</v>
      </c>
      <c r="F2574" s="551">
        <v>0</v>
      </c>
      <c r="G2574" s="551">
        <v>0</v>
      </c>
      <c r="H2574" s="551">
        <v>0</v>
      </c>
      <c r="I2574" s="551">
        <v>0</v>
      </c>
      <c r="J2574" s="551">
        <v>0</v>
      </c>
      <c r="K2574" s="551">
        <v>60000</v>
      </c>
      <c r="L2574" s="551">
        <v>50610</v>
      </c>
      <c r="M2574" s="551">
        <v>50610</v>
      </c>
      <c r="N2574" s="551">
        <v>0</v>
      </c>
      <c r="O2574" s="551">
        <v>0</v>
      </c>
      <c r="P2574" s="551">
        <v>0</v>
      </c>
      <c r="Q2574" s="551">
        <v>0</v>
      </c>
      <c r="R2574" s="551">
        <v>9390</v>
      </c>
    </row>
    <row r="2575" spans="1:18">
      <c r="A2575" s="626" t="s">
        <v>1806</v>
      </c>
      <c r="B2575" s="626" t="s">
        <v>206</v>
      </c>
      <c r="C2575" s="550">
        <v>60000</v>
      </c>
      <c r="D2575" s="550">
        <v>0</v>
      </c>
      <c r="E2575" s="550">
        <v>0</v>
      </c>
      <c r="F2575" s="550">
        <v>0</v>
      </c>
      <c r="G2575" s="550"/>
      <c r="H2575" s="550">
        <v>0</v>
      </c>
      <c r="I2575" s="550"/>
      <c r="J2575" s="550">
        <v>0</v>
      </c>
      <c r="K2575" s="550">
        <v>60000</v>
      </c>
      <c r="L2575" s="550">
        <v>50610</v>
      </c>
      <c r="M2575" s="550">
        <v>50610</v>
      </c>
      <c r="N2575" s="550">
        <v>0</v>
      </c>
      <c r="O2575" s="550">
        <v>0</v>
      </c>
      <c r="P2575" s="550">
        <v>0</v>
      </c>
      <c r="Q2575" s="550">
        <v>0</v>
      </c>
      <c r="R2575" s="550">
        <v>9390</v>
      </c>
    </row>
    <row r="2576" spans="1:18">
      <c r="A2576" s="622" t="s">
        <v>1805</v>
      </c>
      <c r="B2576" s="622" t="s">
        <v>313</v>
      </c>
      <c r="C2576" s="551">
        <v>15832000</v>
      </c>
      <c r="D2576" s="551">
        <v>0</v>
      </c>
      <c r="E2576" s="551">
        <v>0</v>
      </c>
      <c r="F2576" s="551">
        <v>0</v>
      </c>
      <c r="G2576" s="551">
        <v>0</v>
      </c>
      <c r="H2576" s="551">
        <v>0</v>
      </c>
      <c r="I2576" s="551">
        <v>0</v>
      </c>
      <c r="J2576" s="551">
        <v>0</v>
      </c>
      <c r="K2576" s="551">
        <v>15832000</v>
      </c>
      <c r="L2576" s="551">
        <v>15832000</v>
      </c>
      <c r="M2576" s="551">
        <v>15832000</v>
      </c>
      <c r="N2576" s="551">
        <v>0</v>
      </c>
      <c r="O2576" s="551">
        <v>0</v>
      </c>
      <c r="P2576" s="551">
        <v>0</v>
      </c>
      <c r="Q2576" s="551">
        <v>0</v>
      </c>
      <c r="R2576" s="551">
        <v>0</v>
      </c>
    </row>
    <row r="2577" spans="1:18">
      <c r="A2577" s="622" t="s">
        <v>1806</v>
      </c>
      <c r="B2577" s="622" t="s">
        <v>2401</v>
      </c>
      <c r="C2577" s="550">
        <v>15132000</v>
      </c>
      <c r="D2577" s="550">
        <v>0</v>
      </c>
      <c r="E2577" s="550">
        <v>0</v>
      </c>
      <c r="F2577" s="550">
        <v>0</v>
      </c>
      <c r="G2577" s="550"/>
      <c r="H2577" s="550">
        <v>0</v>
      </c>
      <c r="I2577" s="550"/>
      <c r="J2577" s="550">
        <v>0</v>
      </c>
      <c r="K2577" s="550">
        <v>15132000</v>
      </c>
      <c r="L2577" s="550">
        <v>15132000</v>
      </c>
      <c r="M2577" s="550">
        <v>15132000</v>
      </c>
      <c r="N2577" s="550">
        <v>0</v>
      </c>
      <c r="O2577" s="550">
        <v>0</v>
      </c>
      <c r="P2577" s="550">
        <v>0</v>
      </c>
      <c r="Q2577" s="550">
        <v>0</v>
      </c>
      <c r="R2577" s="550">
        <v>0</v>
      </c>
    </row>
    <row r="2578" spans="1:18">
      <c r="A2578" s="626" t="s">
        <v>1806</v>
      </c>
      <c r="B2578" s="626" t="s">
        <v>2568</v>
      </c>
      <c r="C2578" s="550">
        <v>700000</v>
      </c>
      <c r="D2578" s="550">
        <v>0</v>
      </c>
      <c r="E2578" s="550">
        <v>0</v>
      </c>
      <c r="F2578" s="550">
        <v>0</v>
      </c>
      <c r="G2578" s="550"/>
      <c r="H2578" s="550">
        <v>0</v>
      </c>
      <c r="I2578" s="550"/>
      <c r="J2578" s="550">
        <v>0</v>
      </c>
      <c r="K2578" s="550">
        <v>700000</v>
      </c>
      <c r="L2578" s="550">
        <v>700000</v>
      </c>
      <c r="M2578" s="550">
        <v>700000</v>
      </c>
      <c r="N2578" s="550">
        <v>0</v>
      </c>
      <c r="O2578" s="550">
        <v>0</v>
      </c>
      <c r="P2578" s="550">
        <v>0</v>
      </c>
      <c r="Q2578" s="550">
        <v>0</v>
      </c>
      <c r="R2578" s="550">
        <v>0</v>
      </c>
    </row>
    <row r="2579" spans="1:18">
      <c r="A2579" s="622" t="s">
        <v>1805</v>
      </c>
      <c r="B2579" s="622" t="s">
        <v>160</v>
      </c>
      <c r="C2579" s="551">
        <v>1000000</v>
      </c>
      <c r="D2579" s="551">
        <v>0</v>
      </c>
      <c r="E2579" s="551">
        <v>0</v>
      </c>
      <c r="F2579" s="551">
        <v>0</v>
      </c>
      <c r="G2579" s="551">
        <v>0</v>
      </c>
      <c r="H2579" s="551">
        <v>0</v>
      </c>
      <c r="I2579" s="551">
        <v>0</v>
      </c>
      <c r="J2579" s="551">
        <v>0</v>
      </c>
      <c r="K2579" s="551">
        <v>1000000</v>
      </c>
      <c r="L2579" s="551">
        <v>371890</v>
      </c>
      <c r="M2579" s="551">
        <v>371890</v>
      </c>
      <c r="N2579" s="551">
        <v>0</v>
      </c>
      <c r="O2579" s="551">
        <v>0</v>
      </c>
      <c r="P2579" s="551">
        <v>0</v>
      </c>
      <c r="Q2579" s="551">
        <v>0</v>
      </c>
      <c r="R2579" s="551">
        <v>628110</v>
      </c>
    </row>
    <row r="2580" spans="1:18">
      <c r="A2580" s="626" t="s">
        <v>1806</v>
      </c>
      <c r="B2580" s="626" t="s">
        <v>161</v>
      </c>
      <c r="C2580" s="550">
        <v>1000000</v>
      </c>
      <c r="D2580" s="550">
        <v>0</v>
      </c>
      <c r="E2580" s="550">
        <v>0</v>
      </c>
      <c r="F2580" s="550">
        <v>0</v>
      </c>
      <c r="G2580" s="550"/>
      <c r="H2580" s="550">
        <v>0</v>
      </c>
      <c r="I2580" s="550"/>
      <c r="J2580" s="550">
        <v>0</v>
      </c>
      <c r="K2580" s="550">
        <v>1000000</v>
      </c>
      <c r="L2580" s="550">
        <v>371890</v>
      </c>
      <c r="M2580" s="550">
        <v>371890</v>
      </c>
      <c r="N2580" s="550">
        <v>0</v>
      </c>
      <c r="O2580" s="550">
        <v>0</v>
      </c>
      <c r="P2580" s="550">
        <v>0</v>
      </c>
      <c r="Q2580" s="550">
        <v>0</v>
      </c>
      <c r="R2580" s="550">
        <v>628110</v>
      </c>
    </row>
    <row r="2581" spans="1:18">
      <c r="A2581" s="622" t="s">
        <v>1805</v>
      </c>
      <c r="B2581" s="622" t="s">
        <v>235</v>
      </c>
      <c r="C2581" s="551">
        <v>500000</v>
      </c>
      <c r="D2581" s="551">
        <v>0</v>
      </c>
      <c r="E2581" s="551">
        <v>0</v>
      </c>
      <c r="F2581" s="551">
        <v>0</v>
      </c>
      <c r="G2581" s="551">
        <v>0</v>
      </c>
      <c r="H2581" s="551">
        <v>0</v>
      </c>
      <c r="I2581" s="551">
        <v>0</v>
      </c>
      <c r="J2581" s="551">
        <v>0</v>
      </c>
      <c r="K2581" s="551">
        <v>500000</v>
      </c>
      <c r="L2581" s="551">
        <v>499340</v>
      </c>
      <c r="M2581" s="551">
        <v>499340</v>
      </c>
      <c r="N2581" s="551">
        <v>0</v>
      </c>
      <c r="O2581" s="551">
        <v>0</v>
      </c>
      <c r="P2581" s="551">
        <v>0</v>
      </c>
      <c r="Q2581" s="551">
        <v>0</v>
      </c>
      <c r="R2581" s="551">
        <v>660</v>
      </c>
    </row>
    <row r="2582" spans="1:18">
      <c r="A2582" s="626" t="s">
        <v>1806</v>
      </c>
      <c r="B2582" s="626" t="s">
        <v>235</v>
      </c>
      <c r="C2582" s="550">
        <v>500000</v>
      </c>
      <c r="D2582" s="550">
        <v>0</v>
      </c>
      <c r="E2582" s="550">
        <v>0</v>
      </c>
      <c r="F2582" s="550">
        <v>0</v>
      </c>
      <c r="G2582" s="550"/>
      <c r="H2582" s="550">
        <v>0</v>
      </c>
      <c r="I2582" s="550"/>
      <c r="J2582" s="550">
        <v>0</v>
      </c>
      <c r="K2582" s="550">
        <v>500000</v>
      </c>
      <c r="L2582" s="550">
        <v>499340</v>
      </c>
      <c r="M2582" s="550">
        <v>499340</v>
      </c>
      <c r="N2582" s="550">
        <v>0</v>
      </c>
      <c r="O2582" s="550">
        <v>0</v>
      </c>
      <c r="P2582" s="550">
        <v>0</v>
      </c>
      <c r="Q2582" s="550">
        <v>0</v>
      </c>
      <c r="R2582" s="550">
        <v>660</v>
      </c>
    </row>
    <row r="2583" spans="1:18">
      <c r="A2583" s="622" t="s">
        <v>1805</v>
      </c>
      <c r="B2583" s="622" t="s">
        <v>145</v>
      </c>
      <c r="C2583" s="551">
        <v>4000000</v>
      </c>
      <c r="D2583" s="551">
        <v>0</v>
      </c>
      <c r="E2583" s="551">
        <v>0</v>
      </c>
      <c r="F2583" s="551">
        <v>0</v>
      </c>
      <c r="G2583" s="551">
        <v>0</v>
      </c>
      <c r="H2583" s="551">
        <v>0</v>
      </c>
      <c r="I2583" s="551">
        <v>0</v>
      </c>
      <c r="J2583" s="551">
        <v>0</v>
      </c>
      <c r="K2583" s="551">
        <v>4000000</v>
      </c>
      <c r="L2583" s="551">
        <v>3929100</v>
      </c>
      <c r="M2583" s="551">
        <v>3929100</v>
      </c>
      <c r="N2583" s="551">
        <v>0</v>
      </c>
      <c r="O2583" s="551">
        <v>0</v>
      </c>
      <c r="P2583" s="551">
        <v>0</v>
      </c>
      <c r="Q2583" s="551">
        <v>0</v>
      </c>
      <c r="R2583" s="551">
        <v>70900</v>
      </c>
    </row>
    <row r="2584" spans="1:18">
      <c r="A2584" s="626" t="s">
        <v>1806</v>
      </c>
      <c r="B2584" s="626" t="s">
        <v>2544</v>
      </c>
      <c r="C2584" s="550">
        <v>4000000</v>
      </c>
      <c r="D2584" s="550">
        <v>0</v>
      </c>
      <c r="E2584" s="550">
        <v>0</v>
      </c>
      <c r="F2584" s="550">
        <v>0</v>
      </c>
      <c r="G2584" s="550"/>
      <c r="H2584" s="550">
        <v>0</v>
      </c>
      <c r="I2584" s="550"/>
      <c r="J2584" s="550">
        <v>0</v>
      </c>
      <c r="K2584" s="550">
        <v>4000000</v>
      </c>
      <c r="L2584" s="550">
        <v>3929100</v>
      </c>
      <c r="M2584" s="550">
        <v>3929100</v>
      </c>
      <c r="N2584" s="550">
        <v>0</v>
      </c>
      <c r="O2584" s="550">
        <v>0</v>
      </c>
      <c r="P2584" s="550">
        <v>0</v>
      </c>
      <c r="Q2584" s="550">
        <v>0</v>
      </c>
      <c r="R2584" s="550">
        <v>70900</v>
      </c>
    </row>
    <row r="2585" spans="1:18">
      <c r="A2585" s="622" t="s">
        <v>1805</v>
      </c>
      <c r="B2585" s="622" t="s">
        <v>2592</v>
      </c>
      <c r="C2585" s="551">
        <v>1261000</v>
      </c>
      <c r="D2585" s="551">
        <v>0</v>
      </c>
      <c r="E2585" s="551">
        <v>0</v>
      </c>
      <c r="F2585" s="551">
        <v>0</v>
      </c>
      <c r="G2585" s="551">
        <v>0</v>
      </c>
      <c r="H2585" s="551">
        <v>0</v>
      </c>
      <c r="I2585" s="551">
        <v>0</v>
      </c>
      <c r="J2585" s="551">
        <v>0</v>
      </c>
      <c r="K2585" s="551">
        <v>1261000</v>
      </c>
      <c r="L2585" s="551">
        <v>1261000</v>
      </c>
      <c r="M2585" s="551">
        <v>1261000</v>
      </c>
      <c r="N2585" s="551">
        <v>0</v>
      </c>
      <c r="O2585" s="551">
        <v>0</v>
      </c>
      <c r="P2585" s="551">
        <v>0</v>
      </c>
      <c r="Q2585" s="551">
        <v>0</v>
      </c>
      <c r="R2585" s="551">
        <v>0</v>
      </c>
    </row>
    <row r="2586" spans="1:18">
      <c r="A2586" s="626" t="s">
        <v>1806</v>
      </c>
      <c r="B2586" s="626" t="s">
        <v>2592</v>
      </c>
      <c r="C2586" s="550">
        <v>1261000</v>
      </c>
      <c r="D2586" s="550">
        <v>0</v>
      </c>
      <c r="E2586" s="550">
        <v>0</v>
      </c>
      <c r="F2586" s="550">
        <v>0</v>
      </c>
      <c r="G2586" s="550"/>
      <c r="H2586" s="550">
        <v>0</v>
      </c>
      <c r="I2586" s="550"/>
      <c r="J2586" s="550">
        <v>0</v>
      </c>
      <c r="K2586" s="550">
        <v>1261000</v>
      </c>
      <c r="L2586" s="550">
        <v>1261000</v>
      </c>
      <c r="M2586" s="550">
        <v>1261000</v>
      </c>
      <c r="N2586" s="550">
        <v>0</v>
      </c>
      <c r="O2586" s="550">
        <v>0</v>
      </c>
      <c r="P2586" s="550">
        <v>0</v>
      </c>
      <c r="Q2586" s="550">
        <v>0</v>
      </c>
      <c r="R2586" s="550">
        <v>0</v>
      </c>
    </row>
    <row r="2587" spans="1:18">
      <c r="A2587" s="622" t="s">
        <v>1805</v>
      </c>
      <c r="B2587" s="622" t="s">
        <v>192</v>
      </c>
      <c r="C2587" s="551">
        <v>2300000</v>
      </c>
      <c r="D2587" s="551">
        <v>0</v>
      </c>
      <c r="E2587" s="551">
        <v>0</v>
      </c>
      <c r="F2587" s="551">
        <v>0</v>
      </c>
      <c r="G2587" s="551">
        <v>0</v>
      </c>
      <c r="H2587" s="551">
        <v>0</v>
      </c>
      <c r="I2587" s="551">
        <v>0</v>
      </c>
      <c r="J2587" s="551">
        <v>0</v>
      </c>
      <c r="K2587" s="551">
        <v>2300000</v>
      </c>
      <c r="L2587" s="551">
        <v>1066200</v>
      </c>
      <c r="M2587" s="551">
        <v>1066200</v>
      </c>
      <c r="N2587" s="551">
        <v>0</v>
      </c>
      <c r="O2587" s="551">
        <v>0</v>
      </c>
      <c r="P2587" s="551">
        <v>0</v>
      </c>
      <c r="Q2587" s="551">
        <v>0</v>
      </c>
      <c r="R2587" s="551">
        <v>1233800</v>
      </c>
    </row>
    <row r="2588" spans="1:18">
      <c r="A2588" s="626" t="s">
        <v>1806</v>
      </c>
      <c r="B2588" s="626" t="s">
        <v>226</v>
      </c>
      <c r="C2588" s="550">
        <v>300000</v>
      </c>
      <c r="D2588" s="550">
        <v>0</v>
      </c>
      <c r="E2588" s="550">
        <v>0</v>
      </c>
      <c r="F2588" s="550">
        <v>0</v>
      </c>
      <c r="G2588" s="550"/>
      <c r="H2588" s="550">
        <v>0</v>
      </c>
      <c r="I2588" s="550"/>
      <c r="J2588" s="550">
        <v>0</v>
      </c>
      <c r="K2588" s="550">
        <v>300000</v>
      </c>
      <c r="L2588" s="550">
        <v>228470</v>
      </c>
      <c r="M2588" s="550">
        <v>228470</v>
      </c>
      <c r="N2588" s="550">
        <v>0</v>
      </c>
      <c r="O2588" s="550">
        <v>0</v>
      </c>
      <c r="P2588" s="550">
        <v>0</v>
      </c>
      <c r="Q2588" s="550">
        <v>0</v>
      </c>
      <c r="R2588" s="550">
        <v>71530</v>
      </c>
    </row>
    <row r="2589" spans="1:18">
      <c r="A2589" s="626" t="s">
        <v>1806</v>
      </c>
      <c r="B2589" s="626" t="s">
        <v>289</v>
      </c>
      <c r="C2589" s="550">
        <v>2000000</v>
      </c>
      <c r="D2589" s="550">
        <v>0</v>
      </c>
      <c r="E2589" s="550">
        <v>0</v>
      </c>
      <c r="F2589" s="550">
        <v>0</v>
      </c>
      <c r="G2589" s="550"/>
      <c r="H2589" s="550">
        <v>0</v>
      </c>
      <c r="I2589" s="550"/>
      <c r="J2589" s="550">
        <v>0</v>
      </c>
      <c r="K2589" s="550">
        <v>2000000</v>
      </c>
      <c r="L2589" s="550">
        <v>837730</v>
      </c>
      <c r="M2589" s="550">
        <v>837730</v>
      </c>
      <c r="N2589" s="550">
        <v>0</v>
      </c>
      <c r="O2589" s="550">
        <v>0</v>
      </c>
      <c r="P2589" s="550">
        <v>0</v>
      </c>
      <c r="Q2589" s="550">
        <v>0</v>
      </c>
      <c r="R2589" s="550">
        <v>1162270</v>
      </c>
    </row>
    <row r="2590" spans="1:18">
      <c r="A2590" s="626" t="s">
        <v>1804</v>
      </c>
      <c r="B2590" s="626" t="s">
        <v>2519</v>
      </c>
      <c r="C2590" s="550">
        <v>27480000</v>
      </c>
      <c r="D2590" s="550">
        <v>0</v>
      </c>
      <c r="E2590" s="550">
        <v>0</v>
      </c>
      <c r="F2590" s="550">
        <v>0</v>
      </c>
      <c r="G2590" s="550">
        <v>0</v>
      </c>
      <c r="H2590" s="550">
        <v>0</v>
      </c>
      <c r="I2590" s="550">
        <v>0</v>
      </c>
      <c r="J2590" s="550">
        <v>0</v>
      </c>
      <c r="K2590" s="550">
        <v>27480000</v>
      </c>
      <c r="L2590" s="550">
        <v>24303100</v>
      </c>
      <c r="M2590" s="550">
        <v>24303100</v>
      </c>
      <c r="N2590" s="550">
        <v>0</v>
      </c>
      <c r="O2590" s="550">
        <v>0</v>
      </c>
      <c r="P2590" s="550">
        <v>0</v>
      </c>
      <c r="Q2590" s="550">
        <v>0</v>
      </c>
      <c r="R2590" s="550">
        <v>3176900</v>
      </c>
    </row>
    <row r="2591" spans="1:18">
      <c r="A2591" s="622" t="s">
        <v>1805</v>
      </c>
      <c r="B2591" s="622" t="s">
        <v>321</v>
      </c>
      <c r="C2591" s="551">
        <v>4900000</v>
      </c>
      <c r="D2591" s="551">
        <v>0</v>
      </c>
      <c r="E2591" s="551">
        <v>0</v>
      </c>
      <c r="F2591" s="551">
        <v>4200000</v>
      </c>
      <c r="G2591" s="551">
        <v>0</v>
      </c>
      <c r="H2591" s="551">
        <v>0</v>
      </c>
      <c r="I2591" s="551">
        <v>0</v>
      </c>
      <c r="J2591" s="551">
        <v>4200000</v>
      </c>
      <c r="K2591" s="551">
        <v>9100000</v>
      </c>
      <c r="L2591" s="551">
        <v>9072000</v>
      </c>
      <c r="M2591" s="551">
        <v>9072000</v>
      </c>
      <c r="N2591" s="551">
        <v>0</v>
      </c>
      <c r="O2591" s="551">
        <v>0</v>
      </c>
      <c r="P2591" s="551">
        <v>0</v>
      </c>
      <c r="Q2591" s="551">
        <v>0</v>
      </c>
      <c r="R2591" s="551">
        <v>28000</v>
      </c>
    </row>
    <row r="2592" spans="1:18">
      <c r="A2592" s="626" t="s">
        <v>1806</v>
      </c>
      <c r="B2592" s="626" t="s">
        <v>144</v>
      </c>
      <c r="C2592" s="550">
        <v>4900000</v>
      </c>
      <c r="D2592" s="550">
        <v>0</v>
      </c>
      <c r="E2592" s="550">
        <v>0</v>
      </c>
      <c r="F2592" s="550">
        <v>4200000</v>
      </c>
      <c r="G2592" s="550"/>
      <c r="H2592" s="550">
        <v>0</v>
      </c>
      <c r="I2592" s="550"/>
      <c r="J2592" s="550">
        <v>4200000</v>
      </c>
      <c r="K2592" s="550">
        <v>9100000</v>
      </c>
      <c r="L2592" s="550">
        <v>9072000</v>
      </c>
      <c r="M2592" s="550">
        <v>9072000</v>
      </c>
      <c r="N2592" s="550">
        <v>0</v>
      </c>
      <c r="O2592" s="550">
        <v>0</v>
      </c>
      <c r="P2592" s="550">
        <v>0</v>
      </c>
      <c r="Q2592" s="550">
        <v>0</v>
      </c>
      <c r="R2592" s="550">
        <v>28000</v>
      </c>
    </row>
    <row r="2593" spans="1:18">
      <c r="A2593" s="622" t="s">
        <v>1805</v>
      </c>
      <c r="B2593" s="622" t="s">
        <v>278</v>
      </c>
      <c r="C2593" s="551">
        <v>9867000</v>
      </c>
      <c r="D2593" s="551">
        <v>0</v>
      </c>
      <c r="E2593" s="551">
        <v>0</v>
      </c>
      <c r="F2593" s="551">
        <v>-1200000</v>
      </c>
      <c r="G2593" s="551">
        <v>0</v>
      </c>
      <c r="H2593" s="551">
        <v>0</v>
      </c>
      <c r="I2593" s="551">
        <v>0</v>
      </c>
      <c r="J2593" s="551">
        <v>-1200000</v>
      </c>
      <c r="K2593" s="551">
        <v>8667000</v>
      </c>
      <c r="L2593" s="551">
        <v>8436200</v>
      </c>
      <c r="M2593" s="551">
        <v>8436200</v>
      </c>
      <c r="N2593" s="551">
        <v>0</v>
      </c>
      <c r="O2593" s="551">
        <v>0</v>
      </c>
      <c r="P2593" s="551">
        <v>0</v>
      </c>
      <c r="Q2593" s="551">
        <v>0</v>
      </c>
      <c r="R2593" s="551">
        <v>230800</v>
      </c>
    </row>
    <row r="2594" spans="1:18">
      <c r="A2594" s="626" t="s">
        <v>1806</v>
      </c>
      <c r="B2594" s="626" t="s">
        <v>1279</v>
      </c>
      <c r="C2594" s="550">
        <v>1827000</v>
      </c>
      <c r="D2594" s="550">
        <v>0</v>
      </c>
      <c r="E2594" s="550">
        <v>0</v>
      </c>
      <c r="F2594" s="550">
        <v>0</v>
      </c>
      <c r="G2594" s="550"/>
      <c r="H2594" s="550">
        <v>0</v>
      </c>
      <c r="I2594" s="550"/>
      <c r="J2594" s="550">
        <v>0</v>
      </c>
      <c r="K2594" s="550">
        <v>1827000</v>
      </c>
      <c r="L2594" s="550">
        <v>1807200</v>
      </c>
      <c r="M2594" s="550">
        <v>1807200</v>
      </c>
      <c r="N2594" s="550">
        <v>0</v>
      </c>
      <c r="O2594" s="550">
        <v>0</v>
      </c>
      <c r="P2594" s="550">
        <v>0</v>
      </c>
      <c r="Q2594" s="550">
        <v>0</v>
      </c>
      <c r="R2594" s="550">
        <v>19800</v>
      </c>
    </row>
    <row r="2595" spans="1:18">
      <c r="A2595" s="626" t="s">
        <v>1806</v>
      </c>
      <c r="B2595" s="626" t="s">
        <v>1280</v>
      </c>
      <c r="C2595" s="550">
        <v>8040000</v>
      </c>
      <c r="D2595" s="550">
        <v>0</v>
      </c>
      <c r="E2595" s="550">
        <v>0</v>
      </c>
      <c r="F2595" s="550">
        <v>-1200000</v>
      </c>
      <c r="G2595" s="550"/>
      <c r="H2595" s="550">
        <v>0</v>
      </c>
      <c r="I2595" s="550"/>
      <c r="J2595" s="550">
        <v>-1200000</v>
      </c>
      <c r="K2595" s="550">
        <v>6840000</v>
      </c>
      <c r="L2595" s="550">
        <v>6629000</v>
      </c>
      <c r="M2595" s="550">
        <v>6629000</v>
      </c>
      <c r="N2595" s="550">
        <v>0</v>
      </c>
      <c r="O2595" s="550">
        <v>0</v>
      </c>
      <c r="P2595" s="550">
        <v>0</v>
      </c>
      <c r="Q2595" s="550">
        <v>0</v>
      </c>
      <c r="R2595" s="550">
        <v>211000</v>
      </c>
    </row>
    <row r="2596" spans="1:18">
      <c r="A2596" s="622" t="s">
        <v>1805</v>
      </c>
      <c r="B2596" s="622" t="s">
        <v>1878</v>
      </c>
      <c r="C2596" s="551">
        <v>13000</v>
      </c>
      <c r="D2596" s="551">
        <v>0</v>
      </c>
      <c r="E2596" s="551">
        <v>0</v>
      </c>
      <c r="F2596" s="551">
        <v>0</v>
      </c>
      <c r="G2596" s="551">
        <v>0</v>
      </c>
      <c r="H2596" s="551">
        <v>0</v>
      </c>
      <c r="I2596" s="551">
        <v>0</v>
      </c>
      <c r="J2596" s="551">
        <v>0</v>
      </c>
      <c r="K2596" s="551">
        <v>13000</v>
      </c>
      <c r="L2596" s="551">
        <v>0</v>
      </c>
      <c r="M2596" s="551">
        <v>0</v>
      </c>
      <c r="N2596" s="551">
        <v>0</v>
      </c>
      <c r="O2596" s="551">
        <v>0</v>
      </c>
      <c r="P2596" s="551">
        <v>0</v>
      </c>
      <c r="Q2596" s="551">
        <v>0</v>
      </c>
      <c r="R2596" s="551">
        <v>13000</v>
      </c>
    </row>
    <row r="2597" spans="1:18">
      <c r="A2597" s="626" t="s">
        <v>1806</v>
      </c>
      <c r="B2597" s="626" t="s">
        <v>206</v>
      </c>
      <c r="C2597" s="550">
        <v>13000</v>
      </c>
      <c r="D2597" s="550">
        <v>0</v>
      </c>
      <c r="E2597" s="550">
        <v>0</v>
      </c>
      <c r="F2597" s="550">
        <v>0</v>
      </c>
      <c r="G2597" s="550"/>
      <c r="H2597" s="550">
        <v>0</v>
      </c>
      <c r="I2597" s="550"/>
      <c r="J2597" s="550">
        <v>0</v>
      </c>
      <c r="K2597" s="550">
        <v>13000</v>
      </c>
      <c r="L2597" s="550">
        <v>0</v>
      </c>
      <c r="M2597" s="550">
        <v>0</v>
      </c>
      <c r="N2597" s="550">
        <v>0</v>
      </c>
      <c r="O2597" s="550">
        <v>0</v>
      </c>
      <c r="P2597" s="550">
        <v>0</v>
      </c>
      <c r="Q2597" s="550">
        <v>0</v>
      </c>
      <c r="R2597" s="550">
        <v>13000</v>
      </c>
    </row>
    <row r="2598" spans="1:18">
      <c r="A2598" s="622" t="s">
        <v>1805</v>
      </c>
      <c r="B2598" s="622" t="s">
        <v>315</v>
      </c>
      <c r="C2598" s="551">
        <v>8800000</v>
      </c>
      <c r="D2598" s="551">
        <v>0</v>
      </c>
      <c r="E2598" s="551">
        <v>0</v>
      </c>
      <c r="F2598" s="551">
        <v>-3000000</v>
      </c>
      <c r="G2598" s="551">
        <v>0</v>
      </c>
      <c r="H2598" s="551">
        <v>0</v>
      </c>
      <c r="I2598" s="551">
        <v>0</v>
      </c>
      <c r="J2598" s="551">
        <v>-3000000</v>
      </c>
      <c r="K2598" s="551">
        <v>5800000</v>
      </c>
      <c r="L2598" s="551">
        <v>5608000</v>
      </c>
      <c r="M2598" s="551">
        <v>5608000</v>
      </c>
      <c r="N2598" s="551">
        <v>0</v>
      </c>
      <c r="O2598" s="551">
        <v>0</v>
      </c>
      <c r="P2598" s="551">
        <v>0</v>
      </c>
      <c r="Q2598" s="551">
        <v>0</v>
      </c>
      <c r="R2598" s="551">
        <v>192000</v>
      </c>
    </row>
    <row r="2599" spans="1:18">
      <c r="A2599" s="626" t="s">
        <v>1806</v>
      </c>
      <c r="B2599" s="626" t="s">
        <v>315</v>
      </c>
      <c r="C2599" s="550">
        <v>8800000</v>
      </c>
      <c r="D2599" s="550">
        <v>0</v>
      </c>
      <c r="E2599" s="550">
        <v>0</v>
      </c>
      <c r="F2599" s="550">
        <v>-3000000</v>
      </c>
      <c r="G2599" s="550"/>
      <c r="H2599" s="550">
        <v>0</v>
      </c>
      <c r="I2599" s="550"/>
      <c r="J2599" s="550">
        <v>-3000000</v>
      </c>
      <c r="K2599" s="550">
        <v>5800000</v>
      </c>
      <c r="L2599" s="550">
        <v>5608000</v>
      </c>
      <c r="M2599" s="550">
        <v>5608000</v>
      </c>
      <c r="N2599" s="550">
        <v>0</v>
      </c>
      <c r="O2599" s="550">
        <v>0</v>
      </c>
      <c r="P2599" s="550">
        <v>0</v>
      </c>
      <c r="Q2599" s="550">
        <v>0</v>
      </c>
      <c r="R2599" s="550">
        <v>192000</v>
      </c>
    </row>
    <row r="2600" spans="1:18">
      <c r="A2600" s="622" t="s">
        <v>1805</v>
      </c>
      <c r="B2600" s="622" t="s">
        <v>192</v>
      </c>
      <c r="C2600" s="551">
        <v>3900000</v>
      </c>
      <c r="D2600" s="551">
        <v>0</v>
      </c>
      <c r="E2600" s="551">
        <v>0</v>
      </c>
      <c r="F2600" s="551">
        <v>0</v>
      </c>
      <c r="G2600" s="551">
        <v>0</v>
      </c>
      <c r="H2600" s="551">
        <v>0</v>
      </c>
      <c r="I2600" s="551">
        <v>0</v>
      </c>
      <c r="J2600" s="551">
        <v>0</v>
      </c>
      <c r="K2600" s="551">
        <v>3900000</v>
      </c>
      <c r="L2600" s="551">
        <v>1186900</v>
      </c>
      <c r="M2600" s="551">
        <v>1186900</v>
      </c>
      <c r="N2600" s="551">
        <v>0</v>
      </c>
      <c r="O2600" s="551">
        <v>0</v>
      </c>
      <c r="P2600" s="551">
        <v>0</v>
      </c>
      <c r="Q2600" s="551">
        <v>0</v>
      </c>
      <c r="R2600" s="551">
        <v>2713100</v>
      </c>
    </row>
    <row r="2601" spans="1:18">
      <c r="A2601" s="626" t="s">
        <v>1806</v>
      </c>
      <c r="B2601" s="626" t="s">
        <v>289</v>
      </c>
      <c r="C2601" s="550">
        <v>3900000</v>
      </c>
      <c r="D2601" s="550">
        <v>0</v>
      </c>
      <c r="E2601" s="550">
        <v>0</v>
      </c>
      <c r="F2601" s="550">
        <v>0</v>
      </c>
      <c r="G2601" s="550"/>
      <c r="H2601" s="550">
        <v>0</v>
      </c>
      <c r="I2601" s="550"/>
      <c r="J2601" s="550">
        <v>0</v>
      </c>
      <c r="K2601" s="550">
        <v>3900000</v>
      </c>
      <c r="L2601" s="550">
        <v>1186900</v>
      </c>
      <c r="M2601" s="550">
        <v>1186900</v>
      </c>
      <c r="N2601" s="550">
        <v>0</v>
      </c>
      <c r="O2601" s="550">
        <v>0</v>
      </c>
      <c r="P2601" s="550">
        <v>0</v>
      </c>
      <c r="Q2601" s="550">
        <v>0</v>
      </c>
      <c r="R2601" s="550">
        <v>2713100</v>
      </c>
    </row>
    <row r="2602" spans="1:18">
      <c r="A2602" s="626" t="s">
        <v>1804</v>
      </c>
      <c r="B2602" s="626" t="s">
        <v>2520</v>
      </c>
      <c r="C2602" s="550">
        <v>6707000</v>
      </c>
      <c r="D2602" s="550">
        <v>0</v>
      </c>
      <c r="E2602" s="550">
        <v>0</v>
      </c>
      <c r="F2602" s="550">
        <v>0</v>
      </c>
      <c r="G2602" s="550">
        <v>0</v>
      </c>
      <c r="H2602" s="550">
        <v>0</v>
      </c>
      <c r="I2602" s="550">
        <v>0</v>
      </c>
      <c r="J2602" s="550">
        <v>0</v>
      </c>
      <c r="K2602" s="550">
        <v>6707000</v>
      </c>
      <c r="L2602" s="550">
        <v>6624580</v>
      </c>
      <c r="M2602" s="550">
        <v>6624580</v>
      </c>
      <c r="N2602" s="550">
        <v>0</v>
      </c>
      <c r="O2602" s="550">
        <v>0</v>
      </c>
      <c r="P2602" s="550">
        <v>0</v>
      </c>
      <c r="Q2602" s="550">
        <v>0</v>
      </c>
      <c r="R2602" s="550">
        <v>82420</v>
      </c>
    </row>
    <row r="2603" spans="1:18">
      <c r="A2603" s="622" t="s">
        <v>1805</v>
      </c>
      <c r="B2603" s="622" t="s">
        <v>321</v>
      </c>
      <c r="C2603" s="551">
        <v>2568000</v>
      </c>
      <c r="D2603" s="551">
        <v>0</v>
      </c>
      <c r="E2603" s="551">
        <v>0</v>
      </c>
      <c r="F2603" s="551">
        <v>0</v>
      </c>
      <c r="G2603" s="551">
        <v>0</v>
      </c>
      <c r="H2603" s="551">
        <v>0</v>
      </c>
      <c r="I2603" s="551">
        <v>0</v>
      </c>
      <c r="J2603" s="551">
        <v>0</v>
      </c>
      <c r="K2603" s="551">
        <v>2568000</v>
      </c>
      <c r="L2603" s="551">
        <v>2562580</v>
      </c>
      <c r="M2603" s="551">
        <v>2562580</v>
      </c>
      <c r="N2603" s="551">
        <v>0</v>
      </c>
      <c r="O2603" s="551">
        <v>0</v>
      </c>
      <c r="P2603" s="551">
        <v>0</v>
      </c>
      <c r="Q2603" s="551">
        <v>0</v>
      </c>
      <c r="R2603" s="551">
        <v>5420</v>
      </c>
    </row>
    <row r="2604" spans="1:18">
      <c r="A2604" s="626" t="s">
        <v>1806</v>
      </c>
      <c r="B2604" s="626" t="s">
        <v>144</v>
      </c>
      <c r="C2604" s="550">
        <v>2568000</v>
      </c>
      <c r="D2604" s="550">
        <v>0</v>
      </c>
      <c r="E2604" s="550">
        <v>0</v>
      </c>
      <c r="F2604" s="550">
        <v>0</v>
      </c>
      <c r="G2604" s="550"/>
      <c r="H2604" s="550">
        <v>0</v>
      </c>
      <c r="I2604" s="550"/>
      <c r="J2604" s="550">
        <v>0</v>
      </c>
      <c r="K2604" s="550">
        <v>2568000</v>
      </c>
      <c r="L2604" s="550">
        <v>2562580</v>
      </c>
      <c r="M2604" s="550">
        <v>2562580</v>
      </c>
      <c r="N2604" s="550">
        <v>0</v>
      </c>
      <c r="O2604" s="550">
        <v>0</v>
      </c>
      <c r="P2604" s="550">
        <v>0</v>
      </c>
      <c r="Q2604" s="550">
        <v>0</v>
      </c>
      <c r="R2604" s="550">
        <v>5420</v>
      </c>
    </row>
    <row r="2605" spans="1:18">
      <c r="A2605" s="622" t="s">
        <v>1805</v>
      </c>
      <c r="B2605" s="622" t="s">
        <v>145</v>
      </c>
      <c r="C2605" s="551">
        <v>3855000</v>
      </c>
      <c r="D2605" s="551">
        <v>0</v>
      </c>
      <c r="E2605" s="551">
        <v>0</v>
      </c>
      <c r="F2605" s="551">
        <v>0</v>
      </c>
      <c r="G2605" s="551">
        <v>0</v>
      </c>
      <c r="H2605" s="551">
        <v>0</v>
      </c>
      <c r="I2605" s="551">
        <v>0</v>
      </c>
      <c r="J2605" s="551">
        <v>0</v>
      </c>
      <c r="K2605" s="551">
        <v>3855000</v>
      </c>
      <c r="L2605" s="551">
        <v>3787200</v>
      </c>
      <c r="M2605" s="551">
        <v>3787200</v>
      </c>
      <c r="N2605" s="551">
        <v>0</v>
      </c>
      <c r="O2605" s="551">
        <v>0</v>
      </c>
      <c r="P2605" s="551">
        <v>0</v>
      </c>
      <c r="Q2605" s="551">
        <v>0</v>
      </c>
      <c r="R2605" s="551">
        <v>67800</v>
      </c>
    </row>
    <row r="2606" spans="1:18">
      <c r="A2606" s="626" t="s">
        <v>1806</v>
      </c>
      <c r="B2606" s="626" t="s">
        <v>2544</v>
      </c>
      <c r="C2606" s="550">
        <v>3855000</v>
      </c>
      <c r="D2606" s="550">
        <v>0</v>
      </c>
      <c r="E2606" s="550">
        <v>0</v>
      </c>
      <c r="F2606" s="550">
        <v>0</v>
      </c>
      <c r="G2606" s="550"/>
      <c r="H2606" s="550">
        <v>0</v>
      </c>
      <c r="I2606" s="550"/>
      <c r="J2606" s="550">
        <v>0</v>
      </c>
      <c r="K2606" s="550">
        <v>3855000</v>
      </c>
      <c r="L2606" s="550">
        <v>3787200</v>
      </c>
      <c r="M2606" s="550">
        <v>3787200</v>
      </c>
      <c r="N2606" s="550">
        <v>0</v>
      </c>
      <c r="O2606" s="550">
        <v>0</v>
      </c>
      <c r="P2606" s="550">
        <v>0</v>
      </c>
      <c r="Q2606" s="550">
        <v>0</v>
      </c>
      <c r="R2606" s="550">
        <v>67800</v>
      </c>
    </row>
    <row r="2607" spans="1:18">
      <c r="A2607" s="622" t="s">
        <v>1805</v>
      </c>
      <c r="B2607" s="622" t="s">
        <v>192</v>
      </c>
      <c r="C2607" s="551">
        <v>284000</v>
      </c>
      <c r="D2607" s="551">
        <v>0</v>
      </c>
      <c r="E2607" s="551">
        <v>0</v>
      </c>
      <c r="F2607" s="551">
        <v>0</v>
      </c>
      <c r="G2607" s="551">
        <v>0</v>
      </c>
      <c r="H2607" s="551">
        <v>0</v>
      </c>
      <c r="I2607" s="551">
        <v>0</v>
      </c>
      <c r="J2607" s="551">
        <v>0</v>
      </c>
      <c r="K2607" s="551">
        <v>284000</v>
      </c>
      <c r="L2607" s="551">
        <v>274800</v>
      </c>
      <c r="M2607" s="551">
        <v>274800</v>
      </c>
      <c r="N2607" s="551">
        <v>0</v>
      </c>
      <c r="O2607" s="551">
        <v>0</v>
      </c>
      <c r="P2607" s="551">
        <v>0</v>
      </c>
      <c r="Q2607" s="551">
        <v>0</v>
      </c>
      <c r="R2607" s="551">
        <v>9200</v>
      </c>
    </row>
    <row r="2608" spans="1:18">
      <c r="A2608" s="626" t="s">
        <v>1806</v>
      </c>
      <c r="B2608" s="626" t="s">
        <v>289</v>
      </c>
      <c r="C2608" s="550">
        <v>284000</v>
      </c>
      <c r="D2608" s="550">
        <v>0</v>
      </c>
      <c r="E2608" s="550">
        <v>0</v>
      </c>
      <c r="F2608" s="550">
        <v>0</v>
      </c>
      <c r="G2608" s="550"/>
      <c r="H2608" s="550">
        <v>0</v>
      </c>
      <c r="I2608" s="550"/>
      <c r="J2608" s="550">
        <v>0</v>
      </c>
      <c r="K2608" s="550">
        <v>284000</v>
      </c>
      <c r="L2608" s="550">
        <v>274800</v>
      </c>
      <c r="M2608" s="550">
        <v>274800</v>
      </c>
      <c r="N2608" s="550">
        <v>0</v>
      </c>
      <c r="O2608" s="550">
        <v>0</v>
      </c>
      <c r="P2608" s="550">
        <v>0</v>
      </c>
      <c r="Q2608" s="550">
        <v>0</v>
      </c>
      <c r="R2608" s="550">
        <v>9200</v>
      </c>
    </row>
    <row r="2609" spans="1:18">
      <c r="A2609" s="626" t="s">
        <v>1804</v>
      </c>
      <c r="B2609" s="626" t="s">
        <v>308</v>
      </c>
      <c r="C2609" s="550">
        <v>2683000</v>
      </c>
      <c r="D2609" s="550">
        <v>0</v>
      </c>
      <c r="E2609" s="550">
        <v>0</v>
      </c>
      <c r="F2609" s="550">
        <v>0</v>
      </c>
      <c r="G2609" s="550">
        <v>0</v>
      </c>
      <c r="H2609" s="550">
        <v>0</v>
      </c>
      <c r="I2609" s="550">
        <v>0</v>
      </c>
      <c r="J2609" s="550">
        <v>0</v>
      </c>
      <c r="K2609" s="550">
        <v>2683000</v>
      </c>
      <c r="L2609" s="550">
        <v>2448660</v>
      </c>
      <c r="M2609" s="550">
        <v>2448660</v>
      </c>
      <c r="N2609" s="550">
        <v>0</v>
      </c>
      <c r="O2609" s="550">
        <v>0</v>
      </c>
      <c r="P2609" s="550">
        <v>0</v>
      </c>
      <c r="Q2609" s="550">
        <v>0</v>
      </c>
      <c r="R2609" s="550">
        <v>234340</v>
      </c>
    </row>
    <row r="2610" spans="1:18">
      <c r="A2610" s="622" t="s">
        <v>1805</v>
      </c>
      <c r="B2610" s="622" t="s">
        <v>321</v>
      </c>
      <c r="C2610" s="551">
        <v>1000000</v>
      </c>
      <c r="D2610" s="551">
        <v>0</v>
      </c>
      <c r="E2610" s="551">
        <v>0</v>
      </c>
      <c r="F2610" s="551">
        <v>0</v>
      </c>
      <c r="G2610" s="551">
        <v>0</v>
      </c>
      <c r="H2610" s="551">
        <v>0</v>
      </c>
      <c r="I2610" s="551">
        <v>0</v>
      </c>
      <c r="J2610" s="551">
        <v>0</v>
      </c>
      <c r="K2610" s="551">
        <v>1000000</v>
      </c>
      <c r="L2610" s="551">
        <v>994800</v>
      </c>
      <c r="M2610" s="551">
        <v>994800</v>
      </c>
      <c r="N2610" s="551">
        <v>0</v>
      </c>
      <c r="O2610" s="551">
        <v>0</v>
      </c>
      <c r="P2610" s="551">
        <v>0</v>
      </c>
      <c r="Q2610" s="551">
        <v>0</v>
      </c>
      <c r="R2610" s="551">
        <v>5200</v>
      </c>
    </row>
    <row r="2611" spans="1:18">
      <c r="A2611" s="626" t="s">
        <v>1806</v>
      </c>
      <c r="B2611" s="626" t="s">
        <v>144</v>
      </c>
      <c r="C2611" s="550">
        <v>400000</v>
      </c>
      <c r="D2611" s="550">
        <v>0</v>
      </c>
      <c r="E2611" s="550">
        <v>0</v>
      </c>
      <c r="F2611" s="550">
        <v>0</v>
      </c>
      <c r="G2611" s="550"/>
      <c r="H2611" s="550">
        <v>0</v>
      </c>
      <c r="I2611" s="550"/>
      <c r="J2611" s="550">
        <v>0</v>
      </c>
      <c r="K2611" s="550">
        <v>400000</v>
      </c>
      <c r="L2611" s="550">
        <v>394800</v>
      </c>
      <c r="M2611" s="550">
        <v>394800</v>
      </c>
      <c r="N2611" s="550">
        <v>0</v>
      </c>
      <c r="O2611" s="550">
        <v>0</v>
      </c>
      <c r="P2611" s="550">
        <v>0</v>
      </c>
      <c r="Q2611" s="550">
        <v>0</v>
      </c>
      <c r="R2611" s="550">
        <v>5200</v>
      </c>
    </row>
    <row r="2612" spans="1:18">
      <c r="A2612" s="626" t="s">
        <v>1806</v>
      </c>
      <c r="B2612" s="626" t="s">
        <v>204</v>
      </c>
      <c r="C2612" s="550">
        <v>600000</v>
      </c>
      <c r="D2612" s="550">
        <v>0</v>
      </c>
      <c r="E2612" s="550">
        <v>0</v>
      </c>
      <c r="F2612" s="550">
        <v>0</v>
      </c>
      <c r="G2612" s="550"/>
      <c r="H2612" s="550">
        <v>0</v>
      </c>
      <c r="I2612" s="550"/>
      <c r="J2612" s="550">
        <v>0</v>
      </c>
      <c r="K2612" s="550">
        <v>600000</v>
      </c>
      <c r="L2612" s="550">
        <v>600000</v>
      </c>
      <c r="M2612" s="550">
        <v>600000</v>
      </c>
      <c r="N2612" s="550">
        <v>0</v>
      </c>
      <c r="O2612" s="550">
        <v>0</v>
      </c>
      <c r="P2612" s="550">
        <v>0</v>
      </c>
      <c r="Q2612" s="550">
        <v>0</v>
      </c>
      <c r="R2612" s="550">
        <v>0</v>
      </c>
    </row>
    <row r="2613" spans="1:18">
      <c r="A2613" s="622" t="s">
        <v>1805</v>
      </c>
      <c r="B2613" s="622" t="s">
        <v>145</v>
      </c>
      <c r="C2613" s="551">
        <v>1403000</v>
      </c>
      <c r="D2613" s="551">
        <v>0</v>
      </c>
      <c r="E2613" s="551">
        <v>0</v>
      </c>
      <c r="F2613" s="551">
        <v>0</v>
      </c>
      <c r="G2613" s="551">
        <v>0</v>
      </c>
      <c r="H2613" s="551">
        <v>0</v>
      </c>
      <c r="I2613" s="551">
        <v>0</v>
      </c>
      <c r="J2613" s="551">
        <v>0</v>
      </c>
      <c r="K2613" s="551">
        <v>1403000</v>
      </c>
      <c r="L2613" s="551">
        <v>1402940</v>
      </c>
      <c r="M2613" s="551">
        <v>1402940</v>
      </c>
      <c r="N2613" s="551">
        <v>0</v>
      </c>
      <c r="O2613" s="551">
        <v>0</v>
      </c>
      <c r="P2613" s="551">
        <v>0</v>
      </c>
      <c r="Q2613" s="551">
        <v>0</v>
      </c>
      <c r="R2613" s="551">
        <v>60</v>
      </c>
    </row>
    <row r="2614" spans="1:18">
      <c r="A2614" s="626" t="s">
        <v>1806</v>
      </c>
      <c r="B2614" s="626" t="s">
        <v>2544</v>
      </c>
      <c r="C2614" s="550">
        <v>1403000</v>
      </c>
      <c r="D2614" s="550">
        <v>0</v>
      </c>
      <c r="E2614" s="550">
        <v>0</v>
      </c>
      <c r="F2614" s="550">
        <v>0</v>
      </c>
      <c r="G2614" s="550"/>
      <c r="H2614" s="550">
        <v>0</v>
      </c>
      <c r="I2614" s="550"/>
      <c r="J2614" s="550">
        <v>0</v>
      </c>
      <c r="K2614" s="550">
        <v>1403000</v>
      </c>
      <c r="L2614" s="550">
        <v>1402940</v>
      </c>
      <c r="M2614" s="550">
        <v>1402940</v>
      </c>
      <c r="N2614" s="550">
        <v>0</v>
      </c>
      <c r="O2614" s="550">
        <v>0</v>
      </c>
      <c r="P2614" s="550">
        <v>0</v>
      </c>
      <c r="Q2614" s="550">
        <v>0</v>
      </c>
      <c r="R2614" s="550">
        <v>60</v>
      </c>
    </row>
    <row r="2615" spans="1:18">
      <c r="A2615" s="622" t="s">
        <v>1805</v>
      </c>
      <c r="B2615" s="622" t="s">
        <v>192</v>
      </c>
      <c r="C2615" s="551">
        <v>280000</v>
      </c>
      <c r="D2615" s="551">
        <v>0</v>
      </c>
      <c r="E2615" s="551">
        <v>0</v>
      </c>
      <c r="F2615" s="551">
        <v>0</v>
      </c>
      <c r="G2615" s="551">
        <v>0</v>
      </c>
      <c r="H2615" s="551">
        <v>0</v>
      </c>
      <c r="I2615" s="551">
        <v>0</v>
      </c>
      <c r="J2615" s="551">
        <v>0</v>
      </c>
      <c r="K2615" s="551">
        <v>280000</v>
      </c>
      <c r="L2615" s="551">
        <v>50920</v>
      </c>
      <c r="M2615" s="551">
        <v>50920</v>
      </c>
      <c r="N2615" s="551">
        <v>0</v>
      </c>
      <c r="O2615" s="551">
        <v>0</v>
      </c>
      <c r="P2615" s="551">
        <v>0</v>
      </c>
      <c r="Q2615" s="551">
        <v>0</v>
      </c>
      <c r="R2615" s="551">
        <v>229080</v>
      </c>
    </row>
    <row r="2616" spans="1:18">
      <c r="A2616" s="626" t="s">
        <v>1806</v>
      </c>
      <c r="B2616" s="626" t="s">
        <v>225</v>
      </c>
      <c r="C2616" s="550">
        <v>280000</v>
      </c>
      <c r="D2616" s="550">
        <v>0</v>
      </c>
      <c r="E2616" s="550">
        <v>0</v>
      </c>
      <c r="F2616" s="550">
        <v>0</v>
      </c>
      <c r="G2616" s="550"/>
      <c r="H2616" s="550">
        <v>0</v>
      </c>
      <c r="I2616" s="550"/>
      <c r="J2616" s="550">
        <v>0</v>
      </c>
      <c r="K2616" s="550">
        <v>280000</v>
      </c>
      <c r="L2616" s="550">
        <v>50920</v>
      </c>
      <c r="M2616" s="550">
        <v>50920</v>
      </c>
      <c r="N2616" s="550">
        <v>0</v>
      </c>
      <c r="O2616" s="550">
        <v>0</v>
      </c>
      <c r="P2616" s="550">
        <v>0</v>
      </c>
      <c r="Q2616" s="550">
        <v>0</v>
      </c>
      <c r="R2616" s="550">
        <v>229080</v>
      </c>
    </row>
    <row r="2617" spans="1:18">
      <c r="A2617" s="626" t="s">
        <v>1804</v>
      </c>
      <c r="B2617" s="626" t="s">
        <v>1281</v>
      </c>
      <c r="C2617" s="550">
        <v>29182000</v>
      </c>
      <c r="D2617" s="550">
        <v>0</v>
      </c>
      <c r="E2617" s="550">
        <v>0</v>
      </c>
      <c r="F2617" s="550">
        <v>0</v>
      </c>
      <c r="G2617" s="550">
        <v>0</v>
      </c>
      <c r="H2617" s="550">
        <v>0</v>
      </c>
      <c r="I2617" s="550">
        <v>0</v>
      </c>
      <c r="J2617" s="550">
        <v>0</v>
      </c>
      <c r="K2617" s="550">
        <v>29182000</v>
      </c>
      <c r="L2617" s="550">
        <v>26499440</v>
      </c>
      <c r="M2617" s="550">
        <v>26499440</v>
      </c>
      <c r="N2617" s="550">
        <v>0</v>
      </c>
      <c r="O2617" s="550">
        <v>0</v>
      </c>
      <c r="P2617" s="550">
        <v>0</v>
      </c>
      <c r="Q2617" s="550">
        <v>0</v>
      </c>
      <c r="R2617" s="550">
        <v>2682560</v>
      </c>
    </row>
    <row r="2618" spans="1:18">
      <c r="A2618" s="622" t="s">
        <v>1805</v>
      </c>
      <c r="B2618" s="622" t="s">
        <v>321</v>
      </c>
      <c r="C2618" s="551">
        <v>13502000</v>
      </c>
      <c r="D2618" s="551">
        <v>0</v>
      </c>
      <c r="E2618" s="551">
        <v>0</v>
      </c>
      <c r="F2618" s="551">
        <v>-2860000</v>
      </c>
      <c r="G2618" s="551">
        <v>0</v>
      </c>
      <c r="H2618" s="551">
        <v>0</v>
      </c>
      <c r="I2618" s="551">
        <v>0</v>
      </c>
      <c r="J2618" s="551">
        <v>-2860000</v>
      </c>
      <c r="K2618" s="551">
        <v>10642000</v>
      </c>
      <c r="L2618" s="551">
        <v>10637140</v>
      </c>
      <c r="M2618" s="551">
        <v>10637140</v>
      </c>
      <c r="N2618" s="551">
        <v>0</v>
      </c>
      <c r="O2618" s="551">
        <v>0</v>
      </c>
      <c r="P2618" s="551">
        <v>0</v>
      </c>
      <c r="Q2618" s="551">
        <v>0</v>
      </c>
      <c r="R2618" s="551">
        <v>4860</v>
      </c>
    </row>
    <row r="2619" spans="1:18">
      <c r="A2619" s="626" t="s">
        <v>1806</v>
      </c>
      <c r="B2619" s="626" t="s">
        <v>144</v>
      </c>
      <c r="C2619" s="550">
        <v>4852000</v>
      </c>
      <c r="D2619" s="550">
        <v>0</v>
      </c>
      <c r="E2619" s="550">
        <v>0</v>
      </c>
      <c r="F2619" s="550">
        <v>0</v>
      </c>
      <c r="G2619" s="550"/>
      <c r="H2619" s="550">
        <v>0</v>
      </c>
      <c r="I2619" s="550"/>
      <c r="J2619" s="550">
        <v>0</v>
      </c>
      <c r="K2619" s="550">
        <v>4852000</v>
      </c>
      <c r="L2619" s="550">
        <v>4851140</v>
      </c>
      <c r="M2619" s="550">
        <v>4851140</v>
      </c>
      <c r="N2619" s="550">
        <v>0</v>
      </c>
      <c r="O2619" s="550">
        <v>0</v>
      </c>
      <c r="P2619" s="550">
        <v>0</v>
      </c>
      <c r="Q2619" s="550">
        <v>0</v>
      </c>
      <c r="R2619" s="550">
        <v>860</v>
      </c>
    </row>
    <row r="2620" spans="1:18">
      <c r="A2620" s="626" t="s">
        <v>1806</v>
      </c>
      <c r="B2620" s="626" t="s">
        <v>204</v>
      </c>
      <c r="C2620" s="550">
        <v>4650000</v>
      </c>
      <c r="D2620" s="550">
        <v>0</v>
      </c>
      <c r="E2620" s="550">
        <v>0</v>
      </c>
      <c r="F2620" s="550">
        <v>-1500000</v>
      </c>
      <c r="G2620" s="550"/>
      <c r="H2620" s="550">
        <v>0</v>
      </c>
      <c r="I2620" s="550"/>
      <c r="J2620" s="550">
        <v>-1500000</v>
      </c>
      <c r="K2620" s="550">
        <v>3150000</v>
      </c>
      <c r="L2620" s="550">
        <v>3146000</v>
      </c>
      <c r="M2620" s="550">
        <v>3146000</v>
      </c>
      <c r="N2620" s="550">
        <v>0</v>
      </c>
      <c r="O2620" s="550">
        <v>0</v>
      </c>
      <c r="P2620" s="550">
        <v>0</v>
      </c>
      <c r="Q2620" s="550">
        <v>0</v>
      </c>
      <c r="R2620" s="550">
        <v>4000</v>
      </c>
    </row>
    <row r="2621" spans="1:18">
      <c r="A2621" s="626" t="s">
        <v>1806</v>
      </c>
      <c r="B2621" s="626" t="s">
        <v>220</v>
      </c>
      <c r="C2621" s="550">
        <v>4000000</v>
      </c>
      <c r="D2621" s="550">
        <v>0</v>
      </c>
      <c r="E2621" s="550">
        <v>0</v>
      </c>
      <c r="F2621" s="550">
        <v>-1360000</v>
      </c>
      <c r="G2621" s="550"/>
      <c r="H2621" s="550">
        <v>0</v>
      </c>
      <c r="I2621" s="550"/>
      <c r="J2621" s="550">
        <v>-1360000</v>
      </c>
      <c r="K2621" s="550">
        <v>2640000</v>
      </c>
      <c r="L2621" s="550">
        <v>2640000</v>
      </c>
      <c r="M2621" s="550">
        <v>2640000</v>
      </c>
      <c r="N2621" s="550">
        <v>0</v>
      </c>
      <c r="O2621" s="550">
        <v>0</v>
      </c>
      <c r="P2621" s="550">
        <v>0</v>
      </c>
      <c r="Q2621" s="550">
        <v>0</v>
      </c>
      <c r="R2621" s="550">
        <v>0</v>
      </c>
    </row>
    <row r="2622" spans="1:18">
      <c r="A2622" s="622" t="s">
        <v>1805</v>
      </c>
      <c r="B2622" s="622" t="s">
        <v>256</v>
      </c>
      <c r="C2622" s="551">
        <v>4400000</v>
      </c>
      <c r="D2622" s="551">
        <v>0</v>
      </c>
      <c r="E2622" s="551">
        <v>0</v>
      </c>
      <c r="F2622" s="551">
        <v>-680000</v>
      </c>
      <c r="G2622" s="551">
        <v>0</v>
      </c>
      <c r="H2622" s="551">
        <v>0</v>
      </c>
      <c r="I2622" s="551">
        <v>0</v>
      </c>
      <c r="J2622" s="551">
        <v>-680000</v>
      </c>
      <c r="K2622" s="551">
        <v>3720000</v>
      </c>
      <c r="L2622" s="551">
        <v>3620000</v>
      </c>
      <c r="M2622" s="551">
        <v>3620000</v>
      </c>
      <c r="N2622" s="551">
        <v>0</v>
      </c>
      <c r="O2622" s="551">
        <v>0</v>
      </c>
      <c r="P2622" s="551">
        <v>0</v>
      </c>
      <c r="Q2622" s="551">
        <v>0</v>
      </c>
      <c r="R2622" s="551">
        <v>100000</v>
      </c>
    </row>
    <row r="2623" spans="1:18">
      <c r="A2623" s="626" t="s">
        <v>1806</v>
      </c>
      <c r="B2623" s="626" t="s">
        <v>215</v>
      </c>
      <c r="C2623" s="550">
        <v>2000000</v>
      </c>
      <c r="D2623" s="550">
        <v>0</v>
      </c>
      <c r="E2623" s="550">
        <v>0</v>
      </c>
      <c r="F2623" s="550">
        <v>-200000</v>
      </c>
      <c r="G2623" s="550"/>
      <c r="H2623" s="550">
        <v>0</v>
      </c>
      <c r="I2623" s="550"/>
      <c r="J2623" s="550">
        <v>-200000</v>
      </c>
      <c r="K2623" s="550">
        <v>1800000</v>
      </c>
      <c r="L2623" s="550">
        <v>1700000</v>
      </c>
      <c r="M2623" s="550">
        <v>1700000</v>
      </c>
      <c r="N2623" s="550">
        <v>0</v>
      </c>
      <c r="O2623" s="550">
        <v>0</v>
      </c>
      <c r="P2623" s="550">
        <v>0</v>
      </c>
      <c r="Q2623" s="550">
        <v>0</v>
      </c>
      <c r="R2623" s="550">
        <v>100000</v>
      </c>
    </row>
    <row r="2624" spans="1:18">
      <c r="A2624" s="626" t="s">
        <v>1806</v>
      </c>
      <c r="B2624" s="626" t="s">
        <v>216</v>
      </c>
      <c r="C2624" s="550">
        <v>2400000</v>
      </c>
      <c r="D2624" s="550">
        <v>0</v>
      </c>
      <c r="E2624" s="550">
        <v>0</v>
      </c>
      <c r="F2624" s="550">
        <v>-480000</v>
      </c>
      <c r="G2624" s="550"/>
      <c r="H2624" s="550">
        <v>0</v>
      </c>
      <c r="I2624" s="550"/>
      <c r="J2624" s="550">
        <v>-480000</v>
      </c>
      <c r="K2624" s="550">
        <v>1920000</v>
      </c>
      <c r="L2624" s="550">
        <v>1920000</v>
      </c>
      <c r="M2624" s="550">
        <v>1920000</v>
      </c>
      <c r="N2624" s="550">
        <v>0</v>
      </c>
      <c r="O2624" s="550">
        <v>0</v>
      </c>
      <c r="P2624" s="550">
        <v>0</v>
      </c>
      <c r="Q2624" s="550">
        <v>0</v>
      </c>
      <c r="R2624" s="550">
        <v>0</v>
      </c>
    </row>
    <row r="2625" spans="1:18">
      <c r="A2625" s="622" t="s">
        <v>1805</v>
      </c>
      <c r="B2625" s="622" t="s">
        <v>160</v>
      </c>
      <c r="C2625" s="551">
        <v>0</v>
      </c>
      <c r="D2625" s="551">
        <v>0</v>
      </c>
      <c r="E2625" s="551">
        <v>0</v>
      </c>
      <c r="F2625" s="551">
        <v>1500000</v>
      </c>
      <c r="G2625" s="551">
        <v>0</v>
      </c>
      <c r="H2625" s="551">
        <v>0</v>
      </c>
      <c r="I2625" s="551">
        <v>0</v>
      </c>
      <c r="J2625" s="551">
        <v>1500000</v>
      </c>
      <c r="K2625" s="551">
        <v>1500000</v>
      </c>
      <c r="L2625" s="551">
        <v>1373880</v>
      </c>
      <c r="M2625" s="551">
        <v>1373880</v>
      </c>
      <c r="N2625" s="551">
        <v>0</v>
      </c>
      <c r="O2625" s="551">
        <v>0</v>
      </c>
      <c r="P2625" s="551">
        <v>0</v>
      </c>
      <c r="Q2625" s="551">
        <v>0</v>
      </c>
      <c r="R2625" s="551">
        <v>126120</v>
      </c>
    </row>
    <row r="2626" spans="1:18">
      <c r="A2626" s="626" t="s">
        <v>1806</v>
      </c>
      <c r="B2626" s="626" t="s">
        <v>2535</v>
      </c>
      <c r="C2626" s="550">
        <v>0</v>
      </c>
      <c r="D2626" s="550">
        <v>0</v>
      </c>
      <c r="E2626" s="550">
        <v>0</v>
      </c>
      <c r="F2626" s="550">
        <v>1500000</v>
      </c>
      <c r="G2626" s="550"/>
      <c r="H2626" s="550">
        <v>0</v>
      </c>
      <c r="I2626" s="550"/>
      <c r="J2626" s="550">
        <v>1500000</v>
      </c>
      <c r="K2626" s="550">
        <v>1500000</v>
      </c>
      <c r="L2626" s="550">
        <v>1373880</v>
      </c>
      <c r="M2626" s="550">
        <v>1373880</v>
      </c>
      <c r="N2626" s="550">
        <v>0</v>
      </c>
      <c r="O2626" s="550">
        <v>0</v>
      </c>
      <c r="P2626" s="550">
        <v>0</v>
      </c>
      <c r="Q2626" s="550">
        <v>0</v>
      </c>
      <c r="R2626" s="550">
        <v>126120</v>
      </c>
    </row>
    <row r="2627" spans="1:18">
      <c r="A2627" s="622" t="s">
        <v>1805</v>
      </c>
      <c r="B2627" s="622" t="s">
        <v>235</v>
      </c>
      <c r="C2627" s="551">
        <v>2100000</v>
      </c>
      <c r="D2627" s="551">
        <v>0</v>
      </c>
      <c r="E2627" s="551">
        <v>0</v>
      </c>
      <c r="F2627" s="551">
        <v>1360000</v>
      </c>
      <c r="G2627" s="551">
        <v>0</v>
      </c>
      <c r="H2627" s="551">
        <v>0</v>
      </c>
      <c r="I2627" s="551">
        <v>0</v>
      </c>
      <c r="J2627" s="551">
        <v>1360000</v>
      </c>
      <c r="K2627" s="551">
        <v>3460000</v>
      </c>
      <c r="L2627" s="551">
        <v>1798810</v>
      </c>
      <c r="M2627" s="551">
        <v>1798810</v>
      </c>
      <c r="N2627" s="551">
        <v>0</v>
      </c>
      <c r="O2627" s="551">
        <v>0</v>
      </c>
      <c r="P2627" s="551">
        <v>0</v>
      </c>
      <c r="Q2627" s="551">
        <v>0</v>
      </c>
      <c r="R2627" s="551">
        <v>1661190</v>
      </c>
    </row>
    <row r="2628" spans="1:18">
      <c r="A2628" s="626" t="s">
        <v>1806</v>
      </c>
      <c r="B2628" s="626" t="s">
        <v>235</v>
      </c>
      <c r="C2628" s="550">
        <v>2100000</v>
      </c>
      <c r="D2628" s="550">
        <v>0</v>
      </c>
      <c r="E2628" s="550">
        <v>0</v>
      </c>
      <c r="F2628" s="550">
        <v>1360000</v>
      </c>
      <c r="G2628" s="550"/>
      <c r="H2628" s="550">
        <v>0</v>
      </c>
      <c r="I2628" s="550"/>
      <c r="J2628" s="550">
        <v>1360000</v>
      </c>
      <c r="K2628" s="550">
        <v>3460000</v>
      </c>
      <c r="L2628" s="550">
        <v>1798810</v>
      </c>
      <c r="M2628" s="550">
        <v>1798810</v>
      </c>
      <c r="N2628" s="550">
        <v>0</v>
      </c>
      <c r="O2628" s="550">
        <v>0</v>
      </c>
      <c r="P2628" s="550">
        <v>0</v>
      </c>
      <c r="Q2628" s="550">
        <v>0</v>
      </c>
      <c r="R2628" s="550">
        <v>1661190</v>
      </c>
    </row>
    <row r="2629" spans="1:18">
      <c r="A2629" s="622" t="s">
        <v>1805</v>
      </c>
      <c r="B2629" s="622" t="s">
        <v>1882</v>
      </c>
      <c r="C2629" s="551">
        <v>600000</v>
      </c>
      <c r="D2629" s="551">
        <v>0</v>
      </c>
      <c r="E2629" s="551">
        <v>0</v>
      </c>
      <c r="F2629" s="551">
        <v>0</v>
      </c>
      <c r="G2629" s="551">
        <v>0</v>
      </c>
      <c r="H2629" s="551">
        <v>0</v>
      </c>
      <c r="I2629" s="551">
        <v>0</v>
      </c>
      <c r="J2629" s="551">
        <v>0</v>
      </c>
      <c r="K2629" s="551">
        <v>600000</v>
      </c>
      <c r="L2629" s="551">
        <v>300000</v>
      </c>
      <c r="M2629" s="551">
        <v>300000</v>
      </c>
      <c r="N2629" s="551">
        <v>0</v>
      </c>
      <c r="O2629" s="551">
        <v>0</v>
      </c>
      <c r="P2629" s="551">
        <v>0</v>
      </c>
      <c r="Q2629" s="551">
        <v>0</v>
      </c>
      <c r="R2629" s="551">
        <v>300000</v>
      </c>
    </row>
    <row r="2630" spans="1:18">
      <c r="A2630" s="626" t="s">
        <v>1806</v>
      </c>
      <c r="B2630" s="626" t="s">
        <v>2530</v>
      </c>
      <c r="C2630" s="550">
        <v>600000</v>
      </c>
      <c r="D2630" s="550">
        <v>0</v>
      </c>
      <c r="E2630" s="550">
        <v>0</v>
      </c>
      <c r="F2630" s="550">
        <v>0</v>
      </c>
      <c r="G2630" s="550"/>
      <c r="H2630" s="550">
        <v>0</v>
      </c>
      <c r="I2630" s="550"/>
      <c r="J2630" s="550">
        <v>0</v>
      </c>
      <c r="K2630" s="550">
        <v>600000</v>
      </c>
      <c r="L2630" s="550">
        <v>300000</v>
      </c>
      <c r="M2630" s="550">
        <v>300000</v>
      </c>
      <c r="N2630" s="550">
        <v>0</v>
      </c>
      <c r="O2630" s="550">
        <v>0</v>
      </c>
      <c r="P2630" s="550">
        <v>0</v>
      </c>
      <c r="Q2630" s="550">
        <v>0</v>
      </c>
      <c r="R2630" s="550">
        <v>300000</v>
      </c>
    </row>
    <row r="2631" spans="1:18">
      <c r="A2631" s="622" t="s">
        <v>1805</v>
      </c>
      <c r="B2631" s="622" t="s">
        <v>322</v>
      </c>
      <c r="C2631" s="551">
        <v>2000000</v>
      </c>
      <c r="D2631" s="551">
        <v>0</v>
      </c>
      <c r="E2631" s="551">
        <v>0</v>
      </c>
      <c r="F2631" s="551">
        <v>680000</v>
      </c>
      <c r="G2631" s="551">
        <v>0</v>
      </c>
      <c r="H2631" s="551">
        <v>0</v>
      </c>
      <c r="I2631" s="551">
        <v>0</v>
      </c>
      <c r="J2631" s="551">
        <v>680000</v>
      </c>
      <c r="K2631" s="551">
        <v>2680000</v>
      </c>
      <c r="L2631" s="551">
        <v>2200610</v>
      </c>
      <c r="M2631" s="551">
        <v>2200610</v>
      </c>
      <c r="N2631" s="551">
        <v>0</v>
      </c>
      <c r="O2631" s="551">
        <v>0</v>
      </c>
      <c r="P2631" s="551">
        <v>0</v>
      </c>
      <c r="Q2631" s="551">
        <v>0</v>
      </c>
      <c r="R2631" s="551">
        <v>479390</v>
      </c>
    </row>
    <row r="2632" spans="1:18">
      <c r="A2632" s="626" t="s">
        <v>1806</v>
      </c>
      <c r="B2632" s="626" t="s">
        <v>323</v>
      </c>
      <c r="C2632" s="550">
        <v>2000000</v>
      </c>
      <c r="D2632" s="550">
        <v>0</v>
      </c>
      <c r="E2632" s="550">
        <v>0</v>
      </c>
      <c r="F2632" s="550">
        <v>680000</v>
      </c>
      <c r="G2632" s="550"/>
      <c r="H2632" s="550">
        <v>0</v>
      </c>
      <c r="I2632" s="550"/>
      <c r="J2632" s="550">
        <v>680000</v>
      </c>
      <c r="K2632" s="550">
        <v>2680000</v>
      </c>
      <c r="L2632" s="550">
        <v>2200610</v>
      </c>
      <c r="M2632" s="550">
        <v>2200610</v>
      </c>
      <c r="N2632" s="550">
        <v>0</v>
      </c>
      <c r="O2632" s="550">
        <v>0</v>
      </c>
      <c r="P2632" s="550">
        <v>0</v>
      </c>
      <c r="Q2632" s="550">
        <v>0</v>
      </c>
      <c r="R2632" s="550">
        <v>479390</v>
      </c>
    </row>
    <row r="2633" spans="1:18">
      <c r="A2633" s="622" t="s">
        <v>1805</v>
      </c>
      <c r="B2633" s="622" t="s">
        <v>147</v>
      </c>
      <c r="C2633" s="551">
        <v>6580000</v>
      </c>
      <c r="D2633" s="551">
        <v>0</v>
      </c>
      <c r="E2633" s="551">
        <v>0</v>
      </c>
      <c r="F2633" s="551">
        <v>0</v>
      </c>
      <c r="G2633" s="551">
        <v>0</v>
      </c>
      <c r="H2633" s="551">
        <v>0</v>
      </c>
      <c r="I2633" s="551">
        <v>0</v>
      </c>
      <c r="J2633" s="551">
        <v>0</v>
      </c>
      <c r="K2633" s="551">
        <v>6580000</v>
      </c>
      <c r="L2633" s="551">
        <v>6569000</v>
      </c>
      <c r="M2633" s="551">
        <v>6569000</v>
      </c>
      <c r="N2633" s="551">
        <v>0</v>
      </c>
      <c r="O2633" s="551">
        <v>0</v>
      </c>
      <c r="P2633" s="551">
        <v>0</v>
      </c>
      <c r="Q2633" s="551">
        <v>0</v>
      </c>
      <c r="R2633" s="551">
        <v>11000</v>
      </c>
    </row>
    <row r="2634" spans="1:18">
      <c r="A2634" s="626" t="s">
        <v>1806</v>
      </c>
      <c r="B2634" s="626" t="s">
        <v>148</v>
      </c>
      <c r="C2634" s="550">
        <v>6580000</v>
      </c>
      <c r="D2634" s="550">
        <v>0</v>
      </c>
      <c r="E2634" s="550">
        <v>0</v>
      </c>
      <c r="F2634" s="550">
        <v>0</v>
      </c>
      <c r="G2634" s="550"/>
      <c r="H2634" s="550">
        <v>0</v>
      </c>
      <c r="I2634" s="550"/>
      <c r="J2634" s="550">
        <v>0</v>
      </c>
      <c r="K2634" s="550">
        <v>6580000</v>
      </c>
      <c r="L2634" s="550">
        <v>6569000</v>
      </c>
      <c r="M2634" s="550">
        <v>6569000</v>
      </c>
      <c r="N2634" s="550">
        <v>0</v>
      </c>
      <c r="O2634" s="550">
        <v>0</v>
      </c>
      <c r="P2634" s="550">
        <v>0</v>
      </c>
      <c r="Q2634" s="550">
        <v>0</v>
      </c>
      <c r="R2634" s="550">
        <v>11000</v>
      </c>
    </row>
    <row r="2635" spans="1:18">
      <c r="A2635" s="626" t="s">
        <v>1804</v>
      </c>
      <c r="B2635" s="626" t="s">
        <v>365</v>
      </c>
      <c r="C2635" s="550">
        <v>16200000</v>
      </c>
      <c r="D2635" s="550">
        <v>0</v>
      </c>
      <c r="E2635" s="550">
        <v>0</v>
      </c>
      <c r="F2635" s="550">
        <v>0</v>
      </c>
      <c r="G2635" s="550">
        <v>0</v>
      </c>
      <c r="H2635" s="550">
        <v>0</v>
      </c>
      <c r="I2635" s="550">
        <v>0</v>
      </c>
      <c r="J2635" s="550">
        <v>0</v>
      </c>
      <c r="K2635" s="550">
        <v>16200000</v>
      </c>
      <c r="L2635" s="550">
        <v>16170000</v>
      </c>
      <c r="M2635" s="550">
        <v>16170000</v>
      </c>
      <c r="N2635" s="550">
        <v>0</v>
      </c>
      <c r="O2635" s="550">
        <v>0</v>
      </c>
      <c r="P2635" s="550">
        <v>0</v>
      </c>
      <c r="Q2635" s="550">
        <v>0</v>
      </c>
      <c r="R2635" s="550">
        <v>30000</v>
      </c>
    </row>
    <row r="2636" spans="1:18">
      <c r="A2636" s="622" t="s">
        <v>1805</v>
      </c>
      <c r="B2636" s="622" t="s">
        <v>1851</v>
      </c>
      <c r="C2636" s="551">
        <v>16200000</v>
      </c>
      <c r="D2636" s="551">
        <v>0</v>
      </c>
      <c r="E2636" s="551">
        <v>0</v>
      </c>
      <c r="F2636" s="551">
        <v>0</v>
      </c>
      <c r="G2636" s="551">
        <v>0</v>
      </c>
      <c r="H2636" s="551">
        <v>0</v>
      </c>
      <c r="I2636" s="551">
        <v>0</v>
      </c>
      <c r="J2636" s="551">
        <v>0</v>
      </c>
      <c r="K2636" s="551">
        <v>16200000</v>
      </c>
      <c r="L2636" s="551">
        <v>16170000</v>
      </c>
      <c r="M2636" s="551">
        <v>16170000</v>
      </c>
      <c r="N2636" s="551">
        <v>0</v>
      </c>
      <c r="O2636" s="551">
        <v>0</v>
      </c>
      <c r="P2636" s="551">
        <v>0</v>
      </c>
      <c r="Q2636" s="551">
        <v>0</v>
      </c>
      <c r="R2636" s="551">
        <v>30000</v>
      </c>
    </row>
    <row r="2637" spans="1:18">
      <c r="A2637" s="626" t="s">
        <v>1806</v>
      </c>
      <c r="B2637" s="626" t="s">
        <v>1851</v>
      </c>
      <c r="C2637" s="550">
        <v>16200000</v>
      </c>
      <c r="D2637" s="550">
        <v>0</v>
      </c>
      <c r="E2637" s="550">
        <v>0</v>
      </c>
      <c r="F2637" s="550">
        <v>0</v>
      </c>
      <c r="G2637" s="550"/>
      <c r="H2637" s="550">
        <v>0</v>
      </c>
      <c r="I2637" s="550"/>
      <c r="J2637" s="550">
        <v>0</v>
      </c>
      <c r="K2637" s="550">
        <v>16200000</v>
      </c>
      <c r="L2637" s="550">
        <v>16170000</v>
      </c>
      <c r="M2637" s="550">
        <v>16170000</v>
      </c>
      <c r="N2637" s="550">
        <v>0</v>
      </c>
      <c r="O2637" s="550">
        <v>0</v>
      </c>
      <c r="P2637" s="550">
        <v>0</v>
      </c>
      <c r="Q2637" s="550">
        <v>0</v>
      </c>
      <c r="R2637" s="550">
        <v>30000</v>
      </c>
    </row>
    <row r="2638" spans="1:18">
      <c r="A2638" s="626" t="s">
        <v>1804</v>
      </c>
      <c r="B2638" s="626" t="s">
        <v>2522</v>
      </c>
      <c r="C2638" s="550">
        <v>24705000</v>
      </c>
      <c r="D2638" s="550">
        <v>0</v>
      </c>
      <c r="E2638" s="550">
        <v>0</v>
      </c>
      <c r="F2638" s="550">
        <v>0</v>
      </c>
      <c r="G2638" s="550">
        <v>0</v>
      </c>
      <c r="H2638" s="550">
        <v>0</v>
      </c>
      <c r="I2638" s="550">
        <v>0</v>
      </c>
      <c r="J2638" s="550">
        <v>0</v>
      </c>
      <c r="K2638" s="550">
        <v>24705000</v>
      </c>
      <c r="L2638" s="550">
        <v>24474330</v>
      </c>
      <c r="M2638" s="550">
        <v>24474330</v>
      </c>
      <c r="N2638" s="550">
        <v>0</v>
      </c>
      <c r="O2638" s="550">
        <v>0</v>
      </c>
      <c r="P2638" s="550">
        <v>0</v>
      </c>
      <c r="Q2638" s="550">
        <v>0</v>
      </c>
      <c r="R2638" s="550">
        <v>230670</v>
      </c>
    </row>
    <row r="2639" spans="1:18">
      <c r="A2639" s="622" t="s">
        <v>1805</v>
      </c>
      <c r="B2639" s="622" t="s">
        <v>321</v>
      </c>
      <c r="C2639" s="551">
        <v>7000000</v>
      </c>
      <c r="D2639" s="551">
        <v>0</v>
      </c>
      <c r="E2639" s="551">
        <v>0</v>
      </c>
      <c r="F2639" s="551">
        <v>-1960000</v>
      </c>
      <c r="G2639" s="551">
        <v>0</v>
      </c>
      <c r="H2639" s="551">
        <v>0</v>
      </c>
      <c r="I2639" s="551">
        <v>0</v>
      </c>
      <c r="J2639" s="551">
        <v>-1960000</v>
      </c>
      <c r="K2639" s="551">
        <v>5040000</v>
      </c>
      <c r="L2639" s="551">
        <v>4831300</v>
      </c>
      <c r="M2639" s="551">
        <v>4831300</v>
      </c>
      <c r="N2639" s="551">
        <v>0</v>
      </c>
      <c r="O2639" s="551">
        <v>0</v>
      </c>
      <c r="P2639" s="551">
        <v>0</v>
      </c>
      <c r="Q2639" s="551">
        <v>0</v>
      </c>
      <c r="R2639" s="551">
        <v>208700</v>
      </c>
    </row>
    <row r="2640" spans="1:18">
      <c r="A2640" s="626" t="s">
        <v>1806</v>
      </c>
      <c r="B2640" s="626" t="s">
        <v>144</v>
      </c>
      <c r="C2640" s="550">
        <v>1800000</v>
      </c>
      <c r="D2640" s="550">
        <v>0</v>
      </c>
      <c r="E2640" s="550">
        <v>0</v>
      </c>
      <c r="F2640" s="550">
        <v>-882000</v>
      </c>
      <c r="G2640" s="550"/>
      <c r="H2640" s="550">
        <v>0</v>
      </c>
      <c r="I2640" s="550"/>
      <c r="J2640" s="550">
        <v>-882000</v>
      </c>
      <c r="K2640" s="550">
        <v>918000</v>
      </c>
      <c r="L2640" s="550">
        <v>899300</v>
      </c>
      <c r="M2640" s="550">
        <v>899300</v>
      </c>
      <c r="N2640" s="550">
        <v>0</v>
      </c>
      <c r="O2640" s="550">
        <v>0</v>
      </c>
      <c r="P2640" s="550">
        <v>0</v>
      </c>
      <c r="Q2640" s="550">
        <v>0</v>
      </c>
      <c r="R2640" s="550">
        <v>18700</v>
      </c>
    </row>
    <row r="2641" spans="1:18">
      <c r="A2641" s="626" t="s">
        <v>1806</v>
      </c>
      <c r="B2641" s="626" t="s">
        <v>204</v>
      </c>
      <c r="C2641" s="550">
        <v>4200000</v>
      </c>
      <c r="D2641" s="550">
        <v>0</v>
      </c>
      <c r="E2641" s="550">
        <v>0</v>
      </c>
      <c r="F2641" s="550">
        <v>-700000</v>
      </c>
      <c r="G2641" s="550"/>
      <c r="H2641" s="550">
        <v>0</v>
      </c>
      <c r="I2641" s="550"/>
      <c r="J2641" s="550">
        <v>-700000</v>
      </c>
      <c r="K2641" s="550">
        <v>3500000</v>
      </c>
      <c r="L2641" s="550">
        <v>3310000</v>
      </c>
      <c r="M2641" s="550">
        <v>3310000</v>
      </c>
      <c r="N2641" s="550">
        <v>0</v>
      </c>
      <c r="O2641" s="550">
        <v>0</v>
      </c>
      <c r="P2641" s="550">
        <v>0</v>
      </c>
      <c r="Q2641" s="550">
        <v>0</v>
      </c>
      <c r="R2641" s="550">
        <v>190000</v>
      </c>
    </row>
    <row r="2642" spans="1:18">
      <c r="A2642" s="626" t="s">
        <v>1806</v>
      </c>
      <c r="B2642" s="626" t="s">
        <v>220</v>
      </c>
      <c r="C2642" s="550">
        <v>1000000</v>
      </c>
      <c r="D2642" s="550">
        <v>0</v>
      </c>
      <c r="E2642" s="550">
        <v>0</v>
      </c>
      <c r="F2642" s="550">
        <v>-378000</v>
      </c>
      <c r="G2642" s="550"/>
      <c r="H2642" s="550">
        <v>0</v>
      </c>
      <c r="I2642" s="550"/>
      <c r="J2642" s="550">
        <v>-378000</v>
      </c>
      <c r="K2642" s="550">
        <v>622000</v>
      </c>
      <c r="L2642" s="550">
        <v>622000</v>
      </c>
      <c r="M2642" s="550">
        <v>622000</v>
      </c>
      <c r="N2642" s="550">
        <v>0</v>
      </c>
      <c r="O2642" s="550">
        <v>0</v>
      </c>
      <c r="P2642" s="550">
        <v>0</v>
      </c>
      <c r="Q2642" s="550">
        <v>0</v>
      </c>
      <c r="R2642" s="550">
        <v>0</v>
      </c>
    </row>
    <row r="2643" spans="1:18">
      <c r="A2643" s="622" t="s">
        <v>1805</v>
      </c>
      <c r="B2643" s="622" t="s">
        <v>316</v>
      </c>
      <c r="C2643" s="551">
        <v>10620000</v>
      </c>
      <c r="D2643" s="551">
        <v>0</v>
      </c>
      <c r="E2643" s="551">
        <v>0</v>
      </c>
      <c r="F2643" s="551">
        <v>760000</v>
      </c>
      <c r="G2643" s="551">
        <v>0</v>
      </c>
      <c r="H2643" s="551">
        <v>0</v>
      </c>
      <c r="I2643" s="551">
        <v>0</v>
      </c>
      <c r="J2643" s="551">
        <v>760000</v>
      </c>
      <c r="K2643" s="551">
        <v>11380000</v>
      </c>
      <c r="L2643" s="551">
        <v>11380000</v>
      </c>
      <c r="M2643" s="551">
        <v>11380000</v>
      </c>
      <c r="N2643" s="551">
        <v>0</v>
      </c>
      <c r="O2643" s="551">
        <v>0</v>
      </c>
      <c r="P2643" s="551">
        <v>0</v>
      </c>
      <c r="Q2643" s="551">
        <v>0</v>
      </c>
      <c r="R2643" s="551">
        <v>0</v>
      </c>
    </row>
    <row r="2644" spans="1:18">
      <c r="A2644" s="626" t="s">
        <v>1806</v>
      </c>
      <c r="B2644" s="626" t="s">
        <v>2440</v>
      </c>
      <c r="C2644" s="550">
        <v>10620000</v>
      </c>
      <c r="D2644" s="550">
        <v>0</v>
      </c>
      <c r="E2644" s="550">
        <v>0</v>
      </c>
      <c r="F2644" s="550">
        <v>760000</v>
      </c>
      <c r="G2644" s="550"/>
      <c r="H2644" s="550">
        <v>0</v>
      </c>
      <c r="I2644" s="550"/>
      <c r="J2644" s="550">
        <v>760000</v>
      </c>
      <c r="K2644" s="550">
        <v>11380000</v>
      </c>
      <c r="L2644" s="550">
        <v>11380000</v>
      </c>
      <c r="M2644" s="550">
        <v>11380000</v>
      </c>
      <c r="N2644" s="550">
        <v>0</v>
      </c>
      <c r="O2644" s="550">
        <v>0</v>
      </c>
      <c r="P2644" s="550">
        <v>0</v>
      </c>
      <c r="Q2644" s="550">
        <v>0</v>
      </c>
      <c r="R2644" s="550">
        <v>0</v>
      </c>
    </row>
    <row r="2645" spans="1:18">
      <c r="A2645" s="622" t="s">
        <v>1805</v>
      </c>
      <c r="B2645" s="622" t="s">
        <v>159</v>
      </c>
      <c r="C2645" s="551">
        <v>7085000</v>
      </c>
      <c r="D2645" s="551">
        <v>0</v>
      </c>
      <c r="E2645" s="551">
        <v>0</v>
      </c>
      <c r="F2645" s="551">
        <v>1200000</v>
      </c>
      <c r="G2645" s="551">
        <v>0</v>
      </c>
      <c r="H2645" s="551">
        <v>0</v>
      </c>
      <c r="I2645" s="551">
        <v>0</v>
      </c>
      <c r="J2645" s="551">
        <v>1200000</v>
      </c>
      <c r="K2645" s="551">
        <v>8285000</v>
      </c>
      <c r="L2645" s="551">
        <v>8263030</v>
      </c>
      <c r="M2645" s="551">
        <v>8263030</v>
      </c>
      <c r="N2645" s="551">
        <v>0</v>
      </c>
      <c r="O2645" s="551">
        <v>0</v>
      </c>
      <c r="P2645" s="551">
        <v>0</v>
      </c>
      <c r="Q2645" s="551">
        <v>0</v>
      </c>
      <c r="R2645" s="551">
        <v>21970</v>
      </c>
    </row>
    <row r="2646" spans="1:18">
      <c r="A2646" s="626" t="s">
        <v>1806</v>
      </c>
      <c r="B2646" s="626" t="s">
        <v>159</v>
      </c>
      <c r="C2646" s="550">
        <v>7085000</v>
      </c>
      <c r="D2646" s="550">
        <v>0</v>
      </c>
      <c r="E2646" s="550">
        <v>0</v>
      </c>
      <c r="F2646" s="550">
        <v>1200000</v>
      </c>
      <c r="G2646" s="550"/>
      <c r="H2646" s="550">
        <v>0</v>
      </c>
      <c r="I2646" s="550"/>
      <c r="J2646" s="550">
        <v>1200000</v>
      </c>
      <c r="K2646" s="550">
        <v>8285000</v>
      </c>
      <c r="L2646" s="550">
        <v>8263030</v>
      </c>
      <c r="M2646" s="550">
        <v>8263030</v>
      </c>
      <c r="N2646" s="550">
        <v>0</v>
      </c>
      <c r="O2646" s="550">
        <v>0</v>
      </c>
      <c r="P2646" s="550">
        <v>0</v>
      </c>
      <c r="Q2646" s="550">
        <v>0</v>
      </c>
      <c r="R2646" s="550">
        <v>21970</v>
      </c>
    </row>
    <row r="2647" spans="1:18">
      <c r="A2647" s="626" t="s">
        <v>1804</v>
      </c>
      <c r="B2647" s="626" t="s">
        <v>2524</v>
      </c>
      <c r="C2647" s="550">
        <v>85348000</v>
      </c>
      <c r="D2647" s="550">
        <v>0</v>
      </c>
      <c r="E2647" s="550">
        <v>0</v>
      </c>
      <c r="F2647" s="550">
        <v>0</v>
      </c>
      <c r="G2647" s="550">
        <v>0</v>
      </c>
      <c r="H2647" s="550">
        <v>0</v>
      </c>
      <c r="I2647" s="550">
        <v>0</v>
      </c>
      <c r="J2647" s="550">
        <v>0</v>
      </c>
      <c r="K2647" s="550">
        <v>85348000</v>
      </c>
      <c r="L2647" s="550">
        <v>85289860</v>
      </c>
      <c r="M2647" s="550">
        <v>85289860</v>
      </c>
      <c r="N2647" s="550">
        <v>0</v>
      </c>
      <c r="O2647" s="550">
        <v>0</v>
      </c>
      <c r="P2647" s="550">
        <v>0</v>
      </c>
      <c r="Q2647" s="550">
        <v>0</v>
      </c>
      <c r="R2647" s="550">
        <v>58140</v>
      </c>
    </row>
    <row r="2648" spans="1:18">
      <c r="A2648" s="622" t="s">
        <v>1805</v>
      </c>
      <c r="B2648" s="622" t="s">
        <v>1823</v>
      </c>
      <c r="C2648" s="551">
        <v>85348000</v>
      </c>
      <c r="D2648" s="551">
        <v>0</v>
      </c>
      <c r="E2648" s="551">
        <v>0</v>
      </c>
      <c r="F2648" s="551">
        <v>0</v>
      </c>
      <c r="G2648" s="551">
        <v>0</v>
      </c>
      <c r="H2648" s="551">
        <v>0</v>
      </c>
      <c r="I2648" s="551">
        <v>0</v>
      </c>
      <c r="J2648" s="551">
        <v>0</v>
      </c>
      <c r="K2648" s="551">
        <v>85348000</v>
      </c>
      <c r="L2648" s="551">
        <v>85289860</v>
      </c>
      <c r="M2648" s="551">
        <v>85289860</v>
      </c>
      <c r="N2648" s="551">
        <v>0</v>
      </c>
      <c r="O2648" s="551">
        <v>0</v>
      </c>
      <c r="P2648" s="551">
        <v>0</v>
      </c>
      <c r="Q2648" s="551">
        <v>0</v>
      </c>
      <c r="R2648" s="551">
        <v>58140</v>
      </c>
    </row>
    <row r="2649" spans="1:18">
      <c r="A2649" s="626" t="s">
        <v>1806</v>
      </c>
      <c r="B2649" s="626" t="s">
        <v>2499</v>
      </c>
      <c r="C2649" s="550">
        <v>85348000</v>
      </c>
      <c r="D2649" s="550">
        <v>0</v>
      </c>
      <c r="E2649" s="550">
        <v>0</v>
      </c>
      <c r="F2649" s="550">
        <v>0</v>
      </c>
      <c r="G2649" s="550"/>
      <c r="H2649" s="550">
        <v>0</v>
      </c>
      <c r="I2649" s="550"/>
      <c r="J2649" s="550">
        <v>0</v>
      </c>
      <c r="K2649" s="550">
        <v>85348000</v>
      </c>
      <c r="L2649" s="550">
        <v>85289860</v>
      </c>
      <c r="M2649" s="550">
        <v>85289860</v>
      </c>
      <c r="N2649" s="550">
        <v>0</v>
      </c>
      <c r="O2649" s="550">
        <v>0</v>
      </c>
      <c r="P2649" s="550">
        <v>0</v>
      </c>
      <c r="Q2649" s="550">
        <v>0</v>
      </c>
      <c r="R2649" s="550">
        <v>58140</v>
      </c>
    </row>
    <row r="2650" spans="1:18">
      <c r="A2650" s="626" t="s">
        <v>1804</v>
      </c>
      <c r="B2650" s="626" t="s">
        <v>2525</v>
      </c>
      <c r="C2650" s="550">
        <v>12221000</v>
      </c>
      <c r="D2650" s="550">
        <v>0</v>
      </c>
      <c r="E2650" s="550">
        <v>0</v>
      </c>
      <c r="F2650" s="550">
        <v>0</v>
      </c>
      <c r="G2650" s="550">
        <v>0</v>
      </c>
      <c r="H2650" s="550">
        <v>0</v>
      </c>
      <c r="I2650" s="550">
        <v>0</v>
      </c>
      <c r="J2650" s="550">
        <v>0</v>
      </c>
      <c r="K2650" s="550">
        <v>12221000</v>
      </c>
      <c r="L2650" s="550">
        <v>11188590</v>
      </c>
      <c r="M2650" s="550">
        <v>11188590</v>
      </c>
      <c r="N2650" s="550">
        <v>0</v>
      </c>
      <c r="O2650" s="550">
        <v>0</v>
      </c>
      <c r="P2650" s="550">
        <v>0</v>
      </c>
      <c r="Q2650" s="550">
        <v>0</v>
      </c>
      <c r="R2650" s="550">
        <v>1032410</v>
      </c>
    </row>
    <row r="2651" spans="1:18">
      <c r="A2651" s="622" t="s">
        <v>1805</v>
      </c>
      <c r="B2651" s="622" t="s">
        <v>321</v>
      </c>
      <c r="C2651" s="551">
        <v>204600</v>
      </c>
      <c r="D2651" s="551">
        <v>0</v>
      </c>
      <c r="E2651" s="551">
        <v>0</v>
      </c>
      <c r="F2651" s="551">
        <v>0</v>
      </c>
      <c r="G2651" s="551">
        <v>0</v>
      </c>
      <c r="H2651" s="551">
        <v>0</v>
      </c>
      <c r="I2651" s="551">
        <v>0</v>
      </c>
      <c r="J2651" s="551">
        <v>0</v>
      </c>
      <c r="K2651" s="551">
        <v>204600</v>
      </c>
      <c r="L2651" s="551">
        <v>204600</v>
      </c>
      <c r="M2651" s="551">
        <v>204600</v>
      </c>
      <c r="N2651" s="551">
        <v>0</v>
      </c>
      <c r="O2651" s="551">
        <v>0</v>
      </c>
      <c r="P2651" s="551">
        <v>0</v>
      </c>
      <c r="Q2651" s="551">
        <v>0</v>
      </c>
      <c r="R2651" s="551">
        <v>0</v>
      </c>
    </row>
    <row r="2652" spans="1:18">
      <c r="A2652" s="626" t="s">
        <v>1806</v>
      </c>
      <c r="B2652" s="626" t="s">
        <v>206</v>
      </c>
      <c r="C2652" s="550">
        <v>204600</v>
      </c>
      <c r="D2652" s="550">
        <v>0</v>
      </c>
      <c r="E2652" s="550">
        <v>0</v>
      </c>
      <c r="F2652" s="550">
        <v>0</v>
      </c>
      <c r="G2652" s="550"/>
      <c r="H2652" s="550">
        <v>0</v>
      </c>
      <c r="I2652" s="550"/>
      <c r="J2652" s="550">
        <v>0</v>
      </c>
      <c r="K2652" s="550">
        <v>204600</v>
      </c>
      <c r="L2652" s="550">
        <v>204600</v>
      </c>
      <c r="M2652" s="550">
        <v>204600</v>
      </c>
      <c r="N2652" s="550">
        <v>0</v>
      </c>
      <c r="O2652" s="550">
        <v>0</v>
      </c>
      <c r="P2652" s="550">
        <v>0</v>
      </c>
      <c r="Q2652" s="550">
        <v>0</v>
      </c>
      <c r="R2652" s="550">
        <v>0</v>
      </c>
    </row>
    <row r="2653" spans="1:18">
      <c r="A2653" s="622" t="s">
        <v>1805</v>
      </c>
      <c r="B2653" s="622" t="s">
        <v>256</v>
      </c>
      <c r="C2653" s="551">
        <v>2900000</v>
      </c>
      <c r="D2653" s="551">
        <v>0</v>
      </c>
      <c r="E2653" s="551">
        <v>0</v>
      </c>
      <c r="F2653" s="551">
        <v>0</v>
      </c>
      <c r="G2653" s="551">
        <v>0</v>
      </c>
      <c r="H2653" s="551">
        <v>0</v>
      </c>
      <c r="I2653" s="551">
        <v>0</v>
      </c>
      <c r="J2653" s="551">
        <v>0</v>
      </c>
      <c r="K2653" s="551">
        <v>2900000</v>
      </c>
      <c r="L2653" s="551">
        <v>2900000</v>
      </c>
      <c r="M2653" s="551">
        <v>2900000</v>
      </c>
      <c r="N2653" s="551">
        <v>0</v>
      </c>
      <c r="O2653" s="551">
        <v>0</v>
      </c>
      <c r="P2653" s="551">
        <v>0</v>
      </c>
      <c r="Q2653" s="551">
        <v>0</v>
      </c>
      <c r="R2653" s="551">
        <v>0</v>
      </c>
    </row>
    <row r="2654" spans="1:18">
      <c r="A2654" s="626" t="s">
        <v>1806</v>
      </c>
      <c r="B2654" s="626" t="s">
        <v>215</v>
      </c>
      <c r="C2654" s="550">
        <v>2900000</v>
      </c>
      <c r="D2654" s="550">
        <v>0</v>
      </c>
      <c r="E2654" s="550">
        <v>0</v>
      </c>
      <c r="F2654" s="550">
        <v>0</v>
      </c>
      <c r="G2654" s="550"/>
      <c r="H2654" s="550">
        <v>0</v>
      </c>
      <c r="I2654" s="550"/>
      <c r="J2654" s="550">
        <v>0</v>
      </c>
      <c r="K2654" s="550">
        <v>2900000</v>
      </c>
      <c r="L2654" s="550">
        <v>2900000</v>
      </c>
      <c r="M2654" s="550">
        <v>2900000</v>
      </c>
      <c r="N2654" s="550">
        <v>0</v>
      </c>
      <c r="O2654" s="550">
        <v>0</v>
      </c>
      <c r="P2654" s="550">
        <v>0</v>
      </c>
      <c r="Q2654" s="550">
        <v>0</v>
      </c>
      <c r="R2654" s="550">
        <v>0</v>
      </c>
    </row>
    <row r="2655" spans="1:18">
      <c r="A2655" s="622" t="s">
        <v>1805</v>
      </c>
      <c r="B2655" s="622" t="s">
        <v>316</v>
      </c>
      <c r="C2655" s="551">
        <v>6000000</v>
      </c>
      <c r="D2655" s="551">
        <v>0</v>
      </c>
      <c r="E2655" s="551">
        <v>0</v>
      </c>
      <c r="F2655" s="551">
        <v>-1000000</v>
      </c>
      <c r="G2655" s="551">
        <v>0</v>
      </c>
      <c r="H2655" s="551">
        <v>0</v>
      </c>
      <c r="I2655" s="551">
        <v>0</v>
      </c>
      <c r="J2655" s="551">
        <v>-1000000</v>
      </c>
      <c r="K2655" s="551">
        <v>5000000</v>
      </c>
      <c r="L2655" s="551">
        <v>5000000</v>
      </c>
      <c r="M2655" s="551">
        <v>5000000</v>
      </c>
      <c r="N2655" s="551">
        <v>0</v>
      </c>
      <c r="O2655" s="551">
        <v>0</v>
      </c>
      <c r="P2655" s="551">
        <v>0</v>
      </c>
      <c r="Q2655" s="551">
        <v>0</v>
      </c>
      <c r="R2655" s="551">
        <v>0</v>
      </c>
    </row>
    <row r="2656" spans="1:18">
      <c r="A2656" s="626" t="s">
        <v>1806</v>
      </c>
      <c r="B2656" s="626" t="s">
        <v>318</v>
      </c>
      <c r="C2656" s="550">
        <v>6000000</v>
      </c>
      <c r="D2656" s="550">
        <v>0</v>
      </c>
      <c r="E2656" s="550">
        <v>0</v>
      </c>
      <c r="F2656" s="550">
        <v>-1000000</v>
      </c>
      <c r="G2656" s="550"/>
      <c r="H2656" s="550">
        <v>0</v>
      </c>
      <c r="I2656" s="550"/>
      <c r="J2656" s="550">
        <v>-1000000</v>
      </c>
      <c r="K2656" s="550">
        <v>5000000</v>
      </c>
      <c r="L2656" s="550">
        <v>5000000</v>
      </c>
      <c r="M2656" s="550">
        <v>5000000</v>
      </c>
      <c r="N2656" s="550">
        <v>0</v>
      </c>
      <c r="O2656" s="550">
        <v>0</v>
      </c>
      <c r="P2656" s="550">
        <v>0</v>
      </c>
      <c r="Q2656" s="550">
        <v>0</v>
      </c>
      <c r="R2656" s="550">
        <v>0</v>
      </c>
    </row>
    <row r="2657" spans="1:18">
      <c r="A2657" s="622" t="s">
        <v>1805</v>
      </c>
      <c r="B2657" s="622" t="s">
        <v>1897</v>
      </c>
      <c r="C2657" s="551">
        <v>1000000</v>
      </c>
      <c r="D2657" s="551">
        <v>0</v>
      </c>
      <c r="E2657" s="551">
        <v>0</v>
      </c>
      <c r="F2657" s="551">
        <v>0</v>
      </c>
      <c r="G2657" s="551">
        <v>0</v>
      </c>
      <c r="H2657" s="551">
        <v>0</v>
      </c>
      <c r="I2657" s="551">
        <v>0</v>
      </c>
      <c r="J2657" s="551">
        <v>0</v>
      </c>
      <c r="K2657" s="551">
        <v>1000000</v>
      </c>
      <c r="L2657" s="551">
        <v>1000000</v>
      </c>
      <c r="M2657" s="551">
        <v>1000000</v>
      </c>
      <c r="N2657" s="551">
        <v>0</v>
      </c>
      <c r="O2657" s="551">
        <v>0</v>
      </c>
      <c r="P2657" s="551">
        <v>0</v>
      </c>
      <c r="Q2657" s="551">
        <v>0</v>
      </c>
      <c r="R2657" s="551">
        <v>0</v>
      </c>
    </row>
    <row r="2658" spans="1:18">
      <c r="A2658" s="626" t="s">
        <v>1806</v>
      </c>
      <c r="B2658" s="626" t="s">
        <v>1897</v>
      </c>
      <c r="C2658" s="550">
        <v>1000000</v>
      </c>
      <c r="D2658" s="550">
        <v>0</v>
      </c>
      <c r="E2658" s="550">
        <v>0</v>
      </c>
      <c r="F2658" s="550">
        <v>0</v>
      </c>
      <c r="G2658" s="550"/>
      <c r="H2658" s="550">
        <v>0</v>
      </c>
      <c r="I2658" s="550"/>
      <c r="J2658" s="550">
        <v>0</v>
      </c>
      <c r="K2658" s="550">
        <v>1000000</v>
      </c>
      <c r="L2658" s="550">
        <v>1000000</v>
      </c>
      <c r="M2658" s="550">
        <v>1000000</v>
      </c>
      <c r="N2658" s="550">
        <v>0</v>
      </c>
      <c r="O2658" s="550">
        <v>0</v>
      </c>
      <c r="P2658" s="550">
        <v>0</v>
      </c>
      <c r="Q2658" s="550">
        <v>0</v>
      </c>
      <c r="R2658" s="550">
        <v>0</v>
      </c>
    </row>
    <row r="2659" spans="1:18">
      <c r="A2659" s="622" t="s">
        <v>1805</v>
      </c>
      <c r="B2659" s="622" t="s">
        <v>192</v>
      </c>
      <c r="C2659" s="551">
        <v>2116400</v>
      </c>
      <c r="D2659" s="551">
        <v>0</v>
      </c>
      <c r="E2659" s="551">
        <v>0</v>
      </c>
      <c r="F2659" s="551">
        <v>1000000</v>
      </c>
      <c r="G2659" s="551">
        <v>0</v>
      </c>
      <c r="H2659" s="551">
        <v>0</v>
      </c>
      <c r="I2659" s="551">
        <v>0</v>
      </c>
      <c r="J2659" s="551">
        <v>1000000</v>
      </c>
      <c r="K2659" s="551">
        <v>3116400</v>
      </c>
      <c r="L2659" s="551">
        <v>2083990</v>
      </c>
      <c r="M2659" s="551">
        <v>2083990</v>
      </c>
      <c r="N2659" s="551">
        <v>0</v>
      </c>
      <c r="O2659" s="551">
        <v>0</v>
      </c>
      <c r="P2659" s="551">
        <v>0</v>
      </c>
      <c r="Q2659" s="551">
        <v>0</v>
      </c>
      <c r="R2659" s="551">
        <v>1032410</v>
      </c>
    </row>
    <row r="2660" spans="1:18">
      <c r="A2660" s="626" t="s">
        <v>1806</v>
      </c>
      <c r="B2660" s="626" t="s">
        <v>225</v>
      </c>
      <c r="C2660" s="550">
        <v>2116400</v>
      </c>
      <c r="D2660" s="550">
        <v>0</v>
      </c>
      <c r="E2660" s="550">
        <v>0</v>
      </c>
      <c r="F2660" s="550">
        <v>1000000</v>
      </c>
      <c r="G2660" s="550"/>
      <c r="H2660" s="550">
        <v>0</v>
      </c>
      <c r="I2660" s="550"/>
      <c r="J2660" s="550">
        <v>1000000</v>
      </c>
      <c r="K2660" s="550">
        <v>3116400</v>
      </c>
      <c r="L2660" s="550">
        <v>2083990</v>
      </c>
      <c r="M2660" s="550">
        <v>2083990</v>
      </c>
      <c r="N2660" s="550">
        <v>0</v>
      </c>
      <c r="O2660" s="550">
        <v>0</v>
      </c>
      <c r="P2660" s="550">
        <v>0</v>
      </c>
      <c r="Q2660" s="550">
        <v>0</v>
      </c>
      <c r="R2660" s="550">
        <v>1032410</v>
      </c>
    </row>
    <row r="2661" spans="1:18">
      <c r="A2661" s="626" t="s">
        <v>1804</v>
      </c>
      <c r="B2661" s="626" t="s">
        <v>463</v>
      </c>
      <c r="C2661" s="550">
        <v>37260000</v>
      </c>
      <c r="D2661" s="550">
        <v>0</v>
      </c>
      <c r="E2661" s="550">
        <v>0</v>
      </c>
      <c r="F2661" s="550">
        <v>0</v>
      </c>
      <c r="G2661" s="550">
        <v>0</v>
      </c>
      <c r="H2661" s="550">
        <v>0</v>
      </c>
      <c r="I2661" s="550">
        <v>0</v>
      </c>
      <c r="J2661" s="550">
        <v>0</v>
      </c>
      <c r="K2661" s="550">
        <v>37260000</v>
      </c>
      <c r="L2661" s="550">
        <v>37260000</v>
      </c>
      <c r="M2661" s="550">
        <v>37260000</v>
      </c>
      <c r="N2661" s="550">
        <v>0</v>
      </c>
      <c r="O2661" s="550">
        <v>0</v>
      </c>
      <c r="P2661" s="550">
        <v>0</v>
      </c>
      <c r="Q2661" s="550">
        <v>0</v>
      </c>
      <c r="R2661" s="550">
        <v>0</v>
      </c>
    </row>
    <row r="2662" spans="1:18">
      <c r="A2662" s="622" t="s">
        <v>1805</v>
      </c>
      <c r="B2662" s="622" t="s">
        <v>464</v>
      </c>
      <c r="C2662" s="551">
        <v>37000000</v>
      </c>
      <c r="D2662" s="551">
        <v>0</v>
      </c>
      <c r="E2662" s="551">
        <v>0</v>
      </c>
      <c r="F2662" s="551">
        <v>0</v>
      </c>
      <c r="G2662" s="551">
        <v>0</v>
      </c>
      <c r="H2662" s="551">
        <v>0</v>
      </c>
      <c r="I2662" s="551">
        <v>0</v>
      </c>
      <c r="J2662" s="551">
        <v>0</v>
      </c>
      <c r="K2662" s="551">
        <v>37000000</v>
      </c>
      <c r="L2662" s="551">
        <v>37000000</v>
      </c>
      <c r="M2662" s="551">
        <v>37000000</v>
      </c>
      <c r="N2662" s="551">
        <v>0</v>
      </c>
      <c r="O2662" s="551">
        <v>0</v>
      </c>
      <c r="P2662" s="551">
        <v>0</v>
      </c>
      <c r="Q2662" s="551">
        <v>0</v>
      </c>
      <c r="R2662" s="551">
        <v>0</v>
      </c>
    </row>
    <row r="2663" spans="1:18">
      <c r="A2663" s="626" t="s">
        <v>1806</v>
      </c>
      <c r="B2663" s="626" t="s">
        <v>406</v>
      </c>
      <c r="C2663" s="550">
        <v>37000000</v>
      </c>
      <c r="D2663" s="550">
        <v>0</v>
      </c>
      <c r="E2663" s="550">
        <v>0</v>
      </c>
      <c r="F2663" s="550">
        <v>0</v>
      </c>
      <c r="G2663" s="550"/>
      <c r="H2663" s="550">
        <v>0</v>
      </c>
      <c r="I2663" s="550"/>
      <c r="J2663" s="550">
        <v>0</v>
      </c>
      <c r="K2663" s="550">
        <v>37000000</v>
      </c>
      <c r="L2663" s="550">
        <v>37000000</v>
      </c>
      <c r="M2663" s="550">
        <v>37000000</v>
      </c>
      <c r="N2663" s="550">
        <v>0</v>
      </c>
      <c r="O2663" s="550">
        <v>0</v>
      </c>
      <c r="P2663" s="550">
        <v>0</v>
      </c>
      <c r="Q2663" s="550">
        <v>0</v>
      </c>
      <c r="R2663" s="550">
        <v>0</v>
      </c>
    </row>
    <row r="2664" spans="1:18">
      <c r="A2664" s="622" t="s">
        <v>1805</v>
      </c>
      <c r="B2664" s="622" t="s">
        <v>147</v>
      </c>
      <c r="C2664" s="551">
        <v>260000</v>
      </c>
      <c r="D2664" s="551">
        <v>0</v>
      </c>
      <c r="E2664" s="551">
        <v>0</v>
      </c>
      <c r="F2664" s="551">
        <v>0</v>
      </c>
      <c r="G2664" s="551">
        <v>0</v>
      </c>
      <c r="H2664" s="551">
        <v>0</v>
      </c>
      <c r="I2664" s="551">
        <v>0</v>
      </c>
      <c r="J2664" s="551">
        <v>0</v>
      </c>
      <c r="K2664" s="551">
        <v>260000</v>
      </c>
      <c r="L2664" s="551">
        <v>260000</v>
      </c>
      <c r="M2664" s="551">
        <v>260000</v>
      </c>
      <c r="N2664" s="551">
        <v>0</v>
      </c>
      <c r="O2664" s="551">
        <v>0</v>
      </c>
      <c r="P2664" s="551">
        <v>0</v>
      </c>
      <c r="Q2664" s="551">
        <v>0</v>
      </c>
      <c r="R2664" s="551">
        <v>0</v>
      </c>
    </row>
    <row r="2665" spans="1:18">
      <c r="A2665" s="626" t="s">
        <v>1806</v>
      </c>
      <c r="B2665" s="626" t="s">
        <v>148</v>
      </c>
      <c r="C2665" s="550">
        <v>260000</v>
      </c>
      <c r="D2665" s="550">
        <v>0</v>
      </c>
      <c r="E2665" s="550">
        <v>0</v>
      </c>
      <c r="F2665" s="550">
        <v>0</v>
      </c>
      <c r="G2665" s="550"/>
      <c r="H2665" s="550">
        <v>0</v>
      </c>
      <c r="I2665" s="550"/>
      <c r="J2665" s="550">
        <v>0</v>
      </c>
      <c r="K2665" s="550">
        <v>260000</v>
      </c>
      <c r="L2665" s="550">
        <v>260000</v>
      </c>
      <c r="M2665" s="550">
        <v>260000</v>
      </c>
      <c r="N2665" s="550">
        <v>0</v>
      </c>
      <c r="O2665" s="550">
        <v>0</v>
      </c>
      <c r="P2665" s="550">
        <v>0</v>
      </c>
      <c r="Q2665" s="550">
        <v>0</v>
      </c>
      <c r="R2665" s="550">
        <v>0</v>
      </c>
    </row>
    <row r="2666" spans="1:18">
      <c r="A2666" s="626" t="s">
        <v>1803</v>
      </c>
      <c r="B2666" s="626" t="s">
        <v>175</v>
      </c>
      <c r="C2666" s="550">
        <v>339661000</v>
      </c>
      <c r="D2666" s="550">
        <v>0</v>
      </c>
      <c r="E2666" s="550">
        <v>0</v>
      </c>
      <c r="F2666" s="550">
        <v>0</v>
      </c>
      <c r="G2666" s="550">
        <v>0</v>
      </c>
      <c r="H2666" s="550">
        <v>0</v>
      </c>
      <c r="I2666" s="550">
        <v>0</v>
      </c>
      <c r="J2666" s="550">
        <v>0</v>
      </c>
      <c r="K2666" s="550">
        <v>339661000</v>
      </c>
      <c r="L2666" s="550">
        <v>337028070</v>
      </c>
      <c r="M2666" s="550">
        <v>337028070</v>
      </c>
      <c r="N2666" s="550">
        <v>0</v>
      </c>
      <c r="O2666" s="550">
        <v>0</v>
      </c>
      <c r="P2666" s="550">
        <v>0</v>
      </c>
      <c r="Q2666" s="550">
        <v>0</v>
      </c>
      <c r="R2666" s="550">
        <v>2632930</v>
      </c>
    </row>
    <row r="2667" spans="1:18">
      <c r="A2667" s="626" t="s">
        <v>1804</v>
      </c>
      <c r="B2667" s="626" t="s">
        <v>362</v>
      </c>
      <c r="C2667" s="550">
        <v>17904000</v>
      </c>
      <c r="D2667" s="550">
        <v>0</v>
      </c>
      <c r="E2667" s="550">
        <v>0</v>
      </c>
      <c r="F2667" s="550">
        <v>0</v>
      </c>
      <c r="G2667" s="550">
        <v>0</v>
      </c>
      <c r="H2667" s="550">
        <v>0</v>
      </c>
      <c r="I2667" s="550">
        <v>0</v>
      </c>
      <c r="J2667" s="550">
        <v>0</v>
      </c>
      <c r="K2667" s="550">
        <v>17904000</v>
      </c>
      <c r="L2667" s="550">
        <v>17817780</v>
      </c>
      <c r="M2667" s="550">
        <v>17817780</v>
      </c>
      <c r="N2667" s="550">
        <v>0</v>
      </c>
      <c r="O2667" s="550">
        <v>0</v>
      </c>
      <c r="P2667" s="550">
        <v>0</v>
      </c>
      <c r="Q2667" s="550">
        <v>0</v>
      </c>
      <c r="R2667" s="550">
        <v>86220</v>
      </c>
    </row>
    <row r="2668" spans="1:18">
      <c r="A2668" s="622" t="s">
        <v>1805</v>
      </c>
      <c r="B2668" s="622" t="s">
        <v>321</v>
      </c>
      <c r="C2668" s="551">
        <v>2000000</v>
      </c>
      <c r="D2668" s="551">
        <v>0</v>
      </c>
      <c r="E2668" s="551">
        <v>0</v>
      </c>
      <c r="F2668" s="551">
        <v>8130000</v>
      </c>
      <c r="G2668" s="551">
        <v>0</v>
      </c>
      <c r="H2668" s="551">
        <v>0</v>
      </c>
      <c r="I2668" s="551">
        <v>0</v>
      </c>
      <c r="J2668" s="551">
        <v>8130000</v>
      </c>
      <c r="K2668" s="551">
        <v>10130000</v>
      </c>
      <c r="L2668" s="551">
        <v>10044900</v>
      </c>
      <c r="M2668" s="551">
        <v>10044900</v>
      </c>
      <c r="N2668" s="551">
        <v>0</v>
      </c>
      <c r="O2668" s="551">
        <v>0</v>
      </c>
      <c r="P2668" s="551">
        <v>0</v>
      </c>
      <c r="Q2668" s="551">
        <v>0</v>
      </c>
      <c r="R2668" s="551">
        <v>85100</v>
      </c>
    </row>
    <row r="2669" spans="1:18">
      <c r="A2669" s="626" t="s">
        <v>1806</v>
      </c>
      <c r="B2669" s="626" t="s">
        <v>144</v>
      </c>
      <c r="C2669" s="550">
        <v>2000000</v>
      </c>
      <c r="D2669" s="550">
        <v>0</v>
      </c>
      <c r="E2669" s="550">
        <v>0</v>
      </c>
      <c r="F2669" s="550">
        <v>8130000</v>
      </c>
      <c r="G2669" s="550"/>
      <c r="H2669" s="550">
        <v>0</v>
      </c>
      <c r="I2669" s="550"/>
      <c r="J2669" s="550">
        <v>8130000</v>
      </c>
      <c r="K2669" s="550">
        <v>10130000</v>
      </c>
      <c r="L2669" s="550">
        <v>10044900</v>
      </c>
      <c r="M2669" s="550">
        <v>10044900</v>
      </c>
      <c r="N2669" s="550">
        <v>0</v>
      </c>
      <c r="O2669" s="550">
        <v>0</v>
      </c>
      <c r="P2669" s="550">
        <v>0</v>
      </c>
      <c r="Q2669" s="550">
        <v>0</v>
      </c>
      <c r="R2669" s="550">
        <v>85100</v>
      </c>
    </row>
    <row r="2670" spans="1:18">
      <c r="A2670" s="622" t="s">
        <v>1805</v>
      </c>
      <c r="B2670" s="622" t="s">
        <v>256</v>
      </c>
      <c r="C2670" s="551">
        <v>8200000</v>
      </c>
      <c r="D2670" s="551">
        <v>0</v>
      </c>
      <c r="E2670" s="551">
        <v>0</v>
      </c>
      <c r="F2670" s="551">
        <v>-1570000</v>
      </c>
      <c r="G2670" s="551">
        <v>0</v>
      </c>
      <c r="H2670" s="551">
        <v>0</v>
      </c>
      <c r="I2670" s="551">
        <v>0</v>
      </c>
      <c r="J2670" s="551">
        <v>-1570000</v>
      </c>
      <c r="K2670" s="551">
        <v>6630000</v>
      </c>
      <c r="L2670" s="551">
        <v>6630000</v>
      </c>
      <c r="M2670" s="551">
        <v>6630000</v>
      </c>
      <c r="N2670" s="551">
        <v>0</v>
      </c>
      <c r="O2670" s="551">
        <v>0</v>
      </c>
      <c r="P2670" s="551">
        <v>0</v>
      </c>
      <c r="Q2670" s="551">
        <v>0</v>
      </c>
      <c r="R2670" s="551">
        <v>0</v>
      </c>
    </row>
    <row r="2671" spans="1:18">
      <c r="A2671" s="626" t="s">
        <v>1806</v>
      </c>
      <c r="B2671" s="626" t="s">
        <v>215</v>
      </c>
      <c r="C2671" s="550">
        <v>8200000</v>
      </c>
      <c r="D2671" s="550">
        <v>0</v>
      </c>
      <c r="E2671" s="550">
        <v>0</v>
      </c>
      <c r="F2671" s="550">
        <v>-1570000</v>
      </c>
      <c r="G2671" s="550"/>
      <c r="H2671" s="550">
        <v>0</v>
      </c>
      <c r="I2671" s="550"/>
      <c r="J2671" s="550">
        <v>-1570000</v>
      </c>
      <c r="K2671" s="550">
        <v>6630000</v>
      </c>
      <c r="L2671" s="550">
        <v>6630000</v>
      </c>
      <c r="M2671" s="550">
        <v>6630000</v>
      </c>
      <c r="N2671" s="550">
        <v>0</v>
      </c>
      <c r="O2671" s="550">
        <v>0</v>
      </c>
      <c r="P2671" s="550">
        <v>0</v>
      </c>
      <c r="Q2671" s="550">
        <v>0</v>
      </c>
      <c r="R2671" s="550">
        <v>0</v>
      </c>
    </row>
    <row r="2672" spans="1:18">
      <c r="A2672" s="622" t="s">
        <v>1805</v>
      </c>
      <c r="B2672" s="622" t="s">
        <v>55</v>
      </c>
      <c r="C2672" s="551">
        <v>6500000</v>
      </c>
      <c r="D2672" s="551">
        <v>0</v>
      </c>
      <c r="E2672" s="551">
        <v>0</v>
      </c>
      <c r="F2672" s="551">
        <v>-6500000</v>
      </c>
      <c r="G2672" s="551">
        <v>0</v>
      </c>
      <c r="H2672" s="551">
        <v>0</v>
      </c>
      <c r="I2672" s="551">
        <v>0</v>
      </c>
      <c r="J2672" s="551">
        <v>-6500000</v>
      </c>
      <c r="K2672" s="551">
        <v>0</v>
      </c>
      <c r="L2672" s="551">
        <v>0</v>
      </c>
      <c r="M2672" s="551">
        <v>0</v>
      </c>
      <c r="N2672" s="551">
        <v>0</v>
      </c>
      <c r="O2672" s="551">
        <v>0</v>
      </c>
      <c r="P2672" s="551">
        <v>0</v>
      </c>
      <c r="Q2672" s="551">
        <v>0</v>
      </c>
      <c r="R2672" s="551">
        <v>0</v>
      </c>
    </row>
    <row r="2673" spans="1:18">
      <c r="A2673" s="626" t="s">
        <v>1806</v>
      </c>
      <c r="B2673" s="626" t="s">
        <v>2459</v>
      </c>
      <c r="C2673" s="550">
        <v>6500000</v>
      </c>
      <c r="D2673" s="550">
        <v>0</v>
      </c>
      <c r="E2673" s="550">
        <v>0</v>
      </c>
      <c r="F2673" s="550">
        <v>-6500000</v>
      </c>
      <c r="G2673" s="550"/>
      <c r="H2673" s="550">
        <v>0</v>
      </c>
      <c r="I2673" s="550"/>
      <c r="J2673" s="550">
        <v>-6500000</v>
      </c>
      <c r="K2673" s="550">
        <v>0</v>
      </c>
      <c r="L2673" s="550">
        <v>0</v>
      </c>
      <c r="M2673" s="550">
        <v>0</v>
      </c>
      <c r="N2673" s="550">
        <v>0</v>
      </c>
      <c r="O2673" s="550">
        <v>0</v>
      </c>
      <c r="P2673" s="550">
        <v>0</v>
      </c>
      <c r="Q2673" s="550">
        <v>0</v>
      </c>
      <c r="R2673" s="550">
        <v>0</v>
      </c>
    </row>
    <row r="2674" spans="1:18">
      <c r="A2674" s="622" t="s">
        <v>1805</v>
      </c>
      <c r="B2674" s="622" t="s">
        <v>147</v>
      </c>
      <c r="C2674" s="551">
        <v>1204000</v>
      </c>
      <c r="D2674" s="551">
        <v>0</v>
      </c>
      <c r="E2674" s="551">
        <v>0</v>
      </c>
      <c r="F2674" s="551">
        <v>-60000</v>
      </c>
      <c r="G2674" s="551">
        <v>0</v>
      </c>
      <c r="H2674" s="551">
        <v>0</v>
      </c>
      <c r="I2674" s="551">
        <v>0</v>
      </c>
      <c r="J2674" s="551">
        <v>-60000</v>
      </c>
      <c r="K2674" s="551">
        <v>1144000</v>
      </c>
      <c r="L2674" s="551">
        <v>1142880</v>
      </c>
      <c r="M2674" s="551">
        <v>1142880</v>
      </c>
      <c r="N2674" s="551">
        <v>0</v>
      </c>
      <c r="O2674" s="551">
        <v>0</v>
      </c>
      <c r="P2674" s="551">
        <v>0</v>
      </c>
      <c r="Q2674" s="551">
        <v>0</v>
      </c>
      <c r="R2674" s="551">
        <v>1120</v>
      </c>
    </row>
    <row r="2675" spans="1:18">
      <c r="A2675" s="626" t="s">
        <v>1806</v>
      </c>
      <c r="B2675" s="626" t="s">
        <v>149</v>
      </c>
      <c r="C2675" s="550">
        <v>904000</v>
      </c>
      <c r="D2675" s="550">
        <v>0</v>
      </c>
      <c r="E2675" s="550">
        <v>0</v>
      </c>
      <c r="F2675" s="550">
        <v>-60000</v>
      </c>
      <c r="G2675" s="550"/>
      <c r="H2675" s="550">
        <v>0</v>
      </c>
      <c r="I2675" s="550"/>
      <c r="J2675" s="550">
        <v>-60000</v>
      </c>
      <c r="K2675" s="550">
        <v>844000</v>
      </c>
      <c r="L2675" s="550">
        <v>843880</v>
      </c>
      <c r="M2675" s="550">
        <v>843880</v>
      </c>
      <c r="N2675" s="550">
        <v>0</v>
      </c>
      <c r="O2675" s="550">
        <v>0</v>
      </c>
      <c r="P2675" s="550">
        <v>0</v>
      </c>
      <c r="Q2675" s="550">
        <v>0</v>
      </c>
      <c r="R2675" s="550">
        <v>120</v>
      </c>
    </row>
    <row r="2676" spans="1:18">
      <c r="A2676" s="626" t="s">
        <v>1806</v>
      </c>
      <c r="B2676" s="626" t="s">
        <v>148</v>
      </c>
      <c r="C2676" s="550">
        <v>300000</v>
      </c>
      <c r="D2676" s="550">
        <v>0</v>
      </c>
      <c r="E2676" s="550">
        <v>0</v>
      </c>
      <c r="F2676" s="550">
        <v>0</v>
      </c>
      <c r="G2676" s="550"/>
      <c r="H2676" s="550">
        <v>0</v>
      </c>
      <c r="I2676" s="550"/>
      <c r="J2676" s="550">
        <v>0</v>
      </c>
      <c r="K2676" s="550">
        <v>300000</v>
      </c>
      <c r="L2676" s="550">
        <v>299000</v>
      </c>
      <c r="M2676" s="550">
        <v>299000</v>
      </c>
      <c r="N2676" s="550">
        <v>0</v>
      </c>
      <c r="O2676" s="550">
        <v>0</v>
      </c>
      <c r="P2676" s="550">
        <v>0</v>
      </c>
      <c r="Q2676" s="550">
        <v>0</v>
      </c>
      <c r="R2676" s="550">
        <v>1000</v>
      </c>
    </row>
    <row r="2677" spans="1:18">
      <c r="A2677" s="626" t="s">
        <v>1804</v>
      </c>
      <c r="B2677" s="626" t="s">
        <v>2557</v>
      </c>
      <c r="C2677" s="550">
        <v>0</v>
      </c>
      <c r="D2677" s="550">
        <v>0</v>
      </c>
      <c r="E2677" s="550">
        <v>0</v>
      </c>
      <c r="F2677" s="550">
        <v>0</v>
      </c>
      <c r="G2677" s="550">
        <v>0</v>
      </c>
      <c r="H2677" s="550">
        <v>0</v>
      </c>
      <c r="I2677" s="550">
        <v>0</v>
      </c>
      <c r="J2677" s="550">
        <v>0</v>
      </c>
      <c r="K2677" s="550">
        <v>0</v>
      </c>
      <c r="L2677" s="550">
        <v>0</v>
      </c>
      <c r="M2677" s="550">
        <v>0</v>
      </c>
      <c r="N2677" s="550">
        <v>0</v>
      </c>
      <c r="O2677" s="550">
        <v>0</v>
      </c>
      <c r="P2677" s="550">
        <v>0</v>
      </c>
      <c r="Q2677" s="550">
        <v>0</v>
      </c>
      <c r="R2677" s="550">
        <v>0</v>
      </c>
    </row>
    <row r="2678" spans="1:18">
      <c r="A2678" s="622" t="s">
        <v>1805</v>
      </c>
      <c r="B2678" s="622" t="s">
        <v>321</v>
      </c>
      <c r="C2678" s="551">
        <v>0</v>
      </c>
      <c r="D2678" s="551">
        <v>0</v>
      </c>
      <c r="E2678" s="551">
        <v>0</v>
      </c>
      <c r="F2678" s="551">
        <v>0</v>
      </c>
      <c r="G2678" s="551">
        <v>0</v>
      </c>
      <c r="H2678" s="551">
        <v>0</v>
      </c>
      <c r="I2678" s="551">
        <v>0</v>
      </c>
      <c r="J2678" s="551">
        <v>0</v>
      </c>
      <c r="K2678" s="551">
        <v>0</v>
      </c>
      <c r="L2678" s="551">
        <v>0</v>
      </c>
      <c r="M2678" s="551">
        <v>0</v>
      </c>
      <c r="N2678" s="551">
        <v>0</v>
      </c>
      <c r="O2678" s="551">
        <v>0</v>
      </c>
      <c r="P2678" s="551">
        <v>0</v>
      </c>
      <c r="Q2678" s="551">
        <v>0</v>
      </c>
      <c r="R2678" s="551">
        <v>0</v>
      </c>
    </row>
    <row r="2679" spans="1:18">
      <c r="A2679" s="626" t="s">
        <v>1806</v>
      </c>
      <c r="B2679" s="626" t="s">
        <v>206</v>
      </c>
      <c r="C2679" s="550">
        <v>0</v>
      </c>
      <c r="D2679" s="550">
        <v>0</v>
      </c>
      <c r="E2679" s="550">
        <v>0</v>
      </c>
      <c r="F2679" s="550">
        <v>0</v>
      </c>
      <c r="G2679" s="550"/>
      <c r="H2679" s="550">
        <v>0</v>
      </c>
      <c r="I2679" s="550"/>
      <c r="J2679" s="550">
        <v>0</v>
      </c>
      <c r="K2679" s="550">
        <v>0</v>
      </c>
      <c r="L2679" s="550">
        <v>0</v>
      </c>
      <c r="M2679" s="550">
        <v>0</v>
      </c>
      <c r="N2679" s="550">
        <v>0</v>
      </c>
      <c r="O2679" s="550">
        <v>0</v>
      </c>
      <c r="P2679" s="550">
        <v>0</v>
      </c>
      <c r="Q2679" s="550">
        <v>0</v>
      </c>
      <c r="R2679" s="550">
        <v>0</v>
      </c>
    </row>
    <row r="2680" spans="1:18">
      <c r="A2680" s="626" t="s">
        <v>1804</v>
      </c>
      <c r="B2680" s="626" t="s">
        <v>1282</v>
      </c>
      <c r="C2680" s="550">
        <v>7452000</v>
      </c>
      <c r="D2680" s="550">
        <v>0</v>
      </c>
      <c r="E2680" s="550">
        <v>0</v>
      </c>
      <c r="F2680" s="550">
        <v>0</v>
      </c>
      <c r="G2680" s="550">
        <v>0</v>
      </c>
      <c r="H2680" s="550">
        <v>0</v>
      </c>
      <c r="I2680" s="550">
        <v>0</v>
      </c>
      <c r="J2680" s="550">
        <v>0</v>
      </c>
      <c r="K2680" s="550">
        <v>7452000</v>
      </c>
      <c r="L2680" s="550">
        <v>7402000</v>
      </c>
      <c r="M2680" s="550">
        <v>7402000</v>
      </c>
      <c r="N2680" s="550">
        <v>0</v>
      </c>
      <c r="O2680" s="550">
        <v>0</v>
      </c>
      <c r="P2680" s="550">
        <v>0</v>
      </c>
      <c r="Q2680" s="550">
        <v>0</v>
      </c>
      <c r="R2680" s="550">
        <v>50000</v>
      </c>
    </row>
    <row r="2681" spans="1:18">
      <c r="A2681" s="622" t="s">
        <v>1805</v>
      </c>
      <c r="B2681" s="622" t="s">
        <v>256</v>
      </c>
      <c r="C2681" s="551">
        <v>6500000</v>
      </c>
      <c r="D2681" s="551">
        <v>0</v>
      </c>
      <c r="E2681" s="551">
        <v>0</v>
      </c>
      <c r="F2681" s="551">
        <v>0</v>
      </c>
      <c r="G2681" s="551">
        <v>0</v>
      </c>
      <c r="H2681" s="551">
        <v>0</v>
      </c>
      <c r="I2681" s="551">
        <v>0</v>
      </c>
      <c r="J2681" s="551">
        <v>0</v>
      </c>
      <c r="K2681" s="551">
        <v>6500000</v>
      </c>
      <c r="L2681" s="551">
        <v>6450000</v>
      </c>
      <c r="M2681" s="551">
        <v>6450000</v>
      </c>
      <c r="N2681" s="551">
        <v>0</v>
      </c>
      <c r="O2681" s="551">
        <v>0</v>
      </c>
      <c r="P2681" s="551">
        <v>0</v>
      </c>
      <c r="Q2681" s="551">
        <v>0</v>
      </c>
      <c r="R2681" s="551">
        <v>50000</v>
      </c>
    </row>
    <row r="2682" spans="1:18">
      <c r="A2682" s="626" t="s">
        <v>1806</v>
      </c>
      <c r="B2682" s="626" t="s">
        <v>215</v>
      </c>
      <c r="C2682" s="550">
        <v>6500000</v>
      </c>
      <c r="D2682" s="550">
        <v>0</v>
      </c>
      <c r="E2682" s="550">
        <v>0</v>
      </c>
      <c r="F2682" s="550">
        <v>0</v>
      </c>
      <c r="G2682" s="550"/>
      <c r="H2682" s="550">
        <v>0</v>
      </c>
      <c r="I2682" s="550"/>
      <c r="J2682" s="550">
        <v>0</v>
      </c>
      <c r="K2682" s="550">
        <v>6500000</v>
      </c>
      <c r="L2682" s="550">
        <v>6450000</v>
      </c>
      <c r="M2682" s="550">
        <v>6450000</v>
      </c>
      <c r="N2682" s="550">
        <v>0</v>
      </c>
      <c r="O2682" s="550">
        <v>0</v>
      </c>
      <c r="P2682" s="550">
        <v>0</v>
      </c>
      <c r="Q2682" s="550">
        <v>0</v>
      </c>
      <c r="R2682" s="550">
        <v>50000</v>
      </c>
    </row>
    <row r="2683" spans="1:18">
      <c r="A2683" s="622" t="s">
        <v>1805</v>
      </c>
      <c r="B2683" s="622" t="s">
        <v>147</v>
      </c>
      <c r="C2683" s="551">
        <v>952000</v>
      </c>
      <c r="D2683" s="551">
        <v>0</v>
      </c>
      <c r="E2683" s="551">
        <v>0</v>
      </c>
      <c r="F2683" s="551">
        <v>0</v>
      </c>
      <c r="G2683" s="551">
        <v>0</v>
      </c>
      <c r="H2683" s="551">
        <v>0</v>
      </c>
      <c r="I2683" s="551">
        <v>0</v>
      </c>
      <c r="J2683" s="551">
        <v>0</v>
      </c>
      <c r="K2683" s="551">
        <v>952000</v>
      </c>
      <c r="L2683" s="551">
        <v>952000</v>
      </c>
      <c r="M2683" s="551">
        <v>952000</v>
      </c>
      <c r="N2683" s="551">
        <v>0</v>
      </c>
      <c r="O2683" s="551">
        <v>0</v>
      </c>
      <c r="P2683" s="551">
        <v>0</v>
      </c>
      <c r="Q2683" s="551">
        <v>0</v>
      </c>
      <c r="R2683" s="551">
        <v>0</v>
      </c>
    </row>
    <row r="2684" spans="1:18">
      <c r="A2684" s="626" t="s">
        <v>1806</v>
      </c>
      <c r="B2684" s="626" t="s">
        <v>149</v>
      </c>
      <c r="C2684" s="550">
        <v>952000</v>
      </c>
      <c r="D2684" s="550">
        <v>0</v>
      </c>
      <c r="E2684" s="550">
        <v>0</v>
      </c>
      <c r="F2684" s="550">
        <v>0</v>
      </c>
      <c r="G2684" s="550"/>
      <c r="H2684" s="550">
        <v>0</v>
      </c>
      <c r="I2684" s="550"/>
      <c r="J2684" s="550">
        <v>0</v>
      </c>
      <c r="K2684" s="550">
        <v>952000</v>
      </c>
      <c r="L2684" s="550">
        <v>952000</v>
      </c>
      <c r="M2684" s="550">
        <v>952000</v>
      </c>
      <c r="N2684" s="550">
        <v>0</v>
      </c>
      <c r="O2684" s="550">
        <v>0</v>
      </c>
      <c r="P2684" s="550">
        <v>0</v>
      </c>
      <c r="Q2684" s="550">
        <v>0</v>
      </c>
      <c r="R2684" s="550">
        <v>0</v>
      </c>
    </row>
    <row r="2685" spans="1:18">
      <c r="A2685" s="626" t="s">
        <v>1804</v>
      </c>
      <c r="B2685" s="626" t="s">
        <v>2589</v>
      </c>
      <c r="C2685" s="550">
        <v>24000000</v>
      </c>
      <c r="D2685" s="550">
        <v>0</v>
      </c>
      <c r="E2685" s="550">
        <v>0</v>
      </c>
      <c r="F2685" s="550">
        <v>0</v>
      </c>
      <c r="G2685" s="550">
        <v>0</v>
      </c>
      <c r="H2685" s="550">
        <v>0</v>
      </c>
      <c r="I2685" s="550">
        <v>0</v>
      </c>
      <c r="J2685" s="550">
        <v>0</v>
      </c>
      <c r="K2685" s="550">
        <v>24000000</v>
      </c>
      <c r="L2685" s="550">
        <v>24000000</v>
      </c>
      <c r="M2685" s="550">
        <v>24000000</v>
      </c>
      <c r="N2685" s="550">
        <v>0</v>
      </c>
      <c r="O2685" s="550">
        <v>0</v>
      </c>
      <c r="P2685" s="550">
        <v>0</v>
      </c>
      <c r="Q2685" s="550">
        <v>0</v>
      </c>
      <c r="R2685" s="550">
        <v>0</v>
      </c>
    </row>
    <row r="2686" spans="1:18">
      <c r="A2686" s="622" t="s">
        <v>1805</v>
      </c>
      <c r="B2686" s="622" t="s">
        <v>321</v>
      </c>
      <c r="C2686" s="551">
        <v>24000000</v>
      </c>
      <c r="D2686" s="551">
        <v>0</v>
      </c>
      <c r="E2686" s="551">
        <v>0</v>
      </c>
      <c r="F2686" s="551">
        <v>0</v>
      </c>
      <c r="G2686" s="551">
        <v>0</v>
      </c>
      <c r="H2686" s="551">
        <v>0</v>
      </c>
      <c r="I2686" s="551">
        <v>0</v>
      </c>
      <c r="J2686" s="551">
        <v>0</v>
      </c>
      <c r="K2686" s="551">
        <v>24000000</v>
      </c>
      <c r="L2686" s="551">
        <v>24000000</v>
      </c>
      <c r="M2686" s="551">
        <v>24000000</v>
      </c>
      <c r="N2686" s="551">
        <v>0</v>
      </c>
      <c r="O2686" s="551">
        <v>0</v>
      </c>
      <c r="P2686" s="551">
        <v>0</v>
      </c>
      <c r="Q2686" s="551">
        <v>0</v>
      </c>
      <c r="R2686" s="551">
        <v>0</v>
      </c>
    </row>
    <row r="2687" spans="1:18">
      <c r="A2687" s="626" t="s">
        <v>1806</v>
      </c>
      <c r="B2687" s="626" t="s">
        <v>206</v>
      </c>
      <c r="C2687" s="550">
        <v>24000000</v>
      </c>
      <c r="D2687" s="550">
        <v>0</v>
      </c>
      <c r="E2687" s="550">
        <v>0</v>
      </c>
      <c r="F2687" s="550">
        <v>0</v>
      </c>
      <c r="G2687" s="550"/>
      <c r="H2687" s="550">
        <v>0</v>
      </c>
      <c r="I2687" s="550"/>
      <c r="J2687" s="550">
        <v>0</v>
      </c>
      <c r="K2687" s="550">
        <v>24000000</v>
      </c>
      <c r="L2687" s="550">
        <v>24000000</v>
      </c>
      <c r="M2687" s="550">
        <v>24000000</v>
      </c>
      <c r="N2687" s="550">
        <v>0</v>
      </c>
      <c r="O2687" s="550">
        <v>0</v>
      </c>
      <c r="P2687" s="550">
        <v>0</v>
      </c>
      <c r="Q2687" s="550">
        <v>0</v>
      </c>
      <c r="R2687" s="550">
        <v>0</v>
      </c>
    </row>
    <row r="2688" spans="1:18">
      <c r="A2688" s="626" t="s">
        <v>1804</v>
      </c>
      <c r="B2688" s="626" t="s">
        <v>2618</v>
      </c>
      <c r="C2688" s="550">
        <v>224157000</v>
      </c>
      <c r="D2688" s="550">
        <v>0</v>
      </c>
      <c r="E2688" s="550">
        <v>0</v>
      </c>
      <c r="F2688" s="550">
        <v>0</v>
      </c>
      <c r="G2688" s="550">
        <v>0</v>
      </c>
      <c r="H2688" s="550">
        <v>0</v>
      </c>
      <c r="I2688" s="550">
        <v>0</v>
      </c>
      <c r="J2688" s="550">
        <v>0</v>
      </c>
      <c r="K2688" s="550">
        <v>224157000</v>
      </c>
      <c r="L2688" s="550">
        <v>223607510</v>
      </c>
      <c r="M2688" s="550">
        <v>223607510</v>
      </c>
      <c r="N2688" s="550">
        <v>0</v>
      </c>
      <c r="O2688" s="550">
        <v>0</v>
      </c>
      <c r="P2688" s="550">
        <v>0</v>
      </c>
      <c r="Q2688" s="550">
        <v>0</v>
      </c>
      <c r="R2688" s="550">
        <v>549490</v>
      </c>
    </row>
    <row r="2689" spans="1:18">
      <c r="A2689" s="622" t="s">
        <v>1805</v>
      </c>
      <c r="B2689" s="622" t="s">
        <v>321</v>
      </c>
      <c r="C2689" s="551">
        <v>25919000</v>
      </c>
      <c r="D2689" s="551">
        <v>0</v>
      </c>
      <c r="E2689" s="551">
        <v>0</v>
      </c>
      <c r="F2689" s="551">
        <v>-11272000</v>
      </c>
      <c r="G2689" s="551">
        <v>0</v>
      </c>
      <c r="H2689" s="551">
        <v>0</v>
      </c>
      <c r="I2689" s="551">
        <v>0</v>
      </c>
      <c r="J2689" s="551">
        <v>-11272000</v>
      </c>
      <c r="K2689" s="551">
        <v>14647000</v>
      </c>
      <c r="L2689" s="551">
        <v>14645600</v>
      </c>
      <c r="M2689" s="551">
        <v>14645600</v>
      </c>
      <c r="N2689" s="551">
        <v>0</v>
      </c>
      <c r="O2689" s="551">
        <v>0</v>
      </c>
      <c r="P2689" s="551">
        <v>0</v>
      </c>
      <c r="Q2689" s="551">
        <v>0</v>
      </c>
      <c r="R2689" s="551">
        <v>1400</v>
      </c>
    </row>
    <row r="2690" spans="1:18">
      <c r="A2690" s="626" t="s">
        <v>1806</v>
      </c>
      <c r="B2690" s="626" t="s">
        <v>144</v>
      </c>
      <c r="C2690" s="550">
        <v>6919000</v>
      </c>
      <c r="D2690" s="550">
        <v>0</v>
      </c>
      <c r="E2690" s="550">
        <v>0</v>
      </c>
      <c r="F2690" s="550">
        <v>-5072000</v>
      </c>
      <c r="G2690" s="550"/>
      <c r="H2690" s="550">
        <v>0</v>
      </c>
      <c r="I2690" s="550"/>
      <c r="J2690" s="550">
        <v>-5072000</v>
      </c>
      <c r="K2690" s="550">
        <v>1847000</v>
      </c>
      <c r="L2690" s="550">
        <v>1845600</v>
      </c>
      <c r="M2690" s="550">
        <v>1845600</v>
      </c>
      <c r="N2690" s="550">
        <v>0</v>
      </c>
      <c r="O2690" s="550">
        <v>0</v>
      </c>
      <c r="P2690" s="550">
        <v>0</v>
      </c>
      <c r="Q2690" s="550">
        <v>0</v>
      </c>
      <c r="R2690" s="550">
        <v>1400</v>
      </c>
    </row>
    <row r="2691" spans="1:18">
      <c r="A2691" s="626" t="s">
        <v>1806</v>
      </c>
      <c r="B2691" s="626" t="s">
        <v>204</v>
      </c>
      <c r="C2691" s="550">
        <v>7000000</v>
      </c>
      <c r="D2691" s="550">
        <v>0</v>
      </c>
      <c r="E2691" s="550">
        <v>0</v>
      </c>
      <c r="F2691" s="550">
        <v>-6000000</v>
      </c>
      <c r="G2691" s="550"/>
      <c r="H2691" s="550">
        <v>0</v>
      </c>
      <c r="I2691" s="550"/>
      <c r="J2691" s="550">
        <v>-6000000</v>
      </c>
      <c r="K2691" s="550">
        <v>1000000</v>
      </c>
      <c r="L2691" s="550">
        <v>1000000</v>
      </c>
      <c r="M2691" s="550">
        <v>1000000</v>
      </c>
      <c r="N2691" s="550">
        <v>0</v>
      </c>
      <c r="O2691" s="550">
        <v>0</v>
      </c>
      <c r="P2691" s="550">
        <v>0</v>
      </c>
      <c r="Q2691" s="550">
        <v>0</v>
      </c>
      <c r="R2691" s="550">
        <v>0</v>
      </c>
    </row>
    <row r="2692" spans="1:18">
      <c r="A2692" s="626" t="s">
        <v>1806</v>
      </c>
      <c r="B2692" s="626" t="s">
        <v>220</v>
      </c>
      <c r="C2692" s="550">
        <v>12000000</v>
      </c>
      <c r="D2692" s="550">
        <v>0</v>
      </c>
      <c r="E2692" s="550">
        <v>0</v>
      </c>
      <c r="F2692" s="550">
        <v>-12000000</v>
      </c>
      <c r="G2692" s="550"/>
      <c r="H2692" s="550">
        <v>0</v>
      </c>
      <c r="I2692" s="550"/>
      <c r="J2692" s="550">
        <v>-12000000</v>
      </c>
      <c r="K2692" s="550">
        <v>0</v>
      </c>
      <c r="L2692" s="550">
        <v>0</v>
      </c>
      <c r="M2692" s="550">
        <v>0</v>
      </c>
      <c r="N2692" s="550">
        <v>0</v>
      </c>
      <c r="O2692" s="550">
        <v>0</v>
      </c>
      <c r="P2692" s="550">
        <v>0</v>
      </c>
      <c r="Q2692" s="550">
        <v>0</v>
      </c>
      <c r="R2692" s="550">
        <v>0</v>
      </c>
    </row>
    <row r="2693" spans="1:18">
      <c r="A2693" s="626" t="s">
        <v>1806</v>
      </c>
      <c r="B2693" s="626" t="s">
        <v>206</v>
      </c>
      <c r="C2693" s="550">
        <v>0</v>
      </c>
      <c r="D2693" s="550">
        <v>0</v>
      </c>
      <c r="E2693" s="550">
        <v>0</v>
      </c>
      <c r="F2693" s="550">
        <v>11800000</v>
      </c>
      <c r="G2693" s="550"/>
      <c r="H2693" s="550">
        <v>0</v>
      </c>
      <c r="I2693" s="550"/>
      <c r="J2693" s="550">
        <v>11800000</v>
      </c>
      <c r="K2693" s="550">
        <v>11800000</v>
      </c>
      <c r="L2693" s="550">
        <v>11800000</v>
      </c>
      <c r="M2693" s="550">
        <v>11800000</v>
      </c>
      <c r="N2693" s="550">
        <v>0</v>
      </c>
      <c r="O2693" s="550">
        <v>0</v>
      </c>
      <c r="P2693" s="550">
        <v>0</v>
      </c>
      <c r="Q2693" s="550">
        <v>0</v>
      </c>
      <c r="R2693" s="550">
        <v>0</v>
      </c>
    </row>
    <row r="2694" spans="1:18">
      <c r="A2694" s="622" t="s">
        <v>1805</v>
      </c>
      <c r="B2694" s="622" t="s">
        <v>1823</v>
      </c>
      <c r="C2694" s="551">
        <v>484000</v>
      </c>
      <c r="D2694" s="551">
        <v>0</v>
      </c>
      <c r="E2694" s="551">
        <v>0</v>
      </c>
      <c r="F2694" s="551">
        <v>0</v>
      </c>
      <c r="G2694" s="551">
        <v>0</v>
      </c>
      <c r="H2694" s="551">
        <v>0</v>
      </c>
      <c r="I2694" s="551">
        <v>0</v>
      </c>
      <c r="J2694" s="551">
        <v>0</v>
      </c>
      <c r="K2694" s="551">
        <v>484000</v>
      </c>
      <c r="L2694" s="551">
        <v>484000</v>
      </c>
      <c r="M2694" s="551">
        <v>484000</v>
      </c>
      <c r="N2694" s="551">
        <v>0</v>
      </c>
      <c r="O2694" s="551">
        <v>0</v>
      </c>
      <c r="P2694" s="551">
        <v>0</v>
      </c>
      <c r="Q2694" s="551">
        <v>0</v>
      </c>
      <c r="R2694" s="551">
        <v>0</v>
      </c>
    </row>
    <row r="2695" spans="1:18">
      <c r="A2695" s="626" t="s">
        <v>1806</v>
      </c>
      <c r="B2695" s="626" t="s">
        <v>260</v>
      </c>
      <c r="C2695" s="550">
        <v>484000</v>
      </c>
      <c r="D2695" s="550">
        <v>0</v>
      </c>
      <c r="E2695" s="550">
        <v>0</v>
      </c>
      <c r="F2695" s="550">
        <v>0</v>
      </c>
      <c r="G2695" s="550"/>
      <c r="H2695" s="550">
        <v>0</v>
      </c>
      <c r="I2695" s="550"/>
      <c r="J2695" s="550">
        <v>0</v>
      </c>
      <c r="K2695" s="550">
        <v>484000</v>
      </c>
      <c r="L2695" s="550">
        <v>484000</v>
      </c>
      <c r="M2695" s="550">
        <v>484000</v>
      </c>
      <c r="N2695" s="550">
        <v>0</v>
      </c>
      <c r="O2695" s="550">
        <v>0</v>
      </c>
      <c r="P2695" s="550">
        <v>0</v>
      </c>
      <c r="Q2695" s="550">
        <v>0</v>
      </c>
      <c r="R2695" s="550">
        <v>0</v>
      </c>
    </row>
    <row r="2696" spans="1:18">
      <c r="A2696" s="622" t="s">
        <v>1805</v>
      </c>
      <c r="B2696" s="622" t="s">
        <v>159</v>
      </c>
      <c r="C2696" s="551">
        <v>24659500</v>
      </c>
      <c r="D2696" s="551">
        <v>0</v>
      </c>
      <c r="E2696" s="551">
        <v>0</v>
      </c>
      <c r="F2696" s="551">
        <v>20877000</v>
      </c>
      <c r="G2696" s="551">
        <v>0</v>
      </c>
      <c r="H2696" s="551">
        <v>0</v>
      </c>
      <c r="I2696" s="551">
        <v>0</v>
      </c>
      <c r="J2696" s="551">
        <v>20877000</v>
      </c>
      <c r="K2696" s="551">
        <v>45536500</v>
      </c>
      <c r="L2696" s="551">
        <v>45528090</v>
      </c>
      <c r="M2696" s="551">
        <v>45528090</v>
      </c>
      <c r="N2696" s="551">
        <v>0</v>
      </c>
      <c r="O2696" s="551">
        <v>0</v>
      </c>
      <c r="P2696" s="551">
        <v>0</v>
      </c>
      <c r="Q2696" s="551">
        <v>0</v>
      </c>
      <c r="R2696" s="551">
        <v>8410</v>
      </c>
    </row>
    <row r="2697" spans="1:18">
      <c r="A2697" s="626" t="s">
        <v>1806</v>
      </c>
      <c r="B2697" s="626" t="s">
        <v>159</v>
      </c>
      <c r="C2697" s="550">
        <v>24659500</v>
      </c>
      <c r="D2697" s="550">
        <v>0</v>
      </c>
      <c r="E2697" s="550">
        <v>0</v>
      </c>
      <c r="F2697" s="550">
        <v>20877000</v>
      </c>
      <c r="G2697" s="550"/>
      <c r="H2697" s="550">
        <v>0</v>
      </c>
      <c r="I2697" s="550"/>
      <c r="J2697" s="550">
        <v>20877000</v>
      </c>
      <c r="K2697" s="550">
        <v>45536500</v>
      </c>
      <c r="L2697" s="550">
        <v>45528090</v>
      </c>
      <c r="M2697" s="550">
        <v>45528090</v>
      </c>
      <c r="N2697" s="550">
        <v>0</v>
      </c>
      <c r="O2697" s="550">
        <v>0</v>
      </c>
      <c r="P2697" s="550">
        <v>0</v>
      </c>
      <c r="Q2697" s="550">
        <v>0</v>
      </c>
      <c r="R2697" s="550">
        <v>8410</v>
      </c>
    </row>
    <row r="2698" spans="1:18">
      <c r="A2698" s="622" t="s">
        <v>1805</v>
      </c>
      <c r="B2698" s="622" t="s">
        <v>313</v>
      </c>
      <c r="C2698" s="551">
        <v>86200000</v>
      </c>
      <c r="D2698" s="551">
        <v>0</v>
      </c>
      <c r="E2698" s="551">
        <v>0</v>
      </c>
      <c r="F2698" s="551">
        <v>-5700000</v>
      </c>
      <c r="G2698" s="551">
        <v>0</v>
      </c>
      <c r="H2698" s="551">
        <v>0</v>
      </c>
      <c r="I2698" s="551">
        <v>0</v>
      </c>
      <c r="J2698" s="551">
        <v>-5700000</v>
      </c>
      <c r="K2698" s="551">
        <v>80500000</v>
      </c>
      <c r="L2698" s="551">
        <v>80100000</v>
      </c>
      <c r="M2698" s="551">
        <v>80100000</v>
      </c>
      <c r="N2698" s="551">
        <v>0</v>
      </c>
      <c r="O2698" s="551">
        <v>0</v>
      </c>
      <c r="P2698" s="551">
        <v>0</v>
      </c>
      <c r="Q2698" s="551">
        <v>0</v>
      </c>
      <c r="R2698" s="551">
        <v>400000</v>
      </c>
    </row>
    <row r="2699" spans="1:18">
      <c r="A2699" s="622" t="s">
        <v>1806</v>
      </c>
      <c r="B2699" s="622" t="s">
        <v>2401</v>
      </c>
      <c r="C2699" s="550">
        <v>86200000</v>
      </c>
      <c r="D2699" s="550">
        <v>0</v>
      </c>
      <c r="E2699" s="550">
        <v>0</v>
      </c>
      <c r="F2699" s="550">
        <v>-5700000</v>
      </c>
      <c r="G2699" s="550"/>
      <c r="H2699" s="550">
        <v>0</v>
      </c>
      <c r="I2699" s="550"/>
      <c r="J2699" s="550">
        <v>-5700000</v>
      </c>
      <c r="K2699" s="550">
        <v>80500000</v>
      </c>
      <c r="L2699" s="550">
        <v>80100000</v>
      </c>
      <c r="M2699" s="550">
        <v>80100000</v>
      </c>
      <c r="N2699" s="550">
        <v>0</v>
      </c>
      <c r="O2699" s="550">
        <v>0</v>
      </c>
      <c r="P2699" s="550">
        <v>0</v>
      </c>
      <c r="Q2699" s="550">
        <v>0</v>
      </c>
      <c r="R2699" s="550">
        <v>400000</v>
      </c>
    </row>
    <row r="2700" spans="1:18">
      <c r="A2700" s="622" t="s">
        <v>1805</v>
      </c>
      <c r="B2700" s="622" t="s">
        <v>160</v>
      </c>
      <c r="C2700" s="551">
        <v>0</v>
      </c>
      <c r="D2700" s="551">
        <v>0</v>
      </c>
      <c r="E2700" s="551">
        <v>0</v>
      </c>
      <c r="F2700" s="551">
        <v>1200000</v>
      </c>
      <c r="G2700" s="551">
        <v>0</v>
      </c>
      <c r="H2700" s="551">
        <v>0</v>
      </c>
      <c r="I2700" s="551">
        <v>0</v>
      </c>
      <c r="J2700" s="551">
        <v>1200000</v>
      </c>
      <c r="K2700" s="551">
        <v>1200000</v>
      </c>
      <c r="L2700" s="551">
        <v>1186100</v>
      </c>
      <c r="M2700" s="551">
        <v>1186100</v>
      </c>
      <c r="N2700" s="551">
        <v>0</v>
      </c>
      <c r="O2700" s="551">
        <v>0</v>
      </c>
      <c r="P2700" s="551">
        <v>0</v>
      </c>
      <c r="Q2700" s="551">
        <v>0</v>
      </c>
      <c r="R2700" s="551">
        <v>13900</v>
      </c>
    </row>
    <row r="2701" spans="1:18">
      <c r="A2701" s="626" t="s">
        <v>1806</v>
      </c>
      <c r="B2701" s="626" t="s">
        <v>161</v>
      </c>
      <c r="C2701" s="550">
        <v>0</v>
      </c>
      <c r="D2701" s="550">
        <v>0</v>
      </c>
      <c r="E2701" s="550">
        <v>0</v>
      </c>
      <c r="F2701" s="550">
        <v>1200000</v>
      </c>
      <c r="G2701" s="550"/>
      <c r="H2701" s="550">
        <v>0</v>
      </c>
      <c r="I2701" s="550"/>
      <c r="J2701" s="550">
        <v>1200000</v>
      </c>
      <c r="K2701" s="550">
        <v>1200000</v>
      </c>
      <c r="L2701" s="550">
        <v>1186100</v>
      </c>
      <c r="M2701" s="550">
        <v>1186100</v>
      </c>
      <c r="N2701" s="550">
        <v>0</v>
      </c>
      <c r="O2701" s="550">
        <v>0</v>
      </c>
      <c r="P2701" s="550">
        <v>0</v>
      </c>
      <c r="Q2701" s="550">
        <v>0</v>
      </c>
      <c r="R2701" s="550">
        <v>13900</v>
      </c>
    </row>
    <row r="2702" spans="1:18">
      <c r="A2702" s="622" t="s">
        <v>1805</v>
      </c>
      <c r="B2702" s="622" t="s">
        <v>464</v>
      </c>
      <c r="C2702" s="551">
        <v>36450000</v>
      </c>
      <c r="D2702" s="551">
        <v>0</v>
      </c>
      <c r="E2702" s="551">
        <v>0</v>
      </c>
      <c r="F2702" s="551">
        <v>-1600000</v>
      </c>
      <c r="G2702" s="551">
        <v>0</v>
      </c>
      <c r="H2702" s="551">
        <v>0</v>
      </c>
      <c r="I2702" s="551">
        <v>0</v>
      </c>
      <c r="J2702" s="551">
        <v>-1600000</v>
      </c>
      <c r="K2702" s="551">
        <v>34850000</v>
      </c>
      <c r="L2702" s="551">
        <v>34850000</v>
      </c>
      <c r="M2702" s="551">
        <v>34850000</v>
      </c>
      <c r="N2702" s="551">
        <v>0</v>
      </c>
      <c r="O2702" s="551">
        <v>0</v>
      </c>
      <c r="P2702" s="551">
        <v>0</v>
      </c>
      <c r="Q2702" s="551">
        <v>0</v>
      </c>
      <c r="R2702" s="551">
        <v>0</v>
      </c>
    </row>
    <row r="2703" spans="1:18">
      <c r="A2703" s="626" t="s">
        <v>1806</v>
      </c>
      <c r="B2703" s="626" t="s">
        <v>406</v>
      </c>
      <c r="C2703" s="550">
        <v>36450000</v>
      </c>
      <c r="D2703" s="550">
        <v>0</v>
      </c>
      <c r="E2703" s="550">
        <v>0</v>
      </c>
      <c r="F2703" s="550">
        <v>-1600000</v>
      </c>
      <c r="G2703" s="550"/>
      <c r="H2703" s="550">
        <v>0</v>
      </c>
      <c r="I2703" s="550"/>
      <c r="J2703" s="550">
        <v>-1600000</v>
      </c>
      <c r="K2703" s="550">
        <v>34850000</v>
      </c>
      <c r="L2703" s="550">
        <v>34850000</v>
      </c>
      <c r="M2703" s="550">
        <v>34850000</v>
      </c>
      <c r="N2703" s="550">
        <v>0</v>
      </c>
      <c r="O2703" s="550">
        <v>0</v>
      </c>
      <c r="P2703" s="550">
        <v>0</v>
      </c>
      <c r="Q2703" s="550">
        <v>0</v>
      </c>
      <c r="R2703" s="550">
        <v>0</v>
      </c>
    </row>
    <row r="2704" spans="1:18">
      <c r="A2704" s="622" t="s">
        <v>1805</v>
      </c>
      <c r="B2704" s="622" t="s">
        <v>315</v>
      </c>
      <c r="C2704" s="551">
        <v>1200000</v>
      </c>
      <c r="D2704" s="551">
        <v>0</v>
      </c>
      <c r="E2704" s="551">
        <v>0</v>
      </c>
      <c r="F2704" s="551">
        <v>0</v>
      </c>
      <c r="G2704" s="551">
        <v>0</v>
      </c>
      <c r="H2704" s="551">
        <v>0</v>
      </c>
      <c r="I2704" s="551">
        <v>0</v>
      </c>
      <c r="J2704" s="551">
        <v>0</v>
      </c>
      <c r="K2704" s="551">
        <v>1200000</v>
      </c>
      <c r="L2704" s="551">
        <v>1200000</v>
      </c>
      <c r="M2704" s="551">
        <v>1200000</v>
      </c>
      <c r="N2704" s="551">
        <v>0</v>
      </c>
      <c r="O2704" s="551">
        <v>0</v>
      </c>
      <c r="P2704" s="551">
        <v>0</v>
      </c>
      <c r="Q2704" s="551">
        <v>0</v>
      </c>
      <c r="R2704" s="551">
        <v>0</v>
      </c>
    </row>
    <row r="2705" spans="1:18">
      <c r="A2705" s="626" t="s">
        <v>1806</v>
      </c>
      <c r="B2705" s="626" t="s">
        <v>315</v>
      </c>
      <c r="C2705" s="550">
        <v>1200000</v>
      </c>
      <c r="D2705" s="550">
        <v>0</v>
      </c>
      <c r="E2705" s="550">
        <v>0</v>
      </c>
      <c r="F2705" s="550">
        <v>0</v>
      </c>
      <c r="G2705" s="550"/>
      <c r="H2705" s="550">
        <v>0</v>
      </c>
      <c r="I2705" s="550"/>
      <c r="J2705" s="550">
        <v>0</v>
      </c>
      <c r="K2705" s="550">
        <v>1200000</v>
      </c>
      <c r="L2705" s="550">
        <v>1200000</v>
      </c>
      <c r="M2705" s="550">
        <v>1200000</v>
      </c>
      <c r="N2705" s="550">
        <v>0</v>
      </c>
      <c r="O2705" s="550">
        <v>0</v>
      </c>
      <c r="P2705" s="550">
        <v>0</v>
      </c>
      <c r="Q2705" s="550">
        <v>0</v>
      </c>
      <c r="R2705" s="550">
        <v>0</v>
      </c>
    </row>
    <row r="2706" spans="1:18">
      <c r="A2706" s="622" t="s">
        <v>1805</v>
      </c>
      <c r="B2706" s="622" t="s">
        <v>2592</v>
      </c>
      <c r="C2706" s="551">
        <v>6700000</v>
      </c>
      <c r="D2706" s="551">
        <v>0</v>
      </c>
      <c r="E2706" s="551">
        <v>0</v>
      </c>
      <c r="F2706" s="551">
        <v>-600000</v>
      </c>
      <c r="G2706" s="551">
        <v>0</v>
      </c>
      <c r="H2706" s="551">
        <v>0</v>
      </c>
      <c r="I2706" s="551">
        <v>0</v>
      </c>
      <c r="J2706" s="551">
        <v>-600000</v>
      </c>
      <c r="K2706" s="551">
        <v>6100000</v>
      </c>
      <c r="L2706" s="551">
        <v>6070830</v>
      </c>
      <c r="M2706" s="551">
        <v>6070830</v>
      </c>
      <c r="N2706" s="551">
        <v>0</v>
      </c>
      <c r="O2706" s="551">
        <v>0</v>
      </c>
      <c r="P2706" s="551">
        <v>0</v>
      </c>
      <c r="Q2706" s="551">
        <v>0</v>
      </c>
      <c r="R2706" s="551">
        <v>29170</v>
      </c>
    </row>
    <row r="2707" spans="1:18">
      <c r="A2707" s="626" t="s">
        <v>1806</v>
      </c>
      <c r="B2707" s="626" t="s">
        <v>2592</v>
      </c>
      <c r="C2707" s="550">
        <v>6700000</v>
      </c>
      <c r="D2707" s="550">
        <v>0</v>
      </c>
      <c r="E2707" s="550">
        <v>0</v>
      </c>
      <c r="F2707" s="550">
        <v>-600000</v>
      </c>
      <c r="G2707" s="550"/>
      <c r="H2707" s="550">
        <v>0</v>
      </c>
      <c r="I2707" s="550"/>
      <c r="J2707" s="550">
        <v>-600000</v>
      </c>
      <c r="K2707" s="550">
        <v>6100000</v>
      </c>
      <c r="L2707" s="550">
        <v>6070830</v>
      </c>
      <c r="M2707" s="550">
        <v>6070830</v>
      </c>
      <c r="N2707" s="550">
        <v>0</v>
      </c>
      <c r="O2707" s="550">
        <v>0</v>
      </c>
      <c r="P2707" s="550">
        <v>0</v>
      </c>
      <c r="Q2707" s="550">
        <v>0</v>
      </c>
      <c r="R2707" s="550">
        <v>29170</v>
      </c>
    </row>
    <row r="2708" spans="1:18">
      <c r="A2708" s="622" t="s">
        <v>1805</v>
      </c>
      <c r="B2708" s="622" t="s">
        <v>298</v>
      </c>
      <c r="C2708" s="551">
        <v>8520000</v>
      </c>
      <c r="D2708" s="551">
        <v>0</v>
      </c>
      <c r="E2708" s="551">
        <v>0</v>
      </c>
      <c r="F2708" s="551">
        <v>-687000</v>
      </c>
      <c r="G2708" s="551">
        <v>0</v>
      </c>
      <c r="H2708" s="551">
        <v>0</v>
      </c>
      <c r="I2708" s="551">
        <v>0</v>
      </c>
      <c r="J2708" s="551">
        <v>-687000</v>
      </c>
      <c r="K2708" s="551">
        <v>7833000</v>
      </c>
      <c r="L2708" s="551">
        <v>7806280</v>
      </c>
      <c r="M2708" s="551">
        <v>7806280</v>
      </c>
      <c r="N2708" s="551">
        <v>0</v>
      </c>
      <c r="O2708" s="551">
        <v>0</v>
      </c>
      <c r="P2708" s="551">
        <v>0</v>
      </c>
      <c r="Q2708" s="551">
        <v>0</v>
      </c>
      <c r="R2708" s="551">
        <v>26720</v>
      </c>
    </row>
    <row r="2709" spans="1:18">
      <c r="A2709" s="626" t="s">
        <v>1806</v>
      </c>
      <c r="B2709" s="626" t="s">
        <v>2404</v>
      </c>
      <c r="C2709" s="550">
        <v>150000</v>
      </c>
      <c r="D2709" s="550">
        <v>0</v>
      </c>
      <c r="E2709" s="550">
        <v>0</v>
      </c>
      <c r="F2709" s="550">
        <v>12000</v>
      </c>
      <c r="G2709" s="550"/>
      <c r="H2709" s="550">
        <v>0</v>
      </c>
      <c r="I2709" s="550"/>
      <c r="J2709" s="550">
        <v>12000</v>
      </c>
      <c r="K2709" s="550">
        <v>162000</v>
      </c>
      <c r="L2709" s="550">
        <v>161940</v>
      </c>
      <c r="M2709" s="550">
        <v>161940</v>
      </c>
      <c r="N2709" s="550">
        <v>0</v>
      </c>
      <c r="O2709" s="550">
        <v>0</v>
      </c>
      <c r="P2709" s="550">
        <v>0</v>
      </c>
      <c r="Q2709" s="550">
        <v>0</v>
      </c>
      <c r="R2709" s="550">
        <v>60</v>
      </c>
    </row>
    <row r="2710" spans="1:18">
      <c r="A2710" s="626" t="s">
        <v>1806</v>
      </c>
      <c r="B2710" s="626" t="s">
        <v>2602</v>
      </c>
      <c r="C2710" s="550">
        <v>3900000</v>
      </c>
      <c r="D2710" s="550">
        <v>0</v>
      </c>
      <c r="E2710" s="550">
        <v>0</v>
      </c>
      <c r="F2710" s="550">
        <v>-370000</v>
      </c>
      <c r="G2710" s="550"/>
      <c r="H2710" s="550">
        <v>0</v>
      </c>
      <c r="I2710" s="550"/>
      <c r="J2710" s="550">
        <v>-370000</v>
      </c>
      <c r="K2710" s="550">
        <v>3530000</v>
      </c>
      <c r="L2710" s="550">
        <v>3524960</v>
      </c>
      <c r="M2710" s="550">
        <v>3524960</v>
      </c>
      <c r="N2710" s="550">
        <v>0</v>
      </c>
      <c r="O2710" s="550">
        <v>0</v>
      </c>
      <c r="P2710" s="550">
        <v>0</v>
      </c>
      <c r="Q2710" s="550">
        <v>0</v>
      </c>
      <c r="R2710" s="550">
        <v>5040</v>
      </c>
    </row>
    <row r="2711" spans="1:18">
      <c r="A2711" s="626" t="s">
        <v>1806</v>
      </c>
      <c r="B2711" s="626" t="s">
        <v>2612</v>
      </c>
      <c r="C2711" s="550">
        <v>2800000</v>
      </c>
      <c r="D2711" s="550">
        <v>0</v>
      </c>
      <c r="E2711" s="550">
        <v>0</v>
      </c>
      <c r="F2711" s="550">
        <v>-310000</v>
      </c>
      <c r="G2711" s="550"/>
      <c r="H2711" s="550">
        <v>0</v>
      </c>
      <c r="I2711" s="550"/>
      <c r="J2711" s="550">
        <v>-310000</v>
      </c>
      <c r="K2711" s="550">
        <v>2490000</v>
      </c>
      <c r="L2711" s="550">
        <v>2478780</v>
      </c>
      <c r="M2711" s="550">
        <v>2478780</v>
      </c>
      <c r="N2711" s="550">
        <v>0</v>
      </c>
      <c r="O2711" s="550">
        <v>0</v>
      </c>
      <c r="P2711" s="550">
        <v>0</v>
      </c>
      <c r="Q2711" s="550">
        <v>0</v>
      </c>
      <c r="R2711" s="550">
        <v>11220</v>
      </c>
    </row>
    <row r="2712" spans="1:18">
      <c r="A2712" s="626" t="s">
        <v>1806</v>
      </c>
      <c r="B2712" s="626" t="s">
        <v>319</v>
      </c>
      <c r="C2712" s="550">
        <v>1300000</v>
      </c>
      <c r="D2712" s="550">
        <v>0</v>
      </c>
      <c r="E2712" s="550">
        <v>0</v>
      </c>
      <c r="F2712" s="550">
        <v>0</v>
      </c>
      <c r="G2712" s="550"/>
      <c r="H2712" s="550">
        <v>0</v>
      </c>
      <c r="I2712" s="550"/>
      <c r="J2712" s="550">
        <v>0</v>
      </c>
      <c r="K2712" s="550">
        <v>1300000</v>
      </c>
      <c r="L2712" s="550">
        <v>1290380</v>
      </c>
      <c r="M2712" s="550">
        <v>1290380</v>
      </c>
      <c r="N2712" s="550">
        <v>0</v>
      </c>
      <c r="O2712" s="550">
        <v>0</v>
      </c>
      <c r="P2712" s="550">
        <v>0</v>
      </c>
      <c r="Q2712" s="550">
        <v>0</v>
      </c>
      <c r="R2712" s="550">
        <v>9620</v>
      </c>
    </row>
    <row r="2713" spans="1:18">
      <c r="A2713" s="626" t="s">
        <v>1806</v>
      </c>
      <c r="B2713" s="626" t="s">
        <v>320</v>
      </c>
      <c r="C2713" s="550">
        <v>370000</v>
      </c>
      <c r="D2713" s="550">
        <v>0</v>
      </c>
      <c r="E2713" s="550">
        <v>0</v>
      </c>
      <c r="F2713" s="550">
        <v>-19000</v>
      </c>
      <c r="G2713" s="550"/>
      <c r="H2713" s="550">
        <v>0</v>
      </c>
      <c r="I2713" s="550"/>
      <c r="J2713" s="550">
        <v>-19000</v>
      </c>
      <c r="K2713" s="550">
        <v>351000</v>
      </c>
      <c r="L2713" s="550">
        <v>350220</v>
      </c>
      <c r="M2713" s="550">
        <v>350220</v>
      </c>
      <c r="N2713" s="550">
        <v>0</v>
      </c>
      <c r="O2713" s="550">
        <v>0</v>
      </c>
      <c r="P2713" s="550">
        <v>0</v>
      </c>
      <c r="Q2713" s="550">
        <v>0</v>
      </c>
      <c r="R2713" s="550">
        <v>780</v>
      </c>
    </row>
    <row r="2714" spans="1:18">
      <c r="A2714" s="622" t="s">
        <v>1805</v>
      </c>
      <c r="B2714" s="622" t="s">
        <v>192</v>
      </c>
      <c r="C2714" s="551">
        <v>28900000</v>
      </c>
      <c r="D2714" s="551">
        <v>0</v>
      </c>
      <c r="E2714" s="551">
        <v>0</v>
      </c>
      <c r="F2714" s="551">
        <v>-2168000</v>
      </c>
      <c r="G2714" s="551">
        <v>0</v>
      </c>
      <c r="H2714" s="551">
        <v>0</v>
      </c>
      <c r="I2714" s="551">
        <v>0</v>
      </c>
      <c r="J2714" s="551">
        <v>-2168000</v>
      </c>
      <c r="K2714" s="551">
        <v>26732000</v>
      </c>
      <c r="L2714" s="551">
        <v>26702410</v>
      </c>
      <c r="M2714" s="551">
        <v>26702410</v>
      </c>
      <c r="N2714" s="551">
        <v>0</v>
      </c>
      <c r="O2714" s="551">
        <v>0</v>
      </c>
      <c r="P2714" s="551">
        <v>0</v>
      </c>
      <c r="Q2714" s="551">
        <v>0</v>
      </c>
      <c r="R2714" s="551">
        <v>29590</v>
      </c>
    </row>
    <row r="2715" spans="1:18">
      <c r="A2715" s="626" t="s">
        <v>1806</v>
      </c>
      <c r="B2715" s="626" t="s">
        <v>226</v>
      </c>
      <c r="C2715" s="550">
        <v>28200000</v>
      </c>
      <c r="D2715" s="550">
        <v>0</v>
      </c>
      <c r="E2715" s="550">
        <v>0</v>
      </c>
      <c r="F2715" s="550">
        <v>-1968000</v>
      </c>
      <c r="G2715" s="550"/>
      <c r="H2715" s="550">
        <v>0</v>
      </c>
      <c r="I2715" s="550"/>
      <c r="J2715" s="550">
        <v>-1968000</v>
      </c>
      <c r="K2715" s="550">
        <v>26232000</v>
      </c>
      <c r="L2715" s="550">
        <v>26231750</v>
      </c>
      <c r="M2715" s="550">
        <v>26231750</v>
      </c>
      <c r="N2715" s="550">
        <v>0</v>
      </c>
      <c r="O2715" s="550">
        <v>0</v>
      </c>
      <c r="P2715" s="550">
        <v>0</v>
      </c>
      <c r="Q2715" s="550">
        <v>0</v>
      </c>
      <c r="R2715" s="550">
        <v>250</v>
      </c>
    </row>
    <row r="2716" spans="1:18">
      <c r="A2716" s="626" t="s">
        <v>1806</v>
      </c>
      <c r="B2716" s="626" t="s">
        <v>225</v>
      </c>
      <c r="C2716" s="550">
        <v>700000</v>
      </c>
      <c r="D2716" s="550">
        <v>0</v>
      </c>
      <c r="E2716" s="550">
        <v>0</v>
      </c>
      <c r="F2716" s="550">
        <v>-200000</v>
      </c>
      <c r="G2716" s="550"/>
      <c r="H2716" s="550">
        <v>0</v>
      </c>
      <c r="I2716" s="550"/>
      <c r="J2716" s="550">
        <v>-200000</v>
      </c>
      <c r="K2716" s="550">
        <v>500000</v>
      </c>
      <c r="L2716" s="550">
        <v>470660</v>
      </c>
      <c r="M2716" s="550">
        <v>470660</v>
      </c>
      <c r="N2716" s="550">
        <v>0</v>
      </c>
      <c r="O2716" s="550">
        <v>0</v>
      </c>
      <c r="P2716" s="550">
        <v>0</v>
      </c>
      <c r="Q2716" s="550">
        <v>0</v>
      </c>
      <c r="R2716" s="550">
        <v>29340</v>
      </c>
    </row>
    <row r="2717" spans="1:18">
      <c r="A2717" s="622" t="s">
        <v>1805</v>
      </c>
      <c r="B2717" s="622" t="s">
        <v>147</v>
      </c>
      <c r="C2717" s="551">
        <v>5124500</v>
      </c>
      <c r="D2717" s="551">
        <v>0</v>
      </c>
      <c r="E2717" s="551">
        <v>0</v>
      </c>
      <c r="F2717" s="551">
        <v>-50000</v>
      </c>
      <c r="G2717" s="551">
        <v>0</v>
      </c>
      <c r="H2717" s="551">
        <v>0</v>
      </c>
      <c r="I2717" s="551">
        <v>0</v>
      </c>
      <c r="J2717" s="551">
        <v>-50000</v>
      </c>
      <c r="K2717" s="551">
        <v>5074500</v>
      </c>
      <c r="L2717" s="551">
        <v>5034200</v>
      </c>
      <c r="M2717" s="551">
        <v>5034200</v>
      </c>
      <c r="N2717" s="551">
        <v>0</v>
      </c>
      <c r="O2717" s="551">
        <v>0</v>
      </c>
      <c r="P2717" s="551">
        <v>0</v>
      </c>
      <c r="Q2717" s="551">
        <v>0</v>
      </c>
      <c r="R2717" s="551">
        <v>40300</v>
      </c>
    </row>
    <row r="2718" spans="1:18">
      <c r="A2718" s="626" t="s">
        <v>1806</v>
      </c>
      <c r="B2718" s="626" t="s">
        <v>149</v>
      </c>
      <c r="C2718" s="550">
        <v>524500</v>
      </c>
      <c r="D2718" s="550">
        <v>0</v>
      </c>
      <c r="E2718" s="550">
        <v>0</v>
      </c>
      <c r="F2718" s="550">
        <v>-50000</v>
      </c>
      <c r="G2718" s="550"/>
      <c r="H2718" s="550">
        <v>0</v>
      </c>
      <c r="I2718" s="550"/>
      <c r="J2718" s="550">
        <v>-50000</v>
      </c>
      <c r="K2718" s="550">
        <v>474500</v>
      </c>
      <c r="L2718" s="550">
        <v>455000</v>
      </c>
      <c r="M2718" s="550">
        <v>455000</v>
      </c>
      <c r="N2718" s="550">
        <v>0</v>
      </c>
      <c r="O2718" s="550">
        <v>0</v>
      </c>
      <c r="P2718" s="550">
        <v>0</v>
      </c>
      <c r="Q2718" s="550">
        <v>0</v>
      </c>
      <c r="R2718" s="550">
        <v>19500</v>
      </c>
    </row>
    <row r="2719" spans="1:18">
      <c r="A2719" s="626" t="s">
        <v>1806</v>
      </c>
      <c r="B2719" s="626" t="s">
        <v>148</v>
      </c>
      <c r="C2719" s="550">
        <v>4600000</v>
      </c>
      <c r="D2719" s="550">
        <v>0</v>
      </c>
      <c r="E2719" s="550">
        <v>0</v>
      </c>
      <c r="F2719" s="550">
        <v>0</v>
      </c>
      <c r="G2719" s="550"/>
      <c r="H2719" s="550">
        <v>0</v>
      </c>
      <c r="I2719" s="550"/>
      <c r="J2719" s="550">
        <v>0</v>
      </c>
      <c r="K2719" s="550">
        <v>4600000</v>
      </c>
      <c r="L2719" s="550">
        <v>4579200</v>
      </c>
      <c r="M2719" s="550">
        <v>4579200</v>
      </c>
      <c r="N2719" s="550">
        <v>0</v>
      </c>
      <c r="O2719" s="550">
        <v>0</v>
      </c>
      <c r="P2719" s="550">
        <v>0</v>
      </c>
      <c r="Q2719" s="550">
        <v>0</v>
      </c>
      <c r="R2719" s="550">
        <v>20800</v>
      </c>
    </row>
    <row r="2720" spans="1:18">
      <c r="A2720" s="626" t="s">
        <v>1804</v>
      </c>
      <c r="B2720" s="626" t="s">
        <v>2527</v>
      </c>
      <c r="C2720" s="550">
        <v>25000000</v>
      </c>
      <c r="D2720" s="550">
        <v>0</v>
      </c>
      <c r="E2720" s="550">
        <v>0</v>
      </c>
      <c r="F2720" s="550">
        <v>0</v>
      </c>
      <c r="G2720" s="550">
        <v>0</v>
      </c>
      <c r="H2720" s="550">
        <v>0</v>
      </c>
      <c r="I2720" s="550">
        <v>0</v>
      </c>
      <c r="J2720" s="550">
        <v>0</v>
      </c>
      <c r="K2720" s="550">
        <v>25000000</v>
      </c>
      <c r="L2720" s="550">
        <v>25000000</v>
      </c>
      <c r="M2720" s="550">
        <v>25000000</v>
      </c>
      <c r="N2720" s="550">
        <v>0</v>
      </c>
      <c r="O2720" s="550">
        <v>0</v>
      </c>
      <c r="P2720" s="550">
        <v>0</v>
      </c>
      <c r="Q2720" s="550">
        <v>0</v>
      </c>
      <c r="R2720" s="550">
        <v>0</v>
      </c>
    </row>
    <row r="2721" spans="1:18">
      <c r="A2721" s="622" t="s">
        <v>1805</v>
      </c>
      <c r="B2721" s="622" t="s">
        <v>192</v>
      </c>
      <c r="C2721" s="551">
        <v>25000000</v>
      </c>
      <c r="D2721" s="551">
        <v>0</v>
      </c>
      <c r="E2721" s="551">
        <v>0</v>
      </c>
      <c r="F2721" s="551">
        <v>0</v>
      </c>
      <c r="G2721" s="551">
        <v>0</v>
      </c>
      <c r="H2721" s="551">
        <v>0</v>
      </c>
      <c r="I2721" s="551">
        <v>0</v>
      </c>
      <c r="J2721" s="551">
        <v>0</v>
      </c>
      <c r="K2721" s="551">
        <v>25000000</v>
      </c>
      <c r="L2721" s="551">
        <v>25000000</v>
      </c>
      <c r="M2721" s="551">
        <v>25000000</v>
      </c>
      <c r="N2721" s="551">
        <v>0</v>
      </c>
      <c r="O2721" s="551">
        <v>0</v>
      </c>
      <c r="P2721" s="551">
        <v>0</v>
      </c>
      <c r="Q2721" s="551">
        <v>0</v>
      </c>
      <c r="R2721" s="551">
        <v>0</v>
      </c>
    </row>
    <row r="2722" spans="1:18">
      <c r="A2722" s="626" t="s">
        <v>1806</v>
      </c>
      <c r="B2722" s="626" t="s">
        <v>226</v>
      </c>
      <c r="C2722" s="550">
        <v>25000000</v>
      </c>
      <c r="D2722" s="550">
        <v>0</v>
      </c>
      <c r="E2722" s="550">
        <v>0</v>
      </c>
      <c r="F2722" s="550">
        <v>0</v>
      </c>
      <c r="G2722" s="550"/>
      <c r="H2722" s="550">
        <v>0</v>
      </c>
      <c r="I2722" s="550"/>
      <c r="J2722" s="550">
        <v>0</v>
      </c>
      <c r="K2722" s="550">
        <v>25000000</v>
      </c>
      <c r="L2722" s="550">
        <v>25000000</v>
      </c>
      <c r="M2722" s="550">
        <v>25000000</v>
      </c>
      <c r="N2722" s="550">
        <v>0</v>
      </c>
      <c r="O2722" s="550">
        <v>0</v>
      </c>
      <c r="P2722" s="550">
        <v>0</v>
      </c>
      <c r="Q2722" s="550">
        <v>0</v>
      </c>
      <c r="R2722" s="550">
        <v>0</v>
      </c>
    </row>
    <row r="2723" spans="1:18">
      <c r="A2723" s="626" t="s">
        <v>1804</v>
      </c>
      <c r="B2723" s="626" t="s">
        <v>2528</v>
      </c>
      <c r="C2723" s="550">
        <v>5670000</v>
      </c>
      <c r="D2723" s="550">
        <v>0</v>
      </c>
      <c r="E2723" s="550">
        <v>0</v>
      </c>
      <c r="F2723" s="550">
        <v>0</v>
      </c>
      <c r="G2723" s="550">
        <v>0</v>
      </c>
      <c r="H2723" s="550">
        <v>0</v>
      </c>
      <c r="I2723" s="550">
        <v>0</v>
      </c>
      <c r="J2723" s="550">
        <v>0</v>
      </c>
      <c r="K2723" s="550">
        <v>5670000</v>
      </c>
      <c r="L2723" s="550">
        <v>5667000</v>
      </c>
      <c r="M2723" s="550">
        <v>5667000</v>
      </c>
      <c r="N2723" s="550">
        <v>0</v>
      </c>
      <c r="O2723" s="550">
        <v>0</v>
      </c>
      <c r="P2723" s="550">
        <v>0</v>
      </c>
      <c r="Q2723" s="550">
        <v>0</v>
      </c>
      <c r="R2723" s="550">
        <v>3000</v>
      </c>
    </row>
    <row r="2724" spans="1:18">
      <c r="A2724" s="622" t="s">
        <v>1805</v>
      </c>
      <c r="B2724" s="622" t="s">
        <v>321</v>
      </c>
      <c r="C2724" s="551">
        <v>2070000</v>
      </c>
      <c r="D2724" s="551">
        <v>0</v>
      </c>
      <c r="E2724" s="551">
        <v>0</v>
      </c>
      <c r="F2724" s="551">
        <v>0</v>
      </c>
      <c r="G2724" s="551">
        <v>0</v>
      </c>
      <c r="H2724" s="551">
        <v>0</v>
      </c>
      <c r="I2724" s="551">
        <v>0</v>
      </c>
      <c r="J2724" s="551">
        <v>0</v>
      </c>
      <c r="K2724" s="551">
        <v>2070000</v>
      </c>
      <c r="L2724" s="551">
        <v>2070000</v>
      </c>
      <c r="M2724" s="551">
        <v>2070000</v>
      </c>
      <c r="N2724" s="551">
        <v>0</v>
      </c>
      <c r="O2724" s="551">
        <v>0</v>
      </c>
      <c r="P2724" s="551">
        <v>0</v>
      </c>
      <c r="Q2724" s="551">
        <v>0</v>
      </c>
      <c r="R2724" s="551">
        <v>0</v>
      </c>
    </row>
    <row r="2725" spans="1:18">
      <c r="A2725" s="626" t="s">
        <v>1806</v>
      </c>
      <c r="B2725" s="626" t="s">
        <v>144</v>
      </c>
      <c r="C2725" s="550">
        <v>1070000</v>
      </c>
      <c r="D2725" s="550">
        <v>0</v>
      </c>
      <c r="E2725" s="550">
        <v>0</v>
      </c>
      <c r="F2725" s="550">
        <v>0</v>
      </c>
      <c r="G2725" s="550"/>
      <c r="H2725" s="550">
        <v>0</v>
      </c>
      <c r="I2725" s="550"/>
      <c r="J2725" s="550">
        <v>0</v>
      </c>
      <c r="K2725" s="550">
        <v>1070000</v>
      </c>
      <c r="L2725" s="550">
        <v>1070000</v>
      </c>
      <c r="M2725" s="550">
        <v>1070000</v>
      </c>
      <c r="N2725" s="550">
        <v>0</v>
      </c>
      <c r="O2725" s="550">
        <v>0</v>
      </c>
      <c r="P2725" s="550">
        <v>0</v>
      </c>
      <c r="Q2725" s="550">
        <v>0</v>
      </c>
      <c r="R2725" s="550">
        <v>0</v>
      </c>
    </row>
    <row r="2726" spans="1:18">
      <c r="A2726" s="626" t="s">
        <v>1806</v>
      </c>
      <c r="B2726" s="626" t="s">
        <v>204</v>
      </c>
      <c r="C2726" s="550">
        <v>500000</v>
      </c>
      <c r="D2726" s="550">
        <v>0</v>
      </c>
      <c r="E2726" s="550">
        <v>0</v>
      </c>
      <c r="F2726" s="550">
        <v>0</v>
      </c>
      <c r="G2726" s="550"/>
      <c r="H2726" s="550">
        <v>0</v>
      </c>
      <c r="I2726" s="550"/>
      <c r="J2726" s="550">
        <v>0</v>
      </c>
      <c r="K2726" s="550">
        <v>500000</v>
      </c>
      <c r="L2726" s="550">
        <v>500000</v>
      </c>
      <c r="M2726" s="550">
        <v>500000</v>
      </c>
      <c r="N2726" s="550">
        <v>0</v>
      </c>
      <c r="O2726" s="550">
        <v>0</v>
      </c>
      <c r="P2726" s="550">
        <v>0</v>
      </c>
      <c r="Q2726" s="550">
        <v>0</v>
      </c>
      <c r="R2726" s="550">
        <v>0</v>
      </c>
    </row>
    <row r="2727" spans="1:18">
      <c r="A2727" s="626" t="s">
        <v>1806</v>
      </c>
      <c r="B2727" s="626" t="s">
        <v>220</v>
      </c>
      <c r="C2727" s="550">
        <v>500000</v>
      </c>
      <c r="D2727" s="550">
        <v>0</v>
      </c>
      <c r="E2727" s="550">
        <v>0</v>
      </c>
      <c r="F2727" s="550">
        <v>0</v>
      </c>
      <c r="G2727" s="550"/>
      <c r="H2727" s="550">
        <v>0</v>
      </c>
      <c r="I2727" s="550"/>
      <c r="J2727" s="550">
        <v>0</v>
      </c>
      <c r="K2727" s="550">
        <v>500000</v>
      </c>
      <c r="L2727" s="550">
        <v>500000</v>
      </c>
      <c r="M2727" s="550">
        <v>500000</v>
      </c>
      <c r="N2727" s="550">
        <v>0</v>
      </c>
      <c r="O2727" s="550">
        <v>0</v>
      </c>
      <c r="P2727" s="550">
        <v>0</v>
      </c>
      <c r="Q2727" s="550">
        <v>0</v>
      </c>
      <c r="R2727" s="550">
        <v>0</v>
      </c>
    </row>
    <row r="2728" spans="1:18">
      <c r="A2728" s="622" t="s">
        <v>1805</v>
      </c>
      <c r="B2728" s="622" t="s">
        <v>256</v>
      </c>
      <c r="C2728" s="551">
        <v>900000</v>
      </c>
      <c r="D2728" s="551">
        <v>0</v>
      </c>
      <c r="E2728" s="551">
        <v>0</v>
      </c>
      <c r="F2728" s="551">
        <v>0</v>
      </c>
      <c r="G2728" s="551">
        <v>0</v>
      </c>
      <c r="H2728" s="551">
        <v>-900000</v>
      </c>
      <c r="I2728" s="551">
        <v>0</v>
      </c>
      <c r="J2728" s="551">
        <v>-900000</v>
      </c>
      <c r="K2728" s="551">
        <v>0</v>
      </c>
      <c r="L2728" s="551">
        <v>0</v>
      </c>
      <c r="M2728" s="551">
        <v>0</v>
      </c>
      <c r="N2728" s="551">
        <v>0</v>
      </c>
      <c r="O2728" s="551">
        <v>0</v>
      </c>
      <c r="P2728" s="551">
        <v>0</v>
      </c>
      <c r="Q2728" s="551">
        <v>0</v>
      </c>
      <c r="R2728" s="551">
        <v>0</v>
      </c>
    </row>
    <row r="2729" spans="1:18">
      <c r="A2729" s="626" t="s">
        <v>1806</v>
      </c>
      <c r="B2729" s="626" t="s">
        <v>216</v>
      </c>
      <c r="C2729" s="550">
        <v>900000</v>
      </c>
      <c r="D2729" s="550">
        <v>0</v>
      </c>
      <c r="E2729" s="550">
        <v>0</v>
      </c>
      <c r="F2729" s="550">
        <v>0</v>
      </c>
      <c r="G2729" s="550"/>
      <c r="H2729" s="550">
        <v>-900000</v>
      </c>
      <c r="I2729" s="550"/>
      <c r="J2729" s="550">
        <v>-900000</v>
      </c>
      <c r="K2729" s="550">
        <v>0</v>
      </c>
      <c r="L2729" s="550">
        <v>0</v>
      </c>
      <c r="M2729" s="550">
        <v>0</v>
      </c>
      <c r="N2729" s="550">
        <v>0</v>
      </c>
      <c r="O2729" s="550">
        <v>0</v>
      </c>
      <c r="P2729" s="550">
        <v>0</v>
      </c>
      <c r="Q2729" s="550">
        <v>0</v>
      </c>
      <c r="R2729" s="550">
        <v>0</v>
      </c>
    </row>
    <row r="2730" spans="1:18">
      <c r="A2730" s="622" t="s">
        <v>1805</v>
      </c>
      <c r="B2730" s="622" t="s">
        <v>160</v>
      </c>
      <c r="C2730" s="551">
        <v>0</v>
      </c>
      <c r="D2730" s="551">
        <v>0</v>
      </c>
      <c r="E2730" s="551">
        <v>0</v>
      </c>
      <c r="F2730" s="551">
        <v>0</v>
      </c>
      <c r="G2730" s="551">
        <v>0</v>
      </c>
      <c r="H2730" s="551">
        <v>900000</v>
      </c>
      <c r="I2730" s="551">
        <v>0</v>
      </c>
      <c r="J2730" s="551">
        <v>900000</v>
      </c>
      <c r="K2730" s="551">
        <v>900000</v>
      </c>
      <c r="L2730" s="551">
        <v>900000</v>
      </c>
      <c r="M2730" s="551">
        <v>900000</v>
      </c>
      <c r="N2730" s="551">
        <v>0</v>
      </c>
      <c r="O2730" s="551">
        <v>0</v>
      </c>
      <c r="P2730" s="551">
        <v>0</v>
      </c>
      <c r="Q2730" s="551">
        <v>0</v>
      </c>
      <c r="R2730" s="551">
        <v>0</v>
      </c>
    </row>
    <row r="2731" spans="1:18">
      <c r="A2731" s="626" t="s">
        <v>1806</v>
      </c>
      <c r="B2731" s="626" t="s">
        <v>280</v>
      </c>
      <c r="C2731" s="550">
        <v>0</v>
      </c>
      <c r="D2731" s="550">
        <v>0</v>
      </c>
      <c r="E2731" s="550">
        <v>0</v>
      </c>
      <c r="F2731" s="550">
        <v>0</v>
      </c>
      <c r="G2731" s="550"/>
      <c r="H2731" s="550">
        <v>900000</v>
      </c>
      <c r="I2731" s="550"/>
      <c r="J2731" s="550">
        <v>900000</v>
      </c>
      <c r="K2731" s="550">
        <v>900000</v>
      </c>
      <c r="L2731" s="550">
        <v>900000</v>
      </c>
      <c r="M2731" s="550">
        <v>900000</v>
      </c>
      <c r="N2731" s="550">
        <v>0</v>
      </c>
      <c r="O2731" s="550">
        <v>0</v>
      </c>
      <c r="P2731" s="550">
        <v>0</v>
      </c>
      <c r="Q2731" s="550">
        <v>0</v>
      </c>
      <c r="R2731" s="550">
        <v>0</v>
      </c>
    </row>
    <row r="2732" spans="1:18">
      <c r="A2732" s="622" t="s">
        <v>1805</v>
      </c>
      <c r="B2732" s="622" t="s">
        <v>315</v>
      </c>
      <c r="C2732" s="551">
        <v>500000</v>
      </c>
      <c r="D2732" s="551">
        <v>0</v>
      </c>
      <c r="E2732" s="551">
        <v>0</v>
      </c>
      <c r="F2732" s="551">
        <v>0</v>
      </c>
      <c r="G2732" s="551">
        <v>0</v>
      </c>
      <c r="H2732" s="551">
        <v>0</v>
      </c>
      <c r="I2732" s="551">
        <v>0</v>
      </c>
      <c r="J2732" s="551">
        <v>0</v>
      </c>
      <c r="K2732" s="551">
        <v>500000</v>
      </c>
      <c r="L2732" s="551">
        <v>500000</v>
      </c>
      <c r="M2732" s="551">
        <v>500000</v>
      </c>
      <c r="N2732" s="551">
        <v>0</v>
      </c>
      <c r="O2732" s="551">
        <v>0</v>
      </c>
      <c r="P2732" s="551">
        <v>0</v>
      </c>
      <c r="Q2732" s="551">
        <v>0</v>
      </c>
      <c r="R2732" s="551">
        <v>0</v>
      </c>
    </row>
    <row r="2733" spans="1:18">
      <c r="A2733" s="626" t="s">
        <v>1806</v>
      </c>
      <c r="B2733" s="626" t="s">
        <v>315</v>
      </c>
      <c r="C2733" s="550">
        <v>500000</v>
      </c>
      <c r="D2733" s="550">
        <v>0</v>
      </c>
      <c r="E2733" s="550">
        <v>0</v>
      </c>
      <c r="F2733" s="550">
        <v>0</v>
      </c>
      <c r="G2733" s="550"/>
      <c r="H2733" s="550">
        <v>0</v>
      </c>
      <c r="I2733" s="550"/>
      <c r="J2733" s="550">
        <v>0</v>
      </c>
      <c r="K2733" s="550">
        <v>500000</v>
      </c>
      <c r="L2733" s="550">
        <v>500000</v>
      </c>
      <c r="M2733" s="550">
        <v>500000</v>
      </c>
      <c r="N2733" s="550">
        <v>0</v>
      </c>
      <c r="O2733" s="550">
        <v>0</v>
      </c>
      <c r="P2733" s="550">
        <v>0</v>
      </c>
      <c r="Q2733" s="550">
        <v>0</v>
      </c>
      <c r="R2733" s="550">
        <v>0</v>
      </c>
    </row>
    <row r="2734" spans="1:18">
      <c r="A2734" s="622" t="s">
        <v>1805</v>
      </c>
      <c r="B2734" s="622" t="s">
        <v>192</v>
      </c>
      <c r="C2734" s="551">
        <v>1000000</v>
      </c>
      <c r="D2734" s="551">
        <v>0</v>
      </c>
      <c r="E2734" s="551">
        <v>0</v>
      </c>
      <c r="F2734" s="551">
        <v>0</v>
      </c>
      <c r="G2734" s="551">
        <v>0</v>
      </c>
      <c r="H2734" s="551">
        <v>0</v>
      </c>
      <c r="I2734" s="551">
        <v>0</v>
      </c>
      <c r="J2734" s="551">
        <v>0</v>
      </c>
      <c r="K2734" s="551">
        <v>1000000</v>
      </c>
      <c r="L2734" s="551">
        <v>1000000</v>
      </c>
      <c r="M2734" s="551">
        <v>1000000</v>
      </c>
      <c r="N2734" s="551">
        <v>0</v>
      </c>
      <c r="O2734" s="551">
        <v>0</v>
      </c>
      <c r="P2734" s="551">
        <v>0</v>
      </c>
      <c r="Q2734" s="551">
        <v>0</v>
      </c>
      <c r="R2734" s="551">
        <v>0</v>
      </c>
    </row>
    <row r="2735" spans="1:18">
      <c r="A2735" s="626" t="s">
        <v>1806</v>
      </c>
      <c r="B2735" s="626" t="s">
        <v>226</v>
      </c>
      <c r="C2735" s="550">
        <v>1000000</v>
      </c>
      <c r="D2735" s="550">
        <v>0</v>
      </c>
      <c r="E2735" s="550">
        <v>0</v>
      </c>
      <c r="F2735" s="550">
        <v>0</v>
      </c>
      <c r="G2735" s="550"/>
      <c r="H2735" s="550">
        <v>0</v>
      </c>
      <c r="I2735" s="550"/>
      <c r="J2735" s="550">
        <v>0</v>
      </c>
      <c r="K2735" s="550">
        <v>1000000</v>
      </c>
      <c r="L2735" s="550">
        <v>1000000</v>
      </c>
      <c r="M2735" s="550">
        <v>1000000</v>
      </c>
      <c r="N2735" s="550">
        <v>0</v>
      </c>
      <c r="O2735" s="550">
        <v>0</v>
      </c>
      <c r="P2735" s="550">
        <v>0</v>
      </c>
      <c r="Q2735" s="550">
        <v>0</v>
      </c>
      <c r="R2735" s="550">
        <v>0</v>
      </c>
    </row>
    <row r="2736" spans="1:18">
      <c r="A2736" s="622" t="s">
        <v>1805</v>
      </c>
      <c r="B2736" s="622" t="s">
        <v>147</v>
      </c>
      <c r="C2736" s="551">
        <v>1200000</v>
      </c>
      <c r="D2736" s="551">
        <v>0</v>
      </c>
      <c r="E2736" s="551">
        <v>0</v>
      </c>
      <c r="F2736" s="551">
        <v>0</v>
      </c>
      <c r="G2736" s="551">
        <v>0</v>
      </c>
      <c r="H2736" s="551">
        <v>0</v>
      </c>
      <c r="I2736" s="551">
        <v>0</v>
      </c>
      <c r="J2736" s="551">
        <v>0</v>
      </c>
      <c r="K2736" s="551">
        <v>1200000</v>
      </c>
      <c r="L2736" s="551">
        <v>1197000</v>
      </c>
      <c r="M2736" s="551">
        <v>1197000</v>
      </c>
      <c r="N2736" s="551">
        <v>0</v>
      </c>
      <c r="O2736" s="551">
        <v>0</v>
      </c>
      <c r="P2736" s="551">
        <v>0</v>
      </c>
      <c r="Q2736" s="551">
        <v>0</v>
      </c>
      <c r="R2736" s="551">
        <v>3000</v>
      </c>
    </row>
    <row r="2737" spans="1:18">
      <c r="A2737" s="626" t="s">
        <v>1806</v>
      </c>
      <c r="B2737" s="626" t="s">
        <v>148</v>
      </c>
      <c r="C2737" s="550">
        <v>1200000</v>
      </c>
      <c r="D2737" s="550">
        <v>0</v>
      </c>
      <c r="E2737" s="550">
        <v>0</v>
      </c>
      <c r="F2737" s="550">
        <v>0</v>
      </c>
      <c r="G2737" s="550"/>
      <c r="H2737" s="550">
        <v>0</v>
      </c>
      <c r="I2737" s="550"/>
      <c r="J2737" s="550">
        <v>0</v>
      </c>
      <c r="K2737" s="550">
        <v>1200000</v>
      </c>
      <c r="L2737" s="550">
        <v>1197000</v>
      </c>
      <c r="M2737" s="550">
        <v>1197000</v>
      </c>
      <c r="N2737" s="550">
        <v>0</v>
      </c>
      <c r="O2737" s="550">
        <v>0</v>
      </c>
      <c r="P2737" s="550">
        <v>0</v>
      </c>
      <c r="Q2737" s="550">
        <v>0</v>
      </c>
      <c r="R2737" s="550">
        <v>3000</v>
      </c>
    </row>
    <row r="2738" spans="1:18">
      <c r="A2738" s="626" t="s">
        <v>1804</v>
      </c>
      <c r="B2738" s="626" t="s">
        <v>2529</v>
      </c>
      <c r="C2738" s="550">
        <v>35478000</v>
      </c>
      <c r="D2738" s="550">
        <v>0</v>
      </c>
      <c r="E2738" s="550">
        <v>0</v>
      </c>
      <c r="F2738" s="550">
        <v>0</v>
      </c>
      <c r="G2738" s="550">
        <v>0</v>
      </c>
      <c r="H2738" s="550">
        <v>0</v>
      </c>
      <c r="I2738" s="550">
        <v>0</v>
      </c>
      <c r="J2738" s="550">
        <v>0</v>
      </c>
      <c r="K2738" s="550">
        <v>35478000</v>
      </c>
      <c r="L2738" s="550">
        <v>33533780</v>
      </c>
      <c r="M2738" s="550">
        <v>33533780</v>
      </c>
      <c r="N2738" s="550">
        <v>0</v>
      </c>
      <c r="O2738" s="550">
        <v>0</v>
      </c>
      <c r="P2738" s="550">
        <v>0</v>
      </c>
      <c r="Q2738" s="550">
        <v>0</v>
      </c>
      <c r="R2738" s="550">
        <v>1944220</v>
      </c>
    </row>
    <row r="2739" spans="1:18">
      <c r="A2739" s="622" t="s">
        <v>1805</v>
      </c>
      <c r="B2739" s="622" t="s">
        <v>321</v>
      </c>
      <c r="C2739" s="551">
        <v>2000000</v>
      </c>
      <c r="D2739" s="551">
        <v>0</v>
      </c>
      <c r="E2739" s="551">
        <v>0</v>
      </c>
      <c r="F2739" s="551">
        <v>0</v>
      </c>
      <c r="G2739" s="551">
        <v>0</v>
      </c>
      <c r="H2739" s="551">
        <v>0</v>
      </c>
      <c r="I2739" s="551">
        <v>0</v>
      </c>
      <c r="J2739" s="551">
        <v>0</v>
      </c>
      <c r="K2739" s="551">
        <v>2000000</v>
      </c>
      <c r="L2739" s="551">
        <v>1948300</v>
      </c>
      <c r="M2739" s="551">
        <v>1948300</v>
      </c>
      <c r="N2739" s="551">
        <v>0</v>
      </c>
      <c r="O2739" s="551">
        <v>0</v>
      </c>
      <c r="P2739" s="551">
        <v>0</v>
      </c>
      <c r="Q2739" s="551">
        <v>0</v>
      </c>
      <c r="R2739" s="551">
        <v>51700</v>
      </c>
    </row>
    <row r="2740" spans="1:18">
      <c r="A2740" s="626" t="s">
        <v>1806</v>
      </c>
      <c r="B2740" s="626" t="s">
        <v>144</v>
      </c>
      <c r="C2740" s="550">
        <v>2000000</v>
      </c>
      <c r="D2740" s="550">
        <v>0</v>
      </c>
      <c r="E2740" s="550">
        <v>0</v>
      </c>
      <c r="F2740" s="550">
        <v>0</v>
      </c>
      <c r="G2740" s="550"/>
      <c r="H2740" s="550">
        <v>0</v>
      </c>
      <c r="I2740" s="550"/>
      <c r="J2740" s="550">
        <v>0</v>
      </c>
      <c r="K2740" s="550">
        <v>2000000</v>
      </c>
      <c r="L2740" s="550">
        <v>1948300</v>
      </c>
      <c r="M2740" s="550">
        <v>1948300</v>
      </c>
      <c r="N2740" s="550">
        <v>0</v>
      </c>
      <c r="O2740" s="550">
        <v>0</v>
      </c>
      <c r="P2740" s="550">
        <v>0</v>
      </c>
      <c r="Q2740" s="550">
        <v>0</v>
      </c>
      <c r="R2740" s="550">
        <v>51700</v>
      </c>
    </row>
    <row r="2741" spans="1:18">
      <c r="A2741" s="622" t="s">
        <v>1805</v>
      </c>
      <c r="B2741" s="622" t="s">
        <v>1880</v>
      </c>
      <c r="C2741" s="551">
        <v>2400000</v>
      </c>
      <c r="D2741" s="551">
        <v>0</v>
      </c>
      <c r="E2741" s="551">
        <v>0</v>
      </c>
      <c r="F2741" s="551">
        <v>0</v>
      </c>
      <c r="G2741" s="551">
        <v>0</v>
      </c>
      <c r="H2741" s="551">
        <v>0</v>
      </c>
      <c r="I2741" s="551">
        <v>0</v>
      </c>
      <c r="J2741" s="551">
        <v>0</v>
      </c>
      <c r="K2741" s="551">
        <v>2400000</v>
      </c>
      <c r="L2741" s="551">
        <v>2185340</v>
      </c>
      <c r="M2741" s="551">
        <v>2185340</v>
      </c>
      <c r="N2741" s="551">
        <v>0</v>
      </c>
      <c r="O2741" s="551">
        <v>0</v>
      </c>
      <c r="P2741" s="551">
        <v>0</v>
      </c>
      <c r="Q2741" s="551">
        <v>0</v>
      </c>
      <c r="R2741" s="551">
        <v>214660</v>
      </c>
    </row>
    <row r="2742" spans="1:18">
      <c r="A2742" s="626" t="s">
        <v>1806</v>
      </c>
      <c r="B2742" s="626" t="s">
        <v>2521</v>
      </c>
      <c r="C2742" s="550">
        <v>2400000</v>
      </c>
      <c r="D2742" s="550">
        <v>0</v>
      </c>
      <c r="E2742" s="550">
        <v>0</v>
      </c>
      <c r="F2742" s="550">
        <v>0</v>
      </c>
      <c r="G2742" s="550"/>
      <c r="H2742" s="550">
        <v>0</v>
      </c>
      <c r="I2742" s="550"/>
      <c r="J2742" s="550">
        <v>0</v>
      </c>
      <c r="K2742" s="550">
        <v>2400000</v>
      </c>
      <c r="L2742" s="550">
        <v>2185340</v>
      </c>
      <c r="M2742" s="550">
        <v>2185340</v>
      </c>
      <c r="N2742" s="550">
        <v>0</v>
      </c>
      <c r="O2742" s="550">
        <v>0</v>
      </c>
      <c r="P2742" s="550">
        <v>0</v>
      </c>
      <c r="Q2742" s="550">
        <v>0</v>
      </c>
      <c r="R2742" s="550">
        <v>214660</v>
      </c>
    </row>
    <row r="2743" spans="1:18">
      <c r="A2743" s="622" t="s">
        <v>1805</v>
      </c>
      <c r="B2743" s="622" t="s">
        <v>160</v>
      </c>
      <c r="C2743" s="551">
        <v>6700000</v>
      </c>
      <c r="D2743" s="551">
        <v>0</v>
      </c>
      <c r="E2743" s="551">
        <v>0</v>
      </c>
      <c r="F2743" s="551">
        <v>300000</v>
      </c>
      <c r="G2743" s="551">
        <v>0</v>
      </c>
      <c r="H2743" s="551">
        <v>0</v>
      </c>
      <c r="I2743" s="551">
        <v>0</v>
      </c>
      <c r="J2743" s="551">
        <v>300000</v>
      </c>
      <c r="K2743" s="551">
        <v>7000000</v>
      </c>
      <c r="L2743" s="551">
        <v>5973460</v>
      </c>
      <c r="M2743" s="551">
        <v>5973460</v>
      </c>
      <c r="N2743" s="551">
        <v>0</v>
      </c>
      <c r="O2743" s="551">
        <v>0</v>
      </c>
      <c r="P2743" s="551">
        <v>0</v>
      </c>
      <c r="Q2743" s="551">
        <v>0</v>
      </c>
      <c r="R2743" s="551">
        <v>1026540</v>
      </c>
    </row>
    <row r="2744" spans="1:18">
      <c r="A2744" s="626" t="s">
        <v>1806</v>
      </c>
      <c r="B2744" s="626" t="s">
        <v>161</v>
      </c>
      <c r="C2744" s="550">
        <v>6700000</v>
      </c>
      <c r="D2744" s="550">
        <v>0</v>
      </c>
      <c r="E2744" s="550">
        <v>0</v>
      </c>
      <c r="F2744" s="550">
        <v>300000</v>
      </c>
      <c r="G2744" s="550"/>
      <c r="H2744" s="550">
        <v>0</v>
      </c>
      <c r="I2744" s="550"/>
      <c r="J2744" s="550">
        <v>300000</v>
      </c>
      <c r="K2744" s="550">
        <v>7000000</v>
      </c>
      <c r="L2744" s="550">
        <v>5973460</v>
      </c>
      <c r="M2744" s="550">
        <v>5973460</v>
      </c>
      <c r="N2744" s="550">
        <v>0</v>
      </c>
      <c r="O2744" s="550">
        <v>0</v>
      </c>
      <c r="P2744" s="550">
        <v>0</v>
      </c>
      <c r="Q2744" s="550">
        <v>0</v>
      </c>
      <c r="R2744" s="550">
        <v>1026540</v>
      </c>
    </row>
    <row r="2745" spans="1:18">
      <c r="A2745" s="622" t="s">
        <v>1805</v>
      </c>
      <c r="B2745" s="622" t="s">
        <v>1851</v>
      </c>
      <c r="C2745" s="551">
        <v>20278000</v>
      </c>
      <c r="D2745" s="551">
        <v>0</v>
      </c>
      <c r="E2745" s="551">
        <v>0</v>
      </c>
      <c r="F2745" s="551">
        <v>0</v>
      </c>
      <c r="G2745" s="551">
        <v>0</v>
      </c>
      <c r="H2745" s="551">
        <v>0</v>
      </c>
      <c r="I2745" s="551">
        <v>0</v>
      </c>
      <c r="J2745" s="551">
        <v>0</v>
      </c>
      <c r="K2745" s="551">
        <v>20278000</v>
      </c>
      <c r="L2745" s="551">
        <v>19901740</v>
      </c>
      <c r="M2745" s="551">
        <v>19901740</v>
      </c>
      <c r="N2745" s="551">
        <v>0</v>
      </c>
      <c r="O2745" s="551">
        <v>0</v>
      </c>
      <c r="P2745" s="551">
        <v>0</v>
      </c>
      <c r="Q2745" s="551">
        <v>0</v>
      </c>
      <c r="R2745" s="551">
        <v>376260</v>
      </c>
    </row>
    <row r="2746" spans="1:18">
      <c r="A2746" s="626" t="s">
        <v>1806</v>
      </c>
      <c r="B2746" s="626" t="s">
        <v>1851</v>
      </c>
      <c r="C2746" s="550">
        <v>20278000</v>
      </c>
      <c r="D2746" s="550">
        <v>0</v>
      </c>
      <c r="E2746" s="550">
        <v>0</v>
      </c>
      <c r="F2746" s="550">
        <v>0</v>
      </c>
      <c r="G2746" s="550"/>
      <c r="H2746" s="550">
        <v>0</v>
      </c>
      <c r="I2746" s="550"/>
      <c r="J2746" s="550">
        <v>0</v>
      </c>
      <c r="K2746" s="550">
        <v>20278000</v>
      </c>
      <c r="L2746" s="550">
        <v>19901740</v>
      </c>
      <c r="M2746" s="550">
        <v>19901740</v>
      </c>
      <c r="N2746" s="550">
        <v>0</v>
      </c>
      <c r="O2746" s="550">
        <v>0</v>
      </c>
      <c r="P2746" s="550">
        <v>0</v>
      </c>
      <c r="Q2746" s="550">
        <v>0</v>
      </c>
      <c r="R2746" s="550">
        <v>376260</v>
      </c>
    </row>
    <row r="2747" spans="1:18">
      <c r="A2747" s="622" t="s">
        <v>1805</v>
      </c>
      <c r="B2747" s="622" t="s">
        <v>322</v>
      </c>
      <c r="C2747" s="551">
        <v>600000</v>
      </c>
      <c r="D2747" s="551">
        <v>0</v>
      </c>
      <c r="E2747" s="551">
        <v>0</v>
      </c>
      <c r="F2747" s="551">
        <v>0</v>
      </c>
      <c r="G2747" s="551">
        <v>0</v>
      </c>
      <c r="H2747" s="551">
        <v>0</v>
      </c>
      <c r="I2747" s="551">
        <v>0</v>
      </c>
      <c r="J2747" s="551">
        <v>0</v>
      </c>
      <c r="K2747" s="551">
        <v>600000</v>
      </c>
      <c r="L2747" s="551">
        <v>502200</v>
      </c>
      <c r="M2747" s="551">
        <v>502200</v>
      </c>
      <c r="N2747" s="551">
        <v>0</v>
      </c>
      <c r="O2747" s="551">
        <v>0</v>
      </c>
      <c r="P2747" s="551">
        <v>0</v>
      </c>
      <c r="Q2747" s="551">
        <v>0</v>
      </c>
      <c r="R2747" s="551">
        <v>97800</v>
      </c>
    </row>
    <row r="2748" spans="1:18">
      <c r="A2748" s="626" t="s">
        <v>1806</v>
      </c>
      <c r="B2748" s="626" t="s">
        <v>323</v>
      </c>
      <c r="C2748" s="550">
        <v>600000</v>
      </c>
      <c r="D2748" s="550">
        <v>0</v>
      </c>
      <c r="E2748" s="550">
        <v>0</v>
      </c>
      <c r="F2748" s="550">
        <v>0</v>
      </c>
      <c r="G2748" s="550"/>
      <c r="H2748" s="550">
        <v>0</v>
      </c>
      <c r="I2748" s="550"/>
      <c r="J2748" s="550">
        <v>0</v>
      </c>
      <c r="K2748" s="550">
        <v>600000</v>
      </c>
      <c r="L2748" s="550">
        <v>502200</v>
      </c>
      <c r="M2748" s="550">
        <v>502200</v>
      </c>
      <c r="N2748" s="550">
        <v>0</v>
      </c>
      <c r="O2748" s="550">
        <v>0</v>
      </c>
      <c r="P2748" s="550">
        <v>0</v>
      </c>
      <c r="Q2748" s="550">
        <v>0</v>
      </c>
      <c r="R2748" s="550">
        <v>97800</v>
      </c>
    </row>
    <row r="2749" spans="1:18">
      <c r="A2749" s="622" t="s">
        <v>1805</v>
      </c>
      <c r="B2749" s="622" t="s">
        <v>147</v>
      </c>
      <c r="C2749" s="551">
        <v>3500000</v>
      </c>
      <c r="D2749" s="551">
        <v>0</v>
      </c>
      <c r="E2749" s="551">
        <v>0</v>
      </c>
      <c r="F2749" s="551">
        <v>-300000</v>
      </c>
      <c r="G2749" s="551">
        <v>0</v>
      </c>
      <c r="H2749" s="551">
        <v>0</v>
      </c>
      <c r="I2749" s="551">
        <v>0</v>
      </c>
      <c r="J2749" s="551">
        <v>-300000</v>
      </c>
      <c r="K2749" s="551">
        <v>3200000</v>
      </c>
      <c r="L2749" s="551">
        <v>3022740</v>
      </c>
      <c r="M2749" s="551">
        <v>3022740</v>
      </c>
      <c r="N2749" s="551">
        <v>0</v>
      </c>
      <c r="O2749" s="551">
        <v>0</v>
      </c>
      <c r="P2749" s="551">
        <v>0</v>
      </c>
      <c r="Q2749" s="551">
        <v>0</v>
      </c>
      <c r="R2749" s="551">
        <v>177260</v>
      </c>
    </row>
    <row r="2750" spans="1:18">
      <c r="A2750" s="626" t="s">
        <v>1806</v>
      </c>
      <c r="B2750" s="626" t="s">
        <v>148</v>
      </c>
      <c r="C2750" s="550">
        <v>3500000</v>
      </c>
      <c r="D2750" s="550">
        <v>0</v>
      </c>
      <c r="E2750" s="550">
        <v>0</v>
      </c>
      <c r="F2750" s="550">
        <v>-300000</v>
      </c>
      <c r="G2750" s="550"/>
      <c r="H2750" s="550">
        <v>0</v>
      </c>
      <c r="I2750" s="550"/>
      <c r="J2750" s="550">
        <v>-300000</v>
      </c>
      <c r="K2750" s="550">
        <v>3200000</v>
      </c>
      <c r="L2750" s="550">
        <v>3022740</v>
      </c>
      <c r="M2750" s="550">
        <v>3022740</v>
      </c>
      <c r="N2750" s="550">
        <v>0</v>
      </c>
      <c r="O2750" s="550">
        <v>0</v>
      </c>
      <c r="P2750" s="550">
        <v>0</v>
      </c>
      <c r="Q2750" s="550">
        <v>0</v>
      </c>
      <c r="R2750" s="550">
        <v>177260</v>
      </c>
    </row>
    <row r="2751" spans="1:18">
      <c r="A2751" s="627" t="s">
        <v>1802</v>
      </c>
      <c r="B2751" s="629" t="s">
        <v>54</v>
      </c>
      <c r="C2751" s="549">
        <v>18142615000</v>
      </c>
      <c r="D2751" s="549">
        <v>0</v>
      </c>
      <c r="E2751" s="549">
        <v>0</v>
      </c>
      <c r="F2751" s="549">
        <v>0</v>
      </c>
      <c r="G2751" s="549">
        <v>-1635144000</v>
      </c>
      <c r="H2751" s="549">
        <v>1235144000</v>
      </c>
      <c r="I2751" s="549">
        <v>-22000000</v>
      </c>
      <c r="J2751" s="549">
        <v>-422000000</v>
      </c>
      <c r="K2751" s="549">
        <v>17720615000</v>
      </c>
      <c r="L2751" s="549">
        <v>17541637570</v>
      </c>
      <c r="M2751" s="549">
        <v>17541637570</v>
      </c>
      <c r="N2751" s="549">
        <v>0</v>
      </c>
      <c r="O2751" s="549">
        <v>20736000</v>
      </c>
      <c r="P2751" s="549">
        <v>0</v>
      </c>
      <c r="Q2751" s="549">
        <v>20736000</v>
      </c>
      <c r="R2751" s="549">
        <v>158241430</v>
      </c>
    </row>
    <row r="2752" spans="1:18">
      <c r="A2752" s="626" t="s">
        <v>1803</v>
      </c>
      <c r="B2752" s="626" t="s">
        <v>178</v>
      </c>
      <c r="C2752" s="550">
        <v>660579000</v>
      </c>
      <c r="D2752" s="550">
        <v>0</v>
      </c>
      <c r="E2752" s="550">
        <v>0</v>
      </c>
      <c r="F2752" s="550">
        <v>10000000</v>
      </c>
      <c r="G2752" s="550">
        <v>0</v>
      </c>
      <c r="H2752" s="550">
        <v>0</v>
      </c>
      <c r="I2752" s="550">
        <v>180071000</v>
      </c>
      <c r="J2752" s="550">
        <v>190071000</v>
      </c>
      <c r="K2752" s="550">
        <v>850650000</v>
      </c>
      <c r="L2752" s="550">
        <v>841482500</v>
      </c>
      <c r="M2752" s="550">
        <v>841482500</v>
      </c>
      <c r="N2752" s="550">
        <v>0</v>
      </c>
      <c r="O2752" s="550">
        <v>0</v>
      </c>
      <c r="P2752" s="550">
        <v>0</v>
      </c>
      <c r="Q2752" s="550">
        <v>0</v>
      </c>
      <c r="R2752" s="550">
        <v>9167500</v>
      </c>
    </row>
    <row r="2753" spans="1:18">
      <c r="A2753" s="626" t="s">
        <v>1804</v>
      </c>
      <c r="B2753" s="626" t="s">
        <v>2531</v>
      </c>
      <c r="C2753" s="550">
        <v>5670000</v>
      </c>
      <c r="D2753" s="550">
        <v>0</v>
      </c>
      <c r="E2753" s="550">
        <v>0</v>
      </c>
      <c r="F2753" s="550">
        <v>0</v>
      </c>
      <c r="G2753" s="550">
        <v>0</v>
      </c>
      <c r="H2753" s="550">
        <v>0</v>
      </c>
      <c r="I2753" s="550">
        <v>0</v>
      </c>
      <c r="J2753" s="550">
        <v>0</v>
      </c>
      <c r="K2753" s="550">
        <v>5670000</v>
      </c>
      <c r="L2753" s="550">
        <v>5573700</v>
      </c>
      <c r="M2753" s="550">
        <v>5573700</v>
      </c>
      <c r="N2753" s="550">
        <v>0</v>
      </c>
      <c r="O2753" s="550">
        <v>0</v>
      </c>
      <c r="P2753" s="550">
        <v>0</v>
      </c>
      <c r="Q2753" s="550">
        <v>0</v>
      </c>
      <c r="R2753" s="550">
        <v>96300</v>
      </c>
    </row>
    <row r="2754" spans="1:18">
      <c r="A2754" s="622" t="s">
        <v>1805</v>
      </c>
      <c r="B2754" s="622" t="s">
        <v>321</v>
      </c>
      <c r="C2754" s="551">
        <v>1920000</v>
      </c>
      <c r="D2754" s="551">
        <v>0</v>
      </c>
      <c r="E2754" s="551">
        <v>0</v>
      </c>
      <c r="F2754" s="551">
        <v>0</v>
      </c>
      <c r="G2754" s="551">
        <v>0</v>
      </c>
      <c r="H2754" s="551">
        <v>0</v>
      </c>
      <c r="I2754" s="551">
        <v>0</v>
      </c>
      <c r="J2754" s="551">
        <v>0</v>
      </c>
      <c r="K2754" s="551">
        <v>1920000</v>
      </c>
      <c r="L2754" s="551">
        <v>1835100</v>
      </c>
      <c r="M2754" s="551">
        <v>1835100</v>
      </c>
      <c r="N2754" s="551">
        <v>0</v>
      </c>
      <c r="O2754" s="551">
        <v>0</v>
      </c>
      <c r="P2754" s="551">
        <v>0</v>
      </c>
      <c r="Q2754" s="551">
        <v>0</v>
      </c>
      <c r="R2754" s="551">
        <v>84900</v>
      </c>
    </row>
    <row r="2755" spans="1:18">
      <c r="A2755" s="626" t="s">
        <v>1806</v>
      </c>
      <c r="B2755" s="626" t="s">
        <v>144</v>
      </c>
      <c r="C2755" s="550">
        <v>90000</v>
      </c>
      <c r="D2755" s="550">
        <v>0</v>
      </c>
      <c r="E2755" s="550">
        <v>0</v>
      </c>
      <c r="F2755" s="550">
        <v>0</v>
      </c>
      <c r="G2755" s="550"/>
      <c r="H2755" s="550">
        <v>0</v>
      </c>
      <c r="I2755" s="550"/>
      <c r="J2755" s="550">
        <v>0</v>
      </c>
      <c r="K2755" s="550">
        <v>90000</v>
      </c>
      <c r="L2755" s="550">
        <v>89400</v>
      </c>
      <c r="M2755" s="550">
        <v>89400</v>
      </c>
      <c r="N2755" s="550">
        <v>0</v>
      </c>
      <c r="O2755" s="550">
        <v>0</v>
      </c>
      <c r="P2755" s="550">
        <v>0</v>
      </c>
      <c r="Q2755" s="550">
        <v>0</v>
      </c>
      <c r="R2755" s="550">
        <v>600</v>
      </c>
    </row>
    <row r="2756" spans="1:18">
      <c r="A2756" s="626" t="s">
        <v>1806</v>
      </c>
      <c r="B2756" s="626" t="s">
        <v>204</v>
      </c>
      <c r="C2756" s="550">
        <v>1410000</v>
      </c>
      <c r="D2756" s="550">
        <v>0</v>
      </c>
      <c r="E2756" s="550">
        <v>0</v>
      </c>
      <c r="F2756" s="550">
        <v>171000</v>
      </c>
      <c r="G2756" s="550"/>
      <c r="H2756" s="550">
        <v>0</v>
      </c>
      <c r="I2756" s="550"/>
      <c r="J2756" s="550">
        <v>171000</v>
      </c>
      <c r="K2756" s="550">
        <v>1581000</v>
      </c>
      <c r="L2756" s="550">
        <v>1580700</v>
      </c>
      <c r="M2756" s="550">
        <v>1580700</v>
      </c>
      <c r="N2756" s="550">
        <v>0</v>
      </c>
      <c r="O2756" s="550">
        <v>0</v>
      </c>
      <c r="P2756" s="550">
        <v>0</v>
      </c>
      <c r="Q2756" s="550">
        <v>0</v>
      </c>
      <c r="R2756" s="550">
        <v>300</v>
      </c>
    </row>
    <row r="2757" spans="1:18">
      <c r="A2757" s="626" t="s">
        <v>1806</v>
      </c>
      <c r="B2757" s="626" t="s">
        <v>220</v>
      </c>
      <c r="C2757" s="550">
        <v>420000</v>
      </c>
      <c r="D2757" s="550">
        <v>0</v>
      </c>
      <c r="E2757" s="550">
        <v>0</v>
      </c>
      <c r="F2757" s="550">
        <v>-171000</v>
      </c>
      <c r="G2757" s="550"/>
      <c r="H2757" s="550">
        <v>0</v>
      </c>
      <c r="I2757" s="550"/>
      <c r="J2757" s="550">
        <v>-171000</v>
      </c>
      <c r="K2757" s="550">
        <v>249000</v>
      </c>
      <c r="L2757" s="550">
        <v>165000</v>
      </c>
      <c r="M2757" s="550">
        <v>165000</v>
      </c>
      <c r="N2757" s="550">
        <v>0</v>
      </c>
      <c r="O2757" s="550">
        <v>0</v>
      </c>
      <c r="P2757" s="550">
        <v>0</v>
      </c>
      <c r="Q2757" s="550">
        <v>0</v>
      </c>
      <c r="R2757" s="550">
        <v>84000</v>
      </c>
    </row>
    <row r="2758" spans="1:18">
      <c r="A2758" s="622" t="s">
        <v>1805</v>
      </c>
      <c r="B2758" s="622" t="s">
        <v>316</v>
      </c>
      <c r="C2758" s="551">
        <v>2400000</v>
      </c>
      <c r="D2758" s="551">
        <v>0</v>
      </c>
      <c r="E2758" s="551">
        <v>0</v>
      </c>
      <c r="F2758" s="551">
        <v>0</v>
      </c>
      <c r="G2758" s="551">
        <v>0</v>
      </c>
      <c r="H2758" s="551">
        <v>0</v>
      </c>
      <c r="I2758" s="551">
        <v>0</v>
      </c>
      <c r="J2758" s="551">
        <v>0</v>
      </c>
      <c r="K2758" s="551">
        <v>2400000</v>
      </c>
      <c r="L2758" s="551">
        <v>2400000</v>
      </c>
      <c r="M2758" s="551">
        <v>2400000</v>
      </c>
      <c r="N2758" s="551">
        <v>0</v>
      </c>
      <c r="O2758" s="551">
        <v>0</v>
      </c>
      <c r="P2758" s="551">
        <v>0</v>
      </c>
      <c r="Q2758" s="551">
        <v>0</v>
      </c>
      <c r="R2758" s="551">
        <v>0</v>
      </c>
    </row>
    <row r="2759" spans="1:18">
      <c r="A2759" s="626" t="s">
        <v>1806</v>
      </c>
      <c r="B2759" s="626" t="s">
        <v>318</v>
      </c>
      <c r="C2759" s="550">
        <v>2400000</v>
      </c>
      <c r="D2759" s="550">
        <v>0</v>
      </c>
      <c r="E2759" s="550">
        <v>0</v>
      </c>
      <c r="F2759" s="550">
        <v>0</v>
      </c>
      <c r="G2759" s="550"/>
      <c r="H2759" s="550">
        <v>0</v>
      </c>
      <c r="I2759" s="550"/>
      <c r="J2759" s="550">
        <v>0</v>
      </c>
      <c r="K2759" s="550">
        <v>2400000</v>
      </c>
      <c r="L2759" s="550">
        <v>2400000</v>
      </c>
      <c r="M2759" s="550">
        <v>2400000</v>
      </c>
      <c r="N2759" s="550">
        <v>0</v>
      </c>
      <c r="O2759" s="550">
        <v>0</v>
      </c>
      <c r="P2759" s="550">
        <v>0</v>
      </c>
      <c r="Q2759" s="550">
        <v>0</v>
      </c>
      <c r="R2759" s="550">
        <v>0</v>
      </c>
    </row>
    <row r="2760" spans="1:18">
      <c r="A2760" s="622" t="s">
        <v>1805</v>
      </c>
      <c r="B2760" s="622" t="s">
        <v>235</v>
      </c>
      <c r="C2760" s="551">
        <v>700000</v>
      </c>
      <c r="D2760" s="551">
        <v>0</v>
      </c>
      <c r="E2760" s="551">
        <v>0</v>
      </c>
      <c r="F2760" s="551">
        <v>0</v>
      </c>
      <c r="G2760" s="551">
        <v>0</v>
      </c>
      <c r="H2760" s="551">
        <v>0</v>
      </c>
      <c r="I2760" s="551">
        <v>0</v>
      </c>
      <c r="J2760" s="551">
        <v>0</v>
      </c>
      <c r="K2760" s="551">
        <v>700000</v>
      </c>
      <c r="L2760" s="551">
        <v>689500</v>
      </c>
      <c r="M2760" s="551">
        <v>689500</v>
      </c>
      <c r="N2760" s="551">
        <v>0</v>
      </c>
      <c r="O2760" s="551">
        <v>0</v>
      </c>
      <c r="P2760" s="551">
        <v>0</v>
      </c>
      <c r="Q2760" s="551">
        <v>0</v>
      </c>
      <c r="R2760" s="551">
        <v>10500</v>
      </c>
    </row>
    <row r="2761" spans="1:18">
      <c r="A2761" s="626" t="s">
        <v>1806</v>
      </c>
      <c r="B2761" s="626" t="s">
        <v>235</v>
      </c>
      <c r="C2761" s="550">
        <v>700000</v>
      </c>
      <c r="D2761" s="550">
        <v>0</v>
      </c>
      <c r="E2761" s="550">
        <v>0</v>
      </c>
      <c r="F2761" s="550">
        <v>0</v>
      </c>
      <c r="G2761" s="550"/>
      <c r="H2761" s="550">
        <v>0</v>
      </c>
      <c r="I2761" s="550"/>
      <c r="J2761" s="550">
        <v>0</v>
      </c>
      <c r="K2761" s="550">
        <v>700000</v>
      </c>
      <c r="L2761" s="550">
        <v>689500</v>
      </c>
      <c r="M2761" s="550">
        <v>689500</v>
      </c>
      <c r="N2761" s="550">
        <v>0</v>
      </c>
      <c r="O2761" s="550">
        <v>0</v>
      </c>
      <c r="P2761" s="550">
        <v>0</v>
      </c>
      <c r="Q2761" s="550">
        <v>0</v>
      </c>
      <c r="R2761" s="550">
        <v>10500</v>
      </c>
    </row>
    <row r="2762" spans="1:18">
      <c r="A2762" s="622" t="s">
        <v>1805</v>
      </c>
      <c r="B2762" s="622" t="s">
        <v>147</v>
      </c>
      <c r="C2762" s="551">
        <v>650000</v>
      </c>
      <c r="D2762" s="551">
        <v>0</v>
      </c>
      <c r="E2762" s="551">
        <v>0</v>
      </c>
      <c r="F2762" s="551">
        <v>0</v>
      </c>
      <c r="G2762" s="551">
        <v>0</v>
      </c>
      <c r="H2762" s="551">
        <v>0</v>
      </c>
      <c r="I2762" s="551">
        <v>0</v>
      </c>
      <c r="J2762" s="551">
        <v>0</v>
      </c>
      <c r="K2762" s="551">
        <v>650000</v>
      </c>
      <c r="L2762" s="551">
        <v>649100</v>
      </c>
      <c r="M2762" s="551">
        <v>649100</v>
      </c>
      <c r="N2762" s="551">
        <v>0</v>
      </c>
      <c r="O2762" s="551">
        <v>0</v>
      </c>
      <c r="P2762" s="551">
        <v>0</v>
      </c>
      <c r="Q2762" s="551">
        <v>0</v>
      </c>
      <c r="R2762" s="551">
        <v>900</v>
      </c>
    </row>
    <row r="2763" spans="1:18">
      <c r="A2763" s="626" t="s">
        <v>1806</v>
      </c>
      <c r="B2763" s="626" t="s">
        <v>149</v>
      </c>
      <c r="C2763" s="550">
        <v>350000</v>
      </c>
      <c r="D2763" s="550">
        <v>0</v>
      </c>
      <c r="E2763" s="550">
        <v>0</v>
      </c>
      <c r="F2763" s="550">
        <v>0</v>
      </c>
      <c r="G2763" s="550"/>
      <c r="H2763" s="550">
        <v>0</v>
      </c>
      <c r="I2763" s="550"/>
      <c r="J2763" s="550">
        <v>0</v>
      </c>
      <c r="K2763" s="550">
        <v>350000</v>
      </c>
      <c r="L2763" s="550">
        <v>350000</v>
      </c>
      <c r="M2763" s="550">
        <v>350000</v>
      </c>
      <c r="N2763" s="550">
        <v>0</v>
      </c>
      <c r="O2763" s="550">
        <v>0</v>
      </c>
      <c r="P2763" s="550">
        <v>0</v>
      </c>
      <c r="Q2763" s="550">
        <v>0</v>
      </c>
      <c r="R2763" s="550">
        <v>0</v>
      </c>
    </row>
    <row r="2764" spans="1:18">
      <c r="A2764" s="626" t="s">
        <v>1806</v>
      </c>
      <c r="B2764" s="626" t="s">
        <v>148</v>
      </c>
      <c r="C2764" s="550">
        <v>300000</v>
      </c>
      <c r="D2764" s="550">
        <v>0</v>
      </c>
      <c r="E2764" s="550">
        <v>0</v>
      </c>
      <c r="F2764" s="550">
        <v>0</v>
      </c>
      <c r="G2764" s="550"/>
      <c r="H2764" s="550">
        <v>0</v>
      </c>
      <c r="I2764" s="550"/>
      <c r="J2764" s="550">
        <v>0</v>
      </c>
      <c r="K2764" s="550">
        <v>300000</v>
      </c>
      <c r="L2764" s="550">
        <v>299100</v>
      </c>
      <c r="M2764" s="550">
        <v>299100</v>
      </c>
      <c r="N2764" s="550">
        <v>0</v>
      </c>
      <c r="O2764" s="550">
        <v>0</v>
      </c>
      <c r="P2764" s="550">
        <v>0</v>
      </c>
      <c r="Q2764" s="550">
        <v>0</v>
      </c>
      <c r="R2764" s="550">
        <v>900</v>
      </c>
    </row>
    <row r="2765" spans="1:18">
      <c r="A2765" s="626" t="s">
        <v>1804</v>
      </c>
      <c r="B2765" s="626" t="s">
        <v>2533</v>
      </c>
      <c r="C2765" s="550">
        <v>89654000</v>
      </c>
      <c r="D2765" s="550">
        <v>0</v>
      </c>
      <c r="E2765" s="550">
        <v>0</v>
      </c>
      <c r="F2765" s="550">
        <v>10000000</v>
      </c>
      <c r="G2765" s="550">
        <v>0</v>
      </c>
      <c r="H2765" s="550">
        <v>0</v>
      </c>
      <c r="I2765" s="550">
        <v>0</v>
      </c>
      <c r="J2765" s="550">
        <v>10000000</v>
      </c>
      <c r="K2765" s="550">
        <v>99654000</v>
      </c>
      <c r="L2765" s="550">
        <v>97985900</v>
      </c>
      <c r="M2765" s="550">
        <v>97985900</v>
      </c>
      <c r="N2765" s="550">
        <v>0</v>
      </c>
      <c r="O2765" s="550">
        <v>0</v>
      </c>
      <c r="P2765" s="550">
        <v>0</v>
      </c>
      <c r="Q2765" s="550">
        <v>0</v>
      </c>
      <c r="R2765" s="550">
        <v>1668100</v>
      </c>
    </row>
    <row r="2766" spans="1:18">
      <c r="A2766" s="622" t="s">
        <v>1805</v>
      </c>
      <c r="B2766" s="622" t="s">
        <v>321</v>
      </c>
      <c r="C2766" s="551">
        <v>27754000</v>
      </c>
      <c r="D2766" s="551">
        <v>0</v>
      </c>
      <c r="E2766" s="551">
        <v>0</v>
      </c>
      <c r="F2766" s="551">
        <v>19668000</v>
      </c>
      <c r="G2766" s="551">
        <v>0</v>
      </c>
      <c r="H2766" s="551">
        <v>0</v>
      </c>
      <c r="I2766" s="551">
        <v>0</v>
      </c>
      <c r="J2766" s="551">
        <v>19668000</v>
      </c>
      <c r="K2766" s="551">
        <v>47422000</v>
      </c>
      <c r="L2766" s="551">
        <v>47242000</v>
      </c>
      <c r="M2766" s="551">
        <v>47242000</v>
      </c>
      <c r="N2766" s="551">
        <v>0</v>
      </c>
      <c r="O2766" s="551">
        <v>0</v>
      </c>
      <c r="P2766" s="551">
        <v>0</v>
      </c>
      <c r="Q2766" s="551">
        <v>0</v>
      </c>
      <c r="R2766" s="551">
        <v>180000</v>
      </c>
    </row>
    <row r="2767" spans="1:18">
      <c r="A2767" s="626" t="s">
        <v>1806</v>
      </c>
      <c r="B2767" s="626" t="s">
        <v>144</v>
      </c>
      <c r="C2767" s="550">
        <v>14154000</v>
      </c>
      <c r="D2767" s="550">
        <v>0</v>
      </c>
      <c r="E2767" s="550">
        <v>0</v>
      </c>
      <c r="F2767" s="550">
        <v>3350000</v>
      </c>
      <c r="G2767" s="550"/>
      <c r="H2767" s="550">
        <v>0</v>
      </c>
      <c r="I2767" s="550"/>
      <c r="J2767" s="550">
        <v>3350000</v>
      </c>
      <c r="K2767" s="550">
        <v>17504000</v>
      </c>
      <c r="L2767" s="550">
        <v>17496000</v>
      </c>
      <c r="M2767" s="550">
        <v>17496000</v>
      </c>
      <c r="N2767" s="550">
        <v>0</v>
      </c>
      <c r="O2767" s="550">
        <v>0</v>
      </c>
      <c r="P2767" s="550">
        <v>0</v>
      </c>
      <c r="Q2767" s="550">
        <v>0</v>
      </c>
      <c r="R2767" s="550">
        <v>8000</v>
      </c>
    </row>
    <row r="2768" spans="1:18">
      <c r="A2768" s="626" t="s">
        <v>1806</v>
      </c>
      <c r="B2768" s="626" t="s">
        <v>204</v>
      </c>
      <c r="C2768" s="550">
        <v>5700000</v>
      </c>
      <c r="D2768" s="550">
        <v>0</v>
      </c>
      <c r="E2768" s="550">
        <v>0</v>
      </c>
      <c r="F2768" s="550">
        <v>1300000</v>
      </c>
      <c r="G2768" s="550"/>
      <c r="H2768" s="550">
        <v>0</v>
      </c>
      <c r="I2768" s="550"/>
      <c r="J2768" s="550">
        <v>1300000</v>
      </c>
      <c r="K2768" s="550">
        <v>7000000</v>
      </c>
      <c r="L2768" s="550">
        <v>6830000</v>
      </c>
      <c r="M2768" s="550">
        <v>6830000</v>
      </c>
      <c r="N2768" s="550">
        <v>0</v>
      </c>
      <c r="O2768" s="550">
        <v>0</v>
      </c>
      <c r="P2768" s="550">
        <v>0</v>
      </c>
      <c r="Q2768" s="550">
        <v>0</v>
      </c>
      <c r="R2768" s="550">
        <v>170000</v>
      </c>
    </row>
    <row r="2769" spans="1:18">
      <c r="A2769" s="626" t="s">
        <v>1806</v>
      </c>
      <c r="B2769" s="626" t="s">
        <v>206</v>
      </c>
      <c r="C2769" s="550">
        <v>7900000</v>
      </c>
      <c r="D2769" s="550">
        <v>0</v>
      </c>
      <c r="E2769" s="550">
        <v>0</v>
      </c>
      <c r="F2769" s="550">
        <v>15018000</v>
      </c>
      <c r="G2769" s="550"/>
      <c r="H2769" s="550">
        <v>0</v>
      </c>
      <c r="I2769" s="550"/>
      <c r="J2769" s="550">
        <v>15018000</v>
      </c>
      <c r="K2769" s="550">
        <v>22918000</v>
      </c>
      <c r="L2769" s="550">
        <v>22916000</v>
      </c>
      <c r="M2769" s="550">
        <v>22916000</v>
      </c>
      <c r="N2769" s="550">
        <v>0</v>
      </c>
      <c r="O2769" s="550">
        <v>0</v>
      </c>
      <c r="P2769" s="550">
        <v>0</v>
      </c>
      <c r="Q2769" s="550">
        <v>0</v>
      </c>
      <c r="R2769" s="550">
        <v>2000</v>
      </c>
    </row>
    <row r="2770" spans="1:18">
      <c r="A2770" s="622" t="s">
        <v>1805</v>
      </c>
      <c r="B2770" s="622" t="s">
        <v>256</v>
      </c>
      <c r="C2770" s="551">
        <v>29800000</v>
      </c>
      <c r="D2770" s="551">
        <v>0</v>
      </c>
      <c r="E2770" s="551">
        <v>0</v>
      </c>
      <c r="F2770" s="551">
        <v>-4300000</v>
      </c>
      <c r="G2770" s="551">
        <v>0</v>
      </c>
      <c r="H2770" s="551">
        <v>0</v>
      </c>
      <c r="I2770" s="551">
        <v>0</v>
      </c>
      <c r="J2770" s="551">
        <v>-4300000</v>
      </c>
      <c r="K2770" s="551">
        <v>25500000</v>
      </c>
      <c r="L2770" s="551">
        <v>25042200</v>
      </c>
      <c r="M2770" s="551">
        <v>25042200</v>
      </c>
      <c r="N2770" s="551">
        <v>0</v>
      </c>
      <c r="O2770" s="551">
        <v>0</v>
      </c>
      <c r="P2770" s="551">
        <v>0</v>
      </c>
      <c r="Q2770" s="551">
        <v>0</v>
      </c>
      <c r="R2770" s="551">
        <v>457800</v>
      </c>
    </row>
    <row r="2771" spans="1:18">
      <c r="A2771" s="626" t="s">
        <v>1806</v>
      </c>
      <c r="B2771" s="626" t="s">
        <v>215</v>
      </c>
      <c r="C2771" s="550">
        <v>29800000</v>
      </c>
      <c r="D2771" s="550">
        <v>0</v>
      </c>
      <c r="E2771" s="550">
        <v>0</v>
      </c>
      <c r="F2771" s="550">
        <v>-4300000</v>
      </c>
      <c r="G2771" s="550"/>
      <c r="H2771" s="550">
        <v>0</v>
      </c>
      <c r="I2771" s="550"/>
      <c r="J2771" s="550">
        <v>-4300000</v>
      </c>
      <c r="K2771" s="550">
        <v>25500000</v>
      </c>
      <c r="L2771" s="550">
        <v>25042200</v>
      </c>
      <c r="M2771" s="550">
        <v>25042200</v>
      </c>
      <c r="N2771" s="550">
        <v>0</v>
      </c>
      <c r="O2771" s="550">
        <v>0</v>
      </c>
      <c r="P2771" s="550">
        <v>0</v>
      </c>
      <c r="Q2771" s="550">
        <v>0</v>
      </c>
      <c r="R2771" s="550">
        <v>457800</v>
      </c>
    </row>
    <row r="2772" spans="1:18">
      <c r="A2772" s="622" t="s">
        <v>1805</v>
      </c>
      <c r="B2772" s="622" t="s">
        <v>160</v>
      </c>
      <c r="C2772" s="551">
        <v>1100000</v>
      </c>
      <c r="D2772" s="551">
        <v>0</v>
      </c>
      <c r="E2772" s="551">
        <v>0</v>
      </c>
      <c r="F2772" s="551">
        <v>1740000</v>
      </c>
      <c r="G2772" s="551">
        <v>0</v>
      </c>
      <c r="H2772" s="551">
        <v>0</v>
      </c>
      <c r="I2772" s="551">
        <v>0</v>
      </c>
      <c r="J2772" s="551">
        <v>1740000</v>
      </c>
      <c r="K2772" s="551">
        <v>2840000</v>
      </c>
      <c r="L2772" s="551">
        <v>2825420</v>
      </c>
      <c r="M2772" s="551">
        <v>2825420</v>
      </c>
      <c r="N2772" s="551">
        <v>0</v>
      </c>
      <c r="O2772" s="551">
        <v>0</v>
      </c>
      <c r="P2772" s="551">
        <v>0</v>
      </c>
      <c r="Q2772" s="551">
        <v>0</v>
      </c>
      <c r="R2772" s="551">
        <v>14580</v>
      </c>
    </row>
    <row r="2773" spans="1:18">
      <c r="A2773" s="626" t="s">
        <v>1806</v>
      </c>
      <c r="B2773" s="626" t="s">
        <v>161</v>
      </c>
      <c r="C2773" s="550">
        <v>1100000</v>
      </c>
      <c r="D2773" s="550">
        <v>0</v>
      </c>
      <c r="E2773" s="550">
        <v>0</v>
      </c>
      <c r="F2773" s="550">
        <v>1740000</v>
      </c>
      <c r="G2773" s="550"/>
      <c r="H2773" s="550">
        <v>0</v>
      </c>
      <c r="I2773" s="550"/>
      <c r="J2773" s="550">
        <v>1740000</v>
      </c>
      <c r="K2773" s="550">
        <v>2840000</v>
      </c>
      <c r="L2773" s="550">
        <v>2825420</v>
      </c>
      <c r="M2773" s="550">
        <v>2825420</v>
      </c>
      <c r="N2773" s="550">
        <v>0</v>
      </c>
      <c r="O2773" s="550">
        <v>0</v>
      </c>
      <c r="P2773" s="550">
        <v>0</v>
      </c>
      <c r="Q2773" s="550">
        <v>0</v>
      </c>
      <c r="R2773" s="550">
        <v>14580</v>
      </c>
    </row>
    <row r="2774" spans="1:18">
      <c r="A2774" s="622" t="s">
        <v>1805</v>
      </c>
      <c r="B2774" s="622" t="s">
        <v>203</v>
      </c>
      <c r="C2774" s="551">
        <v>20000000</v>
      </c>
      <c r="D2774" s="551">
        <v>0</v>
      </c>
      <c r="E2774" s="551">
        <v>0</v>
      </c>
      <c r="F2774" s="551">
        <v>-1400000</v>
      </c>
      <c r="G2774" s="551">
        <v>0</v>
      </c>
      <c r="H2774" s="551">
        <v>0</v>
      </c>
      <c r="I2774" s="551">
        <v>0</v>
      </c>
      <c r="J2774" s="551">
        <v>-1400000</v>
      </c>
      <c r="K2774" s="551">
        <v>18600000</v>
      </c>
      <c r="L2774" s="551">
        <v>17635400</v>
      </c>
      <c r="M2774" s="551">
        <v>17635400</v>
      </c>
      <c r="N2774" s="551">
        <v>0</v>
      </c>
      <c r="O2774" s="551">
        <v>0</v>
      </c>
      <c r="P2774" s="551">
        <v>0</v>
      </c>
      <c r="Q2774" s="551">
        <v>0</v>
      </c>
      <c r="R2774" s="551">
        <v>964600</v>
      </c>
    </row>
    <row r="2775" spans="1:18">
      <c r="A2775" s="626" t="s">
        <v>1806</v>
      </c>
      <c r="B2775" s="626" t="s">
        <v>203</v>
      </c>
      <c r="C2775" s="550">
        <v>20000000</v>
      </c>
      <c r="D2775" s="550">
        <v>0</v>
      </c>
      <c r="E2775" s="550">
        <v>0</v>
      </c>
      <c r="F2775" s="550">
        <v>-1400000</v>
      </c>
      <c r="G2775" s="550"/>
      <c r="H2775" s="550">
        <v>0</v>
      </c>
      <c r="I2775" s="550"/>
      <c r="J2775" s="550">
        <v>-1400000</v>
      </c>
      <c r="K2775" s="550">
        <v>18600000</v>
      </c>
      <c r="L2775" s="550">
        <v>17635400</v>
      </c>
      <c r="M2775" s="550">
        <v>17635400</v>
      </c>
      <c r="N2775" s="550">
        <v>0</v>
      </c>
      <c r="O2775" s="550">
        <v>0</v>
      </c>
      <c r="P2775" s="550">
        <v>0</v>
      </c>
      <c r="Q2775" s="550">
        <v>0</v>
      </c>
      <c r="R2775" s="550">
        <v>964600</v>
      </c>
    </row>
    <row r="2776" spans="1:18">
      <c r="A2776" s="622" t="s">
        <v>1805</v>
      </c>
      <c r="B2776" s="622" t="s">
        <v>322</v>
      </c>
      <c r="C2776" s="551">
        <v>8200000</v>
      </c>
      <c r="D2776" s="551">
        <v>0</v>
      </c>
      <c r="E2776" s="551">
        <v>0</v>
      </c>
      <c r="F2776" s="551">
        <v>-4708000</v>
      </c>
      <c r="G2776" s="551">
        <v>0</v>
      </c>
      <c r="H2776" s="551">
        <v>0</v>
      </c>
      <c r="I2776" s="551">
        <v>0</v>
      </c>
      <c r="J2776" s="551">
        <v>-4708000</v>
      </c>
      <c r="K2776" s="551">
        <v>3492000</v>
      </c>
      <c r="L2776" s="551">
        <v>3491630</v>
      </c>
      <c r="M2776" s="551">
        <v>3491630</v>
      </c>
      <c r="N2776" s="551">
        <v>0</v>
      </c>
      <c r="O2776" s="551">
        <v>0</v>
      </c>
      <c r="P2776" s="551">
        <v>0</v>
      </c>
      <c r="Q2776" s="551">
        <v>0</v>
      </c>
      <c r="R2776" s="551">
        <v>370</v>
      </c>
    </row>
    <row r="2777" spans="1:18">
      <c r="A2777" s="626" t="s">
        <v>1806</v>
      </c>
      <c r="B2777" s="626" t="s">
        <v>323</v>
      </c>
      <c r="C2777" s="550">
        <v>200000</v>
      </c>
      <c r="D2777" s="550">
        <v>0</v>
      </c>
      <c r="E2777" s="550">
        <v>0</v>
      </c>
      <c r="F2777" s="550">
        <v>-200000</v>
      </c>
      <c r="G2777" s="550"/>
      <c r="H2777" s="550">
        <v>0</v>
      </c>
      <c r="I2777" s="550"/>
      <c r="J2777" s="550">
        <v>-200000</v>
      </c>
      <c r="K2777" s="550">
        <v>0</v>
      </c>
      <c r="L2777" s="550">
        <v>0</v>
      </c>
      <c r="M2777" s="550">
        <v>0</v>
      </c>
      <c r="N2777" s="550">
        <v>0</v>
      </c>
      <c r="O2777" s="550">
        <v>0</v>
      </c>
      <c r="P2777" s="550">
        <v>0</v>
      </c>
      <c r="Q2777" s="550">
        <v>0</v>
      </c>
      <c r="R2777" s="550">
        <v>0</v>
      </c>
    </row>
    <row r="2778" spans="1:18">
      <c r="A2778" s="626" t="s">
        <v>1806</v>
      </c>
      <c r="B2778" s="626" t="s">
        <v>2488</v>
      </c>
      <c r="C2778" s="550">
        <v>8000000</v>
      </c>
      <c r="D2778" s="550">
        <v>0</v>
      </c>
      <c r="E2778" s="550">
        <v>0</v>
      </c>
      <c r="F2778" s="550">
        <v>-4508000</v>
      </c>
      <c r="G2778" s="550"/>
      <c r="H2778" s="550">
        <v>0</v>
      </c>
      <c r="I2778" s="550"/>
      <c r="J2778" s="550">
        <v>-4508000</v>
      </c>
      <c r="K2778" s="550">
        <v>3492000</v>
      </c>
      <c r="L2778" s="550">
        <v>3491630</v>
      </c>
      <c r="M2778" s="550">
        <v>3491630</v>
      </c>
      <c r="N2778" s="550">
        <v>0</v>
      </c>
      <c r="O2778" s="550">
        <v>0</v>
      </c>
      <c r="P2778" s="550">
        <v>0</v>
      </c>
      <c r="Q2778" s="550">
        <v>0</v>
      </c>
      <c r="R2778" s="550">
        <v>370</v>
      </c>
    </row>
    <row r="2779" spans="1:18">
      <c r="A2779" s="622" t="s">
        <v>1805</v>
      </c>
      <c r="B2779" s="622" t="s">
        <v>147</v>
      </c>
      <c r="C2779" s="551">
        <v>2800000</v>
      </c>
      <c r="D2779" s="551">
        <v>0</v>
      </c>
      <c r="E2779" s="551">
        <v>0</v>
      </c>
      <c r="F2779" s="551">
        <v>-1000000</v>
      </c>
      <c r="G2779" s="551">
        <v>0</v>
      </c>
      <c r="H2779" s="551">
        <v>0</v>
      </c>
      <c r="I2779" s="551">
        <v>0</v>
      </c>
      <c r="J2779" s="551">
        <v>-1000000</v>
      </c>
      <c r="K2779" s="551">
        <v>1800000</v>
      </c>
      <c r="L2779" s="551">
        <v>1749250</v>
      </c>
      <c r="M2779" s="551">
        <v>1749250</v>
      </c>
      <c r="N2779" s="551">
        <v>0</v>
      </c>
      <c r="O2779" s="551">
        <v>0</v>
      </c>
      <c r="P2779" s="551">
        <v>0</v>
      </c>
      <c r="Q2779" s="551">
        <v>0</v>
      </c>
      <c r="R2779" s="551">
        <v>50750</v>
      </c>
    </row>
    <row r="2780" spans="1:18">
      <c r="A2780" s="626" t="s">
        <v>1806</v>
      </c>
      <c r="B2780" s="626" t="s">
        <v>149</v>
      </c>
      <c r="C2780" s="550">
        <v>800000</v>
      </c>
      <c r="D2780" s="550">
        <v>0</v>
      </c>
      <c r="E2780" s="550">
        <v>0</v>
      </c>
      <c r="F2780" s="550">
        <v>0</v>
      </c>
      <c r="G2780" s="550"/>
      <c r="H2780" s="550">
        <v>0</v>
      </c>
      <c r="I2780" s="550"/>
      <c r="J2780" s="550">
        <v>0</v>
      </c>
      <c r="K2780" s="550">
        <v>800000</v>
      </c>
      <c r="L2780" s="550">
        <v>756250</v>
      </c>
      <c r="M2780" s="550">
        <v>756250</v>
      </c>
      <c r="N2780" s="550">
        <v>0</v>
      </c>
      <c r="O2780" s="550">
        <v>0</v>
      </c>
      <c r="P2780" s="550">
        <v>0</v>
      </c>
      <c r="Q2780" s="550">
        <v>0</v>
      </c>
      <c r="R2780" s="550">
        <v>43750</v>
      </c>
    </row>
    <row r="2781" spans="1:18">
      <c r="A2781" s="626" t="s">
        <v>1806</v>
      </c>
      <c r="B2781" s="626" t="s">
        <v>148</v>
      </c>
      <c r="C2781" s="550">
        <v>2000000</v>
      </c>
      <c r="D2781" s="550">
        <v>0</v>
      </c>
      <c r="E2781" s="550">
        <v>0</v>
      </c>
      <c r="F2781" s="550">
        <v>-1000000</v>
      </c>
      <c r="G2781" s="550"/>
      <c r="H2781" s="550">
        <v>0</v>
      </c>
      <c r="I2781" s="550"/>
      <c r="J2781" s="550">
        <v>-1000000</v>
      </c>
      <c r="K2781" s="550">
        <v>1000000</v>
      </c>
      <c r="L2781" s="550">
        <v>993000</v>
      </c>
      <c r="M2781" s="550">
        <v>993000</v>
      </c>
      <c r="N2781" s="550">
        <v>0</v>
      </c>
      <c r="O2781" s="550">
        <v>0</v>
      </c>
      <c r="P2781" s="550">
        <v>0</v>
      </c>
      <c r="Q2781" s="550">
        <v>0</v>
      </c>
      <c r="R2781" s="550">
        <v>7000</v>
      </c>
    </row>
    <row r="2782" spans="1:18">
      <c r="A2782" s="626" t="s">
        <v>1804</v>
      </c>
      <c r="B2782" s="626" t="s">
        <v>2534</v>
      </c>
      <c r="C2782" s="550">
        <v>16394000</v>
      </c>
      <c r="D2782" s="550">
        <v>0</v>
      </c>
      <c r="E2782" s="550">
        <v>0</v>
      </c>
      <c r="F2782" s="550">
        <v>0</v>
      </c>
      <c r="G2782" s="550">
        <v>0</v>
      </c>
      <c r="H2782" s="550">
        <v>0</v>
      </c>
      <c r="I2782" s="550">
        <v>0</v>
      </c>
      <c r="J2782" s="550">
        <v>0</v>
      </c>
      <c r="K2782" s="550">
        <v>16394000</v>
      </c>
      <c r="L2782" s="550">
        <v>16364240</v>
      </c>
      <c r="M2782" s="550">
        <v>16364240</v>
      </c>
      <c r="N2782" s="550">
        <v>0</v>
      </c>
      <c r="O2782" s="550">
        <v>0</v>
      </c>
      <c r="P2782" s="550">
        <v>0</v>
      </c>
      <c r="Q2782" s="550">
        <v>0</v>
      </c>
      <c r="R2782" s="550">
        <v>29760</v>
      </c>
    </row>
    <row r="2783" spans="1:18">
      <c r="A2783" s="622" t="s">
        <v>1805</v>
      </c>
      <c r="B2783" s="622" t="s">
        <v>321</v>
      </c>
      <c r="C2783" s="551">
        <v>4230000</v>
      </c>
      <c r="D2783" s="551">
        <v>0</v>
      </c>
      <c r="E2783" s="551">
        <v>0</v>
      </c>
      <c r="F2783" s="551">
        <v>-1245000</v>
      </c>
      <c r="G2783" s="551">
        <v>0</v>
      </c>
      <c r="H2783" s="551">
        <v>0</v>
      </c>
      <c r="I2783" s="551">
        <v>0</v>
      </c>
      <c r="J2783" s="551">
        <v>-1245000</v>
      </c>
      <c r="K2783" s="551">
        <v>2985000</v>
      </c>
      <c r="L2783" s="551">
        <v>2985000</v>
      </c>
      <c r="M2783" s="551">
        <v>2985000</v>
      </c>
      <c r="N2783" s="551">
        <v>0</v>
      </c>
      <c r="O2783" s="551">
        <v>0</v>
      </c>
      <c r="P2783" s="551">
        <v>0</v>
      </c>
      <c r="Q2783" s="551">
        <v>0</v>
      </c>
      <c r="R2783" s="551">
        <v>0</v>
      </c>
    </row>
    <row r="2784" spans="1:18">
      <c r="A2784" s="626" t="s">
        <v>1806</v>
      </c>
      <c r="B2784" s="626" t="s">
        <v>144</v>
      </c>
      <c r="C2784" s="550">
        <v>490000</v>
      </c>
      <c r="D2784" s="550">
        <v>0</v>
      </c>
      <c r="E2784" s="550">
        <v>0</v>
      </c>
      <c r="F2784" s="550">
        <v>0</v>
      </c>
      <c r="G2784" s="550"/>
      <c r="H2784" s="550">
        <v>0</v>
      </c>
      <c r="I2784" s="550"/>
      <c r="J2784" s="550">
        <v>0</v>
      </c>
      <c r="K2784" s="550">
        <v>490000</v>
      </c>
      <c r="L2784" s="550">
        <v>490000</v>
      </c>
      <c r="M2784" s="550">
        <v>490000</v>
      </c>
      <c r="N2784" s="550">
        <v>0</v>
      </c>
      <c r="O2784" s="550">
        <v>0</v>
      </c>
      <c r="P2784" s="550">
        <v>0</v>
      </c>
      <c r="Q2784" s="550">
        <v>0</v>
      </c>
      <c r="R2784" s="550">
        <v>0</v>
      </c>
    </row>
    <row r="2785" spans="1:18">
      <c r="A2785" s="626" t="s">
        <v>1806</v>
      </c>
      <c r="B2785" s="626" t="s">
        <v>204</v>
      </c>
      <c r="C2785" s="550">
        <v>3300000</v>
      </c>
      <c r="D2785" s="550">
        <v>0</v>
      </c>
      <c r="E2785" s="550">
        <v>0</v>
      </c>
      <c r="F2785" s="550">
        <v>-1073000</v>
      </c>
      <c r="G2785" s="550"/>
      <c r="H2785" s="550">
        <v>0</v>
      </c>
      <c r="I2785" s="550"/>
      <c r="J2785" s="550">
        <v>-1073000</v>
      </c>
      <c r="K2785" s="550">
        <v>2227000</v>
      </c>
      <c r="L2785" s="550">
        <v>2227000</v>
      </c>
      <c r="M2785" s="550">
        <v>2227000</v>
      </c>
      <c r="N2785" s="550">
        <v>0</v>
      </c>
      <c r="O2785" s="550">
        <v>0</v>
      </c>
      <c r="P2785" s="550">
        <v>0</v>
      </c>
      <c r="Q2785" s="550">
        <v>0</v>
      </c>
      <c r="R2785" s="550">
        <v>0</v>
      </c>
    </row>
    <row r="2786" spans="1:18">
      <c r="A2786" s="626" t="s">
        <v>1806</v>
      </c>
      <c r="B2786" s="626" t="s">
        <v>220</v>
      </c>
      <c r="C2786" s="550">
        <v>140000</v>
      </c>
      <c r="D2786" s="550">
        <v>0</v>
      </c>
      <c r="E2786" s="550">
        <v>0</v>
      </c>
      <c r="F2786" s="550">
        <v>-72000</v>
      </c>
      <c r="G2786" s="550"/>
      <c r="H2786" s="550">
        <v>0</v>
      </c>
      <c r="I2786" s="550"/>
      <c r="J2786" s="550">
        <v>-72000</v>
      </c>
      <c r="K2786" s="550">
        <v>68000</v>
      </c>
      <c r="L2786" s="550">
        <v>68000</v>
      </c>
      <c r="M2786" s="550">
        <v>68000</v>
      </c>
      <c r="N2786" s="550">
        <v>0</v>
      </c>
      <c r="O2786" s="550">
        <v>0</v>
      </c>
      <c r="P2786" s="550">
        <v>0</v>
      </c>
      <c r="Q2786" s="550">
        <v>0</v>
      </c>
      <c r="R2786" s="550">
        <v>0</v>
      </c>
    </row>
    <row r="2787" spans="1:18">
      <c r="A2787" s="626" t="s">
        <v>1806</v>
      </c>
      <c r="B2787" s="626" t="s">
        <v>206</v>
      </c>
      <c r="C2787" s="550">
        <v>300000</v>
      </c>
      <c r="D2787" s="550">
        <v>0</v>
      </c>
      <c r="E2787" s="550">
        <v>0</v>
      </c>
      <c r="F2787" s="550">
        <v>-100000</v>
      </c>
      <c r="G2787" s="550"/>
      <c r="H2787" s="550">
        <v>0</v>
      </c>
      <c r="I2787" s="550"/>
      <c r="J2787" s="550">
        <v>-100000</v>
      </c>
      <c r="K2787" s="550">
        <v>200000</v>
      </c>
      <c r="L2787" s="550">
        <v>200000</v>
      </c>
      <c r="M2787" s="550">
        <v>200000</v>
      </c>
      <c r="N2787" s="550">
        <v>0</v>
      </c>
      <c r="O2787" s="550">
        <v>0</v>
      </c>
      <c r="P2787" s="550">
        <v>0</v>
      </c>
      <c r="Q2787" s="550">
        <v>0</v>
      </c>
      <c r="R2787" s="550">
        <v>0</v>
      </c>
    </row>
    <row r="2788" spans="1:18">
      <c r="A2788" s="622" t="s">
        <v>1805</v>
      </c>
      <c r="B2788" s="622" t="s">
        <v>256</v>
      </c>
      <c r="C2788" s="551">
        <v>7700000</v>
      </c>
      <c r="D2788" s="551">
        <v>0</v>
      </c>
      <c r="E2788" s="551">
        <v>0</v>
      </c>
      <c r="F2788" s="551">
        <v>-450000</v>
      </c>
      <c r="G2788" s="551">
        <v>0</v>
      </c>
      <c r="H2788" s="551">
        <v>0</v>
      </c>
      <c r="I2788" s="551">
        <v>0</v>
      </c>
      <c r="J2788" s="551">
        <v>-450000</v>
      </c>
      <c r="K2788" s="551">
        <v>7250000</v>
      </c>
      <c r="L2788" s="551">
        <v>7250000</v>
      </c>
      <c r="M2788" s="551">
        <v>7250000</v>
      </c>
      <c r="N2788" s="551">
        <v>0</v>
      </c>
      <c r="O2788" s="551">
        <v>0</v>
      </c>
      <c r="P2788" s="551">
        <v>0</v>
      </c>
      <c r="Q2788" s="551">
        <v>0</v>
      </c>
      <c r="R2788" s="551">
        <v>0</v>
      </c>
    </row>
    <row r="2789" spans="1:18">
      <c r="A2789" s="626" t="s">
        <v>1806</v>
      </c>
      <c r="B2789" s="626" t="s">
        <v>215</v>
      </c>
      <c r="C2789" s="550">
        <v>7700000</v>
      </c>
      <c r="D2789" s="550">
        <v>0</v>
      </c>
      <c r="E2789" s="550">
        <v>0</v>
      </c>
      <c r="F2789" s="550">
        <v>-450000</v>
      </c>
      <c r="G2789" s="550"/>
      <c r="H2789" s="550">
        <v>0</v>
      </c>
      <c r="I2789" s="550"/>
      <c r="J2789" s="550">
        <v>-450000</v>
      </c>
      <c r="K2789" s="550">
        <v>7250000</v>
      </c>
      <c r="L2789" s="550">
        <v>7250000</v>
      </c>
      <c r="M2789" s="550">
        <v>7250000</v>
      </c>
      <c r="N2789" s="550">
        <v>0</v>
      </c>
      <c r="O2789" s="550">
        <v>0</v>
      </c>
      <c r="P2789" s="550">
        <v>0</v>
      </c>
      <c r="Q2789" s="550">
        <v>0</v>
      </c>
      <c r="R2789" s="550">
        <v>0</v>
      </c>
    </row>
    <row r="2790" spans="1:18">
      <c r="A2790" s="622" t="s">
        <v>1805</v>
      </c>
      <c r="B2790" s="622" t="s">
        <v>1823</v>
      </c>
      <c r="C2790" s="551">
        <v>800000</v>
      </c>
      <c r="D2790" s="551">
        <v>0</v>
      </c>
      <c r="E2790" s="551">
        <v>0</v>
      </c>
      <c r="F2790" s="551">
        <v>0</v>
      </c>
      <c r="G2790" s="551">
        <v>0</v>
      </c>
      <c r="H2790" s="551">
        <v>0</v>
      </c>
      <c r="I2790" s="551">
        <v>0</v>
      </c>
      <c r="J2790" s="551">
        <v>0</v>
      </c>
      <c r="K2790" s="551">
        <v>800000</v>
      </c>
      <c r="L2790" s="551">
        <v>800000</v>
      </c>
      <c r="M2790" s="551">
        <v>800000</v>
      </c>
      <c r="N2790" s="551">
        <v>0</v>
      </c>
      <c r="O2790" s="551">
        <v>0</v>
      </c>
      <c r="P2790" s="551">
        <v>0</v>
      </c>
      <c r="Q2790" s="551">
        <v>0</v>
      </c>
      <c r="R2790" s="551">
        <v>0</v>
      </c>
    </row>
    <row r="2791" spans="1:18">
      <c r="A2791" s="626" t="s">
        <v>1806</v>
      </c>
      <c r="B2791" s="626" t="s">
        <v>2506</v>
      </c>
      <c r="C2791" s="550">
        <v>800000</v>
      </c>
      <c r="D2791" s="550">
        <v>0</v>
      </c>
      <c r="E2791" s="550">
        <v>0</v>
      </c>
      <c r="F2791" s="550">
        <v>0</v>
      </c>
      <c r="G2791" s="550"/>
      <c r="H2791" s="550">
        <v>0</v>
      </c>
      <c r="I2791" s="550"/>
      <c r="J2791" s="550">
        <v>0</v>
      </c>
      <c r="K2791" s="550">
        <v>800000</v>
      </c>
      <c r="L2791" s="550">
        <v>800000</v>
      </c>
      <c r="M2791" s="550">
        <v>800000</v>
      </c>
      <c r="N2791" s="550">
        <v>0</v>
      </c>
      <c r="O2791" s="550">
        <v>0</v>
      </c>
      <c r="P2791" s="550">
        <v>0</v>
      </c>
      <c r="Q2791" s="550">
        <v>0</v>
      </c>
      <c r="R2791" s="550">
        <v>0</v>
      </c>
    </row>
    <row r="2792" spans="1:18">
      <c r="A2792" s="622" t="s">
        <v>1805</v>
      </c>
      <c r="B2792" s="622" t="s">
        <v>159</v>
      </c>
      <c r="C2792" s="551">
        <v>530000</v>
      </c>
      <c r="D2792" s="551">
        <v>0</v>
      </c>
      <c r="E2792" s="551">
        <v>0</v>
      </c>
      <c r="F2792" s="551">
        <v>-331000</v>
      </c>
      <c r="G2792" s="551">
        <v>0</v>
      </c>
      <c r="H2792" s="551">
        <v>0</v>
      </c>
      <c r="I2792" s="551">
        <v>0</v>
      </c>
      <c r="J2792" s="551">
        <v>-331000</v>
      </c>
      <c r="K2792" s="551">
        <v>199000</v>
      </c>
      <c r="L2792" s="551">
        <v>199000</v>
      </c>
      <c r="M2792" s="551">
        <v>199000</v>
      </c>
      <c r="N2792" s="551">
        <v>0</v>
      </c>
      <c r="O2792" s="551">
        <v>0</v>
      </c>
      <c r="P2792" s="551">
        <v>0</v>
      </c>
      <c r="Q2792" s="551">
        <v>0</v>
      </c>
      <c r="R2792" s="551">
        <v>0</v>
      </c>
    </row>
    <row r="2793" spans="1:18">
      <c r="A2793" s="626" t="s">
        <v>1806</v>
      </c>
      <c r="B2793" s="626" t="s">
        <v>159</v>
      </c>
      <c r="C2793" s="550">
        <v>530000</v>
      </c>
      <c r="D2793" s="550">
        <v>0</v>
      </c>
      <c r="E2793" s="550">
        <v>0</v>
      </c>
      <c r="F2793" s="550">
        <v>-331000</v>
      </c>
      <c r="G2793" s="550"/>
      <c r="H2793" s="550">
        <v>0</v>
      </c>
      <c r="I2793" s="550"/>
      <c r="J2793" s="550">
        <v>-331000</v>
      </c>
      <c r="K2793" s="550">
        <v>199000</v>
      </c>
      <c r="L2793" s="550">
        <v>199000</v>
      </c>
      <c r="M2793" s="550">
        <v>199000</v>
      </c>
      <c r="N2793" s="550">
        <v>0</v>
      </c>
      <c r="O2793" s="550">
        <v>0</v>
      </c>
      <c r="P2793" s="550">
        <v>0</v>
      </c>
      <c r="Q2793" s="550">
        <v>0</v>
      </c>
      <c r="R2793" s="550">
        <v>0</v>
      </c>
    </row>
    <row r="2794" spans="1:18">
      <c r="A2794" s="622" t="s">
        <v>1805</v>
      </c>
      <c r="B2794" s="622" t="s">
        <v>2456</v>
      </c>
      <c r="C2794" s="551">
        <v>500000</v>
      </c>
      <c r="D2794" s="551">
        <v>0</v>
      </c>
      <c r="E2794" s="551">
        <v>0</v>
      </c>
      <c r="F2794" s="551">
        <v>0</v>
      </c>
      <c r="G2794" s="551">
        <v>0</v>
      </c>
      <c r="H2794" s="551">
        <v>0</v>
      </c>
      <c r="I2794" s="551">
        <v>0</v>
      </c>
      <c r="J2794" s="551">
        <v>0</v>
      </c>
      <c r="K2794" s="551">
        <v>500000</v>
      </c>
      <c r="L2794" s="551">
        <v>500000</v>
      </c>
      <c r="M2794" s="551">
        <v>500000</v>
      </c>
      <c r="N2794" s="551">
        <v>0</v>
      </c>
      <c r="O2794" s="551">
        <v>0</v>
      </c>
      <c r="P2794" s="551">
        <v>0</v>
      </c>
      <c r="Q2794" s="551">
        <v>0</v>
      </c>
      <c r="R2794" s="551">
        <v>0</v>
      </c>
    </row>
    <row r="2795" spans="1:18">
      <c r="A2795" s="626" t="s">
        <v>1806</v>
      </c>
      <c r="B2795" s="626" t="s">
        <v>2456</v>
      </c>
      <c r="C2795" s="550">
        <v>500000</v>
      </c>
      <c r="D2795" s="550">
        <v>0</v>
      </c>
      <c r="E2795" s="550">
        <v>0</v>
      </c>
      <c r="F2795" s="550">
        <v>0</v>
      </c>
      <c r="G2795" s="550"/>
      <c r="H2795" s="550">
        <v>0</v>
      </c>
      <c r="I2795" s="550"/>
      <c r="J2795" s="550">
        <v>0</v>
      </c>
      <c r="K2795" s="550">
        <v>500000</v>
      </c>
      <c r="L2795" s="550">
        <v>500000</v>
      </c>
      <c r="M2795" s="550">
        <v>500000</v>
      </c>
      <c r="N2795" s="550">
        <v>0</v>
      </c>
      <c r="O2795" s="550">
        <v>0</v>
      </c>
      <c r="P2795" s="550">
        <v>0</v>
      </c>
      <c r="Q2795" s="550">
        <v>0</v>
      </c>
      <c r="R2795" s="550">
        <v>0</v>
      </c>
    </row>
    <row r="2796" spans="1:18">
      <c r="A2796" s="622" t="s">
        <v>1805</v>
      </c>
      <c r="B2796" s="622" t="s">
        <v>1851</v>
      </c>
      <c r="C2796" s="551">
        <v>1454000</v>
      </c>
      <c r="D2796" s="551">
        <v>0</v>
      </c>
      <c r="E2796" s="551">
        <v>0</v>
      </c>
      <c r="F2796" s="551">
        <v>2499000</v>
      </c>
      <c r="G2796" s="551">
        <v>0</v>
      </c>
      <c r="H2796" s="551">
        <v>0</v>
      </c>
      <c r="I2796" s="551">
        <v>0</v>
      </c>
      <c r="J2796" s="551">
        <v>2499000</v>
      </c>
      <c r="K2796" s="551">
        <v>3953000</v>
      </c>
      <c r="L2796" s="551">
        <v>3923440</v>
      </c>
      <c r="M2796" s="551">
        <v>3923440</v>
      </c>
      <c r="N2796" s="551">
        <v>0</v>
      </c>
      <c r="O2796" s="551">
        <v>0</v>
      </c>
      <c r="P2796" s="551">
        <v>0</v>
      </c>
      <c r="Q2796" s="551">
        <v>0</v>
      </c>
      <c r="R2796" s="551">
        <v>29560</v>
      </c>
    </row>
    <row r="2797" spans="1:18">
      <c r="A2797" s="626" t="s">
        <v>1806</v>
      </c>
      <c r="B2797" s="626" t="s">
        <v>1851</v>
      </c>
      <c r="C2797" s="550">
        <v>1454000</v>
      </c>
      <c r="D2797" s="550">
        <v>0</v>
      </c>
      <c r="E2797" s="550">
        <v>0</v>
      </c>
      <c r="F2797" s="550">
        <v>2499000</v>
      </c>
      <c r="G2797" s="550"/>
      <c r="H2797" s="550">
        <v>0</v>
      </c>
      <c r="I2797" s="550"/>
      <c r="J2797" s="550">
        <v>2499000</v>
      </c>
      <c r="K2797" s="550">
        <v>3953000</v>
      </c>
      <c r="L2797" s="550">
        <v>3923440</v>
      </c>
      <c r="M2797" s="550">
        <v>3923440</v>
      </c>
      <c r="N2797" s="550">
        <v>0</v>
      </c>
      <c r="O2797" s="550">
        <v>0</v>
      </c>
      <c r="P2797" s="550">
        <v>0</v>
      </c>
      <c r="Q2797" s="550">
        <v>0</v>
      </c>
      <c r="R2797" s="550">
        <v>29560</v>
      </c>
    </row>
    <row r="2798" spans="1:18">
      <c r="A2798" s="622" t="s">
        <v>1805</v>
      </c>
      <c r="B2798" s="622" t="s">
        <v>322</v>
      </c>
      <c r="C2798" s="551">
        <v>400000</v>
      </c>
      <c r="D2798" s="551">
        <v>0</v>
      </c>
      <c r="E2798" s="551">
        <v>0</v>
      </c>
      <c r="F2798" s="551">
        <v>-292000</v>
      </c>
      <c r="G2798" s="551">
        <v>0</v>
      </c>
      <c r="H2798" s="551">
        <v>0</v>
      </c>
      <c r="I2798" s="551">
        <v>0</v>
      </c>
      <c r="J2798" s="551">
        <v>-292000</v>
      </c>
      <c r="K2798" s="551">
        <v>108000</v>
      </c>
      <c r="L2798" s="551">
        <v>107900</v>
      </c>
      <c r="M2798" s="551">
        <v>107900</v>
      </c>
      <c r="N2798" s="551">
        <v>0</v>
      </c>
      <c r="O2798" s="551">
        <v>0</v>
      </c>
      <c r="P2798" s="551">
        <v>0</v>
      </c>
      <c r="Q2798" s="551">
        <v>0</v>
      </c>
      <c r="R2798" s="551">
        <v>100</v>
      </c>
    </row>
    <row r="2799" spans="1:18">
      <c r="A2799" s="626" t="s">
        <v>1806</v>
      </c>
      <c r="B2799" s="626" t="s">
        <v>323</v>
      </c>
      <c r="C2799" s="550">
        <v>400000</v>
      </c>
      <c r="D2799" s="550">
        <v>0</v>
      </c>
      <c r="E2799" s="550">
        <v>0</v>
      </c>
      <c r="F2799" s="550">
        <v>-292000</v>
      </c>
      <c r="G2799" s="550"/>
      <c r="H2799" s="550">
        <v>0</v>
      </c>
      <c r="I2799" s="550"/>
      <c r="J2799" s="550">
        <v>-292000</v>
      </c>
      <c r="K2799" s="550">
        <v>108000</v>
      </c>
      <c r="L2799" s="550">
        <v>107900</v>
      </c>
      <c r="M2799" s="550">
        <v>107900</v>
      </c>
      <c r="N2799" s="550">
        <v>0</v>
      </c>
      <c r="O2799" s="550">
        <v>0</v>
      </c>
      <c r="P2799" s="550">
        <v>0</v>
      </c>
      <c r="Q2799" s="550">
        <v>0</v>
      </c>
      <c r="R2799" s="550">
        <v>100</v>
      </c>
    </row>
    <row r="2800" spans="1:18">
      <c r="A2800" s="622" t="s">
        <v>1805</v>
      </c>
      <c r="B2800" s="622" t="s">
        <v>147</v>
      </c>
      <c r="C2800" s="551">
        <v>780000</v>
      </c>
      <c r="D2800" s="551">
        <v>0</v>
      </c>
      <c r="E2800" s="551">
        <v>0</v>
      </c>
      <c r="F2800" s="551">
        <v>-181000</v>
      </c>
      <c r="G2800" s="551">
        <v>0</v>
      </c>
      <c r="H2800" s="551">
        <v>0</v>
      </c>
      <c r="I2800" s="551">
        <v>0</v>
      </c>
      <c r="J2800" s="551">
        <v>-181000</v>
      </c>
      <c r="K2800" s="551">
        <v>599000</v>
      </c>
      <c r="L2800" s="551">
        <v>598900</v>
      </c>
      <c r="M2800" s="551">
        <v>598900</v>
      </c>
      <c r="N2800" s="551">
        <v>0</v>
      </c>
      <c r="O2800" s="551">
        <v>0</v>
      </c>
      <c r="P2800" s="551">
        <v>0</v>
      </c>
      <c r="Q2800" s="551">
        <v>0</v>
      </c>
      <c r="R2800" s="551">
        <v>100</v>
      </c>
    </row>
    <row r="2801" spans="1:18">
      <c r="A2801" s="626" t="s">
        <v>1806</v>
      </c>
      <c r="B2801" s="626" t="s">
        <v>148</v>
      </c>
      <c r="C2801" s="550">
        <v>780000</v>
      </c>
      <c r="D2801" s="550">
        <v>0</v>
      </c>
      <c r="E2801" s="550">
        <v>0</v>
      </c>
      <c r="F2801" s="550">
        <v>-181000</v>
      </c>
      <c r="G2801" s="550"/>
      <c r="H2801" s="550">
        <v>0</v>
      </c>
      <c r="I2801" s="550"/>
      <c r="J2801" s="550">
        <v>-181000</v>
      </c>
      <c r="K2801" s="550">
        <v>599000</v>
      </c>
      <c r="L2801" s="550">
        <v>598900</v>
      </c>
      <c r="M2801" s="550">
        <v>598900</v>
      </c>
      <c r="N2801" s="550">
        <v>0</v>
      </c>
      <c r="O2801" s="550">
        <v>0</v>
      </c>
      <c r="P2801" s="550">
        <v>0</v>
      </c>
      <c r="Q2801" s="550">
        <v>0</v>
      </c>
      <c r="R2801" s="550">
        <v>100</v>
      </c>
    </row>
    <row r="2802" spans="1:18">
      <c r="A2802" s="626" t="s">
        <v>1804</v>
      </c>
      <c r="B2802" s="626" t="s">
        <v>409</v>
      </c>
      <c r="C2802" s="550">
        <v>75000000</v>
      </c>
      <c r="D2802" s="550">
        <v>0</v>
      </c>
      <c r="E2802" s="550">
        <v>0</v>
      </c>
      <c r="F2802" s="550">
        <v>0</v>
      </c>
      <c r="G2802" s="550">
        <v>0</v>
      </c>
      <c r="H2802" s="550">
        <v>0</v>
      </c>
      <c r="I2802" s="550">
        <v>0</v>
      </c>
      <c r="J2802" s="550">
        <v>0</v>
      </c>
      <c r="K2802" s="550">
        <v>75000000</v>
      </c>
      <c r="L2802" s="550">
        <v>74698640</v>
      </c>
      <c r="M2802" s="550">
        <v>74698640</v>
      </c>
      <c r="N2802" s="550">
        <v>0</v>
      </c>
      <c r="O2802" s="550">
        <v>0</v>
      </c>
      <c r="P2802" s="550">
        <v>0</v>
      </c>
      <c r="Q2802" s="550">
        <v>0</v>
      </c>
      <c r="R2802" s="550">
        <v>301360</v>
      </c>
    </row>
    <row r="2803" spans="1:18">
      <c r="A2803" s="622" t="s">
        <v>1805</v>
      </c>
      <c r="B2803" s="622" t="s">
        <v>321</v>
      </c>
      <c r="C2803" s="551">
        <v>18237000</v>
      </c>
      <c r="D2803" s="551">
        <v>0</v>
      </c>
      <c r="E2803" s="551">
        <v>0</v>
      </c>
      <c r="F2803" s="551">
        <v>0</v>
      </c>
      <c r="G2803" s="551">
        <v>0</v>
      </c>
      <c r="H2803" s="551">
        <v>0</v>
      </c>
      <c r="I2803" s="551">
        <v>0</v>
      </c>
      <c r="J2803" s="551">
        <v>0</v>
      </c>
      <c r="K2803" s="551">
        <v>18237000</v>
      </c>
      <c r="L2803" s="551">
        <v>18231410</v>
      </c>
      <c r="M2803" s="551">
        <v>18231410</v>
      </c>
      <c r="N2803" s="551">
        <v>0</v>
      </c>
      <c r="O2803" s="551">
        <v>0</v>
      </c>
      <c r="P2803" s="551">
        <v>0</v>
      </c>
      <c r="Q2803" s="551">
        <v>0</v>
      </c>
      <c r="R2803" s="551">
        <v>5590</v>
      </c>
    </row>
    <row r="2804" spans="1:18">
      <c r="A2804" s="626" t="s">
        <v>1806</v>
      </c>
      <c r="B2804" s="626" t="s">
        <v>144</v>
      </c>
      <c r="C2804" s="550">
        <v>12207000</v>
      </c>
      <c r="D2804" s="550">
        <v>0</v>
      </c>
      <c r="E2804" s="550">
        <v>0</v>
      </c>
      <c r="F2804" s="550">
        <v>0</v>
      </c>
      <c r="G2804" s="550"/>
      <c r="H2804" s="550">
        <v>0</v>
      </c>
      <c r="I2804" s="550"/>
      <c r="J2804" s="550">
        <v>0</v>
      </c>
      <c r="K2804" s="550">
        <v>12207000</v>
      </c>
      <c r="L2804" s="550">
        <v>12203410</v>
      </c>
      <c r="M2804" s="550">
        <v>12203410</v>
      </c>
      <c r="N2804" s="550">
        <v>0</v>
      </c>
      <c r="O2804" s="550">
        <v>0</v>
      </c>
      <c r="P2804" s="550">
        <v>0</v>
      </c>
      <c r="Q2804" s="550">
        <v>0</v>
      </c>
      <c r="R2804" s="550">
        <v>3590</v>
      </c>
    </row>
    <row r="2805" spans="1:18">
      <c r="A2805" s="626" t="s">
        <v>1806</v>
      </c>
      <c r="B2805" s="626" t="s">
        <v>220</v>
      </c>
      <c r="C2805" s="550">
        <v>6030000</v>
      </c>
      <c r="D2805" s="550">
        <v>0</v>
      </c>
      <c r="E2805" s="550">
        <v>0</v>
      </c>
      <c r="F2805" s="550">
        <v>0</v>
      </c>
      <c r="G2805" s="550"/>
      <c r="H2805" s="550">
        <v>0</v>
      </c>
      <c r="I2805" s="550"/>
      <c r="J2805" s="550">
        <v>0</v>
      </c>
      <c r="K2805" s="550">
        <v>6030000</v>
      </c>
      <c r="L2805" s="550">
        <v>6028000</v>
      </c>
      <c r="M2805" s="550">
        <v>6028000</v>
      </c>
      <c r="N2805" s="550">
        <v>0</v>
      </c>
      <c r="O2805" s="550">
        <v>0</v>
      </c>
      <c r="P2805" s="550">
        <v>0</v>
      </c>
      <c r="Q2805" s="550">
        <v>0</v>
      </c>
      <c r="R2805" s="550">
        <v>2000</v>
      </c>
    </row>
    <row r="2806" spans="1:18">
      <c r="A2806" s="622" t="s">
        <v>1805</v>
      </c>
      <c r="B2806" s="622" t="s">
        <v>278</v>
      </c>
      <c r="C2806" s="551">
        <v>900000</v>
      </c>
      <c r="D2806" s="551">
        <v>0</v>
      </c>
      <c r="E2806" s="551">
        <v>0</v>
      </c>
      <c r="F2806" s="551">
        <v>0</v>
      </c>
      <c r="G2806" s="551">
        <v>0</v>
      </c>
      <c r="H2806" s="551">
        <v>0</v>
      </c>
      <c r="I2806" s="551">
        <v>0</v>
      </c>
      <c r="J2806" s="551">
        <v>0</v>
      </c>
      <c r="K2806" s="551">
        <v>900000</v>
      </c>
      <c r="L2806" s="551">
        <v>896700</v>
      </c>
      <c r="M2806" s="551">
        <v>896700</v>
      </c>
      <c r="N2806" s="551">
        <v>0</v>
      </c>
      <c r="O2806" s="551">
        <v>0</v>
      </c>
      <c r="P2806" s="551">
        <v>0</v>
      </c>
      <c r="Q2806" s="551">
        <v>0</v>
      </c>
      <c r="R2806" s="551">
        <v>3300</v>
      </c>
    </row>
    <row r="2807" spans="1:18">
      <c r="A2807" s="626" t="s">
        <v>1806</v>
      </c>
      <c r="B2807" s="626" t="s">
        <v>1280</v>
      </c>
      <c r="C2807" s="550">
        <v>900000</v>
      </c>
      <c r="D2807" s="550">
        <v>0</v>
      </c>
      <c r="E2807" s="550">
        <v>0</v>
      </c>
      <c r="F2807" s="550">
        <v>0</v>
      </c>
      <c r="G2807" s="550"/>
      <c r="H2807" s="550">
        <v>0</v>
      </c>
      <c r="I2807" s="550"/>
      <c r="J2807" s="550">
        <v>0</v>
      </c>
      <c r="K2807" s="550">
        <v>900000</v>
      </c>
      <c r="L2807" s="550">
        <v>896700</v>
      </c>
      <c r="M2807" s="550">
        <v>896700</v>
      </c>
      <c r="N2807" s="550">
        <v>0</v>
      </c>
      <c r="O2807" s="550">
        <v>0</v>
      </c>
      <c r="P2807" s="550">
        <v>0</v>
      </c>
      <c r="Q2807" s="550">
        <v>0</v>
      </c>
      <c r="R2807" s="550">
        <v>3300</v>
      </c>
    </row>
    <row r="2808" spans="1:18">
      <c r="A2808" s="622" t="s">
        <v>1805</v>
      </c>
      <c r="B2808" s="622" t="s">
        <v>316</v>
      </c>
      <c r="C2808" s="551">
        <v>17400000</v>
      </c>
      <c r="D2808" s="551">
        <v>0</v>
      </c>
      <c r="E2808" s="551">
        <v>0</v>
      </c>
      <c r="F2808" s="551">
        <v>0</v>
      </c>
      <c r="G2808" s="551">
        <v>0</v>
      </c>
      <c r="H2808" s="551">
        <v>0</v>
      </c>
      <c r="I2808" s="551">
        <v>0</v>
      </c>
      <c r="J2808" s="551">
        <v>0</v>
      </c>
      <c r="K2808" s="551">
        <v>17400000</v>
      </c>
      <c r="L2808" s="551">
        <v>17400000</v>
      </c>
      <c r="M2808" s="551">
        <v>17400000</v>
      </c>
      <c r="N2808" s="551">
        <v>0</v>
      </c>
      <c r="O2808" s="551">
        <v>0</v>
      </c>
      <c r="P2808" s="551">
        <v>0</v>
      </c>
      <c r="Q2808" s="551">
        <v>0</v>
      </c>
      <c r="R2808" s="551">
        <v>0</v>
      </c>
    </row>
    <row r="2809" spans="1:18">
      <c r="A2809" s="626" t="s">
        <v>1806</v>
      </c>
      <c r="B2809" s="626" t="s">
        <v>318</v>
      </c>
      <c r="C2809" s="550">
        <v>17400000</v>
      </c>
      <c r="D2809" s="550">
        <v>0</v>
      </c>
      <c r="E2809" s="550">
        <v>0</v>
      </c>
      <c r="F2809" s="550">
        <v>0</v>
      </c>
      <c r="G2809" s="550"/>
      <c r="H2809" s="550">
        <v>0</v>
      </c>
      <c r="I2809" s="550"/>
      <c r="J2809" s="550">
        <v>0</v>
      </c>
      <c r="K2809" s="550">
        <v>17400000</v>
      </c>
      <c r="L2809" s="550">
        <v>17400000</v>
      </c>
      <c r="M2809" s="550">
        <v>17400000</v>
      </c>
      <c r="N2809" s="550">
        <v>0</v>
      </c>
      <c r="O2809" s="550">
        <v>0</v>
      </c>
      <c r="P2809" s="550">
        <v>0</v>
      </c>
      <c r="Q2809" s="550">
        <v>0</v>
      </c>
      <c r="R2809" s="550">
        <v>0</v>
      </c>
    </row>
    <row r="2810" spans="1:18">
      <c r="A2810" s="622" t="s">
        <v>1805</v>
      </c>
      <c r="B2810" s="622" t="s">
        <v>1823</v>
      </c>
      <c r="C2810" s="551">
        <v>660000</v>
      </c>
      <c r="D2810" s="551">
        <v>0</v>
      </c>
      <c r="E2810" s="551">
        <v>0</v>
      </c>
      <c r="F2810" s="551">
        <v>0</v>
      </c>
      <c r="G2810" s="551">
        <v>0</v>
      </c>
      <c r="H2810" s="551">
        <v>0</v>
      </c>
      <c r="I2810" s="551">
        <v>0</v>
      </c>
      <c r="J2810" s="551">
        <v>0</v>
      </c>
      <c r="K2810" s="551">
        <v>660000</v>
      </c>
      <c r="L2810" s="551">
        <v>605000</v>
      </c>
      <c r="M2810" s="551">
        <v>605000</v>
      </c>
      <c r="N2810" s="551">
        <v>0</v>
      </c>
      <c r="O2810" s="551">
        <v>0</v>
      </c>
      <c r="P2810" s="551">
        <v>0</v>
      </c>
      <c r="Q2810" s="551">
        <v>0</v>
      </c>
      <c r="R2810" s="551">
        <v>55000</v>
      </c>
    </row>
    <row r="2811" spans="1:18">
      <c r="A2811" s="626" t="s">
        <v>1806</v>
      </c>
      <c r="B2811" s="626" t="s">
        <v>260</v>
      </c>
      <c r="C2811" s="550">
        <v>660000</v>
      </c>
      <c r="D2811" s="550">
        <v>0</v>
      </c>
      <c r="E2811" s="550">
        <v>0</v>
      </c>
      <c r="F2811" s="550">
        <v>0</v>
      </c>
      <c r="G2811" s="550"/>
      <c r="H2811" s="550">
        <v>0</v>
      </c>
      <c r="I2811" s="550"/>
      <c r="J2811" s="550">
        <v>0</v>
      </c>
      <c r="K2811" s="550">
        <v>660000</v>
      </c>
      <c r="L2811" s="550">
        <v>605000</v>
      </c>
      <c r="M2811" s="550">
        <v>605000</v>
      </c>
      <c r="N2811" s="550">
        <v>0</v>
      </c>
      <c r="O2811" s="550">
        <v>0</v>
      </c>
      <c r="P2811" s="550">
        <v>0</v>
      </c>
      <c r="Q2811" s="550">
        <v>0</v>
      </c>
      <c r="R2811" s="550">
        <v>55000</v>
      </c>
    </row>
    <row r="2812" spans="1:18">
      <c r="A2812" s="622" t="s">
        <v>1805</v>
      </c>
      <c r="B2812" s="622" t="s">
        <v>313</v>
      </c>
      <c r="C2812" s="551">
        <v>25892000</v>
      </c>
      <c r="D2812" s="551">
        <v>0</v>
      </c>
      <c r="E2812" s="551">
        <v>0</v>
      </c>
      <c r="F2812" s="551">
        <v>0</v>
      </c>
      <c r="G2812" s="551">
        <v>0</v>
      </c>
      <c r="H2812" s="551">
        <v>0</v>
      </c>
      <c r="I2812" s="551">
        <v>0</v>
      </c>
      <c r="J2812" s="551">
        <v>0</v>
      </c>
      <c r="K2812" s="551">
        <v>25892000</v>
      </c>
      <c r="L2812" s="551">
        <v>25848410</v>
      </c>
      <c r="M2812" s="551">
        <v>25848410</v>
      </c>
      <c r="N2812" s="551">
        <v>0</v>
      </c>
      <c r="O2812" s="551">
        <v>0</v>
      </c>
      <c r="P2812" s="551">
        <v>0</v>
      </c>
      <c r="Q2812" s="551">
        <v>0</v>
      </c>
      <c r="R2812" s="551">
        <v>43590</v>
      </c>
    </row>
    <row r="2813" spans="1:18">
      <c r="A2813" s="622" t="s">
        <v>1806</v>
      </c>
      <c r="B2813" s="622" t="s">
        <v>2401</v>
      </c>
      <c r="C2813" s="550">
        <v>24892000</v>
      </c>
      <c r="D2813" s="550">
        <v>0</v>
      </c>
      <c r="E2813" s="550">
        <v>0</v>
      </c>
      <c r="F2813" s="550">
        <v>0</v>
      </c>
      <c r="G2813" s="550"/>
      <c r="H2813" s="550">
        <v>0</v>
      </c>
      <c r="I2813" s="550"/>
      <c r="J2813" s="550">
        <v>0</v>
      </c>
      <c r="K2813" s="550">
        <v>24892000</v>
      </c>
      <c r="L2813" s="550">
        <v>24892000</v>
      </c>
      <c r="M2813" s="550">
        <v>24892000</v>
      </c>
      <c r="N2813" s="550">
        <v>0</v>
      </c>
      <c r="O2813" s="550">
        <v>0</v>
      </c>
      <c r="P2813" s="550">
        <v>0</v>
      </c>
      <c r="Q2813" s="550">
        <v>0</v>
      </c>
      <c r="R2813" s="550">
        <v>0</v>
      </c>
    </row>
    <row r="2814" spans="1:18">
      <c r="A2814" s="626" t="s">
        <v>1806</v>
      </c>
      <c r="B2814" s="626" t="s">
        <v>2568</v>
      </c>
      <c r="C2814" s="550">
        <v>1000000</v>
      </c>
      <c r="D2814" s="550">
        <v>0</v>
      </c>
      <c r="E2814" s="550">
        <v>0</v>
      </c>
      <c r="F2814" s="550">
        <v>0</v>
      </c>
      <c r="G2814" s="550"/>
      <c r="H2814" s="550">
        <v>0</v>
      </c>
      <c r="I2814" s="550"/>
      <c r="J2814" s="550">
        <v>0</v>
      </c>
      <c r="K2814" s="550">
        <v>1000000</v>
      </c>
      <c r="L2814" s="550">
        <v>956410</v>
      </c>
      <c r="M2814" s="550">
        <v>956410</v>
      </c>
      <c r="N2814" s="550">
        <v>0</v>
      </c>
      <c r="O2814" s="550">
        <v>0</v>
      </c>
      <c r="P2814" s="550">
        <v>0</v>
      </c>
      <c r="Q2814" s="550">
        <v>0</v>
      </c>
      <c r="R2814" s="550">
        <v>43590</v>
      </c>
    </row>
    <row r="2815" spans="1:18">
      <c r="A2815" s="622" t="s">
        <v>1805</v>
      </c>
      <c r="B2815" s="622" t="s">
        <v>2592</v>
      </c>
      <c r="C2815" s="551">
        <v>3741000</v>
      </c>
      <c r="D2815" s="551">
        <v>0</v>
      </c>
      <c r="E2815" s="551">
        <v>0</v>
      </c>
      <c r="F2815" s="551">
        <v>0</v>
      </c>
      <c r="G2815" s="551">
        <v>0</v>
      </c>
      <c r="H2815" s="551">
        <v>0</v>
      </c>
      <c r="I2815" s="551">
        <v>0</v>
      </c>
      <c r="J2815" s="551">
        <v>0</v>
      </c>
      <c r="K2815" s="551">
        <v>3741000</v>
      </c>
      <c r="L2815" s="551">
        <v>3741000</v>
      </c>
      <c r="M2815" s="551">
        <v>3741000</v>
      </c>
      <c r="N2815" s="551">
        <v>0</v>
      </c>
      <c r="O2815" s="551">
        <v>0</v>
      </c>
      <c r="P2815" s="551">
        <v>0</v>
      </c>
      <c r="Q2815" s="551">
        <v>0</v>
      </c>
      <c r="R2815" s="551">
        <v>0</v>
      </c>
    </row>
    <row r="2816" spans="1:18">
      <c r="A2816" s="626" t="s">
        <v>1806</v>
      </c>
      <c r="B2816" s="626" t="s">
        <v>2592</v>
      </c>
      <c r="C2816" s="550">
        <v>3741000</v>
      </c>
      <c r="D2816" s="550">
        <v>0</v>
      </c>
      <c r="E2816" s="550">
        <v>0</v>
      </c>
      <c r="F2816" s="550">
        <v>0</v>
      </c>
      <c r="G2816" s="550"/>
      <c r="H2816" s="550">
        <v>0</v>
      </c>
      <c r="I2816" s="550"/>
      <c r="J2816" s="550">
        <v>0</v>
      </c>
      <c r="K2816" s="550">
        <v>3741000</v>
      </c>
      <c r="L2816" s="550">
        <v>3741000</v>
      </c>
      <c r="M2816" s="550">
        <v>3741000</v>
      </c>
      <c r="N2816" s="550">
        <v>0</v>
      </c>
      <c r="O2816" s="550">
        <v>0</v>
      </c>
      <c r="P2816" s="550">
        <v>0</v>
      </c>
      <c r="Q2816" s="550">
        <v>0</v>
      </c>
      <c r="R2816" s="550">
        <v>0</v>
      </c>
    </row>
    <row r="2817" spans="1:18">
      <c r="A2817" s="622" t="s">
        <v>1805</v>
      </c>
      <c r="B2817" s="622" t="s">
        <v>298</v>
      </c>
      <c r="C2817" s="551">
        <v>4440000</v>
      </c>
      <c r="D2817" s="551">
        <v>0</v>
      </c>
      <c r="E2817" s="551">
        <v>0</v>
      </c>
      <c r="F2817" s="551">
        <v>0</v>
      </c>
      <c r="G2817" s="551">
        <v>0</v>
      </c>
      <c r="H2817" s="551">
        <v>0</v>
      </c>
      <c r="I2817" s="551">
        <v>0</v>
      </c>
      <c r="J2817" s="551">
        <v>0</v>
      </c>
      <c r="K2817" s="551">
        <v>4440000</v>
      </c>
      <c r="L2817" s="551">
        <v>4253370</v>
      </c>
      <c r="M2817" s="551">
        <v>4253370</v>
      </c>
      <c r="N2817" s="551">
        <v>0</v>
      </c>
      <c r="O2817" s="551">
        <v>0</v>
      </c>
      <c r="P2817" s="551">
        <v>0</v>
      </c>
      <c r="Q2817" s="551">
        <v>0</v>
      </c>
      <c r="R2817" s="551">
        <v>186630</v>
      </c>
    </row>
    <row r="2818" spans="1:18">
      <c r="A2818" s="626" t="s">
        <v>1806</v>
      </c>
      <c r="B2818" s="626" t="s">
        <v>2404</v>
      </c>
      <c r="C2818" s="550">
        <v>96000</v>
      </c>
      <c r="D2818" s="550">
        <v>0</v>
      </c>
      <c r="E2818" s="550">
        <v>0</v>
      </c>
      <c r="F2818" s="550">
        <v>0</v>
      </c>
      <c r="G2818" s="550"/>
      <c r="H2818" s="550">
        <v>0</v>
      </c>
      <c r="I2818" s="550"/>
      <c r="J2818" s="550">
        <v>0</v>
      </c>
      <c r="K2818" s="550">
        <v>96000</v>
      </c>
      <c r="L2818" s="550">
        <v>89480</v>
      </c>
      <c r="M2818" s="550">
        <v>89480</v>
      </c>
      <c r="N2818" s="550">
        <v>0</v>
      </c>
      <c r="O2818" s="550">
        <v>0</v>
      </c>
      <c r="P2818" s="550">
        <v>0</v>
      </c>
      <c r="Q2818" s="550">
        <v>0</v>
      </c>
      <c r="R2818" s="550">
        <v>6520</v>
      </c>
    </row>
    <row r="2819" spans="1:18">
      <c r="A2819" s="626" t="s">
        <v>1806</v>
      </c>
      <c r="B2819" s="626" t="s">
        <v>2602</v>
      </c>
      <c r="C2819" s="550">
        <v>2028000</v>
      </c>
      <c r="D2819" s="550">
        <v>0</v>
      </c>
      <c r="E2819" s="550">
        <v>0</v>
      </c>
      <c r="F2819" s="550">
        <v>0</v>
      </c>
      <c r="G2819" s="550"/>
      <c r="H2819" s="550">
        <v>0</v>
      </c>
      <c r="I2819" s="550"/>
      <c r="J2819" s="550">
        <v>0</v>
      </c>
      <c r="K2819" s="550">
        <v>2028000</v>
      </c>
      <c r="L2819" s="550">
        <v>1932960</v>
      </c>
      <c r="M2819" s="550">
        <v>1932960</v>
      </c>
      <c r="N2819" s="550">
        <v>0</v>
      </c>
      <c r="O2819" s="550">
        <v>0</v>
      </c>
      <c r="P2819" s="550">
        <v>0</v>
      </c>
      <c r="Q2819" s="550">
        <v>0</v>
      </c>
      <c r="R2819" s="550">
        <v>95040</v>
      </c>
    </row>
    <row r="2820" spans="1:18">
      <c r="A2820" s="626" t="s">
        <v>1806</v>
      </c>
      <c r="B2820" s="626" t="s">
        <v>2612</v>
      </c>
      <c r="C2820" s="550">
        <v>1386000</v>
      </c>
      <c r="D2820" s="550">
        <v>0</v>
      </c>
      <c r="E2820" s="550">
        <v>0</v>
      </c>
      <c r="F2820" s="550">
        <v>0</v>
      </c>
      <c r="G2820" s="550"/>
      <c r="H2820" s="550">
        <v>0</v>
      </c>
      <c r="I2820" s="550"/>
      <c r="J2820" s="550">
        <v>0</v>
      </c>
      <c r="K2820" s="550">
        <v>1386000</v>
      </c>
      <c r="L2820" s="550">
        <v>1367290</v>
      </c>
      <c r="M2820" s="550">
        <v>1367290</v>
      </c>
      <c r="N2820" s="550">
        <v>0</v>
      </c>
      <c r="O2820" s="550">
        <v>0</v>
      </c>
      <c r="P2820" s="550">
        <v>0</v>
      </c>
      <c r="Q2820" s="550">
        <v>0</v>
      </c>
      <c r="R2820" s="550">
        <v>18710</v>
      </c>
    </row>
    <row r="2821" spans="1:18">
      <c r="A2821" s="626" t="s">
        <v>1806</v>
      </c>
      <c r="B2821" s="626" t="s">
        <v>319</v>
      </c>
      <c r="C2821" s="550">
        <v>720000</v>
      </c>
      <c r="D2821" s="550">
        <v>0</v>
      </c>
      <c r="E2821" s="550">
        <v>0</v>
      </c>
      <c r="F2821" s="550">
        <v>0</v>
      </c>
      <c r="G2821" s="550"/>
      <c r="H2821" s="550">
        <v>0</v>
      </c>
      <c r="I2821" s="550"/>
      <c r="J2821" s="550">
        <v>0</v>
      </c>
      <c r="K2821" s="550">
        <v>720000</v>
      </c>
      <c r="L2821" s="550">
        <v>673440</v>
      </c>
      <c r="M2821" s="550">
        <v>673440</v>
      </c>
      <c r="N2821" s="550">
        <v>0</v>
      </c>
      <c r="O2821" s="550">
        <v>0</v>
      </c>
      <c r="P2821" s="550">
        <v>0</v>
      </c>
      <c r="Q2821" s="550">
        <v>0</v>
      </c>
      <c r="R2821" s="550">
        <v>46560</v>
      </c>
    </row>
    <row r="2822" spans="1:18">
      <c r="A2822" s="626" t="s">
        <v>1806</v>
      </c>
      <c r="B2822" s="626" t="s">
        <v>320</v>
      </c>
      <c r="C2822" s="550">
        <v>210000</v>
      </c>
      <c r="D2822" s="550">
        <v>0</v>
      </c>
      <c r="E2822" s="550">
        <v>0</v>
      </c>
      <c r="F2822" s="550">
        <v>0</v>
      </c>
      <c r="G2822" s="550"/>
      <c r="H2822" s="550">
        <v>0</v>
      </c>
      <c r="I2822" s="550"/>
      <c r="J2822" s="550">
        <v>0</v>
      </c>
      <c r="K2822" s="550">
        <v>210000</v>
      </c>
      <c r="L2822" s="550">
        <v>190200</v>
      </c>
      <c r="M2822" s="550">
        <v>190200</v>
      </c>
      <c r="N2822" s="550">
        <v>0</v>
      </c>
      <c r="O2822" s="550">
        <v>0</v>
      </c>
      <c r="P2822" s="550">
        <v>0</v>
      </c>
      <c r="Q2822" s="550">
        <v>0</v>
      </c>
      <c r="R2822" s="550">
        <v>19800</v>
      </c>
    </row>
    <row r="2823" spans="1:18">
      <c r="A2823" s="622" t="s">
        <v>1805</v>
      </c>
      <c r="B2823" s="622" t="s">
        <v>192</v>
      </c>
      <c r="C2823" s="551">
        <v>300000</v>
      </c>
      <c r="D2823" s="551">
        <v>0</v>
      </c>
      <c r="E2823" s="551">
        <v>0</v>
      </c>
      <c r="F2823" s="551">
        <v>0</v>
      </c>
      <c r="G2823" s="551">
        <v>0</v>
      </c>
      <c r="H2823" s="551">
        <v>0</v>
      </c>
      <c r="I2823" s="551">
        <v>0</v>
      </c>
      <c r="J2823" s="551">
        <v>0</v>
      </c>
      <c r="K2823" s="551">
        <v>300000</v>
      </c>
      <c r="L2823" s="551">
        <v>300000</v>
      </c>
      <c r="M2823" s="551">
        <v>300000</v>
      </c>
      <c r="N2823" s="551">
        <v>0</v>
      </c>
      <c r="O2823" s="551">
        <v>0</v>
      </c>
      <c r="P2823" s="551">
        <v>0</v>
      </c>
      <c r="Q2823" s="551">
        <v>0</v>
      </c>
      <c r="R2823" s="551">
        <v>0</v>
      </c>
    </row>
    <row r="2824" spans="1:18">
      <c r="A2824" s="626" t="s">
        <v>1806</v>
      </c>
      <c r="B2824" s="626" t="s">
        <v>226</v>
      </c>
      <c r="C2824" s="550">
        <v>300000</v>
      </c>
      <c r="D2824" s="550">
        <v>0</v>
      </c>
      <c r="E2824" s="550">
        <v>0</v>
      </c>
      <c r="F2824" s="550">
        <v>0</v>
      </c>
      <c r="G2824" s="550"/>
      <c r="H2824" s="550">
        <v>0</v>
      </c>
      <c r="I2824" s="550"/>
      <c r="J2824" s="550">
        <v>0</v>
      </c>
      <c r="K2824" s="550">
        <v>300000</v>
      </c>
      <c r="L2824" s="550">
        <v>300000</v>
      </c>
      <c r="M2824" s="550">
        <v>300000</v>
      </c>
      <c r="N2824" s="550">
        <v>0</v>
      </c>
      <c r="O2824" s="550">
        <v>0</v>
      </c>
      <c r="P2824" s="550">
        <v>0</v>
      </c>
      <c r="Q2824" s="550">
        <v>0</v>
      </c>
      <c r="R2824" s="550">
        <v>0</v>
      </c>
    </row>
    <row r="2825" spans="1:18">
      <c r="A2825" s="622" t="s">
        <v>1805</v>
      </c>
      <c r="B2825" s="622" t="s">
        <v>322</v>
      </c>
      <c r="C2825" s="551">
        <v>880000</v>
      </c>
      <c r="D2825" s="551">
        <v>0</v>
      </c>
      <c r="E2825" s="551">
        <v>0</v>
      </c>
      <c r="F2825" s="551">
        <v>0</v>
      </c>
      <c r="G2825" s="551">
        <v>0</v>
      </c>
      <c r="H2825" s="551">
        <v>0</v>
      </c>
      <c r="I2825" s="551">
        <v>0</v>
      </c>
      <c r="J2825" s="551">
        <v>0</v>
      </c>
      <c r="K2825" s="551">
        <v>880000</v>
      </c>
      <c r="L2825" s="551">
        <v>872750</v>
      </c>
      <c r="M2825" s="551">
        <v>872750</v>
      </c>
      <c r="N2825" s="551">
        <v>0</v>
      </c>
      <c r="O2825" s="551">
        <v>0</v>
      </c>
      <c r="P2825" s="551">
        <v>0</v>
      </c>
      <c r="Q2825" s="551">
        <v>0</v>
      </c>
      <c r="R2825" s="551">
        <v>7250</v>
      </c>
    </row>
    <row r="2826" spans="1:18">
      <c r="A2826" s="626" t="s">
        <v>1806</v>
      </c>
      <c r="B2826" s="626" t="s">
        <v>323</v>
      </c>
      <c r="C2826" s="550">
        <v>880000</v>
      </c>
      <c r="D2826" s="550">
        <v>0</v>
      </c>
      <c r="E2826" s="550">
        <v>0</v>
      </c>
      <c r="F2826" s="550">
        <v>0</v>
      </c>
      <c r="G2826" s="550"/>
      <c r="H2826" s="550">
        <v>0</v>
      </c>
      <c r="I2826" s="550"/>
      <c r="J2826" s="550">
        <v>0</v>
      </c>
      <c r="K2826" s="550">
        <v>880000</v>
      </c>
      <c r="L2826" s="550">
        <v>872750</v>
      </c>
      <c r="M2826" s="550">
        <v>872750</v>
      </c>
      <c r="N2826" s="550">
        <v>0</v>
      </c>
      <c r="O2826" s="550">
        <v>0</v>
      </c>
      <c r="P2826" s="550">
        <v>0</v>
      </c>
      <c r="Q2826" s="550">
        <v>0</v>
      </c>
      <c r="R2826" s="550">
        <v>7250</v>
      </c>
    </row>
    <row r="2827" spans="1:18">
      <c r="A2827" s="622" t="s">
        <v>1805</v>
      </c>
      <c r="B2827" s="622" t="s">
        <v>147</v>
      </c>
      <c r="C2827" s="551">
        <v>2550000</v>
      </c>
      <c r="D2827" s="551">
        <v>0</v>
      </c>
      <c r="E2827" s="551">
        <v>0</v>
      </c>
      <c r="F2827" s="551">
        <v>0</v>
      </c>
      <c r="G2827" s="551">
        <v>0</v>
      </c>
      <c r="H2827" s="551">
        <v>0</v>
      </c>
      <c r="I2827" s="551">
        <v>0</v>
      </c>
      <c r="J2827" s="551">
        <v>0</v>
      </c>
      <c r="K2827" s="551">
        <v>2550000</v>
      </c>
      <c r="L2827" s="551">
        <v>2550000</v>
      </c>
      <c r="M2827" s="551">
        <v>2550000</v>
      </c>
      <c r="N2827" s="551">
        <v>0</v>
      </c>
      <c r="O2827" s="551">
        <v>0</v>
      </c>
      <c r="P2827" s="551">
        <v>0</v>
      </c>
      <c r="Q2827" s="551">
        <v>0</v>
      </c>
      <c r="R2827" s="551">
        <v>0</v>
      </c>
    </row>
    <row r="2828" spans="1:18">
      <c r="A2828" s="626" t="s">
        <v>1806</v>
      </c>
      <c r="B2828" s="626" t="s">
        <v>148</v>
      </c>
      <c r="C2828" s="550">
        <v>2550000</v>
      </c>
      <c r="D2828" s="550">
        <v>0</v>
      </c>
      <c r="E2828" s="550">
        <v>0</v>
      </c>
      <c r="F2828" s="550">
        <v>0</v>
      </c>
      <c r="G2828" s="550"/>
      <c r="H2828" s="550">
        <v>0</v>
      </c>
      <c r="I2828" s="550"/>
      <c r="J2828" s="550">
        <v>0</v>
      </c>
      <c r="K2828" s="550">
        <v>2550000</v>
      </c>
      <c r="L2828" s="550">
        <v>2550000</v>
      </c>
      <c r="M2828" s="550">
        <v>2550000</v>
      </c>
      <c r="N2828" s="550">
        <v>0</v>
      </c>
      <c r="O2828" s="550">
        <v>0</v>
      </c>
      <c r="P2828" s="550">
        <v>0</v>
      </c>
      <c r="Q2828" s="550">
        <v>0</v>
      </c>
      <c r="R2828" s="550">
        <v>0</v>
      </c>
    </row>
    <row r="2829" spans="1:18">
      <c r="A2829" s="626" t="s">
        <v>1804</v>
      </c>
      <c r="B2829" s="626" t="s">
        <v>2537</v>
      </c>
      <c r="C2829" s="550">
        <v>125000000</v>
      </c>
      <c r="D2829" s="550">
        <v>0</v>
      </c>
      <c r="E2829" s="550">
        <v>0</v>
      </c>
      <c r="F2829" s="550">
        <v>0</v>
      </c>
      <c r="G2829" s="550">
        <v>0</v>
      </c>
      <c r="H2829" s="550">
        <v>0</v>
      </c>
      <c r="I2829" s="550">
        <v>0</v>
      </c>
      <c r="J2829" s="550">
        <v>0</v>
      </c>
      <c r="K2829" s="550">
        <v>125000000</v>
      </c>
      <c r="L2829" s="550">
        <v>124999980</v>
      </c>
      <c r="M2829" s="550">
        <v>124999980</v>
      </c>
      <c r="N2829" s="550">
        <v>0</v>
      </c>
      <c r="O2829" s="550">
        <v>0</v>
      </c>
      <c r="P2829" s="550">
        <v>0</v>
      </c>
      <c r="Q2829" s="550">
        <v>0</v>
      </c>
      <c r="R2829" s="550">
        <v>20</v>
      </c>
    </row>
    <row r="2830" spans="1:18">
      <c r="A2830" s="622" t="s">
        <v>1805</v>
      </c>
      <c r="B2830" s="622" t="s">
        <v>321</v>
      </c>
      <c r="C2830" s="551">
        <v>21540000</v>
      </c>
      <c r="D2830" s="551">
        <v>0</v>
      </c>
      <c r="E2830" s="551">
        <v>0</v>
      </c>
      <c r="F2830" s="551">
        <v>-1790930</v>
      </c>
      <c r="G2830" s="551">
        <v>0</v>
      </c>
      <c r="H2830" s="551">
        <v>0</v>
      </c>
      <c r="I2830" s="551">
        <v>0</v>
      </c>
      <c r="J2830" s="551">
        <v>-1790930</v>
      </c>
      <c r="K2830" s="551">
        <v>19749070</v>
      </c>
      <c r="L2830" s="551">
        <v>19749070</v>
      </c>
      <c r="M2830" s="551">
        <v>19749070</v>
      </c>
      <c r="N2830" s="551">
        <v>0</v>
      </c>
      <c r="O2830" s="551">
        <v>0</v>
      </c>
      <c r="P2830" s="551">
        <v>0</v>
      </c>
      <c r="Q2830" s="551">
        <v>0</v>
      </c>
      <c r="R2830" s="551">
        <v>0</v>
      </c>
    </row>
    <row r="2831" spans="1:18">
      <c r="A2831" s="626" t="s">
        <v>1806</v>
      </c>
      <c r="B2831" s="626" t="s">
        <v>144</v>
      </c>
      <c r="C2831" s="550">
        <v>14100000</v>
      </c>
      <c r="D2831" s="550">
        <v>0</v>
      </c>
      <c r="E2831" s="550">
        <v>0</v>
      </c>
      <c r="F2831" s="550">
        <v>-815930</v>
      </c>
      <c r="G2831" s="550"/>
      <c r="H2831" s="550">
        <v>0</v>
      </c>
      <c r="I2831" s="550"/>
      <c r="J2831" s="550">
        <v>-815930</v>
      </c>
      <c r="K2831" s="550">
        <v>13284070</v>
      </c>
      <c r="L2831" s="550">
        <v>13284070</v>
      </c>
      <c r="M2831" s="550">
        <v>13284070</v>
      </c>
      <c r="N2831" s="550">
        <v>0</v>
      </c>
      <c r="O2831" s="550">
        <v>0</v>
      </c>
      <c r="P2831" s="550">
        <v>0</v>
      </c>
      <c r="Q2831" s="550">
        <v>0</v>
      </c>
      <c r="R2831" s="550">
        <v>0</v>
      </c>
    </row>
    <row r="2832" spans="1:18">
      <c r="A2832" s="626" t="s">
        <v>1806</v>
      </c>
      <c r="B2832" s="626" t="s">
        <v>220</v>
      </c>
      <c r="C2832" s="550">
        <v>7440000</v>
      </c>
      <c r="D2832" s="550">
        <v>0</v>
      </c>
      <c r="E2832" s="550">
        <v>0</v>
      </c>
      <c r="F2832" s="550">
        <v>-1525000</v>
      </c>
      <c r="G2832" s="550"/>
      <c r="H2832" s="550">
        <v>0</v>
      </c>
      <c r="I2832" s="550"/>
      <c r="J2832" s="550">
        <v>-1525000</v>
      </c>
      <c r="K2832" s="550">
        <v>5915000</v>
      </c>
      <c r="L2832" s="550">
        <v>5915000</v>
      </c>
      <c r="M2832" s="550">
        <v>5915000</v>
      </c>
      <c r="N2832" s="550">
        <v>0</v>
      </c>
      <c r="O2832" s="550">
        <v>0</v>
      </c>
      <c r="P2832" s="550">
        <v>0</v>
      </c>
      <c r="Q2832" s="550">
        <v>0</v>
      </c>
      <c r="R2832" s="550">
        <v>0</v>
      </c>
    </row>
    <row r="2833" spans="1:18">
      <c r="A2833" s="626" t="s">
        <v>1806</v>
      </c>
      <c r="B2833" s="626" t="s">
        <v>206</v>
      </c>
      <c r="C2833" s="550">
        <v>0</v>
      </c>
      <c r="D2833" s="550">
        <v>0</v>
      </c>
      <c r="E2833" s="550">
        <v>0</v>
      </c>
      <c r="F2833" s="550">
        <v>550000</v>
      </c>
      <c r="G2833" s="550"/>
      <c r="H2833" s="550">
        <v>0</v>
      </c>
      <c r="I2833" s="550"/>
      <c r="J2833" s="550">
        <v>550000</v>
      </c>
      <c r="K2833" s="550">
        <v>550000</v>
      </c>
      <c r="L2833" s="550">
        <v>550000</v>
      </c>
      <c r="M2833" s="550">
        <v>550000</v>
      </c>
      <c r="N2833" s="550">
        <v>0</v>
      </c>
      <c r="O2833" s="550">
        <v>0</v>
      </c>
      <c r="P2833" s="550">
        <v>0</v>
      </c>
      <c r="Q2833" s="550">
        <v>0</v>
      </c>
      <c r="R2833" s="550">
        <v>0</v>
      </c>
    </row>
    <row r="2834" spans="1:18">
      <c r="A2834" s="622" t="s">
        <v>1805</v>
      </c>
      <c r="B2834" s="622" t="s">
        <v>316</v>
      </c>
      <c r="C2834" s="551">
        <v>49500000</v>
      </c>
      <c r="D2834" s="551">
        <v>0</v>
      </c>
      <c r="E2834" s="551">
        <v>0</v>
      </c>
      <c r="F2834" s="551">
        <v>-11340000</v>
      </c>
      <c r="G2834" s="551">
        <v>0</v>
      </c>
      <c r="H2834" s="551">
        <v>0</v>
      </c>
      <c r="I2834" s="551">
        <v>0</v>
      </c>
      <c r="J2834" s="551">
        <v>-11340000</v>
      </c>
      <c r="K2834" s="551">
        <v>38160000</v>
      </c>
      <c r="L2834" s="551">
        <v>38160000</v>
      </c>
      <c r="M2834" s="551">
        <v>38160000</v>
      </c>
      <c r="N2834" s="551">
        <v>0</v>
      </c>
      <c r="O2834" s="551">
        <v>0</v>
      </c>
      <c r="P2834" s="551">
        <v>0</v>
      </c>
      <c r="Q2834" s="551">
        <v>0</v>
      </c>
      <c r="R2834" s="551">
        <v>0</v>
      </c>
    </row>
    <row r="2835" spans="1:18">
      <c r="A2835" s="626" t="s">
        <v>1806</v>
      </c>
      <c r="B2835" s="626" t="s">
        <v>318</v>
      </c>
      <c r="C2835" s="550">
        <v>49500000</v>
      </c>
      <c r="D2835" s="550">
        <v>0</v>
      </c>
      <c r="E2835" s="550">
        <v>0</v>
      </c>
      <c r="F2835" s="550">
        <v>-11340000</v>
      </c>
      <c r="G2835" s="550"/>
      <c r="H2835" s="550">
        <v>0</v>
      </c>
      <c r="I2835" s="550"/>
      <c r="J2835" s="550">
        <v>-11340000</v>
      </c>
      <c r="K2835" s="550">
        <v>38160000</v>
      </c>
      <c r="L2835" s="550">
        <v>38160000</v>
      </c>
      <c r="M2835" s="550">
        <v>38160000</v>
      </c>
      <c r="N2835" s="550">
        <v>0</v>
      </c>
      <c r="O2835" s="550">
        <v>0</v>
      </c>
      <c r="P2835" s="550">
        <v>0</v>
      </c>
      <c r="Q2835" s="550">
        <v>0</v>
      </c>
      <c r="R2835" s="550">
        <v>0</v>
      </c>
    </row>
    <row r="2836" spans="1:18">
      <c r="A2836" s="622" t="s">
        <v>1805</v>
      </c>
      <c r="B2836" s="622" t="s">
        <v>159</v>
      </c>
      <c r="C2836" s="551">
        <v>11000000</v>
      </c>
      <c r="D2836" s="551">
        <v>0</v>
      </c>
      <c r="E2836" s="551">
        <v>0</v>
      </c>
      <c r="F2836" s="551">
        <v>-1047640</v>
      </c>
      <c r="G2836" s="551">
        <v>0</v>
      </c>
      <c r="H2836" s="551">
        <v>0</v>
      </c>
      <c r="I2836" s="551">
        <v>0</v>
      </c>
      <c r="J2836" s="551">
        <v>-1047640</v>
      </c>
      <c r="K2836" s="551">
        <v>9952360</v>
      </c>
      <c r="L2836" s="551">
        <v>9952360</v>
      </c>
      <c r="M2836" s="551">
        <v>9952360</v>
      </c>
      <c r="N2836" s="551">
        <v>0</v>
      </c>
      <c r="O2836" s="551">
        <v>0</v>
      </c>
      <c r="P2836" s="551">
        <v>0</v>
      </c>
      <c r="Q2836" s="551">
        <v>0</v>
      </c>
      <c r="R2836" s="551">
        <v>0</v>
      </c>
    </row>
    <row r="2837" spans="1:18">
      <c r="A2837" s="626" t="s">
        <v>1806</v>
      </c>
      <c r="B2837" s="626" t="s">
        <v>159</v>
      </c>
      <c r="C2837" s="550">
        <v>11000000</v>
      </c>
      <c r="D2837" s="550">
        <v>0</v>
      </c>
      <c r="E2837" s="550">
        <v>0</v>
      </c>
      <c r="F2837" s="550">
        <v>-1047640</v>
      </c>
      <c r="G2837" s="550"/>
      <c r="H2837" s="550">
        <v>0</v>
      </c>
      <c r="I2837" s="550"/>
      <c r="J2837" s="550">
        <v>-1047640</v>
      </c>
      <c r="K2837" s="550">
        <v>9952360</v>
      </c>
      <c r="L2837" s="550">
        <v>9952360</v>
      </c>
      <c r="M2837" s="550">
        <v>9952360</v>
      </c>
      <c r="N2837" s="550">
        <v>0</v>
      </c>
      <c r="O2837" s="550">
        <v>0</v>
      </c>
      <c r="P2837" s="550">
        <v>0</v>
      </c>
      <c r="Q2837" s="550">
        <v>0</v>
      </c>
      <c r="R2837" s="550">
        <v>0</v>
      </c>
    </row>
    <row r="2838" spans="1:18">
      <c r="A2838" s="622" t="s">
        <v>1805</v>
      </c>
      <c r="B2838" s="622" t="s">
        <v>160</v>
      </c>
      <c r="C2838" s="551">
        <v>0</v>
      </c>
      <c r="D2838" s="551">
        <v>0</v>
      </c>
      <c r="E2838" s="551">
        <v>0</v>
      </c>
      <c r="F2838" s="551">
        <v>999990</v>
      </c>
      <c r="G2838" s="551">
        <v>0</v>
      </c>
      <c r="H2838" s="551">
        <v>0</v>
      </c>
      <c r="I2838" s="551">
        <v>0</v>
      </c>
      <c r="J2838" s="551">
        <v>999990</v>
      </c>
      <c r="K2838" s="551">
        <v>999990</v>
      </c>
      <c r="L2838" s="551">
        <v>999990</v>
      </c>
      <c r="M2838" s="551">
        <v>999990</v>
      </c>
      <c r="N2838" s="551">
        <v>0</v>
      </c>
      <c r="O2838" s="551">
        <v>0</v>
      </c>
      <c r="P2838" s="551">
        <v>0</v>
      </c>
      <c r="Q2838" s="551">
        <v>0</v>
      </c>
      <c r="R2838" s="551">
        <v>0</v>
      </c>
    </row>
    <row r="2839" spans="1:18">
      <c r="A2839" s="626" t="s">
        <v>1806</v>
      </c>
      <c r="B2839" s="626" t="s">
        <v>2535</v>
      </c>
      <c r="C2839" s="550">
        <v>0</v>
      </c>
      <c r="D2839" s="550">
        <v>0</v>
      </c>
      <c r="E2839" s="550">
        <v>0</v>
      </c>
      <c r="F2839" s="550">
        <v>999990</v>
      </c>
      <c r="G2839" s="550"/>
      <c r="H2839" s="550">
        <v>0</v>
      </c>
      <c r="I2839" s="550"/>
      <c r="J2839" s="550">
        <v>999990</v>
      </c>
      <c r="K2839" s="550">
        <v>999990</v>
      </c>
      <c r="L2839" s="550">
        <v>999990</v>
      </c>
      <c r="M2839" s="550">
        <v>999990</v>
      </c>
      <c r="N2839" s="550">
        <v>0</v>
      </c>
      <c r="O2839" s="550">
        <v>0</v>
      </c>
      <c r="P2839" s="550">
        <v>0</v>
      </c>
      <c r="Q2839" s="550">
        <v>0</v>
      </c>
      <c r="R2839" s="550">
        <v>0</v>
      </c>
    </row>
    <row r="2840" spans="1:18">
      <c r="A2840" s="622" t="s">
        <v>1805</v>
      </c>
      <c r="B2840" s="622" t="s">
        <v>298</v>
      </c>
      <c r="C2840" s="551">
        <v>22560000</v>
      </c>
      <c r="D2840" s="551">
        <v>0</v>
      </c>
      <c r="E2840" s="551">
        <v>0</v>
      </c>
      <c r="F2840" s="551">
        <v>0</v>
      </c>
      <c r="G2840" s="551">
        <v>0</v>
      </c>
      <c r="H2840" s="551">
        <v>0</v>
      </c>
      <c r="I2840" s="551">
        <v>0</v>
      </c>
      <c r="J2840" s="551">
        <v>0</v>
      </c>
      <c r="K2840" s="551">
        <v>22560000</v>
      </c>
      <c r="L2840" s="551">
        <v>22559980</v>
      </c>
      <c r="M2840" s="551">
        <v>22559980</v>
      </c>
      <c r="N2840" s="551">
        <v>0</v>
      </c>
      <c r="O2840" s="551">
        <v>0</v>
      </c>
      <c r="P2840" s="551">
        <v>0</v>
      </c>
      <c r="Q2840" s="551">
        <v>0</v>
      </c>
      <c r="R2840" s="551">
        <v>20</v>
      </c>
    </row>
    <row r="2841" spans="1:18">
      <c r="A2841" s="626" t="s">
        <v>1806</v>
      </c>
      <c r="B2841" s="626" t="s">
        <v>2404</v>
      </c>
      <c r="C2841" s="550">
        <v>594360</v>
      </c>
      <c r="D2841" s="550">
        <v>0</v>
      </c>
      <c r="E2841" s="550">
        <v>0</v>
      </c>
      <c r="F2841" s="550">
        <v>0</v>
      </c>
      <c r="G2841" s="550"/>
      <c r="H2841" s="550">
        <v>0</v>
      </c>
      <c r="I2841" s="550"/>
      <c r="J2841" s="550">
        <v>0</v>
      </c>
      <c r="K2841" s="550">
        <v>594360</v>
      </c>
      <c r="L2841" s="550">
        <v>594360</v>
      </c>
      <c r="M2841" s="550">
        <v>594360</v>
      </c>
      <c r="N2841" s="550">
        <v>0</v>
      </c>
      <c r="O2841" s="550">
        <v>0</v>
      </c>
      <c r="P2841" s="550">
        <v>0</v>
      </c>
      <c r="Q2841" s="550">
        <v>0</v>
      </c>
      <c r="R2841" s="550">
        <v>0</v>
      </c>
    </row>
    <row r="2842" spans="1:18">
      <c r="A2842" s="626" t="s">
        <v>1806</v>
      </c>
      <c r="B2842" s="626" t="s">
        <v>2602</v>
      </c>
      <c r="C2842" s="550">
        <v>10294670</v>
      </c>
      <c r="D2842" s="550">
        <v>0</v>
      </c>
      <c r="E2842" s="550">
        <v>0</v>
      </c>
      <c r="F2842" s="550">
        <v>0</v>
      </c>
      <c r="G2842" s="550"/>
      <c r="H2842" s="550">
        <v>0</v>
      </c>
      <c r="I2842" s="550"/>
      <c r="J2842" s="550">
        <v>0</v>
      </c>
      <c r="K2842" s="550">
        <v>10294670</v>
      </c>
      <c r="L2842" s="550">
        <v>10294656</v>
      </c>
      <c r="M2842" s="550">
        <v>10294656</v>
      </c>
      <c r="N2842" s="550">
        <v>0</v>
      </c>
      <c r="O2842" s="550">
        <v>0</v>
      </c>
      <c r="P2842" s="550">
        <v>0</v>
      </c>
      <c r="Q2842" s="550">
        <v>0</v>
      </c>
      <c r="R2842" s="550">
        <v>14</v>
      </c>
    </row>
    <row r="2843" spans="1:18">
      <c r="A2843" s="626" t="s">
        <v>1806</v>
      </c>
      <c r="B2843" s="626" t="s">
        <v>2612</v>
      </c>
      <c r="C2843" s="550">
        <v>7045800</v>
      </c>
      <c r="D2843" s="550">
        <v>0</v>
      </c>
      <c r="E2843" s="550">
        <v>0</v>
      </c>
      <c r="F2843" s="550">
        <v>0</v>
      </c>
      <c r="G2843" s="550"/>
      <c r="H2843" s="550">
        <v>0</v>
      </c>
      <c r="I2843" s="550"/>
      <c r="J2843" s="550">
        <v>0</v>
      </c>
      <c r="K2843" s="550">
        <v>7045800</v>
      </c>
      <c r="L2843" s="550">
        <v>7045800</v>
      </c>
      <c r="M2843" s="550">
        <v>7045800</v>
      </c>
      <c r="N2843" s="550">
        <v>0</v>
      </c>
      <c r="O2843" s="550">
        <v>0</v>
      </c>
      <c r="P2843" s="550">
        <v>0</v>
      </c>
      <c r="Q2843" s="550">
        <v>0</v>
      </c>
      <c r="R2843" s="550">
        <v>0</v>
      </c>
    </row>
    <row r="2844" spans="1:18">
      <c r="A2844" s="626" t="s">
        <v>1806</v>
      </c>
      <c r="B2844" s="626" t="s">
        <v>319</v>
      </c>
      <c r="C2844" s="550">
        <v>3526450</v>
      </c>
      <c r="D2844" s="550">
        <v>0</v>
      </c>
      <c r="E2844" s="550">
        <v>0</v>
      </c>
      <c r="F2844" s="550">
        <v>0</v>
      </c>
      <c r="G2844" s="550"/>
      <c r="H2844" s="550">
        <v>0</v>
      </c>
      <c r="I2844" s="550"/>
      <c r="J2844" s="550">
        <v>0</v>
      </c>
      <c r="K2844" s="550">
        <v>3526450</v>
      </c>
      <c r="L2844" s="550">
        <v>3526444</v>
      </c>
      <c r="M2844" s="550">
        <v>3526444</v>
      </c>
      <c r="N2844" s="550">
        <v>0</v>
      </c>
      <c r="O2844" s="550">
        <v>0</v>
      </c>
      <c r="P2844" s="550">
        <v>0</v>
      </c>
      <c r="Q2844" s="550">
        <v>0</v>
      </c>
      <c r="R2844" s="550">
        <v>6</v>
      </c>
    </row>
    <row r="2845" spans="1:18">
      <c r="A2845" s="626" t="s">
        <v>1806</v>
      </c>
      <c r="B2845" s="626" t="s">
        <v>320</v>
      </c>
      <c r="C2845" s="550">
        <v>1098720</v>
      </c>
      <c r="D2845" s="550">
        <v>0</v>
      </c>
      <c r="E2845" s="550">
        <v>0</v>
      </c>
      <c r="F2845" s="550">
        <v>0</v>
      </c>
      <c r="G2845" s="550"/>
      <c r="H2845" s="550">
        <v>0</v>
      </c>
      <c r="I2845" s="550"/>
      <c r="J2845" s="550">
        <v>0</v>
      </c>
      <c r="K2845" s="550">
        <v>1098720</v>
      </c>
      <c r="L2845" s="550">
        <v>1098720</v>
      </c>
      <c r="M2845" s="550">
        <v>1098720</v>
      </c>
      <c r="N2845" s="550">
        <v>0</v>
      </c>
      <c r="O2845" s="550">
        <v>0</v>
      </c>
      <c r="P2845" s="550">
        <v>0</v>
      </c>
      <c r="Q2845" s="550">
        <v>0</v>
      </c>
      <c r="R2845" s="550">
        <v>0</v>
      </c>
    </row>
    <row r="2846" spans="1:18">
      <c r="A2846" s="622" t="s">
        <v>1805</v>
      </c>
      <c r="B2846" s="622" t="s">
        <v>322</v>
      </c>
      <c r="C2846" s="551">
        <v>9000000</v>
      </c>
      <c r="D2846" s="551">
        <v>0</v>
      </c>
      <c r="E2846" s="551">
        <v>0</v>
      </c>
      <c r="F2846" s="551">
        <v>17186080</v>
      </c>
      <c r="G2846" s="551">
        <v>0</v>
      </c>
      <c r="H2846" s="551">
        <v>0</v>
      </c>
      <c r="I2846" s="551">
        <v>0</v>
      </c>
      <c r="J2846" s="551">
        <v>17186080</v>
      </c>
      <c r="K2846" s="551">
        <v>26186080</v>
      </c>
      <c r="L2846" s="551">
        <v>26186080</v>
      </c>
      <c r="M2846" s="551">
        <v>26186080</v>
      </c>
      <c r="N2846" s="551">
        <v>0</v>
      </c>
      <c r="O2846" s="551">
        <v>0</v>
      </c>
      <c r="P2846" s="551">
        <v>0</v>
      </c>
      <c r="Q2846" s="551">
        <v>0</v>
      </c>
      <c r="R2846" s="551">
        <v>0</v>
      </c>
    </row>
    <row r="2847" spans="1:18">
      <c r="A2847" s="626" t="s">
        <v>1806</v>
      </c>
      <c r="B2847" s="626" t="s">
        <v>323</v>
      </c>
      <c r="C2847" s="550">
        <v>9000000</v>
      </c>
      <c r="D2847" s="550">
        <v>0</v>
      </c>
      <c r="E2847" s="550">
        <v>0</v>
      </c>
      <c r="F2847" s="550">
        <v>-447860</v>
      </c>
      <c r="G2847" s="550"/>
      <c r="H2847" s="550">
        <v>0</v>
      </c>
      <c r="I2847" s="550"/>
      <c r="J2847" s="550">
        <v>-447860</v>
      </c>
      <c r="K2847" s="550">
        <v>8552140</v>
      </c>
      <c r="L2847" s="550">
        <v>8552140</v>
      </c>
      <c r="M2847" s="550">
        <v>8552140</v>
      </c>
      <c r="N2847" s="550">
        <v>0</v>
      </c>
      <c r="O2847" s="550">
        <v>0</v>
      </c>
      <c r="P2847" s="550">
        <v>0</v>
      </c>
      <c r="Q2847" s="550">
        <v>0</v>
      </c>
      <c r="R2847" s="550">
        <v>0</v>
      </c>
    </row>
    <row r="2848" spans="1:18">
      <c r="A2848" s="626" t="s">
        <v>1806</v>
      </c>
      <c r="B2848" s="626" t="s">
        <v>2488</v>
      </c>
      <c r="C2848" s="550">
        <v>0</v>
      </c>
      <c r="D2848" s="550">
        <v>0</v>
      </c>
      <c r="E2848" s="550">
        <v>0</v>
      </c>
      <c r="F2848" s="550">
        <v>17633940</v>
      </c>
      <c r="G2848" s="550"/>
      <c r="H2848" s="550">
        <v>0</v>
      </c>
      <c r="I2848" s="550"/>
      <c r="J2848" s="550">
        <v>17633940</v>
      </c>
      <c r="K2848" s="550">
        <v>17633940</v>
      </c>
      <c r="L2848" s="550">
        <v>17633940</v>
      </c>
      <c r="M2848" s="550">
        <v>17633940</v>
      </c>
      <c r="N2848" s="550">
        <v>0</v>
      </c>
      <c r="O2848" s="550">
        <v>0</v>
      </c>
      <c r="P2848" s="550">
        <v>0</v>
      </c>
      <c r="Q2848" s="550">
        <v>0</v>
      </c>
      <c r="R2848" s="550">
        <v>0</v>
      </c>
    </row>
    <row r="2849" spans="1:18">
      <c r="A2849" s="622" t="s">
        <v>1805</v>
      </c>
      <c r="B2849" s="622" t="s">
        <v>147</v>
      </c>
      <c r="C2849" s="551">
        <v>11400000</v>
      </c>
      <c r="D2849" s="551">
        <v>0</v>
      </c>
      <c r="E2849" s="551">
        <v>0</v>
      </c>
      <c r="F2849" s="551">
        <v>-4007500</v>
      </c>
      <c r="G2849" s="551">
        <v>0</v>
      </c>
      <c r="H2849" s="551">
        <v>0</v>
      </c>
      <c r="I2849" s="551">
        <v>0</v>
      </c>
      <c r="J2849" s="551">
        <v>-4007500</v>
      </c>
      <c r="K2849" s="551">
        <v>7392500</v>
      </c>
      <c r="L2849" s="551">
        <v>7392500</v>
      </c>
      <c r="M2849" s="551">
        <v>7392500</v>
      </c>
      <c r="N2849" s="551">
        <v>0</v>
      </c>
      <c r="O2849" s="551">
        <v>0</v>
      </c>
      <c r="P2849" s="551">
        <v>0</v>
      </c>
      <c r="Q2849" s="551">
        <v>0</v>
      </c>
      <c r="R2849" s="551">
        <v>0</v>
      </c>
    </row>
    <row r="2850" spans="1:18">
      <c r="A2850" s="626" t="s">
        <v>1806</v>
      </c>
      <c r="B2850" s="626" t="s">
        <v>148</v>
      </c>
      <c r="C2850" s="550">
        <v>11400000</v>
      </c>
      <c r="D2850" s="550">
        <v>0</v>
      </c>
      <c r="E2850" s="550">
        <v>0</v>
      </c>
      <c r="F2850" s="550">
        <v>-4007500</v>
      </c>
      <c r="G2850" s="550"/>
      <c r="H2850" s="550">
        <v>0</v>
      </c>
      <c r="I2850" s="550"/>
      <c r="J2850" s="550">
        <v>-4007500</v>
      </c>
      <c r="K2850" s="550">
        <v>7392500</v>
      </c>
      <c r="L2850" s="550">
        <v>7392500</v>
      </c>
      <c r="M2850" s="550">
        <v>7392500</v>
      </c>
      <c r="N2850" s="550">
        <v>0</v>
      </c>
      <c r="O2850" s="550">
        <v>0</v>
      </c>
      <c r="P2850" s="550">
        <v>0</v>
      </c>
      <c r="Q2850" s="550">
        <v>0</v>
      </c>
      <c r="R2850" s="550">
        <v>0</v>
      </c>
    </row>
    <row r="2851" spans="1:18">
      <c r="A2851" s="626" t="s">
        <v>1804</v>
      </c>
      <c r="B2851" s="626" t="s">
        <v>2539</v>
      </c>
      <c r="C2851" s="550">
        <v>334199000</v>
      </c>
      <c r="D2851" s="550">
        <v>0</v>
      </c>
      <c r="E2851" s="550">
        <v>0</v>
      </c>
      <c r="F2851" s="550">
        <v>0</v>
      </c>
      <c r="G2851" s="550">
        <v>0</v>
      </c>
      <c r="H2851" s="550">
        <v>0</v>
      </c>
      <c r="I2851" s="550">
        <v>180071000</v>
      </c>
      <c r="J2851" s="550">
        <v>180071000</v>
      </c>
      <c r="K2851" s="550">
        <v>514270000</v>
      </c>
      <c r="L2851" s="550">
        <v>507204160</v>
      </c>
      <c r="M2851" s="550">
        <v>507204160</v>
      </c>
      <c r="N2851" s="550">
        <v>0</v>
      </c>
      <c r="O2851" s="550">
        <v>0</v>
      </c>
      <c r="P2851" s="550">
        <v>0</v>
      </c>
      <c r="Q2851" s="550">
        <v>0</v>
      </c>
      <c r="R2851" s="550">
        <v>7065840</v>
      </c>
    </row>
    <row r="2852" spans="1:18">
      <c r="A2852" s="622" t="s">
        <v>1805</v>
      </c>
      <c r="B2852" s="622" t="s">
        <v>321</v>
      </c>
      <c r="C2852" s="551">
        <v>9000000</v>
      </c>
      <c r="D2852" s="551">
        <v>0</v>
      </c>
      <c r="E2852" s="551">
        <v>0</v>
      </c>
      <c r="F2852" s="551">
        <v>0</v>
      </c>
      <c r="G2852" s="551">
        <v>0</v>
      </c>
      <c r="H2852" s="551">
        <v>0</v>
      </c>
      <c r="I2852" s="551">
        <v>2630000</v>
      </c>
      <c r="J2852" s="551">
        <v>2630000</v>
      </c>
      <c r="K2852" s="551">
        <v>11630000</v>
      </c>
      <c r="L2852" s="551">
        <v>11510380</v>
      </c>
      <c r="M2852" s="551">
        <v>11510380</v>
      </c>
      <c r="N2852" s="551">
        <v>0</v>
      </c>
      <c r="O2852" s="551">
        <v>0</v>
      </c>
      <c r="P2852" s="551">
        <v>0</v>
      </c>
      <c r="Q2852" s="551">
        <v>0</v>
      </c>
      <c r="R2852" s="551">
        <v>119620</v>
      </c>
    </row>
    <row r="2853" spans="1:18">
      <c r="A2853" s="626" t="s">
        <v>1806</v>
      </c>
      <c r="B2853" s="626" t="s">
        <v>144</v>
      </c>
      <c r="C2853" s="550">
        <v>2000000</v>
      </c>
      <c r="D2853" s="550">
        <v>0</v>
      </c>
      <c r="E2853" s="550">
        <v>0</v>
      </c>
      <c r="F2853" s="550">
        <v>0</v>
      </c>
      <c r="G2853" s="550"/>
      <c r="H2853" s="550">
        <v>0</v>
      </c>
      <c r="I2853" s="550">
        <v>1750000</v>
      </c>
      <c r="J2853" s="550">
        <v>1750000</v>
      </c>
      <c r="K2853" s="550">
        <v>3750000</v>
      </c>
      <c r="L2853" s="550">
        <v>3640380</v>
      </c>
      <c r="M2853" s="550">
        <v>3640380</v>
      </c>
      <c r="N2853" s="550">
        <v>0</v>
      </c>
      <c r="O2853" s="550">
        <v>0</v>
      </c>
      <c r="P2853" s="550">
        <v>0</v>
      </c>
      <c r="Q2853" s="550">
        <v>0</v>
      </c>
      <c r="R2853" s="550">
        <v>109620</v>
      </c>
    </row>
    <row r="2854" spans="1:18">
      <c r="A2854" s="626" t="s">
        <v>1806</v>
      </c>
      <c r="B2854" s="626" t="s">
        <v>204</v>
      </c>
      <c r="C2854" s="550">
        <v>2000000</v>
      </c>
      <c r="D2854" s="550">
        <v>0</v>
      </c>
      <c r="E2854" s="550">
        <v>0</v>
      </c>
      <c r="F2854" s="550">
        <v>0</v>
      </c>
      <c r="G2854" s="550"/>
      <c r="H2854" s="550">
        <v>0</v>
      </c>
      <c r="I2854" s="550">
        <v>-120000</v>
      </c>
      <c r="J2854" s="550">
        <v>-120000</v>
      </c>
      <c r="K2854" s="550">
        <v>1880000</v>
      </c>
      <c r="L2854" s="550">
        <v>1870000</v>
      </c>
      <c r="M2854" s="550">
        <v>1870000</v>
      </c>
      <c r="N2854" s="550">
        <v>0</v>
      </c>
      <c r="O2854" s="550">
        <v>0</v>
      </c>
      <c r="P2854" s="550">
        <v>0</v>
      </c>
      <c r="Q2854" s="550">
        <v>0</v>
      </c>
      <c r="R2854" s="550">
        <v>10000</v>
      </c>
    </row>
    <row r="2855" spans="1:18">
      <c r="A2855" s="626" t="s">
        <v>1806</v>
      </c>
      <c r="B2855" s="626" t="s">
        <v>220</v>
      </c>
      <c r="C2855" s="550">
        <v>5000000</v>
      </c>
      <c r="D2855" s="550">
        <v>0</v>
      </c>
      <c r="E2855" s="550">
        <v>0</v>
      </c>
      <c r="F2855" s="550">
        <v>0</v>
      </c>
      <c r="G2855" s="550"/>
      <c r="H2855" s="550">
        <v>0</v>
      </c>
      <c r="I2855" s="550">
        <v>1000000</v>
      </c>
      <c r="J2855" s="550">
        <v>1000000</v>
      </c>
      <c r="K2855" s="550">
        <v>6000000</v>
      </c>
      <c r="L2855" s="550">
        <v>6000000</v>
      </c>
      <c r="M2855" s="550">
        <v>6000000</v>
      </c>
      <c r="N2855" s="550">
        <v>0</v>
      </c>
      <c r="O2855" s="550">
        <v>0</v>
      </c>
      <c r="P2855" s="550">
        <v>0</v>
      </c>
      <c r="Q2855" s="550">
        <v>0</v>
      </c>
      <c r="R2855" s="550">
        <v>0</v>
      </c>
    </row>
    <row r="2856" spans="1:18">
      <c r="A2856" s="622" t="s">
        <v>1805</v>
      </c>
      <c r="B2856" s="622" t="s">
        <v>316</v>
      </c>
      <c r="C2856" s="551">
        <v>51600000</v>
      </c>
      <c r="D2856" s="551">
        <v>0</v>
      </c>
      <c r="E2856" s="551">
        <v>0</v>
      </c>
      <c r="F2856" s="551">
        <v>0</v>
      </c>
      <c r="G2856" s="551">
        <v>0</v>
      </c>
      <c r="H2856" s="551">
        <v>0</v>
      </c>
      <c r="I2856" s="551">
        <v>-3800000</v>
      </c>
      <c r="J2856" s="551">
        <v>-3800000</v>
      </c>
      <c r="K2856" s="551">
        <v>47800000</v>
      </c>
      <c r="L2856" s="551">
        <v>47760000</v>
      </c>
      <c r="M2856" s="551">
        <v>47760000</v>
      </c>
      <c r="N2856" s="551">
        <v>0</v>
      </c>
      <c r="O2856" s="551">
        <v>0</v>
      </c>
      <c r="P2856" s="551">
        <v>0</v>
      </c>
      <c r="Q2856" s="551">
        <v>0</v>
      </c>
      <c r="R2856" s="551">
        <v>40000</v>
      </c>
    </row>
    <row r="2857" spans="1:18">
      <c r="A2857" s="626" t="s">
        <v>1806</v>
      </c>
      <c r="B2857" s="626" t="s">
        <v>318</v>
      </c>
      <c r="C2857" s="550">
        <v>51600000</v>
      </c>
      <c r="D2857" s="550">
        <v>0</v>
      </c>
      <c r="E2857" s="550">
        <v>0</v>
      </c>
      <c r="F2857" s="550">
        <v>0</v>
      </c>
      <c r="G2857" s="550"/>
      <c r="H2857" s="550">
        <v>0</v>
      </c>
      <c r="I2857" s="550">
        <v>-3800000</v>
      </c>
      <c r="J2857" s="550">
        <v>-3800000</v>
      </c>
      <c r="K2857" s="550">
        <v>47800000</v>
      </c>
      <c r="L2857" s="550">
        <v>47760000</v>
      </c>
      <c r="M2857" s="550">
        <v>47760000</v>
      </c>
      <c r="N2857" s="550">
        <v>0</v>
      </c>
      <c r="O2857" s="550">
        <v>0</v>
      </c>
      <c r="P2857" s="550">
        <v>0</v>
      </c>
      <c r="Q2857" s="550">
        <v>0</v>
      </c>
      <c r="R2857" s="550">
        <v>40000</v>
      </c>
    </row>
    <row r="2858" spans="1:18">
      <c r="A2858" s="622" t="s">
        <v>1805</v>
      </c>
      <c r="B2858" s="622" t="s">
        <v>1823</v>
      </c>
      <c r="C2858" s="551">
        <v>5650000</v>
      </c>
      <c r="D2858" s="551">
        <v>0</v>
      </c>
      <c r="E2858" s="551">
        <v>0</v>
      </c>
      <c r="F2858" s="551">
        <v>0</v>
      </c>
      <c r="G2858" s="551">
        <v>0</v>
      </c>
      <c r="H2858" s="551">
        <v>0</v>
      </c>
      <c r="I2858" s="551">
        <v>-1550000</v>
      </c>
      <c r="J2858" s="551">
        <v>-1550000</v>
      </c>
      <c r="K2858" s="551">
        <v>4100000</v>
      </c>
      <c r="L2858" s="551">
        <v>4100000</v>
      </c>
      <c r="M2858" s="551">
        <v>4100000</v>
      </c>
      <c r="N2858" s="551">
        <v>0</v>
      </c>
      <c r="O2858" s="551">
        <v>0</v>
      </c>
      <c r="P2858" s="551">
        <v>0</v>
      </c>
      <c r="Q2858" s="551">
        <v>0</v>
      </c>
      <c r="R2858" s="551">
        <v>0</v>
      </c>
    </row>
    <row r="2859" spans="1:18">
      <c r="A2859" s="626" t="s">
        <v>1806</v>
      </c>
      <c r="B2859" s="626" t="s">
        <v>260</v>
      </c>
      <c r="C2859" s="550">
        <v>5650000</v>
      </c>
      <c r="D2859" s="550">
        <v>0</v>
      </c>
      <c r="E2859" s="550">
        <v>0</v>
      </c>
      <c r="F2859" s="550">
        <v>0</v>
      </c>
      <c r="G2859" s="550"/>
      <c r="H2859" s="550">
        <v>0</v>
      </c>
      <c r="I2859" s="550">
        <v>-1550000</v>
      </c>
      <c r="J2859" s="550">
        <v>-1550000</v>
      </c>
      <c r="K2859" s="550">
        <v>4100000</v>
      </c>
      <c r="L2859" s="550">
        <v>4100000</v>
      </c>
      <c r="M2859" s="550">
        <v>4100000</v>
      </c>
      <c r="N2859" s="550">
        <v>0</v>
      </c>
      <c r="O2859" s="550">
        <v>0</v>
      </c>
      <c r="P2859" s="550">
        <v>0</v>
      </c>
      <c r="Q2859" s="550">
        <v>0</v>
      </c>
      <c r="R2859" s="550">
        <v>0</v>
      </c>
    </row>
    <row r="2860" spans="1:18">
      <c r="A2860" s="622" t="s">
        <v>1805</v>
      </c>
      <c r="B2860" s="622" t="s">
        <v>313</v>
      </c>
      <c r="C2860" s="551">
        <v>233449000</v>
      </c>
      <c r="D2860" s="551">
        <v>0</v>
      </c>
      <c r="E2860" s="551">
        <v>0</v>
      </c>
      <c r="F2860" s="551">
        <v>0</v>
      </c>
      <c r="G2860" s="551">
        <v>0</v>
      </c>
      <c r="H2860" s="551">
        <v>0</v>
      </c>
      <c r="I2860" s="551">
        <v>152571000</v>
      </c>
      <c r="J2860" s="551">
        <v>152571000</v>
      </c>
      <c r="K2860" s="551">
        <v>386020000</v>
      </c>
      <c r="L2860" s="551">
        <v>385984990</v>
      </c>
      <c r="M2860" s="551">
        <v>385984990</v>
      </c>
      <c r="N2860" s="551">
        <v>0</v>
      </c>
      <c r="O2860" s="551">
        <v>0</v>
      </c>
      <c r="P2860" s="551">
        <v>0</v>
      </c>
      <c r="Q2860" s="551">
        <v>0</v>
      </c>
      <c r="R2860" s="551">
        <v>35010</v>
      </c>
    </row>
    <row r="2861" spans="1:18">
      <c r="A2861" s="622" t="s">
        <v>1806</v>
      </c>
      <c r="B2861" s="622" t="s">
        <v>2401</v>
      </c>
      <c r="C2861" s="550">
        <v>233449000</v>
      </c>
      <c r="D2861" s="550">
        <v>0</v>
      </c>
      <c r="E2861" s="550">
        <v>0</v>
      </c>
      <c r="F2861" s="550">
        <v>0</v>
      </c>
      <c r="G2861" s="550"/>
      <c r="H2861" s="550">
        <v>0</v>
      </c>
      <c r="I2861" s="550">
        <v>152571000</v>
      </c>
      <c r="J2861" s="550">
        <v>152571000</v>
      </c>
      <c r="K2861" s="550">
        <v>386020000</v>
      </c>
      <c r="L2861" s="550">
        <v>385984990</v>
      </c>
      <c r="M2861" s="550">
        <v>385984990</v>
      </c>
      <c r="N2861" s="550">
        <v>0</v>
      </c>
      <c r="O2861" s="550">
        <v>0</v>
      </c>
      <c r="P2861" s="550">
        <v>0</v>
      </c>
      <c r="Q2861" s="550">
        <v>0</v>
      </c>
      <c r="R2861" s="550">
        <v>35010</v>
      </c>
    </row>
    <row r="2862" spans="1:18">
      <c r="A2862" s="622" t="s">
        <v>1805</v>
      </c>
      <c r="B2862" s="622" t="s">
        <v>235</v>
      </c>
      <c r="C2862" s="551">
        <v>9882000</v>
      </c>
      <c r="D2862" s="551">
        <v>0</v>
      </c>
      <c r="E2862" s="551">
        <v>0</v>
      </c>
      <c r="F2862" s="551">
        <v>0</v>
      </c>
      <c r="G2862" s="551">
        <v>0</v>
      </c>
      <c r="H2862" s="551">
        <v>0</v>
      </c>
      <c r="I2862" s="551">
        <v>3920000</v>
      </c>
      <c r="J2862" s="551">
        <v>3920000</v>
      </c>
      <c r="K2862" s="551">
        <v>13802000</v>
      </c>
      <c r="L2862" s="551">
        <v>12106070</v>
      </c>
      <c r="M2862" s="551">
        <v>12106070</v>
      </c>
      <c r="N2862" s="551">
        <v>0</v>
      </c>
      <c r="O2862" s="551">
        <v>0</v>
      </c>
      <c r="P2862" s="551">
        <v>0</v>
      </c>
      <c r="Q2862" s="551">
        <v>0</v>
      </c>
      <c r="R2862" s="551">
        <v>1695930</v>
      </c>
    </row>
    <row r="2863" spans="1:18">
      <c r="A2863" s="626" t="s">
        <v>1806</v>
      </c>
      <c r="B2863" s="626" t="s">
        <v>235</v>
      </c>
      <c r="C2863" s="550">
        <v>9882000</v>
      </c>
      <c r="D2863" s="550">
        <v>0</v>
      </c>
      <c r="E2863" s="550">
        <v>0</v>
      </c>
      <c r="F2863" s="550">
        <v>0</v>
      </c>
      <c r="G2863" s="550"/>
      <c r="H2863" s="550">
        <v>0</v>
      </c>
      <c r="I2863" s="550">
        <v>3920000</v>
      </c>
      <c r="J2863" s="550">
        <v>3920000</v>
      </c>
      <c r="K2863" s="550">
        <v>13802000</v>
      </c>
      <c r="L2863" s="550">
        <v>12106070</v>
      </c>
      <c r="M2863" s="550">
        <v>12106070</v>
      </c>
      <c r="N2863" s="550">
        <v>0</v>
      </c>
      <c r="O2863" s="550">
        <v>0</v>
      </c>
      <c r="P2863" s="550">
        <v>0</v>
      </c>
      <c r="Q2863" s="550">
        <v>0</v>
      </c>
      <c r="R2863" s="550">
        <v>1695930</v>
      </c>
    </row>
    <row r="2864" spans="1:18">
      <c r="A2864" s="622" t="s">
        <v>1805</v>
      </c>
      <c r="B2864" s="622" t="s">
        <v>1882</v>
      </c>
      <c r="C2864" s="551">
        <v>1000000</v>
      </c>
      <c r="D2864" s="551">
        <v>0</v>
      </c>
      <c r="E2864" s="551">
        <v>0</v>
      </c>
      <c r="F2864" s="551">
        <v>0</v>
      </c>
      <c r="G2864" s="551">
        <v>0</v>
      </c>
      <c r="H2864" s="551">
        <v>0</v>
      </c>
      <c r="I2864" s="551">
        <v>0</v>
      </c>
      <c r="J2864" s="551">
        <v>0</v>
      </c>
      <c r="K2864" s="551">
        <v>1000000</v>
      </c>
      <c r="L2864" s="551">
        <v>996000</v>
      </c>
      <c r="M2864" s="551">
        <v>996000</v>
      </c>
      <c r="N2864" s="551">
        <v>0</v>
      </c>
      <c r="O2864" s="551">
        <v>0</v>
      </c>
      <c r="P2864" s="551">
        <v>0</v>
      </c>
      <c r="Q2864" s="551">
        <v>0</v>
      </c>
      <c r="R2864" s="551">
        <v>4000</v>
      </c>
    </row>
    <row r="2865" spans="1:18">
      <c r="A2865" s="626" t="s">
        <v>1806</v>
      </c>
      <c r="B2865" s="623" t="s">
        <v>2409</v>
      </c>
      <c r="C2865" s="550">
        <v>1000000</v>
      </c>
      <c r="D2865" s="550">
        <v>0</v>
      </c>
      <c r="E2865" s="550">
        <v>0</v>
      </c>
      <c r="F2865" s="550">
        <v>0</v>
      </c>
      <c r="G2865" s="550"/>
      <c r="H2865" s="550">
        <v>0</v>
      </c>
      <c r="I2865" s="550"/>
      <c r="J2865" s="550">
        <v>0</v>
      </c>
      <c r="K2865" s="550">
        <v>1000000</v>
      </c>
      <c r="L2865" s="550">
        <v>996000</v>
      </c>
      <c r="M2865" s="550">
        <v>996000</v>
      </c>
      <c r="N2865" s="550">
        <v>0</v>
      </c>
      <c r="O2865" s="550">
        <v>0</v>
      </c>
      <c r="P2865" s="550">
        <v>0</v>
      </c>
      <c r="Q2865" s="550">
        <v>0</v>
      </c>
      <c r="R2865" s="550">
        <v>4000</v>
      </c>
    </row>
    <row r="2866" spans="1:18">
      <c r="A2866" s="622" t="s">
        <v>1805</v>
      </c>
      <c r="B2866" s="622" t="s">
        <v>2592</v>
      </c>
      <c r="C2866" s="551">
        <v>0</v>
      </c>
      <c r="D2866" s="551">
        <v>0</v>
      </c>
      <c r="E2866" s="551">
        <v>0</v>
      </c>
      <c r="F2866" s="551">
        <v>0</v>
      </c>
      <c r="G2866" s="551">
        <v>0</v>
      </c>
      <c r="H2866" s="551">
        <v>0</v>
      </c>
      <c r="I2866" s="551">
        <v>27700000</v>
      </c>
      <c r="J2866" s="551">
        <v>27700000</v>
      </c>
      <c r="K2866" s="551">
        <v>27700000</v>
      </c>
      <c r="L2866" s="551">
        <v>26470930</v>
      </c>
      <c r="M2866" s="551">
        <v>26470930</v>
      </c>
      <c r="N2866" s="551">
        <v>0</v>
      </c>
      <c r="O2866" s="551">
        <v>0</v>
      </c>
      <c r="P2866" s="551">
        <v>0</v>
      </c>
      <c r="Q2866" s="551">
        <v>0</v>
      </c>
      <c r="R2866" s="551">
        <v>1229070</v>
      </c>
    </row>
    <row r="2867" spans="1:18">
      <c r="A2867" s="626" t="s">
        <v>1806</v>
      </c>
      <c r="B2867" s="626" t="s">
        <v>2592</v>
      </c>
      <c r="C2867" s="550">
        <v>0</v>
      </c>
      <c r="D2867" s="550">
        <v>0</v>
      </c>
      <c r="E2867" s="550">
        <v>0</v>
      </c>
      <c r="F2867" s="550">
        <v>0</v>
      </c>
      <c r="G2867" s="550"/>
      <c r="H2867" s="550">
        <v>0</v>
      </c>
      <c r="I2867" s="550">
        <v>27700000</v>
      </c>
      <c r="J2867" s="550">
        <v>27700000</v>
      </c>
      <c r="K2867" s="550">
        <v>27700000</v>
      </c>
      <c r="L2867" s="550">
        <v>26470930</v>
      </c>
      <c r="M2867" s="550">
        <v>26470930</v>
      </c>
      <c r="N2867" s="550">
        <v>0</v>
      </c>
      <c r="O2867" s="550">
        <v>0</v>
      </c>
      <c r="P2867" s="550">
        <v>0</v>
      </c>
      <c r="Q2867" s="550">
        <v>0</v>
      </c>
      <c r="R2867" s="550">
        <v>1229070</v>
      </c>
    </row>
    <row r="2868" spans="1:18">
      <c r="A2868" s="622" t="s">
        <v>1805</v>
      </c>
      <c r="B2868" s="622" t="s">
        <v>192</v>
      </c>
      <c r="C2868" s="551">
        <v>18000000</v>
      </c>
      <c r="D2868" s="551">
        <v>0</v>
      </c>
      <c r="E2868" s="551">
        <v>0</v>
      </c>
      <c r="F2868" s="551">
        <v>0</v>
      </c>
      <c r="G2868" s="551">
        <v>0</v>
      </c>
      <c r="H2868" s="551">
        <v>0</v>
      </c>
      <c r="I2868" s="551">
        <v>-2200000</v>
      </c>
      <c r="J2868" s="551">
        <v>-2200000</v>
      </c>
      <c r="K2868" s="551">
        <v>15800000</v>
      </c>
      <c r="L2868" s="551">
        <v>12441730</v>
      </c>
      <c r="M2868" s="551">
        <v>12441730</v>
      </c>
      <c r="N2868" s="551">
        <v>0</v>
      </c>
      <c r="O2868" s="551">
        <v>0</v>
      </c>
      <c r="P2868" s="551">
        <v>0</v>
      </c>
      <c r="Q2868" s="551">
        <v>0</v>
      </c>
      <c r="R2868" s="551">
        <v>3358270</v>
      </c>
    </row>
    <row r="2869" spans="1:18">
      <c r="A2869" s="626" t="s">
        <v>1806</v>
      </c>
      <c r="B2869" s="626" t="s">
        <v>226</v>
      </c>
      <c r="C2869" s="550">
        <v>3000000</v>
      </c>
      <c r="D2869" s="550">
        <v>0</v>
      </c>
      <c r="E2869" s="550">
        <v>0</v>
      </c>
      <c r="F2869" s="550">
        <v>0</v>
      </c>
      <c r="G2869" s="550"/>
      <c r="H2869" s="550">
        <v>0</v>
      </c>
      <c r="I2869" s="550"/>
      <c r="J2869" s="550">
        <v>0</v>
      </c>
      <c r="K2869" s="550">
        <v>3000000</v>
      </c>
      <c r="L2869" s="550">
        <v>2920000</v>
      </c>
      <c r="M2869" s="550">
        <v>2920000</v>
      </c>
      <c r="N2869" s="550">
        <v>0</v>
      </c>
      <c r="O2869" s="550">
        <v>0</v>
      </c>
      <c r="P2869" s="550">
        <v>0</v>
      </c>
      <c r="Q2869" s="550">
        <v>0</v>
      </c>
      <c r="R2869" s="550">
        <v>80000</v>
      </c>
    </row>
    <row r="2870" spans="1:18">
      <c r="A2870" s="626" t="s">
        <v>1806</v>
      </c>
      <c r="B2870" s="626" t="s">
        <v>225</v>
      </c>
      <c r="C2870" s="550">
        <v>15000000</v>
      </c>
      <c r="D2870" s="550">
        <v>0</v>
      </c>
      <c r="E2870" s="550">
        <v>0</v>
      </c>
      <c r="F2870" s="550">
        <v>0</v>
      </c>
      <c r="G2870" s="550"/>
      <c r="H2870" s="550">
        <v>0</v>
      </c>
      <c r="I2870" s="550">
        <v>-2200000</v>
      </c>
      <c r="J2870" s="550">
        <v>-2200000</v>
      </c>
      <c r="K2870" s="550">
        <v>12800000</v>
      </c>
      <c r="L2870" s="550">
        <v>9521730</v>
      </c>
      <c r="M2870" s="550">
        <v>9521730</v>
      </c>
      <c r="N2870" s="550">
        <v>0</v>
      </c>
      <c r="O2870" s="550">
        <v>0</v>
      </c>
      <c r="P2870" s="550">
        <v>0</v>
      </c>
      <c r="Q2870" s="550">
        <v>0</v>
      </c>
      <c r="R2870" s="550">
        <v>3278270</v>
      </c>
    </row>
    <row r="2871" spans="1:18">
      <c r="A2871" s="622" t="s">
        <v>1805</v>
      </c>
      <c r="B2871" s="622" t="s">
        <v>322</v>
      </c>
      <c r="C2871" s="551">
        <v>2600000</v>
      </c>
      <c r="D2871" s="551">
        <v>0</v>
      </c>
      <c r="E2871" s="551">
        <v>0</v>
      </c>
      <c r="F2871" s="551">
        <v>0</v>
      </c>
      <c r="G2871" s="551">
        <v>0</v>
      </c>
      <c r="H2871" s="551">
        <v>0</v>
      </c>
      <c r="I2871" s="551">
        <v>800000</v>
      </c>
      <c r="J2871" s="551">
        <v>800000</v>
      </c>
      <c r="K2871" s="551">
        <v>3400000</v>
      </c>
      <c r="L2871" s="551">
        <v>3332560</v>
      </c>
      <c r="M2871" s="551">
        <v>3332560</v>
      </c>
      <c r="N2871" s="551">
        <v>0</v>
      </c>
      <c r="O2871" s="551">
        <v>0</v>
      </c>
      <c r="P2871" s="551">
        <v>0</v>
      </c>
      <c r="Q2871" s="551">
        <v>0</v>
      </c>
      <c r="R2871" s="551">
        <v>67440</v>
      </c>
    </row>
    <row r="2872" spans="1:18">
      <c r="A2872" s="626" t="s">
        <v>1806</v>
      </c>
      <c r="B2872" s="626" t="s">
        <v>323</v>
      </c>
      <c r="C2872" s="550">
        <v>2600000</v>
      </c>
      <c r="D2872" s="550">
        <v>0</v>
      </c>
      <c r="E2872" s="550">
        <v>0</v>
      </c>
      <c r="F2872" s="550">
        <v>0</v>
      </c>
      <c r="G2872" s="550"/>
      <c r="H2872" s="550">
        <v>0</v>
      </c>
      <c r="I2872" s="550">
        <v>800000</v>
      </c>
      <c r="J2872" s="550">
        <v>800000</v>
      </c>
      <c r="K2872" s="550">
        <v>3400000</v>
      </c>
      <c r="L2872" s="550">
        <v>3332560</v>
      </c>
      <c r="M2872" s="550">
        <v>3332560</v>
      </c>
      <c r="N2872" s="550">
        <v>0</v>
      </c>
      <c r="O2872" s="550">
        <v>0</v>
      </c>
      <c r="P2872" s="550">
        <v>0</v>
      </c>
      <c r="Q2872" s="550">
        <v>0</v>
      </c>
      <c r="R2872" s="550">
        <v>67440</v>
      </c>
    </row>
    <row r="2873" spans="1:18">
      <c r="A2873" s="622" t="s">
        <v>1805</v>
      </c>
      <c r="B2873" s="622" t="s">
        <v>147</v>
      </c>
      <c r="C2873" s="551">
        <v>3018000</v>
      </c>
      <c r="D2873" s="551">
        <v>0</v>
      </c>
      <c r="E2873" s="551">
        <v>0</v>
      </c>
      <c r="F2873" s="551">
        <v>0</v>
      </c>
      <c r="G2873" s="551">
        <v>0</v>
      </c>
      <c r="H2873" s="551">
        <v>0</v>
      </c>
      <c r="I2873" s="551">
        <v>0</v>
      </c>
      <c r="J2873" s="551">
        <v>0</v>
      </c>
      <c r="K2873" s="551">
        <v>3018000</v>
      </c>
      <c r="L2873" s="551">
        <v>2501500</v>
      </c>
      <c r="M2873" s="551">
        <v>2501500</v>
      </c>
      <c r="N2873" s="551">
        <v>0</v>
      </c>
      <c r="O2873" s="551">
        <v>0</v>
      </c>
      <c r="P2873" s="551">
        <v>0</v>
      </c>
      <c r="Q2873" s="551">
        <v>0</v>
      </c>
      <c r="R2873" s="551">
        <v>516500</v>
      </c>
    </row>
    <row r="2874" spans="1:18">
      <c r="A2874" s="626" t="s">
        <v>1806</v>
      </c>
      <c r="B2874" s="626" t="s">
        <v>148</v>
      </c>
      <c r="C2874" s="550">
        <v>3018000</v>
      </c>
      <c r="D2874" s="550">
        <v>0</v>
      </c>
      <c r="E2874" s="550">
        <v>0</v>
      </c>
      <c r="F2874" s="550">
        <v>0</v>
      </c>
      <c r="G2874" s="550"/>
      <c r="H2874" s="550">
        <v>0</v>
      </c>
      <c r="I2874" s="550"/>
      <c r="J2874" s="550">
        <v>0</v>
      </c>
      <c r="K2874" s="550">
        <v>3018000</v>
      </c>
      <c r="L2874" s="550">
        <v>2501500</v>
      </c>
      <c r="M2874" s="550">
        <v>2501500</v>
      </c>
      <c r="N2874" s="550">
        <v>0</v>
      </c>
      <c r="O2874" s="550">
        <v>0</v>
      </c>
      <c r="P2874" s="550">
        <v>0</v>
      </c>
      <c r="Q2874" s="550">
        <v>0</v>
      </c>
      <c r="R2874" s="550">
        <v>516500</v>
      </c>
    </row>
    <row r="2875" spans="1:18">
      <c r="A2875" s="626" t="s">
        <v>1804</v>
      </c>
      <c r="B2875" s="626" t="s">
        <v>2541</v>
      </c>
      <c r="C2875" s="550">
        <v>14662000</v>
      </c>
      <c r="D2875" s="550">
        <v>0</v>
      </c>
      <c r="E2875" s="550">
        <v>0</v>
      </c>
      <c r="F2875" s="550">
        <v>0</v>
      </c>
      <c r="G2875" s="550">
        <v>0</v>
      </c>
      <c r="H2875" s="550">
        <v>0</v>
      </c>
      <c r="I2875" s="550">
        <v>0</v>
      </c>
      <c r="J2875" s="550">
        <v>0</v>
      </c>
      <c r="K2875" s="550">
        <v>14662000</v>
      </c>
      <c r="L2875" s="550">
        <v>14655880</v>
      </c>
      <c r="M2875" s="550">
        <v>14655880</v>
      </c>
      <c r="N2875" s="550">
        <v>0</v>
      </c>
      <c r="O2875" s="550">
        <v>0</v>
      </c>
      <c r="P2875" s="550">
        <v>0</v>
      </c>
      <c r="Q2875" s="550">
        <v>0</v>
      </c>
      <c r="R2875" s="550">
        <v>6120</v>
      </c>
    </row>
    <row r="2876" spans="1:18">
      <c r="A2876" s="622" t="s">
        <v>1805</v>
      </c>
      <c r="B2876" s="622" t="s">
        <v>321</v>
      </c>
      <c r="C2876" s="551">
        <v>14262000</v>
      </c>
      <c r="D2876" s="551">
        <v>0</v>
      </c>
      <c r="E2876" s="551">
        <v>0</v>
      </c>
      <c r="F2876" s="551">
        <v>0</v>
      </c>
      <c r="G2876" s="551">
        <v>0</v>
      </c>
      <c r="H2876" s="551">
        <v>0</v>
      </c>
      <c r="I2876" s="551">
        <v>0</v>
      </c>
      <c r="J2876" s="551">
        <v>0</v>
      </c>
      <c r="K2876" s="551">
        <v>14262000</v>
      </c>
      <c r="L2876" s="551">
        <v>14257000</v>
      </c>
      <c r="M2876" s="551">
        <v>14257000</v>
      </c>
      <c r="N2876" s="551">
        <v>0</v>
      </c>
      <c r="O2876" s="551">
        <v>0</v>
      </c>
      <c r="P2876" s="551">
        <v>0</v>
      </c>
      <c r="Q2876" s="551">
        <v>0</v>
      </c>
      <c r="R2876" s="551">
        <v>5000</v>
      </c>
    </row>
    <row r="2877" spans="1:18">
      <c r="A2877" s="626" t="s">
        <v>1806</v>
      </c>
      <c r="B2877" s="626" t="s">
        <v>144</v>
      </c>
      <c r="C2877" s="550">
        <v>13702000</v>
      </c>
      <c r="D2877" s="550">
        <v>0</v>
      </c>
      <c r="E2877" s="550">
        <v>0</v>
      </c>
      <c r="F2877" s="550">
        <v>0</v>
      </c>
      <c r="G2877" s="550"/>
      <c r="H2877" s="550">
        <v>0</v>
      </c>
      <c r="I2877" s="550"/>
      <c r="J2877" s="550">
        <v>0</v>
      </c>
      <c r="K2877" s="550">
        <v>13702000</v>
      </c>
      <c r="L2877" s="550">
        <v>13702000</v>
      </c>
      <c r="M2877" s="550">
        <v>13702000</v>
      </c>
      <c r="N2877" s="550">
        <v>0</v>
      </c>
      <c r="O2877" s="550">
        <v>0</v>
      </c>
      <c r="P2877" s="550">
        <v>0</v>
      </c>
      <c r="Q2877" s="550">
        <v>0</v>
      </c>
      <c r="R2877" s="550">
        <v>0</v>
      </c>
    </row>
    <row r="2878" spans="1:18">
      <c r="A2878" s="626" t="s">
        <v>1806</v>
      </c>
      <c r="B2878" s="626" t="s">
        <v>204</v>
      </c>
      <c r="C2878" s="550">
        <v>60000</v>
      </c>
      <c r="D2878" s="550">
        <v>0</v>
      </c>
      <c r="E2878" s="550">
        <v>0</v>
      </c>
      <c r="F2878" s="550">
        <v>0</v>
      </c>
      <c r="G2878" s="550"/>
      <c r="H2878" s="550">
        <v>0</v>
      </c>
      <c r="I2878" s="550"/>
      <c r="J2878" s="550">
        <v>0</v>
      </c>
      <c r="K2878" s="550">
        <v>60000</v>
      </c>
      <c r="L2878" s="550">
        <v>60000</v>
      </c>
      <c r="M2878" s="550">
        <v>60000</v>
      </c>
      <c r="N2878" s="550">
        <v>0</v>
      </c>
      <c r="O2878" s="550">
        <v>0</v>
      </c>
      <c r="P2878" s="550">
        <v>0</v>
      </c>
      <c r="Q2878" s="550">
        <v>0</v>
      </c>
      <c r="R2878" s="550">
        <v>0</v>
      </c>
    </row>
    <row r="2879" spans="1:18">
      <c r="A2879" s="626" t="s">
        <v>1806</v>
      </c>
      <c r="B2879" s="626" t="s">
        <v>220</v>
      </c>
      <c r="C2879" s="550">
        <v>500000</v>
      </c>
      <c r="D2879" s="550">
        <v>0</v>
      </c>
      <c r="E2879" s="550">
        <v>0</v>
      </c>
      <c r="F2879" s="550">
        <v>0</v>
      </c>
      <c r="G2879" s="550"/>
      <c r="H2879" s="550">
        <v>0</v>
      </c>
      <c r="I2879" s="550"/>
      <c r="J2879" s="550">
        <v>0</v>
      </c>
      <c r="K2879" s="550">
        <v>500000</v>
      </c>
      <c r="L2879" s="550">
        <v>495000</v>
      </c>
      <c r="M2879" s="550">
        <v>495000</v>
      </c>
      <c r="N2879" s="550">
        <v>0</v>
      </c>
      <c r="O2879" s="550">
        <v>0</v>
      </c>
      <c r="P2879" s="550">
        <v>0</v>
      </c>
      <c r="Q2879" s="550">
        <v>0</v>
      </c>
      <c r="R2879" s="550">
        <v>5000</v>
      </c>
    </row>
    <row r="2880" spans="1:18">
      <c r="A2880" s="622" t="s">
        <v>1805</v>
      </c>
      <c r="B2880" s="622" t="s">
        <v>1851</v>
      </c>
      <c r="C2880" s="551">
        <v>400000</v>
      </c>
      <c r="D2880" s="551">
        <v>0</v>
      </c>
      <c r="E2880" s="551">
        <v>0</v>
      </c>
      <c r="F2880" s="551">
        <v>0</v>
      </c>
      <c r="G2880" s="551">
        <v>0</v>
      </c>
      <c r="H2880" s="551">
        <v>0</v>
      </c>
      <c r="I2880" s="551">
        <v>0</v>
      </c>
      <c r="J2880" s="551">
        <v>0</v>
      </c>
      <c r="K2880" s="551">
        <v>400000</v>
      </c>
      <c r="L2880" s="551">
        <v>398880</v>
      </c>
      <c r="M2880" s="551">
        <v>398880</v>
      </c>
      <c r="N2880" s="551">
        <v>0</v>
      </c>
      <c r="O2880" s="551">
        <v>0</v>
      </c>
      <c r="P2880" s="551">
        <v>0</v>
      </c>
      <c r="Q2880" s="551">
        <v>0</v>
      </c>
      <c r="R2880" s="551">
        <v>1120</v>
      </c>
    </row>
    <row r="2881" spans="1:18">
      <c r="A2881" s="626" t="s">
        <v>1806</v>
      </c>
      <c r="B2881" s="626" t="s">
        <v>1851</v>
      </c>
      <c r="C2881" s="550">
        <v>400000</v>
      </c>
      <c r="D2881" s="550">
        <v>0</v>
      </c>
      <c r="E2881" s="550">
        <v>0</v>
      </c>
      <c r="F2881" s="550">
        <v>0</v>
      </c>
      <c r="G2881" s="550"/>
      <c r="H2881" s="550">
        <v>0</v>
      </c>
      <c r="I2881" s="550"/>
      <c r="J2881" s="550">
        <v>0</v>
      </c>
      <c r="K2881" s="550">
        <v>400000</v>
      </c>
      <c r="L2881" s="550">
        <v>398880</v>
      </c>
      <c r="M2881" s="550">
        <v>398880</v>
      </c>
      <c r="N2881" s="550">
        <v>0</v>
      </c>
      <c r="O2881" s="550">
        <v>0</v>
      </c>
      <c r="P2881" s="550">
        <v>0</v>
      </c>
      <c r="Q2881" s="550">
        <v>0</v>
      </c>
      <c r="R2881" s="550">
        <v>1120</v>
      </c>
    </row>
    <row r="2882" spans="1:18">
      <c r="A2882" s="626" t="s">
        <v>1803</v>
      </c>
      <c r="B2882" s="626" t="s">
        <v>55</v>
      </c>
      <c r="C2882" s="550">
        <v>16641452000</v>
      </c>
      <c r="D2882" s="550">
        <v>0</v>
      </c>
      <c r="E2882" s="550">
        <v>0</v>
      </c>
      <c r="F2882" s="550">
        <v>-10000000</v>
      </c>
      <c r="G2882" s="550">
        <v>-1535144000</v>
      </c>
      <c r="H2882" s="550">
        <v>1235144000</v>
      </c>
      <c r="I2882" s="550">
        <v>-202071000</v>
      </c>
      <c r="J2882" s="550">
        <v>-512071000</v>
      </c>
      <c r="K2882" s="550">
        <v>16129381000</v>
      </c>
      <c r="L2882" s="550">
        <v>15996692920</v>
      </c>
      <c r="M2882" s="550">
        <v>15996692920</v>
      </c>
      <c r="N2882" s="550">
        <v>0</v>
      </c>
      <c r="O2882" s="550">
        <v>20736000</v>
      </c>
      <c r="P2882" s="550">
        <v>0</v>
      </c>
      <c r="Q2882" s="550">
        <v>20736000</v>
      </c>
      <c r="R2882" s="550">
        <v>111952080</v>
      </c>
    </row>
    <row r="2883" spans="1:18">
      <c r="A2883" s="626" t="s">
        <v>1804</v>
      </c>
      <c r="B2883" s="626" t="s">
        <v>2406</v>
      </c>
      <c r="C2883" s="550">
        <v>400000000</v>
      </c>
      <c r="D2883" s="550">
        <v>0</v>
      </c>
      <c r="E2883" s="550">
        <v>0</v>
      </c>
      <c r="F2883" s="550">
        <v>-3000000</v>
      </c>
      <c r="G2883" s="550">
        <v>0</v>
      </c>
      <c r="H2883" s="550">
        <v>0</v>
      </c>
      <c r="I2883" s="550">
        <v>0</v>
      </c>
      <c r="J2883" s="550">
        <v>-3000000</v>
      </c>
      <c r="K2883" s="550">
        <v>397000000</v>
      </c>
      <c r="L2883" s="550">
        <v>394150000</v>
      </c>
      <c r="M2883" s="550">
        <v>394150000</v>
      </c>
      <c r="N2883" s="550">
        <v>0</v>
      </c>
      <c r="O2883" s="550">
        <v>0</v>
      </c>
      <c r="P2883" s="550">
        <v>0</v>
      </c>
      <c r="Q2883" s="550">
        <v>0</v>
      </c>
      <c r="R2883" s="550">
        <v>2850000</v>
      </c>
    </row>
    <row r="2884" spans="1:18">
      <c r="A2884" s="622" t="s">
        <v>1805</v>
      </c>
      <c r="B2884" s="622" t="s">
        <v>55</v>
      </c>
      <c r="C2884" s="551">
        <v>400000000</v>
      </c>
      <c r="D2884" s="551">
        <v>0</v>
      </c>
      <c r="E2884" s="551">
        <v>0</v>
      </c>
      <c r="F2884" s="551">
        <v>-3000000</v>
      </c>
      <c r="G2884" s="551">
        <v>0</v>
      </c>
      <c r="H2884" s="551">
        <v>0</v>
      </c>
      <c r="I2884" s="551">
        <v>0</v>
      </c>
      <c r="J2884" s="551">
        <v>-3000000</v>
      </c>
      <c r="K2884" s="551">
        <v>397000000</v>
      </c>
      <c r="L2884" s="551">
        <v>394150000</v>
      </c>
      <c r="M2884" s="551">
        <v>394150000</v>
      </c>
      <c r="N2884" s="551">
        <v>0</v>
      </c>
      <c r="O2884" s="551">
        <v>0</v>
      </c>
      <c r="P2884" s="551">
        <v>0</v>
      </c>
      <c r="Q2884" s="551">
        <v>0</v>
      </c>
      <c r="R2884" s="551">
        <v>2850000</v>
      </c>
    </row>
    <row r="2885" spans="1:18">
      <c r="A2885" s="626" t="s">
        <v>1806</v>
      </c>
      <c r="B2885" s="626" t="s">
        <v>1284</v>
      </c>
      <c r="C2885" s="550">
        <v>400000000</v>
      </c>
      <c r="D2885" s="550">
        <v>0</v>
      </c>
      <c r="E2885" s="550">
        <v>0</v>
      </c>
      <c r="F2885" s="550">
        <v>-3000000</v>
      </c>
      <c r="G2885" s="550"/>
      <c r="H2885" s="550">
        <v>0</v>
      </c>
      <c r="I2885" s="550"/>
      <c r="J2885" s="550">
        <v>-3000000</v>
      </c>
      <c r="K2885" s="550">
        <v>397000000</v>
      </c>
      <c r="L2885" s="550">
        <v>394150000</v>
      </c>
      <c r="M2885" s="550">
        <v>394150000</v>
      </c>
      <c r="N2885" s="550">
        <v>0</v>
      </c>
      <c r="O2885" s="550">
        <v>0</v>
      </c>
      <c r="P2885" s="550">
        <v>0</v>
      </c>
      <c r="Q2885" s="550">
        <v>0</v>
      </c>
      <c r="R2885" s="550">
        <v>2850000</v>
      </c>
    </row>
    <row r="2886" spans="1:18">
      <c r="A2886" s="626" t="s">
        <v>1804</v>
      </c>
      <c r="B2886" s="626" t="s">
        <v>2408</v>
      </c>
      <c r="C2886" s="550">
        <v>180000000</v>
      </c>
      <c r="D2886" s="550">
        <v>0</v>
      </c>
      <c r="E2886" s="550">
        <v>0</v>
      </c>
      <c r="F2886" s="550">
        <v>3000000</v>
      </c>
      <c r="G2886" s="550">
        <v>0</v>
      </c>
      <c r="H2886" s="550">
        <v>0</v>
      </c>
      <c r="I2886" s="550">
        <v>0</v>
      </c>
      <c r="J2886" s="550">
        <v>3000000</v>
      </c>
      <c r="K2886" s="550">
        <v>183000000</v>
      </c>
      <c r="L2886" s="550">
        <v>183000000</v>
      </c>
      <c r="M2886" s="550">
        <v>183000000</v>
      </c>
      <c r="N2886" s="550">
        <v>0</v>
      </c>
      <c r="O2886" s="550">
        <v>0</v>
      </c>
      <c r="P2886" s="550">
        <v>0</v>
      </c>
      <c r="Q2886" s="550">
        <v>0</v>
      </c>
      <c r="R2886" s="550">
        <v>0</v>
      </c>
    </row>
    <row r="2887" spans="1:18">
      <c r="A2887" s="622" t="s">
        <v>1805</v>
      </c>
      <c r="B2887" s="622" t="s">
        <v>235</v>
      </c>
      <c r="C2887" s="551">
        <v>180000000</v>
      </c>
      <c r="D2887" s="551">
        <v>0</v>
      </c>
      <c r="E2887" s="551">
        <v>0</v>
      </c>
      <c r="F2887" s="551">
        <v>3000000</v>
      </c>
      <c r="G2887" s="551">
        <v>0</v>
      </c>
      <c r="H2887" s="551">
        <v>0</v>
      </c>
      <c r="I2887" s="551">
        <v>0</v>
      </c>
      <c r="J2887" s="551">
        <v>3000000</v>
      </c>
      <c r="K2887" s="551">
        <v>183000000</v>
      </c>
      <c r="L2887" s="551">
        <v>183000000</v>
      </c>
      <c r="M2887" s="551">
        <v>183000000</v>
      </c>
      <c r="N2887" s="551">
        <v>0</v>
      </c>
      <c r="O2887" s="551">
        <v>0</v>
      </c>
      <c r="P2887" s="551">
        <v>0</v>
      </c>
      <c r="Q2887" s="551">
        <v>0</v>
      </c>
      <c r="R2887" s="551">
        <v>0</v>
      </c>
    </row>
    <row r="2888" spans="1:18">
      <c r="A2888" s="626" t="s">
        <v>1806</v>
      </c>
      <c r="B2888" s="626" t="s">
        <v>235</v>
      </c>
      <c r="C2888" s="550">
        <v>180000000</v>
      </c>
      <c r="D2888" s="550">
        <v>0</v>
      </c>
      <c r="E2888" s="550">
        <v>0</v>
      </c>
      <c r="F2888" s="550">
        <v>3000000</v>
      </c>
      <c r="G2888" s="550"/>
      <c r="H2888" s="550">
        <v>0</v>
      </c>
      <c r="I2888" s="550"/>
      <c r="J2888" s="550">
        <v>3000000</v>
      </c>
      <c r="K2888" s="550">
        <v>183000000</v>
      </c>
      <c r="L2888" s="550">
        <v>183000000</v>
      </c>
      <c r="M2888" s="550">
        <v>183000000</v>
      </c>
      <c r="N2888" s="550">
        <v>0</v>
      </c>
      <c r="O2888" s="550">
        <v>0</v>
      </c>
      <c r="P2888" s="550">
        <v>0</v>
      </c>
      <c r="Q2888" s="550">
        <v>0</v>
      </c>
      <c r="R2888" s="550">
        <v>0</v>
      </c>
    </row>
    <row r="2889" spans="1:18">
      <c r="A2889" s="626" t="s">
        <v>1804</v>
      </c>
      <c r="B2889" s="623" t="s">
        <v>2410</v>
      </c>
      <c r="C2889" s="550">
        <v>52380000</v>
      </c>
      <c r="D2889" s="550">
        <v>0</v>
      </c>
      <c r="E2889" s="550">
        <v>0</v>
      </c>
      <c r="F2889" s="550">
        <v>0</v>
      </c>
      <c r="G2889" s="550">
        <v>0</v>
      </c>
      <c r="H2889" s="550">
        <v>0</v>
      </c>
      <c r="I2889" s="550">
        <v>0</v>
      </c>
      <c r="J2889" s="550">
        <v>0</v>
      </c>
      <c r="K2889" s="550">
        <v>52380000</v>
      </c>
      <c r="L2889" s="550">
        <v>52197000</v>
      </c>
      <c r="M2889" s="550">
        <v>52197000</v>
      </c>
      <c r="N2889" s="550">
        <v>0</v>
      </c>
      <c r="O2889" s="550">
        <v>0</v>
      </c>
      <c r="P2889" s="550">
        <v>0</v>
      </c>
      <c r="Q2889" s="550">
        <v>0</v>
      </c>
      <c r="R2889" s="550">
        <v>183000</v>
      </c>
    </row>
    <row r="2890" spans="1:18">
      <c r="A2890" s="622" t="s">
        <v>1805</v>
      </c>
      <c r="B2890" s="622" t="s">
        <v>55</v>
      </c>
      <c r="C2890" s="551">
        <v>52380000</v>
      </c>
      <c r="D2890" s="551">
        <v>0</v>
      </c>
      <c r="E2890" s="551">
        <v>0</v>
      </c>
      <c r="F2890" s="551">
        <v>0</v>
      </c>
      <c r="G2890" s="551">
        <v>0</v>
      </c>
      <c r="H2890" s="551">
        <v>0</v>
      </c>
      <c r="I2890" s="551">
        <v>0</v>
      </c>
      <c r="J2890" s="551">
        <v>0</v>
      </c>
      <c r="K2890" s="551">
        <v>52380000</v>
      </c>
      <c r="L2890" s="551">
        <v>52197000</v>
      </c>
      <c r="M2890" s="551">
        <v>52197000</v>
      </c>
      <c r="N2890" s="551">
        <v>0</v>
      </c>
      <c r="O2890" s="551">
        <v>0</v>
      </c>
      <c r="P2890" s="551">
        <v>0</v>
      </c>
      <c r="Q2890" s="551">
        <v>0</v>
      </c>
      <c r="R2890" s="551">
        <v>183000</v>
      </c>
    </row>
    <row r="2891" spans="1:18">
      <c r="A2891" s="626" t="s">
        <v>1806</v>
      </c>
      <c r="B2891" s="626" t="s">
        <v>1284</v>
      </c>
      <c r="C2891" s="550">
        <v>52380000</v>
      </c>
      <c r="D2891" s="550">
        <v>0</v>
      </c>
      <c r="E2891" s="550">
        <v>0</v>
      </c>
      <c r="F2891" s="550">
        <v>0</v>
      </c>
      <c r="G2891" s="550"/>
      <c r="H2891" s="550">
        <v>0</v>
      </c>
      <c r="I2891" s="550"/>
      <c r="J2891" s="550">
        <v>0</v>
      </c>
      <c r="K2891" s="550">
        <v>52380000</v>
      </c>
      <c r="L2891" s="550">
        <v>52197000</v>
      </c>
      <c r="M2891" s="550">
        <v>52197000</v>
      </c>
      <c r="N2891" s="550">
        <v>0</v>
      </c>
      <c r="O2891" s="550">
        <v>0</v>
      </c>
      <c r="P2891" s="550">
        <v>0</v>
      </c>
      <c r="Q2891" s="550">
        <v>0</v>
      </c>
      <c r="R2891" s="550">
        <v>183000</v>
      </c>
    </row>
    <row r="2892" spans="1:18">
      <c r="A2892" s="626" t="s">
        <v>1804</v>
      </c>
      <c r="B2892" s="626" t="s">
        <v>2412</v>
      </c>
      <c r="C2892" s="550">
        <v>36000000</v>
      </c>
      <c r="D2892" s="550">
        <v>0</v>
      </c>
      <c r="E2892" s="550">
        <v>0</v>
      </c>
      <c r="F2892" s="550">
        <v>0</v>
      </c>
      <c r="G2892" s="550">
        <v>0</v>
      </c>
      <c r="H2892" s="550">
        <v>0</v>
      </c>
      <c r="I2892" s="550">
        <v>0</v>
      </c>
      <c r="J2892" s="550">
        <v>0</v>
      </c>
      <c r="K2892" s="550">
        <v>36000000</v>
      </c>
      <c r="L2892" s="550">
        <v>36000000</v>
      </c>
      <c r="M2892" s="550">
        <v>36000000</v>
      </c>
      <c r="N2892" s="550">
        <v>0</v>
      </c>
      <c r="O2892" s="550">
        <v>0</v>
      </c>
      <c r="P2892" s="550">
        <v>0</v>
      </c>
      <c r="Q2892" s="550">
        <v>0</v>
      </c>
      <c r="R2892" s="550">
        <v>0</v>
      </c>
    </row>
    <row r="2893" spans="1:18">
      <c r="A2893" s="622" t="s">
        <v>1805</v>
      </c>
      <c r="B2893" s="622" t="s">
        <v>159</v>
      </c>
      <c r="C2893" s="551">
        <v>0</v>
      </c>
      <c r="D2893" s="551">
        <v>0</v>
      </c>
      <c r="E2893" s="551">
        <v>0</v>
      </c>
      <c r="F2893" s="551">
        <v>30000000</v>
      </c>
      <c r="G2893" s="551">
        <v>0</v>
      </c>
      <c r="H2893" s="551">
        <v>0</v>
      </c>
      <c r="I2893" s="551">
        <v>0</v>
      </c>
      <c r="J2893" s="551">
        <v>30000000</v>
      </c>
      <c r="K2893" s="551">
        <v>30000000</v>
      </c>
      <c r="L2893" s="551">
        <v>30000000</v>
      </c>
      <c r="M2893" s="551">
        <v>30000000</v>
      </c>
      <c r="N2893" s="551">
        <v>0</v>
      </c>
      <c r="O2893" s="551">
        <v>0</v>
      </c>
      <c r="P2893" s="551">
        <v>0</v>
      </c>
      <c r="Q2893" s="551">
        <v>0</v>
      </c>
      <c r="R2893" s="551">
        <v>0</v>
      </c>
    </row>
    <row r="2894" spans="1:18">
      <c r="A2894" s="626" t="s">
        <v>1806</v>
      </c>
      <c r="B2894" s="626" t="s">
        <v>159</v>
      </c>
      <c r="C2894" s="550">
        <v>0</v>
      </c>
      <c r="D2894" s="550">
        <v>0</v>
      </c>
      <c r="E2894" s="550">
        <v>0</v>
      </c>
      <c r="F2894" s="550">
        <v>30000000</v>
      </c>
      <c r="G2894" s="550"/>
      <c r="H2894" s="550">
        <v>0</v>
      </c>
      <c r="I2894" s="550"/>
      <c r="J2894" s="550">
        <v>30000000</v>
      </c>
      <c r="K2894" s="550">
        <v>30000000</v>
      </c>
      <c r="L2894" s="550">
        <v>30000000</v>
      </c>
      <c r="M2894" s="550">
        <v>30000000</v>
      </c>
      <c r="N2894" s="550">
        <v>0</v>
      </c>
      <c r="O2894" s="550">
        <v>0</v>
      </c>
      <c r="P2894" s="550">
        <v>0</v>
      </c>
      <c r="Q2894" s="550">
        <v>0</v>
      </c>
      <c r="R2894" s="550">
        <v>0</v>
      </c>
    </row>
    <row r="2895" spans="1:18">
      <c r="A2895" s="622" t="s">
        <v>1805</v>
      </c>
      <c r="B2895" s="622" t="s">
        <v>55</v>
      </c>
      <c r="C2895" s="551">
        <v>36000000</v>
      </c>
      <c r="D2895" s="551">
        <v>0</v>
      </c>
      <c r="E2895" s="551">
        <v>0</v>
      </c>
      <c r="F2895" s="551">
        <v>-30000000</v>
      </c>
      <c r="G2895" s="551">
        <v>0</v>
      </c>
      <c r="H2895" s="551">
        <v>0</v>
      </c>
      <c r="I2895" s="551">
        <v>0</v>
      </c>
      <c r="J2895" s="551">
        <v>-30000000</v>
      </c>
      <c r="K2895" s="551">
        <v>6000000</v>
      </c>
      <c r="L2895" s="551">
        <v>6000000</v>
      </c>
      <c r="M2895" s="551">
        <v>6000000</v>
      </c>
      <c r="N2895" s="551">
        <v>0</v>
      </c>
      <c r="O2895" s="551">
        <v>0</v>
      </c>
      <c r="P2895" s="551">
        <v>0</v>
      </c>
      <c r="Q2895" s="551">
        <v>0</v>
      </c>
      <c r="R2895" s="551">
        <v>0</v>
      </c>
    </row>
    <row r="2896" spans="1:18">
      <c r="A2896" s="626" t="s">
        <v>1806</v>
      </c>
      <c r="B2896" s="626" t="s">
        <v>2452</v>
      </c>
      <c r="C2896" s="550">
        <v>6000000</v>
      </c>
      <c r="D2896" s="550">
        <v>0</v>
      </c>
      <c r="E2896" s="550">
        <v>0</v>
      </c>
      <c r="F2896" s="550">
        <v>-6000000</v>
      </c>
      <c r="G2896" s="550"/>
      <c r="H2896" s="550">
        <v>0</v>
      </c>
      <c r="I2896" s="550"/>
      <c r="J2896" s="550">
        <v>-6000000</v>
      </c>
      <c r="K2896" s="550">
        <v>0</v>
      </c>
      <c r="L2896" s="550">
        <v>0</v>
      </c>
      <c r="M2896" s="550">
        <v>0</v>
      </c>
      <c r="N2896" s="550">
        <v>0</v>
      </c>
      <c r="O2896" s="550">
        <v>0</v>
      </c>
      <c r="P2896" s="550">
        <v>0</v>
      </c>
      <c r="Q2896" s="550">
        <v>0</v>
      </c>
      <c r="R2896" s="550">
        <v>0</v>
      </c>
    </row>
    <row r="2897" spans="1:18">
      <c r="A2897" s="626" t="s">
        <v>1806</v>
      </c>
      <c r="B2897" s="626" t="s">
        <v>1284</v>
      </c>
      <c r="C2897" s="550">
        <v>30000000</v>
      </c>
      <c r="D2897" s="550">
        <v>0</v>
      </c>
      <c r="E2897" s="550">
        <v>0</v>
      </c>
      <c r="F2897" s="550">
        <v>-24000000</v>
      </c>
      <c r="G2897" s="550"/>
      <c r="H2897" s="550">
        <v>0</v>
      </c>
      <c r="I2897" s="550"/>
      <c r="J2897" s="550">
        <v>-24000000</v>
      </c>
      <c r="K2897" s="550">
        <v>6000000</v>
      </c>
      <c r="L2897" s="550">
        <v>6000000</v>
      </c>
      <c r="M2897" s="550">
        <v>6000000</v>
      </c>
      <c r="N2897" s="550">
        <v>0</v>
      </c>
      <c r="O2897" s="550">
        <v>0</v>
      </c>
      <c r="P2897" s="550">
        <v>0</v>
      </c>
      <c r="Q2897" s="550">
        <v>0</v>
      </c>
      <c r="R2897" s="550">
        <v>0</v>
      </c>
    </row>
    <row r="2898" spans="1:18">
      <c r="A2898" s="626" t="s">
        <v>1804</v>
      </c>
      <c r="B2898" s="626" t="s">
        <v>2008</v>
      </c>
      <c r="C2898" s="550">
        <v>500000000</v>
      </c>
      <c r="D2898" s="550">
        <v>0</v>
      </c>
      <c r="E2898" s="550">
        <v>0</v>
      </c>
      <c r="F2898" s="550">
        <v>0</v>
      </c>
      <c r="G2898" s="550">
        <v>0</v>
      </c>
      <c r="H2898" s="550">
        <v>0</v>
      </c>
      <c r="I2898" s="550">
        <v>-330000000</v>
      </c>
      <c r="J2898" s="550">
        <v>-330000000</v>
      </c>
      <c r="K2898" s="550">
        <v>170000000</v>
      </c>
      <c r="L2898" s="550">
        <v>126173540</v>
      </c>
      <c r="M2898" s="550">
        <v>126173540</v>
      </c>
      <c r="N2898" s="550">
        <v>0</v>
      </c>
      <c r="O2898" s="550">
        <v>0</v>
      </c>
      <c r="P2898" s="550">
        <v>0</v>
      </c>
      <c r="Q2898" s="550">
        <v>0</v>
      </c>
      <c r="R2898" s="550">
        <v>43826460</v>
      </c>
    </row>
    <row r="2899" spans="1:18">
      <c r="A2899" s="622" t="s">
        <v>1805</v>
      </c>
      <c r="B2899" s="622" t="s">
        <v>235</v>
      </c>
      <c r="C2899" s="551">
        <v>117000000</v>
      </c>
      <c r="D2899" s="551">
        <v>0</v>
      </c>
      <c r="E2899" s="551">
        <v>0</v>
      </c>
      <c r="F2899" s="551">
        <v>-31000000</v>
      </c>
      <c r="G2899" s="551">
        <v>0</v>
      </c>
      <c r="H2899" s="551">
        <v>0</v>
      </c>
      <c r="I2899" s="551">
        <v>43007000</v>
      </c>
      <c r="J2899" s="551">
        <v>12007000</v>
      </c>
      <c r="K2899" s="551">
        <v>129007000</v>
      </c>
      <c r="L2899" s="551">
        <v>90107300</v>
      </c>
      <c r="M2899" s="551">
        <v>90107300</v>
      </c>
      <c r="N2899" s="551">
        <v>0</v>
      </c>
      <c r="O2899" s="551">
        <v>0</v>
      </c>
      <c r="P2899" s="551">
        <v>0</v>
      </c>
      <c r="Q2899" s="551">
        <v>0</v>
      </c>
      <c r="R2899" s="551">
        <v>38899700</v>
      </c>
    </row>
    <row r="2900" spans="1:18">
      <c r="A2900" s="626" t="s">
        <v>1806</v>
      </c>
      <c r="B2900" s="626" t="s">
        <v>235</v>
      </c>
      <c r="C2900" s="550">
        <v>117000000</v>
      </c>
      <c r="D2900" s="550">
        <v>0</v>
      </c>
      <c r="E2900" s="550">
        <v>0</v>
      </c>
      <c r="F2900" s="550">
        <v>-31000000</v>
      </c>
      <c r="G2900" s="550"/>
      <c r="H2900" s="550">
        <v>0</v>
      </c>
      <c r="I2900" s="550">
        <v>43007000</v>
      </c>
      <c r="J2900" s="550">
        <v>12007000</v>
      </c>
      <c r="K2900" s="550">
        <v>129007000</v>
      </c>
      <c r="L2900" s="550">
        <v>90107300</v>
      </c>
      <c r="M2900" s="550">
        <v>90107300</v>
      </c>
      <c r="N2900" s="550">
        <v>0</v>
      </c>
      <c r="O2900" s="550">
        <v>0</v>
      </c>
      <c r="P2900" s="550">
        <v>0</v>
      </c>
      <c r="Q2900" s="550">
        <v>0</v>
      </c>
      <c r="R2900" s="550">
        <v>38899700</v>
      </c>
    </row>
    <row r="2901" spans="1:18">
      <c r="A2901" s="622" t="s">
        <v>1805</v>
      </c>
      <c r="B2901" s="622" t="s">
        <v>464</v>
      </c>
      <c r="C2901" s="551">
        <v>12000000</v>
      </c>
      <c r="D2901" s="551">
        <v>0</v>
      </c>
      <c r="E2901" s="551">
        <v>0</v>
      </c>
      <c r="F2901" s="551">
        <v>1000000</v>
      </c>
      <c r="G2901" s="551">
        <v>0</v>
      </c>
      <c r="H2901" s="551">
        <v>0</v>
      </c>
      <c r="I2901" s="551">
        <v>0</v>
      </c>
      <c r="J2901" s="551">
        <v>1000000</v>
      </c>
      <c r="K2901" s="551">
        <v>13000000</v>
      </c>
      <c r="L2901" s="551">
        <v>8990000</v>
      </c>
      <c r="M2901" s="551">
        <v>8990000</v>
      </c>
      <c r="N2901" s="551">
        <v>0</v>
      </c>
      <c r="O2901" s="551">
        <v>0</v>
      </c>
      <c r="P2901" s="551">
        <v>0</v>
      </c>
      <c r="Q2901" s="551">
        <v>0</v>
      </c>
      <c r="R2901" s="551">
        <v>4010000</v>
      </c>
    </row>
    <row r="2902" spans="1:18">
      <c r="A2902" s="626" t="s">
        <v>1806</v>
      </c>
      <c r="B2902" s="626" t="s">
        <v>406</v>
      </c>
      <c r="C2902" s="550">
        <v>12000000</v>
      </c>
      <c r="D2902" s="550">
        <v>0</v>
      </c>
      <c r="E2902" s="550">
        <v>0</v>
      </c>
      <c r="F2902" s="550">
        <v>1000000</v>
      </c>
      <c r="G2902" s="550"/>
      <c r="H2902" s="550">
        <v>0</v>
      </c>
      <c r="I2902" s="550"/>
      <c r="J2902" s="550">
        <v>1000000</v>
      </c>
      <c r="K2902" s="550">
        <v>13000000</v>
      </c>
      <c r="L2902" s="550">
        <v>8990000</v>
      </c>
      <c r="M2902" s="550">
        <v>8990000</v>
      </c>
      <c r="N2902" s="550">
        <v>0</v>
      </c>
      <c r="O2902" s="550">
        <v>0</v>
      </c>
      <c r="P2902" s="550">
        <v>0</v>
      </c>
      <c r="Q2902" s="550">
        <v>0</v>
      </c>
      <c r="R2902" s="550">
        <v>4010000</v>
      </c>
    </row>
    <row r="2903" spans="1:18">
      <c r="A2903" s="622" t="s">
        <v>1805</v>
      </c>
      <c r="B2903" s="622" t="s">
        <v>55</v>
      </c>
      <c r="C2903" s="551">
        <v>355000000</v>
      </c>
      <c r="D2903" s="551">
        <v>0</v>
      </c>
      <c r="E2903" s="551">
        <v>0</v>
      </c>
      <c r="F2903" s="551">
        <v>31000000</v>
      </c>
      <c r="G2903" s="551">
        <v>0</v>
      </c>
      <c r="H2903" s="551">
        <v>0</v>
      </c>
      <c r="I2903" s="551">
        <v>-373007000</v>
      </c>
      <c r="J2903" s="551">
        <v>-342007000</v>
      </c>
      <c r="K2903" s="551">
        <v>12993000</v>
      </c>
      <c r="L2903" s="551">
        <v>12698000</v>
      </c>
      <c r="M2903" s="551">
        <v>12698000</v>
      </c>
      <c r="N2903" s="551">
        <v>0</v>
      </c>
      <c r="O2903" s="551">
        <v>0</v>
      </c>
      <c r="P2903" s="551">
        <v>0</v>
      </c>
      <c r="Q2903" s="551">
        <v>0</v>
      </c>
      <c r="R2903" s="551">
        <v>295000</v>
      </c>
    </row>
    <row r="2904" spans="1:18">
      <c r="A2904" s="626" t="s">
        <v>1806</v>
      </c>
      <c r="B2904" s="626" t="s">
        <v>1284</v>
      </c>
      <c r="C2904" s="550">
        <v>355000000</v>
      </c>
      <c r="D2904" s="550">
        <v>0</v>
      </c>
      <c r="E2904" s="550">
        <v>0</v>
      </c>
      <c r="F2904" s="550">
        <v>31000000</v>
      </c>
      <c r="G2904" s="550"/>
      <c r="H2904" s="550">
        <v>0</v>
      </c>
      <c r="I2904" s="550">
        <v>-373007000</v>
      </c>
      <c r="J2904" s="550">
        <v>-342007000</v>
      </c>
      <c r="K2904" s="550">
        <v>12993000</v>
      </c>
      <c r="L2904" s="550">
        <v>12698000</v>
      </c>
      <c r="M2904" s="550">
        <v>12698000</v>
      </c>
      <c r="N2904" s="550">
        <v>0</v>
      </c>
      <c r="O2904" s="550">
        <v>0</v>
      </c>
      <c r="P2904" s="550">
        <v>0</v>
      </c>
      <c r="Q2904" s="550">
        <v>0</v>
      </c>
      <c r="R2904" s="550">
        <v>295000</v>
      </c>
    </row>
    <row r="2905" spans="1:18">
      <c r="A2905" s="622" t="s">
        <v>1805</v>
      </c>
      <c r="B2905" s="622" t="s">
        <v>192</v>
      </c>
      <c r="C2905" s="551">
        <v>7800000</v>
      </c>
      <c r="D2905" s="551">
        <v>0</v>
      </c>
      <c r="E2905" s="551">
        <v>0</v>
      </c>
      <c r="F2905" s="551">
        <v>0</v>
      </c>
      <c r="G2905" s="551">
        <v>0</v>
      </c>
      <c r="H2905" s="551">
        <v>0</v>
      </c>
      <c r="I2905" s="551">
        <v>0</v>
      </c>
      <c r="J2905" s="551">
        <v>0</v>
      </c>
      <c r="K2905" s="551">
        <v>7800000</v>
      </c>
      <c r="L2905" s="551">
        <v>7700000</v>
      </c>
      <c r="M2905" s="551">
        <v>7700000</v>
      </c>
      <c r="N2905" s="551">
        <v>0</v>
      </c>
      <c r="O2905" s="551">
        <v>0</v>
      </c>
      <c r="P2905" s="551">
        <v>0</v>
      </c>
      <c r="Q2905" s="551">
        <v>0</v>
      </c>
      <c r="R2905" s="551">
        <v>100000</v>
      </c>
    </row>
    <row r="2906" spans="1:18">
      <c r="A2906" s="626" t="s">
        <v>1806</v>
      </c>
      <c r="B2906" s="626" t="s">
        <v>226</v>
      </c>
      <c r="C2906" s="550">
        <v>7800000</v>
      </c>
      <c r="D2906" s="550">
        <v>0</v>
      </c>
      <c r="E2906" s="550">
        <v>0</v>
      </c>
      <c r="F2906" s="550">
        <v>0</v>
      </c>
      <c r="G2906" s="550"/>
      <c r="H2906" s="550">
        <v>0</v>
      </c>
      <c r="I2906" s="550"/>
      <c r="J2906" s="550">
        <v>0</v>
      </c>
      <c r="K2906" s="550">
        <v>7800000</v>
      </c>
      <c r="L2906" s="550">
        <v>7700000</v>
      </c>
      <c r="M2906" s="550">
        <v>7700000</v>
      </c>
      <c r="N2906" s="550">
        <v>0</v>
      </c>
      <c r="O2906" s="550">
        <v>0</v>
      </c>
      <c r="P2906" s="550">
        <v>0</v>
      </c>
      <c r="Q2906" s="550">
        <v>0</v>
      </c>
      <c r="R2906" s="550">
        <v>100000</v>
      </c>
    </row>
    <row r="2907" spans="1:18">
      <c r="A2907" s="622" t="s">
        <v>1805</v>
      </c>
      <c r="B2907" s="622" t="s">
        <v>322</v>
      </c>
      <c r="C2907" s="551">
        <v>3000000</v>
      </c>
      <c r="D2907" s="551">
        <v>0</v>
      </c>
      <c r="E2907" s="551">
        <v>0</v>
      </c>
      <c r="F2907" s="551">
        <v>-1000000</v>
      </c>
      <c r="G2907" s="551">
        <v>0</v>
      </c>
      <c r="H2907" s="551">
        <v>0</v>
      </c>
      <c r="I2907" s="551">
        <v>0</v>
      </c>
      <c r="J2907" s="551">
        <v>-1000000</v>
      </c>
      <c r="K2907" s="551">
        <v>2000000</v>
      </c>
      <c r="L2907" s="551">
        <v>1493240</v>
      </c>
      <c r="M2907" s="551">
        <v>1493240</v>
      </c>
      <c r="N2907" s="551">
        <v>0</v>
      </c>
      <c r="O2907" s="551">
        <v>0</v>
      </c>
      <c r="P2907" s="551">
        <v>0</v>
      </c>
      <c r="Q2907" s="551">
        <v>0</v>
      </c>
      <c r="R2907" s="551">
        <v>506760</v>
      </c>
    </row>
    <row r="2908" spans="1:18">
      <c r="A2908" s="626" t="s">
        <v>1806</v>
      </c>
      <c r="B2908" s="626" t="s">
        <v>323</v>
      </c>
      <c r="C2908" s="550">
        <v>3000000</v>
      </c>
      <c r="D2908" s="550">
        <v>0</v>
      </c>
      <c r="E2908" s="550">
        <v>0</v>
      </c>
      <c r="F2908" s="550">
        <v>-1000000</v>
      </c>
      <c r="G2908" s="550"/>
      <c r="H2908" s="550">
        <v>0</v>
      </c>
      <c r="I2908" s="550"/>
      <c r="J2908" s="550">
        <v>-1000000</v>
      </c>
      <c r="K2908" s="550">
        <v>2000000</v>
      </c>
      <c r="L2908" s="550">
        <v>1493240</v>
      </c>
      <c r="M2908" s="550">
        <v>1493240</v>
      </c>
      <c r="N2908" s="550">
        <v>0</v>
      </c>
      <c r="O2908" s="550">
        <v>0</v>
      </c>
      <c r="P2908" s="550">
        <v>0</v>
      </c>
      <c r="Q2908" s="550">
        <v>0</v>
      </c>
      <c r="R2908" s="550">
        <v>506760</v>
      </c>
    </row>
    <row r="2909" spans="1:18">
      <c r="A2909" s="622" t="s">
        <v>1805</v>
      </c>
      <c r="B2909" s="622" t="s">
        <v>147</v>
      </c>
      <c r="C2909" s="551">
        <v>5200000</v>
      </c>
      <c r="D2909" s="551">
        <v>0</v>
      </c>
      <c r="E2909" s="551">
        <v>0</v>
      </c>
      <c r="F2909" s="551">
        <v>0</v>
      </c>
      <c r="G2909" s="551">
        <v>0</v>
      </c>
      <c r="H2909" s="551">
        <v>0</v>
      </c>
      <c r="I2909" s="551">
        <v>0</v>
      </c>
      <c r="J2909" s="551">
        <v>0</v>
      </c>
      <c r="K2909" s="551">
        <v>5200000</v>
      </c>
      <c r="L2909" s="551">
        <v>5185000</v>
      </c>
      <c r="M2909" s="551">
        <v>5185000</v>
      </c>
      <c r="N2909" s="551">
        <v>0</v>
      </c>
      <c r="O2909" s="551">
        <v>0</v>
      </c>
      <c r="P2909" s="551">
        <v>0</v>
      </c>
      <c r="Q2909" s="551">
        <v>0</v>
      </c>
      <c r="R2909" s="551">
        <v>15000</v>
      </c>
    </row>
    <row r="2910" spans="1:18">
      <c r="A2910" s="626" t="s">
        <v>1806</v>
      </c>
      <c r="B2910" s="626" t="s">
        <v>148</v>
      </c>
      <c r="C2910" s="550">
        <v>5200000</v>
      </c>
      <c r="D2910" s="550">
        <v>0</v>
      </c>
      <c r="E2910" s="550">
        <v>0</v>
      </c>
      <c r="F2910" s="550">
        <v>0</v>
      </c>
      <c r="G2910" s="550"/>
      <c r="H2910" s="550">
        <v>0</v>
      </c>
      <c r="I2910" s="550"/>
      <c r="J2910" s="550">
        <v>0</v>
      </c>
      <c r="K2910" s="550">
        <v>5200000</v>
      </c>
      <c r="L2910" s="550">
        <v>5185000</v>
      </c>
      <c r="M2910" s="550">
        <v>5185000</v>
      </c>
      <c r="N2910" s="550">
        <v>0</v>
      </c>
      <c r="O2910" s="550">
        <v>0</v>
      </c>
      <c r="P2910" s="550">
        <v>0</v>
      </c>
      <c r="Q2910" s="550">
        <v>0</v>
      </c>
      <c r="R2910" s="550">
        <v>15000</v>
      </c>
    </row>
    <row r="2911" spans="1:18">
      <c r="A2911" s="626" t="s">
        <v>1804</v>
      </c>
      <c r="B2911" s="626" t="s">
        <v>2542</v>
      </c>
      <c r="C2911" s="550">
        <v>159400000</v>
      </c>
      <c r="D2911" s="550">
        <v>0</v>
      </c>
      <c r="E2911" s="550">
        <v>0</v>
      </c>
      <c r="F2911" s="550">
        <v>-34000000</v>
      </c>
      <c r="G2911" s="550">
        <v>0</v>
      </c>
      <c r="H2911" s="550">
        <v>0</v>
      </c>
      <c r="I2911" s="550">
        <v>0</v>
      </c>
      <c r="J2911" s="550">
        <v>-34000000</v>
      </c>
      <c r="K2911" s="550">
        <v>125400000</v>
      </c>
      <c r="L2911" s="550">
        <v>124534000</v>
      </c>
      <c r="M2911" s="550">
        <v>124534000</v>
      </c>
      <c r="N2911" s="550">
        <v>0</v>
      </c>
      <c r="O2911" s="550">
        <v>0</v>
      </c>
      <c r="P2911" s="550">
        <v>0</v>
      </c>
      <c r="Q2911" s="550">
        <v>0</v>
      </c>
      <c r="R2911" s="550">
        <v>866000</v>
      </c>
    </row>
    <row r="2912" spans="1:18">
      <c r="A2912" s="622" t="s">
        <v>1805</v>
      </c>
      <c r="B2912" s="622" t="s">
        <v>55</v>
      </c>
      <c r="C2912" s="551">
        <v>159400000</v>
      </c>
      <c r="D2912" s="551">
        <v>0</v>
      </c>
      <c r="E2912" s="551">
        <v>0</v>
      </c>
      <c r="F2912" s="551">
        <v>-34000000</v>
      </c>
      <c r="G2912" s="551">
        <v>0</v>
      </c>
      <c r="H2912" s="551">
        <v>0</v>
      </c>
      <c r="I2912" s="551">
        <v>0</v>
      </c>
      <c r="J2912" s="551">
        <v>-34000000</v>
      </c>
      <c r="K2912" s="551">
        <v>125400000</v>
      </c>
      <c r="L2912" s="551">
        <v>124534000</v>
      </c>
      <c r="M2912" s="551">
        <v>124534000</v>
      </c>
      <c r="N2912" s="551">
        <v>0</v>
      </c>
      <c r="O2912" s="551">
        <v>0</v>
      </c>
      <c r="P2912" s="551">
        <v>0</v>
      </c>
      <c r="Q2912" s="551">
        <v>0</v>
      </c>
      <c r="R2912" s="551">
        <v>866000</v>
      </c>
    </row>
    <row r="2913" spans="1:18">
      <c r="A2913" s="626" t="s">
        <v>1806</v>
      </c>
      <c r="B2913" s="626" t="s">
        <v>1284</v>
      </c>
      <c r="C2913" s="550">
        <v>159400000</v>
      </c>
      <c r="D2913" s="550">
        <v>0</v>
      </c>
      <c r="E2913" s="550">
        <v>0</v>
      </c>
      <c r="F2913" s="550">
        <v>-34000000</v>
      </c>
      <c r="G2913" s="550"/>
      <c r="H2913" s="550">
        <v>0</v>
      </c>
      <c r="I2913" s="550"/>
      <c r="J2913" s="550">
        <v>-34000000</v>
      </c>
      <c r="K2913" s="550">
        <v>125400000</v>
      </c>
      <c r="L2913" s="550">
        <v>124534000</v>
      </c>
      <c r="M2913" s="550">
        <v>124534000</v>
      </c>
      <c r="N2913" s="550">
        <v>0</v>
      </c>
      <c r="O2913" s="550">
        <v>0</v>
      </c>
      <c r="P2913" s="550">
        <v>0</v>
      </c>
      <c r="Q2913" s="550">
        <v>0</v>
      </c>
      <c r="R2913" s="550">
        <v>866000</v>
      </c>
    </row>
    <row r="2914" spans="1:18">
      <c r="A2914" s="626" t="s">
        <v>1804</v>
      </c>
      <c r="B2914" s="626" t="s">
        <v>2543</v>
      </c>
      <c r="C2914" s="550">
        <v>10698447000</v>
      </c>
      <c r="D2914" s="550">
        <v>0</v>
      </c>
      <c r="E2914" s="550">
        <v>0</v>
      </c>
      <c r="F2914" s="550">
        <v>86000000</v>
      </c>
      <c r="G2914" s="550">
        <v>-1535144000</v>
      </c>
      <c r="H2914" s="550">
        <v>1235144000</v>
      </c>
      <c r="I2914" s="550">
        <v>308000000</v>
      </c>
      <c r="J2914" s="550">
        <v>94000000</v>
      </c>
      <c r="K2914" s="550">
        <v>10792447000</v>
      </c>
      <c r="L2914" s="550">
        <v>10770334440</v>
      </c>
      <c r="M2914" s="550">
        <v>10770334440</v>
      </c>
      <c r="N2914" s="550">
        <v>0</v>
      </c>
      <c r="O2914" s="550">
        <v>0</v>
      </c>
      <c r="P2914" s="550">
        <v>0</v>
      </c>
      <c r="Q2914" s="550">
        <v>0</v>
      </c>
      <c r="R2914" s="550">
        <v>22112560</v>
      </c>
    </row>
    <row r="2915" spans="1:18">
      <c r="A2915" s="622" t="s">
        <v>1805</v>
      </c>
      <c r="B2915" s="622" t="s">
        <v>2460</v>
      </c>
      <c r="C2915" s="551">
        <v>0</v>
      </c>
      <c r="D2915" s="551">
        <v>0</v>
      </c>
      <c r="E2915" s="551">
        <v>0</v>
      </c>
      <c r="F2915" s="551">
        <v>48000000</v>
      </c>
      <c r="G2915" s="551">
        <v>0</v>
      </c>
      <c r="H2915" s="551">
        <v>0</v>
      </c>
      <c r="I2915" s="551">
        <v>0</v>
      </c>
      <c r="J2915" s="551">
        <v>48000000</v>
      </c>
      <c r="K2915" s="551">
        <v>48000000</v>
      </c>
      <c r="L2915" s="551">
        <v>47542500</v>
      </c>
      <c r="M2915" s="551">
        <v>47542500</v>
      </c>
      <c r="N2915" s="551">
        <v>0</v>
      </c>
      <c r="O2915" s="551">
        <v>0</v>
      </c>
      <c r="P2915" s="551">
        <v>0</v>
      </c>
      <c r="Q2915" s="551">
        <v>0</v>
      </c>
      <c r="R2915" s="551">
        <v>457500</v>
      </c>
    </row>
    <row r="2916" spans="1:18">
      <c r="A2916" s="626" t="s">
        <v>1806</v>
      </c>
      <c r="B2916" s="626" t="s">
        <v>2460</v>
      </c>
      <c r="C2916" s="550">
        <v>0</v>
      </c>
      <c r="D2916" s="550">
        <v>0</v>
      </c>
      <c r="E2916" s="550">
        <v>0</v>
      </c>
      <c r="F2916" s="550">
        <v>48000000</v>
      </c>
      <c r="G2916" s="550"/>
      <c r="H2916" s="550">
        <v>0</v>
      </c>
      <c r="I2916" s="550"/>
      <c r="J2916" s="550">
        <v>48000000</v>
      </c>
      <c r="K2916" s="550">
        <v>48000000</v>
      </c>
      <c r="L2916" s="550">
        <v>47542500</v>
      </c>
      <c r="M2916" s="550">
        <v>47542500</v>
      </c>
      <c r="N2916" s="550">
        <v>0</v>
      </c>
      <c r="O2916" s="550">
        <v>0</v>
      </c>
      <c r="P2916" s="550">
        <v>0</v>
      </c>
      <c r="Q2916" s="550">
        <v>0</v>
      </c>
      <c r="R2916" s="550">
        <v>457500</v>
      </c>
    </row>
    <row r="2917" spans="1:18">
      <c r="A2917" s="622" t="s">
        <v>1805</v>
      </c>
      <c r="B2917" s="622" t="s">
        <v>55</v>
      </c>
      <c r="C2917" s="551">
        <v>10698447000</v>
      </c>
      <c r="D2917" s="551">
        <v>0</v>
      </c>
      <c r="E2917" s="551">
        <v>0</v>
      </c>
      <c r="F2917" s="551">
        <v>38000000</v>
      </c>
      <c r="G2917" s="551">
        <v>-1535144000</v>
      </c>
      <c r="H2917" s="551">
        <v>1235144000</v>
      </c>
      <c r="I2917" s="551">
        <v>308000000</v>
      </c>
      <c r="J2917" s="551">
        <v>46000000</v>
      </c>
      <c r="K2917" s="551">
        <v>10744447000</v>
      </c>
      <c r="L2917" s="551">
        <v>10722791940</v>
      </c>
      <c r="M2917" s="551">
        <v>10722791940</v>
      </c>
      <c r="N2917" s="551">
        <v>0</v>
      </c>
      <c r="O2917" s="551">
        <v>0</v>
      </c>
      <c r="P2917" s="551">
        <v>0</v>
      </c>
      <c r="Q2917" s="551">
        <v>0</v>
      </c>
      <c r="R2917" s="551">
        <v>21655060</v>
      </c>
    </row>
    <row r="2918" spans="1:18">
      <c r="A2918" s="626" t="s">
        <v>1806</v>
      </c>
      <c r="B2918" s="626" t="s">
        <v>2452</v>
      </c>
      <c r="C2918" s="550">
        <v>820000000</v>
      </c>
      <c r="D2918" s="550">
        <v>0</v>
      </c>
      <c r="E2918" s="550">
        <v>0</v>
      </c>
      <c r="F2918" s="550">
        <v>-235000000</v>
      </c>
      <c r="G2918" s="550"/>
      <c r="H2918" s="550">
        <v>0</v>
      </c>
      <c r="I2918" s="550">
        <v>265000000</v>
      </c>
      <c r="J2918" s="550">
        <v>30000000</v>
      </c>
      <c r="K2918" s="550">
        <v>850000000</v>
      </c>
      <c r="L2918" s="550">
        <v>848333840</v>
      </c>
      <c r="M2918" s="550">
        <v>848333840</v>
      </c>
      <c r="N2918" s="550">
        <v>0</v>
      </c>
      <c r="O2918" s="550">
        <v>0</v>
      </c>
      <c r="P2918" s="550">
        <v>0</v>
      </c>
      <c r="Q2918" s="550">
        <v>0</v>
      </c>
      <c r="R2918" s="550">
        <v>1666160</v>
      </c>
    </row>
    <row r="2919" spans="1:18">
      <c r="A2919" s="626" t="s">
        <v>1806</v>
      </c>
      <c r="B2919" s="626" t="s">
        <v>2454</v>
      </c>
      <c r="C2919" s="550">
        <v>350000000</v>
      </c>
      <c r="D2919" s="550">
        <v>0</v>
      </c>
      <c r="E2919" s="550">
        <v>0</v>
      </c>
      <c r="F2919" s="550">
        <v>145000000</v>
      </c>
      <c r="G2919" s="550"/>
      <c r="H2919" s="550">
        <v>0</v>
      </c>
      <c r="I2919" s="550"/>
      <c r="J2919" s="550">
        <v>145000000</v>
      </c>
      <c r="K2919" s="550">
        <v>495000000</v>
      </c>
      <c r="L2919" s="550">
        <v>493337500</v>
      </c>
      <c r="M2919" s="550">
        <v>493337500</v>
      </c>
      <c r="N2919" s="550">
        <v>0</v>
      </c>
      <c r="O2919" s="550">
        <v>0</v>
      </c>
      <c r="P2919" s="550">
        <v>0</v>
      </c>
      <c r="Q2919" s="550">
        <v>0</v>
      </c>
      <c r="R2919" s="550">
        <v>1662500</v>
      </c>
    </row>
    <row r="2920" spans="1:18">
      <c r="A2920" s="626" t="s">
        <v>1806</v>
      </c>
      <c r="B2920" s="626" t="s">
        <v>2457</v>
      </c>
      <c r="C2920" s="550">
        <v>6728447000</v>
      </c>
      <c r="D2920" s="550">
        <v>0</v>
      </c>
      <c r="E2920" s="550">
        <v>0</v>
      </c>
      <c r="F2920" s="550">
        <v>-290000000</v>
      </c>
      <c r="G2920" s="550">
        <v>-1535144000</v>
      </c>
      <c r="H2920" s="550">
        <v>1235144000</v>
      </c>
      <c r="I2920" s="550"/>
      <c r="J2920" s="550">
        <v>-590000000</v>
      </c>
      <c r="K2920" s="550">
        <v>6138447000</v>
      </c>
      <c r="L2920" s="550">
        <v>6122164500</v>
      </c>
      <c r="M2920" s="550">
        <v>6122164500</v>
      </c>
      <c r="N2920" s="550">
        <v>0</v>
      </c>
      <c r="O2920" s="550">
        <v>0</v>
      </c>
      <c r="P2920" s="550">
        <v>0</v>
      </c>
      <c r="Q2920" s="550">
        <v>0</v>
      </c>
      <c r="R2920" s="550">
        <v>16282500</v>
      </c>
    </row>
    <row r="2921" spans="1:18">
      <c r="A2921" s="626" t="s">
        <v>1806</v>
      </c>
      <c r="B2921" s="626" t="s">
        <v>2459</v>
      </c>
      <c r="C2921" s="550">
        <v>2500000000</v>
      </c>
      <c r="D2921" s="550">
        <v>0</v>
      </c>
      <c r="E2921" s="550">
        <v>0</v>
      </c>
      <c r="F2921" s="550">
        <v>318000000</v>
      </c>
      <c r="G2921" s="550"/>
      <c r="H2921" s="550">
        <v>0</v>
      </c>
      <c r="I2921" s="550">
        <v>43000000</v>
      </c>
      <c r="J2921" s="550">
        <v>361000000</v>
      </c>
      <c r="K2921" s="550">
        <v>2861000000</v>
      </c>
      <c r="L2921" s="550">
        <v>2860059700</v>
      </c>
      <c r="M2921" s="550">
        <v>2860059700</v>
      </c>
      <c r="N2921" s="550">
        <v>0</v>
      </c>
      <c r="O2921" s="550">
        <v>0</v>
      </c>
      <c r="P2921" s="550">
        <v>0</v>
      </c>
      <c r="Q2921" s="550">
        <v>0</v>
      </c>
      <c r="R2921" s="550">
        <v>940300</v>
      </c>
    </row>
    <row r="2922" spans="1:18">
      <c r="A2922" s="626" t="s">
        <v>1806</v>
      </c>
      <c r="B2922" s="626" t="s">
        <v>1284</v>
      </c>
      <c r="C2922" s="550">
        <v>300000000</v>
      </c>
      <c r="D2922" s="550">
        <v>0</v>
      </c>
      <c r="E2922" s="550">
        <v>0</v>
      </c>
      <c r="F2922" s="550">
        <v>100000000</v>
      </c>
      <c r="G2922" s="550"/>
      <c r="H2922" s="550">
        <v>0</v>
      </c>
      <c r="I2922" s="550"/>
      <c r="J2922" s="550">
        <v>100000000</v>
      </c>
      <c r="K2922" s="550">
        <v>400000000</v>
      </c>
      <c r="L2922" s="550">
        <v>398896400</v>
      </c>
      <c r="M2922" s="550">
        <v>398896400</v>
      </c>
      <c r="N2922" s="550">
        <v>0</v>
      </c>
      <c r="O2922" s="550">
        <v>0</v>
      </c>
      <c r="P2922" s="550">
        <v>0</v>
      </c>
      <c r="Q2922" s="550">
        <v>0</v>
      </c>
      <c r="R2922" s="550">
        <v>1103600</v>
      </c>
    </row>
    <row r="2923" spans="1:18">
      <c r="A2923" s="626" t="s">
        <v>1804</v>
      </c>
      <c r="B2923" s="626" t="s">
        <v>2013</v>
      </c>
      <c r="C2923" s="550">
        <v>4069147000</v>
      </c>
      <c r="D2923" s="550">
        <v>0</v>
      </c>
      <c r="E2923" s="550">
        <v>0</v>
      </c>
      <c r="F2923" s="550">
        <v>-56000000</v>
      </c>
      <c r="G2923" s="550">
        <v>0</v>
      </c>
      <c r="H2923" s="550">
        <v>0</v>
      </c>
      <c r="I2923" s="550">
        <v>-180071000</v>
      </c>
      <c r="J2923" s="550">
        <v>-236071000</v>
      </c>
      <c r="K2923" s="550">
        <v>3833076000</v>
      </c>
      <c r="L2923" s="550">
        <v>3792686150</v>
      </c>
      <c r="M2923" s="550">
        <v>3792686150</v>
      </c>
      <c r="N2923" s="550">
        <v>0</v>
      </c>
      <c r="O2923" s="550">
        <v>0</v>
      </c>
      <c r="P2923" s="550">
        <v>0</v>
      </c>
      <c r="Q2923" s="550">
        <v>0</v>
      </c>
      <c r="R2923" s="550">
        <v>40389850</v>
      </c>
    </row>
    <row r="2924" spans="1:18">
      <c r="A2924" s="622" t="s">
        <v>1805</v>
      </c>
      <c r="B2924" s="622" t="s">
        <v>55</v>
      </c>
      <c r="C2924" s="551">
        <v>4069147000</v>
      </c>
      <c r="D2924" s="551">
        <v>0</v>
      </c>
      <c r="E2924" s="551">
        <v>0</v>
      </c>
      <c r="F2924" s="551">
        <v>-56000000</v>
      </c>
      <c r="G2924" s="551">
        <v>0</v>
      </c>
      <c r="H2924" s="551">
        <v>0</v>
      </c>
      <c r="I2924" s="551">
        <v>-180071000</v>
      </c>
      <c r="J2924" s="551">
        <v>-236071000</v>
      </c>
      <c r="K2924" s="551">
        <v>3833076000</v>
      </c>
      <c r="L2924" s="551">
        <v>3792686150</v>
      </c>
      <c r="M2924" s="551">
        <v>3792686150</v>
      </c>
      <c r="N2924" s="551">
        <v>0</v>
      </c>
      <c r="O2924" s="551">
        <v>0</v>
      </c>
      <c r="P2924" s="551">
        <v>0</v>
      </c>
      <c r="Q2924" s="551">
        <v>0</v>
      </c>
      <c r="R2924" s="551">
        <v>40389850</v>
      </c>
    </row>
    <row r="2925" spans="1:18">
      <c r="A2925" s="626" t="s">
        <v>1806</v>
      </c>
      <c r="B2925" s="626" t="s">
        <v>2451</v>
      </c>
      <c r="C2925" s="550">
        <v>4069147000</v>
      </c>
      <c r="D2925" s="550">
        <v>0</v>
      </c>
      <c r="E2925" s="550">
        <v>0</v>
      </c>
      <c r="F2925" s="550">
        <v>-56000000</v>
      </c>
      <c r="G2925" s="550"/>
      <c r="H2925" s="550">
        <v>0</v>
      </c>
      <c r="I2925" s="550">
        <v>-180071000</v>
      </c>
      <c r="J2925" s="550">
        <v>-236071000</v>
      </c>
      <c r="K2925" s="550">
        <v>3833076000</v>
      </c>
      <c r="L2925" s="550">
        <v>3792686150</v>
      </c>
      <c r="M2925" s="550">
        <v>3792686150</v>
      </c>
      <c r="N2925" s="550">
        <v>0</v>
      </c>
      <c r="O2925" s="550">
        <v>0</v>
      </c>
      <c r="P2925" s="550">
        <v>0</v>
      </c>
      <c r="Q2925" s="550">
        <v>0</v>
      </c>
      <c r="R2925" s="550">
        <v>40389850</v>
      </c>
    </row>
    <row r="2926" spans="1:18">
      <c r="A2926" s="626" t="s">
        <v>1804</v>
      </c>
      <c r="B2926" s="626" t="s">
        <v>2545</v>
      </c>
      <c r="C2926" s="550">
        <v>20000000</v>
      </c>
      <c r="D2926" s="550">
        <v>0</v>
      </c>
      <c r="E2926" s="550">
        <v>0</v>
      </c>
      <c r="F2926" s="550">
        <v>0</v>
      </c>
      <c r="G2926" s="550">
        <v>0</v>
      </c>
      <c r="H2926" s="550">
        <v>0</v>
      </c>
      <c r="I2926" s="550">
        <v>0</v>
      </c>
      <c r="J2926" s="550">
        <v>0</v>
      </c>
      <c r="K2926" s="550">
        <v>20000000</v>
      </c>
      <c r="L2926" s="550">
        <v>19972540</v>
      </c>
      <c r="M2926" s="550">
        <v>19972540</v>
      </c>
      <c r="N2926" s="550">
        <v>0</v>
      </c>
      <c r="O2926" s="550">
        <v>0</v>
      </c>
      <c r="P2926" s="550">
        <v>0</v>
      </c>
      <c r="Q2926" s="550">
        <v>0</v>
      </c>
      <c r="R2926" s="550">
        <v>27460</v>
      </c>
    </row>
    <row r="2927" spans="1:18">
      <c r="A2927" s="622" t="s">
        <v>1805</v>
      </c>
      <c r="B2927" s="622" t="s">
        <v>2456</v>
      </c>
      <c r="C2927" s="551">
        <v>20000000</v>
      </c>
      <c r="D2927" s="551">
        <v>0</v>
      </c>
      <c r="E2927" s="551">
        <v>0</v>
      </c>
      <c r="F2927" s="551">
        <v>0</v>
      </c>
      <c r="G2927" s="551">
        <v>0</v>
      </c>
      <c r="H2927" s="551">
        <v>0</v>
      </c>
      <c r="I2927" s="551">
        <v>0</v>
      </c>
      <c r="J2927" s="551">
        <v>0</v>
      </c>
      <c r="K2927" s="551">
        <v>20000000</v>
      </c>
      <c r="L2927" s="551">
        <v>19972540</v>
      </c>
      <c r="M2927" s="551">
        <v>19972540</v>
      </c>
      <c r="N2927" s="551">
        <v>0</v>
      </c>
      <c r="O2927" s="551">
        <v>0</v>
      </c>
      <c r="P2927" s="551">
        <v>0</v>
      </c>
      <c r="Q2927" s="551">
        <v>0</v>
      </c>
      <c r="R2927" s="551">
        <v>27460</v>
      </c>
    </row>
    <row r="2928" spans="1:18">
      <c r="A2928" s="626" t="s">
        <v>1806</v>
      </c>
      <c r="B2928" s="626" t="s">
        <v>2456</v>
      </c>
      <c r="C2928" s="550">
        <v>20000000</v>
      </c>
      <c r="D2928" s="550">
        <v>0</v>
      </c>
      <c r="E2928" s="550">
        <v>0</v>
      </c>
      <c r="F2928" s="550">
        <v>0</v>
      </c>
      <c r="G2928" s="550"/>
      <c r="H2928" s="550">
        <v>0</v>
      </c>
      <c r="I2928" s="550"/>
      <c r="J2928" s="550">
        <v>0</v>
      </c>
      <c r="K2928" s="550">
        <v>20000000</v>
      </c>
      <c r="L2928" s="550">
        <v>19972540</v>
      </c>
      <c r="M2928" s="550">
        <v>19972540</v>
      </c>
      <c r="N2928" s="550">
        <v>0</v>
      </c>
      <c r="O2928" s="550">
        <v>0</v>
      </c>
      <c r="P2928" s="550">
        <v>0</v>
      </c>
      <c r="Q2928" s="550">
        <v>0</v>
      </c>
      <c r="R2928" s="550">
        <v>27460</v>
      </c>
    </row>
    <row r="2929" spans="1:18">
      <c r="A2929" s="626" t="s">
        <v>1804</v>
      </c>
      <c r="B2929" s="626" t="s">
        <v>2132</v>
      </c>
      <c r="C2929" s="550">
        <v>220592000</v>
      </c>
      <c r="D2929" s="550">
        <v>0</v>
      </c>
      <c r="E2929" s="550">
        <v>0</v>
      </c>
      <c r="F2929" s="550">
        <v>4000000</v>
      </c>
      <c r="G2929" s="550">
        <v>0</v>
      </c>
      <c r="H2929" s="550">
        <v>0</v>
      </c>
      <c r="I2929" s="550">
        <v>0</v>
      </c>
      <c r="J2929" s="550">
        <v>4000000</v>
      </c>
      <c r="K2929" s="550">
        <v>224592000</v>
      </c>
      <c r="L2929" s="550">
        <v>203856000</v>
      </c>
      <c r="M2929" s="550">
        <v>203856000</v>
      </c>
      <c r="N2929" s="550">
        <v>0</v>
      </c>
      <c r="O2929" s="550">
        <v>20736000</v>
      </c>
      <c r="P2929" s="550">
        <v>0</v>
      </c>
      <c r="Q2929" s="550">
        <v>20736000</v>
      </c>
      <c r="R2929" s="550">
        <v>0</v>
      </c>
    </row>
    <row r="2930" spans="1:18">
      <c r="A2930" s="622" t="s">
        <v>1805</v>
      </c>
      <c r="B2930" s="622" t="s">
        <v>55</v>
      </c>
      <c r="C2930" s="551">
        <v>220592000</v>
      </c>
      <c r="D2930" s="551">
        <v>0</v>
      </c>
      <c r="E2930" s="551">
        <v>0</v>
      </c>
      <c r="F2930" s="551">
        <v>4000000</v>
      </c>
      <c r="G2930" s="551">
        <v>0</v>
      </c>
      <c r="H2930" s="551">
        <v>0</v>
      </c>
      <c r="I2930" s="551">
        <v>0</v>
      </c>
      <c r="J2930" s="551">
        <v>4000000</v>
      </c>
      <c r="K2930" s="551">
        <v>224592000</v>
      </c>
      <c r="L2930" s="551">
        <v>203856000</v>
      </c>
      <c r="M2930" s="551">
        <v>203856000</v>
      </c>
      <c r="N2930" s="551">
        <v>0</v>
      </c>
      <c r="O2930" s="551">
        <v>20736000</v>
      </c>
      <c r="P2930" s="551">
        <v>0</v>
      </c>
      <c r="Q2930" s="551">
        <v>20736000</v>
      </c>
      <c r="R2930" s="551">
        <v>0</v>
      </c>
    </row>
    <row r="2931" spans="1:18">
      <c r="A2931" s="626" t="s">
        <v>1806</v>
      </c>
      <c r="B2931" s="626" t="s">
        <v>2459</v>
      </c>
      <c r="C2931" s="550">
        <v>220592000</v>
      </c>
      <c r="D2931" s="550">
        <v>0</v>
      </c>
      <c r="E2931" s="550">
        <v>0</v>
      </c>
      <c r="F2931" s="550">
        <v>4000000</v>
      </c>
      <c r="G2931" s="550"/>
      <c r="H2931" s="550">
        <v>0</v>
      </c>
      <c r="I2931" s="550"/>
      <c r="J2931" s="550">
        <v>4000000</v>
      </c>
      <c r="K2931" s="550">
        <v>224592000</v>
      </c>
      <c r="L2931" s="550">
        <v>203856000</v>
      </c>
      <c r="M2931" s="550">
        <v>203856000</v>
      </c>
      <c r="N2931" s="550">
        <v>0</v>
      </c>
      <c r="O2931" s="550">
        <v>20736000</v>
      </c>
      <c r="P2931" s="550">
        <v>0</v>
      </c>
      <c r="Q2931" s="550">
        <v>20736000</v>
      </c>
      <c r="R2931" s="550">
        <v>0</v>
      </c>
    </row>
    <row r="2932" spans="1:18">
      <c r="A2932" s="626" t="s">
        <v>1804</v>
      </c>
      <c r="B2932" s="626" t="s">
        <v>2547</v>
      </c>
      <c r="C2932" s="550">
        <v>40242000</v>
      </c>
      <c r="D2932" s="550">
        <v>0</v>
      </c>
      <c r="E2932" s="550">
        <v>0</v>
      </c>
      <c r="F2932" s="550">
        <v>-10000000</v>
      </c>
      <c r="G2932" s="550">
        <v>0</v>
      </c>
      <c r="H2932" s="550">
        <v>0</v>
      </c>
      <c r="I2932" s="550">
        <v>0</v>
      </c>
      <c r="J2932" s="550">
        <v>-10000000</v>
      </c>
      <c r="K2932" s="550">
        <v>30242000</v>
      </c>
      <c r="L2932" s="550">
        <v>30241500</v>
      </c>
      <c r="M2932" s="550">
        <v>30241500</v>
      </c>
      <c r="N2932" s="550">
        <v>0</v>
      </c>
      <c r="O2932" s="550">
        <v>0</v>
      </c>
      <c r="P2932" s="550">
        <v>0</v>
      </c>
      <c r="Q2932" s="550">
        <v>0</v>
      </c>
      <c r="R2932" s="550">
        <v>500</v>
      </c>
    </row>
    <row r="2933" spans="1:18">
      <c r="A2933" s="622" t="s">
        <v>1805</v>
      </c>
      <c r="B2933" s="622" t="s">
        <v>55</v>
      </c>
      <c r="C2933" s="551">
        <v>40242000</v>
      </c>
      <c r="D2933" s="551">
        <v>0</v>
      </c>
      <c r="E2933" s="551">
        <v>0</v>
      </c>
      <c r="F2933" s="551">
        <v>-10000000</v>
      </c>
      <c r="G2933" s="551">
        <v>0</v>
      </c>
      <c r="H2933" s="551">
        <v>0</v>
      </c>
      <c r="I2933" s="551">
        <v>0</v>
      </c>
      <c r="J2933" s="551">
        <v>-10000000</v>
      </c>
      <c r="K2933" s="551">
        <v>30242000</v>
      </c>
      <c r="L2933" s="551">
        <v>30241500</v>
      </c>
      <c r="M2933" s="551">
        <v>30241500</v>
      </c>
      <c r="N2933" s="551">
        <v>0</v>
      </c>
      <c r="O2933" s="551">
        <v>0</v>
      </c>
      <c r="P2933" s="551">
        <v>0</v>
      </c>
      <c r="Q2933" s="551">
        <v>0</v>
      </c>
      <c r="R2933" s="551">
        <v>500</v>
      </c>
    </row>
    <row r="2934" spans="1:18">
      <c r="A2934" s="626" t="s">
        <v>1806</v>
      </c>
      <c r="B2934" s="626" t="s">
        <v>2463</v>
      </c>
      <c r="C2934" s="550">
        <v>10000000</v>
      </c>
      <c r="D2934" s="550">
        <v>0</v>
      </c>
      <c r="E2934" s="550">
        <v>0</v>
      </c>
      <c r="F2934" s="550">
        <v>-10000000</v>
      </c>
      <c r="G2934" s="550"/>
      <c r="H2934" s="550">
        <v>0</v>
      </c>
      <c r="I2934" s="550"/>
      <c r="J2934" s="550">
        <v>-10000000</v>
      </c>
      <c r="K2934" s="550">
        <v>0</v>
      </c>
      <c r="L2934" s="550">
        <v>0</v>
      </c>
      <c r="M2934" s="550">
        <v>0</v>
      </c>
      <c r="N2934" s="550">
        <v>0</v>
      </c>
      <c r="O2934" s="550">
        <v>0</v>
      </c>
      <c r="P2934" s="550">
        <v>0</v>
      </c>
      <c r="Q2934" s="550">
        <v>0</v>
      </c>
      <c r="R2934" s="550">
        <v>0</v>
      </c>
    </row>
    <row r="2935" spans="1:18">
      <c r="A2935" s="626" t="s">
        <v>1806</v>
      </c>
      <c r="B2935" s="626" t="s">
        <v>1284</v>
      </c>
      <c r="C2935" s="550">
        <v>30242000</v>
      </c>
      <c r="D2935" s="550">
        <v>0</v>
      </c>
      <c r="E2935" s="550">
        <v>0</v>
      </c>
      <c r="F2935" s="550">
        <v>0</v>
      </c>
      <c r="G2935" s="550"/>
      <c r="H2935" s="550">
        <v>0</v>
      </c>
      <c r="I2935" s="550"/>
      <c r="J2935" s="550">
        <v>0</v>
      </c>
      <c r="K2935" s="550">
        <v>30242000</v>
      </c>
      <c r="L2935" s="550">
        <v>30241500</v>
      </c>
      <c r="M2935" s="550">
        <v>30241500</v>
      </c>
      <c r="N2935" s="550">
        <v>0</v>
      </c>
      <c r="O2935" s="550">
        <v>0</v>
      </c>
      <c r="P2935" s="550">
        <v>0</v>
      </c>
      <c r="Q2935" s="550">
        <v>0</v>
      </c>
      <c r="R2935" s="550">
        <v>500</v>
      </c>
    </row>
    <row r="2936" spans="1:18">
      <c r="A2936" s="626" t="s">
        <v>1804</v>
      </c>
      <c r="B2936" s="626" t="s">
        <v>373</v>
      </c>
      <c r="C2936" s="550">
        <v>9600000</v>
      </c>
      <c r="D2936" s="550">
        <v>0</v>
      </c>
      <c r="E2936" s="550">
        <v>0</v>
      </c>
      <c r="F2936" s="550">
        <v>0</v>
      </c>
      <c r="G2936" s="550">
        <v>0</v>
      </c>
      <c r="H2936" s="550">
        <v>0</v>
      </c>
      <c r="I2936" s="550">
        <v>0</v>
      </c>
      <c r="J2936" s="550">
        <v>0</v>
      </c>
      <c r="K2936" s="550">
        <v>9600000</v>
      </c>
      <c r="L2936" s="550">
        <v>7948300</v>
      </c>
      <c r="M2936" s="550">
        <v>7948300</v>
      </c>
      <c r="N2936" s="550">
        <v>0</v>
      </c>
      <c r="O2936" s="550">
        <v>0</v>
      </c>
      <c r="P2936" s="550">
        <v>0</v>
      </c>
      <c r="Q2936" s="550">
        <v>0</v>
      </c>
      <c r="R2936" s="550">
        <v>1651700</v>
      </c>
    </row>
    <row r="2937" spans="1:18">
      <c r="A2937" s="622" t="s">
        <v>1805</v>
      </c>
      <c r="B2937" s="622" t="s">
        <v>55</v>
      </c>
      <c r="C2937" s="551">
        <v>9600000</v>
      </c>
      <c r="D2937" s="551">
        <v>0</v>
      </c>
      <c r="E2937" s="551">
        <v>0</v>
      </c>
      <c r="F2937" s="551">
        <v>0</v>
      </c>
      <c r="G2937" s="551">
        <v>0</v>
      </c>
      <c r="H2937" s="551">
        <v>0</v>
      </c>
      <c r="I2937" s="551">
        <v>0</v>
      </c>
      <c r="J2937" s="551">
        <v>0</v>
      </c>
      <c r="K2937" s="551">
        <v>9600000</v>
      </c>
      <c r="L2937" s="551">
        <v>7948300</v>
      </c>
      <c r="M2937" s="551">
        <v>7948300</v>
      </c>
      <c r="N2937" s="551">
        <v>0</v>
      </c>
      <c r="O2937" s="551">
        <v>0</v>
      </c>
      <c r="P2937" s="551">
        <v>0</v>
      </c>
      <c r="Q2937" s="551">
        <v>0</v>
      </c>
      <c r="R2937" s="551">
        <v>1651700</v>
      </c>
    </row>
    <row r="2938" spans="1:18">
      <c r="A2938" s="626" t="s">
        <v>1806</v>
      </c>
      <c r="B2938" s="626" t="s">
        <v>2459</v>
      </c>
      <c r="C2938" s="550">
        <v>9600000</v>
      </c>
      <c r="D2938" s="550">
        <v>0</v>
      </c>
      <c r="E2938" s="550">
        <v>0</v>
      </c>
      <c r="F2938" s="550">
        <v>0</v>
      </c>
      <c r="G2938" s="550"/>
      <c r="H2938" s="550">
        <v>0</v>
      </c>
      <c r="I2938" s="550"/>
      <c r="J2938" s="550">
        <v>0</v>
      </c>
      <c r="K2938" s="550">
        <v>9600000</v>
      </c>
      <c r="L2938" s="550">
        <v>7948300</v>
      </c>
      <c r="M2938" s="550">
        <v>7948300</v>
      </c>
      <c r="N2938" s="550">
        <v>0</v>
      </c>
      <c r="O2938" s="550">
        <v>0</v>
      </c>
      <c r="P2938" s="550">
        <v>0</v>
      </c>
      <c r="Q2938" s="550">
        <v>0</v>
      </c>
      <c r="R2938" s="550">
        <v>1651700</v>
      </c>
    </row>
    <row r="2939" spans="1:18">
      <c r="A2939" s="626" t="s">
        <v>1804</v>
      </c>
      <c r="B2939" s="626" t="s">
        <v>2549</v>
      </c>
      <c r="C2939" s="550">
        <v>70000000</v>
      </c>
      <c r="D2939" s="550">
        <v>0</v>
      </c>
      <c r="E2939" s="550">
        <v>0</v>
      </c>
      <c r="F2939" s="550">
        <v>0</v>
      </c>
      <c r="G2939" s="550">
        <v>0</v>
      </c>
      <c r="H2939" s="550">
        <v>0</v>
      </c>
      <c r="I2939" s="550">
        <v>0</v>
      </c>
      <c r="J2939" s="550">
        <v>0</v>
      </c>
      <c r="K2939" s="550">
        <v>70000000</v>
      </c>
      <c r="L2939" s="550">
        <v>70000000</v>
      </c>
      <c r="M2939" s="550">
        <v>70000000</v>
      </c>
      <c r="N2939" s="550">
        <v>0</v>
      </c>
      <c r="O2939" s="550">
        <v>0</v>
      </c>
      <c r="P2939" s="550">
        <v>0</v>
      </c>
      <c r="Q2939" s="550">
        <v>0</v>
      </c>
      <c r="R2939" s="550">
        <v>0</v>
      </c>
    </row>
    <row r="2940" spans="1:18">
      <c r="A2940" s="622" t="s">
        <v>1805</v>
      </c>
      <c r="B2940" s="622" t="s">
        <v>55</v>
      </c>
      <c r="C2940" s="551">
        <v>70000000</v>
      </c>
      <c r="D2940" s="551">
        <v>0</v>
      </c>
      <c r="E2940" s="551">
        <v>0</v>
      </c>
      <c r="F2940" s="551">
        <v>0</v>
      </c>
      <c r="G2940" s="551">
        <v>0</v>
      </c>
      <c r="H2940" s="551">
        <v>0</v>
      </c>
      <c r="I2940" s="551">
        <v>0</v>
      </c>
      <c r="J2940" s="551">
        <v>0</v>
      </c>
      <c r="K2940" s="551">
        <v>70000000</v>
      </c>
      <c r="L2940" s="551">
        <v>70000000</v>
      </c>
      <c r="M2940" s="551">
        <v>70000000</v>
      </c>
      <c r="N2940" s="551">
        <v>0</v>
      </c>
      <c r="O2940" s="551">
        <v>0</v>
      </c>
      <c r="P2940" s="551">
        <v>0</v>
      </c>
      <c r="Q2940" s="551">
        <v>0</v>
      </c>
      <c r="R2940" s="551">
        <v>0</v>
      </c>
    </row>
    <row r="2941" spans="1:18">
      <c r="A2941" s="626" t="s">
        <v>1806</v>
      </c>
      <c r="B2941" s="626" t="s">
        <v>2459</v>
      </c>
      <c r="C2941" s="550">
        <v>70000000</v>
      </c>
      <c r="D2941" s="550">
        <v>0</v>
      </c>
      <c r="E2941" s="550">
        <v>0</v>
      </c>
      <c r="F2941" s="550">
        <v>0</v>
      </c>
      <c r="G2941" s="550"/>
      <c r="H2941" s="550">
        <v>0</v>
      </c>
      <c r="I2941" s="550"/>
      <c r="J2941" s="550">
        <v>0</v>
      </c>
      <c r="K2941" s="550">
        <v>70000000</v>
      </c>
      <c r="L2941" s="550">
        <v>70000000</v>
      </c>
      <c r="M2941" s="550">
        <v>70000000</v>
      </c>
      <c r="N2941" s="550">
        <v>0</v>
      </c>
      <c r="O2941" s="550">
        <v>0</v>
      </c>
      <c r="P2941" s="550">
        <v>0</v>
      </c>
      <c r="Q2941" s="550">
        <v>0</v>
      </c>
      <c r="R2941" s="550">
        <v>0</v>
      </c>
    </row>
    <row r="2942" spans="1:18">
      <c r="A2942" s="626" t="s">
        <v>1804</v>
      </c>
      <c r="B2942" s="626" t="s">
        <v>394</v>
      </c>
      <c r="C2942" s="550">
        <v>13844000</v>
      </c>
      <c r="D2942" s="550">
        <v>0</v>
      </c>
      <c r="E2942" s="550">
        <v>0</v>
      </c>
      <c r="F2942" s="550">
        <v>0</v>
      </c>
      <c r="G2942" s="550">
        <v>0</v>
      </c>
      <c r="H2942" s="550">
        <v>0</v>
      </c>
      <c r="I2942" s="550">
        <v>0</v>
      </c>
      <c r="J2942" s="550">
        <v>0</v>
      </c>
      <c r="K2942" s="550">
        <v>13844000</v>
      </c>
      <c r="L2942" s="550">
        <v>13810050</v>
      </c>
      <c r="M2942" s="550">
        <v>13810050</v>
      </c>
      <c r="N2942" s="550">
        <v>0</v>
      </c>
      <c r="O2942" s="550">
        <v>0</v>
      </c>
      <c r="P2942" s="550">
        <v>0</v>
      </c>
      <c r="Q2942" s="550">
        <v>0</v>
      </c>
      <c r="R2942" s="550">
        <v>33950</v>
      </c>
    </row>
    <row r="2943" spans="1:18">
      <c r="A2943" s="622" t="s">
        <v>1805</v>
      </c>
      <c r="B2943" s="622" t="s">
        <v>313</v>
      </c>
      <c r="C2943" s="551">
        <v>5616000</v>
      </c>
      <c r="D2943" s="551">
        <v>0</v>
      </c>
      <c r="E2943" s="551">
        <v>0</v>
      </c>
      <c r="F2943" s="551">
        <v>0</v>
      </c>
      <c r="G2943" s="551">
        <v>0</v>
      </c>
      <c r="H2943" s="551">
        <v>0</v>
      </c>
      <c r="I2943" s="551">
        <v>0</v>
      </c>
      <c r="J2943" s="551">
        <v>0</v>
      </c>
      <c r="K2943" s="551">
        <v>5616000</v>
      </c>
      <c r="L2943" s="551">
        <v>5616000</v>
      </c>
      <c r="M2943" s="551">
        <v>5616000</v>
      </c>
      <c r="N2943" s="551">
        <v>0</v>
      </c>
      <c r="O2943" s="551">
        <v>0</v>
      </c>
      <c r="P2943" s="551">
        <v>0</v>
      </c>
      <c r="Q2943" s="551">
        <v>0</v>
      </c>
      <c r="R2943" s="551">
        <v>0</v>
      </c>
    </row>
    <row r="2944" spans="1:18">
      <c r="A2944" s="622" t="s">
        <v>1806</v>
      </c>
      <c r="B2944" s="622" t="s">
        <v>2401</v>
      </c>
      <c r="C2944" s="550">
        <v>5616000</v>
      </c>
      <c r="D2944" s="550">
        <v>0</v>
      </c>
      <c r="E2944" s="550">
        <v>0</v>
      </c>
      <c r="F2944" s="550">
        <v>0</v>
      </c>
      <c r="G2944" s="550"/>
      <c r="H2944" s="550">
        <v>0</v>
      </c>
      <c r="I2944" s="550"/>
      <c r="J2944" s="550">
        <v>0</v>
      </c>
      <c r="K2944" s="550">
        <v>5616000</v>
      </c>
      <c r="L2944" s="550">
        <v>5616000</v>
      </c>
      <c r="M2944" s="550">
        <v>5616000</v>
      </c>
      <c r="N2944" s="550">
        <v>0</v>
      </c>
      <c r="O2944" s="550">
        <v>0</v>
      </c>
      <c r="P2944" s="550">
        <v>0</v>
      </c>
      <c r="Q2944" s="550">
        <v>0</v>
      </c>
      <c r="R2944" s="550">
        <v>0</v>
      </c>
    </row>
    <row r="2945" spans="1:18">
      <c r="A2945" s="622" t="s">
        <v>1805</v>
      </c>
      <c r="B2945" s="622" t="s">
        <v>160</v>
      </c>
      <c r="C2945" s="551">
        <v>1900000</v>
      </c>
      <c r="D2945" s="551">
        <v>0</v>
      </c>
      <c r="E2945" s="551">
        <v>0</v>
      </c>
      <c r="F2945" s="551">
        <v>0</v>
      </c>
      <c r="G2945" s="551">
        <v>0</v>
      </c>
      <c r="H2945" s="551">
        <v>0</v>
      </c>
      <c r="I2945" s="551">
        <v>0</v>
      </c>
      <c r="J2945" s="551">
        <v>0</v>
      </c>
      <c r="K2945" s="551">
        <v>1900000</v>
      </c>
      <c r="L2945" s="551">
        <v>1882000</v>
      </c>
      <c r="M2945" s="551">
        <v>1882000</v>
      </c>
      <c r="N2945" s="551">
        <v>0</v>
      </c>
      <c r="O2945" s="551">
        <v>0</v>
      </c>
      <c r="P2945" s="551">
        <v>0</v>
      </c>
      <c r="Q2945" s="551">
        <v>0</v>
      </c>
      <c r="R2945" s="551">
        <v>18000</v>
      </c>
    </row>
    <row r="2946" spans="1:18">
      <c r="A2946" s="626" t="s">
        <v>1806</v>
      </c>
      <c r="B2946" s="626" t="s">
        <v>1273</v>
      </c>
      <c r="C2946" s="550">
        <v>1900000</v>
      </c>
      <c r="D2946" s="550">
        <v>0</v>
      </c>
      <c r="E2946" s="550">
        <v>0</v>
      </c>
      <c r="F2946" s="550">
        <v>0</v>
      </c>
      <c r="G2946" s="550"/>
      <c r="H2946" s="550">
        <v>0</v>
      </c>
      <c r="I2946" s="550"/>
      <c r="J2946" s="550">
        <v>0</v>
      </c>
      <c r="K2946" s="550">
        <v>1900000</v>
      </c>
      <c r="L2946" s="550">
        <v>1882000</v>
      </c>
      <c r="M2946" s="550">
        <v>1882000</v>
      </c>
      <c r="N2946" s="550">
        <v>0</v>
      </c>
      <c r="O2946" s="550">
        <v>0</v>
      </c>
      <c r="P2946" s="550">
        <v>0</v>
      </c>
      <c r="Q2946" s="550">
        <v>0</v>
      </c>
      <c r="R2946" s="550">
        <v>18000</v>
      </c>
    </row>
    <row r="2947" spans="1:18">
      <c r="A2947" s="622" t="s">
        <v>1805</v>
      </c>
      <c r="B2947" s="622" t="s">
        <v>235</v>
      </c>
      <c r="C2947" s="551">
        <v>4816000</v>
      </c>
      <c r="D2947" s="551">
        <v>0</v>
      </c>
      <c r="E2947" s="551">
        <v>0</v>
      </c>
      <c r="F2947" s="551">
        <v>0</v>
      </c>
      <c r="G2947" s="551">
        <v>0</v>
      </c>
      <c r="H2947" s="551">
        <v>0</v>
      </c>
      <c r="I2947" s="551">
        <v>0</v>
      </c>
      <c r="J2947" s="551">
        <v>0</v>
      </c>
      <c r="K2947" s="551">
        <v>4816000</v>
      </c>
      <c r="L2947" s="551">
        <v>4801550</v>
      </c>
      <c r="M2947" s="551">
        <v>4801550</v>
      </c>
      <c r="N2947" s="551">
        <v>0</v>
      </c>
      <c r="O2947" s="551">
        <v>0</v>
      </c>
      <c r="P2947" s="551">
        <v>0</v>
      </c>
      <c r="Q2947" s="551">
        <v>0</v>
      </c>
      <c r="R2947" s="551">
        <v>14450</v>
      </c>
    </row>
    <row r="2948" spans="1:18">
      <c r="A2948" s="626" t="s">
        <v>1806</v>
      </c>
      <c r="B2948" s="626" t="s">
        <v>235</v>
      </c>
      <c r="C2948" s="550">
        <v>4816000</v>
      </c>
      <c r="D2948" s="550">
        <v>0</v>
      </c>
      <c r="E2948" s="550">
        <v>0</v>
      </c>
      <c r="F2948" s="550">
        <v>0</v>
      </c>
      <c r="G2948" s="550"/>
      <c r="H2948" s="550">
        <v>0</v>
      </c>
      <c r="I2948" s="550"/>
      <c r="J2948" s="550">
        <v>0</v>
      </c>
      <c r="K2948" s="550">
        <v>4816000</v>
      </c>
      <c r="L2948" s="550">
        <v>4801550</v>
      </c>
      <c r="M2948" s="550">
        <v>4801550</v>
      </c>
      <c r="N2948" s="550">
        <v>0</v>
      </c>
      <c r="O2948" s="550">
        <v>0</v>
      </c>
      <c r="P2948" s="550">
        <v>0</v>
      </c>
      <c r="Q2948" s="550">
        <v>0</v>
      </c>
      <c r="R2948" s="550">
        <v>14450</v>
      </c>
    </row>
    <row r="2949" spans="1:18">
      <c r="A2949" s="622" t="s">
        <v>1805</v>
      </c>
      <c r="B2949" s="622" t="s">
        <v>298</v>
      </c>
      <c r="C2949" s="551">
        <v>1512000</v>
      </c>
      <c r="D2949" s="551">
        <v>0</v>
      </c>
      <c r="E2949" s="551">
        <v>0</v>
      </c>
      <c r="F2949" s="551">
        <v>0</v>
      </c>
      <c r="G2949" s="551">
        <v>0</v>
      </c>
      <c r="H2949" s="551">
        <v>0</v>
      </c>
      <c r="I2949" s="551">
        <v>0</v>
      </c>
      <c r="J2949" s="551">
        <v>0</v>
      </c>
      <c r="K2949" s="551">
        <v>1512000</v>
      </c>
      <c r="L2949" s="551">
        <v>1510500</v>
      </c>
      <c r="M2949" s="551">
        <v>1510500</v>
      </c>
      <c r="N2949" s="551">
        <v>0</v>
      </c>
      <c r="O2949" s="551">
        <v>0</v>
      </c>
      <c r="P2949" s="551">
        <v>0</v>
      </c>
      <c r="Q2949" s="551">
        <v>0</v>
      </c>
      <c r="R2949" s="551">
        <v>1500</v>
      </c>
    </row>
    <row r="2950" spans="1:18">
      <c r="A2950" s="626" t="s">
        <v>1806</v>
      </c>
      <c r="B2950" s="626" t="s">
        <v>2404</v>
      </c>
      <c r="C2950" s="550">
        <v>32000</v>
      </c>
      <c r="D2950" s="550">
        <v>0</v>
      </c>
      <c r="E2950" s="550">
        <v>0</v>
      </c>
      <c r="F2950" s="550">
        <v>0</v>
      </c>
      <c r="G2950" s="550"/>
      <c r="H2950" s="550">
        <v>0</v>
      </c>
      <c r="I2950" s="550"/>
      <c r="J2950" s="550">
        <v>0</v>
      </c>
      <c r="K2950" s="550">
        <v>32000</v>
      </c>
      <c r="L2950" s="550">
        <v>31200</v>
      </c>
      <c r="M2950" s="550">
        <v>31200</v>
      </c>
      <c r="N2950" s="550">
        <v>0</v>
      </c>
      <c r="O2950" s="550">
        <v>0</v>
      </c>
      <c r="P2950" s="550">
        <v>0</v>
      </c>
      <c r="Q2950" s="550">
        <v>0</v>
      </c>
      <c r="R2950" s="550">
        <v>800</v>
      </c>
    </row>
    <row r="2951" spans="1:18">
      <c r="A2951" s="626" t="s">
        <v>1806</v>
      </c>
      <c r="B2951" s="626" t="s">
        <v>2602</v>
      </c>
      <c r="C2951" s="550">
        <v>702000</v>
      </c>
      <c r="D2951" s="550">
        <v>0</v>
      </c>
      <c r="E2951" s="550">
        <v>0</v>
      </c>
      <c r="F2951" s="550">
        <v>0</v>
      </c>
      <c r="G2951" s="550"/>
      <c r="H2951" s="550">
        <v>0</v>
      </c>
      <c r="I2951" s="550"/>
      <c r="J2951" s="550">
        <v>0</v>
      </c>
      <c r="K2951" s="550">
        <v>702000</v>
      </c>
      <c r="L2951" s="550">
        <v>702000</v>
      </c>
      <c r="M2951" s="550">
        <v>702000</v>
      </c>
      <c r="N2951" s="550">
        <v>0</v>
      </c>
      <c r="O2951" s="550">
        <v>0</v>
      </c>
      <c r="P2951" s="550">
        <v>0</v>
      </c>
      <c r="Q2951" s="550">
        <v>0</v>
      </c>
      <c r="R2951" s="550">
        <v>0</v>
      </c>
    </row>
    <row r="2952" spans="1:18">
      <c r="A2952" s="626" t="s">
        <v>1806</v>
      </c>
      <c r="B2952" s="626" t="s">
        <v>2612</v>
      </c>
      <c r="C2952" s="550">
        <v>478000</v>
      </c>
      <c r="D2952" s="550">
        <v>0</v>
      </c>
      <c r="E2952" s="550">
        <v>0</v>
      </c>
      <c r="F2952" s="550">
        <v>0</v>
      </c>
      <c r="G2952" s="550"/>
      <c r="H2952" s="550">
        <v>0</v>
      </c>
      <c r="I2952" s="550"/>
      <c r="J2952" s="550">
        <v>0</v>
      </c>
      <c r="K2952" s="550">
        <v>478000</v>
      </c>
      <c r="L2952" s="550">
        <v>477300</v>
      </c>
      <c r="M2952" s="550">
        <v>477300</v>
      </c>
      <c r="N2952" s="550">
        <v>0</v>
      </c>
      <c r="O2952" s="550">
        <v>0</v>
      </c>
      <c r="P2952" s="550">
        <v>0</v>
      </c>
      <c r="Q2952" s="550">
        <v>0</v>
      </c>
      <c r="R2952" s="550">
        <v>700</v>
      </c>
    </row>
    <row r="2953" spans="1:18">
      <c r="A2953" s="626" t="s">
        <v>1806</v>
      </c>
      <c r="B2953" s="626" t="s">
        <v>319</v>
      </c>
      <c r="C2953" s="550">
        <v>234000</v>
      </c>
      <c r="D2953" s="550">
        <v>0</v>
      </c>
      <c r="E2953" s="550">
        <v>0</v>
      </c>
      <c r="F2953" s="550">
        <v>0</v>
      </c>
      <c r="G2953" s="550"/>
      <c r="H2953" s="550">
        <v>0</v>
      </c>
      <c r="I2953" s="550"/>
      <c r="J2953" s="550">
        <v>0</v>
      </c>
      <c r="K2953" s="550">
        <v>234000</v>
      </c>
      <c r="L2953" s="550">
        <v>234000</v>
      </c>
      <c r="M2953" s="550">
        <v>234000</v>
      </c>
      <c r="N2953" s="550">
        <v>0</v>
      </c>
      <c r="O2953" s="550">
        <v>0</v>
      </c>
      <c r="P2953" s="550">
        <v>0</v>
      </c>
      <c r="Q2953" s="550">
        <v>0</v>
      </c>
      <c r="R2953" s="550">
        <v>0</v>
      </c>
    </row>
    <row r="2954" spans="1:18">
      <c r="A2954" s="626" t="s">
        <v>1806</v>
      </c>
      <c r="B2954" s="626" t="s">
        <v>320</v>
      </c>
      <c r="C2954" s="550">
        <v>66000</v>
      </c>
      <c r="D2954" s="550">
        <v>0</v>
      </c>
      <c r="E2954" s="550">
        <v>0</v>
      </c>
      <c r="F2954" s="550">
        <v>0</v>
      </c>
      <c r="G2954" s="550"/>
      <c r="H2954" s="550">
        <v>0</v>
      </c>
      <c r="I2954" s="550"/>
      <c r="J2954" s="550">
        <v>0</v>
      </c>
      <c r="K2954" s="550">
        <v>66000</v>
      </c>
      <c r="L2954" s="550">
        <v>66000</v>
      </c>
      <c r="M2954" s="550">
        <v>66000</v>
      </c>
      <c r="N2954" s="550">
        <v>0</v>
      </c>
      <c r="O2954" s="550">
        <v>0</v>
      </c>
      <c r="P2954" s="550">
        <v>0</v>
      </c>
      <c r="Q2954" s="550">
        <v>0</v>
      </c>
      <c r="R2954" s="550">
        <v>0</v>
      </c>
    </row>
    <row r="2955" spans="1:18">
      <c r="A2955" s="626" t="s">
        <v>1804</v>
      </c>
      <c r="B2955" s="626" t="s">
        <v>2552</v>
      </c>
      <c r="C2955" s="550">
        <v>91800000</v>
      </c>
      <c r="D2955" s="550">
        <v>0</v>
      </c>
      <c r="E2955" s="550">
        <v>0</v>
      </c>
      <c r="F2955" s="550">
        <v>0</v>
      </c>
      <c r="G2955" s="550">
        <v>0</v>
      </c>
      <c r="H2955" s="550">
        <v>0</v>
      </c>
      <c r="I2955" s="550">
        <v>0</v>
      </c>
      <c r="J2955" s="550">
        <v>0</v>
      </c>
      <c r="K2955" s="550">
        <v>91800000</v>
      </c>
      <c r="L2955" s="550">
        <v>91789400</v>
      </c>
      <c r="M2955" s="550">
        <v>91789400</v>
      </c>
      <c r="N2955" s="550">
        <v>0</v>
      </c>
      <c r="O2955" s="550">
        <v>0</v>
      </c>
      <c r="P2955" s="550">
        <v>0</v>
      </c>
      <c r="Q2955" s="550">
        <v>0</v>
      </c>
      <c r="R2955" s="550">
        <v>10600</v>
      </c>
    </row>
    <row r="2956" spans="1:18">
      <c r="A2956" s="622" t="s">
        <v>1805</v>
      </c>
      <c r="B2956" s="622" t="s">
        <v>55</v>
      </c>
      <c r="C2956" s="551">
        <v>91800000</v>
      </c>
      <c r="D2956" s="551">
        <v>0</v>
      </c>
      <c r="E2956" s="551">
        <v>0</v>
      </c>
      <c r="F2956" s="551">
        <v>0</v>
      </c>
      <c r="G2956" s="551">
        <v>0</v>
      </c>
      <c r="H2956" s="551">
        <v>0</v>
      </c>
      <c r="I2956" s="551">
        <v>0</v>
      </c>
      <c r="J2956" s="551">
        <v>0</v>
      </c>
      <c r="K2956" s="551">
        <v>91800000</v>
      </c>
      <c r="L2956" s="551">
        <v>91789400</v>
      </c>
      <c r="M2956" s="551">
        <v>91789400</v>
      </c>
      <c r="N2956" s="551">
        <v>0</v>
      </c>
      <c r="O2956" s="551">
        <v>0</v>
      </c>
      <c r="P2956" s="551">
        <v>0</v>
      </c>
      <c r="Q2956" s="551">
        <v>0</v>
      </c>
      <c r="R2956" s="551">
        <v>10600</v>
      </c>
    </row>
    <row r="2957" spans="1:18">
      <c r="A2957" s="626" t="s">
        <v>1806</v>
      </c>
      <c r="B2957" s="626" t="s">
        <v>1284</v>
      </c>
      <c r="C2957" s="550">
        <v>91800000</v>
      </c>
      <c r="D2957" s="550">
        <v>0</v>
      </c>
      <c r="E2957" s="550">
        <v>0</v>
      </c>
      <c r="F2957" s="550">
        <v>0</v>
      </c>
      <c r="G2957" s="550"/>
      <c r="H2957" s="550">
        <v>0</v>
      </c>
      <c r="I2957" s="550"/>
      <c r="J2957" s="550">
        <v>0</v>
      </c>
      <c r="K2957" s="550">
        <v>91800000</v>
      </c>
      <c r="L2957" s="550">
        <v>91789400</v>
      </c>
      <c r="M2957" s="550">
        <v>91789400</v>
      </c>
      <c r="N2957" s="550">
        <v>0</v>
      </c>
      <c r="O2957" s="550">
        <v>0</v>
      </c>
      <c r="P2957" s="550">
        <v>0</v>
      </c>
      <c r="Q2957" s="550">
        <v>0</v>
      </c>
      <c r="R2957" s="550">
        <v>10600</v>
      </c>
    </row>
    <row r="2958" spans="1:18">
      <c r="A2958" s="626" t="s">
        <v>1804</v>
      </c>
      <c r="B2958" s="626" t="s">
        <v>2553</v>
      </c>
      <c r="C2958" s="550">
        <v>80000000</v>
      </c>
      <c r="D2958" s="550">
        <v>0</v>
      </c>
      <c r="E2958" s="550">
        <v>0</v>
      </c>
      <c r="F2958" s="550">
        <v>0</v>
      </c>
      <c r="G2958" s="550">
        <v>0</v>
      </c>
      <c r="H2958" s="550">
        <v>0</v>
      </c>
      <c r="I2958" s="550">
        <v>0</v>
      </c>
      <c r="J2958" s="550">
        <v>0</v>
      </c>
      <c r="K2958" s="550">
        <v>80000000</v>
      </c>
      <c r="L2958" s="550">
        <v>80000000</v>
      </c>
      <c r="M2958" s="550">
        <v>80000000</v>
      </c>
      <c r="N2958" s="550">
        <v>0</v>
      </c>
      <c r="O2958" s="550">
        <v>0</v>
      </c>
      <c r="P2958" s="550">
        <v>0</v>
      </c>
      <c r="Q2958" s="550">
        <v>0</v>
      </c>
      <c r="R2958" s="550">
        <v>0</v>
      </c>
    </row>
    <row r="2959" spans="1:18">
      <c r="A2959" s="622" t="s">
        <v>1805</v>
      </c>
      <c r="B2959" s="622" t="s">
        <v>55</v>
      </c>
      <c r="C2959" s="551">
        <v>80000000</v>
      </c>
      <c r="D2959" s="551">
        <v>0</v>
      </c>
      <c r="E2959" s="551">
        <v>0</v>
      </c>
      <c r="F2959" s="551">
        <v>0</v>
      </c>
      <c r="G2959" s="551">
        <v>0</v>
      </c>
      <c r="H2959" s="551">
        <v>0</v>
      </c>
      <c r="I2959" s="551">
        <v>0</v>
      </c>
      <c r="J2959" s="551">
        <v>0</v>
      </c>
      <c r="K2959" s="551">
        <v>80000000</v>
      </c>
      <c r="L2959" s="551">
        <v>80000000</v>
      </c>
      <c r="M2959" s="551">
        <v>80000000</v>
      </c>
      <c r="N2959" s="551">
        <v>0</v>
      </c>
      <c r="O2959" s="551">
        <v>0</v>
      </c>
      <c r="P2959" s="551">
        <v>0</v>
      </c>
      <c r="Q2959" s="551">
        <v>0</v>
      </c>
      <c r="R2959" s="551">
        <v>0</v>
      </c>
    </row>
    <row r="2960" spans="1:18">
      <c r="A2960" s="626" t="s">
        <v>1806</v>
      </c>
      <c r="B2960" s="626" t="s">
        <v>1284</v>
      </c>
      <c r="C2960" s="550">
        <v>80000000</v>
      </c>
      <c r="D2960" s="550">
        <v>0</v>
      </c>
      <c r="E2960" s="550">
        <v>0</v>
      </c>
      <c r="F2960" s="550">
        <v>0</v>
      </c>
      <c r="G2960" s="550"/>
      <c r="H2960" s="550">
        <v>0</v>
      </c>
      <c r="I2960" s="550"/>
      <c r="J2960" s="550">
        <v>0</v>
      </c>
      <c r="K2960" s="550">
        <v>80000000</v>
      </c>
      <c r="L2960" s="550">
        <v>80000000</v>
      </c>
      <c r="M2960" s="550">
        <v>80000000</v>
      </c>
      <c r="N2960" s="550">
        <v>0</v>
      </c>
      <c r="O2960" s="550">
        <v>0</v>
      </c>
      <c r="P2960" s="550">
        <v>0</v>
      </c>
      <c r="Q2960" s="550">
        <v>0</v>
      </c>
      <c r="R2960" s="550">
        <v>0</v>
      </c>
    </row>
    <row r="2961" spans="1:18">
      <c r="A2961" s="626" t="s">
        <v>1803</v>
      </c>
      <c r="B2961" s="626" t="s">
        <v>189</v>
      </c>
      <c r="C2961" s="550">
        <v>531641000</v>
      </c>
      <c r="D2961" s="550">
        <v>0</v>
      </c>
      <c r="E2961" s="550">
        <v>0</v>
      </c>
      <c r="F2961" s="550">
        <v>0</v>
      </c>
      <c r="G2961" s="550">
        <v>0</v>
      </c>
      <c r="H2961" s="550">
        <v>0</v>
      </c>
      <c r="I2961" s="550">
        <v>0</v>
      </c>
      <c r="J2961" s="550">
        <v>0</v>
      </c>
      <c r="K2961" s="550">
        <v>531641000</v>
      </c>
      <c r="L2961" s="550">
        <v>513674820</v>
      </c>
      <c r="M2961" s="550">
        <v>513674820</v>
      </c>
      <c r="N2961" s="550">
        <v>0</v>
      </c>
      <c r="O2961" s="550">
        <v>0</v>
      </c>
      <c r="P2961" s="550">
        <v>0</v>
      </c>
      <c r="Q2961" s="550">
        <v>0</v>
      </c>
      <c r="R2961" s="550">
        <v>17966180</v>
      </c>
    </row>
    <row r="2962" spans="1:18">
      <c r="A2962" s="626" t="s">
        <v>1804</v>
      </c>
      <c r="B2962" s="626" t="s">
        <v>231</v>
      </c>
      <c r="C2962" s="550">
        <v>142852000</v>
      </c>
      <c r="D2962" s="550">
        <v>0</v>
      </c>
      <c r="E2962" s="550">
        <v>0</v>
      </c>
      <c r="F2962" s="550">
        <v>0</v>
      </c>
      <c r="G2962" s="550">
        <v>0</v>
      </c>
      <c r="H2962" s="550">
        <v>0</v>
      </c>
      <c r="I2962" s="550">
        <v>-750000</v>
      </c>
      <c r="J2962" s="550">
        <v>-750000</v>
      </c>
      <c r="K2962" s="550">
        <v>142102000</v>
      </c>
      <c r="L2962" s="550">
        <v>139587870</v>
      </c>
      <c r="M2962" s="550">
        <v>139587870</v>
      </c>
      <c r="N2962" s="550">
        <v>0</v>
      </c>
      <c r="O2962" s="550">
        <v>0</v>
      </c>
      <c r="P2962" s="550">
        <v>0</v>
      </c>
      <c r="Q2962" s="550">
        <v>0</v>
      </c>
      <c r="R2962" s="550">
        <v>2514130</v>
      </c>
    </row>
    <row r="2963" spans="1:18">
      <c r="A2963" s="622" t="s">
        <v>1805</v>
      </c>
      <c r="B2963" s="622" t="s">
        <v>235</v>
      </c>
      <c r="C2963" s="551">
        <v>142852000</v>
      </c>
      <c r="D2963" s="551">
        <v>0</v>
      </c>
      <c r="E2963" s="551">
        <v>0</v>
      </c>
      <c r="F2963" s="551">
        <v>0</v>
      </c>
      <c r="G2963" s="551">
        <v>0</v>
      </c>
      <c r="H2963" s="551">
        <v>0</v>
      </c>
      <c r="I2963" s="551">
        <v>-750000</v>
      </c>
      <c r="J2963" s="551">
        <v>-750000</v>
      </c>
      <c r="K2963" s="551">
        <v>142102000</v>
      </c>
      <c r="L2963" s="551">
        <v>139587870</v>
      </c>
      <c r="M2963" s="551">
        <v>139587870</v>
      </c>
      <c r="N2963" s="551">
        <v>0</v>
      </c>
      <c r="O2963" s="551">
        <v>0</v>
      </c>
      <c r="P2963" s="551">
        <v>0</v>
      </c>
      <c r="Q2963" s="551">
        <v>0</v>
      </c>
      <c r="R2963" s="551">
        <v>2514130</v>
      </c>
    </row>
    <row r="2964" spans="1:18">
      <c r="A2964" s="626" t="s">
        <v>1806</v>
      </c>
      <c r="B2964" s="626" t="s">
        <v>235</v>
      </c>
      <c r="C2964" s="550">
        <v>142852000</v>
      </c>
      <c r="D2964" s="550">
        <v>0</v>
      </c>
      <c r="E2964" s="550">
        <v>0</v>
      </c>
      <c r="F2964" s="550">
        <v>0</v>
      </c>
      <c r="G2964" s="550"/>
      <c r="H2964" s="550">
        <v>0</v>
      </c>
      <c r="I2964" s="550">
        <v>-750000</v>
      </c>
      <c r="J2964" s="550">
        <v>-750000</v>
      </c>
      <c r="K2964" s="550">
        <v>142102000</v>
      </c>
      <c r="L2964" s="550">
        <v>139587870</v>
      </c>
      <c r="M2964" s="550">
        <v>139587870</v>
      </c>
      <c r="N2964" s="550">
        <v>0</v>
      </c>
      <c r="O2964" s="550">
        <v>0</v>
      </c>
      <c r="P2964" s="550">
        <v>0</v>
      </c>
      <c r="Q2964" s="550">
        <v>0</v>
      </c>
      <c r="R2964" s="550">
        <v>2514130</v>
      </c>
    </row>
    <row r="2965" spans="1:18">
      <c r="A2965" s="626" t="s">
        <v>1804</v>
      </c>
      <c r="B2965" s="626" t="s">
        <v>1285</v>
      </c>
      <c r="C2965" s="550">
        <v>225844000</v>
      </c>
      <c r="D2965" s="550">
        <v>0</v>
      </c>
      <c r="E2965" s="550">
        <v>0</v>
      </c>
      <c r="F2965" s="550">
        <v>0</v>
      </c>
      <c r="G2965" s="550">
        <v>0</v>
      </c>
      <c r="H2965" s="550">
        <v>0</v>
      </c>
      <c r="I2965" s="550">
        <v>750000</v>
      </c>
      <c r="J2965" s="550">
        <v>750000</v>
      </c>
      <c r="K2965" s="550">
        <v>226594000</v>
      </c>
      <c r="L2965" s="550">
        <v>214655010</v>
      </c>
      <c r="M2965" s="550">
        <v>214655010</v>
      </c>
      <c r="N2965" s="550">
        <v>0</v>
      </c>
      <c r="O2965" s="550">
        <v>0</v>
      </c>
      <c r="P2965" s="550">
        <v>0</v>
      </c>
      <c r="Q2965" s="550">
        <v>0</v>
      </c>
      <c r="R2965" s="550">
        <v>11938990</v>
      </c>
    </row>
    <row r="2966" spans="1:18">
      <c r="A2966" s="622" t="s">
        <v>1805</v>
      </c>
      <c r="B2966" s="622" t="s">
        <v>235</v>
      </c>
      <c r="C2966" s="551">
        <v>225844000</v>
      </c>
      <c r="D2966" s="551">
        <v>0</v>
      </c>
      <c r="E2966" s="551">
        <v>0</v>
      </c>
      <c r="F2966" s="551">
        <v>0</v>
      </c>
      <c r="G2966" s="551">
        <v>0</v>
      </c>
      <c r="H2966" s="551">
        <v>0</v>
      </c>
      <c r="I2966" s="551">
        <v>750000</v>
      </c>
      <c r="J2966" s="551">
        <v>750000</v>
      </c>
      <c r="K2966" s="551">
        <v>226594000</v>
      </c>
      <c r="L2966" s="551">
        <v>214655010</v>
      </c>
      <c r="M2966" s="551">
        <v>214655010</v>
      </c>
      <c r="N2966" s="551">
        <v>0</v>
      </c>
      <c r="O2966" s="551">
        <v>0</v>
      </c>
      <c r="P2966" s="551">
        <v>0</v>
      </c>
      <c r="Q2966" s="551">
        <v>0</v>
      </c>
      <c r="R2966" s="551">
        <v>11938990</v>
      </c>
    </row>
    <row r="2967" spans="1:18">
      <c r="A2967" s="626" t="s">
        <v>1806</v>
      </c>
      <c r="B2967" s="626" t="s">
        <v>235</v>
      </c>
      <c r="C2967" s="550">
        <v>225844000</v>
      </c>
      <c r="D2967" s="550">
        <v>0</v>
      </c>
      <c r="E2967" s="550">
        <v>0</v>
      </c>
      <c r="F2967" s="550">
        <v>0</v>
      </c>
      <c r="G2967" s="550"/>
      <c r="H2967" s="550">
        <v>0</v>
      </c>
      <c r="I2967" s="550">
        <v>750000</v>
      </c>
      <c r="J2967" s="550">
        <v>750000</v>
      </c>
      <c r="K2967" s="550">
        <v>226594000</v>
      </c>
      <c r="L2967" s="550">
        <v>214655010</v>
      </c>
      <c r="M2967" s="550">
        <v>214655010</v>
      </c>
      <c r="N2967" s="550">
        <v>0</v>
      </c>
      <c r="O2967" s="550">
        <v>0</v>
      </c>
      <c r="P2967" s="550">
        <v>0</v>
      </c>
      <c r="Q2967" s="550">
        <v>0</v>
      </c>
      <c r="R2967" s="550">
        <v>11938990</v>
      </c>
    </row>
    <row r="2968" spans="1:18">
      <c r="A2968" s="626" t="s">
        <v>1804</v>
      </c>
      <c r="B2968" s="626" t="s">
        <v>2415</v>
      </c>
      <c r="C2968" s="550">
        <v>23034000</v>
      </c>
      <c r="D2968" s="550">
        <v>0</v>
      </c>
      <c r="E2968" s="550">
        <v>0</v>
      </c>
      <c r="F2968" s="550">
        <v>0</v>
      </c>
      <c r="G2968" s="550">
        <v>0</v>
      </c>
      <c r="H2968" s="550">
        <v>0</v>
      </c>
      <c r="I2968" s="550">
        <v>0</v>
      </c>
      <c r="J2968" s="550">
        <v>0</v>
      </c>
      <c r="K2968" s="550">
        <v>23034000</v>
      </c>
      <c r="L2968" s="550">
        <v>21303500</v>
      </c>
      <c r="M2968" s="550">
        <v>21303500</v>
      </c>
      <c r="N2968" s="550">
        <v>0</v>
      </c>
      <c r="O2968" s="550">
        <v>0</v>
      </c>
      <c r="P2968" s="550">
        <v>0</v>
      </c>
      <c r="Q2968" s="550">
        <v>0</v>
      </c>
      <c r="R2968" s="550">
        <v>1730500</v>
      </c>
    </row>
    <row r="2969" spans="1:18">
      <c r="A2969" s="622" t="s">
        <v>1805</v>
      </c>
      <c r="B2969" s="622" t="s">
        <v>321</v>
      </c>
      <c r="C2969" s="551">
        <v>275000</v>
      </c>
      <c r="D2969" s="551">
        <v>0</v>
      </c>
      <c r="E2969" s="551">
        <v>0</v>
      </c>
      <c r="F2969" s="551">
        <v>0</v>
      </c>
      <c r="G2969" s="551">
        <v>0</v>
      </c>
      <c r="H2969" s="551">
        <v>0</v>
      </c>
      <c r="I2969" s="551">
        <v>0</v>
      </c>
      <c r="J2969" s="551">
        <v>0</v>
      </c>
      <c r="K2969" s="551">
        <v>275000</v>
      </c>
      <c r="L2969" s="551">
        <v>238000</v>
      </c>
      <c r="M2969" s="551">
        <v>238000</v>
      </c>
      <c r="N2969" s="551">
        <v>0</v>
      </c>
      <c r="O2969" s="551">
        <v>0</v>
      </c>
      <c r="P2969" s="551">
        <v>0</v>
      </c>
      <c r="Q2969" s="551">
        <v>0</v>
      </c>
      <c r="R2969" s="551">
        <v>37000</v>
      </c>
    </row>
    <row r="2970" spans="1:18">
      <c r="A2970" s="626" t="s">
        <v>1806</v>
      </c>
      <c r="B2970" s="626" t="s">
        <v>144</v>
      </c>
      <c r="C2970" s="550">
        <v>275000</v>
      </c>
      <c r="D2970" s="550">
        <v>0</v>
      </c>
      <c r="E2970" s="550">
        <v>0</v>
      </c>
      <c r="F2970" s="550">
        <v>0</v>
      </c>
      <c r="G2970" s="550"/>
      <c r="H2970" s="550">
        <v>0</v>
      </c>
      <c r="I2970" s="550"/>
      <c r="J2970" s="550">
        <v>0</v>
      </c>
      <c r="K2970" s="550">
        <v>275000</v>
      </c>
      <c r="L2970" s="550">
        <v>238000</v>
      </c>
      <c r="M2970" s="550">
        <v>238000</v>
      </c>
      <c r="N2970" s="550">
        <v>0</v>
      </c>
      <c r="O2970" s="550">
        <v>0</v>
      </c>
      <c r="P2970" s="550">
        <v>0</v>
      </c>
      <c r="Q2970" s="550">
        <v>0</v>
      </c>
      <c r="R2970" s="550">
        <v>37000</v>
      </c>
    </row>
    <row r="2971" spans="1:18">
      <c r="A2971" s="622" t="s">
        <v>1805</v>
      </c>
      <c r="B2971" s="622" t="s">
        <v>235</v>
      </c>
      <c r="C2971" s="551">
        <v>20459000</v>
      </c>
      <c r="D2971" s="551">
        <v>0</v>
      </c>
      <c r="E2971" s="551">
        <v>0</v>
      </c>
      <c r="F2971" s="551">
        <v>0</v>
      </c>
      <c r="G2971" s="551">
        <v>0</v>
      </c>
      <c r="H2971" s="551">
        <v>0</v>
      </c>
      <c r="I2971" s="551">
        <v>0</v>
      </c>
      <c r="J2971" s="551">
        <v>0</v>
      </c>
      <c r="K2971" s="551">
        <v>20459000</v>
      </c>
      <c r="L2971" s="551">
        <v>20206300</v>
      </c>
      <c r="M2971" s="551">
        <v>20206300</v>
      </c>
      <c r="N2971" s="551">
        <v>0</v>
      </c>
      <c r="O2971" s="551">
        <v>0</v>
      </c>
      <c r="P2971" s="551">
        <v>0</v>
      </c>
      <c r="Q2971" s="551">
        <v>0</v>
      </c>
      <c r="R2971" s="551">
        <v>252700</v>
      </c>
    </row>
    <row r="2972" spans="1:18">
      <c r="A2972" s="626" t="s">
        <v>1806</v>
      </c>
      <c r="B2972" s="626" t="s">
        <v>235</v>
      </c>
      <c r="C2972" s="550">
        <v>20459000</v>
      </c>
      <c r="D2972" s="550">
        <v>0</v>
      </c>
      <c r="E2972" s="550">
        <v>0</v>
      </c>
      <c r="F2972" s="550">
        <v>0</v>
      </c>
      <c r="G2972" s="550"/>
      <c r="H2972" s="550">
        <v>0</v>
      </c>
      <c r="I2972" s="550"/>
      <c r="J2972" s="550">
        <v>0</v>
      </c>
      <c r="K2972" s="550">
        <v>20459000</v>
      </c>
      <c r="L2972" s="550">
        <v>20206300</v>
      </c>
      <c r="M2972" s="550">
        <v>20206300</v>
      </c>
      <c r="N2972" s="550">
        <v>0</v>
      </c>
      <c r="O2972" s="550">
        <v>0</v>
      </c>
      <c r="P2972" s="550">
        <v>0</v>
      </c>
      <c r="Q2972" s="550">
        <v>0</v>
      </c>
      <c r="R2972" s="550">
        <v>252700</v>
      </c>
    </row>
    <row r="2973" spans="1:18">
      <c r="A2973" s="622" t="s">
        <v>1805</v>
      </c>
      <c r="B2973" s="622" t="s">
        <v>203</v>
      </c>
      <c r="C2973" s="551">
        <v>2000000</v>
      </c>
      <c r="D2973" s="551">
        <v>0</v>
      </c>
      <c r="E2973" s="551">
        <v>0</v>
      </c>
      <c r="F2973" s="551">
        <v>0</v>
      </c>
      <c r="G2973" s="551">
        <v>0</v>
      </c>
      <c r="H2973" s="551">
        <v>0</v>
      </c>
      <c r="I2973" s="551">
        <v>0</v>
      </c>
      <c r="J2973" s="551">
        <v>0</v>
      </c>
      <c r="K2973" s="551">
        <v>2000000</v>
      </c>
      <c r="L2973" s="551">
        <v>600000</v>
      </c>
      <c r="M2973" s="551">
        <v>600000</v>
      </c>
      <c r="N2973" s="551">
        <v>0</v>
      </c>
      <c r="O2973" s="551">
        <v>0</v>
      </c>
      <c r="P2973" s="551">
        <v>0</v>
      </c>
      <c r="Q2973" s="551">
        <v>0</v>
      </c>
      <c r="R2973" s="551">
        <v>1400000</v>
      </c>
    </row>
    <row r="2974" spans="1:18">
      <c r="A2974" s="626" t="s">
        <v>1806</v>
      </c>
      <c r="B2974" s="626" t="s">
        <v>203</v>
      </c>
      <c r="C2974" s="550">
        <v>2000000</v>
      </c>
      <c r="D2974" s="550">
        <v>0</v>
      </c>
      <c r="E2974" s="550">
        <v>0</v>
      </c>
      <c r="F2974" s="550">
        <v>0</v>
      </c>
      <c r="G2974" s="550"/>
      <c r="H2974" s="550">
        <v>0</v>
      </c>
      <c r="I2974" s="550"/>
      <c r="J2974" s="550">
        <v>0</v>
      </c>
      <c r="K2974" s="550">
        <v>2000000</v>
      </c>
      <c r="L2974" s="550">
        <v>600000</v>
      </c>
      <c r="M2974" s="550">
        <v>600000</v>
      </c>
      <c r="N2974" s="550">
        <v>0</v>
      </c>
      <c r="O2974" s="550">
        <v>0</v>
      </c>
      <c r="P2974" s="550">
        <v>0</v>
      </c>
      <c r="Q2974" s="550">
        <v>0</v>
      </c>
      <c r="R2974" s="550">
        <v>1400000</v>
      </c>
    </row>
    <row r="2975" spans="1:18">
      <c r="A2975" s="622" t="s">
        <v>1805</v>
      </c>
      <c r="B2975" s="622" t="s">
        <v>322</v>
      </c>
      <c r="C2975" s="551">
        <v>300000</v>
      </c>
      <c r="D2975" s="551">
        <v>0</v>
      </c>
      <c r="E2975" s="551">
        <v>0</v>
      </c>
      <c r="F2975" s="551">
        <v>0</v>
      </c>
      <c r="G2975" s="551">
        <v>0</v>
      </c>
      <c r="H2975" s="551">
        <v>0</v>
      </c>
      <c r="I2975" s="551">
        <v>0</v>
      </c>
      <c r="J2975" s="551">
        <v>0</v>
      </c>
      <c r="K2975" s="551">
        <v>300000</v>
      </c>
      <c r="L2975" s="551">
        <v>259200</v>
      </c>
      <c r="M2975" s="551">
        <v>259200</v>
      </c>
      <c r="N2975" s="551">
        <v>0</v>
      </c>
      <c r="O2975" s="551">
        <v>0</v>
      </c>
      <c r="P2975" s="551">
        <v>0</v>
      </c>
      <c r="Q2975" s="551">
        <v>0</v>
      </c>
      <c r="R2975" s="551">
        <v>40800</v>
      </c>
    </row>
    <row r="2976" spans="1:18">
      <c r="A2976" s="626" t="s">
        <v>1806</v>
      </c>
      <c r="B2976" s="626" t="s">
        <v>323</v>
      </c>
      <c r="C2976" s="550">
        <v>300000</v>
      </c>
      <c r="D2976" s="550">
        <v>0</v>
      </c>
      <c r="E2976" s="550">
        <v>0</v>
      </c>
      <c r="F2976" s="550">
        <v>0</v>
      </c>
      <c r="G2976" s="550"/>
      <c r="H2976" s="550">
        <v>0</v>
      </c>
      <c r="I2976" s="550"/>
      <c r="J2976" s="550">
        <v>0</v>
      </c>
      <c r="K2976" s="550">
        <v>300000</v>
      </c>
      <c r="L2976" s="550">
        <v>259200</v>
      </c>
      <c r="M2976" s="550">
        <v>259200</v>
      </c>
      <c r="N2976" s="550">
        <v>0</v>
      </c>
      <c r="O2976" s="550">
        <v>0</v>
      </c>
      <c r="P2976" s="550">
        <v>0</v>
      </c>
      <c r="Q2976" s="550">
        <v>0</v>
      </c>
      <c r="R2976" s="550">
        <v>40800</v>
      </c>
    </row>
    <row r="2977" spans="1:18">
      <c r="A2977" s="626" t="s">
        <v>1804</v>
      </c>
      <c r="B2977" s="626" t="s">
        <v>2417</v>
      </c>
      <c r="C2977" s="550">
        <v>76500000</v>
      </c>
      <c r="D2977" s="550">
        <v>0</v>
      </c>
      <c r="E2977" s="550">
        <v>0</v>
      </c>
      <c r="F2977" s="550">
        <v>0</v>
      </c>
      <c r="G2977" s="550">
        <v>0</v>
      </c>
      <c r="H2977" s="550">
        <v>0</v>
      </c>
      <c r="I2977" s="550">
        <v>0</v>
      </c>
      <c r="J2977" s="550">
        <v>0</v>
      </c>
      <c r="K2977" s="550">
        <v>76500000</v>
      </c>
      <c r="L2977" s="550">
        <v>76105340</v>
      </c>
      <c r="M2977" s="550">
        <v>76105340</v>
      </c>
      <c r="N2977" s="550">
        <v>0</v>
      </c>
      <c r="O2977" s="550">
        <v>0</v>
      </c>
      <c r="P2977" s="550">
        <v>0</v>
      </c>
      <c r="Q2977" s="550">
        <v>0</v>
      </c>
      <c r="R2977" s="550">
        <v>394660</v>
      </c>
    </row>
    <row r="2978" spans="1:18">
      <c r="A2978" s="622" t="s">
        <v>1805</v>
      </c>
      <c r="B2978" s="622" t="s">
        <v>321</v>
      </c>
      <c r="C2978" s="551">
        <v>38301200</v>
      </c>
      <c r="D2978" s="551">
        <v>0</v>
      </c>
      <c r="E2978" s="551">
        <v>0</v>
      </c>
      <c r="F2978" s="551">
        <v>372000</v>
      </c>
      <c r="G2978" s="551">
        <v>0</v>
      </c>
      <c r="H2978" s="551">
        <v>0</v>
      </c>
      <c r="I2978" s="551">
        <v>0</v>
      </c>
      <c r="J2978" s="551">
        <v>372000</v>
      </c>
      <c r="K2978" s="551">
        <v>38673200</v>
      </c>
      <c r="L2978" s="551">
        <v>38673200</v>
      </c>
      <c r="M2978" s="551">
        <v>38673200</v>
      </c>
      <c r="N2978" s="551">
        <v>0</v>
      </c>
      <c r="O2978" s="551">
        <v>0</v>
      </c>
      <c r="P2978" s="551">
        <v>0</v>
      </c>
      <c r="Q2978" s="551">
        <v>0</v>
      </c>
      <c r="R2978" s="551">
        <v>0</v>
      </c>
    </row>
    <row r="2979" spans="1:18">
      <c r="A2979" s="626" t="s">
        <v>1806</v>
      </c>
      <c r="B2979" s="626" t="s">
        <v>144</v>
      </c>
      <c r="C2979" s="550">
        <v>433100</v>
      </c>
      <c r="D2979" s="550">
        <v>0</v>
      </c>
      <c r="E2979" s="550">
        <v>0</v>
      </c>
      <c r="F2979" s="550">
        <v>1919600</v>
      </c>
      <c r="G2979" s="550"/>
      <c r="H2979" s="550">
        <v>0</v>
      </c>
      <c r="I2979" s="550"/>
      <c r="J2979" s="550">
        <v>1919600</v>
      </c>
      <c r="K2979" s="550">
        <v>2352700</v>
      </c>
      <c r="L2979" s="550">
        <v>2352700</v>
      </c>
      <c r="M2979" s="550">
        <v>2352700</v>
      </c>
      <c r="N2979" s="550">
        <v>0</v>
      </c>
      <c r="O2979" s="550">
        <v>0</v>
      </c>
      <c r="P2979" s="550">
        <v>0</v>
      </c>
      <c r="Q2979" s="550">
        <v>0</v>
      </c>
      <c r="R2979" s="550">
        <v>0</v>
      </c>
    </row>
    <row r="2980" spans="1:18">
      <c r="A2980" s="626" t="s">
        <v>1806</v>
      </c>
      <c r="B2980" s="626" t="s">
        <v>204</v>
      </c>
      <c r="C2980" s="550">
        <v>25598100</v>
      </c>
      <c r="D2980" s="550">
        <v>0</v>
      </c>
      <c r="E2980" s="550">
        <v>0</v>
      </c>
      <c r="F2980" s="550">
        <v>0</v>
      </c>
      <c r="G2980" s="550"/>
      <c r="H2980" s="550">
        <v>0</v>
      </c>
      <c r="I2980" s="550"/>
      <c r="J2980" s="550">
        <v>0</v>
      </c>
      <c r="K2980" s="550">
        <v>25598100</v>
      </c>
      <c r="L2980" s="550">
        <v>25598100</v>
      </c>
      <c r="M2980" s="550">
        <v>25598100</v>
      </c>
      <c r="N2980" s="550">
        <v>0</v>
      </c>
      <c r="O2980" s="550">
        <v>0</v>
      </c>
      <c r="P2980" s="550">
        <v>0</v>
      </c>
      <c r="Q2980" s="550">
        <v>0</v>
      </c>
      <c r="R2980" s="550">
        <v>0</v>
      </c>
    </row>
    <row r="2981" spans="1:18">
      <c r="A2981" s="626" t="s">
        <v>1806</v>
      </c>
      <c r="B2981" s="626" t="s">
        <v>220</v>
      </c>
      <c r="C2981" s="550">
        <v>1050000</v>
      </c>
      <c r="D2981" s="550">
        <v>0</v>
      </c>
      <c r="E2981" s="550">
        <v>0</v>
      </c>
      <c r="F2981" s="550">
        <v>-117600</v>
      </c>
      <c r="G2981" s="550"/>
      <c r="H2981" s="550">
        <v>0</v>
      </c>
      <c r="I2981" s="550"/>
      <c r="J2981" s="550">
        <v>-117600</v>
      </c>
      <c r="K2981" s="550">
        <v>932400</v>
      </c>
      <c r="L2981" s="550">
        <v>932400</v>
      </c>
      <c r="M2981" s="550">
        <v>932400</v>
      </c>
      <c r="N2981" s="550">
        <v>0</v>
      </c>
      <c r="O2981" s="550">
        <v>0</v>
      </c>
      <c r="P2981" s="550">
        <v>0</v>
      </c>
      <c r="Q2981" s="550">
        <v>0</v>
      </c>
      <c r="R2981" s="550">
        <v>0</v>
      </c>
    </row>
    <row r="2982" spans="1:18">
      <c r="A2982" s="626" t="s">
        <v>1806</v>
      </c>
      <c r="B2982" s="626" t="s">
        <v>206</v>
      </c>
      <c r="C2982" s="550">
        <v>11220000</v>
      </c>
      <c r="D2982" s="550">
        <v>0</v>
      </c>
      <c r="E2982" s="550">
        <v>0</v>
      </c>
      <c r="F2982" s="550">
        <v>-1430000</v>
      </c>
      <c r="G2982" s="550"/>
      <c r="H2982" s="550">
        <v>0</v>
      </c>
      <c r="I2982" s="550"/>
      <c r="J2982" s="550">
        <v>-1430000</v>
      </c>
      <c r="K2982" s="550">
        <v>9790000</v>
      </c>
      <c r="L2982" s="550">
        <v>9790000</v>
      </c>
      <c r="M2982" s="550">
        <v>9790000</v>
      </c>
      <c r="N2982" s="550">
        <v>0</v>
      </c>
      <c r="O2982" s="550">
        <v>0</v>
      </c>
      <c r="P2982" s="550">
        <v>0</v>
      </c>
      <c r="Q2982" s="550">
        <v>0</v>
      </c>
      <c r="R2982" s="550">
        <v>0</v>
      </c>
    </row>
    <row r="2983" spans="1:18">
      <c r="A2983" s="622" t="s">
        <v>1805</v>
      </c>
      <c r="B2983" s="622" t="s">
        <v>278</v>
      </c>
      <c r="C2983" s="551">
        <v>7000000</v>
      </c>
      <c r="D2983" s="551">
        <v>0</v>
      </c>
      <c r="E2983" s="551">
        <v>0</v>
      </c>
      <c r="F2983" s="551">
        <v>0</v>
      </c>
      <c r="G2983" s="551">
        <v>0</v>
      </c>
      <c r="H2983" s="551">
        <v>0</v>
      </c>
      <c r="I2983" s="551">
        <v>0</v>
      </c>
      <c r="J2983" s="551">
        <v>0</v>
      </c>
      <c r="K2983" s="551">
        <v>7000000</v>
      </c>
      <c r="L2983" s="551">
        <v>6885500</v>
      </c>
      <c r="M2983" s="551">
        <v>6885500</v>
      </c>
      <c r="N2983" s="551">
        <v>0</v>
      </c>
      <c r="O2983" s="551">
        <v>0</v>
      </c>
      <c r="P2983" s="551">
        <v>0</v>
      </c>
      <c r="Q2983" s="551">
        <v>0</v>
      </c>
      <c r="R2983" s="551">
        <v>114500</v>
      </c>
    </row>
    <row r="2984" spans="1:18">
      <c r="A2984" s="626" t="s">
        <v>1806</v>
      </c>
      <c r="B2984" s="626" t="s">
        <v>2473</v>
      </c>
      <c r="C2984" s="550">
        <v>6000000</v>
      </c>
      <c r="D2984" s="550">
        <v>0</v>
      </c>
      <c r="E2984" s="550">
        <v>0</v>
      </c>
      <c r="F2984" s="550">
        <v>0</v>
      </c>
      <c r="G2984" s="550"/>
      <c r="H2984" s="550">
        <v>0</v>
      </c>
      <c r="I2984" s="550"/>
      <c r="J2984" s="550">
        <v>0</v>
      </c>
      <c r="K2984" s="550">
        <v>6000000</v>
      </c>
      <c r="L2984" s="550">
        <v>6000000</v>
      </c>
      <c r="M2984" s="550">
        <v>6000000</v>
      </c>
      <c r="N2984" s="550">
        <v>0</v>
      </c>
      <c r="O2984" s="550">
        <v>0</v>
      </c>
      <c r="P2984" s="550">
        <v>0</v>
      </c>
      <c r="Q2984" s="550">
        <v>0</v>
      </c>
      <c r="R2984" s="550">
        <v>0</v>
      </c>
    </row>
    <row r="2985" spans="1:18">
      <c r="A2985" s="626" t="s">
        <v>1806</v>
      </c>
      <c r="B2985" s="626" t="s">
        <v>202</v>
      </c>
      <c r="C2985" s="550">
        <v>1000000</v>
      </c>
      <c r="D2985" s="550">
        <v>0</v>
      </c>
      <c r="E2985" s="550">
        <v>0</v>
      </c>
      <c r="F2985" s="550">
        <v>0</v>
      </c>
      <c r="G2985" s="550"/>
      <c r="H2985" s="550">
        <v>0</v>
      </c>
      <c r="I2985" s="550"/>
      <c r="J2985" s="550">
        <v>0</v>
      </c>
      <c r="K2985" s="550">
        <v>1000000</v>
      </c>
      <c r="L2985" s="550">
        <v>885500</v>
      </c>
      <c r="M2985" s="550">
        <v>885500</v>
      </c>
      <c r="N2985" s="550">
        <v>0</v>
      </c>
      <c r="O2985" s="550">
        <v>0</v>
      </c>
      <c r="P2985" s="550">
        <v>0</v>
      </c>
      <c r="Q2985" s="550">
        <v>0</v>
      </c>
      <c r="R2985" s="550">
        <v>114500</v>
      </c>
    </row>
    <row r="2986" spans="1:18">
      <c r="A2986" s="622" t="s">
        <v>1805</v>
      </c>
      <c r="B2986" s="622" t="s">
        <v>159</v>
      </c>
      <c r="C2986" s="551">
        <v>5630000</v>
      </c>
      <c r="D2986" s="551">
        <v>0</v>
      </c>
      <c r="E2986" s="551">
        <v>0</v>
      </c>
      <c r="F2986" s="551">
        <v>-1812000</v>
      </c>
      <c r="G2986" s="551">
        <v>0</v>
      </c>
      <c r="H2986" s="551">
        <v>0</v>
      </c>
      <c r="I2986" s="551">
        <v>0</v>
      </c>
      <c r="J2986" s="551">
        <v>-1812000</v>
      </c>
      <c r="K2986" s="551">
        <v>3818000</v>
      </c>
      <c r="L2986" s="551">
        <v>3818000</v>
      </c>
      <c r="M2986" s="551">
        <v>3818000</v>
      </c>
      <c r="N2986" s="551">
        <v>0</v>
      </c>
      <c r="O2986" s="551">
        <v>0</v>
      </c>
      <c r="P2986" s="551">
        <v>0</v>
      </c>
      <c r="Q2986" s="551">
        <v>0</v>
      </c>
      <c r="R2986" s="551">
        <v>0</v>
      </c>
    </row>
    <row r="2987" spans="1:18">
      <c r="A2987" s="626" t="s">
        <v>1806</v>
      </c>
      <c r="B2987" s="626" t="s">
        <v>159</v>
      </c>
      <c r="C2987" s="550">
        <v>5630000</v>
      </c>
      <c r="D2987" s="550">
        <v>0</v>
      </c>
      <c r="E2987" s="550">
        <v>0</v>
      </c>
      <c r="F2987" s="550">
        <v>-1812000</v>
      </c>
      <c r="G2987" s="550"/>
      <c r="H2987" s="550">
        <v>0</v>
      </c>
      <c r="I2987" s="550"/>
      <c r="J2987" s="550">
        <v>-1812000</v>
      </c>
      <c r="K2987" s="550">
        <v>3818000</v>
      </c>
      <c r="L2987" s="550">
        <v>3818000</v>
      </c>
      <c r="M2987" s="550">
        <v>3818000</v>
      </c>
      <c r="N2987" s="550">
        <v>0</v>
      </c>
      <c r="O2987" s="550">
        <v>0</v>
      </c>
      <c r="P2987" s="550">
        <v>0</v>
      </c>
      <c r="Q2987" s="550">
        <v>0</v>
      </c>
      <c r="R2987" s="550">
        <v>0</v>
      </c>
    </row>
    <row r="2988" spans="1:18">
      <c r="A2988" s="622" t="s">
        <v>1805</v>
      </c>
      <c r="B2988" s="622" t="s">
        <v>160</v>
      </c>
      <c r="C2988" s="551">
        <v>2000000</v>
      </c>
      <c r="D2988" s="551">
        <v>0</v>
      </c>
      <c r="E2988" s="551">
        <v>0</v>
      </c>
      <c r="F2988" s="551">
        <v>0</v>
      </c>
      <c r="G2988" s="551">
        <v>0</v>
      </c>
      <c r="H2988" s="551">
        <v>0</v>
      </c>
      <c r="I2988" s="551">
        <v>0</v>
      </c>
      <c r="J2988" s="551">
        <v>0</v>
      </c>
      <c r="K2988" s="551">
        <v>2000000</v>
      </c>
      <c r="L2988" s="551">
        <v>1883000</v>
      </c>
      <c r="M2988" s="551">
        <v>1883000</v>
      </c>
      <c r="N2988" s="551">
        <v>0</v>
      </c>
      <c r="O2988" s="551">
        <v>0</v>
      </c>
      <c r="P2988" s="551">
        <v>0</v>
      </c>
      <c r="Q2988" s="551">
        <v>0</v>
      </c>
      <c r="R2988" s="551">
        <v>117000</v>
      </c>
    </row>
    <row r="2989" spans="1:18">
      <c r="A2989" s="626" t="s">
        <v>1806</v>
      </c>
      <c r="B2989" s="626" t="s">
        <v>2484</v>
      </c>
      <c r="C2989" s="550">
        <v>2000000</v>
      </c>
      <c r="D2989" s="550">
        <v>0</v>
      </c>
      <c r="E2989" s="550">
        <v>0</v>
      </c>
      <c r="F2989" s="550">
        <v>0</v>
      </c>
      <c r="G2989" s="550"/>
      <c r="H2989" s="550">
        <v>0</v>
      </c>
      <c r="I2989" s="550"/>
      <c r="J2989" s="550">
        <v>0</v>
      </c>
      <c r="K2989" s="550">
        <v>2000000</v>
      </c>
      <c r="L2989" s="550">
        <v>1883000</v>
      </c>
      <c r="M2989" s="550">
        <v>1883000</v>
      </c>
      <c r="N2989" s="550">
        <v>0</v>
      </c>
      <c r="O2989" s="550">
        <v>0</v>
      </c>
      <c r="P2989" s="550">
        <v>0</v>
      </c>
      <c r="Q2989" s="550">
        <v>0</v>
      </c>
      <c r="R2989" s="550">
        <v>117000</v>
      </c>
    </row>
    <row r="2990" spans="1:18">
      <c r="A2990" s="622" t="s">
        <v>1805</v>
      </c>
      <c r="B2990" s="622" t="s">
        <v>235</v>
      </c>
      <c r="C2990" s="551">
        <v>11150000</v>
      </c>
      <c r="D2990" s="551">
        <v>0</v>
      </c>
      <c r="E2990" s="551">
        <v>0</v>
      </c>
      <c r="F2990" s="551">
        <v>0</v>
      </c>
      <c r="G2990" s="551">
        <v>0</v>
      </c>
      <c r="H2990" s="551">
        <v>0</v>
      </c>
      <c r="I2990" s="551">
        <v>0</v>
      </c>
      <c r="J2990" s="551">
        <v>0</v>
      </c>
      <c r="K2990" s="551">
        <v>11150000</v>
      </c>
      <c r="L2990" s="551">
        <v>11147570</v>
      </c>
      <c r="M2990" s="551">
        <v>11147570</v>
      </c>
      <c r="N2990" s="551">
        <v>0</v>
      </c>
      <c r="O2990" s="551">
        <v>0</v>
      </c>
      <c r="P2990" s="551">
        <v>0</v>
      </c>
      <c r="Q2990" s="551">
        <v>0</v>
      </c>
      <c r="R2990" s="551">
        <v>2430</v>
      </c>
    </row>
    <row r="2991" spans="1:18">
      <c r="A2991" s="626" t="s">
        <v>1806</v>
      </c>
      <c r="B2991" s="626" t="s">
        <v>235</v>
      </c>
      <c r="C2991" s="550">
        <v>11150000</v>
      </c>
      <c r="D2991" s="550">
        <v>0</v>
      </c>
      <c r="E2991" s="550">
        <v>0</v>
      </c>
      <c r="F2991" s="550">
        <v>0</v>
      </c>
      <c r="G2991" s="550"/>
      <c r="H2991" s="550">
        <v>0</v>
      </c>
      <c r="I2991" s="550"/>
      <c r="J2991" s="550">
        <v>0</v>
      </c>
      <c r="K2991" s="550">
        <v>11150000</v>
      </c>
      <c r="L2991" s="550">
        <v>11147570</v>
      </c>
      <c r="M2991" s="550">
        <v>11147570</v>
      </c>
      <c r="N2991" s="550">
        <v>0</v>
      </c>
      <c r="O2991" s="550">
        <v>0</v>
      </c>
      <c r="P2991" s="550">
        <v>0</v>
      </c>
      <c r="Q2991" s="550">
        <v>0</v>
      </c>
      <c r="R2991" s="550">
        <v>2430</v>
      </c>
    </row>
    <row r="2992" spans="1:18">
      <c r="A2992" s="622" t="s">
        <v>1805</v>
      </c>
      <c r="B2992" s="622" t="s">
        <v>192</v>
      </c>
      <c r="C2992" s="551">
        <v>6038800</v>
      </c>
      <c r="D2992" s="551">
        <v>0</v>
      </c>
      <c r="E2992" s="551">
        <v>0</v>
      </c>
      <c r="F2992" s="551">
        <v>640000</v>
      </c>
      <c r="G2992" s="551">
        <v>0</v>
      </c>
      <c r="H2992" s="551">
        <v>0</v>
      </c>
      <c r="I2992" s="551">
        <v>0</v>
      </c>
      <c r="J2992" s="551">
        <v>640000</v>
      </c>
      <c r="K2992" s="551">
        <v>6678800</v>
      </c>
      <c r="L2992" s="551">
        <v>6571250</v>
      </c>
      <c r="M2992" s="551">
        <v>6571250</v>
      </c>
      <c r="N2992" s="551">
        <v>0</v>
      </c>
      <c r="O2992" s="551">
        <v>0</v>
      </c>
      <c r="P2992" s="551">
        <v>0</v>
      </c>
      <c r="Q2992" s="551">
        <v>0</v>
      </c>
      <c r="R2992" s="551">
        <v>107550</v>
      </c>
    </row>
    <row r="2993" spans="1:18">
      <c r="A2993" s="626" t="s">
        <v>1806</v>
      </c>
      <c r="B2993" s="626" t="s">
        <v>226</v>
      </c>
      <c r="C2993" s="550">
        <v>1768000</v>
      </c>
      <c r="D2993" s="550">
        <v>0</v>
      </c>
      <c r="E2993" s="550">
        <v>0</v>
      </c>
      <c r="F2993" s="550">
        <v>-649200</v>
      </c>
      <c r="G2993" s="550"/>
      <c r="H2993" s="550">
        <v>0</v>
      </c>
      <c r="I2993" s="550"/>
      <c r="J2993" s="550">
        <v>-649200</v>
      </c>
      <c r="K2993" s="550">
        <v>1118800</v>
      </c>
      <c r="L2993" s="550">
        <v>1118800</v>
      </c>
      <c r="M2993" s="550">
        <v>1118800</v>
      </c>
      <c r="N2993" s="550">
        <v>0</v>
      </c>
      <c r="O2993" s="550">
        <v>0</v>
      </c>
      <c r="P2993" s="550">
        <v>0</v>
      </c>
      <c r="Q2993" s="550">
        <v>0</v>
      </c>
      <c r="R2993" s="550">
        <v>0</v>
      </c>
    </row>
    <row r="2994" spans="1:18">
      <c r="A2994" s="626" t="s">
        <v>1806</v>
      </c>
      <c r="B2994" s="626" t="s">
        <v>225</v>
      </c>
      <c r="C2994" s="550">
        <v>4270800</v>
      </c>
      <c r="D2994" s="550">
        <v>0</v>
      </c>
      <c r="E2994" s="550">
        <v>0</v>
      </c>
      <c r="F2994" s="550">
        <v>1289200</v>
      </c>
      <c r="G2994" s="550"/>
      <c r="H2994" s="550">
        <v>0</v>
      </c>
      <c r="I2994" s="550"/>
      <c r="J2994" s="550">
        <v>1289200</v>
      </c>
      <c r="K2994" s="550">
        <v>5560000</v>
      </c>
      <c r="L2994" s="550">
        <v>5452450</v>
      </c>
      <c r="M2994" s="550">
        <v>5452450</v>
      </c>
      <c r="N2994" s="550">
        <v>0</v>
      </c>
      <c r="O2994" s="550">
        <v>0</v>
      </c>
      <c r="P2994" s="550">
        <v>0</v>
      </c>
      <c r="Q2994" s="550">
        <v>0</v>
      </c>
      <c r="R2994" s="550">
        <v>107550</v>
      </c>
    </row>
    <row r="2995" spans="1:18">
      <c r="A2995" s="622" t="s">
        <v>1805</v>
      </c>
      <c r="B2995" s="622" t="s">
        <v>322</v>
      </c>
      <c r="C2995" s="551">
        <v>2780000</v>
      </c>
      <c r="D2995" s="551">
        <v>0</v>
      </c>
      <c r="E2995" s="551">
        <v>0</v>
      </c>
      <c r="F2995" s="551">
        <v>800000</v>
      </c>
      <c r="G2995" s="551">
        <v>0</v>
      </c>
      <c r="H2995" s="551">
        <v>0</v>
      </c>
      <c r="I2995" s="551">
        <v>0</v>
      </c>
      <c r="J2995" s="551">
        <v>800000</v>
      </c>
      <c r="K2995" s="551">
        <v>3580000</v>
      </c>
      <c r="L2995" s="551">
        <v>3526920</v>
      </c>
      <c r="M2995" s="551">
        <v>3526920</v>
      </c>
      <c r="N2995" s="551">
        <v>0</v>
      </c>
      <c r="O2995" s="551">
        <v>0</v>
      </c>
      <c r="P2995" s="551">
        <v>0</v>
      </c>
      <c r="Q2995" s="551">
        <v>0</v>
      </c>
      <c r="R2995" s="551">
        <v>53080</v>
      </c>
    </row>
    <row r="2996" spans="1:18">
      <c r="A2996" s="626" t="s">
        <v>1806</v>
      </c>
      <c r="B2996" s="626" t="s">
        <v>323</v>
      </c>
      <c r="C2996" s="550">
        <v>2780000</v>
      </c>
      <c r="D2996" s="550">
        <v>0</v>
      </c>
      <c r="E2996" s="550">
        <v>0</v>
      </c>
      <c r="F2996" s="550">
        <v>800000</v>
      </c>
      <c r="G2996" s="550"/>
      <c r="H2996" s="550">
        <v>0</v>
      </c>
      <c r="I2996" s="550"/>
      <c r="J2996" s="550">
        <v>800000</v>
      </c>
      <c r="K2996" s="550">
        <v>3580000</v>
      </c>
      <c r="L2996" s="550">
        <v>3526920</v>
      </c>
      <c r="M2996" s="550">
        <v>3526920</v>
      </c>
      <c r="N2996" s="550">
        <v>0</v>
      </c>
      <c r="O2996" s="550">
        <v>0</v>
      </c>
      <c r="P2996" s="550">
        <v>0</v>
      </c>
      <c r="Q2996" s="550">
        <v>0</v>
      </c>
      <c r="R2996" s="550">
        <v>53080</v>
      </c>
    </row>
    <row r="2997" spans="1:18">
      <c r="A2997" s="622" t="s">
        <v>1805</v>
      </c>
      <c r="B2997" s="622" t="s">
        <v>147</v>
      </c>
      <c r="C2997" s="551">
        <v>3600000</v>
      </c>
      <c r="D2997" s="551">
        <v>0</v>
      </c>
      <c r="E2997" s="551">
        <v>0</v>
      </c>
      <c r="F2997" s="551">
        <v>0</v>
      </c>
      <c r="G2997" s="551">
        <v>0</v>
      </c>
      <c r="H2997" s="551">
        <v>0</v>
      </c>
      <c r="I2997" s="551">
        <v>0</v>
      </c>
      <c r="J2997" s="551">
        <v>0</v>
      </c>
      <c r="K2997" s="551">
        <v>3600000</v>
      </c>
      <c r="L2997" s="551">
        <v>3599900</v>
      </c>
      <c r="M2997" s="551">
        <v>3599900</v>
      </c>
      <c r="N2997" s="551">
        <v>0</v>
      </c>
      <c r="O2997" s="551">
        <v>0</v>
      </c>
      <c r="P2997" s="551">
        <v>0</v>
      </c>
      <c r="Q2997" s="551">
        <v>0</v>
      </c>
      <c r="R2997" s="551">
        <v>100</v>
      </c>
    </row>
    <row r="2998" spans="1:18">
      <c r="A2998" s="626" t="s">
        <v>1806</v>
      </c>
      <c r="B2998" s="626" t="s">
        <v>148</v>
      </c>
      <c r="C2998" s="550">
        <v>3600000</v>
      </c>
      <c r="D2998" s="550">
        <v>0</v>
      </c>
      <c r="E2998" s="550">
        <v>0</v>
      </c>
      <c r="F2998" s="550">
        <v>0</v>
      </c>
      <c r="G2998" s="550"/>
      <c r="H2998" s="550">
        <v>0</v>
      </c>
      <c r="I2998" s="550"/>
      <c r="J2998" s="550">
        <v>0</v>
      </c>
      <c r="K2998" s="550">
        <v>3600000</v>
      </c>
      <c r="L2998" s="550">
        <v>3599900</v>
      </c>
      <c r="M2998" s="550">
        <v>3599900</v>
      </c>
      <c r="N2998" s="550">
        <v>0</v>
      </c>
      <c r="O2998" s="550">
        <v>0</v>
      </c>
      <c r="P2998" s="550">
        <v>0</v>
      </c>
      <c r="Q2998" s="550">
        <v>0</v>
      </c>
      <c r="R2998" s="550">
        <v>100</v>
      </c>
    </row>
    <row r="2999" spans="1:18">
      <c r="A2999" s="626" t="s">
        <v>1804</v>
      </c>
      <c r="B2999" s="626" t="s">
        <v>2419</v>
      </c>
      <c r="C2999" s="550">
        <v>49884000</v>
      </c>
      <c r="D2999" s="550">
        <v>0</v>
      </c>
      <c r="E2999" s="550">
        <v>0</v>
      </c>
      <c r="F2999" s="550">
        <v>0</v>
      </c>
      <c r="G2999" s="550">
        <v>0</v>
      </c>
      <c r="H2999" s="550">
        <v>0</v>
      </c>
      <c r="I2999" s="550">
        <v>0</v>
      </c>
      <c r="J2999" s="550">
        <v>0</v>
      </c>
      <c r="K2999" s="550">
        <v>49884000</v>
      </c>
      <c r="L2999" s="550">
        <v>48554000</v>
      </c>
      <c r="M2999" s="550">
        <v>48554000</v>
      </c>
      <c r="N2999" s="550">
        <v>0</v>
      </c>
      <c r="O2999" s="550">
        <v>0</v>
      </c>
      <c r="P2999" s="550">
        <v>0</v>
      </c>
      <c r="Q2999" s="550">
        <v>0</v>
      </c>
      <c r="R2999" s="550">
        <v>1330000</v>
      </c>
    </row>
    <row r="3000" spans="1:18">
      <c r="A3000" s="622" t="s">
        <v>1805</v>
      </c>
      <c r="B3000" s="622" t="s">
        <v>321</v>
      </c>
      <c r="C3000" s="551">
        <v>1304000</v>
      </c>
      <c r="D3000" s="551">
        <v>0</v>
      </c>
      <c r="E3000" s="551">
        <v>0</v>
      </c>
      <c r="F3000" s="551">
        <v>0</v>
      </c>
      <c r="G3000" s="551">
        <v>0</v>
      </c>
      <c r="H3000" s="551">
        <v>0</v>
      </c>
      <c r="I3000" s="551">
        <v>0</v>
      </c>
      <c r="J3000" s="551">
        <v>0</v>
      </c>
      <c r="K3000" s="551">
        <v>1304000</v>
      </c>
      <c r="L3000" s="551">
        <v>1302000</v>
      </c>
      <c r="M3000" s="551">
        <v>1302000</v>
      </c>
      <c r="N3000" s="551">
        <v>0</v>
      </c>
      <c r="O3000" s="551">
        <v>0</v>
      </c>
      <c r="P3000" s="551">
        <v>0</v>
      </c>
      <c r="Q3000" s="551">
        <v>0</v>
      </c>
      <c r="R3000" s="551">
        <v>2000</v>
      </c>
    </row>
    <row r="3001" spans="1:18">
      <c r="A3001" s="626" t="s">
        <v>1806</v>
      </c>
      <c r="B3001" s="626" t="s">
        <v>144</v>
      </c>
      <c r="C3001" s="550">
        <v>1304000</v>
      </c>
      <c r="D3001" s="550">
        <v>0</v>
      </c>
      <c r="E3001" s="550">
        <v>0</v>
      </c>
      <c r="F3001" s="550">
        <v>0</v>
      </c>
      <c r="G3001" s="550"/>
      <c r="H3001" s="550">
        <v>0</v>
      </c>
      <c r="I3001" s="550"/>
      <c r="J3001" s="550">
        <v>0</v>
      </c>
      <c r="K3001" s="550">
        <v>1304000</v>
      </c>
      <c r="L3001" s="550">
        <v>1302000</v>
      </c>
      <c r="M3001" s="550">
        <v>1302000</v>
      </c>
      <c r="N3001" s="550">
        <v>0</v>
      </c>
      <c r="O3001" s="550">
        <v>0</v>
      </c>
      <c r="P3001" s="550">
        <v>0</v>
      </c>
      <c r="Q3001" s="550">
        <v>0</v>
      </c>
      <c r="R3001" s="550">
        <v>2000</v>
      </c>
    </row>
    <row r="3002" spans="1:18">
      <c r="A3002" s="622" t="s">
        <v>1805</v>
      </c>
      <c r="B3002" s="622" t="s">
        <v>2467</v>
      </c>
      <c r="C3002" s="551">
        <v>28800000</v>
      </c>
      <c r="D3002" s="551">
        <v>0</v>
      </c>
      <c r="E3002" s="551">
        <v>0</v>
      </c>
      <c r="F3002" s="551">
        <v>0</v>
      </c>
      <c r="G3002" s="551">
        <v>0</v>
      </c>
      <c r="H3002" s="551">
        <v>0</v>
      </c>
      <c r="I3002" s="551">
        <v>0</v>
      </c>
      <c r="J3002" s="551">
        <v>0</v>
      </c>
      <c r="K3002" s="551">
        <v>28800000</v>
      </c>
      <c r="L3002" s="551">
        <v>28800000</v>
      </c>
      <c r="M3002" s="551">
        <v>28800000</v>
      </c>
      <c r="N3002" s="551">
        <v>0</v>
      </c>
      <c r="O3002" s="551">
        <v>0</v>
      </c>
      <c r="P3002" s="551">
        <v>0</v>
      </c>
      <c r="Q3002" s="551">
        <v>0</v>
      </c>
      <c r="R3002" s="551">
        <v>0</v>
      </c>
    </row>
    <row r="3003" spans="1:18">
      <c r="A3003" s="626" t="s">
        <v>1806</v>
      </c>
      <c r="B3003" s="626" t="s">
        <v>2467</v>
      </c>
      <c r="C3003" s="550">
        <v>28800000</v>
      </c>
      <c r="D3003" s="550">
        <v>0</v>
      </c>
      <c r="E3003" s="550">
        <v>0</v>
      </c>
      <c r="F3003" s="550">
        <v>0</v>
      </c>
      <c r="G3003" s="550"/>
      <c r="H3003" s="550">
        <v>0</v>
      </c>
      <c r="I3003" s="550"/>
      <c r="J3003" s="550">
        <v>0</v>
      </c>
      <c r="K3003" s="550">
        <v>28800000</v>
      </c>
      <c r="L3003" s="550">
        <v>28800000</v>
      </c>
      <c r="M3003" s="550">
        <v>28800000</v>
      </c>
      <c r="N3003" s="550">
        <v>0</v>
      </c>
      <c r="O3003" s="550">
        <v>0</v>
      </c>
      <c r="P3003" s="550">
        <v>0</v>
      </c>
      <c r="Q3003" s="550">
        <v>0</v>
      </c>
      <c r="R3003" s="550">
        <v>0</v>
      </c>
    </row>
    <row r="3004" spans="1:18">
      <c r="A3004" s="622" t="s">
        <v>1805</v>
      </c>
      <c r="B3004" s="622" t="s">
        <v>192</v>
      </c>
      <c r="C3004" s="551">
        <v>2980000</v>
      </c>
      <c r="D3004" s="551">
        <v>0</v>
      </c>
      <c r="E3004" s="551">
        <v>0</v>
      </c>
      <c r="F3004" s="551">
        <v>0</v>
      </c>
      <c r="G3004" s="551">
        <v>0</v>
      </c>
      <c r="H3004" s="551">
        <v>0</v>
      </c>
      <c r="I3004" s="551">
        <v>0</v>
      </c>
      <c r="J3004" s="551">
        <v>0</v>
      </c>
      <c r="K3004" s="551">
        <v>2980000</v>
      </c>
      <c r="L3004" s="551">
        <v>2770000</v>
      </c>
      <c r="M3004" s="551">
        <v>2770000</v>
      </c>
      <c r="N3004" s="551">
        <v>0</v>
      </c>
      <c r="O3004" s="551">
        <v>0</v>
      </c>
      <c r="P3004" s="551">
        <v>0</v>
      </c>
      <c r="Q3004" s="551">
        <v>0</v>
      </c>
      <c r="R3004" s="551">
        <v>210000</v>
      </c>
    </row>
    <row r="3005" spans="1:18">
      <c r="A3005" s="626" t="s">
        <v>1806</v>
      </c>
      <c r="B3005" s="626" t="s">
        <v>226</v>
      </c>
      <c r="C3005" s="550">
        <v>2980000</v>
      </c>
      <c r="D3005" s="550">
        <v>0</v>
      </c>
      <c r="E3005" s="550">
        <v>0</v>
      </c>
      <c r="F3005" s="550">
        <v>0</v>
      </c>
      <c r="G3005" s="550"/>
      <c r="H3005" s="550">
        <v>0</v>
      </c>
      <c r="I3005" s="550"/>
      <c r="J3005" s="550">
        <v>0</v>
      </c>
      <c r="K3005" s="550">
        <v>2980000</v>
      </c>
      <c r="L3005" s="550">
        <v>2770000</v>
      </c>
      <c r="M3005" s="550">
        <v>2770000</v>
      </c>
      <c r="N3005" s="550">
        <v>0</v>
      </c>
      <c r="O3005" s="550">
        <v>0</v>
      </c>
      <c r="P3005" s="550">
        <v>0</v>
      </c>
      <c r="Q3005" s="550">
        <v>0</v>
      </c>
      <c r="R3005" s="550">
        <v>210000</v>
      </c>
    </row>
    <row r="3006" spans="1:18">
      <c r="A3006" s="622" t="s">
        <v>1805</v>
      </c>
      <c r="B3006" s="622" t="s">
        <v>322</v>
      </c>
      <c r="C3006" s="551">
        <v>16800000</v>
      </c>
      <c r="D3006" s="551">
        <v>0</v>
      </c>
      <c r="E3006" s="551">
        <v>0</v>
      </c>
      <c r="F3006" s="551">
        <v>0</v>
      </c>
      <c r="G3006" s="551">
        <v>0</v>
      </c>
      <c r="H3006" s="551">
        <v>0</v>
      </c>
      <c r="I3006" s="551">
        <v>0</v>
      </c>
      <c r="J3006" s="551">
        <v>0</v>
      </c>
      <c r="K3006" s="551">
        <v>16800000</v>
      </c>
      <c r="L3006" s="551">
        <v>15682000</v>
      </c>
      <c r="M3006" s="551">
        <v>15682000</v>
      </c>
      <c r="N3006" s="551">
        <v>0</v>
      </c>
      <c r="O3006" s="551">
        <v>0</v>
      </c>
      <c r="P3006" s="551">
        <v>0</v>
      </c>
      <c r="Q3006" s="551">
        <v>0</v>
      </c>
      <c r="R3006" s="551">
        <v>1118000</v>
      </c>
    </row>
    <row r="3007" spans="1:18">
      <c r="A3007" s="626" t="s">
        <v>1806</v>
      </c>
      <c r="B3007" s="626" t="s">
        <v>323</v>
      </c>
      <c r="C3007" s="550">
        <v>16800000</v>
      </c>
      <c r="D3007" s="550">
        <v>0</v>
      </c>
      <c r="E3007" s="550">
        <v>0</v>
      </c>
      <c r="F3007" s="550">
        <v>0</v>
      </c>
      <c r="G3007" s="550"/>
      <c r="H3007" s="550">
        <v>0</v>
      </c>
      <c r="I3007" s="550"/>
      <c r="J3007" s="550">
        <v>0</v>
      </c>
      <c r="K3007" s="550">
        <v>16800000</v>
      </c>
      <c r="L3007" s="550">
        <v>15682000</v>
      </c>
      <c r="M3007" s="550">
        <v>15682000</v>
      </c>
      <c r="N3007" s="550">
        <v>0</v>
      </c>
      <c r="O3007" s="550">
        <v>0</v>
      </c>
      <c r="P3007" s="550">
        <v>0</v>
      </c>
      <c r="Q3007" s="550">
        <v>0</v>
      </c>
      <c r="R3007" s="550">
        <v>1118000</v>
      </c>
    </row>
    <row r="3008" spans="1:18">
      <c r="A3008" s="626" t="s">
        <v>1804</v>
      </c>
      <c r="B3008" s="626" t="s">
        <v>2420</v>
      </c>
      <c r="C3008" s="550">
        <v>13527000</v>
      </c>
      <c r="D3008" s="550">
        <v>0</v>
      </c>
      <c r="E3008" s="550">
        <v>0</v>
      </c>
      <c r="F3008" s="550">
        <v>0</v>
      </c>
      <c r="G3008" s="550">
        <v>0</v>
      </c>
      <c r="H3008" s="550">
        <v>0</v>
      </c>
      <c r="I3008" s="550">
        <v>0</v>
      </c>
      <c r="J3008" s="550">
        <v>0</v>
      </c>
      <c r="K3008" s="550">
        <v>13527000</v>
      </c>
      <c r="L3008" s="550">
        <v>13469100</v>
      </c>
      <c r="M3008" s="550">
        <v>13469100</v>
      </c>
      <c r="N3008" s="550">
        <v>0</v>
      </c>
      <c r="O3008" s="550">
        <v>0</v>
      </c>
      <c r="P3008" s="550">
        <v>0</v>
      </c>
      <c r="Q3008" s="550">
        <v>0</v>
      </c>
      <c r="R3008" s="550">
        <v>57900</v>
      </c>
    </row>
    <row r="3009" spans="1:18">
      <c r="A3009" s="622" t="s">
        <v>1805</v>
      </c>
      <c r="B3009" s="622" t="s">
        <v>1851</v>
      </c>
      <c r="C3009" s="551">
        <v>13527000</v>
      </c>
      <c r="D3009" s="551">
        <v>0</v>
      </c>
      <c r="E3009" s="551">
        <v>0</v>
      </c>
      <c r="F3009" s="551">
        <v>0</v>
      </c>
      <c r="G3009" s="551">
        <v>0</v>
      </c>
      <c r="H3009" s="551">
        <v>0</v>
      </c>
      <c r="I3009" s="551">
        <v>0</v>
      </c>
      <c r="J3009" s="551">
        <v>0</v>
      </c>
      <c r="K3009" s="551">
        <v>13527000</v>
      </c>
      <c r="L3009" s="551">
        <v>13469100</v>
      </c>
      <c r="M3009" s="551">
        <v>13469100</v>
      </c>
      <c r="N3009" s="551">
        <v>0</v>
      </c>
      <c r="O3009" s="551">
        <v>0</v>
      </c>
      <c r="P3009" s="551">
        <v>0</v>
      </c>
      <c r="Q3009" s="551">
        <v>0</v>
      </c>
      <c r="R3009" s="551">
        <v>57900</v>
      </c>
    </row>
    <row r="3010" spans="1:18">
      <c r="A3010" s="626" t="s">
        <v>1806</v>
      </c>
      <c r="B3010" s="626" t="s">
        <v>1851</v>
      </c>
      <c r="C3010" s="550">
        <v>13527000</v>
      </c>
      <c r="D3010" s="550">
        <v>0</v>
      </c>
      <c r="E3010" s="550">
        <v>0</v>
      </c>
      <c r="F3010" s="550">
        <v>0</v>
      </c>
      <c r="G3010" s="550"/>
      <c r="H3010" s="550">
        <v>0</v>
      </c>
      <c r="I3010" s="550"/>
      <c r="J3010" s="550">
        <v>0</v>
      </c>
      <c r="K3010" s="550">
        <v>13527000</v>
      </c>
      <c r="L3010" s="550">
        <v>13469100</v>
      </c>
      <c r="M3010" s="550">
        <v>13469100</v>
      </c>
      <c r="N3010" s="550">
        <v>0</v>
      </c>
      <c r="O3010" s="550">
        <v>0</v>
      </c>
      <c r="P3010" s="550">
        <v>0</v>
      </c>
      <c r="Q3010" s="550">
        <v>0</v>
      </c>
      <c r="R3010" s="550">
        <v>57900</v>
      </c>
    </row>
    <row r="3011" spans="1:18">
      <c r="A3011" s="626" t="s">
        <v>1803</v>
      </c>
      <c r="B3011" s="626" t="s">
        <v>252</v>
      </c>
      <c r="C3011" s="550">
        <v>308943000</v>
      </c>
      <c r="D3011" s="550">
        <v>0</v>
      </c>
      <c r="E3011" s="550">
        <v>0</v>
      </c>
      <c r="F3011" s="550">
        <v>0</v>
      </c>
      <c r="G3011" s="550">
        <v>-100000000</v>
      </c>
      <c r="H3011" s="550">
        <v>0</v>
      </c>
      <c r="I3011" s="550">
        <v>0</v>
      </c>
      <c r="J3011" s="550">
        <v>-100000000</v>
      </c>
      <c r="K3011" s="550">
        <v>208943000</v>
      </c>
      <c r="L3011" s="550">
        <v>189787330</v>
      </c>
      <c r="M3011" s="550">
        <v>189787330</v>
      </c>
      <c r="N3011" s="550">
        <v>0</v>
      </c>
      <c r="O3011" s="550">
        <v>0</v>
      </c>
      <c r="P3011" s="550">
        <v>0</v>
      </c>
      <c r="Q3011" s="550">
        <v>0</v>
      </c>
      <c r="R3011" s="550">
        <v>19155670</v>
      </c>
    </row>
    <row r="3012" spans="1:18">
      <c r="A3012" s="626" t="s">
        <v>1804</v>
      </c>
      <c r="B3012" s="626" t="s">
        <v>2421</v>
      </c>
      <c r="C3012" s="550">
        <v>228838000</v>
      </c>
      <c r="D3012" s="550">
        <v>0</v>
      </c>
      <c r="E3012" s="550">
        <v>0</v>
      </c>
      <c r="F3012" s="550">
        <v>0</v>
      </c>
      <c r="G3012" s="550">
        <v>-100000000</v>
      </c>
      <c r="H3012" s="550">
        <v>0</v>
      </c>
      <c r="I3012" s="550">
        <v>0</v>
      </c>
      <c r="J3012" s="550">
        <v>-100000000</v>
      </c>
      <c r="K3012" s="550">
        <v>128838000</v>
      </c>
      <c r="L3012" s="550">
        <v>111101900</v>
      </c>
      <c r="M3012" s="550">
        <v>111101900</v>
      </c>
      <c r="N3012" s="550">
        <v>0</v>
      </c>
      <c r="O3012" s="550">
        <v>0</v>
      </c>
      <c r="P3012" s="550">
        <v>0</v>
      </c>
      <c r="Q3012" s="550">
        <v>0</v>
      </c>
      <c r="R3012" s="550">
        <v>17736100</v>
      </c>
    </row>
    <row r="3013" spans="1:18">
      <c r="A3013" s="622" t="s">
        <v>1805</v>
      </c>
      <c r="B3013" s="622" t="s">
        <v>278</v>
      </c>
      <c r="C3013" s="551">
        <v>100000000</v>
      </c>
      <c r="D3013" s="551">
        <v>0</v>
      </c>
      <c r="E3013" s="551">
        <v>0</v>
      </c>
      <c r="F3013" s="551">
        <v>0</v>
      </c>
      <c r="G3013" s="551">
        <v>-100000000</v>
      </c>
      <c r="H3013" s="551">
        <v>0</v>
      </c>
      <c r="I3013" s="551">
        <v>0</v>
      </c>
      <c r="J3013" s="551">
        <v>-100000000</v>
      </c>
      <c r="K3013" s="551">
        <v>0</v>
      </c>
      <c r="L3013" s="551">
        <v>0</v>
      </c>
      <c r="M3013" s="551">
        <v>0</v>
      </c>
      <c r="N3013" s="551">
        <v>0</v>
      </c>
      <c r="O3013" s="551">
        <v>0</v>
      </c>
      <c r="P3013" s="551">
        <v>0</v>
      </c>
      <c r="Q3013" s="551">
        <v>0</v>
      </c>
      <c r="R3013" s="551">
        <v>0</v>
      </c>
    </row>
    <row r="3014" spans="1:18">
      <c r="A3014" s="626" t="s">
        <v>1806</v>
      </c>
      <c r="B3014" s="626" t="s">
        <v>279</v>
      </c>
      <c r="C3014" s="550">
        <v>100000000</v>
      </c>
      <c r="D3014" s="550">
        <v>0</v>
      </c>
      <c r="E3014" s="550">
        <v>0</v>
      </c>
      <c r="F3014" s="550">
        <v>0</v>
      </c>
      <c r="G3014" s="550">
        <v>-100000000</v>
      </c>
      <c r="H3014" s="550">
        <v>0</v>
      </c>
      <c r="I3014" s="550"/>
      <c r="J3014" s="550">
        <v>-100000000</v>
      </c>
      <c r="K3014" s="550">
        <v>0</v>
      </c>
      <c r="L3014" s="550">
        <v>0</v>
      </c>
      <c r="M3014" s="550">
        <v>0</v>
      </c>
      <c r="N3014" s="550">
        <v>0</v>
      </c>
      <c r="O3014" s="550">
        <v>0</v>
      </c>
      <c r="P3014" s="550">
        <v>0</v>
      </c>
      <c r="Q3014" s="550">
        <v>0</v>
      </c>
      <c r="R3014" s="550">
        <v>0</v>
      </c>
    </row>
    <row r="3015" spans="1:18">
      <c r="A3015" s="622" t="s">
        <v>1805</v>
      </c>
      <c r="B3015" s="622" t="s">
        <v>1880</v>
      </c>
      <c r="C3015" s="551">
        <v>1716000</v>
      </c>
      <c r="D3015" s="551">
        <v>0</v>
      </c>
      <c r="E3015" s="551">
        <v>0</v>
      </c>
      <c r="F3015" s="551">
        <v>0</v>
      </c>
      <c r="G3015" s="551">
        <v>0</v>
      </c>
      <c r="H3015" s="551">
        <v>0</v>
      </c>
      <c r="I3015" s="551">
        <v>0</v>
      </c>
      <c r="J3015" s="551">
        <v>0</v>
      </c>
      <c r="K3015" s="551">
        <v>1716000</v>
      </c>
      <c r="L3015" s="551">
        <v>1475700</v>
      </c>
      <c r="M3015" s="551">
        <v>1475700</v>
      </c>
      <c r="N3015" s="551">
        <v>0</v>
      </c>
      <c r="O3015" s="551">
        <v>0</v>
      </c>
      <c r="P3015" s="551">
        <v>0</v>
      </c>
      <c r="Q3015" s="551">
        <v>0</v>
      </c>
      <c r="R3015" s="551">
        <v>240300</v>
      </c>
    </row>
    <row r="3016" spans="1:18">
      <c r="A3016" s="626" t="s">
        <v>1806</v>
      </c>
      <c r="B3016" s="626" t="s">
        <v>2546</v>
      </c>
      <c r="C3016" s="550">
        <v>1716000</v>
      </c>
      <c r="D3016" s="550">
        <v>0</v>
      </c>
      <c r="E3016" s="550">
        <v>0</v>
      </c>
      <c r="F3016" s="550">
        <v>0</v>
      </c>
      <c r="G3016" s="550"/>
      <c r="H3016" s="550">
        <v>0</v>
      </c>
      <c r="I3016" s="550"/>
      <c r="J3016" s="550">
        <v>0</v>
      </c>
      <c r="K3016" s="550">
        <v>1716000</v>
      </c>
      <c r="L3016" s="550">
        <v>1475700</v>
      </c>
      <c r="M3016" s="550">
        <v>1475700</v>
      </c>
      <c r="N3016" s="550">
        <v>0</v>
      </c>
      <c r="O3016" s="550">
        <v>0</v>
      </c>
      <c r="P3016" s="550">
        <v>0</v>
      </c>
      <c r="Q3016" s="550">
        <v>0</v>
      </c>
      <c r="R3016" s="550">
        <v>240300</v>
      </c>
    </row>
    <row r="3017" spans="1:18">
      <c r="A3017" s="622" t="s">
        <v>1805</v>
      </c>
      <c r="B3017" s="622" t="s">
        <v>1878</v>
      </c>
      <c r="C3017" s="551">
        <v>50000000</v>
      </c>
      <c r="D3017" s="551">
        <v>0</v>
      </c>
      <c r="E3017" s="551">
        <v>0</v>
      </c>
      <c r="F3017" s="551">
        <v>4554000</v>
      </c>
      <c r="G3017" s="551">
        <v>0</v>
      </c>
      <c r="H3017" s="551">
        <v>0</v>
      </c>
      <c r="I3017" s="551">
        <v>0</v>
      </c>
      <c r="J3017" s="551">
        <v>4554000</v>
      </c>
      <c r="K3017" s="551">
        <v>54554000</v>
      </c>
      <c r="L3017" s="551">
        <v>54553500</v>
      </c>
      <c r="M3017" s="551">
        <v>54553500</v>
      </c>
      <c r="N3017" s="551">
        <v>0</v>
      </c>
      <c r="O3017" s="551">
        <v>0</v>
      </c>
      <c r="P3017" s="551">
        <v>0</v>
      </c>
      <c r="Q3017" s="551">
        <v>0</v>
      </c>
      <c r="R3017" s="551">
        <v>500</v>
      </c>
    </row>
    <row r="3018" spans="1:18">
      <c r="A3018" s="626" t="s">
        <v>1806</v>
      </c>
      <c r="B3018" s="626" t="s">
        <v>206</v>
      </c>
      <c r="C3018" s="550">
        <v>50000000</v>
      </c>
      <c r="D3018" s="550">
        <v>0</v>
      </c>
      <c r="E3018" s="550">
        <v>0</v>
      </c>
      <c r="F3018" s="550">
        <v>4554000</v>
      </c>
      <c r="G3018" s="550"/>
      <c r="H3018" s="550">
        <v>0</v>
      </c>
      <c r="I3018" s="550"/>
      <c r="J3018" s="550">
        <v>4554000</v>
      </c>
      <c r="K3018" s="550">
        <v>54554000</v>
      </c>
      <c r="L3018" s="550">
        <v>54553500</v>
      </c>
      <c r="M3018" s="550">
        <v>54553500</v>
      </c>
      <c r="N3018" s="550">
        <v>0</v>
      </c>
      <c r="O3018" s="550">
        <v>0</v>
      </c>
      <c r="P3018" s="550">
        <v>0</v>
      </c>
      <c r="Q3018" s="550">
        <v>0</v>
      </c>
      <c r="R3018" s="550">
        <v>500</v>
      </c>
    </row>
    <row r="3019" spans="1:18">
      <c r="A3019" s="622" t="s">
        <v>1805</v>
      </c>
      <c r="B3019" s="622" t="s">
        <v>160</v>
      </c>
      <c r="C3019" s="551">
        <v>60000000</v>
      </c>
      <c r="D3019" s="551">
        <v>0</v>
      </c>
      <c r="E3019" s="551">
        <v>0</v>
      </c>
      <c r="F3019" s="551">
        <v>0</v>
      </c>
      <c r="G3019" s="551">
        <v>0</v>
      </c>
      <c r="H3019" s="551">
        <v>0</v>
      </c>
      <c r="I3019" s="551">
        <v>0</v>
      </c>
      <c r="J3019" s="551">
        <v>0</v>
      </c>
      <c r="K3019" s="551">
        <v>60000000</v>
      </c>
      <c r="L3019" s="551">
        <v>42655800</v>
      </c>
      <c r="M3019" s="551">
        <v>42655800</v>
      </c>
      <c r="N3019" s="551">
        <v>0</v>
      </c>
      <c r="O3019" s="551">
        <v>0</v>
      </c>
      <c r="P3019" s="551">
        <v>0</v>
      </c>
      <c r="Q3019" s="551">
        <v>0</v>
      </c>
      <c r="R3019" s="551">
        <v>17344200</v>
      </c>
    </row>
    <row r="3020" spans="1:18">
      <c r="A3020" s="626" t="s">
        <v>1806</v>
      </c>
      <c r="B3020" s="626" t="s">
        <v>280</v>
      </c>
      <c r="C3020" s="550">
        <v>60000000</v>
      </c>
      <c r="D3020" s="550">
        <v>0</v>
      </c>
      <c r="E3020" s="550">
        <v>0</v>
      </c>
      <c r="F3020" s="550">
        <v>0</v>
      </c>
      <c r="G3020" s="550"/>
      <c r="H3020" s="550">
        <v>0</v>
      </c>
      <c r="I3020" s="550"/>
      <c r="J3020" s="550">
        <v>0</v>
      </c>
      <c r="K3020" s="550">
        <v>60000000</v>
      </c>
      <c r="L3020" s="550">
        <v>42655800</v>
      </c>
      <c r="M3020" s="550">
        <v>42655800</v>
      </c>
      <c r="N3020" s="550">
        <v>0</v>
      </c>
      <c r="O3020" s="550">
        <v>0</v>
      </c>
      <c r="P3020" s="550">
        <v>0</v>
      </c>
      <c r="Q3020" s="550">
        <v>0</v>
      </c>
      <c r="R3020" s="550">
        <v>17344200</v>
      </c>
    </row>
    <row r="3021" spans="1:18">
      <c r="A3021" s="622" t="s">
        <v>1805</v>
      </c>
      <c r="B3021" s="622" t="s">
        <v>235</v>
      </c>
      <c r="C3021" s="551">
        <v>17122000</v>
      </c>
      <c r="D3021" s="551">
        <v>0</v>
      </c>
      <c r="E3021" s="551">
        <v>0</v>
      </c>
      <c r="F3021" s="551">
        <v>-4554000</v>
      </c>
      <c r="G3021" s="551">
        <v>0</v>
      </c>
      <c r="H3021" s="551">
        <v>0</v>
      </c>
      <c r="I3021" s="551">
        <v>0</v>
      </c>
      <c r="J3021" s="551">
        <v>-4554000</v>
      </c>
      <c r="K3021" s="551">
        <v>12568000</v>
      </c>
      <c r="L3021" s="551">
        <v>12416900</v>
      </c>
      <c r="M3021" s="551">
        <v>12416900</v>
      </c>
      <c r="N3021" s="551">
        <v>0</v>
      </c>
      <c r="O3021" s="551">
        <v>0</v>
      </c>
      <c r="P3021" s="551">
        <v>0</v>
      </c>
      <c r="Q3021" s="551">
        <v>0</v>
      </c>
      <c r="R3021" s="551">
        <v>151100</v>
      </c>
    </row>
    <row r="3022" spans="1:18">
      <c r="A3022" s="626" t="s">
        <v>1806</v>
      </c>
      <c r="B3022" s="626" t="s">
        <v>235</v>
      </c>
      <c r="C3022" s="550">
        <v>17122000</v>
      </c>
      <c r="D3022" s="550">
        <v>0</v>
      </c>
      <c r="E3022" s="550">
        <v>0</v>
      </c>
      <c r="F3022" s="550">
        <v>-4554000</v>
      </c>
      <c r="G3022" s="550"/>
      <c r="H3022" s="550">
        <v>0</v>
      </c>
      <c r="I3022" s="550"/>
      <c r="J3022" s="550">
        <v>-4554000</v>
      </c>
      <c r="K3022" s="550">
        <v>12568000</v>
      </c>
      <c r="L3022" s="550">
        <v>12416900</v>
      </c>
      <c r="M3022" s="550">
        <v>12416900</v>
      </c>
      <c r="N3022" s="550">
        <v>0</v>
      </c>
      <c r="O3022" s="550">
        <v>0</v>
      </c>
      <c r="P3022" s="550">
        <v>0</v>
      </c>
      <c r="Q3022" s="550">
        <v>0</v>
      </c>
      <c r="R3022" s="550">
        <v>151100</v>
      </c>
    </row>
    <row r="3023" spans="1:18">
      <c r="A3023" s="626" t="s">
        <v>1804</v>
      </c>
      <c r="B3023" s="626" t="s">
        <v>2422</v>
      </c>
      <c r="C3023" s="550">
        <v>29808000</v>
      </c>
      <c r="D3023" s="550">
        <v>0</v>
      </c>
      <c r="E3023" s="550">
        <v>0</v>
      </c>
      <c r="F3023" s="550">
        <v>0</v>
      </c>
      <c r="G3023" s="550">
        <v>0</v>
      </c>
      <c r="H3023" s="550">
        <v>0</v>
      </c>
      <c r="I3023" s="550">
        <v>0</v>
      </c>
      <c r="J3023" s="550">
        <v>0</v>
      </c>
      <c r="K3023" s="550">
        <v>29808000</v>
      </c>
      <c r="L3023" s="550">
        <v>29347750</v>
      </c>
      <c r="M3023" s="550">
        <v>29347750</v>
      </c>
      <c r="N3023" s="550">
        <v>0</v>
      </c>
      <c r="O3023" s="550">
        <v>0</v>
      </c>
      <c r="P3023" s="550">
        <v>0</v>
      </c>
      <c r="Q3023" s="550">
        <v>0</v>
      </c>
      <c r="R3023" s="550">
        <v>460250</v>
      </c>
    </row>
    <row r="3024" spans="1:18">
      <c r="A3024" s="622" t="s">
        <v>1805</v>
      </c>
      <c r="B3024" s="622" t="s">
        <v>321</v>
      </c>
      <c r="C3024" s="551">
        <v>1542500</v>
      </c>
      <c r="D3024" s="551">
        <v>0</v>
      </c>
      <c r="E3024" s="551">
        <v>0</v>
      </c>
      <c r="F3024" s="551">
        <v>0</v>
      </c>
      <c r="G3024" s="551">
        <v>0</v>
      </c>
      <c r="H3024" s="551">
        <v>0</v>
      </c>
      <c r="I3024" s="551">
        <v>0</v>
      </c>
      <c r="J3024" s="551">
        <v>0</v>
      </c>
      <c r="K3024" s="551">
        <v>1542500</v>
      </c>
      <c r="L3024" s="551">
        <v>1460200</v>
      </c>
      <c r="M3024" s="551">
        <v>1460200</v>
      </c>
      <c r="N3024" s="551">
        <v>0</v>
      </c>
      <c r="O3024" s="551">
        <v>0</v>
      </c>
      <c r="P3024" s="551">
        <v>0</v>
      </c>
      <c r="Q3024" s="551">
        <v>0</v>
      </c>
      <c r="R3024" s="551">
        <v>82300</v>
      </c>
    </row>
    <row r="3025" spans="1:18">
      <c r="A3025" s="626" t="s">
        <v>1806</v>
      </c>
      <c r="B3025" s="626" t="s">
        <v>144</v>
      </c>
      <c r="C3025" s="550">
        <v>1542500</v>
      </c>
      <c r="D3025" s="550">
        <v>0</v>
      </c>
      <c r="E3025" s="550">
        <v>0</v>
      </c>
      <c r="F3025" s="550">
        <v>0</v>
      </c>
      <c r="G3025" s="550"/>
      <c r="H3025" s="550">
        <v>0</v>
      </c>
      <c r="I3025" s="550"/>
      <c r="J3025" s="550">
        <v>0</v>
      </c>
      <c r="K3025" s="550">
        <v>1542500</v>
      </c>
      <c r="L3025" s="550">
        <v>1460200</v>
      </c>
      <c r="M3025" s="550">
        <v>1460200</v>
      </c>
      <c r="N3025" s="550">
        <v>0</v>
      </c>
      <c r="O3025" s="550">
        <v>0</v>
      </c>
      <c r="P3025" s="550">
        <v>0</v>
      </c>
      <c r="Q3025" s="550">
        <v>0</v>
      </c>
      <c r="R3025" s="550">
        <v>82300</v>
      </c>
    </row>
    <row r="3026" spans="1:18">
      <c r="A3026" s="622" t="s">
        <v>1805</v>
      </c>
      <c r="B3026" s="622" t="s">
        <v>1823</v>
      </c>
      <c r="C3026" s="551">
        <v>13500000</v>
      </c>
      <c r="D3026" s="551">
        <v>0</v>
      </c>
      <c r="E3026" s="551">
        <v>0</v>
      </c>
      <c r="F3026" s="551">
        <v>0</v>
      </c>
      <c r="G3026" s="551">
        <v>0</v>
      </c>
      <c r="H3026" s="551">
        <v>0</v>
      </c>
      <c r="I3026" s="551">
        <v>0</v>
      </c>
      <c r="J3026" s="551">
        <v>0</v>
      </c>
      <c r="K3026" s="551">
        <v>13500000</v>
      </c>
      <c r="L3026" s="551">
        <v>13500000</v>
      </c>
      <c r="M3026" s="551">
        <v>13500000</v>
      </c>
      <c r="N3026" s="551">
        <v>0</v>
      </c>
      <c r="O3026" s="551">
        <v>0</v>
      </c>
      <c r="P3026" s="551">
        <v>0</v>
      </c>
      <c r="Q3026" s="551">
        <v>0</v>
      </c>
      <c r="R3026" s="551">
        <v>0</v>
      </c>
    </row>
    <row r="3027" spans="1:18">
      <c r="A3027" s="626" t="s">
        <v>1806</v>
      </c>
      <c r="B3027" s="626" t="s">
        <v>2506</v>
      </c>
      <c r="C3027" s="550">
        <v>13500000</v>
      </c>
      <c r="D3027" s="550">
        <v>0</v>
      </c>
      <c r="E3027" s="550">
        <v>0</v>
      </c>
      <c r="F3027" s="550">
        <v>0</v>
      </c>
      <c r="G3027" s="550"/>
      <c r="H3027" s="550">
        <v>0</v>
      </c>
      <c r="I3027" s="550"/>
      <c r="J3027" s="550">
        <v>0</v>
      </c>
      <c r="K3027" s="550">
        <v>13500000</v>
      </c>
      <c r="L3027" s="550">
        <v>13500000</v>
      </c>
      <c r="M3027" s="550">
        <v>13500000</v>
      </c>
      <c r="N3027" s="550">
        <v>0</v>
      </c>
      <c r="O3027" s="550">
        <v>0</v>
      </c>
      <c r="P3027" s="550">
        <v>0</v>
      </c>
      <c r="Q3027" s="550">
        <v>0</v>
      </c>
      <c r="R3027" s="550">
        <v>0</v>
      </c>
    </row>
    <row r="3028" spans="1:18">
      <c r="A3028" s="622" t="s">
        <v>1805</v>
      </c>
      <c r="B3028" s="622" t="s">
        <v>315</v>
      </c>
      <c r="C3028" s="551">
        <v>6165500</v>
      </c>
      <c r="D3028" s="551">
        <v>0</v>
      </c>
      <c r="E3028" s="551">
        <v>0</v>
      </c>
      <c r="F3028" s="551">
        <v>0</v>
      </c>
      <c r="G3028" s="551">
        <v>0</v>
      </c>
      <c r="H3028" s="551">
        <v>0</v>
      </c>
      <c r="I3028" s="551">
        <v>0</v>
      </c>
      <c r="J3028" s="551">
        <v>0</v>
      </c>
      <c r="K3028" s="551">
        <v>6165500</v>
      </c>
      <c r="L3028" s="551">
        <v>5796600</v>
      </c>
      <c r="M3028" s="551">
        <v>5796600</v>
      </c>
      <c r="N3028" s="551">
        <v>0</v>
      </c>
      <c r="O3028" s="551">
        <v>0</v>
      </c>
      <c r="P3028" s="551">
        <v>0</v>
      </c>
      <c r="Q3028" s="551">
        <v>0</v>
      </c>
      <c r="R3028" s="551">
        <v>368900</v>
      </c>
    </row>
    <row r="3029" spans="1:18">
      <c r="A3029" s="626" t="s">
        <v>1806</v>
      </c>
      <c r="B3029" s="626" t="s">
        <v>315</v>
      </c>
      <c r="C3029" s="550">
        <v>6165500</v>
      </c>
      <c r="D3029" s="550">
        <v>0</v>
      </c>
      <c r="E3029" s="550">
        <v>0</v>
      </c>
      <c r="F3029" s="550">
        <v>0</v>
      </c>
      <c r="G3029" s="550"/>
      <c r="H3029" s="550">
        <v>0</v>
      </c>
      <c r="I3029" s="550"/>
      <c r="J3029" s="550">
        <v>0</v>
      </c>
      <c r="K3029" s="550">
        <v>6165500</v>
      </c>
      <c r="L3029" s="550">
        <v>5796600</v>
      </c>
      <c r="M3029" s="550">
        <v>5796600</v>
      </c>
      <c r="N3029" s="550">
        <v>0</v>
      </c>
      <c r="O3029" s="550">
        <v>0</v>
      </c>
      <c r="P3029" s="550">
        <v>0</v>
      </c>
      <c r="Q3029" s="550">
        <v>0</v>
      </c>
      <c r="R3029" s="550">
        <v>368900</v>
      </c>
    </row>
    <row r="3030" spans="1:18">
      <c r="A3030" s="622" t="s">
        <v>1805</v>
      </c>
      <c r="B3030" s="622" t="s">
        <v>1851</v>
      </c>
      <c r="C3030" s="551">
        <v>7800000</v>
      </c>
      <c r="D3030" s="551">
        <v>0</v>
      </c>
      <c r="E3030" s="551">
        <v>0</v>
      </c>
      <c r="F3030" s="551">
        <v>-127000</v>
      </c>
      <c r="G3030" s="551">
        <v>0</v>
      </c>
      <c r="H3030" s="551">
        <v>0</v>
      </c>
      <c r="I3030" s="551">
        <v>0</v>
      </c>
      <c r="J3030" s="551">
        <v>-127000</v>
      </c>
      <c r="K3030" s="551">
        <v>7673000</v>
      </c>
      <c r="L3030" s="551">
        <v>7672820</v>
      </c>
      <c r="M3030" s="551">
        <v>7672820</v>
      </c>
      <c r="N3030" s="551">
        <v>0</v>
      </c>
      <c r="O3030" s="551">
        <v>0</v>
      </c>
      <c r="P3030" s="551">
        <v>0</v>
      </c>
      <c r="Q3030" s="551">
        <v>0</v>
      </c>
      <c r="R3030" s="551">
        <v>180</v>
      </c>
    </row>
    <row r="3031" spans="1:18">
      <c r="A3031" s="626" t="s">
        <v>1806</v>
      </c>
      <c r="B3031" s="626" t="s">
        <v>1851</v>
      </c>
      <c r="C3031" s="550">
        <v>7800000</v>
      </c>
      <c r="D3031" s="550">
        <v>0</v>
      </c>
      <c r="E3031" s="550">
        <v>0</v>
      </c>
      <c r="F3031" s="550">
        <v>-127000</v>
      </c>
      <c r="G3031" s="550"/>
      <c r="H3031" s="550">
        <v>0</v>
      </c>
      <c r="I3031" s="550"/>
      <c r="J3031" s="550">
        <v>-127000</v>
      </c>
      <c r="K3031" s="550">
        <v>7673000</v>
      </c>
      <c r="L3031" s="550">
        <v>7672820</v>
      </c>
      <c r="M3031" s="550">
        <v>7672820</v>
      </c>
      <c r="N3031" s="550">
        <v>0</v>
      </c>
      <c r="O3031" s="550">
        <v>0</v>
      </c>
      <c r="P3031" s="550">
        <v>0</v>
      </c>
      <c r="Q3031" s="550">
        <v>0</v>
      </c>
      <c r="R3031" s="550">
        <v>180</v>
      </c>
    </row>
    <row r="3032" spans="1:18">
      <c r="A3032" s="622" t="s">
        <v>1805</v>
      </c>
      <c r="B3032" s="622" t="s">
        <v>192</v>
      </c>
      <c r="C3032" s="551">
        <v>300000</v>
      </c>
      <c r="D3032" s="551">
        <v>0</v>
      </c>
      <c r="E3032" s="551">
        <v>0</v>
      </c>
      <c r="F3032" s="551">
        <v>127000</v>
      </c>
      <c r="G3032" s="551">
        <v>0</v>
      </c>
      <c r="H3032" s="551">
        <v>0</v>
      </c>
      <c r="I3032" s="551">
        <v>0</v>
      </c>
      <c r="J3032" s="551">
        <v>127000</v>
      </c>
      <c r="K3032" s="551">
        <v>427000</v>
      </c>
      <c r="L3032" s="551">
        <v>418130</v>
      </c>
      <c r="M3032" s="551">
        <v>418130</v>
      </c>
      <c r="N3032" s="551">
        <v>0</v>
      </c>
      <c r="O3032" s="551">
        <v>0</v>
      </c>
      <c r="P3032" s="551">
        <v>0</v>
      </c>
      <c r="Q3032" s="551">
        <v>0</v>
      </c>
      <c r="R3032" s="551">
        <v>8870</v>
      </c>
    </row>
    <row r="3033" spans="1:18">
      <c r="A3033" s="626" t="s">
        <v>1806</v>
      </c>
      <c r="B3033" s="626" t="s">
        <v>225</v>
      </c>
      <c r="C3033" s="550">
        <v>300000</v>
      </c>
      <c r="D3033" s="550">
        <v>0</v>
      </c>
      <c r="E3033" s="550">
        <v>0</v>
      </c>
      <c r="F3033" s="550">
        <v>127000</v>
      </c>
      <c r="G3033" s="550"/>
      <c r="H3033" s="550">
        <v>0</v>
      </c>
      <c r="I3033" s="550"/>
      <c r="J3033" s="550">
        <v>127000</v>
      </c>
      <c r="K3033" s="550">
        <v>427000</v>
      </c>
      <c r="L3033" s="550">
        <v>418130</v>
      </c>
      <c r="M3033" s="550">
        <v>418130</v>
      </c>
      <c r="N3033" s="550">
        <v>0</v>
      </c>
      <c r="O3033" s="550">
        <v>0</v>
      </c>
      <c r="P3033" s="550">
        <v>0</v>
      </c>
      <c r="Q3033" s="550">
        <v>0</v>
      </c>
      <c r="R3033" s="550">
        <v>8870</v>
      </c>
    </row>
    <row r="3034" spans="1:18">
      <c r="A3034" s="622" t="s">
        <v>1805</v>
      </c>
      <c r="B3034" s="622" t="s">
        <v>147</v>
      </c>
      <c r="C3034" s="551">
        <v>500000</v>
      </c>
      <c r="D3034" s="551">
        <v>0</v>
      </c>
      <c r="E3034" s="551">
        <v>0</v>
      </c>
      <c r="F3034" s="551">
        <v>0</v>
      </c>
      <c r="G3034" s="551">
        <v>0</v>
      </c>
      <c r="H3034" s="551">
        <v>0</v>
      </c>
      <c r="I3034" s="551">
        <v>0</v>
      </c>
      <c r="J3034" s="551">
        <v>0</v>
      </c>
      <c r="K3034" s="551">
        <v>500000</v>
      </c>
      <c r="L3034" s="551">
        <v>500000</v>
      </c>
      <c r="M3034" s="551">
        <v>500000</v>
      </c>
      <c r="N3034" s="551">
        <v>0</v>
      </c>
      <c r="O3034" s="551">
        <v>0</v>
      </c>
      <c r="P3034" s="551">
        <v>0</v>
      </c>
      <c r="Q3034" s="551">
        <v>0</v>
      </c>
      <c r="R3034" s="551">
        <v>0</v>
      </c>
    </row>
    <row r="3035" spans="1:18">
      <c r="A3035" s="626" t="s">
        <v>1806</v>
      </c>
      <c r="B3035" s="626" t="s">
        <v>148</v>
      </c>
      <c r="C3035" s="550">
        <v>500000</v>
      </c>
      <c r="D3035" s="550">
        <v>0</v>
      </c>
      <c r="E3035" s="550">
        <v>0</v>
      </c>
      <c r="F3035" s="550">
        <v>0</v>
      </c>
      <c r="G3035" s="550"/>
      <c r="H3035" s="550">
        <v>0</v>
      </c>
      <c r="I3035" s="550"/>
      <c r="J3035" s="550">
        <v>0</v>
      </c>
      <c r="K3035" s="550">
        <v>500000</v>
      </c>
      <c r="L3035" s="550">
        <v>500000</v>
      </c>
      <c r="M3035" s="550">
        <v>500000</v>
      </c>
      <c r="N3035" s="550">
        <v>0</v>
      </c>
      <c r="O3035" s="550">
        <v>0</v>
      </c>
      <c r="P3035" s="550">
        <v>0</v>
      </c>
      <c r="Q3035" s="550">
        <v>0</v>
      </c>
      <c r="R3035" s="550">
        <v>0</v>
      </c>
    </row>
    <row r="3036" spans="1:18">
      <c r="A3036" s="626" t="s">
        <v>1804</v>
      </c>
      <c r="B3036" s="626" t="s">
        <v>395</v>
      </c>
      <c r="C3036" s="550">
        <v>12089000</v>
      </c>
      <c r="D3036" s="550">
        <v>0</v>
      </c>
      <c r="E3036" s="550">
        <v>0</v>
      </c>
      <c r="F3036" s="550">
        <v>0</v>
      </c>
      <c r="G3036" s="550">
        <v>0</v>
      </c>
      <c r="H3036" s="550">
        <v>0</v>
      </c>
      <c r="I3036" s="550">
        <v>0</v>
      </c>
      <c r="J3036" s="550">
        <v>0</v>
      </c>
      <c r="K3036" s="550">
        <v>12089000</v>
      </c>
      <c r="L3036" s="550">
        <v>12068000</v>
      </c>
      <c r="M3036" s="550">
        <v>12068000</v>
      </c>
      <c r="N3036" s="550">
        <v>0</v>
      </c>
      <c r="O3036" s="550">
        <v>0</v>
      </c>
      <c r="P3036" s="550">
        <v>0</v>
      </c>
      <c r="Q3036" s="550">
        <v>0</v>
      </c>
      <c r="R3036" s="550">
        <v>21000</v>
      </c>
    </row>
    <row r="3037" spans="1:18">
      <c r="A3037" s="622" t="s">
        <v>1805</v>
      </c>
      <c r="B3037" s="622" t="s">
        <v>235</v>
      </c>
      <c r="C3037" s="551">
        <v>12089000</v>
      </c>
      <c r="D3037" s="551">
        <v>0</v>
      </c>
      <c r="E3037" s="551">
        <v>0</v>
      </c>
      <c r="F3037" s="551">
        <v>0</v>
      </c>
      <c r="G3037" s="551">
        <v>0</v>
      </c>
      <c r="H3037" s="551">
        <v>0</v>
      </c>
      <c r="I3037" s="551">
        <v>0</v>
      </c>
      <c r="J3037" s="551">
        <v>0</v>
      </c>
      <c r="K3037" s="551">
        <v>12089000</v>
      </c>
      <c r="L3037" s="551">
        <v>12068000</v>
      </c>
      <c r="M3037" s="551">
        <v>12068000</v>
      </c>
      <c r="N3037" s="551">
        <v>0</v>
      </c>
      <c r="O3037" s="551">
        <v>0</v>
      </c>
      <c r="P3037" s="551">
        <v>0</v>
      </c>
      <c r="Q3037" s="551">
        <v>0</v>
      </c>
      <c r="R3037" s="551">
        <v>21000</v>
      </c>
    </row>
    <row r="3038" spans="1:18">
      <c r="A3038" s="626" t="s">
        <v>1806</v>
      </c>
      <c r="B3038" s="626" t="s">
        <v>235</v>
      </c>
      <c r="C3038" s="550">
        <v>12089000</v>
      </c>
      <c r="D3038" s="550">
        <v>0</v>
      </c>
      <c r="E3038" s="550">
        <v>0</v>
      </c>
      <c r="F3038" s="550">
        <v>0</v>
      </c>
      <c r="G3038" s="550"/>
      <c r="H3038" s="550">
        <v>0</v>
      </c>
      <c r="I3038" s="550"/>
      <c r="J3038" s="550">
        <v>0</v>
      </c>
      <c r="K3038" s="550">
        <v>12089000</v>
      </c>
      <c r="L3038" s="550">
        <v>12068000</v>
      </c>
      <c r="M3038" s="550">
        <v>12068000</v>
      </c>
      <c r="N3038" s="550">
        <v>0</v>
      </c>
      <c r="O3038" s="550">
        <v>0</v>
      </c>
      <c r="P3038" s="550">
        <v>0</v>
      </c>
      <c r="Q3038" s="550">
        <v>0</v>
      </c>
      <c r="R3038" s="550">
        <v>21000</v>
      </c>
    </row>
    <row r="3039" spans="1:18">
      <c r="A3039" s="626" t="s">
        <v>1804</v>
      </c>
      <c r="B3039" s="626" t="s">
        <v>2423</v>
      </c>
      <c r="C3039" s="550">
        <v>5403000</v>
      </c>
      <c r="D3039" s="550">
        <v>0</v>
      </c>
      <c r="E3039" s="550">
        <v>0</v>
      </c>
      <c r="F3039" s="550">
        <v>0</v>
      </c>
      <c r="G3039" s="550">
        <v>0</v>
      </c>
      <c r="H3039" s="550">
        <v>0</v>
      </c>
      <c r="I3039" s="550">
        <v>0</v>
      </c>
      <c r="J3039" s="550">
        <v>0</v>
      </c>
      <c r="K3039" s="550">
        <v>5403000</v>
      </c>
      <c r="L3039" s="550">
        <v>4878300</v>
      </c>
      <c r="M3039" s="550">
        <v>4878300</v>
      </c>
      <c r="N3039" s="550">
        <v>0</v>
      </c>
      <c r="O3039" s="550">
        <v>0</v>
      </c>
      <c r="P3039" s="550">
        <v>0</v>
      </c>
      <c r="Q3039" s="550">
        <v>0</v>
      </c>
      <c r="R3039" s="550">
        <v>524700</v>
      </c>
    </row>
    <row r="3040" spans="1:18">
      <c r="A3040" s="622" t="s">
        <v>1805</v>
      </c>
      <c r="B3040" s="622" t="s">
        <v>159</v>
      </c>
      <c r="C3040" s="551">
        <v>1500000</v>
      </c>
      <c r="D3040" s="551">
        <v>0</v>
      </c>
      <c r="E3040" s="551">
        <v>0</v>
      </c>
      <c r="F3040" s="551">
        <v>2981200</v>
      </c>
      <c r="G3040" s="551">
        <v>0</v>
      </c>
      <c r="H3040" s="551">
        <v>0</v>
      </c>
      <c r="I3040" s="551">
        <v>0</v>
      </c>
      <c r="J3040" s="551">
        <v>2981200</v>
      </c>
      <c r="K3040" s="551">
        <v>4481200</v>
      </c>
      <c r="L3040" s="551">
        <v>4481200</v>
      </c>
      <c r="M3040" s="551">
        <v>4481200</v>
      </c>
      <c r="N3040" s="551">
        <v>0</v>
      </c>
      <c r="O3040" s="551">
        <v>0</v>
      </c>
      <c r="P3040" s="551">
        <v>0</v>
      </c>
      <c r="Q3040" s="551">
        <v>0</v>
      </c>
      <c r="R3040" s="551">
        <v>0</v>
      </c>
    </row>
    <row r="3041" spans="1:18">
      <c r="A3041" s="626" t="s">
        <v>1806</v>
      </c>
      <c r="B3041" s="626" t="s">
        <v>159</v>
      </c>
      <c r="C3041" s="550">
        <v>1500000</v>
      </c>
      <c r="D3041" s="550">
        <v>0</v>
      </c>
      <c r="E3041" s="550">
        <v>0</v>
      </c>
      <c r="F3041" s="550">
        <v>2981200</v>
      </c>
      <c r="G3041" s="550"/>
      <c r="H3041" s="550">
        <v>0</v>
      </c>
      <c r="I3041" s="550"/>
      <c r="J3041" s="550">
        <v>2981200</v>
      </c>
      <c r="K3041" s="550">
        <v>4481200</v>
      </c>
      <c r="L3041" s="550">
        <v>4481200</v>
      </c>
      <c r="M3041" s="550">
        <v>4481200</v>
      </c>
      <c r="N3041" s="550">
        <v>0</v>
      </c>
      <c r="O3041" s="550">
        <v>0</v>
      </c>
      <c r="P3041" s="550">
        <v>0</v>
      </c>
      <c r="Q3041" s="550">
        <v>0</v>
      </c>
      <c r="R3041" s="550">
        <v>0</v>
      </c>
    </row>
    <row r="3042" spans="1:18">
      <c r="A3042" s="622" t="s">
        <v>1805</v>
      </c>
      <c r="B3042" s="622" t="s">
        <v>1897</v>
      </c>
      <c r="C3042" s="551">
        <v>3903000</v>
      </c>
      <c r="D3042" s="551">
        <v>0</v>
      </c>
      <c r="E3042" s="551">
        <v>0</v>
      </c>
      <c r="F3042" s="551">
        <v>-2981200</v>
      </c>
      <c r="G3042" s="551">
        <v>0</v>
      </c>
      <c r="H3042" s="551">
        <v>0</v>
      </c>
      <c r="I3042" s="551">
        <v>0</v>
      </c>
      <c r="J3042" s="551">
        <v>-2981200</v>
      </c>
      <c r="K3042" s="551">
        <v>921800</v>
      </c>
      <c r="L3042" s="551">
        <v>397100</v>
      </c>
      <c r="M3042" s="551">
        <v>397100</v>
      </c>
      <c r="N3042" s="551">
        <v>0</v>
      </c>
      <c r="O3042" s="551">
        <v>0</v>
      </c>
      <c r="P3042" s="551">
        <v>0</v>
      </c>
      <c r="Q3042" s="551">
        <v>0</v>
      </c>
      <c r="R3042" s="551">
        <v>524700</v>
      </c>
    </row>
    <row r="3043" spans="1:18">
      <c r="A3043" s="626" t="s">
        <v>1806</v>
      </c>
      <c r="B3043" s="626" t="s">
        <v>1897</v>
      </c>
      <c r="C3043" s="550">
        <v>3903000</v>
      </c>
      <c r="D3043" s="550">
        <v>0</v>
      </c>
      <c r="E3043" s="550">
        <v>0</v>
      </c>
      <c r="F3043" s="550">
        <v>-2981200</v>
      </c>
      <c r="G3043" s="550"/>
      <c r="H3043" s="550">
        <v>0</v>
      </c>
      <c r="I3043" s="550"/>
      <c r="J3043" s="550">
        <v>-2981200</v>
      </c>
      <c r="K3043" s="550">
        <v>921800</v>
      </c>
      <c r="L3043" s="550">
        <v>397100</v>
      </c>
      <c r="M3043" s="550">
        <v>397100</v>
      </c>
      <c r="N3043" s="550">
        <v>0</v>
      </c>
      <c r="O3043" s="550">
        <v>0</v>
      </c>
      <c r="P3043" s="550">
        <v>0</v>
      </c>
      <c r="Q3043" s="550">
        <v>0</v>
      </c>
      <c r="R3043" s="550">
        <v>524700</v>
      </c>
    </row>
    <row r="3044" spans="1:18">
      <c r="A3044" s="626" t="s">
        <v>1804</v>
      </c>
      <c r="B3044" s="626" t="s">
        <v>2424</v>
      </c>
      <c r="C3044" s="550">
        <v>32805000</v>
      </c>
      <c r="D3044" s="550">
        <v>0</v>
      </c>
      <c r="E3044" s="550">
        <v>0</v>
      </c>
      <c r="F3044" s="550">
        <v>0</v>
      </c>
      <c r="G3044" s="550">
        <v>0</v>
      </c>
      <c r="H3044" s="550">
        <v>0</v>
      </c>
      <c r="I3044" s="550">
        <v>0</v>
      </c>
      <c r="J3044" s="550">
        <v>0</v>
      </c>
      <c r="K3044" s="550">
        <v>32805000</v>
      </c>
      <c r="L3044" s="550">
        <v>32391380</v>
      </c>
      <c r="M3044" s="550">
        <v>32391380</v>
      </c>
      <c r="N3044" s="550">
        <v>0</v>
      </c>
      <c r="O3044" s="550">
        <v>0</v>
      </c>
      <c r="P3044" s="550">
        <v>0</v>
      </c>
      <c r="Q3044" s="550">
        <v>0</v>
      </c>
      <c r="R3044" s="550">
        <v>413620</v>
      </c>
    </row>
    <row r="3045" spans="1:18">
      <c r="A3045" s="622" t="s">
        <v>1805</v>
      </c>
      <c r="B3045" s="622" t="s">
        <v>278</v>
      </c>
      <c r="C3045" s="551">
        <v>3500000</v>
      </c>
      <c r="D3045" s="551">
        <v>0</v>
      </c>
      <c r="E3045" s="551">
        <v>0</v>
      </c>
      <c r="F3045" s="551">
        <v>0</v>
      </c>
      <c r="G3045" s="551">
        <v>0</v>
      </c>
      <c r="H3045" s="551">
        <v>0</v>
      </c>
      <c r="I3045" s="551">
        <v>0</v>
      </c>
      <c r="J3045" s="551">
        <v>0</v>
      </c>
      <c r="K3045" s="551">
        <v>3500000</v>
      </c>
      <c r="L3045" s="551">
        <v>3500000</v>
      </c>
      <c r="M3045" s="551">
        <v>3500000</v>
      </c>
      <c r="N3045" s="551">
        <v>0</v>
      </c>
      <c r="O3045" s="551">
        <v>0</v>
      </c>
      <c r="P3045" s="551">
        <v>0</v>
      </c>
      <c r="Q3045" s="551">
        <v>0</v>
      </c>
      <c r="R3045" s="551">
        <v>0</v>
      </c>
    </row>
    <row r="3046" spans="1:18">
      <c r="A3046" s="626" t="s">
        <v>1806</v>
      </c>
      <c r="B3046" s="626" t="s">
        <v>279</v>
      </c>
      <c r="C3046" s="550">
        <v>3500000</v>
      </c>
      <c r="D3046" s="550">
        <v>0</v>
      </c>
      <c r="E3046" s="550">
        <v>0</v>
      </c>
      <c r="F3046" s="550">
        <v>0</v>
      </c>
      <c r="G3046" s="550"/>
      <c r="H3046" s="550">
        <v>0</v>
      </c>
      <c r="I3046" s="550"/>
      <c r="J3046" s="550">
        <v>0</v>
      </c>
      <c r="K3046" s="550">
        <v>3500000</v>
      </c>
      <c r="L3046" s="550">
        <v>3500000</v>
      </c>
      <c r="M3046" s="550">
        <v>3500000</v>
      </c>
      <c r="N3046" s="550">
        <v>0</v>
      </c>
      <c r="O3046" s="550">
        <v>0</v>
      </c>
      <c r="P3046" s="550">
        <v>0</v>
      </c>
      <c r="Q3046" s="550">
        <v>0</v>
      </c>
      <c r="R3046" s="550">
        <v>0</v>
      </c>
    </row>
    <row r="3047" spans="1:18">
      <c r="A3047" s="622" t="s">
        <v>1805</v>
      </c>
      <c r="B3047" s="622" t="s">
        <v>1880</v>
      </c>
      <c r="C3047" s="551">
        <v>3100000</v>
      </c>
      <c r="D3047" s="551">
        <v>0</v>
      </c>
      <c r="E3047" s="551">
        <v>0</v>
      </c>
      <c r="F3047" s="551">
        <v>-2620000</v>
      </c>
      <c r="G3047" s="551">
        <v>0</v>
      </c>
      <c r="H3047" s="551">
        <v>0</v>
      </c>
      <c r="I3047" s="551">
        <v>0</v>
      </c>
      <c r="J3047" s="551">
        <v>-2620000</v>
      </c>
      <c r="K3047" s="551">
        <v>480000</v>
      </c>
      <c r="L3047" s="551">
        <v>480000</v>
      </c>
      <c r="M3047" s="551">
        <v>480000</v>
      </c>
      <c r="N3047" s="551">
        <v>0</v>
      </c>
      <c r="O3047" s="551">
        <v>0</v>
      </c>
      <c r="P3047" s="551">
        <v>0</v>
      </c>
      <c r="Q3047" s="551">
        <v>0</v>
      </c>
      <c r="R3047" s="551">
        <v>0</v>
      </c>
    </row>
    <row r="3048" spans="1:18">
      <c r="A3048" s="626" t="s">
        <v>1806</v>
      </c>
      <c r="B3048" s="626" t="s">
        <v>469</v>
      </c>
      <c r="C3048" s="550">
        <v>3100000</v>
      </c>
      <c r="D3048" s="550">
        <v>0</v>
      </c>
      <c r="E3048" s="550">
        <v>0</v>
      </c>
      <c r="F3048" s="550">
        <v>-2620000</v>
      </c>
      <c r="G3048" s="550"/>
      <c r="H3048" s="550">
        <v>0</v>
      </c>
      <c r="I3048" s="550"/>
      <c r="J3048" s="550">
        <v>-2620000</v>
      </c>
      <c r="K3048" s="550">
        <v>480000</v>
      </c>
      <c r="L3048" s="550">
        <v>480000</v>
      </c>
      <c r="M3048" s="550">
        <v>480000</v>
      </c>
      <c r="N3048" s="550">
        <v>0</v>
      </c>
      <c r="O3048" s="550">
        <v>0</v>
      </c>
      <c r="P3048" s="550">
        <v>0</v>
      </c>
      <c r="Q3048" s="550">
        <v>0</v>
      </c>
      <c r="R3048" s="550">
        <v>0</v>
      </c>
    </row>
    <row r="3049" spans="1:18">
      <c r="A3049" s="622" t="s">
        <v>1805</v>
      </c>
      <c r="B3049" s="622" t="s">
        <v>316</v>
      </c>
      <c r="C3049" s="551">
        <v>200000</v>
      </c>
      <c r="D3049" s="551">
        <v>0</v>
      </c>
      <c r="E3049" s="551">
        <v>0</v>
      </c>
      <c r="F3049" s="551">
        <v>-200000</v>
      </c>
      <c r="G3049" s="551">
        <v>0</v>
      </c>
      <c r="H3049" s="551">
        <v>0</v>
      </c>
      <c r="I3049" s="551">
        <v>0</v>
      </c>
      <c r="J3049" s="551">
        <v>-200000</v>
      </c>
      <c r="K3049" s="551">
        <v>0</v>
      </c>
      <c r="L3049" s="551">
        <v>0</v>
      </c>
      <c r="M3049" s="551">
        <v>0</v>
      </c>
      <c r="N3049" s="551">
        <v>0</v>
      </c>
      <c r="O3049" s="551">
        <v>0</v>
      </c>
      <c r="P3049" s="551">
        <v>0</v>
      </c>
      <c r="Q3049" s="551">
        <v>0</v>
      </c>
      <c r="R3049" s="551">
        <v>0</v>
      </c>
    </row>
    <row r="3050" spans="1:18">
      <c r="A3050" s="626" t="s">
        <v>1806</v>
      </c>
      <c r="B3050" s="626" t="s">
        <v>318</v>
      </c>
      <c r="C3050" s="550">
        <v>200000</v>
      </c>
      <c r="D3050" s="550">
        <v>0</v>
      </c>
      <c r="E3050" s="550">
        <v>0</v>
      </c>
      <c r="F3050" s="550">
        <v>-200000</v>
      </c>
      <c r="G3050" s="550"/>
      <c r="H3050" s="550">
        <v>0</v>
      </c>
      <c r="I3050" s="550"/>
      <c r="J3050" s="550">
        <v>-200000</v>
      </c>
      <c r="K3050" s="550">
        <v>0</v>
      </c>
      <c r="L3050" s="550">
        <v>0</v>
      </c>
      <c r="M3050" s="550">
        <v>0</v>
      </c>
      <c r="N3050" s="550">
        <v>0</v>
      </c>
      <c r="O3050" s="550">
        <v>0</v>
      </c>
      <c r="P3050" s="550">
        <v>0</v>
      </c>
      <c r="Q3050" s="550">
        <v>0</v>
      </c>
      <c r="R3050" s="550">
        <v>0</v>
      </c>
    </row>
    <row r="3051" spans="1:18">
      <c r="A3051" s="622" t="s">
        <v>1805</v>
      </c>
      <c r="B3051" s="622" t="s">
        <v>159</v>
      </c>
      <c r="C3051" s="551">
        <v>17280000</v>
      </c>
      <c r="D3051" s="551">
        <v>0</v>
      </c>
      <c r="E3051" s="551">
        <v>0</v>
      </c>
      <c r="F3051" s="551">
        <v>0</v>
      </c>
      <c r="G3051" s="551">
        <v>0</v>
      </c>
      <c r="H3051" s="551">
        <v>0</v>
      </c>
      <c r="I3051" s="551">
        <v>0</v>
      </c>
      <c r="J3051" s="551">
        <v>0</v>
      </c>
      <c r="K3051" s="551">
        <v>17280000</v>
      </c>
      <c r="L3051" s="551">
        <v>17197800</v>
      </c>
      <c r="M3051" s="551">
        <v>17197800</v>
      </c>
      <c r="N3051" s="551">
        <v>0</v>
      </c>
      <c r="O3051" s="551">
        <v>0</v>
      </c>
      <c r="P3051" s="551">
        <v>0</v>
      </c>
      <c r="Q3051" s="551">
        <v>0</v>
      </c>
      <c r="R3051" s="551">
        <v>82200</v>
      </c>
    </row>
    <row r="3052" spans="1:18">
      <c r="A3052" s="626" t="s">
        <v>1806</v>
      </c>
      <c r="B3052" s="626" t="s">
        <v>159</v>
      </c>
      <c r="C3052" s="550">
        <v>17280000</v>
      </c>
      <c r="D3052" s="550">
        <v>0</v>
      </c>
      <c r="E3052" s="550">
        <v>0</v>
      </c>
      <c r="F3052" s="550">
        <v>0</v>
      </c>
      <c r="G3052" s="550"/>
      <c r="H3052" s="550">
        <v>0</v>
      </c>
      <c r="I3052" s="550"/>
      <c r="J3052" s="550">
        <v>0</v>
      </c>
      <c r="K3052" s="550">
        <v>17280000</v>
      </c>
      <c r="L3052" s="550">
        <v>17197800</v>
      </c>
      <c r="M3052" s="550">
        <v>17197800</v>
      </c>
      <c r="N3052" s="550">
        <v>0</v>
      </c>
      <c r="O3052" s="550">
        <v>0</v>
      </c>
      <c r="P3052" s="550">
        <v>0</v>
      </c>
      <c r="Q3052" s="550">
        <v>0</v>
      </c>
      <c r="R3052" s="550">
        <v>82200</v>
      </c>
    </row>
    <row r="3053" spans="1:18">
      <c r="A3053" s="622" t="s">
        <v>1805</v>
      </c>
      <c r="B3053" s="622" t="s">
        <v>160</v>
      </c>
      <c r="C3053" s="551">
        <v>1500000</v>
      </c>
      <c r="D3053" s="551">
        <v>0</v>
      </c>
      <c r="E3053" s="551">
        <v>0</v>
      </c>
      <c r="F3053" s="551">
        <v>749000</v>
      </c>
      <c r="G3053" s="551">
        <v>0</v>
      </c>
      <c r="H3053" s="551">
        <v>0</v>
      </c>
      <c r="I3053" s="551">
        <v>0</v>
      </c>
      <c r="J3053" s="551">
        <v>749000</v>
      </c>
      <c r="K3053" s="551">
        <v>2249000</v>
      </c>
      <c r="L3053" s="551">
        <v>2249000</v>
      </c>
      <c r="M3053" s="551">
        <v>2249000</v>
      </c>
      <c r="N3053" s="551">
        <v>0</v>
      </c>
      <c r="O3053" s="551">
        <v>0</v>
      </c>
      <c r="P3053" s="551">
        <v>0</v>
      </c>
      <c r="Q3053" s="551">
        <v>0</v>
      </c>
      <c r="R3053" s="551">
        <v>0</v>
      </c>
    </row>
    <row r="3054" spans="1:18">
      <c r="A3054" s="626" t="s">
        <v>1806</v>
      </c>
      <c r="B3054" s="626" t="s">
        <v>2492</v>
      </c>
      <c r="C3054" s="550">
        <v>1500000</v>
      </c>
      <c r="D3054" s="550">
        <v>0</v>
      </c>
      <c r="E3054" s="550">
        <v>0</v>
      </c>
      <c r="F3054" s="550">
        <v>749000</v>
      </c>
      <c r="G3054" s="550"/>
      <c r="H3054" s="550">
        <v>0</v>
      </c>
      <c r="I3054" s="550"/>
      <c r="J3054" s="550">
        <v>749000</v>
      </c>
      <c r="K3054" s="550">
        <v>2249000</v>
      </c>
      <c r="L3054" s="550">
        <v>2249000</v>
      </c>
      <c r="M3054" s="550">
        <v>2249000</v>
      </c>
      <c r="N3054" s="550">
        <v>0</v>
      </c>
      <c r="O3054" s="550">
        <v>0</v>
      </c>
      <c r="P3054" s="550">
        <v>0</v>
      </c>
      <c r="Q3054" s="550">
        <v>0</v>
      </c>
      <c r="R3054" s="550">
        <v>0</v>
      </c>
    </row>
    <row r="3055" spans="1:18">
      <c r="A3055" s="622" t="s">
        <v>1805</v>
      </c>
      <c r="B3055" s="622" t="s">
        <v>235</v>
      </c>
      <c r="C3055" s="551">
        <v>4000000</v>
      </c>
      <c r="D3055" s="551">
        <v>0</v>
      </c>
      <c r="E3055" s="551">
        <v>0</v>
      </c>
      <c r="F3055" s="551">
        <v>3771000</v>
      </c>
      <c r="G3055" s="551">
        <v>0</v>
      </c>
      <c r="H3055" s="551">
        <v>0</v>
      </c>
      <c r="I3055" s="551">
        <v>0</v>
      </c>
      <c r="J3055" s="551">
        <v>3771000</v>
      </c>
      <c r="K3055" s="551">
        <v>7771000</v>
      </c>
      <c r="L3055" s="551">
        <v>7439870</v>
      </c>
      <c r="M3055" s="551">
        <v>7439870</v>
      </c>
      <c r="N3055" s="551">
        <v>0</v>
      </c>
      <c r="O3055" s="551">
        <v>0</v>
      </c>
      <c r="P3055" s="551">
        <v>0</v>
      </c>
      <c r="Q3055" s="551">
        <v>0</v>
      </c>
      <c r="R3055" s="551">
        <v>331130</v>
      </c>
    </row>
    <row r="3056" spans="1:18">
      <c r="A3056" s="626" t="s">
        <v>1806</v>
      </c>
      <c r="B3056" s="626" t="s">
        <v>235</v>
      </c>
      <c r="C3056" s="550">
        <v>4000000</v>
      </c>
      <c r="D3056" s="550">
        <v>0</v>
      </c>
      <c r="E3056" s="550">
        <v>0</v>
      </c>
      <c r="F3056" s="550">
        <v>3771000</v>
      </c>
      <c r="G3056" s="550"/>
      <c r="H3056" s="550">
        <v>0</v>
      </c>
      <c r="I3056" s="550"/>
      <c r="J3056" s="550">
        <v>3771000</v>
      </c>
      <c r="K3056" s="550">
        <v>7771000</v>
      </c>
      <c r="L3056" s="550">
        <v>7439870</v>
      </c>
      <c r="M3056" s="550">
        <v>7439870</v>
      </c>
      <c r="N3056" s="550">
        <v>0</v>
      </c>
      <c r="O3056" s="550">
        <v>0</v>
      </c>
      <c r="P3056" s="550">
        <v>0</v>
      </c>
      <c r="Q3056" s="550">
        <v>0</v>
      </c>
      <c r="R3056" s="550">
        <v>331130</v>
      </c>
    </row>
    <row r="3057" spans="1:18">
      <c r="A3057" s="622" t="s">
        <v>1805</v>
      </c>
      <c r="B3057" s="622" t="s">
        <v>192</v>
      </c>
      <c r="C3057" s="551">
        <v>1700000</v>
      </c>
      <c r="D3057" s="551">
        <v>0</v>
      </c>
      <c r="E3057" s="551">
        <v>0</v>
      </c>
      <c r="F3057" s="551">
        <v>-1700000</v>
      </c>
      <c r="G3057" s="551">
        <v>0</v>
      </c>
      <c r="H3057" s="551">
        <v>0</v>
      </c>
      <c r="I3057" s="551">
        <v>0</v>
      </c>
      <c r="J3057" s="551">
        <v>-1700000</v>
      </c>
      <c r="K3057" s="551">
        <v>0</v>
      </c>
      <c r="L3057" s="551">
        <v>0</v>
      </c>
      <c r="M3057" s="551">
        <v>0</v>
      </c>
      <c r="N3057" s="551">
        <v>0</v>
      </c>
      <c r="O3057" s="551">
        <v>0</v>
      </c>
      <c r="P3057" s="551">
        <v>0</v>
      </c>
      <c r="Q3057" s="551">
        <v>0</v>
      </c>
      <c r="R3057" s="551">
        <v>0</v>
      </c>
    </row>
    <row r="3058" spans="1:18">
      <c r="A3058" s="626" t="s">
        <v>1806</v>
      </c>
      <c r="B3058" s="626" t="s">
        <v>289</v>
      </c>
      <c r="C3058" s="550">
        <v>1700000</v>
      </c>
      <c r="D3058" s="550">
        <v>0</v>
      </c>
      <c r="E3058" s="550">
        <v>0</v>
      </c>
      <c r="F3058" s="550">
        <v>-1700000</v>
      </c>
      <c r="G3058" s="550"/>
      <c r="H3058" s="550">
        <v>0</v>
      </c>
      <c r="I3058" s="550"/>
      <c r="J3058" s="550">
        <v>-1700000</v>
      </c>
      <c r="K3058" s="550">
        <v>0</v>
      </c>
      <c r="L3058" s="550">
        <v>0</v>
      </c>
      <c r="M3058" s="550">
        <v>0</v>
      </c>
      <c r="N3058" s="550">
        <v>0</v>
      </c>
      <c r="O3058" s="550">
        <v>0</v>
      </c>
      <c r="P3058" s="550">
        <v>0</v>
      </c>
      <c r="Q3058" s="550">
        <v>0</v>
      </c>
      <c r="R3058" s="550">
        <v>0</v>
      </c>
    </row>
    <row r="3059" spans="1:18">
      <c r="A3059" s="622" t="s">
        <v>1805</v>
      </c>
      <c r="B3059" s="622" t="s">
        <v>147</v>
      </c>
      <c r="C3059" s="551">
        <v>1525000</v>
      </c>
      <c r="D3059" s="551">
        <v>0</v>
      </c>
      <c r="E3059" s="551">
        <v>0</v>
      </c>
      <c r="F3059" s="551">
        <v>0</v>
      </c>
      <c r="G3059" s="551">
        <v>0</v>
      </c>
      <c r="H3059" s="551">
        <v>0</v>
      </c>
      <c r="I3059" s="551">
        <v>0</v>
      </c>
      <c r="J3059" s="551">
        <v>0</v>
      </c>
      <c r="K3059" s="551">
        <v>1525000</v>
      </c>
      <c r="L3059" s="551">
        <v>1524710</v>
      </c>
      <c r="M3059" s="551">
        <v>1524710</v>
      </c>
      <c r="N3059" s="551">
        <v>0</v>
      </c>
      <c r="O3059" s="551">
        <v>0</v>
      </c>
      <c r="P3059" s="551">
        <v>0</v>
      </c>
      <c r="Q3059" s="551">
        <v>0</v>
      </c>
      <c r="R3059" s="551">
        <v>290</v>
      </c>
    </row>
    <row r="3060" spans="1:18">
      <c r="A3060" s="626" t="s">
        <v>1806</v>
      </c>
      <c r="B3060" s="626" t="s">
        <v>149</v>
      </c>
      <c r="C3060" s="550">
        <v>1525000</v>
      </c>
      <c r="D3060" s="550">
        <v>0</v>
      </c>
      <c r="E3060" s="550">
        <v>0</v>
      </c>
      <c r="F3060" s="550">
        <v>0</v>
      </c>
      <c r="G3060" s="550"/>
      <c r="H3060" s="550">
        <v>0</v>
      </c>
      <c r="I3060" s="550"/>
      <c r="J3060" s="550">
        <v>0</v>
      </c>
      <c r="K3060" s="550">
        <v>1525000</v>
      </c>
      <c r="L3060" s="550">
        <v>1524710</v>
      </c>
      <c r="M3060" s="550">
        <v>1524710</v>
      </c>
      <c r="N3060" s="550">
        <v>0</v>
      </c>
      <c r="O3060" s="550">
        <v>0</v>
      </c>
      <c r="P3060" s="550">
        <v>0</v>
      </c>
      <c r="Q3060" s="550">
        <v>0</v>
      </c>
      <c r="R3060" s="550">
        <v>290</v>
      </c>
    </row>
    <row r="3061" spans="1:18">
      <c r="A3061" s="627" t="s">
        <v>1802</v>
      </c>
      <c r="B3061" s="629" t="s">
        <v>232</v>
      </c>
      <c r="C3061" s="549">
        <v>818868000</v>
      </c>
      <c r="D3061" s="549">
        <v>0</v>
      </c>
      <c r="E3061" s="549">
        <v>0</v>
      </c>
      <c r="F3061" s="549">
        <v>1190000</v>
      </c>
      <c r="G3061" s="549">
        <v>0</v>
      </c>
      <c r="H3061" s="549">
        <v>0</v>
      </c>
      <c r="I3061" s="549">
        <v>200000</v>
      </c>
      <c r="J3061" s="549">
        <v>1390000</v>
      </c>
      <c r="K3061" s="549">
        <v>820258000</v>
      </c>
      <c r="L3061" s="549">
        <v>810911561</v>
      </c>
      <c r="M3061" s="549">
        <v>810911561</v>
      </c>
      <c r="N3061" s="549">
        <v>0</v>
      </c>
      <c r="O3061" s="549">
        <v>0</v>
      </c>
      <c r="P3061" s="549">
        <v>0</v>
      </c>
      <c r="Q3061" s="549">
        <v>0</v>
      </c>
      <c r="R3061" s="549">
        <v>9346439</v>
      </c>
    </row>
    <row r="3062" spans="1:18">
      <c r="A3062" s="626" t="s">
        <v>1803</v>
      </c>
      <c r="B3062" s="626" t="s">
        <v>2034</v>
      </c>
      <c r="C3062" s="550">
        <v>134460000</v>
      </c>
      <c r="D3062" s="550">
        <v>0</v>
      </c>
      <c r="E3062" s="550">
        <v>0</v>
      </c>
      <c r="F3062" s="550">
        <v>0</v>
      </c>
      <c r="G3062" s="550">
        <v>0</v>
      </c>
      <c r="H3062" s="550">
        <v>0</v>
      </c>
      <c r="I3062" s="550">
        <v>-1400000</v>
      </c>
      <c r="J3062" s="550">
        <v>-1400000</v>
      </c>
      <c r="K3062" s="550">
        <v>133060000</v>
      </c>
      <c r="L3062" s="550">
        <v>128521890</v>
      </c>
      <c r="M3062" s="550">
        <v>128521890</v>
      </c>
      <c r="N3062" s="550">
        <v>0</v>
      </c>
      <c r="O3062" s="550">
        <v>0</v>
      </c>
      <c r="P3062" s="550">
        <v>0</v>
      </c>
      <c r="Q3062" s="550">
        <v>0</v>
      </c>
      <c r="R3062" s="550">
        <v>4538110</v>
      </c>
    </row>
    <row r="3063" spans="1:18">
      <c r="A3063" s="626" t="s">
        <v>1804</v>
      </c>
      <c r="B3063" s="626" t="s">
        <v>2425</v>
      </c>
      <c r="C3063" s="550">
        <v>98100000</v>
      </c>
      <c r="D3063" s="550">
        <v>0</v>
      </c>
      <c r="E3063" s="550">
        <v>0</v>
      </c>
      <c r="F3063" s="550">
        <v>0</v>
      </c>
      <c r="G3063" s="550">
        <v>0</v>
      </c>
      <c r="H3063" s="550">
        <v>0</v>
      </c>
      <c r="I3063" s="550">
        <v>-1400000</v>
      </c>
      <c r="J3063" s="550">
        <v>-1400000</v>
      </c>
      <c r="K3063" s="550">
        <v>96700000</v>
      </c>
      <c r="L3063" s="550">
        <v>92161890</v>
      </c>
      <c r="M3063" s="550">
        <v>92161890</v>
      </c>
      <c r="N3063" s="550">
        <v>0</v>
      </c>
      <c r="O3063" s="550">
        <v>0</v>
      </c>
      <c r="P3063" s="550">
        <v>0</v>
      </c>
      <c r="Q3063" s="550">
        <v>0</v>
      </c>
      <c r="R3063" s="550">
        <v>4538110</v>
      </c>
    </row>
    <row r="3064" spans="1:18">
      <c r="A3064" s="622" t="s">
        <v>1805</v>
      </c>
      <c r="B3064" s="622" t="s">
        <v>321</v>
      </c>
      <c r="C3064" s="551">
        <v>14000000</v>
      </c>
      <c r="D3064" s="551">
        <v>0</v>
      </c>
      <c r="E3064" s="551">
        <v>0</v>
      </c>
      <c r="F3064" s="551">
        <v>0</v>
      </c>
      <c r="G3064" s="551">
        <v>0</v>
      </c>
      <c r="H3064" s="551">
        <v>0</v>
      </c>
      <c r="I3064" s="551">
        <v>-200000</v>
      </c>
      <c r="J3064" s="551">
        <v>-200000</v>
      </c>
      <c r="K3064" s="551">
        <v>13800000</v>
      </c>
      <c r="L3064" s="551">
        <v>13589200</v>
      </c>
      <c r="M3064" s="551">
        <v>13589200</v>
      </c>
      <c r="N3064" s="551">
        <v>0</v>
      </c>
      <c r="O3064" s="551">
        <v>0</v>
      </c>
      <c r="P3064" s="551">
        <v>0</v>
      </c>
      <c r="Q3064" s="551">
        <v>0</v>
      </c>
      <c r="R3064" s="551">
        <v>210800</v>
      </c>
    </row>
    <row r="3065" spans="1:18">
      <c r="A3065" s="626" t="s">
        <v>1806</v>
      </c>
      <c r="B3065" s="626" t="s">
        <v>204</v>
      </c>
      <c r="C3065" s="550">
        <v>11000000</v>
      </c>
      <c r="D3065" s="550">
        <v>0</v>
      </c>
      <c r="E3065" s="550">
        <v>0</v>
      </c>
      <c r="F3065" s="550">
        <v>1500000</v>
      </c>
      <c r="G3065" s="550"/>
      <c r="H3065" s="550">
        <v>0</v>
      </c>
      <c r="I3065" s="550"/>
      <c r="J3065" s="550">
        <v>1500000</v>
      </c>
      <c r="K3065" s="550">
        <v>12500000</v>
      </c>
      <c r="L3065" s="550">
        <v>12326400</v>
      </c>
      <c r="M3065" s="550">
        <v>12326400</v>
      </c>
      <c r="N3065" s="550">
        <v>0</v>
      </c>
      <c r="O3065" s="550">
        <v>0</v>
      </c>
      <c r="P3065" s="550">
        <v>0</v>
      </c>
      <c r="Q3065" s="550">
        <v>0</v>
      </c>
      <c r="R3065" s="550">
        <v>173600</v>
      </c>
    </row>
    <row r="3066" spans="1:18">
      <c r="A3066" s="626" t="s">
        <v>1806</v>
      </c>
      <c r="B3066" s="626" t="s">
        <v>220</v>
      </c>
      <c r="C3066" s="550">
        <v>2000000</v>
      </c>
      <c r="D3066" s="550">
        <v>0</v>
      </c>
      <c r="E3066" s="550">
        <v>0</v>
      </c>
      <c r="F3066" s="550">
        <v>-1500000</v>
      </c>
      <c r="G3066" s="550"/>
      <c r="H3066" s="550">
        <v>0</v>
      </c>
      <c r="I3066" s="550"/>
      <c r="J3066" s="550">
        <v>-1500000</v>
      </c>
      <c r="K3066" s="550">
        <v>500000</v>
      </c>
      <c r="L3066" s="550">
        <v>462800</v>
      </c>
      <c r="M3066" s="550">
        <v>462800</v>
      </c>
      <c r="N3066" s="550">
        <v>0</v>
      </c>
      <c r="O3066" s="550">
        <v>0</v>
      </c>
      <c r="P3066" s="550">
        <v>0</v>
      </c>
      <c r="Q3066" s="550">
        <v>0</v>
      </c>
      <c r="R3066" s="550">
        <v>37200</v>
      </c>
    </row>
    <row r="3067" spans="1:18">
      <c r="A3067" s="626" t="s">
        <v>1806</v>
      </c>
      <c r="B3067" s="626" t="s">
        <v>206</v>
      </c>
      <c r="C3067" s="550">
        <v>1000000</v>
      </c>
      <c r="D3067" s="550">
        <v>0</v>
      </c>
      <c r="E3067" s="550">
        <v>0</v>
      </c>
      <c r="F3067" s="550">
        <v>0</v>
      </c>
      <c r="G3067" s="550"/>
      <c r="H3067" s="550">
        <v>0</v>
      </c>
      <c r="I3067" s="550">
        <v>-200000</v>
      </c>
      <c r="J3067" s="550">
        <v>-200000</v>
      </c>
      <c r="K3067" s="550">
        <v>800000</v>
      </c>
      <c r="L3067" s="550">
        <v>800000</v>
      </c>
      <c r="M3067" s="550">
        <v>800000</v>
      </c>
      <c r="N3067" s="550">
        <v>0</v>
      </c>
      <c r="O3067" s="550">
        <v>0</v>
      </c>
      <c r="P3067" s="550">
        <v>0</v>
      </c>
      <c r="Q3067" s="550">
        <v>0</v>
      </c>
      <c r="R3067" s="550">
        <v>0</v>
      </c>
    </row>
    <row r="3068" spans="1:18">
      <c r="A3068" s="622" t="s">
        <v>1805</v>
      </c>
      <c r="B3068" s="622" t="s">
        <v>464</v>
      </c>
      <c r="C3068" s="551">
        <v>60000000</v>
      </c>
      <c r="D3068" s="551">
        <v>0</v>
      </c>
      <c r="E3068" s="551">
        <v>0</v>
      </c>
      <c r="F3068" s="551">
        <v>0</v>
      </c>
      <c r="G3068" s="551">
        <v>0</v>
      </c>
      <c r="H3068" s="551">
        <v>0</v>
      </c>
      <c r="I3068" s="551">
        <v>0</v>
      </c>
      <c r="J3068" s="551">
        <v>0</v>
      </c>
      <c r="K3068" s="551">
        <v>60000000</v>
      </c>
      <c r="L3068" s="551">
        <v>57000000</v>
      </c>
      <c r="M3068" s="551">
        <v>57000000</v>
      </c>
      <c r="N3068" s="551">
        <v>0</v>
      </c>
      <c r="O3068" s="551">
        <v>0</v>
      </c>
      <c r="P3068" s="551">
        <v>0</v>
      </c>
      <c r="Q3068" s="551">
        <v>0</v>
      </c>
      <c r="R3068" s="551">
        <v>3000000</v>
      </c>
    </row>
    <row r="3069" spans="1:18">
      <c r="A3069" s="626" t="s">
        <v>1806</v>
      </c>
      <c r="B3069" s="626" t="s">
        <v>406</v>
      </c>
      <c r="C3069" s="550">
        <v>60000000</v>
      </c>
      <c r="D3069" s="550">
        <v>0</v>
      </c>
      <c r="E3069" s="550">
        <v>0</v>
      </c>
      <c r="F3069" s="550">
        <v>0</v>
      </c>
      <c r="G3069" s="550"/>
      <c r="H3069" s="550">
        <v>0</v>
      </c>
      <c r="I3069" s="550"/>
      <c r="J3069" s="550">
        <v>0</v>
      </c>
      <c r="K3069" s="550">
        <v>60000000</v>
      </c>
      <c r="L3069" s="550">
        <v>57000000</v>
      </c>
      <c r="M3069" s="550">
        <v>57000000</v>
      </c>
      <c r="N3069" s="550">
        <v>0</v>
      </c>
      <c r="O3069" s="550">
        <v>0</v>
      </c>
      <c r="P3069" s="550">
        <v>0</v>
      </c>
      <c r="Q3069" s="550">
        <v>0</v>
      </c>
      <c r="R3069" s="550">
        <v>3000000</v>
      </c>
    </row>
    <row r="3070" spans="1:18">
      <c r="A3070" s="622" t="s">
        <v>1805</v>
      </c>
      <c r="B3070" s="622" t="s">
        <v>2456</v>
      </c>
      <c r="C3070" s="551">
        <v>0</v>
      </c>
      <c r="D3070" s="551">
        <v>0</v>
      </c>
      <c r="E3070" s="551">
        <v>0</v>
      </c>
      <c r="F3070" s="551">
        <v>0</v>
      </c>
      <c r="G3070" s="551">
        <v>0</v>
      </c>
      <c r="H3070" s="551">
        <v>0</v>
      </c>
      <c r="I3070" s="551">
        <v>0</v>
      </c>
      <c r="J3070" s="551">
        <v>0</v>
      </c>
      <c r="K3070" s="551">
        <v>0</v>
      </c>
      <c r="L3070" s="551">
        <v>0</v>
      </c>
      <c r="M3070" s="551">
        <v>0</v>
      </c>
      <c r="N3070" s="551">
        <v>0</v>
      </c>
      <c r="O3070" s="551">
        <v>0</v>
      </c>
      <c r="P3070" s="551">
        <v>0</v>
      </c>
      <c r="Q3070" s="551">
        <v>0</v>
      </c>
      <c r="R3070" s="551">
        <v>0</v>
      </c>
    </row>
    <row r="3071" spans="1:18">
      <c r="A3071" s="626" t="s">
        <v>1806</v>
      </c>
      <c r="B3071" s="626" t="s">
        <v>2530</v>
      </c>
      <c r="C3071" s="550">
        <v>0</v>
      </c>
      <c r="D3071" s="550">
        <v>0</v>
      </c>
      <c r="E3071" s="550">
        <v>0</v>
      </c>
      <c r="F3071" s="550">
        <v>0</v>
      </c>
      <c r="G3071" s="550"/>
      <c r="H3071" s="550">
        <v>0</v>
      </c>
      <c r="I3071" s="550"/>
      <c r="J3071" s="550">
        <v>0</v>
      </c>
      <c r="K3071" s="550">
        <v>0</v>
      </c>
      <c r="L3071" s="550">
        <v>0</v>
      </c>
      <c r="M3071" s="550">
        <v>0</v>
      </c>
      <c r="N3071" s="550">
        <v>0</v>
      </c>
      <c r="O3071" s="550">
        <v>0</v>
      </c>
      <c r="P3071" s="550">
        <v>0</v>
      </c>
      <c r="Q3071" s="550">
        <v>0</v>
      </c>
      <c r="R3071" s="550">
        <v>0</v>
      </c>
    </row>
    <row r="3072" spans="1:18">
      <c r="A3072" s="622" t="s">
        <v>1805</v>
      </c>
      <c r="B3072" s="622" t="s">
        <v>1882</v>
      </c>
      <c r="C3072" s="551">
        <v>0</v>
      </c>
      <c r="D3072" s="551">
        <v>0</v>
      </c>
      <c r="E3072" s="551">
        <v>0</v>
      </c>
      <c r="F3072" s="551">
        <v>3000000</v>
      </c>
      <c r="G3072" s="551">
        <v>0</v>
      </c>
      <c r="H3072" s="551">
        <v>0</v>
      </c>
      <c r="I3072" s="551">
        <v>0</v>
      </c>
      <c r="J3072" s="551">
        <v>3000000</v>
      </c>
      <c r="K3072" s="551">
        <v>3000000</v>
      </c>
      <c r="L3072" s="551">
        <v>2500000</v>
      </c>
      <c r="M3072" s="551">
        <v>2500000</v>
      </c>
      <c r="N3072" s="551">
        <v>0</v>
      </c>
      <c r="O3072" s="551">
        <v>0</v>
      </c>
      <c r="P3072" s="551">
        <v>0</v>
      </c>
      <c r="Q3072" s="551">
        <v>0</v>
      </c>
      <c r="R3072" s="551">
        <v>500000</v>
      </c>
    </row>
    <row r="3073" spans="1:18">
      <c r="A3073" s="626" t="s">
        <v>1806</v>
      </c>
      <c r="B3073" s="626" t="s">
        <v>2530</v>
      </c>
      <c r="C3073" s="550">
        <v>0</v>
      </c>
      <c r="D3073" s="550">
        <v>0</v>
      </c>
      <c r="E3073" s="550">
        <v>0</v>
      </c>
      <c r="F3073" s="550">
        <v>3000000</v>
      </c>
      <c r="G3073" s="550"/>
      <c r="H3073" s="550">
        <v>0</v>
      </c>
      <c r="I3073" s="550"/>
      <c r="J3073" s="550">
        <v>3000000</v>
      </c>
      <c r="K3073" s="550">
        <v>3000000</v>
      </c>
      <c r="L3073" s="550">
        <v>2500000</v>
      </c>
      <c r="M3073" s="550">
        <v>2500000</v>
      </c>
      <c r="N3073" s="550">
        <v>0</v>
      </c>
      <c r="O3073" s="550">
        <v>0</v>
      </c>
      <c r="P3073" s="550">
        <v>0</v>
      </c>
      <c r="Q3073" s="550">
        <v>0</v>
      </c>
      <c r="R3073" s="550">
        <v>500000</v>
      </c>
    </row>
    <row r="3074" spans="1:18">
      <c r="A3074" s="622" t="s">
        <v>1805</v>
      </c>
      <c r="B3074" s="622" t="s">
        <v>192</v>
      </c>
      <c r="C3074" s="551">
        <v>1300000</v>
      </c>
      <c r="D3074" s="551">
        <v>0</v>
      </c>
      <c r="E3074" s="551">
        <v>0</v>
      </c>
      <c r="F3074" s="551">
        <v>0</v>
      </c>
      <c r="G3074" s="551">
        <v>0</v>
      </c>
      <c r="H3074" s="551">
        <v>0</v>
      </c>
      <c r="I3074" s="551">
        <v>0</v>
      </c>
      <c r="J3074" s="551">
        <v>0</v>
      </c>
      <c r="K3074" s="551">
        <v>1300000</v>
      </c>
      <c r="L3074" s="551">
        <v>748000</v>
      </c>
      <c r="M3074" s="551">
        <v>748000</v>
      </c>
      <c r="N3074" s="551">
        <v>0</v>
      </c>
      <c r="O3074" s="551">
        <v>0</v>
      </c>
      <c r="P3074" s="551">
        <v>0</v>
      </c>
      <c r="Q3074" s="551">
        <v>0</v>
      </c>
      <c r="R3074" s="551">
        <v>552000</v>
      </c>
    </row>
    <row r="3075" spans="1:18">
      <c r="A3075" s="626" t="s">
        <v>1806</v>
      </c>
      <c r="B3075" s="626" t="s">
        <v>226</v>
      </c>
      <c r="C3075" s="550">
        <v>1300000</v>
      </c>
      <c r="D3075" s="550">
        <v>0</v>
      </c>
      <c r="E3075" s="550">
        <v>0</v>
      </c>
      <c r="F3075" s="550">
        <v>0</v>
      </c>
      <c r="G3075" s="550"/>
      <c r="H3075" s="550">
        <v>0</v>
      </c>
      <c r="I3075" s="550"/>
      <c r="J3075" s="550">
        <v>0</v>
      </c>
      <c r="K3075" s="550">
        <v>1300000</v>
      </c>
      <c r="L3075" s="550">
        <v>748000</v>
      </c>
      <c r="M3075" s="550">
        <v>748000</v>
      </c>
      <c r="N3075" s="550">
        <v>0</v>
      </c>
      <c r="O3075" s="550">
        <v>0</v>
      </c>
      <c r="P3075" s="550">
        <v>0</v>
      </c>
      <c r="Q3075" s="550">
        <v>0</v>
      </c>
      <c r="R3075" s="550">
        <v>552000</v>
      </c>
    </row>
    <row r="3076" spans="1:18">
      <c r="A3076" s="622" t="s">
        <v>1805</v>
      </c>
      <c r="B3076" s="622" t="s">
        <v>322</v>
      </c>
      <c r="C3076" s="551">
        <v>4000000</v>
      </c>
      <c r="D3076" s="551">
        <v>0</v>
      </c>
      <c r="E3076" s="551">
        <v>0</v>
      </c>
      <c r="F3076" s="551">
        <v>0</v>
      </c>
      <c r="G3076" s="551">
        <v>0</v>
      </c>
      <c r="H3076" s="551">
        <v>0</v>
      </c>
      <c r="I3076" s="551">
        <v>-1200000</v>
      </c>
      <c r="J3076" s="551">
        <v>-1200000</v>
      </c>
      <c r="K3076" s="551">
        <v>2800000</v>
      </c>
      <c r="L3076" s="551">
        <v>2797900</v>
      </c>
      <c r="M3076" s="551">
        <v>2797900</v>
      </c>
      <c r="N3076" s="551">
        <v>0</v>
      </c>
      <c r="O3076" s="551">
        <v>0</v>
      </c>
      <c r="P3076" s="551">
        <v>0</v>
      </c>
      <c r="Q3076" s="551">
        <v>0</v>
      </c>
      <c r="R3076" s="551">
        <v>2100</v>
      </c>
    </row>
    <row r="3077" spans="1:18">
      <c r="A3077" s="626" t="s">
        <v>1806</v>
      </c>
      <c r="B3077" s="626" t="s">
        <v>323</v>
      </c>
      <c r="C3077" s="550">
        <v>4000000</v>
      </c>
      <c r="D3077" s="550">
        <v>0</v>
      </c>
      <c r="E3077" s="550">
        <v>0</v>
      </c>
      <c r="F3077" s="550">
        <v>0</v>
      </c>
      <c r="G3077" s="550"/>
      <c r="H3077" s="550">
        <v>0</v>
      </c>
      <c r="I3077" s="550">
        <v>-1200000</v>
      </c>
      <c r="J3077" s="550">
        <v>-1200000</v>
      </c>
      <c r="K3077" s="550">
        <v>2800000</v>
      </c>
      <c r="L3077" s="550">
        <v>2797900</v>
      </c>
      <c r="M3077" s="550">
        <v>2797900</v>
      </c>
      <c r="N3077" s="550">
        <v>0</v>
      </c>
      <c r="O3077" s="550">
        <v>0</v>
      </c>
      <c r="P3077" s="550">
        <v>0</v>
      </c>
      <c r="Q3077" s="550">
        <v>0</v>
      </c>
      <c r="R3077" s="550">
        <v>2100</v>
      </c>
    </row>
    <row r="3078" spans="1:18">
      <c r="A3078" s="622" t="s">
        <v>1805</v>
      </c>
      <c r="B3078" s="622" t="s">
        <v>147</v>
      </c>
      <c r="C3078" s="551">
        <v>18800000</v>
      </c>
      <c r="D3078" s="551">
        <v>0</v>
      </c>
      <c r="E3078" s="551">
        <v>0</v>
      </c>
      <c r="F3078" s="551">
        <v>-3000000</v>
      </c>
      <c r="G3078" s="551">
        <v>0</v>
      </c>
      <c r="H3078" s="551">
        <v>0</v>
      </c>
      <c r="I3078" s="551">
        <v>0</v>
      </c>
      <c r="J3078" s="551">
        <v>-3000000</v>
      </c>
      <c r="K3078" s="551">
        <v>15800000</v>
      </c>
      <c r="L3078" s="551">
        <v>15526790</v>
      </c>
      <c r="M3078" s="551">
        <v>15526790</v>
      </c>
      <c r="N3078" s="551">
        <v>0</v>
      </c>
      <c r="O3078" s="551">
        <v>0</v>
      </c>
      <c r="P3078" s="551">
        <v>0</v>
      </c>
      <c r="Q3078" s="551">
        <v>0</v>
      </c>
      <c r="R3078" s="551">
        <v>273210</v>
      </c>
    </row>
    <row r="3079" spans="1:18">
      <c r="A3079" s="626" t="s">
        <v>1806</v>
      </c>
      <c r="B3079" s="626" t="s">
        <v>149</v>
      </c>
      <c r="C3079" s="550">
        <v>2000000</v>
      </c>
      <c r="D3079" s="550">
        <v>0</v>
      </c>
      <c r="E3079" s="550">
        <v>0</v>
      </c>
      <c r="F3079" s="550">
        <v>0</v>
      </c>
      <c r="G3079" s="550"/>
      <c r="H3079" s="550">
        <v>0</v>
      </c>
      <c r="I3079" s="550">
        <v>1000000</v>
      </c>
      <c r="J3079" s="550">
        <v>1000000</v>
      </c>
      <c r="K3079" s="550">
        <v>3000000</v>
      </c>
      <c r="L3079" s="550">
        <v>2995990</v>
      </c>
      <c r="M3079" s="550">
        <v>2995990</v>
      </c>
      <c r="N3079" s="550">
        <v>0</v>
      </c>
      <c r="O3079" s="550">
        <v>0</v>
      </c>
      <c r="P3079" s="550">
        <v>0</v>
      </c>
      <c r="Q3079" s="550">
        <v>0</v>
      </c>
      <c r="R3079" s="550">
        <v>4010</v>
      </c>
    </row>
    <row r="3080" spans="1:18">
      <c r="A3080" s="626" t="s">
        <v>1806</v>
      </c>
      <c r="B3080" s="626" t="s">
        <v>148</v>
      </c>
      <c r="C3080" s="550">
        <v>16800000</v>
      </c>
      <c r="D3080" s="550">
        <v>0</v>
      </c>
      <c r="E3080" s="550">
        <v>0</v>
      </c>
      <c r="F3080" s="550">
        <v>-3000000</v>
      </c>
      <c r="G3080" s="550"/>
      <c r="H3080" s="550">
        <v>0</v>
      </c>
      <c r="I3080" s="550">
        <v>-1000000</v>
      </c>
      <c r="J3080" s="550">
        <v>-4000000</v>
      </c>
      <c r="K3080" s="550">
        <v>12800000</v>
      </c>
      <c r="L3080" s="550">
        <v>12530800</v>
      </c>
      <c r="M3080" s="550">
        <v>12530800</v>
      </c>
      <c r="N3080" s="550">
        <v>0</v>
      </c>
      <c r="O3080" s="550">
        <v>0</v>
      </c>
      <c r="P3080" s="550">
        <v>0</v>
      </c>
      <c r="Q3080" s="550">
        <v>0</v>
      </c>
      <c r="R3080" s="550">
        <v>269200</v>
      </c>
    </row>
    <row r="3081" spans="1:18">
      <c r="A3081" s="626" t="s">
        <v>1804</v>
      </c>
      <c r="B3081" s="626" t="s">
        <v>2426</v>
      </c>
      <c r="C3081" s="550">
        <v>3240000</v>
      </c>
      <c r="D3081" s="550">
        <v>0</v>
      </c>
      <c r="E3081" s="550">
        <v>0</v>
      </c>
      <c r="F3081" s="550">
        <v>0</v>
      </c>
      <c r="G3081" s="550">
        <v>0</v>
      </c>
      <c r="H3081" s="550">
        <v>0</v>
      </c>
      <c r="I3081" s="550">
        <v>0</v>
      </c>
      <c r="J3081" s="550">
        <v>0</v>
      </c>
      <c r="K3081" s="550">
        <v>3240000</v>
      </c>
      <c r="L3081" s="550">
        <v>3240000</v>
      </c>
      <c r="M3081" s="550">
        <v>3240000</v>
      </c>
      <c r="N3081" s="550">
        <v>0</v>
      </c>
      <c r="O3081" s="550">
        <v>0</v>
      </c>
      <c r="P3081" s="550">
        <v>0</v>
      </c>
      <c r="Q3081" s="550">
        <v>0</v>
      </c>
      <c r="R3081" s="550">
        <v>0</v>
      </c>
    </row>
    <row r="3082" spans="1:18">
      <c r="A3082" s="622" t="s">
        <v>1805</v>
      </c>
      <c r="B3082" s="622" t="s">
        <v>321</v>
      </c>
      <c r="C3082" s="551">
        <v>3240000</v>
      </c>
      <c r="D3082" s="551">
        <v>0</v>
      </c>
      <c r="E3082" s="551">
        <v>0</v>
      </c>
      <c r="F3082" s="551">
        <v>0</v>
      </c>
      <c r="G3082" s="551">
        <v>0</v>
      </c>
      <c r="H3082" s="551">
        <v>0</v>
      </c>
      <c r="I3082" s="551">
        <v>0</v>
      </c>
      <c r="J3082" s="551">
        <v>0</v>
      </c>
      <c r="K3082" s="551">
        <v>3240000</v>
      </c>
      <c r="L3082" s="551">
        <v>3240000</v>
      </c>
      <c r="M3082" s="551">
        <v>3240000</v>
      </c>
      <c r="N3082" s="551">
        <v>0</v>
      </c>
      <c r="O3082" s="551">
        <v>0</v>
      </c>
      <c r="P3082" s="551">
        <v>0</v>
      </c>
      <c r="Q3082" s="551">
        <v>0</v>
      </c>
      <c r="R3082" s="551">
        <v>0</v>
      </c>
    </row>
    <row r="3083" spans="1:18">
      <c r="A3083" s="626" t="s">
        <v>1806</v>
      </c>
      <c r="B3083" s="626" t="s">
        <v>204</v>
      </c>
      <c r="C3083" s="550">
        <v>3240000</v>
      </c>
      <c r="D3083" s="550">
        <v>0</v>
      </c>
      <c r="E3083" s="550">
        <v>0</v>
      </c>
      <c r="F3083" s="550">
        <v>0</v>
      </c>
      <c r="G3083" s="550"/>
      <c r="H3083" s="550">
        <v>0</v>
      </c>
      <c r="I3083" s="550"/>
      <c r="J3083" s="550">
        <v>0</v>
      </c>
      <c r="K3083" s="550">
        <v>3240000</v>
      </c>
      <c r="L3083" s="550">
        <v>3240000</v>
      </c>
      <c r="M3083" s="550">
        <v>3240000</v>
      </c>
      <c r="N3083" s="550">
        <v>0</v>
      </c>
      <c r="O3083" s="550">
        <v>0</v>
      </c>
      <c r="P3083" s="550">
        <v>0</v>
      </c>
      <c r="Q3083" s="550">
        <v>0</v>
      </c>
      <c r="R3083" s="550">
        <v>0</v>
      </c>
    </row>
    <row r="3084" spans="1:18">
      <c r="A3084" s="626" t="s">
        <v>1804</v>
      </c>
      <c r="B3084" s="626" t="s">
        <v>2427</v>
      </c>
      <c r="C3084" s="550">
        <v>33120000</v>
      </c>
      <c r="D3084" s="550">
        <v>0</v>
      </c>
      <c r="E3084" s="550">
        <v>0</v>
      </c>
      <c r="F3084" s="550">
        <v>0</v>
      </c>
      <c r="G3084" s="550">
        <v>0</v>
      </c>
      <c r="H3084" s="550">
        <v>0</v>
      </c>
      <c r="I3084" s="550">
        <v>0</v>
      </c>
      <c r="J3084" s="550">
        <v>0</v>
      </c>
      <c r="K3084" s="550">
        <v>33120000</v>
      </c>
      <c r="L3084" s="550">
        <v>33120000</v>
      </c>
      <c r="M3084" s="550">
        <v>33120000</v>
      </c>
      <c r="N3084" s="550">
        <v>0</v>
      </c>
      <c r="O3084" s="550">
        <v>0</v>
      </c>
      <c r="P3084" s="550">
        <v>0</v>
      </c>
      <c r="Q3084" s="550">
        <v>0</v>
      </c>
      <c r="R3084" s="550">
        <v>0</v>
      </c>
    </row>
    <row r="3085" spans="1:18">
      <c r="A3085" s="622" t="s">
        <v>1805</v>
      </c>
      <c r="B3085" s="622" t="s">
        <v>1823</v>
      </c>
      <c r="C3085" s="551">
        <v>33120000</v>
      </c>
      <c r="D3085" s="551">
        <v>0</v>
      </c>
      <c r="E3085" s="551">
        <v>0</v>
      </c>
      <c r="F3085" s="551">
        <v>0</v>
      </c>
      <c r="G3085" s="551">
        <v>0</v>
      </c>
      <c r="H3085" s="551">
        <v>0</v>
      </c>
      <c r="I3085" s="551">
        <v>0</v>
      </c>
      <c r="J3085" s="551">
        <v>0</v>
      </c>
      <c r="K3085" s="551">
        <v>33120000</v>
      </c>
      <c r="L3085" s="551">
        <v>33120000</v>
      </c>
      <c r="M3085" s="551">
        <v>33120000</v>
      </c>
      <c r="N3085" s="551">
        <v>0</v>
      </c>
      <c r="O3085" s="551">
        <v>0</v>
      </c>
      <c r="P3085" s="551">
        <v>0</v>
      </c>
      <c r="Q3085" s="551">
        <v>0</v>
      </c>
      <c r="R3085" s="551">
        <v>0</v>
      </c>
    </row>
    <row r="3086" spans="1:18">
      <c r="A3086" s="626" t="s">
        <v>1806</v>
      </c>
      <c r="B3086" s="626" t="s">
        <v>260</v>
      </c>
      <c r="C3086" s="550">
        <v>33120000</v>
      </c>
      <c r="D3086" s="550">
        <v>0</v>
      </c>
      <c r="E3086" s="550">
        <v>0</v>
      </c>
      <c r="F3086" s="550">
        <v>0</v>
      </c>
      <c r="G3086" s="550"/>
      <c r="H3086" s="550">
        <v>0</v>
      </c>
      <c r="I3086" s="550"/>
      <c r="J3086" s="550">
        <v>0</v>
      </c>
      <c r="K3086" s="550">
        <v>33120000</v>
      </c>
      <c r="L3086" s="550">
        <v>33120000</v>
      </c>
      <c r="M3086" s="550">
        <v>33120000</v>
      </c>
      <c r="N3086" s="550">
        <v>0</v>
      </c>
      <c r="O3086" s="550">
        <v>0</v>
      </c>
      <c r="P3086" s="550">
        <v>0</v>
      </c>
      <c r="Q3086" s="550">
        <v>0</v>
      </c>
      <c r="R3086" s="550">
        <v>0</v>
      </c>
    </row>
    <row r="3087" spans="1:18">
      <c r="A3087" s="626" t="s">
        <v>1803</v>
      </c>
      <c r="B3087" s="626" t="s">
        <v>253</v>
      </c>
      <c r="C3087" s="550">
        <v>475598000</v>
      </c>
      <c r="D3087" s="550">
        <v>0</v>
      </c>
      <c r="E3087" s="550">
        <v>0</v>
      </c>
      <c r="F3087" s="550">
        <v>1190000</v>
      </c>
      <c r="G3087" s="550">
        <v>0</v>
      </c>
      <c r="H3087" s="550">
        <v>0</v>
      </c>
      <c r="I3087" s="550">
        <v>10500000</v>
      </c>
      <c r="J3087" s="550">
        <v>11690000</v>
      </c>
      <c r="K3087" s="550">
        <v>487288000</v>
      </c>
      <c r="L3087" s="550">
        <v>484836650</v>
      </c>
      <c r="M3087" s="550">
        <v>484836650</v>
      </c>
      <c r="N3087" s="550">
        <v>0</v>
      </c>
      <c r="O3087" s="550">
        <v>0</v>
      </c>
      <c r="P3087" s="550">
        <v>0</v>
      </c>
      <c r="Q3087" s="550">
        <v>0</v>
      </c>
      <c r="R3087" s="550">
        <v>2451350</v>
      </c>
    </row>
    <row r="3088" spans="1:18">
      <c r="A3088" s="626" t="s">
        <v>1804</v>
      </c>
      <c r="B3088" s="626" t="s">
        <v>2428</v>
      </c>
      <c r="C3088" s="550">
        <v>35280000</v>
      </c>
      <c r="D3088" s="550">
        <v>0</v>
      </c>
      <c r="E3088" s="550">
        <v>0</v>
      </c>
      <c r="F3088" s="550">
        <v>-15700000</v>
      </c>
      <c r="G3088" s="550">
        <v>0</v>
      </c>
      <c r="H3088" s="550">
        <v>0</v>
      </c>
      <c r="I3088" s="550">
        <v>0</v>
      </c>
      <c r="J3088" s="550">
        <v>-15700000</v>
      </c>
      <c r="K3088" s="550">
        <v>19580000</v>
      </c>
      <c r="L3088" s="550">
        <v>19550000</v>
      </c>
      <c r="M3088" s="550">
        <v>19550000</v>
      </c>
      <c r="N3088" s="550">
        <v>0</v>
      </c>
      <c r="O3088" s="550">
        <v>0</v>
      </c>
      <c r="P3088" s="550">
        <v>0</v>
      </c>
      <c r="Q3088" s="550">
        <v>0</v>
      </c>
      <c r="R3088" s="550">
        <v>30000</v>
      </c>
    </row>
    <row r="3089" spans="1:18">
      <c r="A3089" s="622" t="s">
        <v>1805</v>
      </c>
      <c r="B3089" s="622" t="s">
        <v>1823</v>
      </c>
      <c r="C3089" s="551">
        <v>35280000</v>
      </c>
      <c r="D3089" s="551">
        <v>0</v>
      </c>
      <c r="E3089" s="551">
        <v>0</v>
      </c>
      <c r="F3089" s="551">
        <v>-15700000</v>
      </c>
      <c r="G3089" s="551">
        <v>0</v>
      </c>
      <c r="H3089" s="551">
        <v>0</v>
      </c>
      <c r="I3089" s="551">
        <v>0</v>
      </c>
      <c r="J3089" s="551">
        <v>-15700000</v>
      </c>
      <c r="K3089" s="551">
        <v>19580000</v>
      </c>
      <c r="L3089" s="551">
        <v>19550000</v>
      </c>
      <c r="M3089" s="551">
        <v>19550000</v>
      </c>
      <c r="N3089" s="551">
        <v>0</v>
      </c>
      <c r="O3089" s="551">
        <v>0</v>
      </c>
      <c r="P3089" s="551">
        <v>0</v>
      </c>
      <c r="Q3089" s="551">
        <v>0</v>
      </c>
      <c r="R3089" s="551">
        <v>30000</v>
      </c>
    </row>
    <row r="3090" spans="1:18">
      <c r="A3090" s="626" t="s">
        <v>1806</v>
      </c>
      <c r="B3090" s="626" t="s">
        <v>260</v>
      </c>
      <c r="C3090" s="550">
        <v>35280000</v>
      </c>
      <c r="D3090" s="550">
        <v>0</v>
      </c>
      <c r="E3090" s="550">
        <v>0</v>
      </c>
      <c r="F3090" s="550">
        <v>-15700000</v>
      </c>
      <c r="G3090" s="550"/>
      <c r="H3090" s="550">
        <v>0</v>
      </c>
      <c r="I3090" s="550"/>
      <c r="J3090" s="550">
        <v>-15700000</v>
      </c>
      <c r="K3090" s="550">
        <v>19580000</v>
      </c>
      <c r="L3090" s="550">
        <v>19550000</v>
      </c>
      <c r="M3090" s="550">
        <v>19550000</v>
      </c>
      <c r="N3090" s="550">
        <v>0</v>
      </c>
      <c r="O3090" s="550">
        <v>0</v>
      </c>
      <c r="P3090" s="550">
        <v>0</v>
      </c>
      <c r="Q3090" s="550">
        <v>0</v>
      </c>
      <c r="R3090" s="550">
        <v>30000</v>
      </c>
    </row>
    <row r="3091" spans="1:18">
      <c r="A3091" s="626" t="s">
        <v>1804</v>
      </c>
      <c r="B3091" s="626" t="s">
        <v>2429</v>
      </c>
      <c r="C3091" s="550">
        <v>196000000</v>
      </c>
      <c r="D3091" s="550">
        <v>0</v>
      </c>
      <c r="E3091" s="550">
        <v>0</v>
      </c>
      <c r="F3091" s="550">
        <v>-71460000</v>
      </c>
      <c r="G3091" s="550">
        <v>0</v>
      </c>
      <c r="H3091" s="550">
        <v>0</v>
      </c>
      <c r="I3091" s="550">
        <v>-6500000</v>
      </c>
      <c r="J3091" s="550">
        <v>-77960000</v>
      </c>
      <c r="K3091" s="550">
        <v>118040000</v>
      </c>
      <c r="L3091" s="550">
        <v>117597680</v>
      </c>
      <c r="M3091" s="550">
        <v>117597680</v>
      </c>
      <c r="N3091" s="550">
        <v>0</v>
      </c>
      <c r="O3091" s="550">
        <v>0</v>
      </c>
      <c r="P3091" s="550">
        <v>0</v>
      </c>
      <c r="Q3091" s="550">
        <v>0</v>
      </c>
      <c r="R3091" s="550">
        <v>442320</v>
      </c>
    </row>
    <row r="3092" spans="1:18">
      <c r="A3092" s="622" t="s">
        <v>1805</v>
      </c>
      <c r="B3092" s="622" t="s">
        <v>321</v>
      </c>
      <c r="C3092" s="551">
        <v>118900000</v>
      </c>
      <c r="D3092" s="551">
        <v>0</v>
      </c>
      <c r="E3092" s="551">
        <v>0</v>
      </c>
      <c r="F3092" s="551">
        <v>-24000000</v>
      </c>
      <c r="G3092" s="551">
        <v>0</v>
      </c>
      <c r="H3092" s="551">
        <v>0</v>
      </c>
      <c r="I3092" s="551">
        <v>-8000000</v>
      </c>
      <c r="J3092" s="551">
        <v>-32000000</v>
      </c>
      <c r="K3092" s="551">
        <v>86900000</v>
      </c>
      <c r="L3092" s="551">
        <v>86812260</v>
      </c>
      <c r="M3092" s="551">
        <v>86812260</v>
      </c>
      <c r="N3092" s="551">
        <v>0</v>
      </c>
      <c r="O3092" s="551">
        <v>0</v>
      </c>
      <c r="P3092" s="551">
        <v>0</v>
      </c>
      <c r="Q3092" s="551">
        <v>0</v>
      </c>
      <c r="R3092" s="551">
        <v>87740</v>
      </c>
    </row>
    <row r="3093" spans="1:18">
      <c r="A3093" s="626" t="s">
        <v>1806</v>
      </c>
      <c r="B3093" s="626" t="s">
        <v>144</v>
      </c>
      <c r="C3093" s="550">
        <v>30000000</v>
      </c>
      <c r="D3093" s="550">
        <v>0</v>
      </c>
      <c r="E3093" s="550">
        <v>0</v>
      </c>
      <c r="F3093" s="550">
        <v>-10800000</v>
      </c>
      <c r="G3093" s="550"/>
      <c r="H3093" s="550">
        <v>0</v>
      </c>
      <c r="I3093" s="550"/>
      <c r="J3093" s="550">
        <v>-10800000</v>
      </c>
      <c r="K3093" s="550">
        <v>19200000</v>
      </c>
      <c r="L3093" s="550">
        <v>19158000</v>
      </c>
      <c r="M3093" s="550">
        <v>19158000</v>
      </c>
      <c r="N3093" s="550">
        <v>0</v>
      </c>
      <c r="O3093" s="550">
        <v>0</v>
      </c>
      <c r="P3093" s="550">
        <v>0</v>
      </c>
      <c r="Q3093" s="550">
        <v>0</v>
      </c>
      <c r="R3093" s="550">
        <v>42000</v>
      </c>
    </row>
    <row r="3094" spans="1:18">
      <c r="A3094" s="626" t="s">
        <v>1806</v>
      </c>
      <c r="B3094" s="626" t="s">
        <v>204</v>
      </c>
      <c r="C3094" s="550">
        <v>49000000</v>
      </c>
      <c r="D3094" s="550">
        <v>0</v>
      </c>
      <c r="E3094" s="550">
        <v>0</v>
      </c>
      <c r="F3094" s="550">
        <v>-6400000</v>
      </c>
      <c r="G3094" s="550"/>
      <c r="H3094" s="550">
        <v>0</v>
      </c>
      <c r="I3094" s="550"/>
      <c r="J3094" s="550">
        <v>-6400000</v>
      </c>
      <c r="K3094" s="550">
        <v>42600000</v>
      </c>
      <c r="L3094" s="550">
        <v>42568360</v>
      </c>
      <c r="M3094" s="550">
        <v>42568360</v>
      </c>
      <c r="N3094" s="550">
        <v>0</v>
      </c>
      <c r="O3094" s="550">
        <v>0</v>
      </c>
      <c r="P3094" s="550">
        <v>0</v>
      </c>
      <c r="Q3094" s="550">
        <v>0</v>
      </c>
      <c r="R3094" s="550">
        <v>31640</v>
      </c>
    </row>
    <row r="3095" spans="1:18">
      <c r="A3095" s="626" t="s">
        <v>1806</v>
      </c>
      <c r="B3095" s="626" t="s">
        <v>220</v>
      </c>
      <c r="C3095" s="550">
        <v>30000000</v>
      </c>
      <c r="D3095" s="550">
        <v>0</v>
      </c>
      <c r="E3095" s="550">
        <v>0</v>
      </c>
      <c r="F3095" s="550">
        <v>-4900000</v>
      </c>
      <c r="G3095" s="550"/>
      <c r="H3095" s="550">
        <v>0</v>
      </c>
      <c r="I3095" s="550"/>
      <c r="J3095" s="550">
        <v>-4900000</v>
      </c>
      <c r="K3095" s="550">
        <v>25100000</v>
      </c>
      <c r="L3095" s="550">
        <v>25085900</v>
      </c>
      <c r="M3095" s="550">
        <v>25085900</v>
      </c>
      <c r="N3095" s="550">
        <v>0</v>
      </c>
      <c r="O3095" s="550">
        <v>0</v>
      </c>
      <c r="P3095" s="550">
        <v>0</v>
      </c>
      <c r="Q3095" s="550">
        <v>0</v>
      </c>
      <c r="R3095" s="550">
        <v>14100</v>
      </c>
    </row>
    <row r="3096" spans="1:18">
      <c r="A3096" s="626" t="s">
        <v>1806</v>
      </c>
      <c r="B3096" s="626" t="s">
        <v>206</v>
      </c>
      <c r="C3096" s="550">
        <v>9900000</v>
      </c>
      <c r="D3096" s="550">
        <v>0</v>
      </c>
      <c r="E3096" s="550">
        <v>0</v>
      </c>
      <c r="F3096" s="550">
        <v>-1900000</v>
      </c>
      <c r="G3096" s="550"/>
      <c r="H3096" s="550">
        <v>0</v>
      </c>
      <c r="I3096" s="550">
        <v>-8000000</v>
      </c>
      <c r="J3096" s="550">
        <v>-9900000</v>
      </c>
      <c r="K3096" s="550">
        <v>0</v>
      </c>
      <c r="L3096" s="550">
        <v>0</v>
      </c>
      <c r="M3096" s="550">
        <v>0</v>
      </c>
      <c r="N3096" s="550">
        <v>0</v>
      </c>
      <c r="O3096" s="550">
        <v>0</v>
      </c>
      <c r="P3096" s="550">
        <v>0</v>
      </c>
      <c r="Q3096" s="550">
        <v>0</v>
      </c>
      <c r="R3096" s="550">
        <v>0</v>
      </c>
    </row>
    <row r="3097" spans="1:18">
      <c r="A3097" s="622" t="s">
        <v>1805</v>
      </c>
      <c r="B3097" s="622" t="s">
        <v>1823</v>
      </c>
      <c r="C3097" s="551">
        <v>56500000</v>
      </c>
      <c r="D3097" s="551">
        <v>0</v>
      </c>
      <c r="E3097" s="551">
        <v>0</v>
      </c>
      <c r="F3097" s="551">
        <v>-44000000</v>
      </c>
      <c r="G3097" s="551">
        <v>0</v>
      </c>
      <c r="H3097" s="551">
        <v>0</v>
      </c>
      <c r="I3097" s="551">
        <v>1500000</v>
      </c>
      <c r="J3097" s="551">
        <v>-42500000</v>
      </c>
      <c r="K3097" s="551">
        <v>14000000</v>
      </c>
      <c r="L3097" s="551">
        <v>13930000</v>
      </c>
      <c r="M3097" s="551">
        <v>13930000</v>
      </c>
      <c r="N3097" s="551">
        <v>0</v>
      </c>
      <c r="O3097" s="551">
        <v>0</v>
      </c>
      <c r="P3097" s="551">
        <v>0</v>
      </c>
      <c r="Q3097" s="551">
        <v>0</v>
      </c>
      <c r="R3097" s="551">
        <v>70000</v>
      </c>
    </row>
    <row r="3098" spans="1:18">
      <c r="A3098" s="626" t="s">
        <v>1806</v>
      </c>
      <c r="B3098" s="626" t="s">
        <v>2506</v>
      </c>
      <c r="C3098" s="550">
        <v>56500000</v>
      </c>
      <c r="D3098" s="550">
        <v>0</v>
      </c>
      <c r="E3098" s="550">
        <v>0</v>
      </c>
      <c r="F3098" s="550">
        <v>-44000000</v>
      </c>
      <c r="G3098" s="550"/>
      <c r="H3098" s="550">
        <v>0</v>
      </c>
      <c r="I3098" s="550">
        <v>1500000</v>
      </c>
      <c r="J3098" s="550">
        <v>-42500000</v>
      </c>
      <c r="K3098" s="550">
        <v>14000000</v>
      </c>
      <c r="L3098" s="550">
        <v>13930000</v>
      </c>
      <c r="M3098" s="550">
        <v>13930000</v>
      </c>
      <c r="N3098" s="550">
        <v>0</v>
      </c>
      <c r="O3098" s="550">
        <v>0</v>
      </c>
      <c r="P3098" s="550">
        <v>0</v>
      </c>
      <c r="Q3098" s="550">
        <v>0</v>
      </c>
      <c r="R3098" s="550">
        <v>70000</v>
      </c>
    </row>
    <row r="3099" spans="1:18">
      <c r="A3099" s="622" t="s">
        <v>1805</v>
      </c>
      <c r="B3099" s="622" t="s">
        <v>192</v>
      </c>
      <c r="C3099" s="551">
        <v>600000</v>
      </c>
      <c r="D3099" s="551">
        <v>0</v>
      </c>
      <c r="E3099" s="551">
        <v>0</v>
      </c>
      <c r="F3099" s="551">
        <v>-290000</v>
      </c>
      <c r="G3099" s="551">
        <v>0</v>
      </c>
      <c r="H3099" s="551">
        <v>0</v>
      </c>
      <c r="I3099" s="551">
        <v>1000000</v>
      </c>
      <c r="J3099" s="551">
        <v>710000</v>
      </c>
      <c r="K3099" s="551">
        <v>1310000</v>
      </c>
      <c r="L3099" s="551">
        <v>1301040</v>
      </c>
      <c r="M3099" s="551">
        <v>1301040</v>
      </c>
      <c r="N3099" s="551">
        <v>0</v>
      </c>
      <c r="O3099" s="551">
        <v>0</v>
      </c>
      <c r="P3099" s="551">
        <v>0</v>
      </c>
      <c r="Q3099" s="551">
        <v>0</v>
      </c>
      <c r="R3099" s="551">
        <v>8960</v>
      </c>
    </row>
    <row r="3100" spans="1:18">
      <c r="A3100" s="626" t="s">
        <v>1806</v>
      </c>
      <c r="B3100" s="626" t="s">
        <v>226</v>
      </c>
      <c r="C3100" s="550">
        <v>600000</v>
      </c>
      <c r="D3100" s="550">
        <v>0</v>
      </c>
      <c r="E3100" s="550">
        <v>0</v>
      </c>
      <c r="F3100" s="550">
        <v>-290000</v>
      </c>
      <c r="G3100" s="550"/>
      <c r="H3100" s="550">
        <v>0</v>
      </c>
      <c r="I3100" s="550">
        <v>1000000</v>
      </c>
      <c r="J3100" s="550">
        <v>710000</v>
      </c>
      <c r="K3100" s="550">
        <v>1310000</v>
      </c>
      <c r="L3100" s="550">
        <v>1301040</v>
      </c>
      <c r="M3100" s="550">
        <v>1301040</v>
      </c>
      <c r="N3100" s="550">
        <v>0</v>
      </c>
      <c r="O3100" s="550">
        <v>0</v>
      </c>
      <c r="P3100" s="550">
        <v>0</v>
      </c>
      <c r="Q3100" s="550">
        <v>0</v>
      </c>
      <c r="R3100" s="550">
        <v>8960</v>
      </c>
    </row>
    <row r="3101" spans="1:18">
      <c r="A3101" s="622" t="s">
        <v>1805</v>
      </c>
      <c r="B3101" s="622" t="s">
        <v>322</v>
      </c>
      <c r="C3101" s="551">
        <v>8000000</v>
      </c>
      <c r="D3101" s="551">
        <v>0</v>
      </c>
      <c r="E3101" s="551">
        <v>0</v>
      </c>
      <c r="F3101" s="551">
        <v>-2200000</v>
      </c>
      <c r="G3101" s="551">
        <v>0</v>
      </c>
      <c r="H3101" s="551">
        <v>0</v>
      </c>
      <c r="I3101" s="551">
        <v>-1000000</v>
      </c>
      <c r="J3101" s="551">
        <v>-3200000</v>
      </c>
      <c r="K3101" s="551">
        <v>4800000</v>
      </c>
      <c r="L3101" s="551">
        <v>4746300</v>
      </c>
      <c r="M3101" s="551">
        <v>4746300</v>
      </c>
      <c r="N3101" s="551">
        <v>0</v>
      </c>
      <c r="O3101" s="551">
        <v>0</v>
      </c>
      <c r="P3101" s="551">
        <v>0</v>
      </c>
      <c r="Q3101" s="551">
        <v>0</v>
      </c>
      <c r="R3101" s="551">
        <v>53700</v>
      </c>
    </row>
    <row r="3102" spans="1:18">
      <c r="A3102" s="626" t="s">
        <v>1806</v>
      </c>
      <c r="B3102" s="626" t="s">
        <v>323</v>
      </c>
      <c r="C3102" s="550">
        <v>8000000</v>
      </c>
      <c r="D3102" s="550">
        <v>0</v>
      </c>
      <c r="E3102" s="550">
        <v>0</v>
      </c>
      <c r="F3102" s="550">
        <v>-2200000</v>
      </c>
      <c r="G3102" s="550"/>
      <c r="H3102" s="550">
        <v>0</v>
      </c>
      <c r="I3102" s="550">
        <v>-1000000</v>
      </c>
      <c r="J3102" s="550">
        <v>-3200000</v>
      </c>
      <c r="K3102" s="550">
        <v>4800000</v>
      </c>
      <c r="L3102" s="550">
        <v>4746300</v>
      </c>
      <c r="M3102" s="550">
        <v>4746300</v>
      </c>
      <c r="N3102" s="550">
        <v>0</v>
      </c>
      <c r="O3102" s="550">
        <v>0</v>
      </c>
      <c r="P3102" s="550">
        <v>0</v>
      </c>
      <c r="Q3102" s="550">
        <v>0</v>
      </c>
      <c r="R3102" s="550">
        <v>53700</v>
      </c>
    </row>
    <row r="3103" spans="1:18">
      <c r="A3103" s="622" t="s">
        <v>1805</v>
      </c>
      <c r="B3103" s="622" t="s">
        <v>147</v>
      </c>
      <c r="C3103" s="551">
        <v>12000000</v>
      </c>
      <c r="D3103" s="551">
        <v>0</v>
      </c>
      <c r="E3103" s="551">
        <v>0</v>
      </c>
      <c r="F3103" s="551">
        <v>-970000</v>
      </c>
      <c r="G3103" s="551">
        <v>0</v>
      </c>
      <c r="H3103" s="551">
        <v>0</v>
      </c>
      <c r="I3103" s="551">
        <v>0</v>
      </c>
      <c r="J3103" s="551">
        <v>-970000</v>
      </c>
      <c r="K3103" s="551">
        <v>11030000</v>
      </c>
      <c r="L3103" s="551">
        <v>10808080</v>
      </c>
      <c r="M3103" s="551">
        <v>10808080</v>
      </c>
      <c r="N3103" s="551">
        <v>0</v>
      </c>
      <c r="O3103" s="551">
        <v>0</v>
      </c>
      <c r="P3103" s="551">
        <v>0</v>
      </c>
      <c r="Q3103" s="551">
        <v>0</v>
      </c>
      <c r="R3103" s="551">
        <v>221920</v>
      </c>
    </row>
    <row r="3104" spans="1:18">
      <c r="A3104" s="626" t="s">
        <v>1806</v>
      </c>
      <c r="B3104" s="626" t="s">
        <v>149</v>
      </c>
      <c r="C3104" s="550">
        <v>2000000</v>
      </c>
      <c r="D3104" s="550">
        <v>0</v>
      </c>
      <c r="E3104" s="550">
        <v>0</v>
      </c>
      <c r="F3104" s="550">
        <v>-970000</v>
      </c>
      <c r="G3104" s="550"/>
      <c r="H3104" s="550">
        <v>0</v>
      </c>
      <c r="I3104" s="550"/>
      <c r="J3104" s="550">
        <v>-970000</v>
      </c>
      <c r="K3104" s="550">
        <v>1030000</v>
      </c>
      <c r="L3104" s="550">
        <v>1021710</v>
      </c>
      <c r="M3104" s="550">
        <v>1021710</v>
      </c>
      <c r="N3104" s="550">
        <v>0</v>
      </c>
      <c r="O3104" s="550">
        <v>0</v>
      </c>
      <c r="P3104" s="550">
        <v>0</v>
      </c>
      <c r="Q3104" s="550">
        <v>0</v>
      </c>
      <c r="R3104" s="550">
        <v>8290</v>
      </c>
    </row>
    <row r="3105" spans="1:18">
      <c r="A3105" s="626" t="s">
        <v>1806</v>
      </c>
      <c r="B3105" s="626" t="s">
        <v>148</v>
      </c>
      <c r="C3105" s="550">
        <v>10000000</v>
      </c>
      <c r="D3105" s="550">
        <v>0</v>
      </c>
      <c r="E3105" s="550">
        <v>0</v>
      </c>
      <c r="F3105" s="550">
        <v>0</v>
      </c>
      <c r="G3105" s="550"/>
      <c r="H3105" s="550">
        <v>0</v>
      </c>
      <c r="I3105" s="550"/>
      <c r="J3105" s="550">
        <v>0</v>
      </c>
      <c r="K3105" s="550">
        <v>10000000</v>
      </c>
      <c r="L3105" s="550">
        <v>9786370</v>
      </c>
      <c r="M3105" s="550">
        <v>9786370</v>
      </c>
      <c r="N3105" s="550">
        <v>0</v>
      </c>
      <c r="O3105" s="550">
        <v>0</v>
      </c>
      <c r="P3105" s="550">
        <v>0</v>
      </c>
      <c r="Q3105" s="550">
        <v>0</v>
      </c>
      <c r="R3105" s="550">
        <v>213630</v>
      </c>
    </row>
    <row r="3106" spans="1:18">
      <c r="A3106" s="626" t="s">
        <v>1804</v>
      </c>
      <c r="B3106" s="626" t="s">
        <v>2431</v>
      </c>
      <c r="C3106" s="550">
        <v>186300000</v>
      </c>
      <c r="D3106" s="550">
        <v>0</v>
      </c>
      <c r="E3106" s="550">
        <v>0</v>
      </c>
      <c r="F3106" s="550">
        <v>88350000</v>
      </c>
      <c r="G3106" s="550">
        <v>0</v>
      </c>
      <c r="H3106" s="550">
        <v>0</v>
      </c>
      <c r="I3106" s="550">
        <v>17000000</v>
      </c>
      <c r="J3106" s="550">
        <v>105350000</v>
      </c>
      <c r="K3106" s="550">
        <v>291650000</v>
      </c>
      <c r="L3106" s="550">
        <v>291536650</v>
      </c>
      <c r="M3106" s="550">
        <v>291536650</v>
      </c>
      <c r="N3106" s="550">
        <v>0</v>
      </c>
      <c r="O3106" s="550">
        <v>0</v>
      </c>
      <c r="P3106" s="550">
        <v>0</v>
      </c>
      <c r="Q3106" s="550">
        <v>0</v>
      </c>
      <c r="R3106" s="550">
        <v>113350</v>
      </c>
    </row>
    <row r="3107" spans="1:18">
      <c r="A3107" s="622" t="s">
        <v>1805</v>
      </c>
      <c r="B3107" s="622" t="s">
        <v>321</v>
      </c>
      <c r="C3107" s="551">
        <v>113420000</v>
      </c>
      <c r="D3107" s="551">
        <v>0</v>
      </c>
      <c r="E3107" s="551">
        <v>0</v>
      </c>
      <c r="F3107" s="551">
        <v>110450000</v>
      </c>
      <c r="G3107" s="551">
        <v>0</v>
      </c>
      <c r="H3107" s="551">
        <v>0</v>
      </c>
      <c r="I3107" s="551">
        <v>17000000</v>
      </c>
      <c r="J3107" s="551">
        <v>127450000</v>
      </c>
      <c r="K3107" s="551">
        <v>240870000</v>
      </c>
      <c r="L3107" s="551">
        <v>240795000</v>
      </c>
      <c r="M3107" s="551">
        <v>240795000</v>
      </c>
      <c r="N3107" s="551">
        <v>0</v>
      </c>
      <c r="O3107" s="551">
        <v>0</v>
      </c>
      <c r="P3107" s="551">
        <v>0</v>
      </c>
      <c r="Q3107" s="551">
        <v>0</v>
      </c>
      <c r="R3107" s="551">
        <v>75000</v>
      </c>
    </row>
    <row r="3108" spans="1:18">
      <c r="A3108" s="626" t="s">
        <v>1806</v>
      </c>
      <c r="B3108" s="626" t="s">
        <v>144</v>
      </c>
      <c r="C3108" s="550">
        <v>3000000</v>
      </c>
      <c r="D3108" s="550">
        <v>0</v>
      </c>
      <c r="E3108" s="550">
        <v>0</v>
      </c>
      <c r="F3108" s="550">
        <v>-790000</v>
      </c>
      <c r="G3108" s="550"/>
      <c r="H3108" s="550">
        <v>0</v>
      </c>
      <c r="I3108" s="550"/>
      <c r="J3108" s="550">
        <v>-790000</v>
      </c>
      <c r="K3108" s="550">
        <v>2210000</v>
      </c>
      <c r="L3108" s="550">
        <v>2205000</v>
      </c>
      <c r="M3108" s="550">
        <v>2205000</v>
      </c>
      <c r="N3108" s="550">
        <v>0</v>
      </c>
      <c r="O3108" s="550">
        <v>0</v>
      </c>
      <c r="P3108" s="550">
        <v>0</v>
      </c>
      <c r="Q3108" s="550">
        <v>0</v>
      </c>
      <c r="R3108" s="550">
        <v>5000</v>
      </c>
    </row>
    <row r="3109" spans="1:18">
      <c r="A3109" s="626" t="s">
        <v>1806</v>
      </c>
      <c r="B3109" s="626" t="s">
        <v>220</v>
      </c>
      <c r="C3109" s="550">
        <v>110420000</v>
      </c>
      <c r="D3109" s="550">
        <v>0</v>
      </c>
      <c r="E3109" s="550">
        <v>0</v>
      </c>
      <c r="F3109" s="550">
        <v>111240000</v>
      </c>
      <c r="G3109" s="550"/>
      <c r="H3109" s="550">
        <v>0</v>
      </c>
      <c r="I3109" s="550">
        <v>17000000</v>
      </c>
      <c r="J3109" s="550">
        <v>128240000</v>
      </c>
      <c r="K3109" s="550">
        <v>238660000</v>
      </c>
      <c r="L3109" s="550">
        <v>238590000</v>
      </c>
      <c r="M3109" s="550">
        <v>238590000</v>
      </c>
      <c r="N3109" s="550">
        <v>0</v>
      </c>
      <c r="O3109" s="550">
        <v>0</v>
      </c>
      <c r="P3109" s="550">
        <v>0</v>
      </c>
      <c r="Q3109" s="550">
        <v>0</v>
      </c>
      <c r="R3109" s="550">
        <v>70000</v>
      </c>
    </row>
    <row r="3110" spans="1:18">
      <c r="A3110" s="622" t="s">
        <v>1805</v>
      </c>
      <c r="B3110" s="622" t="s">
        <v>1823</v>
      </c>
      <c r="C3110" s="551">
        <v>62880000</v>
      </c>
      <c r="D3110" s="551">
        <v>0</v>
      </c>
      <c r="E3110" s="551">
        <v>0</v>
      </c>
      <c r="F3110" s="551">
        <v>-19800000</v>
      </c>
      <c r="G3110" s="551">
        <v>0</v>
      </c>
      <c r="H3110" s="551">
        <v>0</v>
      </c>
      <c r="I3110" s="551">
        <v>0</v>
      </c>
      <c r="J3110" s="551">
        <v>-19800000</v>
      </c>
      <c r="K3110" s="551">
        <v>43080000</v>
      </c>
      <c r="L3110" s="551">
        <v>43080000</v>
      </c>
      <c r="M3110" s="551">
        <v>43080000</v>
      </c>
      <c r="N3110" s="551">
        <v>0</v>
      </c>
      <c r="O3110" s="551">
        <v>0</v>
      </c>
      <c r="P3110" s="551">
        <v>0</v>
      </c>
      <c r="Q3110" s="551">
        <v>0</v>
      </c>
      <c r="R3110" s="551">
        <v>0</v>
      </c>
    </row>
    <row r="3111" spans="1:18">
      <c r="A3111" s="626" t="s">
        <v>1806</v>
      </c>
      <c r="B3111" s="626" t="s">
        <v>2506</v>
      </c>
      <c r="C3111" s="550">
        <v>62880000</v>
      </c>
      <c r="D3111" s="550">
        <v>0</v>
      </c>
      <c r="E3111" s="550">
        <v>0</v>
      </c>
      <c r="F3111" s="550">
        <v>-19800000</v>
      </c>
      <c r="G3111" s="550"/>
      <c r="H3111" s="550">
        <v>0</v>
      </c>
      <c r="I3111" s="550"/>
      <c r="J3111" s="550">
        <v>-19800000</v>
      </c>
      <c r="K3111" s="550">
        <v>43080000</v>
      </c>
      <c r="L3111" s="550">
        <v>43080000</v>
      </c>
      <c r="M3111" s="550">
        <v>43080000</v>
      </c>
      <c r="N3111" s="550">
        <v>0</v>
      </c>
      <c r="O3111" s="550">
        <v>0</v>
      </c>
      <c r="P3111" s="550">
        <v>0</v>
      </c>
      <c r="Q3111" s="550">
        <v>0</v>
      </c>
      <c r="R3111" s="550">
        <v>0</v>
      </c>
    </row>
    <row r="3112" spans="1:18">
      <c r="A3112" s="622" t="s">
        <v>1805</v>
      </c>
      <c r="B3112" s="622" t="s">
        <v>159</v>
      </c>
      <c r="C3112" s="551">
        <v>4000000</v>
      </c>
      <c r="D3112" s="551">
        <v>0</v>
      </c>
      <c r="E3112" s="551">
        <v>0</v>
      </c>
      <c r="F3112" s="551">
        <v>-1200000</v>
      </c>
      <c r="G3112" s="551">
        <v>0</v>
      </c>
      <c r="H3112" s="551">
        <v>0</v>
      </c>
      <c r="I3112" s="551">
        <v>0</v>
      </c>
      <c r="J3112" s="551">
        <v>-1200000</v>
      </c>
      <c r="K3112" s="551">
        <v>2800000</v>
      </c>
      <c r="L3112" s="551">
        <v>2785790</v>
      </c>
      <c r="M3112" s="551">
        <v>2785790</v>
      </c>
      <c r="N3112" s="551">
        <v>0</v>
      </c>
      <c r="O3112" s="551">
        <v>0</v>
      </c>
      <c r="P3112" s="551">
        <v>0</v>
      </c>
      <c r="Q3112" s="551">
        <v>0</v>
      </c>
      <c r="R3112" s="551">
        <v>14210</v>
      </c>
    </row>
    <row r="3113" spans="1:18">
      <c r="A3113" s="626" t="s">
        <v>1806</v>
      </c>
      <c r="B3113" s="626" t="s">
        <v>159</v>
      </c>
      <c r="C3113" s="550">
        <v>4000000</v>
      </c>
      <c r="D3113" s="550">
        <v>0</v>
      </c>
      <c r="E3113" s="550">
        <v>0</v>
      </c>
      <c r="F3113" s="550">
        <v>-1200000</v>
      </c>
      <c r="G3113" s="550"/>
      <c r="H3113" s="550">
        <v>0</v>
      </c>
      <c r="I3113" s="550"/>
      <c r="J3113" s="550">
        <v>-1200000</v>
      </c>
      <c r="K3113" s="550">
        <v>2800000</v>
      </c>
      <c r="L3113" s="550">
        <v>2785790</v>
      </c>
      <c r="M3113" s="550">
        <v>2785790</v>
      </c>
      <c r="N3113" s="550">
        <v>0</v>
      </c>
      <c r="O3113" s="550">
        <v>0</v>
      </c>
      <c r="P3113" s="550">
        <v>0</v>
      </c>
      <c r="Q3113" s="550">
        <v>0</v>
      </c>
      <c r="R3113" s="550">
        <v>14210</v>
      </c>
    </row>
    <row r="3114" spans="1:18">
      <c r="A3114" s="622" t="s">
        <v>1805</v>
      </c>
      <c r="B3114" s="622" t="s">
        <v>1897</v>
      </c>
      <c r="C3114" s="551">
        <v>6000000</v>
      </c>
      <c r="D3114" s="551">
        <v>0</v>
      </c>
      <c r="E3114" s="551">
        <v>0</v>
      </c>
      <c r="F3114" s="551">
        <v>-1100000</v>
      </c>
      <c r="G3114" s="551">
        <v>0</v>
      </c>
      <c r="H3114" s="551">
        <v>0</v>
      </c>
      <c r="I3114" s="551">
        <v>0</v>
      </c>
      <c r="J3114" s="551">
        <v>-1100000</v>
      </c>
      <c r="K3114" s="551">
        <v>4900000</v>
      </c>
      <c r="L3114" s="551">
        <v>4875860</v>
      </c>
      <c r="M3114" s="551">
        <v>4875860</v>
      </c>
      <c r="N3114" s="551">
        <v>0</v>
      </c>
      <c r="O3114" s="551">
        <v>0</v>
      </c>
      <c r="P3114" s="551">
        <v>0</v>
      </c>
      <c r="Q3114" s="551">
        <v>0</v>
      </c>
      <c r="R3114" s="551">
        <v>24140</v>
      </c>
    </row>
    <row r="3115" spans="1:18">
      <c r="A3115" s="626" t="s">
        <v>1806</v>
      </c>
      <c r="B3115" s="626" t="s">
        <v>1897</v>
      </c>
      <c r="C3115" s="550">
        <v>6000000</v>
      </c>
      <c r="D3115" s="550">
        <v>0</v>
      </c>
      <c r="E3115" s="550">
        <v>0</v>
      </c>
      <c r="F3115" s="550">
        <v>-1100000</v>
      </c>
      <c r="G3115" s="550"/>
      <c r="H3115" s="550">
        <v>0</v>
      </c>
      <c r="I3115" s="550"/>
      <c r="J3115" s="550">
        <v>-1100000</v>
      </c>
      <c r="K3115" s="550">
        <v>4900000</v>
      </c>
      <c r="L3115" s="550">
        <v>4875860</v>
      </c>
      <c r="M3115" s="550">
        <v>4875860</v>
      </c>
      <c r="N3115" s="550">
        <v>0</v>
      </c>
      <c r="O3115" s="550">
        <v>0</v>
      </c>
      <c r="P3115" s="550">
        <v>0</v>
      </c>
      <c r="Q3115" s="550">
        <v>0</v>
      </c>
      <c r="R3115" s="550">
        <v>24140</v>
      </c>
    </row>
    <row r="3116" spans="1:18">
      <c r="A3116" s="626" t="s">
        <v>1804</v>
      </c>
      <c r="B3116" s="626" t="s">
        <v>2432</v>
      </c>
      <c r="C3116" s="550">
        <v>42840000</v>
      </c>
      <c r="D3116" s="550">
        <v>0</v>
      </c>
      <c r="E3116" s="550">
        <v>0</v>
      </c>
      <c r="F3116" s="550">
        <v>0</v>
      </c>
      <c r="G3116" s="550">
        <v>0</v>
      </c>
      <c r="H3116" s="550">
        <v>0</v>
      </c>
      <c r="I3116" s="550">
        <v>0</v>
      </c>
      <c r="J3116" s="550">
        <v>0</v>
      </c>
      <c r="K3116" s="550">
        <v>42840000</v>
      </c>
      <c r="L3116" s="550">
        <v>40974320</v>
      </c>
      <c r="M3116" s="550">
        <v>40974320</v>
      </c>
      <c r="N3116" s="550">
        <v>0</v>
      </c>
      <c r="O3116" s="550">
        <v>0</v>
      </c>
      <c r="P3116" s="550">
        <v>0</v>
      </c>
      <c r="Q3116" s="550">
        <v>0</v>
      </c>
      <c r="R3116" s="550">
        <v>1865680</v>
      </c>
    </row>
    <row r="3117" spans="1:18">
      <c r="A3117" s="622" t="s">
        <v>1805</v>
      </c>
      <c r="B3117" s="622" t="s">
        <v>313</v>
      </c>
      <c r="C3117" s="551">
        <v>36000000</v>
      </c>
      <c r="D3117" s="551">
        <v>0</v>
      </c>
      <c r="E3117" s="551">
        <v>0</v>
      </c>
      <c r="F3117" s="551">
        <v>0</v>
      </c>
      <c r="G3117" s="551">
        <v>0</v>
      </c>
      <c r="H3117" s="551">
        <v>0</v>
      </c>
      <c r="I3117" s="551">
        <v>0</v>
      </c>
      <c r="J3117" s="551">
        <v>0</v>
      </c>
      <c r="K3117" s="551">
        <v>36000000</v>
      </c>
      <c r="L3117" s="551">
        <v>36000000</v>
      </c>
      <c r="M3117" s="551">
        <v>36000000</v>
      </c>
      <c r="N3117" s="551">
        <v>0</v>
      </c>
      <c r="O3117" s="551">
        <v>0</v>
      </c>
      <c r="P3117" s="551">
        <v>0</v>
      </c>
      <c r="Q3117" s="551">
        <v>0</v>
      </c>
      <c r="R3117" s="551">
        <v>0</v>
      </c>
    </row>
    <row r="3118" spans="1:18">
      <c r="A3118" s="622" t="s">
        <v>1806</v>
      </c>
      <c r="B3118" s="622" t="s">
        <v>2401</v>
      </c>
      <c r="C3118" s="550">
        <v>36000000</v>
      </c>
      <c r="D3118" s="550">
        <v>0</v>
      </c>
      <c r="E3118" s="550">
        <v>0</v>
      </c>
      <c r="F3118" s="550">
        <v>0</v>
      </c>
      <c r="G3118" s="550"/>
      <c r="H3118" s="550">
        <v>0</v>
      </c>
      <c r="I3118" s="550"/>
      <c r="J3118" s="550">
        <v>0</v>
      </c>
      <c r="K3118" s="550">
        <v>36000000</v>
      </c>
      <c r="L3118" s="550">
        <v>36000000</v>
      </c>
      <c r="M3118" s="550">
        <v>36000000</v>
      </c>
      <c r="N3118" s="550">
        <v>0</v>
      </c>
      <c r="O3118" s="550">
        <v>0</v>
      </c>
      <c r="P3118" s="550">
        <v>0</v>
      </c>
      <c r="Q3118" s="550">
        <v>0</v>
      </c>
      <c r="R3118" s="550">
        <v>0</v>
      </c>
    </row>
    <row r="3119" spans="1:18">
      <c r="A3119" s="622" t="s">
        <v>1805</v>
      </c>
      <c r="B3119" s="622" t="s">
        <v>2592</v>
      </c>
      <c r="C3119" s="551">
        <v>3000000</v>
      </c>
      <c r="D3119" s="551">
        <v>0</v>
      </c>
      <c r="E3119" s="551">
        <v>0</v>
      </c>
      <c r="F3119" s="551">
        <v>0</v>
      </c>
      <c r="G3119" s="551">
        <v>0</v>
      </c>
      <c r="H3119" s="551">
        <v>0</v>
      </c>
      <c r="I3119" s="551">
        <v>0</v>
      </c>
      <c r="J3119" s="551">
        <v>0</v>
      </c>
      <c r="K3119" s="551">
        <v>3000000</v>
      </c>
      <c r="L3119" s="551">
        <v>1500000</v>
      </c>
      <c r="M3119" s="551">
        <v>1500000</v>
      </c>
      <c r="N3119" s="551">
        <v>0</v>
      </c>
      <c r="O3119" s="551">
        <v>0</v>
      </c>
      <c r="P3119" s="551">
        <v>0</v>
      </c>
      <c r="Q3119" s="551">
        <v>0</v>
      </c>
      <c r="R3119" s="551">
        <v>1500000</v>
      </c>
    </row>
    <row r="3120" spans="1:18">
      <c r="A3120" s="626" t="s">
        <v>1806</v>
      </c>
      <c r="B3120" s="626" t="s">
        <v>2592</v>
      </c>
      <c r="C3120" s="550">
        <v>3000000</v>
      </c>
      <c r="D3120" s="550">
        <v>0</v>
      </c>
      <c r="E3120" s="550">
        <v>0</v>
      </c>
      <c r="F3120" s="550">
        <v>0</v>
      </c>
      <c r="G3120" s="550"/>
      <c r="H3120" s="550">
        <v>0</v>
      </c>
      <c r="I3120" s="550"/>
      <c r="J3120" s="550">
        <v>0</v>
      </c>
      <c r="K3120" s="550">
        <v>3000000</v>
      </c>
      <c r="L3120" s="550">
        <v>1500000</v>
      </c>
      <c r="M3120" s="550">
        <v>1500000</v>
      </c>
      <c r="N3120" s="550">
        <v>0</v>
      </c>
      <c r="O3120" s="550">
        <v>0</v>
      </c>
      <c r="P3120" s="550">
        <v>0</v>
      </c>
      <c r="Q3120" s="550">
        <v>0</v>
      </c>
      <c r="R3120" s="550">
        <v>1500000</v>
      </c>
    </row>
    <row r="3121" spans="1:18">
      <c r="A3121" s="622" t="s">
        <v>1805</v>
      </c>
      <c r="B3121" s="622" t="s">
        <v>298</v>
      </c>
      <c r="C3121" s="551">
        <v>3840000</v>
      </c>
      <c r="D3121" s="551">
        <v>0</v>
      </c>
      <c r="E3121" s="551">
        <v>0</v>
      </c>
      <c r="F3121" s="551">
        <v>0</v>
      </c>
      <c r="G3121" s="551">
        <v>0</v>
      </c>
      <c r="H3121" s="551">
        <v>0</v>
      </c>
      <c r="I3121" s="551">
        <v>0</v>
      </c>
      <c r="J3121" s="551">
        <v>0</v>
      </c>
      <c r="K3121" s="551">
        <v>3840000</v>
      </c>
      <c r="L3121" s="551">
        <v>3474320</v>
      </c>
      <c r="M3121" s="551">
        <v>3474320</v>
      </c>
      <c r="N3121" s="551">
        <v>0</v>
      </c>
      <c r="O3121" s="551">
        <v>0</v>
      </c>
      <c r="P3121" s="551">
        <v>0</v>
      </c>
      <c r="Q3121" s="551">
        <v>0</v>
      </c>
      <c r="R3121" s="551">
        <v>365680</v>
      </c>
    </row>
    <row r="3122" spans="1:18">
      <c r="A3122" s="626" t="s">
        <v>1806</v>
      </c>
      <c r="B3122" s="626" t="s">
        <v>2404</v>
      </c>
      <c r="C3122" s="550">
        <v>120000</v>
      </c>
      <c r="D3122" s="550">
        <v>0</v>
      </c>
      <c r="E3122" s="550">
        <v>0</v>
      </c>
      <c r="F3122" s="550">
        <v>0</v>
      </c>
      <c r="G3122" s="550"/>
      <c r="H3122" s="550">
        <v>0</v>
      </c>
      <c r="I3122" s="550"/>
      <c r="J3122" s="550">
        <v>0</v>
      </c>
      <c r="K3122" s="550">
        <v>120000</v>
      </c>
      <c r="L3122" s="550">
        <v>72000</v>
      </c>
      <c r="M3122" s="550">
        <v>72000</v>
      </c>
      <c r="N3122" s="550">
        <v>0</v>
      </c>
      <c r="O3122" s="550">
        <v>0</v>
      </c>
      <c r="P3122" s="550">
        <v>0</v>
      </c>
      <c r="Q3122" s="550">
        <v>0</v>
      </c>
      <c r="R3122" s="550">
        <v>48000</v>
      </c>
    </row>
    <row r="3123" spans="1:18">
      <c r="A3123" s="626" t="s">
        <v>1806</v>
      </c>
      <c r="B3123" s="626" t="s">
        <v>2602</v>
      </c>
      <c r="C3123" s="550">
        <v>1752000</v>
      </c>
      <c r="D3123" s="550">
        <v>0</v>
      </c>
      <c r="E3123" s="550">
        <v>0</v>
      </c>
      <c r="F3123" s="550">
        <v>0</v>
      </c>
      <c r="G3123" s="550"/>
      <c r="H3123" s="550">
        <v>0</v>
      </c>
      <c r="I3123" s="550"/>
      <c r="J3123" s="550">
        <v>0</v>
      </c>
      <c r="K3123" s="550">
        <v>1752000</v>
      </c>
      <c r="L3123" s="550">
        <v>1608080</v>
      </c>
      <c r="M3123" s="550">
        <v>1608080</v>
      </c>
      <c r="N3123" s="550">
        <v>0</v>
      </c>
      <c r="O3123" s="550">
        <v>0</v>
      </c>
      <c r="P3123" s="550">
        <v>0</v>
      </c>
      <c r="Q3123" s="550">
        <v>0</v>
      </c>
      <c r="R3123" s="550">
        <v>143920</v>
      </c>
    </row>
    <row r="3124" spans="1:18">
      <c r="A3124" s="626" t="s">
        <v>1806</v>
      </c>
      <c r="B3124" s="626" t="s">
        <v>2612</v>
      </c>
      <c r="C3124" s="550">
        <v>1200000</v>
      </c>
      <c r="D3124" s="550">
        <v>0</v>
      </c>
      <c r="E3124" s="550">
        <v>0</v>
      </c>
      <c r="F3124" s="550">
        <v>0</v>
      </c>
      <c r="G3124" s="550"/>
      <c r="H3124" s="550">
        <v>0</v>
      </c>
      <c r="I3124" s="550"/>
      <c r="J3124" s="550">
        <v>0</v>
      </c>
      <c r="K3124" s="550">
        <v>1200000</v>
      </c>
      <c r="L3124" s="550">
        <v>1101600</v>
      </c>
      <c r="M3124" s="550">
        <v>1101600</v>
      </c>
      <c r="N3124" s="550">
        <v>0</v>
      </c>
      <c r="O3124" s="550">
        <v>0</v>
      </c>
      <c r="P3124" s="550">
        <v>0</v>
      </c>
      <c r="Q3124" s="550">
        <v>0</v>
      </c>
      <c r="R3124" s="550">
        <v>98400</v>
      </c>
    </row>
    <row r="3125" spans="1:18">
      <c r="A3125" s="626" t="s">
        <v>1806</v>
      </c>
      <c r="B3125" s="626" t="s">
        <v>319</v>
      </c>
      <c r="C3125" s="550">
        <v>600000</v>
      </c>
      <c r="D3125" s="550">
        <v>0</v>
      </c>
      <c r="E3125" s="550">
        <v>0</v>
      </c>
      <c r="F3125" s="550">
        <v>0</v>
      </c>
      <c r="G3125" s="550"/>
      <c r="H3125" s="550">
        <v>0</v>
      </c>
      <c r="I3125" s="550"/>
      <c r="J3125" s="550">
        <v>0</v>
      </c>
      <c r="K3125" s="550">
        <v>600000</v>
      </c>
      <c r="L3125" s="550">
        <v>540000</v>
      </c>
      <c r="M3125" s="550">
        <v>540000</v>
      </c>
      <c r="N3125" s="550">
        <v>0</v>
      </c>
      <c r="O3125" s="550">
        <v>0</v>
      </c>
      <c r="P3125" s="550">
        <v>0</v>
      </c>
      <c r="Q3125" s="550">
        <v>0</v>
      </c>
      <c r="R3125" s="550">
        <v>60000</v>
      </c>
    </row>
    <row r="3126" spans="1:18">
      <c r="A3126" s="626" t="s">
        <v>1806</v>
      </c>
      <c r="B3126" s="626" t="s">
        <v>320</v>
      </c>
      <c r="C3126" s="550">
        <v>168000</v>
      </c>
      <c r="D3126" s="550">
        <v>0</v>
      </c>
      <c r="E3126" s="550">
        <v>0</v>
      </c>
      <c r="F3126" s="550">
        <v>0</v>
      </c>
      <c r="G3126" s="550"/>
      <c r="H3126" s="550">
        <v>0</v>
      </c>
      <c r="I3126" s="550"/>
      <c r="J3126" s="550">
        <v>0</v>
      </c>
      <c r="K3126" s="550">
        <v>168000</v>
      </c>
      <c r="L3126" s="550">
        <v>152640</v>
      </c>
      <c r="M3126" s="550">
        <v>152640</v>
      </c>
      <c r="N3126" s="550">
        <v>0</v>
      </c>
      <c r="O3126" s="550">
        <v>0</v>
      </c>
      <c r="P3126" s="550">
        <v>0</v>
      </c>
      <c r="Q3126" s="550">
        <v>0</v>
      </c>
      <c r="R3126" s="550">
        <v>15360</v>
      </c>
    </row>
    <row r="3127" spans="1:18">
      <c r="A3127" s="626" t="s">
        <v>1804</v>
      </c>
      <c r="B3127" s="626" t="s">
        <v>2433</v>
      </c>
      <c r="C3127" s="550">
        <v>11178000</v>
      </c>
      <c r="D3127" s="550">
        <v>0</v>
      </c>
      <c r="E3127" s="550">
        <v>0</v>
      </c>
      <c r="F3127" s="550">
        <v>0</v>
      </c>
      <c r="G3127" s="550">
        <v>0</v>
      </c>
      <c r="H3127" s="550">
        <v>0</v>
      </c>
      <c r="I3127" s="550">
        <v>0</v>
      </c>
      <c r="J3127" s="550">
        <v>0</v>
      </c>
      <c r="K3127" s="550">
        <v>11178000</v>
      </c>
      <c r="L3127" s="550">
        <v>11178000</v>
      </c>
      <c r="M3127" s="550">
        <v>11178000</v>
      </c>
      <c r="N3127" s="550">
        <v>0</v>
      </c>
      <c r="O3127" s="550">
        <v>0</v>
      </c>
      <c r="P3127" s="550">
        <v>0</v>
      </c>
      <c r="Q3127" s="550">
        <v>0</v>
      </c>
      <c r="R3127" s="550">
        <v>0</v>
      </c>
    </row>
    <row r="3128" spans="1:18">
      <c r="A3128" s="622" t="s">
        <v>1805</v>
      </c>
      <c r="B3128" s="622" t="s">
        <v>159</v>
      </c>
      <c r="C3128" s="551">
        <v>11178000</v>
      </c>
      <c r="D3128" s="551">
        <v>0</v>
      </c>
      <c r="E3128" s="551">
        <v>0</v>
      </c>
      <c r="F3128" s="551">
        <v>0</v>
      </c>
      <c r="G3128" s="551">
        <v>0</v>
      </c>
      <c r="H3128" s="551">
        <v>0</v>
      </c>
      <c r="I3128" s="551">
        <v>0</v>
      </c>
      <c r="J3128" s="551">
        <v>0</v>
      </c>
      <c r="K3128" s="551">
        <v>11178000</v>
      </c>
      <c r="L3128" s="551">
        <v>11178000</v>
      </c>
      <c r="M3128" s="551">
        <v>11178000</v>
      </c>
      <c r="N3128" s="551">
        <v>0</v>
      </c>
      <c r="O3128" s="551">
        <v>0</v>
      </c>
      <c r="P3128" s="551">
        <v>0</v>
      </c>
      <c r="Q3128" s="551">
        <v>0</v>
      </c>
      <c r="R3128" s="551">
        <v>0</v>
      </c>
    </row>
    <row r="3129" spans="1:18">
      <c r="A3129" s="626" t="s">
        <v>1806</v>
      </c>
      <c r="B3129" s="626" t="s">
        <v>159</v>
      </c>
      <c r="C3129" s="550">
        <v>11178000</v>
      </c>
      <c r="D3129" s="550">
        <v>0</v>
      </c>
      <c r="E3129" s="550">
        <v>0</v>
      </c>
      <c r="F3129" s="550">
        <v>0</v>
      </c>
      <c r="G3129" s="550"/>
      <c r="H3129" s="550">
        <v>0</v>
      </c>
      <c r="I3129" s="550"/>
      <c r="J3129" s="550">
        <v>0</v>
      </c>
      <c r="K3129" s="550">
        <v>11178000</v>
      </c>
      <c r="L3129" s="550">
        <v>11178000</v>
      </c>
      <c r="M3129" s="550">
        <v>11178000</v>
      </c>
      <c r="N3129" s="550">
        <v>0</v>
      </c>
      <c r="O3129" s="550">
        <v>0</v>
      </c>
      <c r="P3129" s="550">
        <v>0</v>
      </c>
      <c r="Q3129" s="550">
        <v>0</v>
      </c>
      <c r="R3129" s="550">
        <v>0</v>
      </c>
    </row>
    <row r="3130" spans="1:18">
      <c r="A3130" s="626" t="s">
        <v>1804</v>
      </c>
      <c r="B3130" s="626" t="s">
        <v>2434</v>
      </c>
      <c r="C3130" s="550">
        <v>4000000</v>
      </c>
      <c r="D3130" s="550">
        <v>0</v>
      </c>
      <c r="E3130" s="550">
        <v>0</v>
      </c>
      <c r="F3130" s="550">
        <v>0</v>
      </c>
      <c r="G3130" s="550">
        <v>0</v>
      </c>
      <c r="H3130" s="550">
        <v>0</v>
      </c>
      <c r="I3130" s="550">
        <v>0</v>
      </c>
      <c r="J3130" s="550">
        <v>0</v>
      </c>
      <c r="K3130" s="550">
        <v>4000000</v>
      </c>
      <c r="L3130" s="550">
        <v>4000000</v>
      </c>
      <c r="M3130" s="550">
        <v>4000000</v>
      </c>
      <c r="N3130" s="550">
        <v>0</v>
      </c>
      <c r="O3130" s="550">
        <v>0</v>
      </c>
      <c r="P3130" s="550">
        <v>0</v>
      </c>
      <c r="Q3130" s="550">
        <v>0</v>
      </c>
      <c r="R3130" s="550">
        <v>0</v>
      </c>
    </row>
    <row r="3131" spans="1:18">
      <c r="A3131" s="622" t="s">
        <v>1805</v>
      </c>
      <c r="B3131" s="622" t="s">
        <v>321</v>
      </c>
      <c r="C3131" s="551">
        <v>2000000</v>
      </c>
      <c r="D3131" s="551">
        <v>0</v>
      </c>
      <c r="E3131" s="551">
        <v>0</v>
      </c>
      <c r="F3131" s="551">
        <v>0</v>
      </c>
      <c r="G3131" s="551">
        <v>0</v>
      </c>
      <c r="H3131" s="551">
        <v>0</v>
      </c>
      <c r="I3131" s="551">
        <v>0</v>
      </c>
      <c r="J3131" s="551">
        <v>0</v>
      </c>
      <c r="K3131" s="551">
        <v>2000000</v>
      </c>
      <c r="L3131" s="551">
        <v>2000000</v>
      </c>
      <c r="M3131" s="551">
        <v>2000000</v>
      </c>
      <c r="N3131" s="551">
        <v>0</v>
      </c>
      <c r="O3131" s="551">
        <v>0</v>
      </c>
      <c r="P3131" s="551">
        <v>0</v>
      </c>
      <c r="Q3131" s="551">
        <v>0</v>
      </c>
      <c r="R3131" s="551">
        <v>0</v>
      </c>
    </row>
    <row r="3132" spans="1:18">
      <c r="A3132" s="626" t="s">
        <v>1806</v>
      </c>
      <c r="B3132" s="626" t="s">
        <v>144</v>
      </c>
      <c r="C3132" s="550">
        <v>2000000</v>
      </c>
      <c r="D3132" s="550">
        <v>0</v>
      </c>
      <c r="E3132" s="550">
        <v>0</v>
      </c>
      <c r="F3132" s="550">
        <v>0</v>
      </c>
      <c r="G3132" s="550"/>
      <c r="H3132" s="550">
        <v>0</v>
      </c>
      <c r="I3132" s="550"/>
      <c r="J3132" s="550">
        <v>0</v>
      </c>
      <c r="K3132" s="550">
        <v>2000000</v>
      </c>
      <c r="L3132" s="550">
        <v>2000000</v>
      </c>
      <c r="M3132" s="550">
        <v>2000000</v>
      </c>
      <c r="N3132" s="550">
        <v>0</v>
      </c>
      <c r="O3132" s="550">
        <v>0</v>
      </c>
      <c r="P3132" s="550">
        <v>0</v>
      </c>
      <c r="Q3132" s="550">
        <v>0</v>
      </c>
      <c r="R3132" s="550">
        <v>0</v>
      </c>
    </row>
    <row r="3133" spans="1:18">
      <c r="A3133" s="622" t="s">
        <v>1805</v>
      </c>
      <c r="B3133" s="622" t="s">
        <v>55</v>
      </c>
      <c r="C3133" s="551">
        <v>2000000</v>
      </c>
      <c r="D3133" s="551">
        <v>0</v>
      </c>
      <c r="E3133" s="551">
        <v>0</v>
      </c>
      <c r="F3133" s="551">
        <v>0</v>
      </c>
      <c r="G3133" s="551">
        <v>0</v>
      </c>
      <c r="H3133" s="551">
        <v>0</v>
      </c>
      <c r="I3133" s="551">
        <v>0</v>
      </c>
      <c r="J3133" s="551">
        <v>0</v>
      </c>
      <c r="K3133" s="551">
        <v>2000000</v>
      </c>
      <c r="L3133" s="551">
        <v>2000000</v>
      </c>
      <c r="M3133" s="551">
        <v>2000000</v>
      </c>
      <c r="N3133" s="551">
        <v>0</v>
      </c>
      <c r="O3133" s="551">
        <v>0</v>
      </c>
      <c r="P3133" s="551">
        <v>0</v>
      </c>
      <c r="Q3133" s="551">
        <v>0</v>
      </c>
      <c r="R3133" s="551">
        <v>0</v>
      </c>
    </row>
    <row r="3134" spans="1:18">
      <c r="A3134" s="626" t="s">
        <v>1806</v>
      </c>
      <c r="B3134" s="626" t="s">
        <v>1284</v>
      </c>
      <c r="C3134" s="550">
        <v>2000000</v>
      </c>
      <c r="D3134" s="550">
        <v>0</v>
      </c>
      <c r="E3134" s="550">
        <v>0</v>
      </c>
      <c r="F3134" s="550">
        <v>0</v>
      </c>
      <c r="G3134" s="550"/>
      <c r="H3134" s="550">
        <v>0</v>
      </c>
      <c r="I3134" s="550"/>
      <c r="J3134" s="550">
        <v>0</v>
      </c>
      <c r="K3134" s="550">
        <v>2000000</v>
      </c>
      <c r="L3134" s="550">
        <v>2000000</v>
      </c>
      <c r="M3134" s="550">
        <v>2000000</v>
      </c>
      <c r="N3134" s="550">
        <v>0</v>
      </c>
      <c r="O3134" s="550">
        <v>0</v>
      </c>
      <c r="P3134" s="550">
        <v>0</v>
      </c>
      <c r="Q3134" s="550">
        <v>0</v>
      </c>
      <c r="R3134" s="550">
        <v>0</v>
      </c>
    </row>
    <row r="3135" spans="1:18">
      <c r="A3135" s="626" t="s">
        <v>1803</v>
      </c>
      <c r="B3135" s="626" t="s">
        <v>233</v>
      </c>
      <c r="C3135" s="550">
        <v>208810000</v>
      </c>
      <c r="D3135" s="550">
        <v>0</v>
      </c>
      <c r="E3135" s="550">
        <v>0</v>
      </c>
      <c r="F3135" s="550">
        <v>0</v>
      </c>
      <c r="G3135" s="550">
        <v>0</v>
      </c>
      <c r="H3135" s="550">
        <v>0</v>
      </c>
      <c r="I3135" s="550">
        <v>-8900000</v>
      </c>
      <c r="J3135" s="550">
        <v>-8900000</v>
      </c>
      <c r="K3135" s="550">
        <v>199910000</v>
      </c>
      <c r="L3135" s="550">
        <v>197553021</v>
      </c>
      <c r="M3135" s="550">
        <v>197553021</v>
      </c>
      <c r="N3135" s="550">
        <v>0</v>
      </c>
      <c r="O3135" s="550">
        <v>0</v>
      </c>
      <c r="P3135" s="550">
        <v>0</v>
      </c>
      <c r="Q3135" s="550">
        <v>0</v>
      </c>
      <c r="R3135" s="550">
        <v>2356979</v>
      </c>
    </row>
    <row r="3136" spans="1:18">
      <c r="A3136" s="626" t="s">
        <v>1804</v>
      </c>
      <c r="B3136" s="626" t="s">
        <v>2435</v>
      </c>
      <c r="C3136" s="550">
        <v>184810000</v>
      </c>
      <c r="D3136" s="550">
        <v>0</v>
      </c>
      <c r="E3136" s="550">
        <v>0</v>
      </c>
      <c r="F3136" s="550">
        <v>0</v>
      </c>
      <c r="G3136" s="550">
        <v>0</v>
      </c>
      <c r="H3136" s="550">
        <v>0</v>
      </c>
      <c r="I3136" s="550">
        <v>-8900000</v>
      </c>
      <c r="J3136" s="550">
        <v>-8900000</v>
      </c>
      <c r="K3136" s="550">
        <v>175910000</v>
      </c>
      <c r="L3136" s="550">
        <v>175461120</v>
      </c>
      <c r="M3136" s="550">
        <v>175461120</v>
      </c>
      <c r="N3136" s="550">
        <v>0</v>
      </c>
      <c r="O3136" s="550">
        <v>0</v>
      </c>
      <c r="P3136" s="550">
        <v>0</v>
      </c>
      <c r="Q3136" s="550">
        <v>0</v>
      </c>
      <c r="R3136" s="550">
        <v>448880</v>
      </c>
    </row>
    <row r="3137" spans="1:18">
      <c r="A3137" s="622" t="s">
        <v>1805</v>
      </c>
      <c r="B3137" s="622" t="s">
        <v>321</v>
      </c>
      <c r="C3137" s="551">
        <v>7405000</v>
      </c>
      <c r="D3137" s="551">
        <v>0</v>
      </c>
      <c r="E3137" s="551">
        <v>0</v>
      </c>
      <c r="F3137" s="551">
        <v>0</v>
      </c>
      <c r="G3137" s="551">
        <v>0</v>
      </c>
      <c r="H3137" s="551">
        <v>0</v>
      </c>
      <c r="I3137" s="551">
        <v>-3500000</v>
      </c>
      <c r="J3137" s="551">
        <v>-3500000</v>
      </c>
      <c r="K3137" s="551">
        <v>3905000</v>
      </c>
      <c r="L3137" s="551">
        <v>3845000</v>
      </c>
      <c r="M3137" s="551">
        <v>3845000</v>
      </c>
      <c r="N3137" s="551">
        <v>0</v>
      </c>
      <c r="O3137" s="551">
        <v>0</v>
      </c>
      <c r="P3137" s="551">
        <v>0</v>
      </c>
      <c r="Q3137" s="551">
        <v>0</v>
      </c>
      <c r="R3137" s="551">
        <v>60000</v>
      </c>
    </row>
    <row r="3138" spans="1:18">
      <c r="A3138" s="626" t="s">
        <v>1806</v>
      </c>
      <c r="B3138" s="626" t="s">
        <v>144</v>
      </c>
      <c r="C3138" s="550">
        <v>1485000</v>
      </c>
      <c r="D3138" s="550">
        <v>0</v>
      </c>
      <c r="E3138" s="550">
        <v>0</v>
      </c>
      <c r="F3138" s="550">
        <v>0</v>
      </c>
      <c r="G3138" s="550"/>
      <c r="H3138" s="550">
        <v>0</v>
      </c>
      <c r="I3138" s="550"/>
      <c r="J3138" s="550">
        <v>0</v>
      </c>
      <c r="K3138" s="550">
        <v>1485000</v>
      </c>
      <c r="L3138" s="550">
        <v>1452000</v>
      </c>
      <c r="M3138" s="550">
        <v>1452000</v>
      </c>
      <c r="N3138" s="550">
        <v>0</v>
      </c>
      <c r="O3138" s="550">
        <v>0</v>
      </c>
      <c r="P3138" s="550">
        <v>0</v>
      </c>
      <c r="Q3138" s="550">
        <v>0</v>
      </c>
      <c r="R3138" s="550">
        <v>33000</v>
      </c>
    </row>
    <row r="3139" spans="1:18">
      <c r="A3139" s="626" t="s">
        <v>1806</v>
      </c>
      <c r="B3139" s="626" t="s">
        <v>204</v>
      </c>
      <c r="C3139" s="550">
        <v>5920000</v>
      </c>
      <c r="D3139" s="550">
        <v>0</v>
      </c>
      <c r="E3139" s="550">
        <v>0</v>
      </c>
      <c r="F3139" s="550">
        <v>0</v>
      </c>
      <c r="G3139" s="550"/>
      <c r="H3139" s="550">
        <v>0</v>
      </c>
      <c r="I3139" s="550">
        <v>-3500000</v>
      </c>
      <c r="J3139" s="550">
        <v>-3500000</v>
      </c>
      <c r="K3139" s="550">
        <v>2420000</v>
      </c>
      <c r="L3139" s="550">
        <v>2393000</v>
      </c>
      <c r="M3139" s="550">
        <v>2393000</v>
      </c>
      <c r="N3139" s="550">
        <v>0</v>
      </c>
      <c r="O3139" s="550">
        <v>0</v>
      </c>
      <c r="P3139" s="550">
        <v>0</v>
      </c>
      <c r="Q3139" s="550">
        <v>0</v>
      </c>
      <c r="R3139" s="550">
        <v>27000</v>
      </c>
    </row>
    <row r="3140" spans="1:18">
      <c r="A3140" s="622" t="s">
        <v>1805</v>
      </c>
      <c r="B3140" s="622" t="s">
        <v>278</v>
      </c>
      <c r="C3140" s="551">
        <v>0</v>
      </c>
      <c r="D3140" s="551">
        <v>0</v>
      </c>
      <c r="E3140" s="551">
        <v>0</v>
      </c>
      <c r="F3140" s="551">
        <v>0</v>
      </c>
      <c r="G3140" s="551">
        <v>0</v>
      </c>
      <c r="H3140" s="551">
        <v>0</v>
      </c>
      <c r="I3140" s="551">
        <v>2000000</v>
      </c>
      <c r="J3140" s="551">
        <v>2000000</v>
      </c>
      <c r="K3140" s="551">
        <v>2000000</v>
      </c>
      <c r="L3140" s="551">
        <v>2000000</v>
      </c>
      <c r="M3140" s="551">
        <v>2000000</v>
      </c>
      <c r="N3140" s="551">
        <v>0</v>
      </c>
      <c r="O3140" s="551">
        <v>0</v>
      </c>
      <c r="P3140" s="551">
        <v>0</v>
      </c>
      <c r="Q3140" s="551">
        <v>0</v>
      </c>
      <c r="R3140" s="551">
        <v>0</v>
      </c>
    </row>
    <row r="3141" spans="1:18">
      <c r="A3141" s="626" t="s">
        <v>1806</v>
      </c>
      <c r="B3141" s="626" t="s">
        <v>2473</v>
      </c>
      <c r="C3141" s="550">
        <v>0</v>
      </c>
      <c r="D3141" s="550">
        <v>0</v>
      </c>
      <c r="E3141" s="550">
        <v>0</v>
      </c>
      <c r="F3141" s="550">
        <v>0</v>
      </c>
      <c r="G3141" s="550"/>
      <c r="H3141" s="550">
        <v>0</v>
      </c>
      <c r="I3141" s="550">
        <v>2000000</v>
      </c>
      <c r="J3141" s="550">
        <v>2000000</v>
      </c>
      <c r="K3141" s="550">
        <v>2000000</v>
      </c>
      <c r="L3141" s="550">
        <v>2000000</v>
      </c>
      <c r="M3141" s="550">
        <v>2000000</v>
      </c>
      <c r="N3141" s="550">
        <v>0</v>
      </c>
      <c r="O3141" s="550">
        <v>0</v>
      </c>
      <c r="P3141" s="550">
        <v>0</v>
      </c>
      <c r="Q3141" s="550">
        <v>0</v>
      </c>
      <c r="R3141" s="550">
        <v>0</v>
      </c>
    </row>
    <row r="3142" spans="1:18">
      <c r="A3142" s="622" t="s">
        <v>1805</v>
      </c>
      <c r="B3142" s="622" t="s">
        <v>160</v>
      </c>
      <c r="C3142" s="551">
        <v>0</v>
      </c>
      <c r="D3142" s="551">
        <v>0</v>
      </c>
      <c r="E3142" s="551">
        <v>0</v>
      </c>
      <c r="F3142" s="551">
        <v>0</v>
      </c>
      <c r="G3142" s="551">
        <v>0</v>
      </c>
      <c r="H3142" s="551">
        <v>0</v>
      </c>
      <c r="I3142" s="551">
        <v>6000000</v>
      </c>
      <c r="J3142" s="551">
        <v>6000000</v>
      </c>
      <c r="K3142" s="551">
        <v>6000000</v>
      </c>
      <c r="L3142" s="551">
        <v>5750260</v>
      </c>
      <c r="M3142" s="551">
        <v>5750260</v>
      </c>
      <c r="N3142" s="551">
        <v>0</v>
      </c>
      <c r="O3142" s="551">
        <v>0</v>
      </c>
      <c r="P3142" s="551">
        <v>0</v>
      </c>
      <c r="Q3142" s="551">
        <v>0</v>
      </c>
      <c r="R3142" s="551">
        <v>249740</v>
      </c>
    </row>
    <row r="3143" spans="1:18">
      <c r="A3143" s="626" t="s">
        <v>1806</v>
      </c>
      <c r="B3143" s="626" t="s">
        <v>280</v>
      </c>
      <c r="C3143" s="550">
        <v>0</v>
      </c>
      <c r="D3143" s="550">
        <v>0</v>
      </c>
      <c r="E3143" s="550">
        <v>0</v>
      </c>
      <c r="F3143" s="550">
        <v>0</v>
      </c>
      <c r="G3143" s="550"/>
      <c r="H3143" s="550">
        <v>0</v>
      </c>
      <c r="I3143" s="550">
        <v>3500000</v>
      </c>
      <c r="J3143" s="550">
        <v>3500000</v>
      </c>
      <c r="K3143" s="550">
        <v>3500000</v>
      </c>
      <c r="L3143" s="550">
        <v>3458440</v>
      </c>
      <c r="M3143" s="550">
        <v>3458440</v>
      </c>
      <c r="N3143" s="550">
        <v>0</v>
      </c>
      <c r="O3143" s="550">
        <v>0</v>
      </c>
      <c r="P3143" s="550">
        <v>0</v>
      </c>
      <c r="Q3143" s="550">
        <v>0</v>
      </c>
      <c r="R3143" s="550">
        <v>41560</v>
      </c>
    </row>
    <row r="3144" spans="1:18">
      <c r="A3144" s="626" t="s">
        <v>1806</v>
      </c>
      <c r="B3144" s="626" t="s">
        <v>1273</v>
      </c>
      <c r="C3144" s="550">
        <v>0</v>
      </c>
      <c r="D3144" s="550">
        <v>0</v>
      </c>
      <c r="E3144" s="550">
        <v>0</v>
      </c>
      <c r="F3144" s="550">
        <v>0</v>
      </c>
      <c r="G3144" s="550"/>
      <c r="H3144" s="550">
        <v>0</v>
      </c>
      <c r="I3144" s="550">
        <v>2500000</v>
      </c>
      <c r="J3144" s="550">
        <v>2500000</v>
      </c>
      <c r="K3144" s="550">
        <v>2500000</v>
      </c>
      <c r="L3144" s="550">
        <v>2291820</v>
      </c>
      <c r="M3144" s="550">
        <v>2291820</v>
      </c>
      <c r="N3144" s="550">
        <v>0</v>
      </c>
      <c r="O3144" s="550">
        <v>0</v>
      </c>
      <c r="P3144" s="550">
        <v>0</v>
      </c>
      <c r="Q3144" s="550">
        <v>0</v>
      </c>
      <c r="R3144" s="550">
        <v>208180</v>
      </c>
    </row>
    <row r="3145" spans="1:18">
      <c r="A3145" s="622" t="s">
        <v>1805</v>
      </c>
      <c r="B3145" s="622" t="s">
        <v>235</v>
      </c>
      <c r="C3145" s="551">
        <v>75000000</v>
      </c>
      <c r="D3145" s="551">
        <v>0</v>
      </c>
      <c r="E3145" s="551">
        <v>0</v>
      </c>
      <c r="F3145" s="551">
        <v>0</v>
      </c>
      <c r="G3145" s="551">
        <v>0</v>
      </c>
      <c r="H3145" s="551">
        <v>0</v>
      </c>
      <c r="I3145" s="551">
        <v>-8000000</v>
      </c>
      <c r="J3145" s="551">
        <v>-8000000</v>
      </c>
      <c r="K3145" s="551">
        <v>67000000</v>
      </c>
      <c r="L3145" s="551">
        <v>66865860</v>
      </c>
      <c r="M3145" s="551">
        <v>66865860</v>
      </c>
      <c r="N3145" s="551">
        <v>0</v>
      </c>
      <c r="O3145" s="551">
        <v>0</v>
      </c>
      <c r="P3145" s="551">
        <v>0</v>
      </c>
      <c r="Q3145" s="551">
        <v>0</v>
      </c>
      <c r="R3145" s="551">
        <v>134140</v>
      </c>
    </row>
    <row r="3146" spans="1:18">
      <c r="A3146" s="626" t="s">
        <v>1806</v>
      </c>
      <c r="B3146" s="626" t="s">
        <v>235</v>
      </c>
      <c r="C3146" s="550">
        <v>75000000</v>
      </c>
      <c r="D3146" s="550">
        <v>0</v>
      </c>
      <c r="E3146" s="550">
        <v>0</v>
      </c>
      <c r="F3146" s="550">
        <v>0</v>
      </c>
      <c r="G3146" s="550"/>
      <c r="H3146" s="550">
        <v>0</v>
      </c>
      <c r="I3146" s="550">
        <v>-8000000</v>
      </c>
      <c r="J3146" s="550">
        <v>-8000000</v>
      </c>
      <c r="K3146" s="550">
        <v>67000000</v>
      </c>
      <c r="L3146" s="550">
        <v>66865860</v>
      </c>
      <c r="M3146" s="550">
        <v>66865860</v>
      </c>
      <c r="N3146" s="550">
        <v>0</v>
      </c>
      <c r="O3146" s="550">
        <v>0</v>
      </c>
      <c r="P3146" s="550">
        <v>0</v>
      </c>
      <c r="Q3146" s="550">
        <v>0</v>
      </c>
      <c r="R3146" s="550">
        <v>134140</v>
      </c>
    </row>
    <row r="3147" spans="1:18">
      <c r="A3147" s="622" t="s">
        <v>1805</v>
      </c>
      <c r="B3147" s="622" t="s">
        <v>464</v>
      </c>
      <c r="C3147" s="551">
        <v>15000000</v>
      </c>
      <c r="D3147" s="551">
        <v>0</v>
      </c>
      <c r="E3147" s="551">
        <v>0</v>
      </c>
      <c r="F3147" s="551">
        <v>0</v>
      </c>
      <c r="G3147" s="551">
        <v>0</v>
      </c>
      <c r="H3147" s="551">
        <v>0</v>
      </c>
      <c r="I3147" s="551">
        <v>-5400000</v>
      </c>
      <c r="J3147" s="551">
        <v>-5400000</v>
      </c>
      <c r="K3147" s="551">
        <v>9600000</v>
      </c>
      <c r="L3147" s="551">
        <v>9600000</v>
      </c>
      <c r="M3147" s="551">
        <v>9600000</v>
      </c>
      <c r="N3147" s="551">
        <v>0</v>
      </c>
      <c r="O3147" s="551">
        <v>0</v>
      </c>
      <c r="P3147" s="551">
        <v>0</v>
      </c>
      <c r="Q3147" s="551">
        <v>0</v>
      </c>
      <c r="R3147" s="551">
        <v>0</v>
      </c>
    </row>
    <row r="3148" spans="1:18">
      <c r="A3148" s="626" t="s">
        <v>1806</v>
      </c>
      <c r="B3148" s="626" t="s">
        <v>406</v>
      </c>
      <c r="C3148" s="550">
        <v>15000000</v>
      </c>
      <c r="D3148" s="550">
        <v>0</v>
      </c>
      <c r="E3148" s="550">
        <v>0</v>
      </c>
      <c r="F3148" s="550">
        <v>0</v>
      </c>
      <c r="G3148" s="550"/>
      <c r="H3148" s="550">
        <v>0</v>
      </c>
      <c r="I3148" s="550">
        <v>-5400000</v>
      </c>
      <c r="J3148" s="550">
        <v>-5400000</v>
      </c>
      <c r="K3148" s="550">
        <v>9600000</v>
      </c>
      <c r="L3148" s="550">
        <v>9600000</v>
      </c>
      <c r="M3148" s="550">
        <v>9600000</v>
      </c>
      <c r="N3148" s="550">
        <v>0</v>
      </c>
      <c r="O3148" s="550">
        <v>0</v>
      </c>
      <c r="P3148" s="550">
        <v>0</v>
      </c>
      <c r="Q3148" s="550">
        <v>0</v>
      </c>
      <c r="R3148" s="550">
        <v>0</v>
      </c>
    </row>
    <row r="3149" spans="1:18">
      <c r="A3149" s="622" t="s">
        <v>1805</v>
      </c>
      <c r="B3149" s="622" t="s">
        <v>2456</v>
      </c>
      <c r="C3149" s="551">
        <v>28800000</v>
      </c>
      <c r="D3149" s="551">
        <v>0</v>
      </c>
      <c r="E3149" s="551">
        <v>0</v>
      </c>
      <c r="F3149" s="551">
        <v>0</v>
      </c>
      <c r="G3149" s="551">
        <v>0</v>
      </c>
      <c r="H3149" s="551">
        <v>0</v>
      </c>
      <c r="I3149" s="551">
        <v>0</v>
      </c>
      <c r="J3149" s="551">
        <v>0</v>
      </c>
      <c r="K3149" s="551">
        <v>28800000</v>
      </c>
      <c r="L3149" s="551">
        <v>28800000</v>
      </c>
      <c r="M3149" s="551">
        <v>28800000</v>
      </c>
      <c r="N3149" s="551">
        <v>0</v>
      </c>
      <c r="O3149" s="551">
        <v>0</v>
      </c>
      <c r="P3149" s="551">
        <v>0</v>
      </c>
      <c r="Q3149" s="551">
        <v>0</v>
      </c>
      <c r="R3149" s="551">
        <v>0</v>
      </c>
    </row>
    <row r="3150" spans="1:18">
      <c r="A3150" s="626" t="s">
        <v>1806</v>
      </c>
      <c r="B3150" s="626" t="s">
        <v>2456</v>
      </c>
      <c r="C3150" s="550">
        <v>28800000</v>
      </c>
      <c r="D3150" s="550">
        <v>0</v>
      </c>
      <c r="E3150" s="550">
        <v>0</v>
      </c>
      <c r="F3150" s="550">
        <v>0</v>
      </c>
      <c r="G3150" s="550"/>
      <c r="H3150" s="550">
        <v>0</v>
      </c>
      <c r="I3150" s="550"/>
      <c r="J3150" s="550">
        <v>0</v>
      </c>
      <c r="K3150" s="550">
        <v>28800000</v>
      </c>
      <c r="L3150" s="550">
        <v>28800000</v>
      </c>
      <c r="M3150" s="550">
        <v>28800000</v>
      </c>
      <c r="N3150" s="550">
        <v>0</v>
      </c>
      <c r="O3150" s="550">
        <v>0</v>
      </c>
      <c r="P3150" s="550">
        <v>0</v>
      </c>
      <c r="Q3150" s="550">
        <v>0</v>
      </c>
      <c r="R3150" s="550">
        <v>0</v>
      </c>
    </row>
    <row r="3151" spans="1:18">
      <c r="A3151" s="622" t="s">
        <v>1805</v>
      </c>
      <c r="B3151" s="622" t="s">
        <v>315</v>
      </c>
      <c r="C3151" s="551">
        <v>2205000</v>
      </c>
      <c r="D3151" s="551">
        <v>0</v>
      </c>
      <c r="E3151" s="551">
        <v>0</v>
      </c>
      <c r="F3151" s="551">
        <v>0</v>
      </c>
      <c r="G3151" s="551">
        <v>0</v>
      </c>
      <c r="H3151" s="551">
        <v>0</v>
      </c>
      <c r="I3151" s="551">
        <v>0</v>
      </c>
      <c r="J3151" s="551">
        <v>0</v>
      </c>
      <c r="K3151" s="551">
        <v>2205000</v>
      </c>
      <c r="L3151" s="551">
        <v>2200000</v>
      </c>
      <c r="M3151" s="551">
        <v>2200000</v>
      </c>
      <c r="N3151" s="551">
        <v>0</v>
      </c>
      <c r="O3151" s="551">
        <v>0</v>
      </c>
      <c r="P3151" s="551">
        <v>0</v>
      </c>
      <c r="Q3151" s="551">
        <v>0</v>
      </c>
      <c r="R3151" s="551">
        <v>5000</v>
      </c>
    </row>
    <row r="3152" spans="1:18">
      <c r="A3152" s="626" t="s">
        <v>1806</v>
      </c>
      <c r="B3152" s="626" t="s">
        <v>315</v>
      </c>
      <c r="C3152" s="550">
        <v>2205000</v>
      </c>
      <c r="D3152" s="550">
        <v>0</v>
      </c>
      <c r="E3152" s="550">
        <v>0</v>
      </c>
      <c r="F3152" s="550">
        <v>0</v>
      </c>
      <c r="G3152" s="550"/>
      <c r="H3152" s="550">
        <v>0</v>
      </c>
      <c r="I3152" s="550"/>
      <c r="J3152" s="550">
        <v>0</v>
      </c>
      <c r="K3152" s="550">
        <v>2205000</v>
      </c>
      <c r="L3152" s="550">
        <v>2200000</v>
      </c>
      <c r="M3152" s="550">
        <v>2200000</v>
      </c>
      <c r="N3152" s="550">
        <v>0</v>
      </c>
      <c r="O3152" s="550">
        <v>0</v>
      </c>
      <c r="P3152" s="550">
        <v>0</v>
      </c>
      <c r="Q3152" s="550">
        <v>0</v>
      </c>
      <c r="R3152" s="550">
        <v>5000</v>
      </c>
    </row>
    <row r="3153" spans="1:18">
      <c r="A3153" s="622" t="s">
        <v>1805</v>
      </c>
      <c r="B3153" s="622" t="s">
        <v>55</v>
      </c>
      <c r="C3153" s="551">
        <v>56000000</v>
      </c>
      <c r="D3153" s="551">
        <v>0</v>
      </c>
      <c r="E3153" s="551">
        <v>0</v>
      </c>
      <c r="F3153" s="551">
        <v>0</v>
      </c>
      <c r="G3153" s="551">
        <v>0</v>
      </c>
      <c r="H3153" s="551">
        <v>0</v>
      </c>
      <c r="I3153" s="551">
        <v>0</v>
      </c>
      <c r="J3153" s="551">
        <v>0</v>
      </c>
      <c r="K3153" s="551">
        <v>56000000</v>
      </c>
      <c r="L3153" s="551">
        <v>56000000</v>
      </c>
      <c r="M3153" s="551">
        <v>56000000</v>
      </c>
      <c r="N3153" s="551">
        <v>0</v>
      </c>
      <c r="O3153" s="551">
        <v>0</v>
      </c>
      <c r="P3153" s="551">
        <v>0</v>
      </c>
      <c r="Q3153" s="551">
        <v>0</v>
      </c>
      <c r="R3153" s="551">
        <v>0</v>
      </c>
    </row>
    <row r="3154" spans="1:18">
      <c r="A3154" s="626" t="s">
        <v>1806</v>
      </c>
      <c r="B3154" s="626" t="s">
        <v>1284</v>
      </c>
      <c r="C3154" s="550">
        <v>56000000</v>
      </c>
      <c r="D3154" s="550">
        <v>0</v>
      </c>
      <c r="E3154" s="550">
        <v>0</v>
      </c>
      <c r="F3154" s="550">
        <v>0</v>
      </c>
      <c r="G3154" s="550"/>
      <c r="H3154" s="550">
        <v>0</v>
      </c>
      <c r="I3154" s="550"/>
      <c r="J3154" s="550">
        <v>0</v>
      </c>
      <c r="K3154" s="550">
        <v>56000000</v>
      </c>
      <c r="L3154" s="550">
        <v>56000000</v>
      </c>
      <c r="M3154" s="550">
        <v>56000000</v>
      </c>
      <c r="N3154" s="550">
        <v>0</v>
      </c>
      <c r="O3154" s="550">
        <v>0</v>
      </c>
      <c r="P3154" s="550">
        <v>0</v>
      </c>
      <c r="Q3154" s="550">
        <v>0</v>
      </c>
      <c r="R3154" s="550">
        <v>0</v>
      </c>
    </row>
    <row r="3155" spans="1:18">
      <c r="A3155" s="622" t="s">
        <v>1805</v>
      </c>
      <c r="B3155" s="622" t="s">
        <v>147</v>
      </c>
      <c r="C3155" s="551">
        <v>400000</v>
      </c>
      <c r="D3155" s="551">
        <v>0</v>
      </c>
      <c r="E3155" s="551">
        <v>0</v>
      </c>
      <c r="F3155" s="551">
        <v>0</v>
      </c>
      <c r="G3155" s="551">
        <v>0</v>
      </c>
      <c r="H3155" s="551">
        <v>0</v>
      </c>
      <c r="I3155" s="551">
        <v>0</v>
      </c>
      <c r="J3155" s="551">
        <v>0</v>
      </c>
      <c r="K3155" s="551">
        <v>400000</v>
      </c>
      <c r="L3155" s="551">
        <v>400000</v>
      </c>
      <c r="M3155" s="551">
        <v>400000</v>
      </c>
      <c r="N3155" s="551">
        <v>0</v>
      </c>
      <c r="O3155" s="551">
        <v>0</v>
      </c>
      <c r="P3155" s="551">
        <v>0</v>
      </c>
      <c r="Q3155" s="551">
        <v>0</v>
      </c>
      <c r="R3155" s="551">
        <v>0</v>
      </c>
    </row>
    <row r="3156" spans="1:18">
      <c r="A3156" s="626" t="s">
        <v>1806</v>
      </c>
      <c r="B3156" s="626" t="s">
        <v>148</v>
      </c>
      <c r="C3156" s="550">
        <v>400000</v>
      </c>
      <c r="D3156" s="550">
        <v>0</v>
      </c>
      <c r="E3156" s="550">
        <v>0</v>
      </c>
      <c r="F3156" s="550">
        <v>0</v>
      </c>
      <c r="G3156" s="550"/>
      <c r="H3156" s="550">
        <v>0</v>
      </c>
      <c r="I3156" s="550"/>
      <c r="J3156" s="550">
        <v>0</v>
      </c>
      <c r="K3156" s="550">
        <v>400000</v>
      </c>
      <c r="L3156" s="550">
        <v>400000</v>
      </c>
      <c r="M3156" s="550">
        <v>400000</v>
      </c>
      <c r="N3156" s="550">
        <v>0</v>
      </c>
      <c r="O3156" s="550">
        <v>0</v>
      </c>
      <c r="P3156" s="550">
        <v>0</v>
      </c>
      <c r="Q3156" s="550">
        <v>0</v>
      </c>
      <c r="R3156" s="550">
        <v>0</v>
      </c>
    </row>
    <row r="3157" spans="1:18">
      <c r="A3157" s="626" t="s">
        <v>1804</v>
      </c>
      <c r="B3157" s="626" t="s">
        <v>2436</v>
      </c>
      <c r="C3157" s="550">
        <v>24000000</v>
      </c>
      <c r="D3157" s="550">
        <v>0</v>
      </c>
      <c r="E3157" s="550">
        <v>0</v>
      </c>
      <c r="F3157" s="550">
        <v>0</v>
      </c>
      <c r="G3157" s="550">
        <v>0</v>
      </c>
      <c r="H3157" s="550">
        <v>0</v>
      </c>
      <c r="I3157" s="550">
        <v>0</v>
      </c>
      <c r="J3157" s="550">
        <v>0</v>
      </c>
      <c r="K3157" s="550">
        <v>24000000</v>
      </c>
      <c r="L3157" s="550">
        <v>22091901</v>
      </c>
      <c r="M3157" s="550">
        <v>22091901</v>
      </c>
      <c r="N3157" s="550">
        <v>0</v>
      </c>
      <c r="O3157" s="550">
        <v>0</v>
      </c>
      <c r="P3157" s="550">
        <v>0</v>
      </c>
      <c r="Q3157" s="550">
        <v>0</v>
      </c>
      <c r="R3157" s="550">
        <v>1908099</v>
      </c>
    </row>
    <row r="3158" spans="1:18">
      <c r="A3158" s="622" t="s">
        <v>1805</v>
      </c>
      <c r="B3158" s="622" t="s">
        <v>1823</v>
      </c>
      <c r="C3158" s="551">
        <v>15000000</v>
      </c>
      <c r="D3158" s="551">
        <v>0</v>
      </c>
      <c r="E3158" s="551">
        <v>0</v>
      </c>
      <c r="F3158" s="551">
        <v>0</v>
      </c>
      <c r="G3158" s="551">
        <v>0</v>
      </c>
      <c r="H3158" s="551">
        <v>0</v>
      </c>
      <c r="I3158" s="551">
        <v>0</v>
      </c>
      <c r="J3158" s="551">
        <v>0</v>
      </c>
      <c r="K3158" s="551">
        <v>15000000</v>
      </c>
      <c r="L3158" s="551">
        <v>15000000</v>
      </c>
      <c r="M3158" s="551">
        <v>15000000</v>
      </c>
      <c r="N3158" s="551">
        <v>0</v>
      </c>
      <c r="O3158" s="551">
        <v>0</v>
      </c>
      <c r="P3158" s="551">
        <v>0</v>
      </c>
      <c r="Q3158" s="551">
        <v>0</v>
      </c>
      <c r="R3158" s="551">
        <v>0</v>
      </c>
    </row>
    <row r="3159" spans="1:18">
      <c r="A3159" s="626" t="s">
        <v>1806</v>
      </c>
      <c r="B3159" s="626" t="s">
        <v>2506</v>
      </c>
      <c r="C3159" s="550">
        <v>15000000</v>
      </c>
      <c r="D3159" s="550">
        <v>0</v>
      </c>
      <c r="E3159" s="550">
        <v>0</v>
      </c>
      <c r="F3159" s="550">
        <v>0</v>
      </c>
      <c r="G3159" s="550"/>
      <c r="H3159" s="550">
        <v>0</v>
      </c>
      <c r="I3159" s="550"/>
      <c r="J3159" s="550">
        <v>0</v>
      </c>
      <c r="K3159" s="550">
        <v>15000000</v>
      </c>
      <c r="L3159" s="550">
        <v>15000000</v>
      </c>
      <c r="M3159" s="550">
        <v>15000000</v>
      </c>
      <c r="N3159" s="550">
        <v>0</v>
      </c>
      <c r="O3159" s="550">
        <v>0</v>
      </c>
      <c r="P3159" s="550">
        <v>0</v>
      </c>
      <c r="Q3159" s="550">
        <v>0</v>
      </c>
      <c r="R3159" s="550">
        <v>0</v>
      </c>
    </row>
    <row r="3160" spans="1:18">
      <c r="A3160" s="622" t="s">
        <v>1805</v>
      </c>
      <c r="B3160" s="622" t="s">
        <v>192</v>
      </c>
      <c r="C3160" s="551">
        <v>3450000</v>
      </c>
      <c r="D3160" s="551">
        <v>0</v>
      </c>
      <c r="E3160" s="551">
        <v>0</v>
      </c>
      <c r="F3160" s="551">
        <v>0</v>
      </c>
      <c r="G3160" s="551">
        <v>0</v>
      </c>
      <c r="H3160" s="551">
        <v>0</v>
      </c>
      <c r="I3160" s="551">
        <v>0</v>
      </c>
      <c r="J3160" s="551">
        <v>0</v>
      </c>
      <c r="K3160" s="551">
        <v>3450000</v>
      </c>
      <c r="L3160" s="551">
        <v>1550000</v>
      </c>
      <c r="M3160" s="551">
        <v>1550000</v>
      </c>
      <c r="N3160" s="551">
        <v>0</v>
      </c>
      <c r="O3160" s="551">
        <v>0</v>
      </c>
      <c r="P3160" s="551">
        <v>0</v>
      </c>
      <c r="Q3160" s="551">
        <v>0</v>
      </c>
      <c r="R3160" s="551">
        <v>1900000</v>
      </c>
    </row>
    <row r="3161" spans="1:18">
      <c r="A3161" s="626" t="s">
        <v>1806</v>
      </c>
      <c r="B3161" s="626" t="s">
        <v>226</v>
      </c>
      <c r="C3161" s="550">
        <v>3450000</v>
      </c>
      <c r="D3161" s="550">
        <v>0</v>
      </c>
      <c r="E3161" s="550">
        <v>0</v>
      </c>
      <c r="F3161" s="550">
        <v>0</v>
      </c>
      <c r="G3161" s="550"/>
      <c r="H3161" s="550">
        <v>0</v>
      </c>
      <c r="I3161" s="550"/>
      <c r="J3161" s="550">
        <v>0</v>
      </c>
      <c r="K3161" s="550">
        <v>3450000</v>
      </c>
      <c r="L3161" s="550">
        <v>1550000</v>
      </c>
      <c r="M3161" s="550">
        <v>1550000</v>
      </c>
      <c r="N3161" s="550">
        <v>0</v>
      </c>
      <c r="O3161" s="550">
        <v>0</v>
      </c>
      <c r="P3161" s="550">
        <v>0</v>
      </c>
      <c r="Q3161" s="550">
        <v>0</v>
      </c>
      <c r="R3161" s="550">
        <v>1900000</v>
      </c>
    </row>
    <row r="3162" spans="1:18">
      <c r="A3162" s="622" t="s">
        <v>1805</v>
      </c>
      <c r="B3162" s="622" t="s">
        <v>322</v>
      </c>
      <c r="C3162" s="551">
        <v>1000000</v>
      </c>
      <c r="D3162" s="551">
        <v>0</v>
      </c>
      <c r="E3162" s="551">
        <v>0</v>
      </c>
      <c r="F3162" s="551">
        <v>0</v>
      </c>
      <c r="G3162" s="551">
        <v>0</v>
      </c>
      <c r="H3162" s="551">
        <v>0</v>
      </c>
      <c r="I3162" s="551">
        <v>0</v>
      </c>
      <c r="J3162" s="551">
        <v>0</v>
      </c>
      <c r="K3162" s="551">
        <v>1000000</v>
      </c>
      <c r="L3162" s="551">
        <v>1000000</v>
      </c>
      <c r="M3162" s="551">
        <v>1000000</v>
      </c>
      <c r="N3162" s="551">
        <v>0</v>
      </c>
      <c r="O3162" s="551">
        <v>0</v>
      </c>
      <c r="P3162" s="551">
        <v>0</v>
      </c>
      <c r="Q3162" s="551">
        <v>0</v>
      </c>
      <c r="R3162" s="551">
        <v>0</v>
      </c>
    </row>
    <row r="3163" spans="1:18">
      <c r="A3163" s="626" t="s">
        <v>1806</v>
      </c>
      <c r="B3163" s="626" t="s">
        <v>323</v>
      </c>
      <c r="C3163" s="550">
        <v>1000000</v>
      </c>
      <c r="D3163" s="550">
        <v>0</v>
      </c>
      <c r="E3163" s="550">
        <v>0</v>
      </c>
      <c r="F3163" s="550">
        <v>0</v>
      </c>
      <c r="G3163" s="550"/>
      <c r="H3163" s="550">
        <v>0</v>
      </c>
      <c r="I3163" s="550"/>
      <c r="J3163" s="550">
        <v>0</v>
      </c>
      <c r="K3163" s="550">
        <v>1000000</v>
      </c>
      <c r="L3163" s="550">
        <v>1000000</v>
      </c>
      <c r="M3163" s="550">
        <v>1000000</v>
      </c>
      <c r="N3163" s="550">
        <v>0</v>
      </c>
      <c r="O3163" s="550">
        <v>0</v>
      </c>
      <c r="P3163" s="550">
        <v>0</v>
      </c>
      <c r="Q3163" s="550">
        <v>0</v>
      </c>
      <c r="R3163" s="550">
        <v>0</v>
      </c>
    </row>
    <row r="3164" spans="1:18">
      <c r="A3164" s="622" t="s">
        <v>1805</v>
      </c>
      <c r="B3164" s="622" t="s">
        <v>147</v>
      </c>
      <c r="C3164" s="551">
        <v>4550000</v>
      </c>
      <c r="D3164" s="551">
        <v>0</v>
      </c>
      <c r="E3164" s="551">
        <v>0</v>
      </c>
      <c r="F3164" s="551">
        <v>0</v>
      </c>
      <c r="G3164" s="551">
        <v>0</v>
      </c>
      <c r="H3164" s="551">
        <v>0</v>
      </c>
      <c r="I3164" s="551">
        <v>0</v>
      </c>
      <c r="J3164" s="551">
        <v>0</v>
      </c>
      <c r="K3164" s="551">
        <v>4550000</v>
      </c>
      <c r="L3164" s="551">
        <v>4541901</v>
      </c>
      <c r="M3164" s="551">
        <v>4541901</v>
      </c>
      <c r="N3164" s="551">
        <v>0</v>
      </c>
      <c r="O3164" s="551">
        <v>0</v>
      </c>
      <c r="P3164" s="551">
        <v>0</v>
      </c>
      <c r="Q3164" s="551">
        <v>0</v>
      </c>
      <c r="R3164" s="551">
        <v>8099</v>
      </c>
    </row>
    <row r="3165" spans="1:18">
      <c r="A3165" s="626" t="s">
        <v>1806</v>
      </c>
      <c r="B3165" s="626" t="s">
        <v>149</v>
      </c>
      <c r="C3165" s="550">
        <v>4150000</v>
      </c>
      <c r="D3165" s="550">
        <v>0</v>
      </c>
      <c r="E3165" s="550">
        <v>0</v>
      </c>
      <c r="F3165" s="550">
        <v>0</v>
      </c>
      <c r="G3165" s="550"/>
      <c r="H3165" s="550">
        <v>0</v>
      </c>
      <c r="I3165" s="550"/>
      <c r="J3165" s="550">
        <v>0</v>
      </c>
      <c r="K3165" s="550">
        <v>4150000</v>
      </c>
      <c r="L3165" s="550">
        <v>4149901</v>
      </c>
      <c r="M3165" s="550">
        <v>4149901</v>
      </c>
      <c r="N3165" s="550">
        <v>0</v>
      </c>
      <c r="O3165" s="550">
        <v>0</v>
      </c>
      <c r="P3165" s="550">
        <v>0</v>
      </c>
      <c r="Q3165" s="550">
        <v>0</v>
      </c>
      <c r="R3165" s="550">
        <v>99</v>
      </c>
    </row>
    <row r="3166" spans="1:18">
      <c r="A3166" s="626" t="s">
        <v>1806</v>
      </c>
      <c r="B3166" s="626" t="s">
        <v>148</v>
      </c>
      <c r="C3166" s="550">
        <v>400000</v>
      </c>
      <c r="D3166" s="550">
        <v>0</v>
      </c>
      <c r="E3166" s="550">
        <v>0</v>
      </c>
      <c r="F3166" s="550">
        <v>0</v>
      </c>
      <c r="G3166" s="550"/>
      <c r="H3166" s="550">
        <v>0</v>
      </c>
      <c r="I3166" s="550"/>
      <c r="J3166" s="550">
        <v>0</v>
      </c>
      <c r="K3166" s="550">
        <v>400000</v>
      </c>
      <c r="L3166" s="550">
        <v>392000</v>
      </c>
      <c r="M3166" s="550">
        <v>392000</v>
      </c>
      <c r="N3166" s="550">
        <v>0</v>
      </c>
      <c r="O3166" s="550">
        <v>0</v>
      </c>
      <c r="P3166" s="550">
        <v>0</v>
      </c>
      <c r="Q3166" s="550">
        <v>0</v>
      </c>
      <c r="R3166" s="550">
        <v>8000</v>
      </c>
    </row>
    <row r="3167" spans="1:18">
      <c r="A3167" s="627" t="s">
        <v>1802</v>
      </c>
      <c r="B3167" s="629" t="s">
        <v>2042</v>
      </c>
      <c r="C3167" s="549">
        <v>20892614000</v>
      </c>
      <c r="D3167" s="549">
        <v>0</v>
      </c>
      <c r="E3167" s="549">
        <v>0</v>
      </c>
      <c r="F3167" s="549">
        <v>0</v>
      </c>
      <c r="G3167" s="549">
        <v>-55000000</v>
      </c>
      <c r="H3167" s="549">
        <v>-1551392000</v>
      </c>
      <c r="I3167" s="549">
        <v>12000000</v>
      </c>
      <c r="J3167" s="549">
        <v>-1594392000</v>
      </c>
      <c r="K3167" s="549">
        <v>19298222000</v>
      </c>
      <c r="L3167" s="549">
        <v>19264354072</v>
      </c>
      <c r="M3167" s="549">
        <v>19264354072</v>
      </c>
      <c r="N3167" s="549">
        <v>0</v>
      </c>
      <c r="O3167" s="549">
        <v>0</v>
      </c>
      <c r="P3167" s="549">
        <v>0</v>
      </c>
      <c r="Q3167" s="549">
        <v>0</v>
      </c>
      <c r="R3167" s="549">
        <v>33867928</v>
      </c>
    </row>
    <row r="3168" spans="1:18">
      <c r="A3168" s="626" t="s">
        <v>1803</v>
      </c>
      <c r="B3168" s="626" t="s">
        <v>2043</v>
      </c>
      <c r="C3168" s="550">
        <v>4198814000</v>
      </c>
      <c r="D3168" s="550">
        <v>0</v>
      </c>
      <c r="E3168" s="550">
        <v>0</v>
      </c>
      <c r="F3168" s="550">
        <v>-319000000</v>
      </c>
      <c r="G3168" s="550">
        <v>-55000000</v>
      </c>
      <c r="H3168" s="550">
        <v>0</v>
      </c>
      <c r="I3168" s="550">
        <v>12000000</v>
      </c>
      <c r="J3168" s="550">
        <v>-362000000</v>
      </c>
      <c r="K3168" s="550">
        <v>3836814000</v>
      </c>
      <c r="L3168" s="550">
        <v>3826651070</v>
      </c>
      <c r="M3168" s="550">
        <v>3826651070</v>
      </c>
      <c r="N3168" s="550">
        <v>0</v>
      </c>
      <c r="O3168" s="550">
        <v>0</v>
      </c>
      <c r="P3168" s="550">
        <v>0</v>
      </c>
      <c r="Q3168" s="550">
        <v>0</v>
      </c>
      <c r="R3168" s="550">
        <v>10162930</v>
      </c>
    </row>
    <row r="3169" spans="1:18">
      <c r="A3169" s="626" t="s">
        <v>1804</v>
      </c>
      <c r="B3169" s="626" t="s">
        <v>2574</v>
      </c>
      <c r="C3169" s="550">
        <v>4198814000</v>
      </c>
      <c r="D3169" s="550">
        <v>0</v>
      </c>
      <c r="E3169" s="550">
        <v>0</v>
      </c>
      <c r="F3169" s="550">
        <v>-319000000</v>
      </c>
      <c r="G3169" s="550">
        <v>-55000000</v>
      </c>
      <c r="H3169" s="550">
        <v>0</v>
      </c>
      <c r="I3169" s="550">
        <v>12000000</v>
      </c>
      <c r="J3169" s="550">
        <v>-362000000</v>
      </c>
      <c r="K3169" s="550">
        <v>3836814000</v>
      </c>
      <c r="L3169" s="550">
        <v>3826651070</v>
      </c>
      <c r="M3169" s="550">
        <v>3826651070</v>
      </c>
      <c r="N3169" s="550">
        <v>0</v>
      </c>
      <c r="O3169" s="550">
        <v>0</v>
      </c>
      <c r="P3169" s="550">
        <v>0</v>
      </c>
      <c r="Q3169" s="550">
        <v>0</v>
      </c>
      <c r="R3169" s="550">
        <v>10162930</v>
      </c>
    </row>
    <row r="3170" spans="1:18">
      <c r="A3170" s="622" t="s">
        <v>1805</v>
      </c>
      <c r="B3170" s="622" t="s">
        <v>203</v>
      </c>
      <c r="C3170" s="551">
        <v>3907500000</v>
      </c>
      <c r="D3170" s="551">
        <v>0</v>
      </c>
      <c r="E3170" s="551">
        <v>0</v>
      </c>
      <c r="F3170" s="551">
        <v>-319000000</v>
      </c>
      <c r="G3170" s="551">
        <v>0</v>
      </c>
      <c r="H3170" s="551">
        <v>0</v>
      </c>
      <c r="I3170" s="551">
        <v>0</v>
      </c>
      <c r="J3170" s="551">
        <v>-319000000</v>
      </c>
      <c r="K3170" s="551">
        <v>3588500000</v>
      </c>
      <c r="L3170" s="551">
        <v>3588273160</v>
      </c>
      <c r="M3170" s="551">
        <v>3588273160</v>
      </c>
      <c r="N3170" s="551">
        <v>0</v>
      </c>
      <c r="O3170" s="551">
        <v>0</v>
      </c>
      <c r="P3170" s="551">
        <v>0</v>
      </c>
      <c r="Q3170" s="551">
        <v>0</v>
      </c>
      <c r="R3170" s="551">
        <v>226840</v>
      </c>
    </row>
    <row r="3171" spans="1:18">
      <c r="A3171" s="626" t="s">
        <v>1806</v>
      </c>
      <c r="B3171" s="626" t="s">
        <v>203</v>
      </c>
      <c r="C3171" s="550">
        <v>3907500000</v>
      </c>
      <c r="D3171" s="550">
        <v>0</v>
      </c>
      <c r="E3171" s="550">
        <v>0</v>
      </c>
      <c r="F3171" s="550">
        <v>-319000000</v>
      </c>
      <c r="G3171" s="550"/>
      <c r="H3171" s="550">
        <v>0</v>
      </c>
      <c r="I3171" s="550"/>
      <c r="J3171" s="550">
        <v>-319000000</v>
      </c>
      <c r="K3171" s="550">
        <v>3588500000</v>
      </c>
      <c r="L3171" s="550">
        <v>3588273160</v>
      </c>
      <c r="M3171" s="550">
        <v>3588273160</v>
      </c>
      <c r="N3171" s="550">
        <v>0</v>
      </c>
      <c r="O3171" s="550">
        <v>0</v>
      </c>
      <c r="P3171" s="550">
        <v>0</v>
      </c>
      <c r="Q3171" s="550">
        <v>0</v>
      </c>
      <c r="R3171" s="550">
        <v>226840</v>
      </c>
    </row>
    <row r="3172" spans="1:18">
      <c r="A3172" s="622" t="s">
        <v>1805</v>
      </c>
      <c r="B3172" s="622" t="s">
        <v>256</v>
      </c>
      <c r="C3172" s="551">
        <v>6600000</v>
      </c>
      <c r="D3172" s="551">
        <v>0</v>
      </c>
      <c r="E3172" s="551">
        <v>0</v>
      </c>
      <c r="F3172" s="551">
        <v>0</v>
      </c>
      <c r="G3172" s="551">
        <v>0</v>
      </c>
      <c r="H3172" s="551">
        <v>0</v>
      </c>
      <c r="I3172" s="551">
        <v>0</v>
      </c>
      <c r="J3172" s="551">
        <v>0</v>
      </c>
      <c r="K3172" s="551">
        <v>6600000</v>
      </c>
      <c r="L3172" s="551">
        <v>4700000</v>
      </c>
      <c r="M3172" s="551">
        <v>4700000</v>
      </c>
      <c r="N3172" s="551">
        <v>0</v>
      </c>
      <c r="O3172" s="551">
        <v>0</v>
      </c>
      <c r="P3172" s="551">
        <v>0</v>
      </c>
      <c r="Q3172" s="551">
        <v>0</v>
      </c>
      <c r="R3172" s="551">
        <v>1900000</v>
      </c>
    </row>
    <row r="3173" spans="1:18">
      <c r="A3173" s="626" t="s">
        <v>1806</v>
      </c>
      <c r="B3173" s="626" t="s">
        <v>216</v>
      </c>
      <c r="C3173" s="550">
        <v>6600000</v>
      </c>
      <c r="D3173" s="550">
        <v>0</v>
      </c>
      <c r="E3173" s="550">
        <v>0</v>
      </c>
      <c r="F3173" s="550">
        <v>0</v>
      </c>
      <c r="G3173" s="550"/>
      <c r="H3173" s="550">
        <v>0</v>
      </c>
      <c r="I3173" s="550"/>
      <c r="J3173" s="550">
        <v>0</v>
      </c>
      <c r="K3173" s="550">
        <v>6600000</v>
      </c>
      <c r="L3173" s="550">
        <v>4700000</v>
      </c>
      <c r="M3173" s="550">
        <v>4700000</v>
      </c>
      <c r="N3173" s="550">
        <v>0</v>
      </c>
      <c r="O3173" s="550">
        <v>0</v>
      </c>
      <c r="P3173" s="550">
        <v>0</v>
      </c>
      <c r="Q3173" s="550">
        <v>0</v>
      </c>
      <c r="R3173" s="550">
        <v>1900000</v>
      </c>
    </row>
    <row r="3174" spans="1:18">
      <c r="A3174" s="622" t="s">
        <v>1805</v>
      </c>
      <c r="B3174" s="622" t="s">
        <v>159</v>
      </c>
      <c r="C3174" s="551">
        <v>202914000</v>
      </c>
      <c r="D3174" s="551">
        <v>0</v>
      </c>
      <c r="E3174" s="551">
        <v>0</v>
      </c>
      <c r="F3174" s="551">
        <v>-40500000</v>
      </c>
      <c r="G3174" s="551">
        <v>-55000000</v>
      </c>
      <c r="H3174" s="551">
        <v>0</v>
      </c>
      <c r="I3174" s="551">
        <v>0</v>
      </c>
      <c r="J3174" s="551">
        <v>-95500000</v>
      </c>
      <c r="K3174" s="551">
        <v>107414000</v>
      </c>
      <c r="L3174" s="551">
        <v>107124850</v>
      </c>
      <c r="M3174" s="551">
        <v>107124850</v>
      </c>
      <c r="N3174" s="551">
        <v>0</v>
      </c>
      <c r="O3174" s="551">
        <v>0</v>
      </c>
      <c r="P3174" s="551">
        <v>0</v>
      </c>
      <c r="Q3174" s="551">
        <v>0</v>
      </c>
      <c r="R3174" s="551">
        <v>289150</v>
      </c>
    </row>
    <row r="3175" spans="1:18">
      <c r="A3175" s="626" t="s">
        <v>1806</v>
      </c>
      <c r="B3175" s="626" t="s">
        <v>159</v>
      </c>
      <c r="C3175" s="550">
        <v>202914000</v>
      </c>
      <c r="D3175" s="550">
        <v>0</v>
      </c>
      <c r="E3175" s="550">
        <v>0</v>
      </c>
      <c r="F3175" s="550">
        <v>-40500000</v>
      </c>
      <c r="G3175" s="550">
        <v>-55000000</v>
      </c>
      <c r="H3175" s="550">
        <v>0</v>
      </c>
      <c r="I3175" s="550"/>
      <c r="J3175" s="550">
        <v>-95500000</v>
      </c>
      <c r="K3175" s="550">
        <v>107414000</v>
      </c>
      <c r="L3175" s="550">
        <v>107124850</v>
      </c>
      <c r="M3175" s="550">
        <v>107124850</v>
      </c>
      <c r="N3175" s="550">
        <v>0</v>
      </c>
      <c r="O3175" s="550">
        <v>0</v>
      </c>
      <c r="P3175" s="550">
        <v>0</v>
      </c>
      <c r="Q3175" s="550">
        <v>0</v>
      </c>
      <c r="R3175" s="550">
        <v>289150</v>
      </c>
    </row>
    <row r="3176" spans="1:18">
      <c r="A3176" s="622" t="s">
        <v>1805</v>
      </c>
      <c r="B3176" s="622" t="s">
        <v>1882</v>
      </c>
      <c r="C3176" s="551">
        <v>35000000</v>
      </c>
      <c r="D3176" s="551">
        <v>0</v>
      </c>
      <c r="E3176" s="551">
        <v>0</v>
      </c>
      <c r="F3176" s="551">
        <v>17600000</v>
      </c>
      <c r="G3176" s="551">
        <v>0</v>
      </c>
      <c r="H3176" s="551">
        <v>0</v>
      </c>
      <c r="I3176" s="551">
        <v>0</v>
      </c>
      <c r="J3176" s="551">
        <v>17600000</v>
      </c>
      <c r="K3176" s="551">
        <v>52600000</v>
      </c>
      <c r="L3176" s="551">
        <v>52300000</v>
      </c>
      <c r="M3176" s="551">
        <v>52300000</v>
      </c>
      <c r="N3176" s="551">
        <v>0</v>
      </c>
      <c r="O3176" s="551">
        <v>0</v>
      </c>
      <c r="P3176" s="551">
        <v>0</v>
      </c>
      <c r="Q3176" s="551">
        <v>0</v>
      </c>
      <c r="R3176" s="551">
        <v>300000</v>
      </c>
    </row>
    <row r="3177" spans="1:18">
      <c r="A3177" s="626" t="s">
        <v>1806</v>
      </c>
      <c r="B3177" s="626" t="s">
        <v>2530</v>
      </c>
      <c r="C3177" s="550">
        <v>35000000</v>
      </c>
      <c r="D3177" s="550">
        <v>0</v>
      </c>
      <c r="E3177" s="550">
        <v>0</v>
      </c>
      <c r="F3177" s="550">
        <v>17600000</v>
      </c>
      <c r="G3177" s="550"/>
      <c r="H3177" s="550">
        <v>0</v>
      </c>
      <c r="I3177" s="550"/>
      <c r="J3177" s="550">
        <v>17600000</v>
      </c>
      <c r="K3177" s="550">
        <v>52600000</v>
      </c>
      <c r="L3177" s="550">
        <v>52300000</v>
      </c>
      <c r="M3177" s="550">
        <v>52300000</v>
      </c>
      <c r="N3177" s="550">
        <v>0</v>
      </c>
      <c r="O3177" s="550">
        <v>0</v>
      </c>
      <c r="P3177" s="550">
        <v>0</v>
      </c>
      <c r="Q3177" s="550">
        <v>0</v>
      </c>
      <c r="R3177" s="550">
        <v>300000</v>
      </c>
    </row>
    <row r="3178" spans="1:18">
      <c r="A3178" s="622" t="s">
        <v>1805</v>
      </c>
      <c r="B3178" s="622" t="s">
        <v>322</v>
      </c>
      <c r="C3178" s="551">
        <v>46800000</v>
      </c>
      <c r="D3178" s="551">
        <v>0</v>
      </c>
      <c r="E3178" s="551">
        <v>0</v>
      </c>
      <c r="F3178" s="551">
        <v>22900000</v>
      </c>
      <c r="G3178" s="551">
        <v>0</v>
      </c>
      <c r="H3178" s="551">
        <v>0</v>
      </c>
      <c r="I3178" s="551">
        <v>12000000</v>
      </c>
      <c r="J3178" s="551">
        <v>34900000</v>
      </c>
      <c r="K3178" s="551">
        <v>81700000</v>
      </c>
      <c r="L3178" s="551">
        <v>74253060</v>
      </c>
      <c r="M3178" s="551">
        <v>74253060</v>
      </c>
      <c r="N3178" s="551">
        <v>0</v>
      </c>
      <c r="O3178" s="551">
        <v>0</v>
      </c>
      <c r="P3178" s="551">
        <v>0</v>
      </c>
      <c r="Q3178" s="551">
        <v>0</v>
      </c>
      <c r="R3178" s="551">
        <v>7446940</v>
      </c>
    </row>
    <row r="3179" spans="1:18">
      <c r="A3179" s="626" t="s">
        <v>1806</v>
      </c>
      <c r="B3179" s="626" t="s">
        <v>323</v>
      </c>
      <c r="C3179" s="550">
        <v>46800000</v>
      </c>
      <c r="D3179" s="550">
        <v>0</v>
      </c>
      <c r="E3179" s="550">
        <v>0</v>
      </c>
      <c r="F3179" s="550">
        <v>22900000</v>
      </c>
      <c r="G3179" s="550"/>
      <c r="H3179" s="550">
        <v>0</v>
      </c>
      <c r="I3179" s="550">
        <v>12000000</v>
      </c>
      <c r="J3179" s="550">
        <v>34900000</v>
      </c>
      <c r="K3179" s="550">
        <v>81700000</v>
      </c>
      <c r="L3179" s="550">
        <v>74253060</v>
      </c>
      <c r="M3179" s="550">
        <v>74253060</v>
      </c>
      <c r="N3179" s="550">
        <v>0</v>
      </c>
      <c r="O3179" s="550">
        <v>0</v>
      </c>
      <c r="P3179" s="550">
        <v>0</v>
      </c>
      <c r="Q3179" s="550">
        <v>0</v>
      </c>
      <c r="R3179" s="550">
        <v>7446940</v>
      </c>
    </row>
    <row r="3180" spans="1:18">
      <c r="A3180" s="626" t="s">
        <v>1803</v>
      </c>
      <c r="B3180" s="626" t="s">
        <v>2045</v>
      </c>
      <c r="C3180" s="550">
        <v>16693800000</v>
      </c>
      <c r="D3180" s="550">
        <v>0</v>
      </c>
      <c r="E3180" s="550">
        <v>0</v>
      </c>
      <c r="F3180" s="550">
        <v>319000000</v>
      </c>
      <c r="G3180" s="550">
        <v>0</v>
      </c>
      <c r="H3180" s="550">
        <v>-1551392000</v>
      </c>
      <c r="I3180" s="550">
        <v>0</v>
      </c>
      <c r="J3180" s="550">
        <v>-1232392000</v>
      </c>
      <c r="K3180" s="550">
        <v>15461408000</v>
      </c>
      <c r="L3180" s="550">
        <v>15437703002</v>
      </c>
      <c r="M3180" s="550">
        <v>15437703002</v>
      </c>
      <c r="N3180" s="550">
        <v>0</v>
      </c>
      <c r="O3180" s="550">
        <v>0</v>
      </c>
      <c r="P3180" s="550">
        <v>0</v>
      </c>
      <c r="Q3180" s="550">
        <v>0</v>
      </c>
      <c r="R3180" s="550">
        <v>23704998</v>
      </c>
    </row>
    <row r="3181" spans="1:18">
      <c r="A3181" s="626" t="s">
        <v>1804</v>
      </c>
      <c r="B3181" s="626" t="s">
        <v>2438</v>
      </c>
      <c r="C3181" s="550">
        <v>13620441000</v>
      </c>
      <c r="D3181" s="550">
        <v>0</v>
      </c>
      <c r="E3181" s="550">
        <v>0</v>
      </c>
      <c r="F3181" s="550">
        <v>319000000</v>
      </c>
      <c r="G3181" s="550">
        <v>0</v>
      </c>
      <c r="H3181" s="550">
        <v>-1551392000</v>
      </c>
      <c r="I3181" s="550">
        <v>2909900000</v>
      </c>
      <c r="J3181" s="550">
        <v>1677508000</v>
      </c>
      <c r="K3181" s="550">
        <v>15297949000</v>
      </c>
      <c r="L3181" s="550">
        <v>15297388592</v>
      </c>
      <c r="M3181" s="550">
        <v>15297388592</v>
      </c>
      <c r="N3181" s="550">
        <v>0</v>
      </c>
      <c r="O3181" s="550">
        <v>0</v>
      </c>
      <c r="P3181" s="550">
        <v>0</v>
      </c>
      <c r="Q3181" s="550">
        <v>0</v>
      </c>
      <c r="R3181" s="550">
        <v>560408</v>
      </c>
    </row>
    <row r="3182" spans="1:18">
      <c r="A3182" s="622" t="s">
        <v>1805</v>
      </c>
      <c r="B3182" s="622" t="s">
        <v>203</v>
      </c>
      <c r="C3182" s="551">
        <v>13620441000</v>
      </c>
      <c r="D3182" s="551">
        <v>0</v>
      </c>
      <c r="E3182" s="551">
        <v>0</v>
      </c>
      <c r="F3182" s="551">
        <v>319000000</v>
      </c>
      <c r="G3182" s="551">
        <v>0</v>
      </c>
      <c r="H3182" s="551">
        <v>-1551392000</v>
      </c>
      <c r="I3182" s="551">
        <v>2909900000</v>
      </c>
      <c r="J3182" s="551">
        <v>1677508000</v>
      </c>
      <c r="K3182" s="551">
        <v>15297949000</v>
      </c>
      <c r="L3182" s="551">
        <v>15297388592</v>
      </c>
      <c r="M3182" s="551">
        <v>15297388592</v>
      </c>
      <c r="N3182" s="551">
        <v>0</v>
      </c>
      <c r="O3182" s="551">
        <v>0</v>
      </c>
      <c r="P3182" s="551">
        <v>0</v>
      </c>
      <c r="Q3182" s="551">
        <v>0</v>
      </c>
      <c r="R3182" s="551">
        <v>560408</v>
      </c>
    </row>
    <row r="3183" spans="1:18">
      <c r="A3183" s="626" t="s">
        <v>1806</v>
      </c>
      <c r="B3183" s="626" t="s">
        <v>203</v>
      </c>
      <c r="C3183" s="550">
        <v>13620441000</v>
      </c>
      <c r="D3183" s="550">
        <v>0</v>
      </c>
      <c r="E3183" s="550">
        <v>0</v>
      </c>
      <c r="F3183" s="550">
        <v>319000000</v>
      </c>
      <c r="G3183" s="550"/>
      <c r="H3183" s="550">
        <v>-1551392000</v>
      </c>
      <c r="I3183" s="550">
        <v>2909900000</v>
      </c>
      <c r="J3183" s="550">
        <v>1677508000</v>
      </c>
      <c r="K3183" s="550">
        <v>15297949000</v>
      </c>
      <c r="L3183" s="550">
        <v>15297388592</v>
      </c>
      <c r="M3183" s="550">
        <v>15297388592</v>
      </c>
      <c r="N3183" s="550">
        <v>0</v>
      </c>
      <c r="O3183" s="550">
        <v>0</v>
      </c>
      <c r="P3183" s="550">
        <v>0</v>
      </c>
      <c r="Q3183" s="550">
        <v>0</v>
      </c>
      <c r="R3183" s="550">
        <v>560408</v>
      </c>
    </row>
    <row r="3184" spans="1:18">
      <c r="A3184" s="626" t="s">
        <v>1804</v>
      </c>
      <c r="B3184" s="626" t="s">
        <v>2439</v>
      </c>
      <c r="C3184" s="550">
        <v>500400000</v>
      </c>
      <c r="D3184" s="550">
        <v>0</v>
      </c>
      <c r="E3184" s="550">
        <v>0</v>
      </c>
      <c r="F3184" s="550">
        <v>0</v>
      </c>
      <c r="G3184" s="550">
        <v>0</v>
      </c>
      <c r="H3184" s="550">
        <v>0</v>
      </c>
      <c r="I3184" s="550">
        <v>-500400000</v>
      </c>
      <c r="J3184" s="550">
        <v>-500400000</v>
      </c>
      <c r="K3184" s="550">
        <v>0</v>
      </c>
      <c r="L3184" s="550">
        <v>0</v>
      </c>
      <c r="M3184" s="550">
        <v>0</v>
      </c>
      <c r="N3184" s="550">
        <v>0</v>
      </c>
      <c r="O3184" s="550">
        <v>0</v>
      </c>
      <c r="P3184" s="550">
        <v>0</v>
      </c>
      <c r="Q3184" s="550">
        <v>0</v>
      </c>
      <c r="R3184" s="550">
        <v>0</v>
      </c>
    </row>
    <row r="3185" spans="1:18">
      <c r="A3185" s="622" t="s">
        <v>1805</v>
      </c>
      <c r="B3185" s="622" t="s">
        <v>203</v>
      </c>
      <c r="C3185" s="551">
        <v>500400000</v>
      </c>
      <c r="D3185" s="551">
        <v>0</v>
      </c>
      <c r="E3185" s="551">
        <v>0</v>
      </c>
      <c r="F3185" s="551">
        <v>0</v>
      </c>
      <c r="G3185" s="551">
        <v>0</v>
      </c>
      <c r="H3185" s="551">
        <v>0</v>
      </c>
      <c r="I3185" s="551">
        <v>-500400000</v>
      </c>
      <c r="J3185" s="551">
        <v>-500400000</v>
      </c>
      <c r="K3185" s="551">
        <v>0</v>
      </c>
      <c r="L3185" s="551">
        <v>0</v>
      </c>
      <c r="M3185" s="551">
        <v>0</v>
      </c>
      <c r="N3185" s="551">
        <v>0</v>
      </c>
      <c r="O3185" s="551">
        <v>0</v>
      </c>
      <c r="P3185" s="551">
        <v>0</v>
      </c>
      <c r="Q3185" s="551">
        <v>0</v>
      </c>
      <c r="R3185" s="551">
        <v>0</v>
      </c>
    </row>
    <row r="3186" spans="1:18">
      <c r="A3186" s="626" t="s">
        <v>1806</v>
      </c>
      <c r="B3186" s="626" t="s">
        <v>203</v>
      </c>
      <c r="C3186" s="550">
        <v>500400000</v>
      </c>
      <c r="D3186" s="550">
        <v>0</v>
      </c>
      <c r="E3186" s="550">
        <v>0</v>
      </c>
      <c r="F3186" s="550">
        <v>0</v>
      </c>
      <c r="G3186" s="550"/>
      <c r="H3186" s="550">
        <v>0</v>
      </c>
      <c r="I3186" s="550">
        <v>-500400000</v>
      </c>
      <c r="J3186" s="550">
        <v>-500400000</v>
      </c>
      <c r="K3186" s="550">
        <v>0</v>
      </c>
      <c r="L3186" s="550">
        <v>0</v>
      </c>
      <c r="M3186" s="550">
        <v>0</v>
      </c>
      <c r="N3186" s="550">
        <v>0</v>
      </c>
      <c r="O3186" s="550">
        <v>0</v>
      </c>
      <c r="P3186" s="550">
        <v>0</v>
      </c>
      <c r="Q3186" s="550">
        <v>0</v>
      </c>
      <c r="R3186" s="550">
        <v>0</v>
      </c>
    </row>
    <row r="3187" spans="1:18">
      <c r="A3187" s="626" t="s">
        <v>1804</v>
      </c>
      <c r="B3187" s="626" t="s">
        <v>2437</v>
      </c>
      <c r="C3187" s="550">
        <v>2409500000</v>
      </c>
      <c r="D3187" s="550">
        <v>0</v>
      </c>
      <c r="E3187" s="550">
        <v>0</v>
      </c>
      <c r="F3187" s="550">
        <v>0</v>
      </c>
      <c r="G3187" s="550">
        <v>0</v>
      </c>
      <c r="H3187" s="550">
        <v>0</v>
      </c>
      <c r="I3187" s="550">
        <v>-2409500000</v>
      </c>
      <c r="J3187" s="550">
        <v>-2409500000</v>
      </c>
      <c r="K3187" s="550">
        <v>0</v>
      </c>
      <c r="L3187" s="550">
        <v>0</v>
      </c>
      <c r="M3187" s="550">
        <v>0</v>
      </c>
      <c r="N3187" s="550">
        <v>0</v>
      </c>
      <c r="O3187" s="550">
        <v>0</v>
      </c>
      <c r="P3187" s="550">
        <v>0</v>
      </c>
      <c r="Q3187" s="550">
        <v>0</v>
      </c>
      <c r="R3187" s="550">
        <v>0</v>
      </c>
    </row>
    <row r="3188" spans="1:18">
      <c r="A3188" s="622" t="s">
        <v>1805</v>
      </c>
      <c r="B3188" s="622" t="s">
        <v>203</v>
      </c>
      <c r="C3188" s="551">
        <v>2409500000</v>
      </c>
      <c r="D3188" s="551">
        <v>0</v>
      </c>
      <c r="E3188" s="551">
        <v>0</v>
      </c>
      <c r="F3188" s="551">
        <v>0</v>
      </c>
      <c r="G3188" s="551">
        <v>0</v>
      </c>
      <c r="H3188" s="551">
        <v>0</v>
      </c>
      <c r="I3188" s="551">
        <v>-2409500000</v>
      </c>
      <c r="J3188" s="551">
        <v>-2409500000</v>
      </c>
      <c r="K3188" s="551">
        <v>0</v>
      </c>
      <c r="L3188" s="551">
        <v>0</v>
      </c>
      <c r="M3188" s="551">
        <v>0</v>
      </c>
      <c r="N3188" s="551">
        <v>0</v>
      </c>
      <c r="O3188" s="551">
        <v>0</v>
      </c>
      <c r="P3188" s="551">
        <v>0</v>
      </c>
      <c r="Q3188" s="551">
        <v>0</v>
      </c>
      <c r="R3188" s="551">
        <v>0</v>
      </c>
    </row>
    <row r="3189" spans="1:18">
      <c r="A3189" s="626" t="s">
        <v>1806</v>
      </c>
      <c r="B3189" s="626" t="s">
        <v>203</v>
      </c>
      <c r="C3189" s="550">
        <v>2409500000</v>
      </c>
      <c r="D3189" s="550">
        <v>0</v>
      </c>
      <c r="E3189" s="550">
        <v>0</v>
      </c>
      <c r="F3189" s="550">
        <v>0</v>
      </c>
      <c r="G3189" s="550"/>
      <c r="H3189" s="550">
        <v>0</v>
      </c>
      <c r="I3189" s="550">
        <v>-2409500000</v>
      </c>
      <c r="J3189" s="550">
        <v>-2409500000</v>
      </c>
      <c r="K3189" s="550">
        <v>0</v>
      </c>
      <c r="L3189" s="550">
        <v>0</v>
      </c>
      <c r="M3189" s="550">
        <v>0</v>
      </c>
      <c r="N3189" s="550">
        <v>0</v>
      </c>
      <c r="O3189" s="550">
        <v>0</v>
      </c>
      <c r="P3189" s="550">
        <v>0</v>
      </c>
      <c r="Q3189" s="550">
        <v>0</v>
      </c>
      <c r="R3189" s="550">
        <v>0</v>
      </c>
    </row>
    <row r="3190" spans="1:18">
      <c r="A3190" s="626" t="s">
        <v>1804</v>
      </c>
      <c r="B3190" s="626" t="s">
        <v>2558</v>
      </c>
      <c r="C3190" s="550">
        <v>20120000</v>
      </c>
      <c r="D3190" s="550">
        <v>0</v>
      </c>
      <c r="E3190" s="550">
        <v>0</v>
      </c>
      <c r="F3190" s="550">
        <v>0</v>
      </c>
      <c r="G3190" s="550">
        <v>0</v>
      </c>
      <c r="H3190" s="550">
        <v>0</v>
      </c>
      <c r="I3190" s="550">
        <v>0</v>
      </c>
      <c r="J3190" s="550">
        <v>0</v>
      </c>
      <c r="K3190" s="550">
        <v>20120000</v>
      </c>
      <c r="L3190" s="550">
        <v>19620000</v>
      </c>
      <c r="M3190" s="550">
        <v>19620000</v>
      </c>
      <c r="N3190" s="550">
        <v>0</v>
      </c>
      <c r="O3190" s="550">
        <v>0</v>
      </c>
      <c r="P3190" s="550">
        <v>0</v>
      </c>
      <c r="Q3190" s="550">
        <v>0</v>
      </c>
      <c r="R3190" s="550">
        <v>500000</v>
      </c>
    </row>
    <row r="3191" spans="1:18">
      <c r="A3191" s="622" t="s">
        <v>1805</v>
      </c>
      <c r="B3191" s="622" t="s">
        <v>321</v>
      </c>
      <c r="C3191" s="551">
        <v>1320000</v>
      </c>
      <c r="D3191" s="551">
        <v>0</v>
      </c>
      <c r="E3191" s="551">
        <v>0</v>
      </c>
      <c r="F3191" s="551">
        <v>500000</v>
      </c>
      <c r="G3191" s="551">
        <v>0</v>
      </c>
      <c r="H3191" s="551">
        <v>0</v>
      </c>
      <c r="I3191" s="551">
        <v>0</v>
      </c>
      <c r="J3191" s="551">
        <v>500000</v>
      </c>
      <c r="K3191" s="551">
        <v>1820000</v>
      </c>
      <c r="L3191" s="551">
        <v>1820000</v>
      </c>
      <c r="M3191" s="551">
        <v>1820000</v>
      </c>
      <c r="N3191" s="551">
        <v>0</v>
      </c>
      <c r="O3191" s="551">
        <v>0</v>
      </c>
      <c r="P3191" s="551">
        <v>0</v>
      </c>
      <c r="Q3191" s="551">
        <v>0</v>
      </c>
      <c r="R3191" s="551">
        <v>0</v>
      </c>
    </row>
    <row r="3192" spans="1:18">
      <c r="A3192" s="626" t="s">
        <v>1806</v>
      </c>
      <c r="B3192" s="626" t="s">
        <v>144</v>
      </c>
      <c r="C3192" s="550">
        <v>820000</v>
      </c>
      <c r="D3192" s="550">
        <v>0</v>
      </c>
      <c r="E3192" s="550">
        <v>0</v>
      </c>
      <c r="F3192" s="550">
        <v>500000</v>
      </c>
      <c r="G3192" s="550"/>
      <c r="H3192" s="550">
        <v>0</v>
      </c>
      <c r="I3192" s="550"/>
      <c r="J3192" s="550">
        <v>500000</v>
      </c>
      <c r="K3192" s="550">
        <v>1320000</v>
      </c>
      <c r="L3192" s="550">
        <v>1320000</v>
      </c>
      <c r="M3192" s="550">
        <v>1320000</v>
      </c>
      <c r="N3192" s="550">
        <v>0</v>
      </c>
      <c r="O3192" s="550">
        <v>0</v>
      </c>
      <c r="P3192" s="550">
        <v>0</v>
      </c>
      <c r="Q3192" s="550">
        <v>0</v>
      </c>
      <c r="R3192" s="550">
        <v>0</v>
      </c>
    </row>
    <row r="3193" spans="1:18">
      <c r="A3193" s="626" t="s">
        <v>1806</v>
      </c>
      <c r="B3193" s="626" t="s">
        <v>204</v>
      </c>
      <c r="C3193" s="550">
        <v>300000</v>
      </c>
      <c r="D3193" s="550">
        <v>0</v>
      </c>
      <c r="E3193" s="550">
        <v>0</v>
      </c>
      <c r="F3193" s="550">
        <v>0</v>
      </c>
      <c r="G3193" s="550"/>
      <c r="H3193" s="550">
        <v>0</v>
      </c>
      <c r="I3193" s="550"/>
      <c r="J3193" s="550">
        <v>0</v>
      </c>
      <c r="K3193" s="550">
        <v>300000</v>
      </c>
      <c r="L3193" s="550">
        <v>300000</v>
      </c>
      <c r="M3193" s="550">
        <v>300000</v>
      </c>
      <c r="N3193" s="550">
        <v>0</v>
      </c>
      <c r="O3193" s="550">
        <v>0</v>
      </c>
      <c r="P3193" s="550">
        <v>0</v>
      </c>
      <c r="Q3193" s="550">
        <v>0</v>
      </c>
      <c r="R3193" s="550">
        <v>0</v>
      </c>
    </row>
    <row r="3194" spans="1:18">
      <c r="A3194" s="626" t="s">
        <v>1806</v>
      </c>
      <c r="B3194" s="626" t="s">
        <v>220</v>
      </c>
      <c r="C3194" s="550">
        <v>200000</v>
      </c>
      <c r="D3194" s="550">
        <v>0</v>
      </c>
      <c r="E3194" s="550">
        <v>0</v>
      </c>
      <c r="F3194" s="550">
        <v>0</v>
      </c>
      <c r="G3194" s="550"/>
      <c r="H3194" s="550">
        <v>0</v>
      </c>
      <c r="I3194" s="550"/>
      <c r="J3194" s="550">
        <v>0</v>
      </c>
      <c r="K3194" s="550">
        <v>200000</v>
      </c>
      <c r="L3194" s="550">
        <v>200000</v>
      </c>
      <c r="M3194" s="550">
        <v>200000</v>
      </c>
      <c r="N3194" s="550">
        <v>0</v>
      </c>
      <c r="O3194" s="550">
        <v>0</v>
      </c>
      <c r="P3194" s="550">
        <v>0</v>
      </c>
      <c r="Q3194" s="550">
        <v>0</v>
      </c>
      <c r="R3194" s="550">
        <v>0</v>
      </c>
    </row>
    <row r="3195" spans="1:18">
      <c r="A3195" s="622" t="s">
        <v>1805</v>
      </c>
      <c r="B3195" s="622" t="s">
        <v>316</v>
      </c>
      <c r="C3195" s="551">
        <v>16800000</v>
      </c>
      <c r="D3195" s="551">
        <v>0</v>
      </c>
      <c r="E3195" s="551">
        <v>0</v>
      </c>
      <c r="F3195" s="551">
        <v>-50000</v>
      </c>
      <c r="G3195" s="551">
        <v>0</v>
      </c>
      <c r="H3195" s="551">
        <v>0</v>
      </c>
      <c r="I3195" s="551">
        <v>0</v>
      </c>
      <c r="J3195" s="551">
        <v>-50000</v>
      </c>
      <c r="K3195" s="551">
        <v>16750000</v>
      </c>
      <c r="L3195" s="551">
        <v>16250000</v>
      </c>
      <c r="M3195" s="551">
        <v>16250000</v>
      </c>
      <c r="N3195" s="551">
        <v>0</v>
      </c>
      <c r="O3195" s="551">
        <v>0</v>
      </c>
      <c r="P3195" s="551">
        <v>0</v>
      </c>
      <c r="Q3195" s="551">
        <v>0</v>
      </c>
      <c r="R3195" s="551">
        <v>500000</v>
      </c>
    </row>
    <row r="3196" spans="1:18">
      <c r="A3196" s="626" t="s">
        <v>1806</v>
      </c>
      <c r="B3196" s="626" t="s">
        <v>318</v>
      </c>
      <c r="C3196" s="550">
        <v>16800000</v>
      </c>
      <c r="D3196" s="550">
        <v>0</v>
      </c>
      <c r="E3196" s="550">
        <v>0</v>
      </c>
      <c r="F3196" s="550">
        <v>-50000</v>
      </c>
      <c r="G3196" s="550"/>
      <c r="H3196" s="550">
        <v>0</v>
      </c>
      <c r="I3196" s="550"/>
      <c r="J3196" s="550">
        <v>-50000</v>
      </c>
      <c r="K3196" s="550">
        <v>16750000</v>
      </c>
      <c r="L3196" s="550">
        <v>16250000</v>
      </c>
      <c r="M3196" s="550">
        <v>16250000</v>
      </c>
      <c r="N3196" s="550">
        <v>0</v>
      </c>
      <c r="O3196" s="550">
        <v>0</v>
      </c>
      <c r="P3196" s="550">
        <v>0</v>
      </c>
      <c r="Q3196" s="550">
        <v>0</v>
      </c>
      <c r="R3196" s="550">
        <v>500000</v>
      </c>
    </row>
    <row r="3197" spans="1:18">
      <c r="A3197" s="622" t="s">
        <v>1805</v>
      </c>
      <c r="B3197" s="622" t="s">
        <v>147</v>
      </c>
      <c r="C3197" s="551">
        <v>2000000</v>
      </c>
      <c r="D3197" s="551">
        <v>0</v>
      </c>
      <c r="E3197" s="551">
        <v>0</v>
      </c>
      <c r="F3197" s="551">
        <v>-450000</v>
      </c>
      <c r="G3197" s="551">
        <v>0</v>
      </c>
      <c r="H3197" s="551">
        <v>0</v>
      </c>
      <c r="I3197" s="551">
        <v>0</v>
      </c>
      <c r="J3197" s="551">
        <v>-450000</v>
      </c>
      <c r="K3197" s="551">
        <v>1550000</v>
      </c>
      <c r="L3197" s="551">
        <v>1550000</v>
      </c>
      <c r="M3197" s="551">
        <v>1550000</v>
      </c>
      <c r="N3197" s="551">
        <v>0</v>
      </c>
      <c r="O3197" s="551">
        <v>0</v>
      </c>
      <c r="P3197" s="551">
        <v>0</v>
      </c>
      <c r="Q3197" s="551">
        <v>0</v>
      </c>
      <c r="R3197" s="551">
        <v>0</v>
      </c>
    </row>
    <row r="3198" spans="1:18">
      <c r="A3198" s="626" t="s">
        <v>1806</v>
      </c>
      <c r="B3198" s="626" t="s">
        <v>148</v>
      </c>
      <c r="C3198" s="550">
        <v>2000000</v>
      </c>
      <c r="D3198" s="550">
        <v>0</v>
      </c>
      <c r="E3198" s="550">
        <v>0</v>
      </c>
      <c r="F3198" s="550">
        <v>-450000</v>
      </c>
      <c r="G3198" s="550"/>
      <c r="H3198" s="550">
        <v>0</v>
      </c>
      <c r="I3198" s="550"/>
      <c r="J3198" s="550">
        <v>-450000</v>
      </c>
      <c r="K3198" s="550">
        <v>1550000</v>
      </c>
      <c r="L3198" s="550">
        <v>1550000</v>
      </c>
      <c r="M3198" s="550">
        <v>1550000</v>
      </c>
      <c r="N3198" s="550">
        <v>0</v>
      </c>
      <c r="O3198" s="550">
        <v>0</v>
      </c>
      <c r="P3198" s="550">
        <v>0</v>
      </c>
      <c r="Q3198" s="550">
        <v>0</v>
      </c>
      <c r="R3198" s="550">
        <v>0</v>
      </c>
    </row>
    <row r="3199" spans="1:18">
      <c r="A3199" s="626" t="s">
        <v>1804</v>
      </c>
      <c r="B3199" s="626" t="s">
        <v>1286</v>
      </c>
      <c r="C3199" s="550">
        <v>143339000</v>
      </c>
      <c r="D3199" s="550">
        <v>0</v>
      </c>
      <c r="E3199" s="550">
        <v>0</v>
      </c>
      <c r="F3199" s="550">
        <v>0</v>
      </c>
      <c r="G3199" s="550">
        <v>0</v>
      </c>
      <c r="H3199" s="550">
        <v>0</v>
      </c>
      <c r="I3199" s="550">
        <v>0</v>
      </c>
      <c r="J3199" s="550">
        <v>0</v>
      </c>
      <c r="K3199" s="550">
        <v>143339000</v>
      </c>
      <c r="L3199" s="550">
        <v>120694410</v>
      </c>
      <c r="M3199" s="550">
        <v>120694410</v>
      </c>
      <c r="N3199" s="550">
        <v>0</v>
      </c>
      <c r="O3199" s="550">
        <v>0</v>
      </c>
      <c r="P3199" s="550">
        <v>0</v>
      </c>
      <c r="Q3199" s="550">
        <v>0</v>
      </c>
      <c r="R3199" s="550">
        <v>22644590</v>
      </c>
    </row>
    <row r="3200" spans="1:18">
      <c r="A3200" s="622" t="s">
        <v>1805</v>
      </c>
      <c r="B3200" s="622" t="s">
        <v>321</v>
      </c>
      <c r="C3200" s="551">
        <v>75989000</v>
      </c>
      <c r="D3200" s="551">
        <v>0</v>
      </c>
      <c r="E3200" s="551">
        <v>0</v>
      </c>
      <c r="F3200" s="551">
        <v>0</v>
      </c>
      <c r="G3200" s="551">
        <v>0</v>
      </c>
      <c r="H3200" s="551">
        <v>0</v>
      </c>
      <c r="I3200" s="551">
        <v>3500000</v>
      </c>
      <c r="J3200" s="551">
        <v>3500000</v>
      </c>
      <c r="K3200" s="551">
        <v>79489000</v>
      </c>
      <c r="L3200" s="551">
        <v>60812300</v>
      </c>
      <c r="M3200" s="551">
        <v>60812300</v>
      </c>
      <c r="N3200" s="551">
        <v>0</v>
      </c>
      <c r="O3200" s="551">
        <v>0</v>
      </c>
      <c r="P3200" s="551">
        <v>0</v>
      </c>
      <c r="Q3200" s="551">
        <v>0</v>
      </c>
      <c r="R3200" s="551">
        <v>18676700</v>
      </c>
    </row>
    <row r="3201" spans="1:18">
      <c r="A3201" s="626" t="s">
        <v>1806</v>
      </c>
      <c r="B3201" s="626" t="s">
        <v>144</v>
      </c>
      <c r="C3201" s="550">
        <v>1469000</v>
      </c>
      <c r="D3201" s="550">
        <v>0</v>
      </c>
      <c r="E3201" s="550">
        <v>0</v>
      </c>
      <c r="F3201" s="550">
        <v>0</v>
      </c>
      <c r="G3201" s="550"/>
      <c r="H3201" s="550">
        <v>0</v>
      </c>
      <c r="I3201" s="550">
        <v>4000000</v>
      </c>
      <c r="J3201" s="550">
        <v>4000000</v>
      </c>
      <c r="K3201" s="550">
        <v>5469000</v>
      </c>
      <c r="L3201" s="550">
        <v>5468200</v>
      </c>
      <c r="M3201" s="550">
        <v>5468200</v>
      </c>
      <c r="N3201" s="550">
        <v>0</v>
      </c>
      <c r="O3201" s="550">
        <v>0</v>
      </c>
      <c r="P3201" s="550">
        <v>0</v>
      </c>
      <c r="Q3201" s="550">
        <v>0</v>
      </c>
      <c r="R3201" s="550">
        <v>800</v>
      </c>
    </row>
    <row r="3202" spans="1:18">
      <c r="A3202" s="626" t="s">
        <v>1806</v>
      </c>
      <c r="B3202" s="626" t="s">
        <v>204</v>
      </c>
      <c r="C3202" s="550">
        <v>0</v>
      </c>
      <c r="D3202" s="550">
        <v>0</v>
      </c>
      <c r="E3202" s="550">
        <v>0</v>
      </c>
      <c r="F3202" s="550">
        <v>0</v>
      </c>
      <c r="G3202" s="550"/>
      <c r="H3202" s="550">
        <v>0</v>
      </c>
      <c r="I3202" s="550">
        <v>2000000</v>
      </c>
      <c r="J3202" s="550">
        <v>2000000</v>
      </c>
      <c r="K3202" s="550">
        <v>2000000</v>
      </c>
      <c r="L3202" s="550">
        <v>1987500</v>
      </c>
      <c r="M3202" s="550">
        <v>1987500</v>
      </c>
      <c r="N3202" s="550">
        <v>0</v>
      </c>
      <c r="O3202" s="550">
        <v>0</v>
      </c>
      <c r="P3202" s="550">
        <v>0</v>
      </c>
      <c r="Q3202" s="550">
        <v>0</v>
      </c>
      <c r="R3202" s="550">
        <v>12500</v>
      </c>
    </row>
    <row r="3203" spans="1:18">
      <c r="A3203" s="626" t="s">
        <v>1806</v>
      </c>
      <c r="B3203" s="626" t="s">
        <v>220</v>
      </c>
      <c r="C3203" s="550">
        <v>8000000</v>
      </c>
      <c r="D3203" s="550">
        <v>0</v>
      </c>
      <c r="E3203" s="550">
        <v>0</v>
      </c>
      <c r="F3203" s="550">
        <v>0</v>
      </c>
      <c r="G3203" s="550"/>
      <c r="H3203" s="550">
        <v>0</v>
      </c>
      <c r="I3203" s="550"/>
      <c r="J3203" s="550">
        <v>0</v>
      </c>
      <c r="K3203" s="550">
        <v>8000000</v>
      </c>
      <c r="L3203" s="550">
        <v>7920000</v>
      </c>
      <c r="M3203" s="550">
        <v>7920000</v>
      </c>
      <c r="N3203" s="550">
        <v>0</v>
      </c>
      <c r="O3203" s="550">
        <v>0</v>
      </c>
      <c r="P3203" s="550">
        <v>0</v>
      </c>
      <c r="Q3203" s="550">
        <v>0</v>
      </c>
      <c r="R3203" s="550">
        <v>80000</v>
      </c>
    </row>
    <row r="3204" spans="1:18">
      <c r="A3204" s="626" t="s">
        <v>1806</v>
      </c>
      <c r="B3204" s="626" t="s">
        <v>206</v>
      </c>
      <c r="C3204" s="550">
        <v>66520000</v>
      </c>
      <c r="D3204" s="550">
        <v>0</v>
      </c>
      <c r="E3204" s="550">
        <v>0</v>
      </c>
      <c r="F3204" s="550">
        <v>0</v>
      </c>
      <c r="G3204" s="550"/>
      <c r="H3204" s="550">
        <v>0</v>
      </c>
      <c r="I3204" s="550">
        <v>-2500000</v>
      </c>
      <c r="J3204" s="550">
        <v>-2500000</v>
      </c>
      <c r="K3204" s="550">
        <v>64020000</v>
      </c>
      <c r="L3204" s="550">
        <v>45436600</v>
      </c>
      <c r="M3204" s="550">
        <v>45436600</v>
      </c>
      <c r="N3204" s="550">
        <v>0</v>
      </c>
      <c r="O3204" s="550">
        <v>0</v>
      </c>
      <c r="P3204" s="550">
        <v>0</v>
      </c>
      <c r="Q3204" s="550">
        <v>0</v>
      </c>
      <c r="R3204" s="550">
        <v>18583400</v>
      </c>
    </row>
    <row r="3205" spans="1:18">
      <c r="A3205" s="622" t="s">
        <v>1805</v>
      </c>
      <c r="B3205" s="622" t="s">
        <v>159</v>
      </c>
      <c r="C3205" s="551">
        <v>56150000</v>
      </c>
      <c r="D3205" s="551">
        <v>0</v>
      </c>
      <c r="E3205" s="551">
        <v>0</v>
      </c>
      <c r="F3205" s="551">
        <v>0</v>
      </c>
      <c r="G3205" s="551">
        <v>0</v>
      </c>
      <c r="H3205" s="551">
        <v>0</v>
      </c>
      <c r="I3205" s="551">
        <v>-3500000</v>
      </c>
      <c r="J3205" s="551">
        <v>-3500000</v>
      </c>
      <c r="K3205" s="551">
        <v>52650000</v>
      </c>
      <c r="L3205" s="551">
        <v>50356680</v>
      </c>
      <c r="M3205" s="551">
        <v>50356680</v>
      </c>
      <c r="N3205" s="551">
        <v>0</v>
      </c>
      <c r="O3205" s="551">
        <v>0</v>
      </c>
      <c r="P3205" s="551">
        <v>0</v>
      </c>
      <c r="Q3205" s="551">
        <v>0</v>
      </c>
      <c r="R3205" s="551">
        <v>2293320</v>
      </c>
    </row>
    <row r="3206" spans="1:18">
      <c r="A3206" s="626" t="s">
        <v>1806</v>
      </c>
      <c r="B3206" s="626" t="s">
        <v>159</v>
      </c>
      <c r="C3206" s="550">
        <v>56150000</v>
      </c>
      <c r="D3206" s="550">
        <v>0</v>
      </c>
      <c r="E3206" s="550">
        <v>0</v>
      </c>
      <c r="F3206" s="550"/>
      <c r="G3206" s="550"/>
      <c r="H3206" s="550"/>
      <c r="I3206" s="550">
        <v>-3500000</v>
      </c>
      <c r="J3206" s="550">
        <v>-3500000</v>
      </c>
      <c r="K3206" s="550">
        <v>52650000</v>
      </c>
      <c r="L3206" s="550">
        <v>50356680</v>
      </c>
      <c r="M3206" s="550">
        <v>50356680</v>
      </c>
      <c r="N3206" s="550">
        <v>0</v>
      </c>
      <c r="O3206" s="550">
        <v>0</v>
      </c>
      <c r="P3206" s="550">
        <v>0</v>
      </c>
      <c r="Q3206" s="550">
        <v>0</v>
      </c>
      <c r="R3206" s="550">
        <v>2293320</v>
      </c>
    </row>
    <row r="3207" spans="1:18">
      <c r="A3207" s="622" t="s">
        <v>1805</v>
      </c>
      <c r="B3207" s="622" t="s">
        <v>160</v>
      </c>
      <c r="C3207" s="551">
        <v>1000000</v>
      </c>
      <c r="D3207" s="551">
        <v>0</v>
      </c>
      <c r="E3207" s="551">
        <v>0</v>
      </c>
      <c r="F3207" s="551">
        <v>0</v>
      </c>
      <c r="G3207" s="551">
        <v>0</v>
      </c>
      <c r="H3207" s="551">
        <v>0</v>
      </c>
      <c r="I3207" s="551">
        <v>0</v>
      </c>
      <c r="J3207" s="551">
        <v>0</v>
      </c>
      <c r="K3207" s="551">
        <v>1000000</v>
      </c>
      <c r="L3207" s="551">
        <v>989430</v>
      </c>
      <c r="M3207" s="551">
        <v>989430</v>
      </c>
      <c r="N3207" s="551">
        <v>0</v>
      </c>
      <c r="O3207" s="551">
        <v>0</v>
      </c>
      <c r="P3207" s="551">
        <v>0</v>
      </c>
      <c r="Q3207" s="551">
        <v>0</v>
      </c>
      <c r="R3207" s="551">
        <v>10570</v>
      </c>
    </row>
    <row r="3208" spans="1:18">
      <c r="A3208" s="626" t="s">
        <v>1806</v>
      </c>
      <c r="B3208" s="626" t="s">
        <v>161</v>
      </c>
      <c r="C3208" s="550">
        <v>1000000</v>
      </c>
      <c r="D3208" s="550">
        <v>0</v>
      </c>
      <c r="E3208" s="550">
        <v>0</v>
      </c>
      <c r="F3208" s="550">
        <v>0</v>
      </c>
      <c r="G3208" s="550"/>
      <c r="H3208" s="550">
        <v>0</v>
      </c>
      <c r="I3208" s="550"/>
      <c r="J3208" s="550">
        <v>0</v>
      </c>
      <c r="K3208" s="550">
        <v>1000000</v>
      </c>
      <c r="L3208" s="550">
        <v>989430</v>
      </c>
      <c r="M3208" s="550">
        <v>989430</v>
      </c>
      <c r="N3208" s="550">
        <v>0</v>
      </c>
      <c r="O3208" s="550">
        <v>0</v>
      </c>
      <c r="P3208" s="550">
        <v>0</v>
      </c>
      <c r="Q3208" s="550">
        <v>0</v>
      </c>
      <c r="R3208" s="550">
        <v>10570</v>
      </c>
    </row>
    <row r="3209" spans="1:18">
      <c r="A3209" s="622" t="s">
        <v>1805</v>
      </c>
      <c r="B3209" s="622" t="s">
        <v>1882</v>
      </c>
      <c r="C3209" s="551">
        <v>3000000</v>
      </c>
      <c r="D3209" s="551">
        <v>0</v>
      </c>
      <c r="E3209" s="551">
        <v>0</v>
      </c>
      <c r="F3209" s="551">
        <v>0</v>
      </c>
      <c r="G3209" s="551">
        <v>0</v>
      </c>
      <c r="H3209" s="551">
        <v>0</v>
      </c>
      <c r="I3209" s="551">
        <v>0</v>
      </c>
      <c r="J3209" s="551">
        <v>0</v>
      </c>
      <c r="K3209" s="551">
        <v>3000000</v>
      </c>
      <c r="L3209" s="551">
        <v>3000000</v>
      </c>
      <c r="M3209" s="551">
        <v>3000000</v>
      </c>
      <c r="N3209" s="551">
        <v>0</v>
      </c>
      <c r="O3209" s="551">
        <v>0</v>
      </c>
      <c r="P3209" s="551">
        <v>0</v>
      </c>
      <c r="Q3209" s="551">
        <v>0</v>
      </c>
      <c r="R3209" s="551">
        <v>0</v>
      </c>
    </row>
    <row r="3210" spans="1:18">
      <c r="A3210" s="626" t="s">
        <v>1806</v>
      </c>
      <c r="B3210" s="626" t="s">
        <v>2530</v>
      </c>
      <c r="C3210" s="550">
        <v>3000000</v>
      </c>
      <c r="D3210" s="550">
        <v>0</v>
      </c>
      <c r="E3210" s="550">
        <v>0</v>
      </c>
      <c r="F3210" s="550">
        <v>0</v>
      </c>
      <c r="G3210" s="550"/>
      <c r="H3210" s="550">
        <v>0</v>
      </c>
      <c r="I3210" s="550"/>
      <c r="J3210" s="550">
        <v>0</v>
      </c>
      <c r="K3210" s="550">
        <v>3000000</v>
      </c>
      <c r="L3210" s="550">
        <v>3000000</v>
      </c>
      <c r="M3210" s="550">
        <v>3000000</v>
      </c>
      <c r="N3210" s="550">
        <v>0</v>
      </c>
      <c r="O3210" s="550">
        <v>0</v>
      </c>
      <c r="P3210" s="550">
        <v>0</v>
      </c>
      <c r="Q3210" s="550">
        <v>0</v>
      </c>
      <c r="R3210" s="550">
        <v>0</v>
      </c>
    </row>
    <row r="3211" spans="1:18">
      <c r="A3211" s="622" t="s">
        <v>1805</v>
      </c>
      <c r="B3211" s="622" t="s">
        <v>192</v>
      </c>
      <c r="C3211" s="551">
        <v>600000</v>
      </c>
      <c r="D3211" s="551">
        <v>0</v>
      </c>
      <c r="E3211" s="551">
        <v>0</v>
      </c>
      <c r="F3211" s="551">
        <v>0</v>
      </c>
      <c r="G3211" s="551">
        <v>0</v>
      </c>
      <c r="H3211" s="551">
        <v>0</v>
      </c>
      <c r="I3211" s="551">
        <v>0</v>
      </c>
      <c r="J3211" s="551">
        <v>0</v>
      </c>
      <c r="K3211" s="551">
        <v>600000</v>
      </c>
      <c r="L3211" s="551">
        <v>0</v>
      </c>
      <c r="M3211" s="551">
        <v>0</v>
      </c>
      <c r="N3211" s="551">
        <v>0</v>
      </c>
      <c r="O3211" s="551">
        <v>0</v>
      </c>
      <c r="P3211" s="551">
        <v>0</v>
      </c>
      <c r="Q3211" s="551">
        <v>0</v>
      </c>
      <c r="R3211" s="551">
        <v>600000</v>
      </c>
    </row>
    <row r="3212" spans="1:18">
      <c r="A3212" s="626" t="s">
        <v>1806</v>
      </c>
      <c r="B3212" s="626" t="s">
        <v>225</v>
      </c>
      <c r="C3212" s="550">
        <v>600000</v>
      </c>
      <c r="D3212" s="550">
        <v>0</v>
      </c>
      <c r="E3212" s="550">
        <v>0</v>
      </c>
      <c r="F3212" s="550">
        <v>0</v>
      </c>
      <c r="G3212" s="550"/>
      <c r="H3212" s="550">
        <v>0</v>
      </c>
      <c r="I3212" s="550"/>
      <c r="J3212" s="550">
        <v>0</v>
      </c>
      <c r="K3212" s="550">
        <v>600000</v>
      </c>
      <c r="L3212" s="550">
        <v>0</v>
      </c>
      <c r="M3212" s="550">
        <v>0</v>
      </c>
      <c r="N3212" s="550">
        <v>0</v>
      </c>
      <c r="O3212" s="550">
        <v>0</v>
      </c>
      <c r="P3212" s="550">
        <v>0</v>
      </c>
      <c r="Q3212" s="550">
        <v>0</v>
      </c>
      <c r="R3212" s="550">
        <v>600000</v>
      </c>
    </row>
    <row r="3213" spans="1:18">
      <c r="A3213" s="622" t="s">
        <v>1805</v>
      </c>
      <c r="B3213" s="622" t="s">
        <v>147</v>
      </c>
      <c r="C3213" s="551">
        <v>6600000</v>
      </c>
      <c r="D3213" s="551">
        <v>0</v>
      </c>
      <c r="E3213" s="551">
        <v>0</v>
      </c>
      <c r="F3213" s="551">
        <v>0</v>
      </c>
      <c r="G3213" s="551">
        <v>0</v>
      </c>
      <c r="H3213" s="551">
        <v>0</v>
      </c>
      <c r="I3213" s="551">
        <v>0</v>
      </c>
      <c r="J3213" s="551">
        <v>0</v>
      </c>
      <c r="K3213" s="551">
        <v>6600000</v>
      </c>
      <c r="L3213" s="551">
        <v>5536000</v>
      </c>
      <c r="M3213" s="551">
        <v>5536000</v>
      </c>
      <c r="N3213" s="551">
        <v>0</v>
      </c>
      <c r="O3213" s="551">
        <v>0</v>
      </c>
      <c r="P3213" s="551">
        <v>0</v>
      </c>
      <c r="Q3213" s="551">
        <v>0</v>
      </c>
      <c r="R3213" s="551">
        <v>1064000</v>
      </c>
    </row>
    <row r="3214" spans="1:18">
      <c r="A3214" s="626" t="s">
        <v>1806</v>
      </c>
      <c r="B3214" s="626" t="s">
        <v>149</v>
      </c>
      <c r="C3214" s="550">
        <v>1800000</v>
      </c>
      <c r="D3214" s="550">
        <v>0</v>
      </c>
      <c r="E3214" s="550">
        <v>0</v>
      </c>
      <c r="F3214" s="550">
        <v>0</v>
      </c>
      <c r="G3214" s="550"/>
      <c r="H3214" s="550">
        <v>0</v>
      </c>
      <c r="I3214" s="550"/>
      <c r="J3214" s="550">
        <v>0</v>
      </c>
      <c r="K3214" s="550">
        <v>1800000</v>
      </c>
      <c r="L3214" s="550">
        <v>1800000</v>
      </c>
      <c r="M3214" s="550">
        <v>1800000</v>
      </c>
      <c r="N3214" s="550">
        <v>0</v>
      </c>
      <c r="O3214" s="550">
        <v>0</v>
      </c>
      <c r="P3214" s="550">
        <v>0</v>
      </c>
      <c r="Q3214" s="550">
        <v>0</v>
      </c>
      <c r="R3214" s="550">
        <v>0</v>
      </c>
    </row>
    <row r="3215" spans="1:18">
      <c r="A3215" s="626" t="s">
        <v>1806</v>
      </c>
      <c r="B3215" s="626" t="s">
        <v>148</v>
      </c>
      <c r="C3215" s="550">
        <v>4800000</v>
      </c>
      <c r="D3215" s="550">
        <v>0</v>
      </c>
      <c r="E3215" s="550">
        <v>0</v>
      </c>
      <c r="F3215" s="550">
        <v>0</v>
      </c>
      <c r="G3215" s="550"/>
      <c r="H3215" s="550">
        <v>0</v>
      </c>
      <c r="I3215" s="550"/>
      <c r="J3215" s="550">
        <v>0</v>
      </c>
      <c r="K3215" s="550">
        <v>4800000</v>
      </c>
      <c r="L3215" s="550">
        <v>3736000</v>
      </c>
      <c r="M3215" s="550">
        <v>3736000</v>
      </c>
      <c r="N3215" s="550">
        <v>0</v>
      </c>
      <c r="O3215" s="550">
        <v>0</v>
      </c>
      <c r="P3215" s="550">
        <v>0</v>
      </c>
      <c r="Q3215" s="550">
        <v>0</v>
      </c>
      <c r="R3215" s="550">
        <v>1064000</v>
      </c>
    </row>
    <row r="3216" spans="1:18">
      <c r="A3216" s="627" t="s">
        <v>1802</v>
      </c>
      <c r="B3216" s="629" t="s">
        <v>236</v>
      </c>
      <c r="C3216" s="549">
        <v>221145000</v>
      </c>
      <c r="D3216" s="549">
        <v>0</v>
      </c>
      <c r="E3216" s="549">
        <v>0</v>
      </c>
      <c r="F3216" s="549">
        <v>0</v>
      </c>
      <c r="G3216" s="549">
        <v>0</v>
      </c>
      <c r="H3216" s="549">
        <v>0</v>
      </c>
      <c r="I3216" s="549">
        <v>0</v>
      </c>
      <c r="J3216" s="549">
        <v>0</v>
      </c>
      <c r="K3216" s="549">
        <v>221145000</v>
      </c>
      <c r="L3216" s="549">
        <v>216300428</v>
      </c>
      <c r="M3216" s="549">
        <v>216300428</v>
      </c>
      <c r="N3216" s="549">
        <v>0</v>
      </c>
      <c r="O3216" s="549">
        <v>0</v>
      </c>
      <c r="P3216" s="549">
        <v>0</v>
      </c>
      <c r="Q3216" s="549">
        <v>0</v>
      </c>
      <c r="R3216" s="549">
        <v>4844572</v>
      </c>
    </row>
    <row r="3217" spans="1:18">
      <c r="A3217" s="626" t="s">
        <v>1803</v>
      </c>
      <c r="B3217" s="626" t="s">
        <v>414</v>
      </c>
      <c r="C3217" s="550">
        <v>61852000</v>
      </c>
      <c r="D3217" s="550">
        <v>0</v>
      </c>
      <c r="E3217" s="550">
        <v>0</v>
      </c>
      <c r="F3217" s="550">
        <v>0</v>
      </c>
      <c r="G3217" s="550">
        <v>0</v>
      </c>
      <c r="H3217" s="550">
        <v>0</v>
      </c>
      <c r="I3217" s="550">
        <v>0</v>
      </c>
      <c r="J3217" s="550">
        <v>0</v>
      </c>
      <c r="K3217" s="550">
        <v>61852000</v>
      </c>
      <c r="L3217" s="550">
        <v>61608729</v>
      </c>
      <c r="M3217" s="550">
        <v>61608729</v>
      </c>
      <c r="N3217" s="550">
        <v>0</v>
      </c>
      <c r="O3217" s="550">
        <v>0</v>
      </c>
      <c r="P3217" s="550">
        <v>0</v>
      </c>
      <c r="Q3217" s="550">
        <v>0</v>
      </c>
      <c r="R3217" s="550">
        <v>243271</v>
      </c>
    </row>
    <row r="3218" spans="1:18">
      <c r="A3218" s="626" t="s">
        <v>1804</v>
      </c>
      <c r="B3218" s="626" t="s">
        <v>415</v>
      </c>
      <c r="C3218" s="550">
        <v>61852000</v>
      </c>
      <c r="D3218" s="550">
        <v>0</v>
      </c>
      <c r="E3218" s="550">
        <v>0</v>
      </c>
      <c r="F3218" s="550">
        <v>0</v>
      </c>
      <c r="G3218" s="550">
        <v>0</v>
      </c>
      <c r="H3218" s="550">
        <v>0</v>
      </c>
      <c r="I3218" s="550">
        <v>0</v>
      </c>
      <c r="J3218" s="550">
        <v>0</v>
      </c>
      <c r="K3218" s="550">
        <v>61852000</v>
      </c>
      <c r="L3218" s="550">
        <v>61608729</v>
      </c>
      <c r="M3218" s="550">
        <v>61608729</v>
      </c>
      <c r="N3218" s="550">
        <v>0</v>
      </c>
      <c r="O3218" s="550">
        <v>0</v>
      </c>
      <c r="P3218" s="550">
        <v>0</v>
      </c>
      <c r="Q3218" s="550">
        <v>0</v>
      </c>
      <c r="R3218" s="550">
        <v>243271</v>
      </c>
    </row>
    <row r="3219" spans="1:18">
      <c r="A3219" s="622" t="s">
        <v>1805</v>
      </c>
      <c r="B3219" s="622" t="s">
        <v>321</v>
      </c>
      <c r="C3219" s="551">
        <v>5352000</v>
      </c>
      <c r="D3219" s="551">
        <v>0</v>
      </c>
      <c r="E3219" s="551">
        <v>0</v>
      </c>
      <c r="F3219" s="551">
        <v>0</v>
      </c>
      <c r="G3219" s="551">
        <v>0</v>
      </c>
      <c r="H3219" s="551">
        <v>0</v>
      </c>
      <c r="I3219" s="551">
        <v>0</v>
      </c>
      <c r="J3219" s="551">
        <v>0</v>
      </c>
      <c r="K3219" s="551">
        <v>5352000</v>
      </c>
      <c r="L3219" s="551">
        <v>5344500</v>
      </c>
      <c r="M3219" s="551">
        <v>5344500</v>
      </c>
      <c r="N3219" s="551">
        <v>0</v>
      </c>
      <c r="O3219" s="551">
        <v>0</v>
      </c>
      <c r="P3219" s="551">
        <v>0</v>
      </c>
      <c r="Q3219" s="551">
        <v>0</v>
      </c>
      <c r="R3219" s="551">
        <v>7500</v>
      </c>
    </row>
    <row r="3220" spans="1:18">
      <c r="A3220" s="626" t="s">
        <v>1806</v>
      </c>
      <c r="B3220" s="626" t="s">
        <v>220</v>
      </c>
      <c r="C3220" s="550">
        <v>4552000</v>
      </c>
      <c r="D3220" s="550">
        <v>0</v>
      </c>
      <c r="E3220" s="550">
        <v>0</v>
      </c>
      <c r="F3220" s="550">
        <v>600000</v>
      </c>
      <c r="G3220" s="550"/>
      <c r="H3220" s="550">
        <v>0</v>
      </c>
      <c r="I3220" s="550"/>
      <c r="J3220" s="550">
        <v>600000</v>
      </c>
      <c r="K3220" s="550">
        <v>5152000</v>
      </c>
      <c r="L3220" s="550">
        <v>5144500</v>
      </c>
      <c r="M3220" s="550">
        <v>5144500</v>
      </c>
      <c r="N3220" s="550">
        <v>0</v>
      </c>
      <c r="O3220" s="550">
        <v>0</v>
      </c>
      <c r="P3220" s="550">
        <v>0</v>
      </c>
      <c r="Q3220" s="550">
        <v>0</v>
      </c>
      <c r="R3220" s="550">
        <v>7500</v>
      </c>
    </row>
    <row r="3221" spans="1:18">
      <c r="A3221" s="626" t="s">
        <v>1806</v>
      </c>
      <c r="B3221" s="626" t="s">
        <v>206</v>
      </c>
      <c r="C3221" s="550">
        <v>800000</v>
      </c>
      <c r="D3221" s="550">
        <v>0</v>
      </c>
      <c r="E3221" s="550">
        <v>0</v>
      </c>
      <c r="F3221" s="550">
        <v>-600000</v>
      </c>
      <c r="G3221" s="550"/>
      <c r="H3221" s="550">
        <v>0</v>
      </c>
      <c r="I3221" s="550"/>
      <c r="J3221" s="550">
        <v>-600000</v>
      </c>
      <c r="K3221" s="550">
        <v>200000</v>
      </c>
      <c r="L3221" s="550">
        <v>200000</v>
      </c>
      <c r="M3221" s="550">
        <v>200000</v>
      </c>
      <c r="N3221" s="550">
        <v>0</v>
      </c>
      <c r="O3221" s="550">
        <v>0</v>
      </c>
      <c r="P3221" s="550">
        <v>0</v>
      </c>
      <c r="Q3221" s="550">
        <v>0</v>
      </c>
      <c r="R3221" s="550">
        <v>0</v>
      </c>
    </row>
    <row r="3222" spans="1:18">
      <c r="A3222" s="622" t="s">
        <v>1805</v>
      </c>
      <c r="B3222" s="622" t="s">
        <v>235</v>
      </c>
      <c r="C3222" s="551">
        <v>1100000</v>
      </c>
      <c r="D3222" s="551">
        <v>0</v>
      </c>
      <c r="E3222" s="551">
        <v>0</v>
      </c>
      <c r="F3222" s="551">
        <v>0</v>
      </c>
      <c r="G3222" s="551">
        <v>0</v>
      </c>
      <c r="H3222" s="551">
        <v>0</v>
      </c>
      <c r="I3222" s="551">
        <v>0</v>
      </c>
      <c r="J3222" s="551">
        <v>0</v>
      </c>
      <c r="K3222" s="551">
        <v>1100000</v>
      </c>
      <c r="L3222" s="551">
        <v>1022000</v>
      </c>
      <c r="M3222" s="551">
        <v>1022000</v>
      </c>
      <c r="N3222" s="551">
        <v>0</v>
      </c>
      <c r="O3222" s="551">
        <v>0</v>
      </c>
      <c r="P3222" s="551">
        <v>0</v>
      </c>
      <c r="Q3222" s="551">
        <v>0</v>
      </c>
      <c r="R3222" s="551">
        <v>78000</v>
      </c>
    </row>
    <row r="3223" spans="1:18">
      <c r="A3223" s="626" t="s">
        <v>1806</v>
      </c>
      <c r="B3223" s="626" t="s">
        <v>235</v>
      </c>
      <c r="C3223" s="550">
        <v>1100000</v>
      </c>
      <c r="D3223" s="550">
        <v>0</v>
      </c>
      <c r="E3223" s="550">
        <v>0</v>
      </c>
      <c r="F3223" s="550">
        <v>0</v>
      </c>
      <c r="G3223" s="550"/>
      <c r="H3223" s="550">
        <v>0</v>
      </c>
      <c r="I3223" s="550"/>
      <c r="J3223" s="550">
        <v>0</v>
      </c>
      <c r="K3223" s="550">
        <v>1100000</v>
      </c>
      <c r="L3223" s="550">
        <v>1022000</v>
      </c>
      <c r="M3223" s="550">
        <v>1022000</v>
      </c>
      <c r="N3223" s="550">
        <v>0</v>
      </c>
      <c r="O3223" s="550">
        <v>0</v>
      </c>
      <c r="P3223" s="550">
        <v>0</v>
      </c>
      <c r="Q3223" s="550">
        <v>0</v>
      </c>
      <c r="R3223" s="550">
        <v>78000</v>
      </c>
    </row>
    <row r="3224" spans="1:18">
      <c r="A3224" s="622" t="s">
        <v>1805</v>
      </c>
      <c r="B3224" s="622" t="s">
        <v>322</v>
      </c>
      <c r="C3224" s="551">
        <v>51600000</v>
      </c>
      <c r="D3224" s="551">
        <v>0</v>
      </c>
      <c r="E3224" s="551">
        <v>0</v>
      </c>
      <c r="F3224" s="551">
        <v>0</v>
      </c>
      <c r="G3224" s="551">
        <v>0</v>
      </c>
      <c r="H3224" s="551">
        <v>0</v>
      </c>
      <c r="I3224" s="551">
        <v>0</v>
      </c>
      <c r="J3224" s="551">
        <v>0</v>
      </c>
      <c r="K3224" s="551">
        <v>51600000</v>
      </c>
      <c r="L3224" s="551">
        <v>51600000</v>
      </c>
      <c r="M3224" s="551">
        <v>51600000</v>
      </c>
      <c r="N3224" s="551">
        <v>0</v>
      </c>
      <c r="O3224" s="551">
        <v>0</v>
      </c>
      <c r="P3224" s="551">
        <v>0</v>
      </c>
      <c r="Q3224" s="551">
        <v>0</v>
      </c>
      <c r="R3224" s="551">
        <v>0</v>
      </c>
    </row>
    <row r="3225" spans="1:18">
      <c r="A3225" s="626" t="s">
        <v>1806</v>
      </c>
      <c r="B3225" s="626" t="s">
        <v>2488</v>
      </c>
      <c r="C3225" s="550">
        <v>51600000</v>
      </c>
      <c r="D3225" s="550">
        <v>0</v>
      </c>
      <c r="E3225" s="550">
        <v>0</v>
      </c>
      <c r="F3225" s="550">
        <v>0</v>
      </c>
      <c r="G3225" s="550"/>
      <c r="H3225" s="550">
        <v>0</v>
      </c>
      <c r="I3225" s="550"/>
      <c r="J3225" s="550">
        <v>0</v>
      </c>
      <c r="K3225" s="550">
        <v>51600000</v>
      </c>
      <c r="L3225" s="550">
        <v>51600000</v>
      </c>
      <c r="M3225" s="550">
        <v>51600000</v>
      </c>
      <c r="N3225" s="550">
        <v>0</v>
      </c>
      <c r="O3225" s="550">
        <v>0</v>
      </c>
      <c r="P3225" s="550">
        <v>0</v>
      </c>
      <c r="Q3225" s="550">
        <v>0</v>
      </c>
      <c r="R3225" s="550">
        <v>0</v>
      </c>
    </row>
    <row r="3226" spans="1:18">
      <c r="A3226" s="622" t="s">
        <v>1805</v>
      </c>
      <c r="B3226" s="622" t="s">
        <v>147</v>
      </c>
      <c r="C3226" s="551">
        <v>3800000</v>
      </c>
      <c r="D3226" s="551">
        <v>0</v>
      </c>
      <c r="E3226" s="551">
        <v>0</v>
      </c>
      <c r="F3226" s="551">
        <v>0</v>
      </c>
      <c r="G3226" s="551">
        <v>0</v>
      </c>
      <c r="H3226" s="551">
        <v>0</v>
      </c>
      <c r="I3226" s="551">
        <v>0</v>
      </c>
      <c r="J3226" s="551">
        <v>0</v>
      </c>
      <c r="K3226" s="551">
        <v>3800000</v>
      </c>
      <c r="L3226" s="551">
        <v>3642229</v>
      </c>
      <c r="M3226" s="551">
        <v>3642229</v>
      </c>
      <c r="N3226" s="551">
        <v>0</v>
      </c>
      <c r="O3226" s="551">
        <v>0</v>
      </c>
      <c r="P3226" s="551">
        <v>0</v>
      </c>
      <c r="Q3226" s="551">
        <v>0</v>
      </c>
      <c r="R3226" s="551">
        <v>157771</v>
      </c>
    </row>
    <row r="3227" spans="1:18">
      <c r="A3227" s="626" t="s">
        <v>1806</v>
      </c>
      <c r="B3227" s="626" t="s">
        <v>2411</v>
      </c>
      <c r="C3227" s="550">
        <v>2000000</v>
      </c>
      <c r="D3227" s="550">
        <v>0</v>
      </c>
      <c r="E3227" s="550">
        <v>0</v>
      </c>
      <c r="F3227" s="550">
        <v>-437000</v>
      </c>
      <c r="G3227" s="550"/>
      <c r="H3227" s="550">
        <v>0</v>
      </c>
      <c r="I3227" s="550"/>
      <c r="J3227" s="550">
        <v>-437000</v>
      </c>
      <c r="K3227" s="550">
        <v>1563000</v>
      </c>
      <c r="L3227" s="550">
        <v>1562029</v>
      </c>
      <c r="M3227" s="550">
        <v>1562029</v>
      </c>
      <c r="N3227" s="550">
        <v>0</v>
      </c>
      <c r="O3227" s="550">
        <v>0</v>
      </c>
      <c r="P3227" s="550">
        <v>0</v>
      </c>
      <c r="Q3227" s="550">
        <v>0</v>
      </c>
      <c r="R3227" s="550">
        <v>971</v>
      </c>
    </row>
    <row r="3228" spans="1:18">
      <c r="A3228" s="626" t="s">
        <v>1806</v>
      </c>
      <c r="B3228" s="626" t="s">
        <v>148</v>
      </c>
      <c r="C3228" s="550">
        <v>1800000</v>
      </c>
      <c r="D3228" s="550">
        <v>0</v>
      </c>
      <c r="E3228" s="550">
        <v>0</v>
      </c>
      <c r="F3228" s="550">
        <v>437000</v>
      </c>
      <c r="G3228" s="550"/>
      <c r="H3228" s="550">
        <v>0</v>
      </c>
      <c r="I3228" s="550"/>
      <c r="J3228" s="550">
        <v>437000</v>
      </c>
      <c r="K3228" s="550">
        <v>2237000</v>
      </c>
      <c r="L3228" s="550">
        <v>2080200</v>
      </c>
      <c r="M3228" s="550">
        <v>2080200</v>
      </c>
      <c r="N3228" s="550">
        <v>0</v>
      </c>
      <c r="O3228" s="550">
        <v>0</v>
      </c>
      <c r="P3228" s="550">
        <v>0</v>
      </c>
      <c r="Q3228" s="550">
        <v>0</v>
      </c>
      <c r="R3228" s="550">
        <v>156800</v>
      </c>
    </row>
    <row r="3229" spans="1:18">
      <c r="A3229" s="626" t="s">
        <v>1803</v>
      </c>
      <c r="B3229" s="626" t="s">
        <v>2052</v>
      </c>
      <c r="C3229" s="550">
        <v>96876000</v>
      </c>
      <c r="D3229" s="550">
        <v>0</v>
      </c>
      <c r="E3229" s="550">
        <v>0</v>
      </c>
      <c r="F3229" s="550">
        <v>0</v>
      </c>
      <c r="G3229" s="550">
        <v>0</v>
      </c>
      <c r="H3229" s="550">
        <v>0</v>
      </c>
      <c r="I3229" s="550">
        <v>0</v>
      </c>
      <c r="J3229" s="550">
        <v>0</v>
      </c>
      <c r="K3229" s="550">
        <v>96876000</v>
      </c>
      <c r="L3229" s="550">
        <v>96711219</v>
      </c>
      <c r="M3229" s="550">
        <v>96711219</v>
      </c>
      <c r="N3229" s="550">
        <v>0</v>
      </c>
      <c r="O3229" s="550">
        <v>0</v>
      </c>
      <c r="P3229" s="550">
        <v>0</v>
      </c>
      <c r="Q3229" s="550">
        <v>0</v>
      </c>
      <c r="R3229" s="550">
        <v>164781</v>
      </c>
    </row>
    <row r="3230" spans="1:18">
      <c r="A3230" s="626" t="s">
        <v>1804</v>
      </c>
      <c r="B3230" s="626" t="s">
        <v>2590</v>
      </c>
      <c r="C3230" s="550">
        <v>22356000</v>
      </c>
      <c r="D3230" s="550">
        <v>0</v>
      </c>
      <c r="E3230" s="550">
        <v>0</v>
      </c>
      <c r="F3230" s="550">
        <v>0</v>
      </c>
      <c r="G3230" s="550">
        <v>0</v>
      </c>
      <c r="H3230" s="550">
        <v>0</v>
      </c>
      <c r="I3230" s="550">
        <v>0</v>
      </c>
      <c r="J3230" s="550">
        <v>0</v>
      </c>
      <c r="K3230" s="550">
        <v>22356000</v>
      </c>
      <c r="L3230" s="550">
        <v>22347134</v>
      </c>
      <c r="M3230" s="550">
        <v>22347134</v>
      </c>
      <c r="N3230" s="550">
        <v>0</v>
      </c>
      <c r="O3230" s="550">
        <v>0</v>
      </c>
      <c r="P3230" s="550">
        <v>0</v>
      </c>
      <c r="Q3230" s="550">
        <v>0</v>
      </c>
      <c r="R3230" s="550">
        <v>8866</v>
      </c>
    </row>
    <row r="3231" spans="1:18">
      <c r="A3231" s="622" t="s">
        <v>1805</v>
      </c>
      <c r="B3231" s="622" t="s">
        <v>159</v>
      </c>
      <c r="C3231" s="551">
        <v>22356000</v>
      </c>
      <c r="D3231" s="551">
        <v>0</v>
      </c>
      <c r="E3231" s="551">
        <v>0</v>
      </c>
      <c r="F3231" s="551">
        <v>0</v>
      </c>
      <c r="G3231" s="551">
        <v>0</v>
      </c>
      <c r="H3231" s="551">
        <v>0</v>
      </c>
      <c r="I3231" s="551">
        <v>0</v>
      </c>
      <c r="J3231" s="551">
        <v>0</v>
      </c>
      <c r="K3231" s="551">
        <v>22356000</v>
      </c>
      <c r="L3231" s="551">
        <v>22347134</v>
      </c>
      <c r="M3231" s="551">
        <v>22347134</v>
      </c>
      <c r="N3231" s="551">
        <v>0</v>
      </c>
      <c r="O3231" s="551">
        <v>0</v>
      </c>
      <c r="P3231" s="551">
        <v>0</v>
      </c>
      <c r="Q3231" s="551">
        <v>0</v>
      </c>
      <c r="R3231" s="551">
        <v>8866</v>
      </c>
    </row>
    <row r="3232" spans="1:18">
      <c r="A3232" s="626" t="s">
        <v>1806</v>
      </c>
      <c r="B3232" s="626" t="s">
        <v>159</v>
      </c>
      <c r="C3232" s="550">
        <v>22356000</v>
      </c>
      <c r="D3232" s="550">
        <v>0</v>
      </c>
      <c r="E3232" s="550">
        <v>0</v>
      </c>
      <c r="F3232" s="550">
        <v>0</v>
      </c>
      <c r="G3232" s="550"/>
      <c r="H3232" s="550">
        <v>0</v>
      </c>
      <c r="I3232" s="550"/>
      <c r="J3232" s="550">
        <v>0</v>
      </c>
      <c r="K3232" s="550">
        <v>22356000</v>
      </c>
      <c r="L3232" s="550">
        <v>22347134</v>
      </c>
      <c r="M3232" s="550">
        <v>22347134</v>
      </c>
      <c r="N3232" s="550">
        <v>0</v>
      </c>
      <c r="O3232" s="550">
        <v>0</v>
      </c>
      <c r="P3232" s="550">
        <v>0</v>
      </c>
      <c r="Q3232" s="550">
        <v>0</v>
      </c>
      <c r="R3232" s="550">
        <v>8866</v>
      </c>
    </row>
    <row r="3233" spans="1:18">
      <c r="A3233" s="626" t="s">
        <v>1804</v>
      </c>
      <c r="B3233" s="626" t="s">
        <v>417</v>
      </c>
      <c r="C3233" s="550">
        <v>74520000</v>
      </c>
      <c r="D3233" s="550">
        <v>0</v>
      </c>
      <c r="E3233" s="550">
        <v>0</v>
      </c>
      <c r="F3233" s="550">
        <v>0</v>
      </c>
      <c r="G3233" s="550">
        <v>0</v>
      </c>
      <c r="H3233" s="550">
        <v>0</v>
      </c>
      <c r="I3233" s="550">
        <v>0</v>
      </c>
      <c r="J3233" s="550">
        <v>0</v>
      </c>
      <c r="K3233" s="550">
        <v>74520000</v>
      </c>
      <c r="L3233" s="550">
        <v>74364085</v>
      </c>
      <c r="M3233" s="550">
        <v>74364085</v>
      </c>
      <c r="N3233" s="550">
        <v>0</v>
      </c>
      <c r="O3233" s="550">
        <v>0</v>
      </c>
      <c r="P3233" s="550">
        <v>0</v>
      </c>
      <c r="Q3233" s="550">
        <v>0</v>
      </c>
      <c r="R3233" s="550">
        <v>155915</v>
      </c>
    </row>
    <row r="3234" spans="1:18">
      <c r="A3234" s="622" t="s">
        <v>1805</v>
      </c>
      <c r="B3234" s="622" t="s">
        <v>316</v>
      </c>
      <c r="C3234" s="551">
        <v>8640000</v>
      </c>
      <c r="D3234" s="551">
        <v>0</v>
      </c>
      <c r="E3234" s="551">
        <v>0</v>
      </c>
      <c r="F3234" s="551">
        <v>0</v>
      </c>
      <c r="G3234" s="551">
        <v>0</v>
      </c>
      <c r="H3234" s="551">
        <v>0</v>
      </c>
      <c r="I3234" s="551">
        <v>0</v>
      </c>
      <c r="J3234" s="551">
        <v>0</v>
      </c>
      <c r="K3234" s="551">
        <v>8640000</v>
      </c>
      <c r="L3234" s="551">
        <v>8540000</v>
      </c>
      <c r="M3234" s="551">
        <v>8540000</v>
      </c>
      <c r="N3234" s="551">
        <v>0</v>
      </c>
      <c r="O3234" s="551">
        <v>0</v>
      </c>
      <c r="P3234" s="551">
        <v>0</v>
      </c>
      <c r="Q3234" s="551">
        <v>0</v>
      </c>
      <c r="R3234" s="551">
        <v>100000</v>
      </c>
    </row>
    <row r="3235" spans="1:18">
      <c r="A3235" s="626" t="s">
        <v>1806</v>
      </c>
      <c r="B3235" s="626" t="s">
        <v>318</v>
      </c>
      <c r="C3235" s="550">
        <v>8640000</v>
      </c>
      <c r="D3235" s="550">
        <v>0</v>
      </c>
      <c r="E3235" s="550">
        <v>0</v>
      </c>
      <c r="F3235" s="550">
        <v>0</v>
      </c>
      <c r="G3235" s="550"/>
      <c r="H3235" s="550">
        <v>0</v>
      </c>
      <c r="I3235" s="550"/>
      <c r="J3235" s="550">
        <v>0</v>
      </c>
      <c r="K3235" s="550">
        <v>8640000</v>
      </c>
      <c r="L3235" s="550">
        <v>8540000</v>
      </c>
      <c r="M3235" s="550">
        <v>8540000</v>
      </c>
      <c r="N3235" s="550">
        <v>0</v>
      </c>
      <c r="O3235" s="550">
        <v>0</v>
      </c>
      <c r="P3235" s="550">
        <v>0</v>
      </c>
      <c r="Q3235" s="550">
        <v>0</v>
      </c>
      <c r="R3235" s="550">
        <v>100000</v>
      </c>
    </row>
    <row r="3236" spans="1:18">
      <c r="A3236" s="622" t="s">
        <v>1805</v>
      </c>
      <c r="B3236" s="622" t="s">
        <v>159</v>
      </c>
      <c r="C3236" s="551">
        <v>580000</v>
      </c>
      <c r="D3236" s="551">
        <v>0</v>
      </c>
      <c r="E3236" s="551">
        <v>0</v>
      </c>
      <c r="F3236" s="551">
        <v>0</v>
      </c>
      <c r="G3236" s="551">
        <v>0</v>
      </c>
      <c r="H3236" s="551">
        <v>0</v>
      </c>
      <c r="I3236" s="551">
        <v>0</v>
      </c>
      <c r="J3236" s="551">
        <v>0</v>
      </c>
      <c r="K3236" s="551">
        <v>580000</v>
      </c>
      <c r="L3236" s="551">
        <v>580000</v>
      </c>
      <c r="M3236" s="551">
        <v>580000</v>
      </c>
      <c r="N3236" s="551">
        <v>0</v>
      </c>
      <c r="O3236" s="551">
        <v>0</v>
      </c>
      <c r="P3236" s="551">
        <v>0</v>
      </c>
      <c r="Q3236" s="551">
        <v>0</v>
      </c>
      <c r="R3236" s="551">
        <v>0</v>
      </c>
    </row>
    <row r="3237" spans="1:18">
      <c r="A3237" s="626" t="s">
        <v>1806</v>
      </c>
      <c r="B3237" s="626" t="s">
        <v>159</v>
      </c>
      <c r="C3237" s="550">
        <v>580000</v>
      </c>
      <c r="D3237" s="550">
        <v>0</v>
      </c>
      <c r="E3237" s="550">
        <v>0</v>
      </c>
      <c r="F3237" s="550">
        <v>0</v>
      </c>
      <c r="G3237" s="550"/>
      <c r="H3237" s="550">
        <v>0</v>
      </c>
      <c r="I3237" s="550"/>
      <c r="J3237" s="550">
        <v>0</v>
      </c>
      <c r="K3237" s="550">
        <v>580000</v>
      </c>
      <c r="L3237" s="550">
        <v>580000</v>
      </c>
      <c r="M3237" s="550">
        <v>580000</v>
      </c>
      <c r="N3237" s="550">
        <v>0</v>
      </c>
      <c r="O3237" s="550">
        <v>0</v>
      </c>
      <c r="P3237" s="550">
        <v>0</v>
      </c>
      <c r="Q3237" s="550">
        <v>0</v>
      </c>
      <c r="R3237" s="550">
        <v>0</v>
      </c>
    </row>
    <row r="3238" spans="1:18">
      <c r="A3238" s="622" t="s">
        <v>1805</v>
      </c>
      <c r="B3238" s="622" t="s">
        <v>235</v>
      </c>
      <c r="C3238" s="551">
        <v>57600000</v>
      </c>
      <c r="D3238" s="551">
        <v>0</v>
      </c>
      <c r="E3238" s="551">
        <v>0</v>
      </c>
      <c r="F3238" s="551">
        <v>0</v>
      </c>
      <c r="G3238" s="551">
        <v>0</v>
      </c>
      <c r="H3238" s="551">
        <v>0</v>
      </c>
      <c r="I3238" s="551">
        <v>0</v>
      </c>
      <c r="J3238" s="551">
        <v>0</v>
      </c>
      <c r="K3238" s="551">
        <v>57600000</v>
      </c>
      <c r="L3238" s="551">
        <v>57544085</v>
      </c>
      <c r="M3238" s="551">
        <v>57544085</v>
      </c>
      <c r="N3238" s="551">
        <v>0</v>
      </c>
      <c r="O3238" s="551">
        <v>0</v>
      </c>
      <c r="P3238" s="551">
        <v>0</v>
      </c>
      <c r="Q3238" s="551">
        <v>0</v>
      </c>
      <c r="R3238" s="551">
        <v>55915</v>
      </c>
    </row>
    <row r="3239" spans="1:18">
      <c r="A3239" s="626" t="s">
        <v>1806</v>
      </c>
      <c r="B3239" s="626" t="s">
        <v>235</v>
      </c>
      <c r="C3239" s="550">
        <v>57600000</v>
      </c>
      <c r="D3239" s="550">
        <v>0</v>
      </c>
      <c r="E3239" s="550">
        <v>0</v>
      </c>
      <c r="F3239" s="550">
        <v>0</v>
      </c>
      <c r="G3239" s="550"/>
      <c r="H3239" s="550">
        <v>0</v>
      </c>
      <c r="I3239" s="550"/>
      <c r="J3239" s="550">
        <v>0</v>
      </c>
      <c r="K3239" s="550">
        <v>57600000</v>
      </c>
      <c r="L3239" s="550">
        <v>57544085</v>
      </c>
      <c r="M3239" s="550">
        <v>57544085</v>
      </c>
      <c r="N3239" s="550">
        <v>0</v>
      </c>
      <c r="O3239" s="550">
        <v>0</v>
      </c>
      <c r="P3239" s="550">
        <v>0</v>
      </c>
      <c r="Q3239" s="550">
        <v>0</v>
      </c>
      <c r="R3239" s="550">
        <v>55915</v>
      </c>
    </row>
    <row r="3240" spans="1:18">
      <c r="A3240" s="622" t="s">
        <v>1805</v>
      </c>
      <c r="B3240" s="622" t="s">
        <v>322</v>
      </c>
      <c r="C3240" s="551">
        <v>7700000</v>
      </c>
      <c r="D3240" s="551">
        <v>0</v>
      </c>
      <c r="E3240" s="551">
        <v>0</v>
      </c>
      <c r="F3240" s="551">
        <v>0</v>
      </c>
      <c r="G3240" s="551">
        <v>0</v>
      </c>
      <c r="H3240" s="551">
        <v>0</v>
      </c>
      <c r="I3240" s="551">
        <v>0</v>
      </c>
      <c r="J3240" s="551">
        <v>0</v>
      </c>
      <c r="K3240" s="551">
        <v>7700000</v>
      </c>
      <c r="L3240" s="551">
        <v>7700000</v>
      </c>
      <c r="M3240" s="551">
        <v>7700000</v>
      </c>
      <c r="N3240" s="551">
        <v>0</v>
      </c>
      <c r="O3240" s="551">
        <v>0</v>
      </c>
      <c r="P3240" s="551">
        <v>0</v>
      </c>
      <c r="Q3240" s="551">
        <v>0</v>
      </c>
      <c r="R3240" s="551">
        <v>0</v>
      </c>
    </row>
    <row r="3241" spans="1:18">
      <c r="A3241" s="626" t="s">
        <v>1806</v>
      </c>
      <c r="B3241" s="626" t="s">
        <v>2488</v>
      </c>
      <c r="C3241" s="550">
        <v>7700000</v>
      </c>
      <c r="D3241" s="550">
        <v>0</v>
      </c>
      <c r="E3241" s="550">
        <v>0</v>
      </c>
      <c r="F3241" s="550">
        <v>0</v>
      </c>
      <c r="G3241" s="550"/>
      <c r="H3241" s="550">
        <v>0</v>
      </c>
      <c r="I3241" s="550"/>
      <c r="J3241" s="550">
        <v>0</v>
      </c>
      <c r="K3241" s="550">
        <v>7700000</v>
      </c>
      <c r="L3241" s="550">
        <v>7700000</v>
      </c>
      <c r="M3241" s="550">
        <v>7700000</v>
      </c>
      <c r="N3241" s="550">
        <v>0</v>
      </c>
      <c r="O3241" s="550">
        <v>0</v>
      </c>
      <c r="P3241" s="550">
        <v>0</v>
      </c>
      <c r="Q3241" s="550">
        <v>0</v>
      </c>
      <c r="R3241" s="550">
        <v>0</v>
      </c>
    </row>
    <row r="3242" spans="1:18">
      <c r="A3242" s="626" t="s">
        <v>1803</v>
      </c>
      <c r="B3242" s="626" t="s">
        <v>237</v>
      </c>
      <c r="C3242" s="550">
        <v>62417000</v>
      </c>
      <c r="D3242" s="550">
        <v>0</v>
      </c>
      <c r="E3242" s="550">
        <v>0</v>
      </c>
      <c r="F3242" s="550">
        <v>0</v>
      </c>
      <c r="G3242" s="550">
        <v>0</v>
      </c>
      <c r="H3242" s="550">
        <v>0</v>
      </c>
      <c r="I3242" s="550">
        <v>0</v>
      </c>
      <c r="J3242" s="550">
        <v>0</v>
      </c>
      <c r="K3242" s="550">
        <v>62417000</v>
      </c>
      <c r="L3242" s="550">
        <v>57980480</v>
      </c>
      <c r="M3242" s="550">
        <v>57980480</v>
      </c>
      <c r="N3242" s="550">
        <v>0</v>
      </c>
      <c r="O3242" s="550">
        <v>0</v>
      </c>
      <c r="P3242" s="550">
        <v>0</v>
      </c>
      <c r="Q3242" s="550">
        <v>0</v>
      </c>
      <c r="R3242" s="550">
        <v>4436520</v>
      </c>
    </row>
    <row r="3243" spans="1:18">
      <c r="A3243" s="626" t="s">
        <v>1804</v>
      </c>
      <c r="B3243" s="626" t="s">
        <v>238</v>
      </c>
      <c r="C3243" s="550">
        <v>6856000</v>
      </c>
      <c r="D3243" s="550">
        <v>0</v>
      </c>
      <c r="E3243" s="550">
        <v>0</v>
      </c>
      <c r="F3243" s="550">
        <v>0</v>
      </c>
      <c r="G3243" s="550">
        <v>0</v>
      </c>
      <c r="H3243" s="550">
        <v>0</v>
      </c>
      <c r="I3243" s="550">
        <v>0</v>
      </c>
      <c r="J3243" s="550">
        <v>0</v>
      </c>
      <c r="K3243" s="550">
        <v>6856000</v>
      </c>
      <c r="L3243" s="550">
        <v>3750000</v>
      </c>
      <c r="M3243" s="550">
        <v>3750000</v>
      </c>
      <c r="N3243" s="550">
        <v>0</v>
      </c>
      <c r="O3243" s="550">
        <v>0</v>
      </c>
      <c r="P3243" s="550">
        <v>0</v>
      </c>
      <c r="Q3243" s="550">
        <v>0</v>
      </c>
      <c r="R3243" s="550">
        <v>3106000</v>
      </c>
    </row>
    <row r="3244" spans="1:18">
      <c r="A3244" s="622" t="s">
        <v>1805</v>
      </c>
      <c r="B3244" s="622" t="s">
        <v>321</v>
      </c>
      <c r="C3244" s="551">
        <v>1856000</v>
      </c>
      <c r="D3244" s="551">
        <v>0</v>
      </c>
      <c r="E3244" s="551">
        <v>0</v>
      </c>
      <c r="F3244" s="551">
        <v>0</v>
      </c>
      <c r="G3244" s="551">
        <v>0</v>
      </c>
      <c r="H3244" s="551">
        <v>0</v>
      </c>
      <c r="I3244" s="551">
        <v>0</v>
      </c>
      <c r="J3244" s="551">
        <v>0</v>
      </c>
      <c r="K3244" s="551">
        <v>1856000</v>
      </c>
      <c r="L3244" s="551">
        <v>0</v>
      </c>
      <c r="M3244" s="551">
        <v>0</v>
      </c>
      <c r="N3244" s="551">
        <v>0</v>
      </c>
      <c r="O3244" s="551">
        <v>0</v>
      </c>
      <c r="P3244" s="551">
        <v>0</v>
      </c>
      <c r="Q3244" s="551">
        <v>0</v>
      </c>
      <c r="R3244" s="551">
        <v>1856000</v>
      </c>
    </row>
    <row r="3245" spans="1:18">
      <c r="A3245" s="626" t="s">
        <v>1806</v>
      </c>
      <c r="B3245" s="626" t="s">
        <v>204</v>
      </c>
      <c r="C3245" s="550">
        <v>900000</v>
      </c>
      <c r="D3245" s="550">
        <v>0</v>
      </c>
      <c r="E3245" s="550">
        <v>0</v>
      </c>
      <c r="F3245" s="550">
        <v>0</v>
      </c>
      <c r="G3245" s="550"/>
      <c r="H3245" s="550">
        <v>0</v>
      </c>
      <c r="I3245" s="550"/>
      <c r="J3245" s="550">
        <v>0</v>
      </c>
      <c r="K3245" s="550">
        <v>900000</v>
      </c>
      <c r="L3245" s="550">
        <v>0</v>
      </c>
      <c r="M3245" s="550">
        <v>0</v>
      </c>
      <c r="N3245" s="550">
        <v>0</v>
      </c>
      <c r="O3245" s="550">
        <v>0</v>
      </c>
      <c r="P3245" s="550">
        <v>0</v>
      </c>
      <c r="Q3245" s="550">
        <v>0</v>
      </c>
      <c r="R3245" s="550">
        <v>900000</v>
      </c>
    </row>
    <row r="3246" spans="1:18">
      <c r="A3246" s="626" t="s">
        <v>1806</v>
      </c>
      <c r="B3246" s="626" t="s">
        <v>220</v>
      </c>
      <c r="C3246" s="550">
        <v>956000</v>
      </c>
      <c r="D3246" s="550">
        <v>0</v>
      </c>
      <c r="E3246" s="550">
        <v>0</v>
      </c>
      <c r="F3246" s="550">
        <v>0</v>
      </c>
      <c r="G3246" s="550"/>
      <c r="H3246" s="550">
        <v>0</v>
      </c>
      <c r="I3246" s="550"/>
      <c r="J3246" s="550">
        <v>0</v>
      </c>
      <c r="K3246" s="550">
        <v>956000</v>
      </c>
      <c r="L3246" s="550">
        <v>0</v>
      </c>
      <c r="M3246" s="550">
        <v>0</v>
      </c>
      <c r="N3246" s="550">
        <v>0</v>
      </c>
      <c r="O3246" s="550">
        <v>0</v>
      </c>
      <c r="P3246" s="550">
        <v>0</v>
      </c>
      <c r="Q3246" s="550">
        <v>0</v>
      </c>
      <c r="R3246" s="550">
        <v>956000</v>
      </c>
    </row>
    <row r="3247" spans="1:18">
      <c r="A3247" s="622" t="s">
        <v>1805</v>
      </c>
      <c r="B3247" s="622" t="s">
        <v>316</v>
      </c>
      <c r="C3247" s="551">
        <v>5000000</v>
      </c>
      <c r="D3247" s="551">
        <v>0</v>
      </c>
      <c r="E3247" s="551">
        <v>0</v>
      </c>
      <c r="F3247" s="551">
        <v>0</v>
      </c>
      <c r="G3247" s="551">
        <v>0</v>
      </c>
      <c r="H3247" s="551">
        <v>0</v>
      </c>
      <c r="I3247" s="551">
        <v>0</v>
      </c>
      <c r="J3247" s="551">
        <v>0</v>
      </c>
      <c r="K3247" s="551">
        <v>5000000</v>
      </c>
      <c r="L3247" s="551">
        <v>3750000</v>
      </c>
      <c r="M3247" s="551">
        <v>3750000</v>
      </c>
      <c r="N3247" s="551">
        <v>0</v>
      </c>
      <c r="O3247" s="551">
        <v>0</v>
      </c>
      <c r="P3247" s="551">
        <v>0</v>
      </c>
      <c r="Q3247" s="551">
        <v>0</v>
      </c>
      <c r="R3247" s="551">
        <v>1250000</v>
      </c>
    </row>
    <row r="3248" spans="1:18">
      <c r="A3248" s="626" t="s">
        <v>1806</v>
      </c>
      <c r="B3248" s="626" t="s">
        <v>318</v>
      </c>
      <c r="C3248" s="550">
        <v>5000000</v>
      </c>
      <c r="D3248" s="550">
        <v>0</v>
      </c>
      <c r="E3248" s="550">
        <v>0</v>
      </c>
      <c r="F3248" s="550">
        <v>0</v>
      </c>
      <c r="G3248" s="550"/>
      <c r="H3248" s="550">
        <v>0</v>
      </c>
      <c r="I3248" s="550"/>
      <c r="J3248" s="550">
        <v>0</v>
      </c>
      <c r="K3248" s="550">
        <v>5000000</v>
      </c>
      <c r="L3248" s="550">
        <v>3750000</v>
      </c>
      <c r="M3248" s="550">
        <v>3750000</v>
      </c>
      <c r="N3248" s="550">
        <v>0</v>
      </c>
      <c r="O3248" s="550">
        <v>0</v>
      </c>
      <c r="P3248" s="550">
        <v>0</v>
      </c>
      <c r="Q3248" s="550">
        <v>0</v>
      </c>
      <c r="R3248" s="550">
        <v>1250000</v>
      </c>
    </row>
    <row r="3249" spans="1:18">
      <c r="A3249" s="626" t="s">
        <v>1804</v>
      </c>
      <c r="B3249" s="626" t="s">
        <v>283</v>
      </c>
      <c r="C3249" s="550">
        <v>20866000</v>
      </c>
      <c r="D3249" s="550">
        <v>0</v>
      </c>
      <c r="E3249" s="550">
        <v>0</v>
      </c>
      <c r="F3249" s="550">
        <v>0</v>
      </c>
      <c r="G3249" s="550">
        <v>0</v>
      </c>
      <c r="H3249" s="550">
        <v>0</v>
      </c>
      <c r="I3249" s="550">
        <v>0</v>
      </c>
      <c r="J3249" s="550">
        <v>0</v>
      </c>
      <c r="K3249" s="550">
        <v>20866000</v>
      </c>
      <c r="L3249" s="550">
        <v>20797300</v>
      </c>
      <c r="M3249" s="550">
        <v>20797300</v>
      </c>
      <c r="N3249" s="550">
        <v>0</v>
      </c>
      <c r="O3249" s="550">
        <v>0</v>
      </c>
      <c r="P3249" s="550">
        <v>0</v>
      </c>
      <c r="Q3249" s="550">
        <v>0</v>
      </c>
      <c r="R3249" s="550">
        <v>68700</v>
      </c>
    </row>
    <row r="3250" spans="1:18">
      <c r="A3250" s="622" t="s">
        <v>1805</v>
      </c>
      <c r="B3250" s="622" t="s">
        <v>321</v>
      </c>
      <c r="C3250" s="551">
        <v>7183000</v>
      </c>
      <c r="D3250" s="551">
        <v>0</v>
      </c>
      <c r="E3250" s="551">
        <v>0</v>
      </c>
      <c r="F3250" s="551">
        <v>-2059000</v>
      </c>
      <c r="G3250" s="551">
        <v>0</v>
      </c>
      <c r="H3250" s="551">
        <v>0</v>
      </c>
      <c r="I3250" s="551">
        <v>0</v>
      </c>
      <c r="J3250" s="551">
        <v>-2059000</v>
      </c>
      <c r="K3250" s="551">
        <v>5124000</v>
      </c>
      <c r="L3250" s="551">
        <v>5124000</v>
      </c>
      <c r="M3250" s="551">
        <v>5124000</v>
      </c>
      <c r="N3250" s="551">
        <v>0</v>
      </c>
      <c r="O3250" s="551">
        <v>0</v>
      </c>
      <c r="P3250" s="551">
        <v>0</v>
      </c>
      <c r="Q3250" s="551">
        <v>0</v>
      </c>
      <c r="R3250" s="551">
        <v>0</v>
      </c>
    </row>
    <row r="3251" spans="1:18">
      <c r="A3251" s="626" t="s">
        <v>1806</v>
      </c>
      <c r="B3251" s="626" t="s">
        <v>144</v>
      </c>
      <c r="C3251" s="550">
        <v>1079000</v>
      </c>
      <c r="D3251" s="550">
        <v>0</v>
      </c>
      <c r="E3251" s="550">
        <v>0</v>
      </c>
      <c r="F3251" s="550">
        <v>1189000</v>
      </c>
      <c r="G3251" s="550"/>
      <c r="H3251" s="550">
        <v>0</v>
      </c>
      <c r="I3251" s="550"/>
      <c r="J3251" s="550">
        <v>1189000</v>
      </c>
      <c r="K3251" s="550">
        <v>2268000</v>
      </c>
      <c r="L3251" s="550">
        <v>2268000</v>
      </c>
      <c r="M3251" s="550">
        <v>2268000</v>
      </c>
      <c r="N3251" s="550">
        <v>0</v>
      </c>
      <c r="O3251" s="550">
        <v>0</v>
      </c>
      <c r="P3251" s="550">
        <v>0</v>
      </c>
      <c r="Q3251" s="550">
        <v>0</v>
      </c>
      <c r="R3251" s="550">
        <v>0</v>
      </c>
    </row>
    <row r="3252" spans="1:18">
      <c r="A3252" s="626" t="s">
        <v>1806</v>
      </c>
      <c r="B3252" s="626" t="s">
        <v>204</v>
      </c>
      <c r="C3252" s="550">
        <v>6104000</v>
      </c>
      <c r="D3252" s="550">
        <v>0</v>
      </c>
      <c r="E3252" s="550">
        <v>0</v>
      </c>
      <c r="F3252" s="550">
        <v>-3248000</v>
      </c>
      <c r="G3252" s="550"/>
      <c r="H3252" s="550">
        <v>0</v>
      </c>
      <c r="I3252" s="550"/>
      <c r="J3252" s="550">
        <v>-3248000</v>
      </c>
      <c r="K3252" s="550">
        <v>2856000</v>
      </c>
      <c r="L3252" s="550">
        <v>2856000</v>
      </c>
      <c r="M3252" s="550">
        <v>2856000</v>
      </c>
      <c r="N3252" s="550">
        <v>0</v>
      </c>
      <c r="O3252" s="550">
        <v>0</v>
      </c>
      <c r="P3252" s="550">
        <v>0</v>
      </c>
      <c r="Q3252" s="550">
        <v>0</v>
      </c>
      <c r="R3252" s="550">
        <v>0</v>
      </c>
    </row>
    <row r="3253" spans="1:18">
      <c r="A3253" s="622" t="s">
        <v>1805</v>
      </c>
      <c r="B3253" s="622" t="s">
        <v>1880</v>
      </c>
      <c r="C3253" s="551">
        <v>546000</v>
      </c>
      <c r="D3253" s="551">
        <v>0</v>
      </c>
      <c r="E3253" s="551">
        <v>0</v>
      </c>
      <c r="F3253" s="551">
        <v>427000</v>
      </c>
      <c r="G3253" s="551">
        <v>0</v>
      </c>
      <c r="H3253" s="551">
        <v>0</v>
      </c>
      <c r="I3253" s="551">
        <v>0</v>
      </c>
      <c r="J3253" s="551">
        <v>427000</v>
      </c>
      <c r="K3253" s="551">
        <v>973000</v>
      </c>
      <c r="L3253" s="551">
        <v>973000</v>
      </c>
      <c r="M3253" s="551">
        <v>973000</v>
      </c>
      <c r="N3253" s="551">
        <v>0</v>
      </c>
      <c r="O3253" s="551">
        <v>0</v>
      </c>
      <c r="P3253" s="551">
        <v>0</v>
      </c>
      <c r="Q3253" s="551">
        <v>0</v>
      </c>
      <c r="R3253" s="551">
        <v>0</v>
      </c>
    </row>
    <row r="3254" spans="1:18">
      <c r="A3254" s="626" t="s">
        <v>1806</v>
      </c>
      <c r="B3254" s="626" t="s">
        <v>2521</v>
      </c>
      <c r="C3254" s="550">
        <v>546000</v>
      </c>
      <c r="D3254" s="550">
        <v>0</v>
      </c>
      <c r="E3254" s="550">
        <v>0</v>
      </c>
      <c r="F3254" s="550">
        <v>-273000</v>
      </c>
      <c r="G3254" s="550"/>
      <c r="H3254" s="550">
        <v>0</v>
      </c>
      <c r="I3254" s="550"/>
      <c r="J3254" s="550">
        <v>-273000</v>
      </c>
      <c r="K3254" s="550">
        <v>273000</v>
      </c>
      <c r="L3254" s="550">
        <v>273000</v>
      </c>
      <c r="M3254" s="550">
        <v>273000</v>
      </c>
      <c r="N3254" s="550">
        <v>0</v>
      </c>
      <c r="O3254" s="550">
        <v>0</v>
      </c>
      <c r="P3254" s="550">
        <v>0</v>
      </c>
      <c r="Q3254" s="550">
        <v>0</v>
      </c>
      <c r="R3254" s="550">
        <v>0</v>
      </c>
    </row>
    <row r="3255" spans="1:18">
      <c r="A3255" s="626" t="s">
        <v>1806</v>
      </c>
      <c r="B3255" s="626" t="s">
        <v>469</v>
      </c>
      <c r="C3255" s="550">
        <v>0</v>
      </c>
      <c r="D3255" s="550">
        <v>0</v>
      </c>
      <c r="E3255" s="550">
        <v>0</v>
      </c>
      <c r="F3255" s="550">
        <v>700000</v>
      </c>
      <c r="G3255" s="550"/>
      <c r="H3255" s="550">
        <v>0</v>
      </c>
      <c r="I3255" s="550"/>
      <c r="J3255" s="550">
        <v>700000</v>
      </c>
      <c r="K3255" s="550">
        <v>700000</v>
      </c>
      <c r="L3255" s="550">
        <v>700000</v>
      </c>
      <c r="M3255" s="550">
        <v>700000</v>
      </c>
      <c r="N3255" s="550">
        <v>0</v>
      </c>
      <c r="O3255" s="550">
        <v>0</v>
      </c>
      <c r="P3255" s="550">
        <v>0</v>
      </c>
      <c r="Q3255" s="550">
        <v>0</v>
      </c>
      <c r="R3255" s="550">
        <v>0</v>
      </c>
    </row>
    <row r="3256" spans="1:18">
      <c r="A3256" s="622" t="s">
        <v>1805</v>
      </c>
      <c r="B3256" s="622" t="s">
        <v>1878</v>
      </c>
      <c r="C3256" s="551">
        <v>140000</v>
      </c>
      <c r="D3256" s="551">
        <v>0</v>
      </c>
      <c r="E3256" s="551">
        <v>0</v>
      </c>
      <c r="F3256" s="551">
        <v>0</v>
      </c>
      <c r="G3256" s="551">
        <v>0</v>
      </c>
      <c r="H3256" s="551">
        <v>0</v>
      </c>
      <c r="I3256" s="551">
        <v>0</v>
      </c>
      <c r="J3256" s="551">
        <v>0</v>
      </c>
      <c r="K3256" s="551">
        <v>140000</v>
      </c>
      <c r="L3256" s="551">
        <v>134300</v>
      </c>
      <c r="M3256" s="551">
        <v>134300</v>
      </c>
      <c r="N3256" s="551">
        <v>0</v>
      </c>
      <c r="O3256" s="551">
        <v>0</v>
      </c>
      <c r="P3256" s="551">
        <v>0</v>
      </c>
      <c r="Q3256" s="551">
        <v>0</v>
      </c>
      <c r="R3256" s="551">
        <v>5700</v>
      </c>
    </row>
    <row r="3257" spans="1:18">
      <c r="A3257" s="626" t="s">
        <v>1806</v>
      </c>
      <c r="B3257" s="626" t="s">
        <v>206</v>
      </c>
      <c r="C3257" s="550">
        <v>140000</v>
      </c>
      <c r="D3257" s="550">
        <v>0</v>
      </c>
      <c r="E3257" s="550">
        <v>0</v>
      </c>
      <c r="F3257" s="550">
        <v>0</v>
      </c>
      <c r="G3257" s="550"/>
      <c r="H3257" s="550">
        <v>0</v>
      </c>
      <c r="I3257" s="550"/>
      <c r="J3257" s="550">
        <v>0</v>
      </c>
      <c r="K3257" s="550">
        <v>140000</v>
      </c>
      <c r="L3257" s="550">
        <v>134300</v>
      </c>
      <c r="M3257" s="550">
        <v>134300</v>
      </c>
      <c r="N3257" s="550">
        <v>0</v>
      </c>
      <c r="O3257" s="550">
        <v>0</v>
      </c>
      <c r="P3257" s="550">
        <v>0</v>
      </c>
      <c r="Q3257" s="550">
        <v>0</v>
      </c>
      <c r="R3257" s="550">
        <v>5700</v>
      </c>
    </row>
    <row r="3258" spans="1:18">
      <c r="A3258" s="622" t="s">
        <v>1805</v>
      </c>
      <c r="B3258" s="622" t="s">
        <v>316</v>
      </c>
      <c r="C3258" s="551">
        <v>4500000</v>
      </c>
      <c r="D3258" s="551">
        <v>0</v>
      </c>
      <c r="E3258" s="551">
        <v>0</v>
      </c>
      <c r="F3258" s="551">
        <v>0</v>
      </c>
      <c r="G3258" s="551">
        <v>0</v>
      </c>
      <c r="H3258" s="551">
        <v>0</v>
      </c>
      <c r="I3258" s="551">
        <v>0</v>
      </c>
      <c r="J3258" s="551">
        <v>0</v>
      </c>
      <c r="K3258" s="551">
        <v>4500000</v>
      </c>
      <c r="L3258" s="551">
        <v>4500000</v>
      </c>
      <c r="M3258" s="551">
        <v>4500000</v>
      </c>
      <c r="N3258" s="551">
        <v>0</v>
      </c>
      <c r="O3258" s="551">
        <v>0</v>
      </c>
      <c r="P3258" s="551">
        <v>0</v>
      </c>
      <c r="Q3258" s="551">
        <v>0</v>
      </c>
      <c r="R3258" s="551">
        <v>0</v>
      </c>
    </row>
    <row r="3259" spans="1:18">
      <c r="A3259" s="626" t="s">
        <v>1806</v>
      </c>
      <c r="B3259" s="626" t="s">
        <v>318</v>
      </c>
      <c r="C3259" s="550">
        <v>4500000</v>
      </c>
      <c r="D3259" s="550">
        <v>0</v>
      </c>
      <c r="E3259" s="550">
        <v>0</v>
      </c>
      <c r="F3259" s="550">
        <v>0</v>
      </c>
      <c r="G3259" s="550"/>
      <c r="H3259" s="550">
        <v>0</v>
      </c>
      <c r="I3259" s="550"/>
      <c r="J3259" s="550">
        <v>0</v>
      </c>
      <c r="K3259" s="550">
        <v>4500000</v>
      </c>
      <c r="L3259" s="550">
        <v>4500000</v>
      </c>
      <c r="M3259" s="550">
        <v>4500000</v>
      </c>
      <c r="N3259" s="550">
        <v>0</v>
      </c>
      <c r="O3259" s="550">
        <v>0</v>
      </c>
      <c r="P3259" s="550">
        <v>0</v>
      </c>
      <c r="Q3259" s="550">
        <v>0</v>
      </c>
      <c r="R3259" s="550">
        <v>0</v>
      </c>
    </row>
    <row r="3260" spans="1:18">
      <c r="A3260" s="622" t="s">
        <v>1805</v>
      </c>
      <c r="B3260" s="622" t="s">
        <v>1823</v>
      </c>
      <c r="C3260" s="551">
        <v>1650000</v>
      </c>
      <c r="D3260" s="551">
        <v>0</v>
      </c>
      <c r="E3260" s="551">
        <v>0</v>
      </c>
      <c r="F3260" s="551">
        <v>0</v>
      </c>
      <c r="G3260" s="551">
        <v>0</v>
      </c>
      <c r="H3260" s="551">
        <v>0</v>
      </c>
      <c r="I3260" s="551">
        <v>0</v>
      </c>
      <c r="J3260" s="551">
        <v>0</v>
      </c>
      <c r="K3260" s="551">
        <v>1650000</v>
      </c>
      <c r="L3260" s="551">
        <v>1650000</v>
      </c>
      <c r="M3260" s="551">
        <v>1650000</v>
      </c>
      <c r="N3260" s="551">
        <v>0</v>
      </c>
      <c r="O3260" s="551">
        <v>0</v>
      </c>
      <c r="P3260" s="551">
        <v>0</v>
      </c>
      <c r="Q3260" s="551">
        <v>0</v>
      </c>
      <c r="R3260" s="551">
        <v>0</v>
      </c>
    </row>
    <row r="3261" spans="1:18">
      <c r="A3261" s="626" t="s">
        <v>1806</v>
      </c>
      <c r="B3261" s="626" t="s">
        <v>2504</v>
      </c>
      <c r="C3261" s="550">
        <v>1650000</v>
      </c>
      <c r="D3261" s="550">
        <v>0</v>
      </c>
      <c r="E3261" s="550">
        <v>0</v>
      </c>
      <c r="F3261" s="550">
        <v>0</v>
      </c>
      <c r="G3261" s="550"/>
      <c r="H3261" s="550">
        <v>0</v>
      </c>
      <c r="I3261" s="550"/>
      <c r="J3261" s="550">
        <v>0</v>
      </c>
      <c r="K3261" s="550">
        <v>1650000</v>
      </c>
      <c r="L3261" s="550">
        <v>1650000</v>
      </c>
      <c r="M3261" s="550">
        <v>1650000</v>
      </c>
      <c r="N3261" s="550">
        <v>0</v>
      </c>
      <c r="O3261" s="550">
        <v>0</v>
      </c>
      <c r="P3261" s="550">
        <v>0</v>
      </c>
      <c r="Q3261" s="550">
        <v>0</v>
      </c>
      <c r="R3261" s="550">
        <v>0</v>
      </c>
    </row>
    <row r="3262" spans="1:18">
      <c r="A3262" s="622" t="s">
        <v>1805</v>
      </c>
      <c r="B3262" s="622" t="s">
        <v>235</v>
      </c>
      <c r="C3262" s="551">
        <v>0</v>
      </c>
      <c r="D3262" s="551">
        <v>0</v>
      </c>
      <c r="E3262" s="551">
        <v>0</v>
      </c>
      <c r="F3262" s="551">
        <v>0</v>
      </c>
      <c r="G3262" s="551">
        <v>0</v>
      </c>
      <c r="H3262" s="551">
        <v>0</v>
      </c>
      <c r="I3262" s="551">
        <v>0</v>
      </c>
      <c r="J3262" s="551">
        <v>0</v>
      </c>
      <c r="K3262" s="551">
        <v>0</v>
      </c>
      <c r="L3262" s="551">
        <v>0</v>
      </c>
      <c r="M3262" s="551">
        <v>0</v>
      </c>
      <c r="N3262" s="551">
        <v>0</v>
      </c>
      <c r="O3262" s="551">
        <v>0</v>
      </c>
      <c r="P3262" s="551">
        <v>0</v>
      </c>
      <c r="Q3262" s="551">
        <v>0</v>
      </c>
      <c r="R3262" s="551">
        <v>0</v>
      </c>
    </row>
    <row r="3263" spans="1:18">
      <c r="A3263" s="626" t="s">
        <v>1806</v>
      </c>
      <c r="B3263" s="626" t="s">
        <v>235</v>
      </c>
      <c r="C3263" s="550">
        <v>0</v>
      </c>
      <c r="D3263" s="550">
        <v>0</v>
      </c>
      <c r="E3263" s="550">
        <v>0</v>
      </c>
      <c r="F3263" s="550">
        <v>0</v>
      </c>
      <c r="G3263" s="550"/>
      <c r="H3263" s="550">
        <v>0</v>
      </c>
      <c r="I3263" s="550"/>
      <c r="J3263" s="550">
        <v>0</v>
      </c>
      <c r="K3263" s="550">
        <v>0</v>
      </c>
      <c r="L3263" s="550">
        <v>0</v>
      </c>
      <c r="M3263" s="550">
        <v>0</v>
      </c>
      <c r="N3263" s="550">
        <v>0</v>
      </c>
      <c r="O3263" s="550">
        <v>0</v>
      </c>
      <c r="P3263" s="550">
        <v>0</v>
      </c>
      <c r="Q3263" s="550">
        <v>0</v>
      </c>
      <c r="R3263" s="550">
        <v>0</v>
      </c>
    </row>
    <row r="3264" spans="1:18">
      <c r="A3264" s="622" t="s">
        <v>1805</v>
      </c>
      <c r="B3264" s="622" t="s">
        <v>145</v>
      </c>
      <c r="C3264" s="551">
        <v>1500000</v>
      </c>
      <c r="D3264" s="551">
        <v>0</v>
      </c>
      <c r="E3264" s="551">
        <v>0</v>
      </c>
      <c r="F3264" s="551">
        <v>0</v>
      </c>
      <c r="G3264" s="551">
        <v>0</v>
      </c>
      <c r="H3264" s="551">
        <v>0</v>
      </c>
      <c r="I3264" s="551">
        <v>0</v>
      </c>
      <c r="J3264" s="551">
        <v>0</v>
      </c>
      <c r="K3264" s="551">
        <v>1500000</v>
      </c>
      <c r="L3264" s="551">
        <v>1500000</v>
      </c>
      <c r="M3264" s="551">
        <v>1500000</v>
      </c>
      <c r="N3264" s="551">
        <v>0</v>
      </c>
      <c r="O3264" s="551">
        <v>0</v>
      </c>
      <c r="P3264" s="551">
        <v>0</v>
      </c>
      <c r="Q3264" s="551">
        <v>0</v>
      </c>
      <c r="R3264" s="551">
        <v>0</v>
      </c>
    </row>
    <row r="3265" spans="1:18">
      <c r="A3265" s="626" t="s">
        <v>1806</v>
      </c>
      <c r="B3265" s="626" t="s">
        <v>146</v>
      </c>
      <c r="C3265" s="550">
        <v>1500000</v>
      </c>
      <c r="D3265" s="550">
        <v>0</v>
      </c>
      <c r="E3265" s="550">
        <v>0</v>
      </c>
      <c r="F3265" s="550">
        <v>0</v>
      </c>
      <c r="G3265" s="550"/>
      <c r="H3265" s="550">
        <v>0</v>
      </c>
      <c r="I3265" s="550"/>
      <c r="J3265" s="550">
        <v>0</v>
      </c>
      <c r="K3265" s="550">
        <v>1500000</v>
      </c>
      <c r="L3265" s="550">
        <v>1500000</v>
      </c>
      <c r="M3265" s="550">
        <v>1500000</v>
      </c>
      <c r="N3265" s="550">
        <v>0</v>
      </c>
      <c r="O3265" s="550">
        <v>0</v>
      </c>
      <c r="P3265" s="550">
        <v>0</v>
      </c>
      <c r="Q3265" s="550">
        <v>0</v>
      </c>
      <c r="R3265" s="550">
        <v>0</v>
      </c>
    </row>
    <row r="3266" spans="1:18">
      <c r="A3266" s="622" t="s">
        <v>1805</v>
      </c>
      <c r="B3266" s="622" t="s">
        <v>1851</v>
      </c>
      <c r="C3266" s="551">
        <v>440000</v>
      </c>
      <c r="D3266" s="551">
        <v>0</v>
      </c>
      <c r="E3266" s="551">
        <v>0</v>
      </c>
      <c r="F3266" s="551">
        <v>540000</v>
      </c>
      <c r="G3266" s="551">
        <v>0</v>
      </c>
      <c r="H3266" s="551">
        <v>0</v>
      </c>
      <c r="I3266" s="551">
        <v>0</v>
      </c>
      <c r="J3266" s="551">
        <v>540000</v>
      </c>
      <c r="K3266" s="551">
        <v>980000</v>
      </c>
      <c r="L3266" s="551">
        <v>980000</v>
      </c>
      <c r="M3266" s="551">
        <v>980000</v>
      </c>
      <c r="N3266" s="551">
        <v>0</v>
      </c>
      <c r="O3266" s="551">
        <v>0</v>
      </c>
      <c r="P3266" s="551">
        <v>0</v>
      </c>
      <c r="Q3266" s="551">
        <v>0</v>
      </c>
      <c r="R3266" s="551">
        <v>0</v>
      </c>
    </row>
    <row r="3267" spans="1:18">
      <c r="A3267" s="626" t="s">
        <v>1806</v>
      </c>
      <c r="B3267" s="626" t="s">
        <v>1851</v>
      </c>
      <c r="C3267" s="550">
        <v>440000</v>
      </c>
      <c r="D3267" s="550">
        <v>0</v>
      </c>
      <c r="E3267" s="550">
        <v>0</v>
      </c>
      <c r="F3267" s="550">
        <v>540000</v>
      </c>
      <c r="G3267" s="550"/>
      <c r="H3267" s="550">
        <v>0</v>
      </c>
      <c r="I3267" s="550"/>
      <c r="J3267" s="550">
        <v>540000</v>
      </c>
      <c r="K3267" s="550">
        <v>980000</v>
      </c>
      <c r="L3267" s="550">
        <v>980000</v>
      </c>
      <c r="M3267" s="550">
        <v>980000</v>
      </c>
      <c r="N3267" s="550">
        <v>0</v>
      </c>
      <c r="O3267" s="550">
        <v>0</v>
      </c>
      <c r="P3267" s="550">
        <v>0</v>
      </c>
      <c r="Q3267" s="550">
        <v>0</v>
      </c>
      <c r="R3267" s="550">
        <v>0</v>
      </c>
    </row>
    <row r="3268" spans="1:18">
      <c r="A3268" s="622" t="s">
        <v>1805</v>
      </c>
      <c r="B3268" s="622" t="s">
        <v>55</v>
      </c>
      <c r="C3268" s="551">
        <v>3492000</v>
      </c>
      <c r="D3268" s="551">
        <v>0</v>
      </c>
      <c r="E3268" s="551">
        <v>0</v>
      </c>
      <c r="F3268" s="551">
        <v>1092000</v>
      </c>
      <c r="G3268" s="551">
        <v>0</v>
      </c>
      <c r="H3268" s="551">
        <v>0</v>
      </c>
      <c r="I3268" s="551">
        <v>0</v>
      </c>
      <c r="J3268" s="551">
        <v>1092000</v>
      </c>
      <c r="K3268" s="551">
        <v>4584000</v>
      </c>
      <c r="L3268" s="551">
        <v>4584000</v>
      </c>
      <c r="M3268" s="551">
        <v>4584000</v>
      </c>
      <c r="N3268" s="551">
        <v>0</v>
      </c>
      <c r="O3268" s="551">
        <v>0</v>
      </c>
      <c r="P3268" s="551">
        <v>0</v>
      </c>
      <c r="Q3268" s="551">
        <v>0</v>
      </c>
      <c r="R3268" s="551">
        <v>0</v>
      </c>
    </row>
    <row r="3269" spans="1:18">
      <c r="A3269" s="626" t="s">
        <v>1806</v>
      </c>
      <c r="B3269" s="626" t="s">
        <v>2452</v>
      </c>
      <c r="C3269" s="550">
        <v>1500000</v>
      </c>
      <c r="D3269" s="550">
        <v>0</v>
      </c>
      <c r="E3269" s="550">
        <v>0</v>
      </c>
      <c r="F3269" s="550">
        <v>0</v>
      </c>
      <c r="G3269" s="550"/>
      <c r="H3269" s="550">
        <v>0</v>
      </c>
      <c r="I3269" s="550"/>
      <c r="J3269" s="550">
        <v>0</v>
      </c>
      <c r="K3269" s="550">
        <v>1500000</v>
      </c>
      <c r="L3269" s="550">
        <v>1500000</v>
      </c>
      <c r="M3269" s="550">
        <v>1500000</v>
      </c>
      <c r="N3269" s="550">
        <v>0</v>
      </c>
      <c r="O3269" s="550">
        <v>0</v>
      </c>
      <c r="P3269" s="550">
        <v>0</v>
      </c>
      <c r="Q3269" s="550">
        <v>0</v>
      </c>
      <c r="R3269" s="550">
        <v>0</v>
      </c>
    </row>
    <row r="3270" spans="1:18">
      <c r="A3270" s="626" t="s">
        <v>1806</v>
      </c>
      <c r="B3270" s="626" t="s">
        <v>1284</v>
      </c>
      <c r="C3270" s="550">
        <v>1992000</v>
      </c>
      <c r="D3270" s="550">
        <v>0</v>
      </c>
      <c r="E3270" s="550">
        <v>0</v>
      </c>
      <c r="F3270" s="550">
        <v>1092000</v>
      </c>
      <c r="G3270" s="550"/>
      <c r="H3270" s="550">
        <v>0</v>
      </c>
      <c r="I3270" s="550"/>
      <c r="J3270" s="550">
        <v>1092000</v>
      </c>
      <c r="K3270" s="550">
        <v>3084000</v>
      </c>
      <c r="L3270" s="550">
        <v>3084000</v>
      </c>
      <c r="M3270" s="550">
        <v>3084000</v>
      </c>
      <c r="N3270" s="550">
        <v>0</v>
      </c>
      <c r="O3270" s="550">
        <v>0</v>
      </c>
      <c r="P3270" s="550">
        <v>0</v>
      </c>
      <c r="Q3270" s="550">
        <v>0</v>
      </c>
      <c r="R3270" s="550">
        <v>0</v>
      </c>
    </row>
    <row r="3271" spans="1:18">
      <c r="A3271" s="622" t="s">
        <v>1805</v>
      </c>
      <c r="B3271" s="622" t="s">
        <v>192</v>
      </c>
      <c r="C3271" s="551">
        <v>315000</v>
      </c>
      <c r="D3271" s="551">
        <v>0</v>
      </c>
      <c r="E3271" s="551">
        <v>0</v>
      </c>
      <c r="F3271" s="551">
        <v>0</v>
      </c>
      <c r="G3271" s="551">
        <v>0</v>
      </c>
      <c r="H3271" s="551">
        <v>0</v>
      </c>
      <c r="I3271" s="551">
        <v>0</v>
      </c>
      <c r="J3271" s="551">
        <v>0</v>
      </c>
      <c r="K3271" s="551">
        <v>315000</v>
      </c>
      <c r="L3271" s="551">
        <v>252000</v>
      </c>
      <c r="M3271" s="551">
        <v>252000</v>
      </c>
      <c r="N3271" s="551">
        <v>0</v>
      </c>
      <c r="O3271" s="551">
        <v>0</v>
      </c>
      <c r="P3271" s="551">
        <v>0</v>
      </c>
      <c r="Q3271" s="551">
        <v>0</v>
      </c>
      <c r="R3271" s="551">
        <v>63000</v>
      </c>
    </row>
    <row r="3272" spans="1:18">
      <c r="A3272" s="626" t="s">
        <v>1806</v>
      </c>
      <c r="B3272" s="626" t="s">
        <v>225</v>
      </c>
      <c r="C3272" s="550">
        <v>315000</v>
      </c>
      <c r="D3272" s="550">
        <v>0</v>
      </c>
      <c r="E3272" s="550">
        <v>0</v>
      </c>
      <c r="F3272" s="550">
        <v>0</v>
      </c>
      <c r="G3272" s="550"/>
      <c r="H3272" s="550">
        <v>0</v>
      </c>
      <c r="I3272" s="550"/>
      <c r="J3272" s="550">
        <v>0</v>
      </c>
      <c r="K3272" s="550">
        <v>315000</v>
      </c>
      <c r="L3272" s="550">
        <v>252000</v>
      </c>
      <c r="M3272" s="550">
        <v>252000</v>
      </c>
      <c r="N3272" s="550">
        <v>0</v>
      </c>
      <c r="O3272" s="550">
        <v>0</v>
      </c>
      <c r="P3272" s="550">
        <v>0</v>
      </c>
      <c r="Q3272" s="550">
        <v>0</v>
      </c>
      <c r="R3272" s="550">
        <v>63000</v>
      </c>
    </row>
    <row r="3273" spans="1:18">
      <c r="A3273" s="622" t="s">
        <v>1805</v>
      </c>
      <c r="B3273" s="622" t="s">
        <v>322</v>
      </c>
      <c r="C3273" s="551">
        <v>100000</v>
      </c>
      <c r="D3273" s="551">
        <v>0</v>
      </c>
      <c r="E3273" s="551">
        <v>0</v>
      </c>
      <c r="F3273" s="551">
        <v>0</v>
      </c>
      <c r="G3273" s="551">
        <v>0</v>
      </c>
      <c r="H3273" s="551">
        <v>0</v>
      </c>
      <c r="I3273" s="551">
        <v>0</v>
      </c>
      <c r="J3273" s="551">
        <v>0</v>
      </c>
      <c r="K3273" s="551">
        <v>100000</v>
      </c>
      <c r="L3273" s="551">
        <v>100000</v>
      </c>
      <c r="M3273" s="551">
        <v>100000</v>
      </c>
      <c r="N3273" s="551">
        <v>0</v>
      </c>
      <c r="O3273" s="551">
        <v>0</v>
      </c>
      <c r="P3273" s="551">
        <v>0</v>
      </c>
      <c r="Q3273" s="551">
        <v>0</v>
      </c>
      <c r="R3273" s="551">
        <v>0</v>
      </c>
    </row>
    <row r="3274" spans="1:18">
      <c r="A3274" s="626" t="s">
        <v>1806</v>
      </c>
      <c r="B3274" s="626" t="s">
        <v>323</v>
      </c>
      <c r="C3274" s="550">
        <v>100000</v>
      </c>
      <c r="D3274" s="550">
        <v>0</v>
      </c>
      <c r="E3274" s="550">
        <v>0</v>
      </c>
      <c r="F3274" s="550">
        <v>0</v>
      </c>
      <c r="G3274" s="550"/>
      <c r="H3274" s="550">
        <v>0</v>
      </c>
      <c r="I3274" s="550"/>
      <c r="J3274" s="550">
        <v>0</v>
      </c>
      <c r="K3274" s="550">
        <v>100000</v>
      </c>
      <c r="L3274" s="550">
        <v>100000</v>
      </c>
      <c r="M3274" s="550">
        <v>100000</v>
      </c>
      <c r="N3274" s="550">
        <v>0</v>
      </c>
      <c r="O3274" s="550">
        <v>0</v>
      </c>
      <c r="P3274" s="550">
        <v>0</v>
      </c>
      <c r="Q3274" s="550">
        <v>0</v>
      </c>
      <c r="R3274" s="550">
        <v>0</v>
      </c>
    </row>
    <row r="3275" spans="1:18">
      <c r="A3275" s="622" t="s">
        <v>1805</v>
      </c>
      <c r="B3275" s="622" t="s">
        <v>147</v>
      </c>
      <c r="C3275" s="551">
        <v>1000000</v>
      </c>
      <c r="D3275" s="551">
        <v>0</v>
      </c>
      <c r="E3275" s="551">
        <v>0</v>
      </c>
      <c r="F3275" s="551">
        <v>0</v>
      </c>
      <c r="G3275" s="551">
        <v>0</v>
      </c>
      <c r="H3275" s="551">
        <v>0</v>
      </c>
      <c r="I3275" s="551">
        <v>0</v>
      </c>
      <c r="J3275" s="551">
        <v>0</v>
      </c>
      <c r="K3275" s="551">
        <v>1000000</v>
      </c>
      <c r="L3275" s="551">
        <v>1000000</v>
      </c>
      <c r="M3275" s="551">
        <v>1000000</v>
      </c>
      <c r="N3275" s="551">
        <v>0</v>
      </c>
      <c r="O3275" s="551">
        <v>0</v>
      </c>
      <c r="P3275" s="551">
        <v>0</v>
      </c>
      <c r="Q3275" s="551">
        <v>0</v>
      </c>
      <c r="R3275" s="551">
        <v>0</v>
      </c>
    </row>
    <row r="3276" spans="1:18">
      <c r="A3276" s="626" t="s">
        <v>1806</v>
      </c>
      <c r="B3276" s="626" t="s">
        <v>148</v>
      </c>
      <c r="C3276" s="550">
        <v>1000000</v>
      </c>
      <c r="D3276" s="550">
        <v>0</v>
      </c>
      <c r="E3276" s="550">
        <v>0</v>
      </c>
      <c r="F3276" s="550">
        <v>0</v>
      </c>
      <c r="G3276" s="550"/>
      <c r="H3276" s="550">
        <v>0</v>
      </c>
      <c r="I3276" s="550"/>
      <c r="J3276" s="550">
        <v>0</v>
      </c>
      <c r="K3276" s="550">
        <v>1000000</v>
      </c>
      <c r="L3276" s="550">
        <v>1000000</v>
      </c>
      <c r="M3276" s="550">
        <v>1000000</v>
      </c>
      <c r="N3276" s="550">
        <v>0</v>
      </c>
      <c r="O3276" s="550">
        <v>0</v>
      </c>
      <c r="P3276" s="550">
        <v>0</v>
      </c>
      <c r="Q3276" s="550">
        <v>0</v>
      </c>
      <c r="R3276" s="550">
        <v>0</v>
      </c>
    </row>
    <row r="3277" spans="1:18">
      <c r="A3277" s="626" t="s">
        <v>1804</v>
      </c>
      <c r="B3277" s="626" t="s">
        <v>1287</v>
      </c>
      <c r="C3277" s="550">
        <v>10800000</v>
      </c>
      <c r="D3277" s="550">
        <v>0</v>
      </c>
      <c r="E3277" s="550">
        <v>0</v>
      </c>
      <c r="F3277" s="550">
        <v>0</v>
      </c>
      <c r="G3277" s="550">
        <v>0</v>
      </c>
      <c r="H3277" s="550">
        <v>0</v>
      </c>
      <c r="I3277" s="550">
        <v>0</v>
      </c>
      <c r="J3277" s="550">
        <v>0</v>
      </c>
      <c r="K3277" s="550">
        <v>10800000</v>
      </c>
      <c r="L3277" s="550">
        <v>10800000</v>
      </c>
      <c r="M3277" s="550">
        <v>10800000</v>
      </c>
      <c r="N3277" s="550">
        <v>0</v>
      </c>
      <c r="O3277" s="550">
        <v>0</v>
      </c>
      <c r="P3277" s="550">
        <v>0</v>
      </c>
      <c r="Q3277" s="550">
        <v>0</v>
      </c>
      <c r="R3277" s="550">
        <v>0</v>
      </c>
    </row>
    <row r="3278" spans="1:18">
      <c r="A3278" s="622" t="s">
        <v>1805</v>
      </c>
      <c r="B3278" s="622" t="s">
        <v>321</v>
      </c>
      <c r="C3278" s="551">
        <v>10800000</v>
      </c>
      <c r="D3278" s="551">
        <v>0</v>
      </c>
      <c r="E3278" s="551">
        <v>0</v>
      </c>
      <c r="F3278" s="551">
        <v>0</v>
      </c>
      <c r="G3278" s="551">
        <v>0</v>
      </c>
      <c r="H3278" s="551">
        <v>0</v>
      </c>
      <c r="I3278" s="551">
        <v>0</v>
      </c>
      <c r="J3278" s="551">
        <v>0</v>
      </c>
      <c r="K3278" s="551">
        <v>10800000</v>
      </c>
      <c r="L3278" s="551">
        <v>10800000</v>
      </c>
      <c r="M3278" s="551">
        <v>10800000</v>
      </c>
      <c r="N3278" s="551">
        <v>0</v>
      </c>
      <c r="O3278" s="551">
        <v>0</v>
      </c>
      <c r="P3278" s="551">
        <v>0</v>
      </c>
      <c r="Q3278" s="551">
        <v>0</v>
      </c>
      <c r="R3278" s="551">
        <v>0</v>
      </c>
    </row>
    <row r="3279" spans="1:18">
      <c r="A3279" s="626" t="s">
        <v>1806</v>
      </c>
      <c r="B3279" s="626" t="s">
        <v>206</v>
      </c>
      <c r="C3279" s="550">
        <v>10800000</v>
      </c>
      <c r="D3279" s="550">
        <v>0</v>
      </c>
      <c r="E3279" s="550">
        <v>0</v>
      </c>
      <c r="F3279" s="550">
        <v>0</v>
      </c>
      <c r="G3279" s="550"/>
      <c r="H3279" s="550">
        <v>0</v>
      </c>
      <c r="I3279" s="550"/>
      <c r="J3279" s="550">
        <v>0</v>
      </c>
      <c r="K3279" s="550">
        <v>10800000</v>
      </c>
      <c r="L3279" s="550">
        <v>10800000</v>
      </c>
      <c r="M3279" s="550">
        <v>10800000</v>
      </c>
      <c r="N3279" s="550">
        <v>0</v>
      </c>
      <c r="O3279" s="550">
        <v>0</v>
      </c>
      <c r="P3279" s="550">
        <v>0</v>
      </c>
      <c r="Q3279" s="550">
        <v>0</v>
      </c>
      <c r="R3279" s="550">
        <v>0</v>
      </c>
    </row>
    <row r="3280" spans="1:18">
      <c r="A3280" s="626" t="s">
        <v>1804</v>
      </c>
      <c r="B3280" s="626" t="s">
        <v>2633</v>
      </c>
      <c r="C3280" s="550">
        <v>3645000</v>
      </c>
      <c r="D3280" s="550">
        <v>0</v>
      </c>
      <c r="E3280" s="550">
        <v>0</v>
      </c>
      <c r="F3280" s="550">
        <v>0</v>
      </c>
      <c r="G3280" s="550">
        <v>0</v>
      </c>
      <c r="H3280" s="550">
        <v>0</v>
      </c>
      <c r="I3280" s="550">
        <v>0</v>
      </c>
      <c r="J3280" s="550">
        <v>0</v>
      </c>
      <c r="K3280" s="550">
        <v>3645000</v>
      </c>
      <c r="L3280" s="550">
        <v>3644850</v>
      </c>
      <c r="M3280" s="550">
        <v>3644850</v>
      </c>
      <c r="N3280" s="550">
        <v>0</v>
      </c>
      <c r="O3280" s="550">
        <v>0</v>
      </c>
      <c r="P3280" s="550">
        <v>0</v>
      </c>
      <c r="Q3280" s="550">
        <v>0</v>
      </c>
      <c r="R3280" s="550">
        <v>150</v>
      </c>
    </row>
    <row r="3281" spans="1:18">
      <c r="A3281" s="622" t="s">
        <v>1805</v>
      </c>
      <c r="B3281" s="622" t="s">
        <v>321</v>
      </c>
      <c r="C3281" s="551">
        <v>3645000</v>
      </c>
      <c r="D3281" s="551">
        <v>0</v>
      </c>
      <c r="E3281" s="551">
        <v>0</v>
      </c>
      <c r="F3281" s="551">
        <v>0</v>
      </c>
      <c r="G3281" s="551">
        <v>0</v>
      </c>
      <c r="H3281" s="551">
        <v>0</v>
      </c>
      <c r="I3281" s="551">
        <v>0</v>
      </c>
      <c r="J3281" s="551">
        <v>0</v>
      </c>
      <c r="K3281" s="551">
        <v>3645000</v>
      </c>
      <c r="L3281" s="551">
        <v>3644850</v>
      </c>
      <c r="M3281" s="551">
        <v>3644850</v>
      </c>
      <c r="N3281" s="551">
        <v>0</v>
      </c>
      <c r="O3281" s="551">
        <v>0</v>
      </c>
      <c r="P3281" s="551">
        <v>0</v>
      </c>
      <c r="Q3281" s="551">
        <v>0</v>
      </c>
      <c r="R3281" s="551">
        <v>150</v>
      </c>
    </row>
    <row r="3282" spans="1:18">
      <c r="A3282" s="626" t="s">
        <v>1806</v>
      </c>
      <c r="B3282" s="626" t="s">
        <v>144</v>
      </c>
      <c r="C3282" s="550">
        <v>3645000</v>
      </c>
      <c r="D3282" s="550">
        <v>0</v>
      </c>
      <c r="E3282" s="550">
        <v>0</v>
      </c>
      <c r="F3282" s="550">
        <v>0</v>
      </c>
      <c r="G3282" s="550"/>
      <c r="H3282" s="550">
        <v>0</v>
      </c>
      <c r="I3282" s="550"/>
      <c r="J3282" s="550">
        <v>0</v>
      </c>
      <c r="K3282" s="550">
        <v>3645000</v>
      </c>
      <c r="L3282" s="550">
        <v>3644850</v>
      </c>
      <c r="M3282" s="550">
        <v>3644850</v>
      </c>
      <c r="N3282" s="550">
        <v>0</v>
      </c>
      <c r="O3282" s="550">
        <v>0</v>
      </c>
      <c r="P3282" s="550">
        <v>0</v>
      </c>
      <c r="Q3282" s="550">
        <v>0</v>
      </c>
      <c r="R3282" s="550">
        <v>150</v>
      </c>
    </row>
    <row r="3283" spans="1:18">
      <c r="A3283" s="626" t="s">
        <v>1804</v>
      </c>
      <c r="B3283" s="626" t="s">
        <v>385</v>
      </c>
      <c r="C3283" s="550">
        <v>20250000</v>
      </c>
      <c r="D3283" s="550">
        <v>0</v>
      </c>
      <c r="E3283" s="550">
        <v>0</v>
      </c>
      <c r="F3283" s="550">
        <v>0</v>
      </c>
      <c r="G3283" s="550">
        <v>0</v>
      </c>
      <c r="H3283" s="550">
        <v>0</v>
      </c>
      <c r="I3283" s="550">
        <v>0</v>
      </c>
      <c r="J3283" s="550">
        <v>0</v>
      </c>
      <c r="K3283" s="550">
        <v>20250000</v>
      </c>
      <c r="L3283" s="550">
        <v>18988330</v>
      </c>
      <c r="M3283" s="550">
        <v>18988330</v>
      </c>
      <c r="N3283" s="550">
        <v>0</v>
      </c>
      <c r="O3283" s="550">
        <v>0</v>
      </c>
      <c r="P3283" s="550">
        <v>0</v>
      </c>
      <c r="Q3283" s="550">
        <v>0</v>
      </c>
      <c r="R3283" s="550">
        <v>1261670</v>
      </c>
    </row>
    <row r="3284" spans="1:18">
      <c r="A3284" s="622" t="s">
        <v>1805</v>
      </c>
      <c r="B3284" s="622" t="s">
        <v>321</v>
      </c>
      <c r="C3284" s="551">
        <v>5530000</v>
      </c>
      <c r="D3284" s="551">
        <v>0</v>
      </c>
      <c r="E3284" s="551">
        <v>0</v>
      </c>
      <c r="F3284" s="551">
        <v>0</v>
      </c>
      <c r="G3284" s="551">
        <v>0</v>
      </c>
      <c r="H3284" s="551">
        <v>0</v>
      </c>
      <c r="I3284" s="551">
        <v>-320000</v>
      </c>
      <c r="J3284" s="551">
        <v>-320000</v>
      </c>
      <c r="K3284" s="551">
        <v>5210000</v>
      </c>
      <c r="L3284" s="551">
        <v>4848330</v>
      </c>
      <c r="M3284" s="551">
        <v>4848330</v>
      </c>
      <c r="N3284" s="551">
        <v>0</v>
      </c>
      <c r="O3284" s="551">
        <v>0</v>
      </c>
      <c r="P3284" s="551">
        <v>0</v>
      </c>
      <c r="Q3284" s="551">
        <v>0</v>
      </c>
      <c r="R3284" s="551">
        <v>361670</v>
      </c>
    </row>
    <row r="3285" spans="1:18">
      <c r="A3285" s="626" t="s">
        <v>1806</v>
      </c>
      <c r="B3285" s="626" t="s">
        <v>144</v>
      </c>
      <c r="C3285" s="550">
        <v>760000</v>
      </c>
      <c r="D3285" s="550">
        <v>0</v>
      </c>
      <c r="E3285" s="550">
        <v>0</v>
      </c>
      <c r="F3285" s="550">
        <v>0</v>
      </c>
      <c r="G3285" s="550"/>
      <c r="H3285" s="550">
        <v>0</v>
      </c>
      <c r="I3285" s="550">
        <v>205000</v>
      </c>
      <c r="J3285" s="550">
        <v>205000</v>
      </c>
      <c r="K3285" s="550">
        <v>965000</v>
      </c>
      <c r="L3285" s="550">
        <v>662780</v>
      </c>
      <c r="M3285" s="550">
        <v>662780</v>
      </c>
      <c r="N3285" s="550">
        <v>0</v>
      </c>
      <c r="O3285" s="550">
        <v>0</v>
      </c>
      <c r="P3285" s="550">
        <v>0</v>
      </c>
      <c r="Q3285" s="550">
        <v>0</v>
      </c>
      <c r="R3285" s="550">
        <v>302220</v>
      </c>
    </row>
    <row r="3286" spans="1:18">
      <c r="A3286" s="626" t="s">
        <v>1806</v>
      </c>
      <c r="B3286" s="626" t="s">
        <v>204</v>
      </c>
      <c r="C3286" s="550">
        <v>3390000</v>
      </c>
      <c r="D3286" s="550">
        <v>0</v>
      </c>
      <c r="E3286" s="550">
        <v>0</v>
      </c>
      <c r="F3286" s="550">
        <v>0</v>
      </c>
      <c r="G3286" s="550"/>
      <c r="H3286" s="550">
        <v>0</v>
      </c>
      <c r="I3286" s="550">
        <v>-215000</v>
      </c>
      <c r="J3286" s="550">
        <v>-215000</v>
      </c>
      <c r="K3286" s="550">
        <v>3175000</v>
      </c>
      <c r="L3286" s="550">
        <v>3115550</v>
      </c>
      <c r="M3286" s="550">
        <v>3115550</v>
      </c>
      <c r="N3286" s="550">
        <v>0</v>
      </c>
      <c r="O3286" s="550">
        <v>0</v>
      </c>
      <c r="P3286" s="550">
        <v>0</v>
      </c>
      <c r="Q3286" s="550">
        <v>0</v>
      </c>
      <c r="R3286" s="550">
        <v>59450</v>
      </c>
    </row>
    <row r="3287" spans="1:18">
      <c r="A3287" s="626" t="s">
        <v>1806</v>
      </c>
      <c r="B3287" s="626" t="s">
        <v>220</v>
      </c>
      <c r="C3287" s="550">
        <v>1380000</v>
      </c>
      <c r="D3287" s="550">
        <v>0</v>
      </c>
      <c r="E3287" s="550">
        <v>0</v>
      </c>
      <c r="F3287" s="550">
        <v>0</v>
      </c>
      <c r="G3287" s="550"/>
      <c r="H3287" s="550">
        <v>0</v>
      </c>
      <c r="I3287" s="550">
        <v>-310000</v>
      </c>
      <c r="J3287" s="550">
        <v>-310000</v>
      </c>
      <c r="K3287" s="550">
        <v>1070000</v>
      </c>
      <c r="L3287" s="550">
        <v>1070000</v>
      </c>
      <c r="M3287" s="550">
        <v>1070000</v>
      </c>
      <c r="N3287" s="550">
        <v>0</v>
      </c>
      <c r="O3287" s="550">
        <v>0</v>
      </c>
      <c r="P3287" s="550">
        <v>0</v>
      </c>
      <c r="Q3287" s="550">
        <v>0</v>
      </c>
      <c r="R3287" s="550">
        <v>0</v>
      </c>
    </row>
    <row r="3288" spans="1:18">
      <c r="A3288" s="622" t="s">
        <v>1805</v>
      </c>
      <c r="B3288" s="622" t="s">
        <v>316</v>
      </c>
      <c r="C3288" s="551">
        <v>13100000</v>
      </c>
      <c r="D3288" s="551">
        <v>0</v>
      </c>
      <c r="E3288" s="551">
        <v>0</v>
      </c>
      <c r="F3288" s="551">
        <v>0</v>
      </c>
      <c r="G3288" s="551">
        <v>0</v>
      </c>
      <c r="H3288" s="551">
        <v>0</v>
      </c>
      <c r="I3288" s="551">
        <v>0</v>
      </c>
      <c r="J3288" s="551">
        <v>0</v>
      </c>
      <c r="K3288" s="551">
        <v>13100000</v>
      </c>
      <c r="L3288" s="551">
        <v>13100000</v>
      </c>
      <c r="M3288" s="551">
        <v>13100000</v>
      </c>
      <c r="N3288" s="551">
        <v>0</v>
      </c>
      <c r="O3288" s="551">
        <v>0</v>
      </c>
      <c r="P3288" s="551">
        <v>0</v>
      </c>
      <c r="Q3288" s="551">
        <v>0</v>
      </c>
      <c r="R3288" s="551">
        <v>0</v>
      </c>
    </row>
    <row r="3289" spans="1:18">
      <c r="A3289" s="626" t="s">
        <v>1806</v>
      </c>
      <c r="B3289" s="626" t="s">
        <v>318</v>
      </c>
      <c r="C3289" s="550">
        <v>13100000</v>
      </c>
      <c r="D3289" s="550">
        <v>0</v>
      </c>
      <c r="E3289" s="550">
        <v>0</v>
      </c>
      <c r="F3289" s="550">
        <v>0</v>
      </c>
      <c r="G3289" s="550"/>
      <c r="H3289" s="550">
        <v>0</v>
      </c>
      <c r="I3289" s="550">
        <v>0</v>
      </c>
      <c r="J3289" s="550">
        <v>0</v>
      </c>
      <c r="K3289" s="550">
        <v>13100000</v>
      </c>
      <c r="L3289" s="550">
        <v>13100000</v>
      </c>
      <c r="M3289" s="550">
        <v>13100000</v>
      </c>
      <c r="N3289" s="550">
        <v>0</v>
      </c>
      <c r="O3289" s="550">
        <v>0</v>
      </c>
      <c r="P3289" s="550">
        <v>0</v>
      </c>
      <c r="Q3289" s="550">
        <v>0</v>
      </c>
      <c r="R3289" s="550">
        <v>0</v>
      </c>
    </row>
    <row r="3290" spans="1:18">
      <c r="A3290" s="622" t="s">
        <v>1805</v>
      </c>
      <c r="B3290" s="622" t="s">
        <v>235</v>
      </c>
      <c r="C3290" s="551">
        <v>1340000</v>
      </c>
      <c r="D3290" s="551">
        <v>0</v>
      </c>
      <c r="E3290" s="551">
        <v>0</v>
      </c>
      <c r="F3290" s="551">
        <v>0</v>
      </c>
      <c r="G3290" s="551">
        <v>0</v>
      </c>
      <c r="H3290" s="551">
        <v>0</v>
      </c>
      <c r="I3290" s="551">
        <v>320000</v>
      </c>
      <c r="J3290" s="551">
        <v>320000</v>
      </c>
      <c r="K3290" s="551">
        <v>1660000</v>
      </c>
      <c r="L3290" s="551">
        <v>760000</v>
      </c>
      <c r="M3290" s="551">
        <v>760000</v>
      </c>
      <c r="N3290" s="551">
        <v>0</v>
      </c>
      <c r="O3290" s="551">
        <v>0</v>
      </c>
      <c r="P3290" s="551">
        <v>0</v>
      </c>
      <c r="Q3290" s="551">
        <v>0</v>
      </c>
      <c r="R3290" s="551">
        <v>900000</v>
      </c>
    </row>
    <row r="3291" spans="1:18">
      <c r="A3291" s="626" t="s">
        <v>1806</v>
      </c>
      <c r="B3291" s="626" t="s">
        <v>235</v>
      </c>
      <c r="C3291" s="550">
        <v>1340000</v>
      </c>
      <c r="D3291" s="550">
        <v>0</v>
      </c>
      <c r="E3291" s="550">
        <v>0</v>
      </c>
      <c r="F3291" s="550">
        <v>0</v>
      </c>
      <c r="G3291" s="550"/>
      <c r="H3291" s="550">
        <v>0</v>
      </c>
      <c r="I3291" s="550">
        <v>320000</v>
      </c>
      <c r="J3291" s="550">
        <v>320000</v>
      </c>
      <c r="K3291" s="550">
        <v>1660000</v>
      </c>
      <c r="L3291" s="550">
        <v>760000</v>
      </c>
      <c r="M3291" s="550">
        <v>760000</v>
      </c>
      <c r="N3291" s="550">
        <v>0</v>
      </c>
      <c r="O3291" s="550">
        <v>0</v>
      </c>
      <c r="P3291" s="550">
        <v>0</v>
      </c>
      <c r="Q3291" s="550">
        <v>0</v>
      </c>
      <c r="R3291" s="550">
        <v>900000</v>
      </c>
    </row>
    <row r="3292" spans="1:18">
      <c r="A3292" s="622" t="s">
        <v>1805</v>
      </c>
      <c r="B3292" s="622" t="s">
        <v>315</v>
      </c>
      <c r="C3292" s="551">
        <v>280000</v>
      </c>
      <c r="D3292" s="551">
        <v>0</v>
      </c>
      <c r="E3292" s="551">
        <v>0</v>
      </c>
      <c r="F3292" s="551">
        <v>0</v>
      </c>
      <c r="G3292" s="551">
        <v>0</v>
      </c>
      <c r="H3292" s="551">
        <v>0</v>
      </c>
      <c r="I3292" s="551">
        <v>0</v>
      </c>
      <c r="J3292" s="551">
        <v>0</v>
      </c>
      <c r="K3292" s="551">
        <v>280000</v>
      </c>
      <c r="L3292" s="551">
        <v>280000</v>
      </c>
      <c r="M3292" s="551">
        <v>280000</v>
      </c>
      <c r="N3292" s="551">
        <v>0</v>
      </c>
      <c r="O3292" s="551">
        <v>0</v>
      </c>
      <c r="P3292" s="551">
        <v>0</v>
      </c>
      <c r="Q3292" s="551">
        <v>0</v>
      </c>
      <c r="R3292" s="551">
        <v>0</v>
      </c>
    </row>
    <row r="3293" spans="1:18">
      <c r="A3293" s="626" t="s">
        <v>1806</v>
      </c>
      <c r="B3293" s="626" t="s">
        <v>315</v>
      </c>
      <c r="C3293" s="550">
        <v>280000</v>
      </c>
      <c r="D3293" s="550">
        <v>0</v>
      </c>
      <c r="E3293" s="550">
        <v>0</v>
      </c>
      <c r="F3293" s="550">
        <v>0</v>
      </c>
      <c r="G3293" s="550"/>
      <c r="H3293" s="550">
        <v>0</v>
      </c>
      <c r="I3293" s="550">
        <v>0</v>
      </c>
      <c r="J3293" s="550">
        <v>0</v>
      </c>
      <c r="K3293" s="550">
        <v>280000</v>
      </c>
      <c r="L3293" s="550">
        <v>280000</v>
      </c>
      <c r="M3293" s="550">
        <v>280000</v>
      </c>
      <c r="N3293" s="550">
        <v>0</v>
      </c>
      <c r="O3293" s="550">
        <v>0</v>
      </c>
      <c r="P3293" s="550">
        <v>0</v>
      </c>
      <c r="Q3293" s="550">
        <v>0</v>
      </c>
      <c r="R3293" s="550">
        <v>0</v>
      </c>
    </row>
    <row r="3294" spans="1:18">
      <c r="A3294" s="627" t="s">
        <v>1802</v>
      </c>
      <c r="B3294" s="629" t="s">
        <v>367</v>
      </c>
      <c r="C3294" s="549">
        <v>3020474000</v>
      </c>
      <c r="D3294" s="549">
        <v>0</v>
      </c>
      <c r="E3294" s="549">
        <v>0</v>
      </c>
      <c r="F3294" s="549">
        <v>0</v>
      </c>
      <c r="G3294" s="549">
        <v>0</v>
      </c>
      <c r="H3294" s="549">
        <v>16300000</v>
      </c>
      <c r="I3294" s="549">
        <v>135000000</v>
      </c>
      <c r="J3294" s="549">
        <v>151300000</v>
      </c>
      <c r="K3294" s="549">
        <v>3171774000</v>
      </c>
      <c r="L3294" s="549">
        <v>3152175310</v>
      </c>
      <c r="M3294" s="549">
        <v>3152175310</v>
      </c>
      <c r="N3294" s="549">
        <v>0</v>
      </c>
      <c r="O3294" s="549">
        <v>0</v>
      </c>
      <c r="P3294" s="549">
        <v>0</v>
      </c>
      <c r="Q3294" s="549">
        <v>0</v>
      </c>
      <c r="R3294" s="549">
        <v>19598690</v>
      </c>
    </row>
    <row r="3295" spans="1:18">
      <c r="A3295" s="626" t="s">
        <v>1803</v>
      </c>
      <c r="B3295" s="626" t="s">
        <v>375</v>
      </c>
      <c r="C3295" s="550">
        <v>1714026000</v>
      </c>
      <c r="D3295" s="550">
        <v>0</v>
      </c>
      <c r="E3295" s="550">
        <v>0</v>
      </c>
      <c r="F3295" s="550">
        <v>0</v>
      </c>
      <c r="G3295" s="550">
        <v>0</v>
      </c>
      <c r="H3295" s="550">
        <v>16300000</v>
      </c>
      <c r="I3295" s="550">
        <v>0</v>
      </c>
      <c r="J3295" s="550">
        <v>16300000</v>
      </c>
      <c r="K3295" s="550">
        <v>1730326000</v>
      </c>
      <c r="L3295" s="550">
        <v>1711109510</v>
      </c>
      <c r="M3295" s="550">
        <v>1711109510</v>
      </c>
      <c r="N3295" s="550">
        <v>0</v>
      </c>
      <c r="O3295" s="550">
        <v>0</v>
      </c>
      <c r="P3295" s="550">
        <v>0</v>
      </c>
      <c r="Q3295" s="550">
        <v>0</v>
      </c>
      <c r="R3295" s="550">
        <v>19216490</v>
      </c>
    </row>
    <row r="3296" spans="1:18">
      <c r="A3296" s="626" t="s">
        <v>1804</v>
      </c>
      <c r="B3296" s="626" t="s">
        <v>376</v>
      </c>
      <c r="C3296" s="550">
        <v>927726000</v>
      </c>
      <c r="D3296" s="550">
        <v>0</v>
      </c>
      <c r="E3296" s="550">
        <v>0</v>
      </c>
      <c r="F3296" s="550">
        <v>0</v>
      </c>
      <c r="G3296" s="550">
        <v>0</v>
      </c>
      <c r="H3296" s="550">
        <v>0</v>
      </c>
      <c r="I3296" s="550">
        <v>0</v>
      </c>
      <c r="J3296" s="550">
        <v>0</v>
      </c>
      <c r="K3296" s="550">
        <v>927726000</v>
      </c>
      <c r="L3296" s="550">
        <v>927292170</v>
      </c>
      <c r="M3296" s="550">
        <v>927292170</v>
      </c>
      <c r="N3296" s="550">
        <v>0</v>
      </c>
      <c r="O3296" s="550">
        <v>0</v>
      </c>
      <c r="P3296" s="550">
        <v>0</v>
      </c>
      <c r="Q3296" s="550">
        <v>0</v>
      </c>
      <c r="R3296" s="550">
        <v>433830</v>
      </c>
    </row>
    <row r="3297" spans="1:18">
      <c r="A3297" s="622" t="s">
        <v>1805</v>
      </c>
      <c r="B3297" s="622" t="s">
        <v>1823</v>
      </c>
      <c r="C3297" s="551">
        <v>393844880</v>
      </c>
      <c r="D3297" s="551">
        <v>0</v>
      </c>
      <c r="E3297" s="551">
        <v>0</v>
      </c>
      <c r="F3297" s="551">
        <v>88000000</v>
      </c>
      <c r="G3297" s="551">
        <v>0</v>
      </c>
      <c r="H3297" s="551">
        <v>0</v>
      </c>
      <c r="I3297" s="551">
        <v>0</v>
      </c>
      <c r="J3297" s="551">
        <v>88000000</v>
      </c>
      <c r="K3297" s="551">
        <v>481844880</v>
      </c>
      <c r="L3297" s="551">
        <v>481844880</v>
      </c>
      <c r="M3297" s="551">
        <v>481844880</v>
      </c>
      <c r="N3297" s="551">
        <v>0</v>
      </c>
      <c r="O3297" s="551">
        <v>0</v>
      </c>
      <c r="P3297" s="551">
        <v>0</v>
      </c>
      <c r="Q3297" s="551">
        <v>0</v>
      </c>
      <c r="R3297" s="551">
        <v>0</v>
      </c>
    </row>
    <row r="3298" spans="1:18">
      <c r="A3298" s="626" t="s">
        <v>1806</v>
      </c>
      <c r="B3298" s="626" t="s">
        <v>260</v>
      </c>
      <c r="C3298" s="550">
        <v>393844880</v>
      </c>
      <c r="D3298" s="550">
        <v>0</v>
      </c>
      <c r="E3298" s="550">
        <v>0</v>
      </c>
      <c r="F3298" s="550">
        <v>88000000</v>
      </c>
      <c r="G3298" s="550"/>
      <c r="H3298" s="550">
        <v>0</v>
      </c>
      <c r="I3298" s="550"/>
      <c r="J3298" s="550">
        <v>88000000</v>
      </c>
      <c r="K3298" s="550">
        <v>481844880</v>
      </c>
      <c r="L3298" s="550">
        <v>481844880</v>
      </c>
      <c r="M3298" s="550">
        <v>481844880</v>
      </c>
      <c r="N3298" s="550">
        <v>0</v>
      </c>
      <c r="O3298" s="550">
        <v>0</v>
      </c>
      <c r="P3298" s="550">
        <v>0</v>
      </c>
      <c r="Q3298" s="550">
        <v>0</v>
      </c>
      <c r="R3298" s="550">
        <v>0</v>
      </c>
    </row>
    <row r="3299" spans="1:18">
      <c r="A3299" s="622" t="s">
        <v>1805</v>
      </c>
      <c r="B3299" s="622" t="s">
        <v>2447</v>
      </c>
      <c r="C3299" s="551">
        <v>346225000</v>
      </c>
      <c r="D3299" s="551">
        <v>0</v>
      </c>
      <c r="E3299" s="551">
        <v>0</v>
      </c>
      <c r="F3299" s="551">
        <v>-87515000</v>
      </c>
      <c r="G3299" s="551">
        <v>0</v>
      </c>
      <c r="H3299" s="551">
        <v>0</v>
      </c>
      <c r="I3299" s="551">
        <v>0</v>
      </c>
      <c r="J3299" s="551">
        <v>-87515000</v>
      </c>
      <c r="K3299" s="551">
        <v>258710000</v>
      </c>
      <c r="L3299" s="551">
        <v>258710000</v>
      </c>
      <c r="M3299" s="551">
        <v>258710000</v>
      </c>
      <c r="N3299" s="551">
        <v>0</v>
      </c>
      <c r="O3299" s="551">
        <v>0</v>
      </c>
      <c r="P3299" s="551">
        <v>0</v>
      </c>
      <c r="Q3299" s="551">
        <v>0</v>
      </c>
      <c r="R3299" s="551">
        <v>0</v>
      </c>
    </row>
    <row r="3300" spans="1:18">
      <c r="A3300" s="626" t="s">
        <v>1806</v>
      </c>
      <c r="B3300" s="626" t="s">
        <v>2482</v>
      </c>
      <c r="C3300" s="550">
        <v>346225000</v>
      </c>
      <c r="D3300" s="550">
        <v>0</v>
      </c>
      <c r="E3300" s="550">
        <v>0</v>
      </c>
      <c r="F3300" s="550">
        <v>-87515000</v>
      </c>
      <c r="G3300" s="550"/>
      <c r="H3300" s="550">
        <v>0</v>
      </c>
      <c r="I3300" s="550"/>
      <c r="J3300" s="550">
        <v>-87515000</v>
      </c>
      <c r="K3300" s="550">
        <v>258710000</v>
      </c>
      <c r="L3300" s="550">
        <v>258710000</v>
      </c>
      <c r="M3300" s="550">
        <v>258710000</v>
      </c>
      <c r="N3300" s="550">
        <v>0</v>
      </c>
      <c r="O3300" s="550">
        <v>0</v>
      </c>
      <c r="P3300" s="550">
        <v>0</v>
      </c>
      <c r="Q3300" s="550">
        <v>0</v>
      </c>
      <c r="R3300" s="550">
        <v>0</v>
      </c>
    </row>
    <row r="3301" spans="1:18">
      <c r="A3301" s="622" t="s">
        <v>1805</v>
      </c>
      <c r="B3301" s="622" t="s">
        <v>192</v>
      </c>
      <c r="C3301" s="551">
        <v>187656120</v>
      </c>
      <c r="D3301" s="551">
        <v>0</v>
      </c>
      <c r="E3301" s="551">
        <v>0</v>
      </c>
      <c r="F3301" s="551">
        <v>-485000</v>
      </c>
      <c r="G3301" s="551">
        <v>0</v>
      </c>
      <c r="H3301" s="551">
        <v>0</v>
      </c>
      <c r="I3301" s="551">
        <v>0</v>
      </c>
      <c r="J3301" s="551">
        <v>-485000</v>
      </c>
      <c r="K3301" s="551">
        <v>187171120</v>
      </c>
      <c r="L3301" s="551">
        <v>186737290</v>
      </c>
      <c r="M3301" s="551">
        <v>186737290</v>
      </c>
      <c r="N3301" s="551">
        <v>0</v>
      </c>
      <c r="O3301" s="551">
        <v>0</v>
      </c>
      <c r="P3301" s="551">
        <v>0</v>
      </c>
      <c r="Q3301" s="551">
        <v>0</v>
      </c>
      <c r="R3301" s="551">
        <v>433830</v>
      </c>
    </row>
    <row r="3302" spans="1:18">
      <c r="A3302" s="626" t="s">
        <v>1806</v>
      </c>
      <c r="B3302" s="626" t="s">
        <v>225</v>
      </c>
      <c r="C3302" s="550">
        <v>187656120</v>
      </c>
      <c r="D3302" s="550">
        <v>0</v>
      </c>
      <c r="E3302" s="550">
        <v>0</v>
      </c>
      <c r="F3302" s="550">
        <v>-485000</v>
      </c>
      <c r="G3302" s="550"/>
      <c r="H3302" s="550">
        <v>0</v>
      </c>
      <c r="I3302" s="550"/>
      <c r="J3302" s="550">
        <v>-485000</v>
      </c>
      <c r="K3302" s="550">
        <v>187171120</v>
      </c>
      <c r="L3302" s="550">
        <v>186737290</v>
      </c>
      <c r="M3302" s="550">
        <v>186737290</v>
      </c>
      <c r="N3302" s="550">
        <v>0</v>
      </c>
      <c r="O3302" s="550">
        <v>0</v>
      </c>
      <c r="P3302" s="550">
        <v>0</v>
      </c>
      <c r="Q3302" s="550">
        <v>0</v>
      </c>
      <c r="R3302" s="550">
        <v>433830</v>
      </c>
    </row>
    <row r="3303" spans="1:18">
      <c r="A3303" s="626" t="s">
        <v>1804</v>
      </c>
      <c r="B3303" s="626" t="s">
        <v>377</v>
      </c>
      <c r="C3303" s="550">
        <v>40500000</v>
      </c>
      <c r="D3303" s="550">
        <v>0</v>
      </c>
      <c r="E3303" s="550">
        <v>0</v>
      </c>
      <c r="F3303" s="550">
        <v>0</v>
      </c>
      <c r="G3303" s="550">
        <v>0</v>
      </c>
      <c r="H3303" s="550">
        <v>0</v>
      </c>
      <c r="I3303" s="550">
        <v>0</v>
      </c>
      <c r="J3303" s="550">
        <v>0</v>
      </c>
      <c r="K3303" s="550">
        <v>40500000</v>
      </c>
      <c r="L3303" s="550">
        <v>35190000</v>
      </c>
      <c r="M3303" s="550">
        <v>35190000</v>
      </c>
      <c r="N3303" s="550">
        <v>0</v>
      </c>
      <c r="O3303" s="550">
        <v>0</v>
      </c>
      <c r="P3303" s="550">
        <v>0</v>
      </c>
      <c r="Q3303" s="550">
        <v>0</v>
      </c>
      <c r="R3303" s="550">
        <v>5310000</v>
      </c>
    </row>
    <row r="3304" spans="1:18">
      <c r="A3304" s="622" t="s">
        <v>1805</v>
      </c>
      <c r="B3304" s="622" t="s">
        <v>1851</v>
      </c>
      <c r="C3304" s="551">
        <v>40500000</v>
      </c>
      <c r="D3304" s="551">
        <v>0</v>
      </c>
      <c r="E3304" s="551">
        <v>0</v>
      </c>
      <c r="F3304" s="551">
        <v>0</v>
      </c>
      <c r="G3304" s="551">
        <v>0</v>
      </c>
      <c r="H3304" s="551">
        <v>0</v>
      </c>
      <c r="I3304" s="551">
        <v>0</v>
      </c>
      <c r="J3304" s="551">
        <v>0</v>
      </c>
      <c r="K3304" s="551">
        <v>40500000</v>
      </c>
      <c r="L3304" s="551">
        <v>35190000</v>
      </c>
      <c r="M3304" s="551">
        <v>35190000</v>
      </c>
      <c r="N3304" s="551">
        <v>0</v>
      </c>
      <c r="O3304" s="551">
        <v>0</v>
      </c>
      <c r="P3304" s="551">
        <v>0</v>
      </c>
      <c r="Q3304" s="551">
        <v>0</v>
      </c>
      <c r="R3304" s="551">
        <v>5310000</v>
      </c>
    </row>
    <row r="3305" spans="1:18">
      <c r="A3305" s="626" t="s">
        <v>1806</v>
      </c>
      <c r="B3305" s="626" t="s">
        <v>1851</v>
      </c>
      <c r="C3305" s="550">
        <v>40500000</v>
      </c>
      <c r="D3305" s="550">
        <v>0</v>
      </c>
      <c r="E3305" s="550">
        <v>0</v>
      </c>
      <c r="F3305" s="550">
        <v>0</v>
      </c>
      <c r="G3305" s="550"/>
      <c r="H3305" s="550">
        <v>0</v>
      </c>
      <c r="I3305" s="550"/>
      <c r="J3305" s="550">
        <v>0</v>
      </c>
      <c r="K3305" s="550">
        <v>40500000</v>
      </c>
      <c r="L3305" s="550">
        <v>35190000</v>
      </c>
      <c r="M3305" s="550">
        <v>35190000</v>
      </c>
      <c r="N3305" s="550">
        <v>0</v>
      </c>
      <c r="O3305" s="550">
        <v>0</v>
      </c>
      <c r="P3305" s="550">
        <v>0</v>
      </c>
      <c r="Q3305" s="550">
        <v>0</v>
      </c>
      <c r="R3305" s="550">
        <v>5310000</v>
      </c>
    </row>
    <row r="3306" spans="1:18">
      <c r="A3306" s="626" t="s">
        <v>1804</v>
      </c>
      <c r="B3306" s="626" t="s">
        <v>2581</v>
      </c>
      <c r="C3306" s="550">
        <v>82800000</v>
      </c>
      <c r="D3306" s="550">
        <v>0</v>
      </c>
      <c r="E3306" s="550">
        <v>0</v>
      </c>
      <c r="F3306" s="550">
        <v>0</v>
      </c>
      <c r="G3306" s="550">
        <v>0</v>
      </c>
      <c r="H3306" s="550">
        <v>0</v>
      </c>
      <c r="I3306" s="550">
        <v>0</v>
      </c>
      <c r="J3306" s="550">
        <v>0</v>
      </c>
      <c r="K3306" s="550">
        <v>82800000</v>
      </c>
      <c r="L3306" s="550">
        <v>69469340</v>
      </c>
      <c r="M3306" s="550">
        <v>69469340</v>
      </c>
      <c r="N3306" s="550">
        <v>0</v>
      </c>
      <c r="O3306" s="550">
        <v>0</v>
      </c>
      <c r="P3306" s="550">
        <v>0</v>
      </c>
      <c r="Q3306" s="550">
        <v>0</v>
      </c>
      <c r="R3306" s="550">
        <v>13330660</v>
      </c>
    </row>
    <row r="3307" spans="1:18">
      <c r="A3307" s="622" t="s">
        <v>1805</v>
      </c>
      <c r="B3307" s="622" t="s">
        <v>160</v>
      </c>
      <c r="C3307" s="551">
        <v>77800000</v>
      </c>
      <c r="D3307" s="551">
        <v>0</v>
      </c>
      <c r="E3307" s="551">
        <v>0</v>
      </c>
      <c r="F3307" s="551">
        <v>0</v>
      </c>
      <c r="G3307" s="551">
        <v>0</v>
      </c>
      <c r="H3307" s="551">
        <v>0</v>
      </c>
      <c r="I3307" s="551">
        <v>0</v>
      </c>
      <c r="J3307" s="551">
        <v>0</v>
      </c>
      <c r="K3307" s="551">
        <v>77800000</v>
      </c>
      <c r="L3307" s="551">
        <v>65117340</v>
      </c>
      <c r="M3307" s="551">
        <v>65117340</v>
      </c>
      <c r="N3307" s="551">
        <v>0</v>
      </c>
      <c r="O3307" s="551">
        <v>0</v>
      </c>
      <c r="P3307" s="551">
        <v>0</v>
      </c>
      <c r="Q3307" s="551">
        <v>0</v>
      </c>
      <c r="R3307" s="551">
        <v>12682660</v>
      </c>
    </row>
    <row r="3308" spans="1:18">
      <c r="A3308" s="626" t="s">
        <v>1806</v>
      </c>
      <c r="B3308" s="626" t="s">
        <v>1273</v>
      </c>
      <c r="C3308" s="550">
        <v>77800000</v>
      </c>
      <c r="D3308" s="550">
        <v>0</v>
      </c>
      <c r="E3308" s="550">
        <v>0</v>
      </c>
      <c r="F3308" s="550">
        <v>0</v>
      </c>
      <c r="G3308" s="550"/>
      <c r="H3308" s="550">
        <v>0</v>
      </c>
      <c r="I3308" s="550"/>
      <c r="J3308" s="550">
        <v>0</v>
      </c>
      <c r="K3308" s="550">
        <v>77800000</v>
      </c>
      <c r="L3308" s="550">
        <v>65117340</v>
      </c>
      <c r="M3308" s="550">
        <v>65117340</v>
      </c>
      <c r="N3308" s="550">
        <v>0</v>
      </c>
      <c r="O3308" s="550">
        <v>0</v>
      </c>
      <c r="P3308" s="550">
        <v>0</v>
      </c>
      <c r="Q3308" s="550">
        <v>0</v>
      </c>
      <c r="R3308" s="550">
        <v>12682660</v>
      </c>
    </row>
    <row r="3309" spans="1:18">
      <c r="A3309" s="622" t="s">
        <v>1805</v>
      </c>
      <c r="B3309" s="622" t="s">
        <v>1851</v>
      </c>
      <c r="C3309" s="551">
        <v>5000000</v>
      </c>
      <c r="D3309" s="551">
        <v>0</v>
      </c>
      <c r="E3309" s="551">
        <v>0</v>
      </c>
      <c r="F3309" s="551">
        <v>0</v>
      </c>
      <c r="G3309" s="551">
        <v>0</v>
      </c>
      <c r="H3309" s="551">
        <v>0</v>
      </c>
      <c r="I3309" s="551">
        <v>0</v>
      </c>
      <c r="J3309" s="551">
        <v>0</v>
      </c>
      <c r="K3309" s="551">
        <v>5000000</v>
      </c>
      <c r="L3309" s="551">
        <v>4352000</v>
      </c>
      <c r="M3309" s="551">
        <v>4352000</v>
      </c>
      <c r="N3309" s="551">
        <v>0</v>
      </c>
      <c r="O3309" s="551">
        <v>0</v>
      </c>
      <c r="P3309" s="551">
        <v>0</v>
      </c>
      <c r="Q3309" s="551">
        <v>0</v>
      </c>
      <c r="R3309" s="551">
        <v>648000</v>
      </c>
    </row>
    <row r="3310" spans="1:18">
      <c r="A3310" s="626" t="s">
        <v>1806</v>
      </c>
      <c r="B3310" s="626" t="s">
        <v>1851</v>
      </c>
      <c r="C3310" s="550">
        <v>5000000</v>
      </c>
      <c r="D3310" s="550">
        <v>0</v>
      </c>
      <c r="E3310" s="550">
        <v>0</v>
      </c>
      <c r="F3310" s="550">
        <v>0</v>
      </c>
      <c r="G3310" s="550"/>
      <c r="H3310" s="550">
        <v>0</v>
      </c>
      <c r="I3310" s="550"/>
      <c r="J3310" s="550">
        <v>0</v>
      </c>
      <c r="K3310" s="550">
        <v>5000000</v>
      </c>
      <c r="L3310" s="550">
        <v>4352000</v>
      </c>
      <c r="M3310" s="550">
        <v>4352000</v>
      </c>
      <c r="N3310" s="550">
        <v>0</v>
      </c>
      <c r="O3310" s="550">
        <v>0</v>
      </c>
      <c r="P3310" s="550">
        <v>0</v>
      </c>
      <c r="Q3310" s="550">
        <v>0</v>
      </c>
      <c r="R3310" s="550">
        <v>648000</v>
      </c>
    </row>
    <row r="3311" spans="1:18">
      <c r="A3311" s="626" t="s">
        <v>1804</v>
      </c>
      <c r="B3311" s="626" t="s">
        <v>379</v>
      </c>
      <c r="C3311" s="550">
        <v>663000000</v>
      </c>
      <c r="D3311" s="550">
        <v>0</v>
      </c>
      <c r="E3311" s="550">
        <v>0</v>
      </c>
      <c r="F3311" s="550">
        <v>0</v>
      </c>
      <c r="G3311" s="550">
        <v>0</v>
      </c>
      <c r="H3311" s="550">
        <v>0</v>
      </c>
      <c r="I3311" s="550">
        <v>0</v>
      </c>
      <c r="J3311" s="550">
        <v>0</v>
      </c>
      <c r="K3311" s="550">
        <v>663000000</v>
      </c>
      <c r="L3311" s="550">
        <v>663000000</v>
      </c>
      <c r="M3311" s="550">
        <v>663000000</v>
      </c>
      <c r="N3311" s="550">
        <v>0</v>
      </c>
      <c r="O3311" s="550">
        <v>0</v>
      </c>
      <c r="P3311" s="550">
        <v>0</v>
      </c>
      <c r="Q3311" s="550">
        <v>0</v>
      </c>
      <c r="R3311" s="550">
        <v>0</v>
      </c>
    </row>
    <row r="3312" spans="1:18">
      <c r="A3312" s="622" t="s">
        <v>1805</v>
      </c>
      <c r="B3312" s="622" t="s">
        <v>1823</v>
      </c>
      <c r="C3312" s="551">
        <v>663000000</v>
      </c>
      <c r="D3312" s="551">
        <v>0</v>
      </c>
      <c r="E3312" s="551">
        <v>0</v>
      </c>
      <c r="F3312" s="551">
        <v>0</v>
      </c>
      <c r="G3312" s="551">
        <v>0</v>
      </c>
      <c r="H3312" s="551">
        <v>0</v>
      </c>
      <c r="I3312" s="551">
        <v>0</v>
      </c>
      <c r="J3312" s="551">
        <v>0</v>
      </c>
      <c r="K3312" s="551">
        <v>663000000</v>
      </c>
      <c r="L3312" s="551">
        <v>663000000</v>
      </c>
      <c r="M3312" s="551">
        <v>663000000</v>
      </c>
      <c r="N3312" s="551">
        <v>0</v>
      </c>
      <c r="O3312" s="551">
        <v>0</v>
      </c>
      <c r="P3312" s="551">
        <v>0</v>
      </c>
      <c r="Q3312" s="551">
        <v>0</v>
      </c>
      <c r="R3312" s="551">
        <v>0</v>
      </c>
    </row>
    <row r="3313" spans="1:18">
      <c r="A3313" s="626" t="s">
        <v>1806</v>
      </c>
      <c r="B3313" s="626" t="s">
        <v>2506</v>
      </c>
      <c r="C3313" s="550">
        <v>663000000</v>
      </c>
      <c r="D3313" s="550">
        <v>0</v>
      </c>
      <c r="E3313" s="550">
        <v>0</v>
      </c>
      <c r="F3313" s="550">
        <v>0</v>
      </c>
      <c r="G3313" s="550"/>
      <c r="H3313" s="550">
        <v>0</v>
      </c>
      <c r="I3313" s="550"/>
      <c r="J3313" s="550">
        <v>0</v>
      </c>
      <c r="K3313" s="550">
        <v>663000000</v>
      </c>
      <c r="L3313" s="550">
        <v>663000000</v>
      </c>
      <c r="M3313" s="550">
        <v>663000000</v>
      </c>
      <c r="N3313" s="550">
        <v>0</v>
      </c>
      <c r="O3313" s="550">
        <v>0</v>
      </c>
      <c r="P3313" s="550">
        <v>0</v>
      </c>
      <c r="Q3313" s="550">
        <v>0</v>
      </c>
      <c r="R3313" s="550">
        <v>0</v>
      </c>
    </row>
    <row r="3314" spans="1:18">
      <c r="A3314" s="626" t="s">
        <v>1804</v>
      </c>
      <c r="B3314" s="626" t="s">
        <v>2566</v>
      </c>
      <c r="C3314" s="550">
        <v>0</v>
      </c>
      <c r="D3314" s="550">
        <v>0</v>
      </c>
      <c r="E3314" s="550">
        <v>0</v>
      </c>
      <c r="F3314" s="550">
        <v>0</v>
      </c>
      <c r="G3314" s="550">
        <v>0</v>
      </c>
      <c r="H3314" s="550">
        <v>16300000</v>
      </c>
      <c r="I3314" s="550">
        <v>0</v>
      </c>
      <c r="J3314" s="550">
        <v>16300000</v>
      </c>
      <c r="K3314" s="550">
        <v>16300000</v>
      </c>
      <c r="L3314" s="550">
        <v>16158000</v>
      </c>
      <c r="M3314" s="550">
        <v>16158000</v>
      </c>
      <c r="N3314" s="550">
        <v>0</v>
      </c>
      <c r="O3314" s="550">
        <v>0</v>
      </c>
      <c r="P3314" s="550">
        <v>0</v>
      </c>
      <c r="Q3314" s="550">
        <v>0</v>
      </c>
      <c r="R3314" s="550">
        <v>142000</v>
      </c>
    </row>
    <row r="3315" spans="1:18">
      <c r="A3315" s="622" t="s">
        <v>1805</v>
      </c>
      <c r="B3315" s="622" t="s">
        <v>1851</v>
      </c>
      <c r="C3315" s="551">
        <v>0</v>
      </c>
      <c r="D3315" s="551">
        <v>0</v>
      </c>
      <c r="E3315" s="551">
        <v>0</v>
      </c>
      <c r="F3315" s="551">
        <v>0</v>
      </c>
      <c r="G3315" s="551">
        <v>0</v>
      </c>
      <c r="H3315" s="551">
        <v>16300000</v>
      </c>
      <c r="I3315" s="551">
        <v>0</v>
      </c>
      <c r="J3315" s="551">
        <v>16300000</v>
      </c>
      <c r="K3315" s="551">
        <v>16300000</v>
      </c>
      <c r="L3315" s="551">
        <v>16158000</v>
      </c>
      <c r="M3315" s="551">
        <v>16158000</v>
      </c>
      <c r="N3315" s="551">
        <v>0</v>
      </c>
      <c r="O3315" s="551">
        <v>0</v>
      </c>
      <c r="P3315" s="551">
        <v>0</v>
      </c>
      <c r="Q3315" s="551">
        <v>0</v>
      </c>
      <c r="R3315" s="551">
        <v>142000</v>
      </c>
    </row>
    <row r="3316" spans="1:18">
      <c r="A3316" s="626" t="s">
        <v>1806</v>
      </c>
      <c r="B3316" s="626" t="s">
        <v>1851</v>
      </c>
      <c r="C3316" s="550">
        <v>0</v>
      </c>
      <c r="D3316" s="550">
        <v>0</v>
      </c>
      <c r="E3316" s="550">
        <v>0</v>
      </c>
      <c r="F3316" s="550">
        <v>0</v>
      </c>
      <c r="G3316" s="550"/>
      <c r="H3316" s="550">
        <v>16300000</v>
      </c>
      <c r="I3316" s="550"/>
      <c r="J3316" s="550">
        <v>16300000</v>
      </c>
      <c r="K3316" s="550">
        <v>16300000</v>
      </c>
      <c r="L3316" s="550">
        <v>16158000</v>
      </c>
      <c r="M3316" s="550">
        <v>16158000</v>
      </c>
      <c r="N3316" s="550">
        <v>0</v>
      </c>
      <c r="O3316" s="550">
        <v>0</v>
      </c>
      <c r="P3316" s="550">
        <v>0</v>
      </c>
      <c r="Q3316" s="550">
        <v>0</v>
      </c>
      <c r="R3316" s="550">
        <v>142000</v>
      </c>
    </row>
    <row r="3317" spans="1:18">
      <c r="A3317" s="626" t="s">
        <v>1803</v>
      </c>
      <c r="B3317" s="626" t="s">
        <v>368</v>
      </c>
      <c r="C3317" s="550">
        <v>1306448000</v>
      </c>
      <c r="D3317" s="550">
        <v>0</v>
      </c>
      <c r="E3317" s="550">
        <v>0</v>
      </c>
      <c r="F3317" s="550">
        <v>0</v>
      </c>
      <c r="G3317" s="550">
        <v>0</v>
      </c>
      <c r="H3317" s="550">
        <v>0</v>
      </c>
      <c r="I3317" s="550">
        <v>135000000</v>
      </c>
      <c r="J3317" s="550">
        <v>135000000</v>
      </c>
      <c r="K3317" s="550">
        <v>1441448000</v>
      </c>
      <c r="L3317" s="550">
        <v>1441065800</v>
      </c>
      <c r="M3317" s="550">
        <v>1441065800</v>
      </c>
      <c r="N3317" s="550">
        <v>0</v>
      </c>
      <c r="O3317" s="550">
        <v>0</v>
      </c>
      <c r="P3317" s="550">
        <v>0</v>
      </c>
      <c r="Q3317" s="550">
        <v>0</v>
      </c>
      <c r="R3317" s="550">
        <v>382200</v>
      </c>
    </row>
    <row r="3318" spans="1:18">
      <c r="A3318" s="626" t="s">
        <v>1804</v>
      </c>
      <c r="B3318" s="626" t="s">
        <v>2600</v>
      </c>
      <c r="C3318" s="550">
        <v>92141000</v>
      </c>
      <c r="D3318" s="550">
        <v>0</v>
      </c>
      <c r="E3318" s="550">
        <v>0</v>
      </c>
      <c r="F3318" s="550">
        <v>0</v>
      </c>
      <c r="G3318" s="550">
        <v>0</v>
      </c>
      <c r="H3318" s="550">
        <v>0</v>
      </c>
      <c r="I3318" s="550">
        <v>0</v>
      </c>
      <c r="J3318" s="550">
        <v>0</v>
      </c>
      <c r="K3318" s="550">
        <v>92141000</v>
      </c>
      <c r="L3318" s="550">
        <v>92136730</v>
      </c>
      <c r="M3318" s="550">
        <v>92136730</v>
      </c>
      <c r="N3318" s="550">
        <v>0</v>
      </c>
      <c r="O3318" s="550">
        <v>0</v>
      </c>
      <c r="P3318" s="550">
        <v>0</v>
      </c>
      <c r="Q3318" s="550">
        <v>0</v>
      </c>
      <c r="R3318" s="550">
        <v>4270</v>
      </c>
    </row>
    <row r="3319" spans="1:18">
      <c r="A3319" s="622" t="s">
        <v>1805</v>
      </c>
      <c r="B3319" s="622" t="s">
        <v>321</v>
      </c>
      <c r="C3319" s="551">
        <v>2000000</v>
      </c>
      <c r="D3319" s="551">
        <v>0</v>
      </c>
      <c r="E3319" s="551">
        <v>0</v>
      </c>
      <c r="F3319" s="551">
        <v>0</v>
      </c>
      <c r="G3319" s="551">
        <v>0</v>
      </c>
      <c r="H3319" s="551">
        <v>0</v>
      </c>
      <c r="I3319" s="551">
        <v>0</v>
      </c>
      <c r="J3319" s="551">
        <v>0</v>
      </c>
      <c r="K3319" s="551">
        <v>2000000</v>
      </c>
      <c r="L3319" s="551">
        <v>1998300</v>
      </c>
      <c r="M3319" s="551">
        <v>1998300</v>
      </c>
      <c r="N3319" s="551">
        <v>0</v>
      </c>
      <c r="O3319" s="551">
        <v>0</v>
      </c>
      <c r="P3319" s="551">
        <v>0</v>
      </c>
      <c r="Q3319" s="551">
        <v>0</v>
      </c>
      <c r="R3319" s="551">
        <v>1700</v>
      </c>
    </row>
    <row r="3320" spans="1:18">
      <c r="A3320" s="626" t="s">
        <v>1806</v>
      </c>
      <c r="B3320" s="626" t="s">
        <v>144</v>
      </c>
      <c r="C3320" s="550">
        <v>2000000</v>
      </c>
      <c r="D3320" s="550">
        <v>0</v>
      </c>
      <c r="E3320" s="550">
        <v>0</v>
      </c>
      <c r="F3320" s="550">
        <v>0</v>
      </c>
      <c r="G3320" s="550"/>
      <c r="H3320" s="550">
        <v>0</v>
      </c>
      <c r="I3320" s="550"/>
      <c r="J3320" s="550">
        <v>0</v>
      </c>
      <c r="K3320" s="550">
        <v>2000000</v>
      </c>
      <c r="L3320" s="550">
        <v>1998300</v>
      </c>
      <c r="M3320" s="550">
        <v>1998300</v>
      </c>
      <c r="N3320" s="550">
        <v>0</v>
      </c>
      <c r="O3320" s="550">
        <v>0</v>
      </c>
      <c r="P3320" s="550">
        <v>0</v>
      </c>
      <c r="Q3320" s="550">
        <v>0</v>
      </c>
      <c r="R3320" s="550">
        <v>1700</v>
      </c>
    </row>
    <row r="3321" spans="1:18">
      <c r="A3321" s="622" t="s">
        <v>1805</v>
      </c>
      <c r="B3321" s="622" t="s">
        <v>278</v>
      </c>
      <c r="C3321" s="551">
        <v>700000</v>
      </c>
      <c r="D3321" s="551">
        <v>0</v>
      </c>
      <c r="E3321" s="551">
        <v>0</v>
      </c>
      <c r="F3321" s="551">
        <v>0</v>
      </c>
      <c r="G3321" s="551">
        <v>0</v>
      </c>
      <c r="H3321" s="551">
        <v>0</v>
      </c>
      <c r="I3321" s="551">
        <v>0</v>
      </c>
      <c r="J3321" s="551">
        <v>0</v>
      </c>
      <c r="K3321" s="551">
        <v>700000</v>
      </c>
      <c r="L3321" s="551">
        <v>700000</v>
      </c>
      <c r="M3321" s="551">
        <v>700000</v>
      </c>
      <c r="N3321" s="551">
        <v>0</v>
      </c>
      <c r="O3321" s="551">
        <v>0</v>
      </c>
      <c r="P3321" s="551">
        <v>0</v>
      </c>
      <c r="Q3321" s="551">
        <v>0</v>
      </c>
      <c r="R3321" s="551">
        <v>0</v>
      </c>
    </row>
    <row r="3322" spans="1:18">
      <c r="A3322" s="626" t="s">
        <v>1806</v>
      </c>
      <c r="B3322" s="626" t="s">
        <v>1279</v>
      </c>
      <c r="C3322" s="550">
        <v>700000</v>
      </c>
      <c r="D3322" s="550">
        <v>0</v>
      </c>
      <c r="E3322" s="550">
        <v>0</v>
      </c>
      <c r="F3322" s="550">
        <v>0</v>
      </c>
      <c r="G3322" s="550"/>
      <c r="H3322" s="550">
        <v>0</v>
      </c>
      <c r="I3322" s="550"/>
      <c r="J3322" s="550">
        <v>0</v>
      </c>
      <c r="K3322" s="550">
        <v>700000</v>
      </c>
      <c r="L3322" s="550">
        <v>700000</v>
      </c>
      <c r="M3322" s="550">
        <v>700000</v>
      </c>
      <c r="N3322" s="550">
        <v>0</v>
      </c>
      <c r="O3322" s="550">
        <v>0</v>
      </c>
      <c r="P3322" s="550">
        <v>0</v>
      </c>
      <c r="Q3322" s="550">
        <v>0</v>
      </c>
      <c r="R3322" s="550">
        <v>0</v>
      </c>
    </row>
    <row r="3323" spans="1:18">
      <c r="A3323" s="622" t="s">
        <v>1805</v>
      </c>
      <c r="B3323" s="622" t="s">
        <v>1823</v>
      </c>
      <c r="C3323" s="551">
        <v>88941000</v>
      </c>
      <c r="D3323" s="551">
        <v>0</v>
      </c>
      <c r="E3323" s="551">
        <v>0</v>
      </c>
      <c r="F3323" s="551">
        <v>0</v>
      </c>
      <c r="G3323" s="551">
        <v>0</v>
      </c>
      <c r="H3323" s="551">
        <v>0</v>
      </c>
      <c r="I3323" s="551">
        <v>0</v>
      </c>
      <c r="J3323" s="551">
        <v>0</v>
      </c>
      <c r="K3323" s="551">
        <v>88941000</v>
      </c>
      <c r="L3323" s="551">
        <v>88938430</v>
      </c>
      <c r="M3323" s="551">
        <v>88938430</v>
      </c>
      <c r="N3323" s="551">
        <v>0</v>
      </c>
      <c r="O3323" s="551">
        <v>0</v>
      </c>
      <c r="P3323" s="551">
        <v>0</v>
      </c>
      <c r="Q3323" s="551">
        <v>0</v>
      </c>
      <c r="R3323" s="551">
        <v>2570</v>
      </c>
    </row>
    <row r="3324" spans="1:18">
      <c r="A3324" s="626" t="s">
        <v>1806</v>
      </c>
      <c r="B3324" s="626" t="s">
        <v>2499</v>
      </c>
      <c r="C3324" s="550">
        <v>6655000</v>
      </c>
      <c r="D3324" s="550">
        <v>0</v>
      </c>
      <c r="E3324" s="550">
        <v>0</v>
      </c>
      <c r="F3324" s="550">
        <v>0</v>
      </c>
      <c r="G3324" s="550"/>
      <c r="H3324" s="550">
        <v>0</v>
      </c>
      <c r="I3324" s="550"/>
      <c r="J3324" s="550">
        <v>0</v>
      </c>
      <c r="K3324" s="550">
        <v>6655000</v>
      </c>
      <c r="L3324" s="550">
        <v>6655000</v>
      </c>
      <c r="M3324" s="550">
        <v>6655000</v>
      </c>
      <c r="N3324" s="550">
        <v>0</v>
      </c>
      <c r="O3324" s="550">
        <v>0</v>
      </c>
      <c r="P3324" s="550">
        <v>0</v>
      </c>
      <c r="Q3324" s="550">
        <v>0</v>
      </c>
      <c r="R3324" s="550">
        <v>0</v>
      </c>
    </row>
    <row r="3325" spans="1:18">
      <c r="A3325" s="626" t="s">
        <v>1806</v>
      </c>
      <c r="B3325" s="626" t="s">
        <v>260</v>
      </c>
      <c r="C3325" s="550">
        <v>82286000</v>
      </c>
      <c r="D3325" s="550">
        <v>0</v>
      </c>
      <c r="E3325" s="550">
        <v>0</v>
      </c>
      <c r="F3325" s="550">
        <v>0</v>
      </c>
      <c r="G3325" s="550"/>
      <c r="H3325" s="550">
        <v>0</v>
      </c>
      <c r="I3325" s="550"/>
      <c r="J3325" s="550">
        <v>0</v>
      </c>
      <c r="K3325" s="550">
        <v>82286000</v>
      </c>
      <c r="L3325" s="550">
        <v>82283430</v>
      </c>
      <c r="M3325" s="550">
        <v>82283430</v>
      </c>
      <c r="N3325" s="550">
        <v>0</v>
      </c>
      <c r="O3325" s="550">
        <v>0</v>
      </c>
      <c r="P3325" s="550">
        <v>0</v>
      </c>
      <c r="Q3325" s="550">
        <v>0</v>
      </c>
      <c r="R3325" s="550">
        <v>2570</v>
      </c>
    </row>
    <row r="3326" spans="1:18">
      <c r="A3326" s="622" t="s">
        <v>1805</v>
      </c>
      <c r="B3326" s="622" t="s">
        <v>160</v>
      </c>
      <c r="C3326" s="551">
        <v>500000</v>
      </c>
      <c r="D3326" s="551">
        <v>0</v>
      </c>
      <c r="E3326" s="551">
        <v>0</v>
      </c>
      <c r="F3326" s="551">
        <v>0</v>
      </c>
      <c r="G3326" s="551">
        <v>0</v>
      </c>
      <c r="H3326" s="551">
        <v>0</v>
      </c>
      <c r="I3326" s="551">
        <v>0</v>
      </c>
      <c r="J3326" s="551">
        <v>0</v>
      </c>
      <c r="K3326" s="551">
        <v>500000</v>
      </c>
      <c r="L3326" s="551">
        <v>500000</v>
      </c>
      <c r="M3326" s="551">
        <v>500000</v>
      </c>
      <c r="N3326" s="551">
        <v>0</v>
      </c>
      <c r="O3326" s="551">
        <v>0</v>
      </c>
      <c r="P3326" s="551">
        <v>0</v>
      </c>
      <c r="Q3326" s="551">
        <v>0</v>
      </c>
      <c r="R3326" s="551">
        <v>0</v>
      </c>
    </row>
    <row r="3327" spans="1:18">
      <c r="A3327" s="626" t="s">
        <v>1806</v>
      </c>
      <c r="B3327" s="626" t="s">
        <v>1273</v>
      </c>
      <c r="C3327" s="550">
        <v>500000</v>
      </c>
      <c r="D3327" s="550">
        <v>0</v>
      </c>
      <c r="E3327" s="550">
        <v>0</v>
      </c>
      <c r="F3327" s="550">
        <v>0</v>
      </c>
      <c r="G3327" s="550"/>
      <c r="H3327" s="550">
        <v>0</v>
      </c>
      <c r="I3327" s="550"/>
      <c r="J3327" s="550">
        <v>0</v>
      </c>
      <c r="K3327" s="550">
        <v>500000</v>
      </c>
      <c r="L3327" s="550">
        <v>500000</v>
      </c>
      <c r="M3327" s="550">
        <v>500000</v>
      </c>
      <c r="N3327" s="550">
        <v>0</v>
      </c>
      <c r="O3327" s="550">
        <v>0</v>
      </c>
      <c r="P3327" s="550">
        <v>0</v>
      </c>
      <c r="Q3327" s="550">
        <v>0</v>
      </c>
      <c r="R3327" s="550">
        <v>0</v>
      </c>
    </row>
    <row r="3328" spans="1:18">
      <c r="A3328" s="626" t="s">
        <v>1804</v>
      </c>
      <c r="B3328" s="626" t="s">
        <v>2611</v>
      </c>
      <c r="C3328" s="550">
        <v>1131090000</v>
      </c>
      <c r="D3328" s="550">
        <v>0</v>
      </c>
      <c r="E3328" s="550">
        <v>0</v>
      </c>
      <c r="F3328" s="550">
        <v>0</v>
      </c>
      <c r="G3328" s="550">
        <v>0</v>
      </c>
      <c r="H3328" s="550">
        <v>0</v>
      </c>
      <c r="I3328" s="550">
        <v>135000000</v>
      </c>
      <c r="J3328" s="550">
        <v>135000000</v>
      </c>
      <c r="K3328" s="550">
        <v>1266090000</v>
      </c>
      <c r="L3328" s="550">
        <v>1266089760</v>
      </c>
      <c r="M3328" s="550">
        <v>1266089760</v>
      </c>
      <c r="N3328" s="550">
        <v>0</v>
      </c>
      <c r="O3328" s="550">
        <v>0</v>
      </c>
      <c r="P3328" s="550">
        <v>0</v>
      </c>
      <c r="Q3328" s="550">
        <v>0</v>
      </c>
      <c r="R3328" s="550">
        <v>240</v>
      </c>
    </row>
    <row r="3329" spans="1:18">
      <c r="A3329" s="622" t="s">
        <v>1805</v>
      </c>
      <c r="B3329" s="622" t="s">
        <v>321</v>
      </c>
      <c r="C3329" s="551">
        <v>988090000</v>
      </c>
      <c r="D3329" s="551">
        <v>0</v>
      </c>
      <c r="E3329" s="551">
        <v>0</v>
      </c>
      <c r="F3329" s="551">
        <v>0</v>
      </c>
      <c r="G3329" s="551">
        <v>0</v>
      </c>
      <c r="H3329" s="551">
        <v>0</v>
      </c>
      <c r="I3329" s="551">
        <v>135000000</v>
      </c>
      <c r="J3329" s="551">
        <v>135000000</v>
      </c>
      <c r="K3329" s="551">
        <v>1123090000</v>
      </c>
      <c r="L3329" s="551">
        <v>1123090000</v>
      </c>
      <c r="M3329" s="551">
        <v>1123090000</v>
      </c>
      <c r="N3329" s="551">
        <v>0</v>
      </c>
      <c r="O3329" s="551">
        <v>0</v>
      </c>
      <c r="P3329" s="551">
        <v>0</v>
      </c>
      <c r="Q3329" s="551">
        <v>0</v>
      </c>
      <c r="R3329" s="551">
        <v>0</v>
      </c>
    </row>
    <row r="3330" spans="1:18">
      <c r="A3330" s="626" t="s">
        <v>1806</v>
      </c>
      <c r="B3330" s="626" t="s">
        <v>204</v>
      </c>
      <c r="C3330" s="550">
        <v>988090000</v>
      </c>
      <c r="D3330" s="550">
        <v>0</v>
      </c>
      <c r="E3330" s="550">
        <v>0</v>
      </c>
      <c r="F3330" s="550">
        <v>0</v>
      </c>
      <c r="G3330" s="550"/>
      <c r="H3330" s="550">
        <v>0</v>
      </c>
      <c r="I3330" s="550">
        <v>135000000</v>
      </c>
      <c r="J3330" s="550">
        <v>135000000</v>
      </c>
      <c r="K3330" s="550">
        <v>1123090000</v>
      </c>
      <c r="L3330" s="550">
        <v>1123090000</v>
      </c>
      <c r="M3330" s="550">
        <v>1123090000</v>
      </c>
      <c r="N3330" s="550">
        <v>0</v>
      </c>
      <c r="O3330" s="550">
        <v>0</v>
      </c>
      <c r="P3330" s="550">
        <v>0</v>
      </c>
      <c r="Q3330" s="550">
        <v>0</v>
      </c>
      <c r="R3330" s="550">
        <v>0</v>
      </c>
    </row>
    <row r="3331" spans="1:18">
      <c r="A3331" s="622" t="s">
        <v>1805</v>
      </c>
      <c r="B3331" s="622" t="s">
        <v>160</v>
      </c>
      <c r="C3331" s="551">
        <v>140000000</v>
      </c>
      <c r="D3331" s="551">
        <v>0</v>
      </c>
      <c r="E3331" s="551">
        <v>0</v>
      </c>
      <c r="F3331" s="551">
        <v>0</v>
      </c>
      <c r="G3331" s="551">
        <v>0</v>
      </c>
      <c r="H3331" s="551">
        <v>0</v>
      </c>
      <c r="I3331" s="551">
        <v>0</v>
      </c>
      <c r="J3331" s="551">
        <v>0</v>
      </c>
      <c r="K3331" s="551">
        <v>140000000</v>
      </c>
      <c r="L3331" s="551">
        <v>139999760</v>
      </c>
      <c r="M3331" s="551">
        <v>139999760</v>
      </c>
      <c r="N3331" s="551">
        <v>0</v>
      </c>
      <c r="O3331" s="551">
        <v>0</v>
      </c>
      <c r="P3331" s="551">
        <v>0</v>
      </c>
      <c r="Q3331" s="551">
        <v>0</v>
      </c>
      <c r="R3331" s="551">
        <v>240</v>
      </c>
    </row>
    <row r="3332" spans="1:18">
      <c r="A3332" s="626" t="s">
        <v>1806</v>
      </c>
      <c r="B3332" s="626" t="s">
        <v>2535</v>
      </c>
      <c r="C3332" s="550">
        <v>140000000</v>
      </c>
      <c r="D3332" s="550">
        <v>0</v>
      </c>
      <c r="E3332" s="550">
        <v>0</v>
      </c>
      <c r="F3332" s="550">
        <v>0</v>
      </c>
      <c r="G3332" s="550"/>
      <c r="H3332" s="550">
        <v>0</v>
      </c>
      <c r="I3332" s="550"/>
      <c r="J3332" s="550">
        <v>0</v>
      </c>
      <c r="K3332" s="550">
        <v>140000000</v>
      </c>
      <c r="L3332" s="550">
        <v>139999760</v>
      </c>
      <c r="M3332" s="550">
        <v>139999760</v>
      </c>
      <c r="N3332" s="550">
        <v>0</v>
      </c>
      <c r="O3332" s="550">
        <v>0</v>
      </c>
      <c r="P3332" s="550">
        <v>0</v>
      </c>
      <c r="Q3332" s="550">
        <v>0</v>
      </c>
      <c r="R3332" s="550">
        <v>240</v>
      </c>
    </row>
    <row r="3333" spans="1:18">
      <c r="A3333" s="622" t="s">
        <v>1805</v>
      </c>
      <c r="B3333" s="622" t="s">
        <v>2447</v>
      </c>
      <c r="C3333" s="551">
        <v>3000000</v>
      </c>
      <c r="D3333" s="551">
        <v>0</v>
      </c>
      <c r="E3333" s="551">
        <v>0</v>
      </c>
      <c r="F3333" s="551">
        <v>0</v>
      </c>
      <c r="G3333" s="551">
        <v>0</v>
      </c>
      <c r="H3333" s="551">
        <v>0</v>
      </c>
      <c r="I3333" s="551">
        <v>0</v>
      </c>
      <c r="J3333" s="551">
        <v>0</v>
      </c>
      <c r="K3333" s="551">
        <v>3000000</v>
      </c>
      <c r="L3333" s="551">
        <v>3000000</v>
      </c>
      <c r="M3333" s="551">
        <v>3000000</v>
      </c>
      <c r="N3333" s="551">
        <v>0</v>
      </c>
      <c r="O3333" s="551">
        <v>0</v>
      </c>
      <c r="P3333" s="551">
        <v>0</v>
      </c>
      <c r="Q3333" s="551">
        <v>0</v>
      </c>
      <c r="R3333" s="551">
        <v>0</v>
      </c>
    </row>
    <row r="3334" spans="1:18">
      <c r="A3334" s="626" t="s">
        <v>1806</v>
      </c>
      <c r="B3334" s="626" t="s">
        <v>2482</v>
      </c>
      <c r="C3334" s="550">
        <v>3000000</v>
      </c>
      <c r="D3334" s="550">
        <v>0</v>
      </c>
      <c r="E3334" s="550">
        <v>0</v>
      </c>
      <c r="F3334" s="550">
        <v>0</v>
      </c>
      <c r="G3334" s="550"/>
      <c r="H3334" s="550">
        <v>0</v>
      </c>
      <c r="I3334" s="550"/>
      <c r="J3334" s="550">
        <v>0</v>
      </c>
      <c r="K3334" s="550">
        <v>3000000</v>
      </c>
      <c r="L3334" s="550">
        <v>3000000</v>
      </c>
      <c r="M3334" s="550">
        <v>3000000</v>
      </c>
      <c r="N3334" s="550">
        <v>0</v>
      </c>
      <c r="O3334" s="550">
        <v>0</v>
      </c>
      <c r="P3334" s="550">
        <v>0</v>
      </c>
      <c r="Q3334" s="550">
        <v>0</v>
      </c>
      <c r="R3334" s="550">
        <v>0</v>
      </c>
    </row>
    <row r="3335" spans="1:18">
      <c r="A3335" s="626" t="s">
        <v>1804</v>
      </c>
      <c r="B3335" s="626" t="s">
        <v>2619</v>
      </c>
      <c r="C3335" s="550">
        <v>83217000</v>
      </c>
      <c r="D3335" s="550">
        <v>0</v>
      </c>
      <c r="E3335" s="550">
        <v>0</v>
      </c>
      <c r="F3335" s="550">
        <v>0</v>
      </c>
      <c r="G3335" s="550">
        <v>0</v>
      </c>
      <c r="H3335" s="550">
        <v>0</v>
      </c>
      <c r="I3335" s="550">
        <v>0</v>
      </c>
      <c r="J3335" s="550">
        <v>0</v>
      </c>
      <c r="K3335" s="550">
        <v>83217000</v>
      </c>
      <c r="L3335" s="550">
        <v>82839310</v>
      </c>
      <c r="M3335" s="550">
        <v>82839310</v>
      </c>
      <c r="N3335" s="550">
        <v>0</v>
      </c>
      <c r="O3335" s="550">
        <v>0</v>
      </c>
      <c r="P3335" s="550">
        <v>0</v>
      </c>
      <c r="Q3335" s="550">
        <v>0</v>
      </c>
      <c r="R3335" s="550">
        <v>377690</v>
      </c>
    </row>
    <row r="3336" spans="1:18">
      <c r="A3336" s="622" t="s">
        <v>1805</v>
      </c>
      <c r="B3336" s="622" t="s">
        <v>321</v>
      </c>
      <c r="C3336" s="551">
        <v>43600000</v>
      </c>
      <c r="D3336" s="551">
        <v>0</v>
      </c>
      <c r="E3336" s="551">
        <v>0</v>
      </c>
      <c r="F3336" s="551">
        <v>0</v>
      </c>
      <c r="G3336" s="551">
        <v>0</v>
      </c>
      <c r="H3336" s="551">
        <v>0</v>
      </c>
      <c r="I3336" s="551">
        <v>0</v>
      </c>
      <c r="J3336" s="551">
        <v>0</v>
      </c>
      <c r="K3336" s="551">
        <v>43600000</v>
      </c>
      <c r="L3336" s="551">
        <v>43557260</v>
      </c>
      <c r="M3336" s="551">
        <v>43557260</v>
      </c>
      <c r="N3336" s="551">
        <v>0</v>
      </c>
      <c r="O3336" s="551">
        <v>0</v>
      </c>
      <c r="P3336" s="551">
        <v>0</v>
      </c>
      <c r="Q3336" s="551">
        <v>0</v>
      </c>
      <c r="R3336" s="551">
        <v>42740</v>
      </c>
    </row>
    <row r="3337" spans="1:18">
      <c r="A3337" s="626" t="s">
        <v>1806</v>
      </c>
      <c r="B3337" s="626" t="s">
        <v>144</v>
      </c>
      <c r="C3337" s="550">
        <v>18600000</v>
      </c>
      <c r="D3337" s="550">
        <v>0</v>
      </c>
      <c r="E3337" s="550">
        <v>0</v>
      </c>
      <c r="F3337" s="550">
        <v>0</v>
      </c>
      <c r="G3337" s="550"/>
      <c r="H3337" s="550">
        <v>0</v>
      </c>
      <c r="I3337" s="550"/>
      <c r="J3337" s="550">
        <v>0</v>
      </c>
      <c r="K3337" s="550">
        <v>18600000</v>
      </c>
      <c r="L3337" s="550">
        <v>18575140</v>
      </c>
      <c r="M3337" s="550">
        <v>18575140</v>
      </c>
      <c r="N3337" s="550">
        <v>0</v>
      </c>
      <c r="O3337" s="550">
        <v>0</v>
      </c>
      <c r="P3337" s="550">
        <v>0</v>
      </c>
      <c r="Q3337" s="550">
        <v>0</v>
      </c>
      <c r="R3337" s="550">
        <v>24860</v>
      </c>
    </row>
    <row r="3338" spans="1:18">
      <c r="A3338" s="626" t="s">
        <v>1806</v>
      </c>
      <c r="B3338" s="626" t="s">
        <v>204</v>
      </c>
      <c r="C3338" s="550">
        <v>12000000</v>
      </c>
      <c r="D3338" s="550">
        <v>0</v>
      </c>
      <c r="E3338" s="550">
        <v>0</v>
      </c>
      <c r="F3338" s="550">
        <v>0</v>
      </c>
      <c r="G3338" s="550"/>
      <c r="H3338" s="550">
        <v>0</v>
      </c>
      <c r="I3338" s="550"/>
      <c r="J3338" s="550">
        <v>0</v>
      </c>
      <c r="K3338" s="550">
        <v>12000000</v>
      </c>
      <c r="L3338" s="550">
        <v>11999620</v>
      </c>
      <c r="M3338" s="550">
        <v>11999620</v>
      </c>
      <c r="N3338" s="550">
        <v>0</v>
      </c>
      <c r="O3338" s="550">
        <v>0</v>
      </c>
      <c r="P3338" s="550">
        <v>0</v>
      </c>
      <c r="Q3338" s="550">
        <v>0</v>
      </c>
      <c r="R3338" s="550">
        <v>380</v>
      </c>
    </row>
    <row r="3339" spans="1:18">
      <c r="A3339" s="626" t="s">
        <v>1806</v>
      </c>
      <c r="B3339" s="626" t="s">
        <v>220</v>
      </c>
      <c r="C3339" s="550">
        <v>13000000</v>
      </c>
      <c r="D3339" s="550">
        <v>0</v>
      </c>
      <c r="E3339" s="550">
        <v>0</v>
      </c>
      <c r="F3339" s="550">
        <v>0</v>
      </c>
      <c r="G3339" s="550"/>
      <c r="H3339" s="550">
        <v>0</v>
      </c>
      <c r="I3339" s="550"/>
      <c r="J3339" s="550">
        <v>0</v>
      </c>
      <c r="K3339" s="550">
        <v>13000000</v>
      </c>
      <c r="L3339" s="550">
        <v>12982500</v>
      </c>
      <c r="M3339" s="550">
        <v>12982500</v>
      </c>
      <c r="N3339" s="550">
        <v>0</v>
      </c>
      <c r="O3339" s="550">
        <v>0</v>
      </c>
      <c r="P3339" s="550">
        <v>0</v>
      </c>
      <c r="Q3339" s="550">
        <v>0</v>
      </c>
      <c r="R3339" s="550">
        <v>17500</v>
      </c>
    </row>
    <row r="3340" spans="1:18">
      <c r="A3340" s="622" t="s">
        <v>1805</v>
      </c>
      <c r="B3340" s="622" t="s">
        <v>278</v>
      </c>
      <c r="C3340" s="551">
        <v>16159000</v>
      </c>
      <c r="D3340" s="551">
        <v>0</v>
      </c>
      <c r="E3340" s="551">
        <v>0</v>
      </c>
      <c r="F3340" s="551">
        <v>0</v>
      </c>
      <c r="G3340" s="551">
        <v>0</v>
      </c>
      <c r="H3340" s="551">
        <v>0</v>
      </c>
      <c r="I3340" s="551">
        <v>0</v>
      </c>
      <c r="J3340" s="551">
        <v>0</v>
      </c>
      <c r="K3340" s="551">
        <v>16159000</v>
      </c>
      <c r="L3340" s="551">
        <v>16152500</v>
      </c>
      <c r="M3340" s="551">
        <v>16152500</v>
      </c>
      <c r="N3340" s="551">
        <v>0</v>
      </c>
      <c r="O3340" s="551">
        <v>0</v>
      </c>
      <c r="P3340" s="551">
        <v>0</v>
      </c>
      <c r="Q3340" s="551">
        <v>0</v>
      </c>
      <c r="R3340" s="551">
        <v>6500</v>
      </c>
    </row>
    <row r="3341" spans="1:18">
      <c r="A3341" s="626" t="s">
        <v>1806</v>
      </c>
      <c r="B3341" s="626" t="s">
        <v>1279</v>
      </c>
      <c r="C3341" s="550">
        <v>3000000</v>
      </c>
      <c r="D3341" s="550">
        <v>0</v>
      </c>
      <c r="E3341" s="550">
        <v>0</v>
      </c>
      <c r="F3341" s="550">
        <v>0</v>
      </c>
      <c r="G3341" s="550"/>
      <c r="H3341" s="550">
        <v>0</v>
      </c>
      <c r="I3341" s="550"/>
      <c r="J3341" s="550">
        <v>0</v>
      </c>
      <c r="K3341" s="550">
        <v>3000000</v>
      </c>
      <c r="L3341" s="550">
        <v>2999700</v>
      </c>
      <c r="M3341" s="550">
        <v>2999700</v>
      </c>
      <c r="N3341" s="550">
        <v>0</v>
      </c>
      <c r="O3341" s="550">
        <v>0</v>
      </c>
      <c r="P3341" s="550">
        <v>0</v>
      </c>
      <c r="Q3341" s="550">
        <v>0</v>
      </c>
      <c r="R3341" s="550">
        <v>300</v>
      </c>
    </row>
    <row r="3342" spans="1:18">
      <c r="A3342" s="626" t="s">
        <v>1806</v>
      </c>
      <c r="B3342" s="626" t="s">
        <v>1280</v>
      </c>
      <c r="C3342" s="550">
        <v>13159000</v>
      </c>
      <c r="D3342" s="550">
        <v>0</v>
      </c>
      <c r="E3342" s="550">
        <v>0</v>
      </c>
      <c r="F3342" s="550">
        <v>0</v>
      </c>
      <c r="G3342" s="550"/>
      <c r="H3342" s="550">
        <v>0</v>
      </c>
      <c r="I3342" s="550"/>
      <c r="J3342" s="550">
        <v>0</v>
      </c>
      <c r="K3342" s="550">
        <v>13159000</v>
      </c>
      <c r="L3342" s="550">
        <v>13152800</v>
      </c>
      <c r="M3342" s="550">
        <v>13152800</v>
      </c>
      <c r="N3342" s="550">
        <v>0</v>
      </c>
      <c r="O3342" s="550">
        <v>0</v>
      </c>
      <c r="P3342" s="550">
        <v>0</v>
      </c>
      <c r="Q3342" s="550">
        <v>0</v>
      </c>
      <c r="R3342" s="550">
        <v>6200</v>
      </c>
    </row>
    <row r="3343" spans="1:18">
      <c r="A3343" s="622" t="s">
        <v>1805</v>
      </c>
      <c r="B3343" s="622" t="s">
        <v>1880</v>
      </c>
      <c r="C3343" s="551">
        <v>4958000</v>
      </c>
      <c r="D3343" s="551">
        <v>0</v>
      </c>
      <c r="E3343" s="551">
        <v>0</v>
      </c>
      <c r="F3343" s="551">
        <v>0</v>
      </c>
      <c r="G3343" s="551">
        <v>0</v>
      </c>
      <c r="H3343" s="551">
        <v>0</v>
      </c>
      <c r="I3343" s="551">
        <v>0</v>
      </c>
      <c r="J3343" s="551">
        <v>0</v>
      </c>
      <c r="K3343" s="551">
        <v>4958000</v>
      </c>
      <c r="L3343" s="551">
        <v>4957200</v>
      </c>
      <c r="M3343" s="551">
        <v>4957200</v>
      </c>
      <c r="N3343" s="551">
        <v>0</v>
      </c>
      <c r="O3343" s="551">
        <v>0</v>
      </c>
      <c r="P3343" s="551">
        <v>0</v>
      </c>
      <c r="Q3343" s="551">
        <v>0</v>
      </c>
      <c r="R3343" s="551">
        <v>800</v>
      </c>
    </row>
    <row r="3344" spans="1:18">
      <c r="A3344" s="626" t="s">
        <v>1806</v>
      </c>
      <c r="B3344" s="626" t="s">
        <v>2538</v>
      </c>
      <c r="C3344" s="550">
        <v>4958000</v>
      </c>
      <c r="D3344" s="550">
        <v>0</v>
      </c>
      <c r="E3344" s="550">
        <v>0</v>
      </c>
      <c r="F3344" s="550">
        <v>0</v>
      </c>
      <c r="G3344" s="550"/>
      <c r="H3344" s="550">
        <v>0</v>
      </c>
      <c r="I3344" s="550"/>
      <c r="J3344" s="550">
        <v>0</v>
      </c>
      <c r="K3344" s="550">
        <v>4958000</v>
      </c>
      <c r="L3344" s="550">
        <v>4957200</v>
      </c>
      <c r="M3344" s="550">
        <v>4957200</v>
      </c>
      <c r="N3344" s="550">
        <v>0</v>
      </c>
      <c r="O3344" s="550">
        <v>0</v>
      </c>
      <c r="P3344" s="550">
        <v>0</v>
      </c>
      <c r="Q3344" s="550">
        <v>0</v>
      </c>
      <c r="R3344" s="550">
        <v>800</v>
      </c>
    </row>
    <row r="3345" spans="1:18">
      <c r="A3345" s="622" t="s">
        <v>1805</v>
      </c>
      <c r="B3345" s="622" t="s">
        <v>159</v>
      </c>
      <c r="C3345" s="551">
        <v>1200000</v>
      </c>
      <c r="D3345" s="551">
        <v>0</v>
      </c>
      <c r="E3345" s="551">
        <v>0</v>
      </c>
      <c r="F3345" s="551">
        <v>0</v>
      </c>
      <c r="G3345" s="551">
        <v>0</v>
      </c>
      <c r="H3345" s="551">
        <v>0</v>
      </c>
      <c r="I3345" s="551">
        <v>0</v>
      </c>
      <c r="J3345" s="551">
        <v>0</v>
      </c>
      <c r="K3345" s="551">
        <v>1200000</v>
      </c>
      <c r="L3345" s="551">
        <v>1200000</v>
      </c>
      <c r="M3345" s="551">
        <v>1200000</v>
      </c>
      <c r="N3345" s="551">
        <v>0</v>
      </c>
      <c r="O3345" s="551">
        <v>0</v>
      </c>
      <c r="P3345" s="551">
        <v>0</v>
      </c>
      <c r="Q3345" s="551">
        <v>0</v>
      </c>
      <c r="R3345" s="551">
        <v>0</v>
      </c>
    </row>
    <row r="3346" spans="1:18">
      <c r="A3346" s="626" t="s">
        <v>1806</v>
      </c>
      <c r="B3346" s="626" t="s">
        <v>159</v>
      </c>
      <c r="C3346" s="550">
        <v>1200000</v>
      </c>
      <c r="D3346" s="550">
        <v>0</v>
      </c>
      <c r="E3346" s="550">
        <v>0</v>
      </c>
      <c r="F3346" s="550">
        <v>0</v>
      </c>
      <c r="G3346" s="550"/>
      <c r="H3346" s="550">
        <v>0</v>
      </c>
      <c r="I3346" s="550"/>
      <c r="J3346" s="550">
        <v>0</v>
      </c>
      <c r="K3346" s="550">
        <v>1200000</v>
      </c>
      <c r="L3346" s="550">
        <v>1200000</v>
      </c>
      <c r="M3346" s="550">
        <v>1200000</v>
      </c>
      <c r="N3346" s="550">
        <v>0</v>
      </c>
      <c r="O3346" s="550">
        <v>0</v>
      </c>
      <c r="P3346" s="550">
        <v>0</v>
      </c>
      <c r="Q3346" s="550">
        <v>0</v>
      </c>
      <c r="R3346" s="550">
        <v>0</v>
      </c>
    </row>
    <row r="3347" spans="1:18">
      <c r="A3347" s="622" t="s">
        <v>1805</v>
      </c>
      <c r="B3347" s="622" t="s">
        <v>235</v>
      </c>
      <c r="C3347" s="551">
        <v>3200000</v>
      </c>
      <c r="D3347" s="551">
        <v>0</v>
      </c>
      <c r="E3347" s="551">
        <v>0</v>
      </c>
      <c r="F3347" s="551">
        <v>0</v>
      </c>
      <c r="G3347" s="551">
        <v>0</v>
      </c>
      <c r="H3347" s="551">
        <v>0</v>
      </c>
      <c r="I3347" s="551">
        <v>0</v>
      </c>
      <c r="J3347" s="551">
        <v>0</v>
      </c>
      <c r="K3347" s="551">
        <v>3200000</v>
      </c>
      <c r="L3347" s="551">
        <v>3194000</v>
      </c>
      <c r="M3347" s="551">
        <v>3194000</v>
      </c>
      <c r="N3347" s="551">
        <v>0</v>
      </c>
      <c r="O3347" s="551">
        <v>0</v>
      </c>
      <c r="P3347" s="551">
        <v>0</v>
      </c>
      <c r="Q3347" s="551">
        <v>0</v>
      </c>
      <c r="R3347" s="551">
        <v>6000</v>
      </c>
    </row>
    <row r="3348" spans="1:18">
      <c r="A3348" s="626" t="s">
        <v>1806</v>
      </c>
      <c r="B3348" s="626" t="s">
        <v>235</v>
      </c>
      <c r="C3348" s="550">
        <v>3200000</v>
      </c>
      <c r="D3348" s="550">
        <v>0</v>
      </c>
      <c r="E3348" s="550">
        <v>0</v>
      </c>
      <c r="F3348" s="550">
        <v>0</v>
      </c>
      <c r="G3348" s="550"/>
      <c r="H3348" s="550">
        <v>0</v>
      </c>
      <c r="I3348" s="550"/>
      <c r="J3348" s="550">
        <v>0</v>
      </c>
      <c r="K3348" s="550">
        <v>3200000</v>
      </c>
      <c r="L3348" s="550">
        <v>3194000</v>
      </c>
      <c r="M3348" s="550">
        <v>3194000</v>
      </c>
      <c r="N3348" s="550">
        <v>0</v>
      </c>
      <c r="O3348" s="550">
        <v>0</v>
      </c>
      <c r="P3348" s="550">
        <v>0</v>
      </c>
      <c r="Q3348" s="550">
        <v>0</v>
      </c>
      <c r="R3348" s="550">
        <v>6000</v>
      </c>
    </row>
    <row r="3349" spans="1:18">
      <c r="A3349" s="622" t="s">
        <v>1805</v>
      </c>
      <c r="B3349" s="622" t="s">
        <v>315</v>
      </c>
      <c r="C3349" s="551">
        <v>12000000</v>
      </c>
      <c r="D3349" s="551">
        <v>0</v>
      </c>
      <c r="E3349" s="551">
        <v>0</v>
      </c>
      <c r="F3349" s="551">
        <v>0</v>
      </c>
      <c r="G3349" s="551">
        <v>0</v>
      </c>
      <c r="H3349" s="551">
        <v>0</v>
      </c>
      <c r="I3349" s="551">
        <v>0</v>
      </c>
      <c r="J3349" s="551">
        <v>0</v>
      </c>
      <c r="K3349" s="551">
        <v>12000000</v>
      </c>
      <c r="L3349" s="551">
        <v>11960000</v>
      </c>
      <c r="M3349" s="551">
        <v>11960000</v>
      </c>
      <c r="N3349" s="551">
        <v>0</v>
      </c>
      <c r="O3349" s="551">
        <v>0</v>
      </c>
      <c r="P3349" s="551">
        <v>0</v>
      </c>
      <c r="Q3349" s="551">
        <v>0</v>
      </c>
      <c r="R3349" s="551">
        <v>40000</v>
      </c>
    </row>
    <row r="3350" spans="1:18">
      <c r="A3350" s="626" t="s">
        <v>1806</v>
      </c>
      <c r="B3350" s="626" t="s">
        <v>315</v>
      </c>
      <c r="C3350" s="550">
        <v>12000000</v>
      </c>
      <c r="D3350" s="550">
        <v>0</v>
      </c>
      <c r="E3350" s="550">
        <v>0</v>
      </c>
      <c r="F3350" s="550">
        <v>0</v>
      </c>
      <c r="G3350" s="550"/>
      <c r="H3350" s="550">
        <v>0</v>
      </c>
      <c r="I3350" s="550"/>
      <c r="J3350" s="550">
        <v>0</v>
      </c>
      <c r="K3350" s="550">
        <v>12000000</v>
      </c>
      <c r="L3350" s="550">
        <v>11960000</v>
      </c>
      <c r="M3350" s="550">
        <v>11960000</v>
      </c>
      <c r="N3350" s="550">
        <v>0</v>
      </c>
      <c r="O3350" s="550">
        <v>0</v>
      </c>
      <c r="P3350" s="550">
        <v>0</v>
      </c>
      <c r="Q3350" s="550">
        <v>0</v>
      </c>
      <c r="R3350" s="550">
        <v>40000</v>
      </c>
    </row>
    <row r="3351" spans="1:18">
      <c r="A3351" s="622" t="s">
        <v>1805</v>
      </c>
      <c r="B3351" s="622" t="s">
        <v>298</v>
      </c>
      <c r="C3351" s="551">
        <v>900000</v>
      </c>
      <c r="D3351" s="551">
        <v>0</v>
      </c>
      <c r="E3351" s="551">
        <v>0</v>
      </c>
      <c r="F3351" s="551">
        <v>0</v>
      </c>
      <c r="G3351" s="551">
        <v>0</v>
      </c>
      <c r="H3351" s="551">
        <v>0</v>
      </c>
      <c r="I3351" s="551">
        <v>0</v>
      </c>
      <c r="J3351" s="551">
        <v>0</v>
      </c>
      <c r="K3351" s="551">
        <v>900000</v>
      </c>
      <c r="L3351" s="551">
        <v>900000</v>
      </c>
      <c r="M3351" s="551">
        <v>900000</v>
      </c>
      <c r="N3351" s="551">
        <v>0</v>
      </c>
      <c r="O3351" s="551">
        <v>0</v>
      </c>
      <c r="P3351" s="551">
        <v>0</v>
      </c>
      <c r="Q3351" s="551">
        <v>0</v>
      </c>
      <c r="R3351" s="551">
        <v>0</v>
      </c>
    </row>
    <row r="3352" spans="1:18">
      <c r="A3352" s="626" t="s">
        <v>1806</v>
      </c>
      <c r="B3352" s="626" t="s">
        <v>2602</v>
      </c>
      <c r="C3352" s="550">
        <v>900000</v>
      </c>
      <c r="D3352" s="550">
        <v>0</v>
      </c>
      <c r="E3352" s="550">
        <v>0</v>
      </c>
      <c r="F3352" s="550">
        <v>0</v>
      </c>
      <c r="G3352" s="550"/>
      <c r="H3352" s="550">
        <v>0</v>
      </c>
      <c r="I3352" s="550"/>
      <c r="J3352" s="550">
        <v>0</v>
      </c>
      <c r="K3352" s="550">
        <v>900000</v>
      </c>
      <c r="L3352" s="550">
        <v>900000</v>
      </c>
      <c r="M3352" s="550">
        <v>900000</v>
      </c>
      <c r="N3352" s="550">
        <v>0</v>
      </c>
      <c r="O3352" s="550">
        <v>0</v>
      </c>
      <c r="P3352" s="550">
        <v>0</v>
      </c>
      <c r="Q3352" s="550">
        <v>0</v>
      </c>
      <c r="R3352" s="550">
        <v>0</v>
      </c>
    </row>
    <row r="3353" spans="1:18">
      <c r="A3353" s="622" t="s">
        <v>1805</v>
      </c>
      <c r="B3353" s="622" t="s">
        <v>192</v>
      </c>
      <c r="C3353" s="551">
        <v>1200000</v>
      </c>
      <c r="D3353" s="551">
        <v>0</v>
      </c>
      <c r="E3353" s="551">
        <v>0</v>
      </c>
      <c r="F3353" s="551">
        <v>0</v>
      </c>
      <c r="G3353" s="551">
        <v>0</v>
      </c>
      <c r="H3353" s="551">
        <v>0</v>
      </c>
      <c r="I3353" s="551">
        <v>0</v>
      </c>
      <c r="J3353" s="551">
        <v>0</v>
      </c>
      <c r="K3353" s="551">
        <v>1200000</v>
      </c>
      <c r="L3353" s="551">
        <v>918350</v>
      </c>
      <c r="M3353" s="551">
        <v>918350</v>
      </c>
      <c r="N3353" s="551">
        <v>0</v>
      </c>
      <c r="O3353" s="551">
        <v>0</v>
      </c>
      <c r="P3353" s="551">
        <v>0</v>
      </c>
      <c r="Q3353" s="551">
        <v>0</v>
      </c>
      <c r="R3353" s="551">
        <v>281650</v>
      </c>
    </row>
    <row r="3354" spans="1:18">
      <c r="A3354" s="626" t="s">
        <v>1806</v>
      </c>
      <c r="B3354" s="626" t="s">
        <v>225</v>
      </c>
      <c r="C3354" s="550">
        <v>1200000</v>
      </c>
      <c r="D3354" s="550">
        <v>0</v>
      </c>
      <c r="E3354" s="550">
        <v>0</v>
      </c>
      <c r="F3354" s="550">
        <v>0</v>
      </c>
      <c r="G3354" s="550"/>
      <c r="H3354" s="550">
        <v>0</v>
      </c>
      <c r="I3354" s="550"/>
      <c r="J3354" s="550">
        <v>0</v>
      </c>
      <c r="K3354" s="550">
        <v>1200000</v>
      </c>
      <c r="L3354" s="550">
        <v>918350</v>
      </c>
      <c r="M3354" s="550">
        <v>918350</v>
      </c>
      <c r="N3354" s="550">
        <v>0</v>
      </c>
      <c r="O3354" s="550">
        <v>0</v>
      </c>
      <c r="P3354" s="550">
        <v>0</v>
      </c>
      <c r="Q3354" s="550">
        <v>0</v>
      </c>
      <c r="R3354" s="550">
        <v>281650</v>
      </c>
    </row>
    <row r="3355" spans="1:18">
      <c r="A3355" s="627" t="s">
        <v>1802</v>
      </c>
      <c r="B3355" s="629" t="s">
        <v>240</v>
      </c>
      <c r="C3355" s="549">
        <v>5754798000</v>
      </c>
      <c r="D3355" s="549">
        <v>0</v>
      </c>
      <c r="E3355" s="549">
        <v>0</v>
      </c>
      <c r="F3355" s="549">
        <v>0</v>
      </c>
      <c r="G3355" s="549">
        <v>265931000</v>
      </c>
      <c r="H3355" s="549">
        <v>-135931000</v>
      </c>
      <c r="I3355" s="549">
        <v>3575000</v>
      </c>
      <c r="J3355" s="549">
        <v>133575000</v>
      </c>
      <c r="K3355" s="549">
        <v>5888373000</v>
      </c>
      <c r="L3355" s="549">
        <v>5634175020</v>
      </c>
      <c r="M3355" s="549">
        <v>5475223730</v>
      </c>
      <c r="N3355" s="549">
        <v>158951290</v>
      </c>
      <c r="O3355" s="549">
        <v>0</v>
      </c>
      <c r="P3355" s="549">
        <v>0</v>
      </c>
      <c r="Q3355" s="549">
        <v>158951290</v>
      </c>
      <c r="R3355" s="549">
        <v>254197980</v>
      </c>
    </row>
    <row r="3356" spans="1:18">
      <c r="A3356" s="626" t="s">
        <v>1803</v>
      </c>
      <c r="B3356" s="626" t="s">
        <v>78</v>
      </c>
      <c r="C3356" s="550">
        <v>2200000000</v>
      </c>
      <c r="D3356" s="550">
        <v>0</v>
      </c>
      <c r="E3356" s="550">
        <v>0</v>
      </c>
      <c r="F3356" s="550">
        <v>0</v>
      </c>
      <c r="G3356" s="550">
        <v>-200000000</v>
      </c>
      <c r="H3356" s="550">
        <v>100000000</v>
      </c>
      <c r="I3356" s="550">
        <v>0</v>
      </c>
      <c r="J3356" s="550">
        <v>-100000000</v>
      </c>
      <c r="K3356" s="550">
        <v>2100000000</v>
      </c>
      <c r="L3356" s="550">
        <v>2089900880</v>
      </c>
      <c r="M3356" s="550">
        <v>2089900880</v>
      </c>
      <c r="N3356" s="550">
        <v>0</v>
      </c>
      <c r="O3356" s="550">
        <v>0</v>
      </c>
      <c r="P3356" s="550">
        <v>0</v>
      </c>
      <c r="Q3356" s="550">
        <v>0</v>
      </c>
      <c r="R3356" s="550">
        <v>10099120</v>
      </c>
    </row>
    <row r="3357" spans="1:18">
      <c r="A3357" s="626" t="s">
        <v>1804</v>
      </c>
      <c r="B3357" s="626" t="s">
        <v>2625</v>
      </c>
      <c r="C3357" s="550">
        <v>2200000000</v>
      </c>
      <c r="D3357" s="550">
        <v>0</v>
      </c>
      <c r="E3357" s="550">
        <v>0</v>
      </c>
      <c r="F3357" s="550">
        <v>0</v>
      </c>
      <c r="G3357" s="550">
        <v>-200000000</v>
      </c>
      <c r="H3357" s="550">
        <v>100000000</v>
      </c>
      <c r="I3357" s="550">
        <v>0</v>
      </c>
      <c r="J3357" s="550">
        <v>-100000000</v>
      </c>
      <c r="K3357" s="550">
        <v>2100000000</v>
      </c>
      <c r="L3357" s="550">
        <v>2089900880</v>
      </c>
      <c r="M3357" s="550">
        <v>2089900880</v>
      </c>
      <c r="N3357" s="550">
        <v>0</v>
      </c>
      <c r="O3357" s="550">
        <v>0</v>
      </c>
      <c r="P3357" s="550">
        <v>0</v>
      </c>
      <c r="Q3357" s="550">
        <v>0</v>
      </c>
      <c r="R3357" s="550">
        <v>10099120</v>
      </c>
    </row>
    <row r="3358" spans="1:18">
      <c r="A3358" s="622" t="s">
        <v>1805</v>
      </c>
      <c r="B3358" s="622" t="s">
        <v>1843</v>
      </c>
      <c r="C3358" s="551">
        <v>2200000000</v>
      </c>
      <c r="D3358" s="551">
        <v>0</v>
      </c>
      <c r="E3358" s="551">
        <v>0</v>
      </c>
      <c r="F3358" s="551">
        <v>0</v>
      </c>
      <c r="G3358" s="551">
        <v>-200000000</v>
      </c>
      <c r="H3358" s="551">
        <v>100000000</v>
      </c>
      <c r="I3358" s="551">
        <v>0</v>
      </c>
      <c r="J3358" s="551">
        <v>-100000000</v>
      </c>
      <c r="K3358" s="551">
        <v>2100000000</v>
      </c>
      <c r="L3358" s="551">
        <v>2089900880</v>
      </c>
      <c r="M3358" s="551">
        <v>2089900880</v>
      </c>
      <c r="N3358" s="551">
        <v>0</v>
      </c>
      <c r="O3358" s="551">
        <v>0</v>
      </c>
      <c r="P3358" s="551">
        <v>0</v>
      </c>
      <c r="Q3358" s="551">
        <v>0</v>
      </c>
      <c r="R3358" s="551">
        <v>10099120</v>
      </c>
    </row>
    <row r="3359" spans="1:18">
      <c r="A3359" s="626" t="s">
        <v>1806</v>
      </c>
      <c r="B3359" s="626" t="s">
        <v>1828</v>
      </c>
      <c r="C3359" s="550">
        <v>2200000000</v>
      </c>
      <c r="D3359" s="550">
        <v>0</v>
      </c>
      <c r="E3359" s="550">
        <v>0</v>
      </c>
      <c r="F3359" s="550">
        <v>0</v>
      </c>
      <c r="G3359" s="550">
        <v>-200000000</v>
      </c>
      <c r="H3359" s="550">
        <v>100000000</v>
      </c>
      <c r="I3359" s="550"/>
      <c r="J3359" s="550">
        <v>-100000000</v>
      </c>
      <c r="K3359" s="550">
        <v>2100000000</v>
      </c>
      <c r="L3359" s="550">
        <v>2089900880</v>
      </c>
      <c r="M3359" s="550">
        <v>2089900880</v>
      </c>
      <c r="N3359" s="550">
        <v>0</v>
      </c>
      <c r="O3359" s="550">
        <v>0</v>
      </c>
      <c r="P3359" s="550">
        <v>0</v>
      </c>
      <c r="Q3359" s="550">
        <v>0</v>
      </c>
      <c r="R3359" s="550">
        <v>10099120</v>
      </c>
    </row>
    <row r="3360" spans="1:18">
      <c r="A3360" s="626" t="s">
        <v>1803</v>
      </c>
      <c r="B3360" s="626" t="s">
        <v>1826</v>
      </c>
      <c r="C3360" s="550">
        <v>700000000</v>
      </c>
      <c r="D3360" s="550">
        <v>0</v>
      </c>
      <c r="E3360" s="550">
        <v>0</v>
      </c>
      <c r="F3360" s="550">
        <v>0</v>
      </c>
      <c r="G3360" s="550">
        <v>-50000000</v>
      </c>
      <c r="H3360" s="550">
        <v>-253400000</v>
      </c>
      <c r="I3360" s="550">
        <v>3575000</v>
      </c>
      <c r="J3360" s="550">
        <v>-299825000</v>
      </c>
      <c r="K3360" s="550">
        <v>400175000</v>
      </c>
      <c r="L3360" s="550">
        <v>386614550</v>
      </c>
      <c r="M3360" s="550">
        <v>241371000</v>
      </c>
      <c r="N3360" s="550">
        <v>145243550</v>
      </c>
      <c r="O3360" s="550">
        <v>0</v>
      </c>
      <c r="P3360" s="550">
        <v>0</v>
      </c>
      <c r="Q3360" s="550">
        <v>145243550</v>
      </c>
      <c r="R3360" s="550">
        <v>13560450</v>
      </c>
    </row>
    <row r="3361" spans="1:18">
      <c r="A3361" s="626" t="s">
        <v>1804</v>
      </c>
      <c r="B3361" s="626" t="s">
        <v>1827</v>
      </c>
      <c r="C3361" s="550">
        <v>700000000</v>
      </c>
      <c r="D3361" s="550">
        <v>0</v>
      </c>
      <c r="E3361" s="550">
        <v>0</v>
      </c>
      <c r="F3361" s="550">
        <v>0</v>
      </c>
      <c r="G3361" s="550">
        <v>-50000000</v>
      </c>
      <c r="H3361" s="550">
        <v>-253400000</v>
      </c>
      <c r="I3361" s="550">
        <v>0</v>
      </c>
      <c r="J3361" s="550">
        <v>-303400000</v>
      </c>
      <c r="K3361" s="550">
        <v>396600000</v>
      </c>
      <c r="L3361" s="550">
        <v>383039550</v>
      </c>
      <c r="M3361" s="550">
        <v>237796000</v>
      </c>
      <c r="N3361" s="550">
        <v>145243550</v>
      </c>
      <c r="O3361" s="550">
        <v>0</v>
      </c>
      <c r="P3361" s="550">
        <v>0</v>
      </c>
      <c r="Q3361" s="550">
        <v>145243550</v>
      </c>
      <c r="R3361" s="550">
        <v>13560450</v>
      </c>
    </row>
    <row r="3362" spans="1:18">
      <c r="A3362" s="622" t="s">
        <v>1805</v>
      </c>
      <c r="B3362" s="622" t="s">
        <v>321</v>
      </c>
      <c r="C3362" s="551">
        <v>0</v>
      </c>
      <c r="D3362" s="551">
        <v>0</v>
      </c>
      <c r="E3362" s="551">
        <v>0</v>
      </c>
      <c r="F3362" s="551">
        <v>0</v>
      </c>
      <c r="G3362" s="551">
        <v>0</v>
      </c>
      <c r="H3362" s="551">
        <v>0</v>
      </c>
      <c r="I3362" s="551">
        <v>0</v>
      </c>
      <c r="J3362" s="551">
        <v>0</v>
      </c>
      <c r="K3362" s="551">
        <v>0</v>
      </c>
      <c r="L3362" s="551">
        <v>0</v>
      </c>
      <c r="M3362" s="551">
        <v>0</v>
      </c>
      <c r="N3362" s="551">
        <v>0</v>
      </c>
      <c r="O3362" s="551">
        <v>0</v>
      </c>
      <c r="P3362" s="551">
        <v>0</v>
      </c>
      <c r="Q3362" s="551">
        <v>0</v>
      </c>
      <c r="R3362" s="551">
        <v>0</v>
      </c>
    </row>
    <row r="3363" spans="1:18">
      <c r="A3363" s="626" t="s">
        <v>1806</v>
      </c>
      <c r="B3363" s="626" t="s">
        <v>206</v>
      </c>
      <c r="C3363" s="550">
        <v>0</v>
      </c>
      <c r="D3363" s="550">
        <v>0</v>
      </c>
      <c r="E3363" s="550">
        <v>0</v>
      </c>
      <c r="F3363" s="550">
        <v>0</v>
      </c>
      <c r="G3363" s="550"/>
      <c r="H3363" s="550">
        <v>0</v>
      </c>
      <c r="I3363" s="550"/>
      <c r="J3363" s="550">
        <v>0</v>
      </c>
      <c r="K3363" s="550">
        <v>0</v>
      </c>
      <c r="L3363" s="550">
        <v>0</v>
      </c>
      <c r="M3363" s="550">
        <v>0</v>
      </c>
      <c r="N3363" s="550">
        <v>0</v>
      </c>
      <c r="O3363" s="550">
        <v>0</v>
      </c>
      <c r="P3363" s="550">
        <v>0</v>
      </c>
      <c r="Q3363" s="550">
        <v>0</v>
      </c>
      <c r="R3363" s="550">
        <v>0</v>
      </c>
    </row>
    <row r="3364" spans="1:18">
      <c r="A3364" s="622" t="s">
        <v>1805</v>
      </c>
      <c r="B3364" s="622" t="s">
        <v>1843</v>
      </c>
      <c r="C3364" s="551">
        <v>700000000</v>
      </c>
      <c r="D3364" s="551">
        <v>0</v>
      </c>
      <c r="E3364" s="551">
        <v>0</v>
      </c>
      <c r="F3364" s="551">
        <v>0</v>
      </c>
      <c r="G3364" s="551">
        <v>-50000000</v>
      </c>
      <c r="H3364" s="551">
        <v>-253400000</v>
      </c>
      <c r="I3364" s="551">
        <v>0</v>
      </c>
      <c r="J3364" s="551">
        <v>-303400000</v>
      </c>
      <c r="K3364" s="551">
        <v>396600000</v>
      </c>
      <c r="L3364" s="551">
        <v>383039550</v>
      </c>
      <c r="M3364" s="551">
        <v>237796000</v>
      </c>
      <c r="N3364" s="551">
        <v>145243550</v>
      </c>
      <c r="O3364" s="551">
        <v>0</v>
      </c>
      <c r="P3364" s="551">
        <v>0</v>
      </c>
      <c r="Q3364" s="551">
        <v>145243550</v>
      </c>
      <c r="R3364" s="551">
        <v>13560450</v>
      </c>
    </row>
    <row r="3365" spans="1:18">
      <c r="A3365" s="626" t="s">
        <v>1806</v>
      </c>
      <c r="B3365" s="626" t="s">
        <v>1828</v>
      </c>
      <c r="C3365" s="550">
        <v>700000000</v>
      </c>
      <c r="D3365" s="550">
        <v>0</v>
      </c>
      <c r="E3365" s="550">
        <v>0</v>
      </c>
      <c r="F3365" s="550">
        <v>0</v>
      </c>
      <c r="G3365" s="550">
        <v>-50000000</v>
      </c>
      <c r="H3365" s="550">
        <v>-253400000</v>
      </c>
      <c r="I3365" s="550"/>
      <c r="J3365" s="550">
        <v>-303400000</v>
      </c>
      <c r="K3365" s="550">
        <v>396600000</v>
      </c>
      <c r="L3365" s="550">
        <v>383039550</v>
      </c>
      <c r="M3365" s="550">
        <v>237796000</v>
      </c>
      <c r="N3365" s="550">
        <v>145243550</v>
      </c>
      <c r="O3365" s="550">
        <v>0</v>
      </c>
      <c r="P3365" s="550">
        <v>0</v>
      </c>
      <c r="Q3365" s="550">
        <v>145243550</v>
      </c>
      <c r="R3365" s="550">
        <v>13560450</v>
      </c>
    </row>
    <row r="3366" spans="1:18">
      <c r="A3366" s="626" t="s">
        <v>1804</v>
      </c>
      <c r="B3366" s="626" t="s">
        <v>2567</v>
      </c>
      <c r="C3366" s="550">
        <v>0</v>
      </c>
      <c r="D3366" s="550">
        <v>0</v>
      </c>
      <c r="E3366" s="550">
        <v>0</v>
      </c>
      <c r="F3366" s="550">
        <v>0</v>
      </c>
      <c r="G3366" s="550">
        <v>0</v>
      </c>
      <c r="H3366" s="550">
        <v>0</v>
      </c>
      <c r="I3366" s="550">
        <v>3575000</v>
      </c>
      <c r="J3366" s="550">
        <v>3575000</v>
      </c>
      <c r="K3366" s="550">
        <v>3575000</v>
      </c>
      <c r="L3366" s="550">
        <v>3575000</v>
      </c>
      <c r="M3366" s="550">
        <v>3575000</v>
      </c>
      <c r="N3366" s="550">
        <v>0</v>
      </c>
      <c r="O3366" s="550">
        <v>0</v>
      </c>
      <c r="P3366" s="550">
        <v>0</v>
      </c>
      <c r="Q3366" s="550">
        <v>0</v>
      </c>
      <c r="R3366" s="550">
        <v>0</v>
      </c>
    </row>
    <row r="3367" spans="1:18">
      <c r="A3367" s="622" t="s">
        <v>1805</v>
      </c>
      <c r="B3367" s="622" t="s">
        <v>278</v>
      </c>
      <c r="C3367" s="551">
        <v>0</v>
      </c>
      <c r="D3367" s="551">
        <v>0</v>
      </c>
      <c r="E3367" s="551">
        <v>0</v>
      </c>
      <c r="F3367" s="551">
        <v>0</v>
      </c>
      <c r="G3367" s="551">
        <v>0</v>
      </c>
      <c r="H3367" s="551">
        <v>0</v>
      </c>
      <c r="I3367" s="551">
        <v>3575000</v>
      </c>
      <c r="J3367" s="551">
        <v>3575000</v>
      </c>
      <c r="K3367" s="551">
        <v>3575000</v>
      </c>
      <c r="L3367" s="551">
        <v>3575000</v>
      </c>
      <c r="M3367" s="551">
        <v>3575000</v>
      </c>
      <c r="N3367" s="551">
        <v>0</v>
      </c>
      <c r="O3367" s="551">
        <v>0</v>
      </c>
      <c r="P3367" s="551">
        <v>0</v>
      </c>
      <c r="Q3367" s="551">
        <v>0</v>
      </c>
      <c r="R3367" s="551">
        <v>0</v>
      </c>
    </row>
    <row r="3368" spans="1:18">
      <c r="A3368" s="626" t="s">
        <v>1806</v>
      </c>
      <c r="B3368" s="626" t="s">
        <v>279</v>
      </c>
      <c r="C3368" s="550">
        <v>0</v>
      </c>
      <c r="D3368" s="550">
        <v>0</v>
      </c>
      <c r="E3368" s="550">
        <v>0</v>
      </c>
      <c r="F3368" s="550">
        <v>0</v>
      </c>
      <c r="G3368" s="550"/>
      <c r="H3368" s="550">
        <v>0</v>
      </c>
      <c r="I3368" s="550">
        <v>3575000</v>
      </c>
      <c r="J3368" s="550">
        <v>3575000</v>
      </c>
      <c r="K3368" s="550">
        <v>3575000</v>
      </c>
      <c r="L3368" s="550">
        <v>3575000</v>
      </c>
      <c r="M3368" s="550">
        <v>3575000</v>
      </c>
      <c r="N3368" s="550">
        <v>0</v>
      </c>
      <c r="O3368" s="550">
        <v>0</v>
      </c>
      <c r="P3368" s="550">
        <v>0</v>
      </c>
      <c r="Q3368" s="550">
        <v>0</v>
      </c>
      <c r="R3368" s="550">
        <v>0</v>
      </c>
    </row>
    <row r="3369" spans="1:18">
      <c r="A3369" s="626" t="s">
        <v>1803</v>
      </c>
      <c r="B3369" s="626" t="s">
        <v>1832</v>
      </c>
      <c r="C3369" s="550">
        <v>2743929000</v>
      </c>
      <c r="D3369" s="550">
        <v>0</v>
      </c>
      <c r="E3369" s="550">
        <v>0</v>
      </c>
      <c r="F3369" s="550">
        <v>0</v>
      </c>
      <c r="G3369" s="550">
        <v>515931000</v>
      </c>
      <c r="H3369" s="550">
        <v>17469000</v>
      </c>
      <c r="I3369" s="550">
        <v>0</v>
      </c>
      <c r="J3369" s="550">
        <v>533400000</v>
      </c>
      <c r="K3369" s="550">
        <v>3277329000</v>
      </c>
      <c r="L3369" s="550">
        <v>3081640680</v>
      </c>
      <c r="M3369" s="550">
        <v>3067932940</v>
      </c>
      <c r="N3369" s="550">
        <v>13707740</v>
      </c>
      <c r="O3369" s="550">
        <v>0</v>
      </c>
      <c r="P3369" s="550">
        <v>0</v>
      </c>
      <c r="Q3369" s="550">
        <v>13707740</v>
      </c>
      <c r="R3369" s="550">
        <v>195688320</v>
      </c>
    </row>
    <row r="3370" spans="1:18">
      <c r="A3370" s="626" t="s">
        <v>1804</v>
      </c>
      <c r="B3370" s="626" t="s">
        <v>2559</v>
      </c>
      <c r="C3370" s="550">
        <v>1702773000</v>
      </c>
      <c r="D3370" s="550">
        <v>0</v>
      </c>
      <c r="E3370" s="550">
        <v>0</v>
      </c>
      <c r="F3370" s="550">
        <v>0</v>
      </c>
      <c r="G3370" s="550">
        <v>565931000</v>
      </c>
      <c r="H3370" s="550">
        <v>0</v>
      </c>
      <c r="I3370" s="550">
        <v>0</v>
      </c>
      <c r="J3370" s="550">
        <v>565931000</v>
      </c>
      <c r="K3370" s="550">
        <v>2268704000</v>
      </c>
      <c r="L3370" s="550">
        <v>2268437910</v>
      </c>
      <c r="M3370" s="550">
        <v>2268437910</v>
      </c>
      <c r="N3370" s="550">
        <v>0</v>
      </c>
      <c r="O3370" s="550">
        <v>0</v>
      </c>
      <c r="P3370" s="550">
        <v>0</v>
      </c>
      <c r="Q3370" s="550">
        <v>0</v>
      </c>
      <c r="R3370" s="550">
        <v>266090</v>
      </c>
    </row>
    <row r="3371" spans="1:18">
      <c r="A3371" s="622" t="s">
        <v>1805</v>
      </c>
      <c r="B3371" s="622" t="s">
        <v>321</v>
      </c>
      <c r="C3371" s="551">
        <v>60000000</v>
      </c>
      <c r="D3371" s="551">
        <v>0</v>
      </c>
      <c r="E3371" s="551">
        <v>0</v>
      </c>
      <c r="F3371" s="551">
        <v>15000000</v>
      </c>
      <c r="G3371" s="551">
        <v>0</v>
      </c>
      <c r="H3371" s="551">
        <v>0</v>
      </c>
      <c r="I3371" s="551">
        <v>0</v>
      </c>
      <c r="J3371" s="551">
        <v>15000000</v>
      </c>
      <c r="K3371" s="551">
        <v>75000000</v>
      </c>
      <c r="L3371" s="551">
        <v>74733910</v>
      </c>
      <c r="M3371" s="551">
        <v>74733910</v>
      </c>
      <c r="N3371" s="551">
        <v>0</v>
      </c>
      <c r="O3371" s="551">
        <v>0</v>
      </c>
      <c r="P3371" s="551">
        <v>0</v>
      </c>
      <c r="Q3371" s="551">
        <v>0</v>
      </c>
      <c r="R3371" s="551">
        <v>266090</v>
      </c>
    </row>
    <row r="3372" spans="1:18">
      <c r="A3372" s="626" t="s">
        <v>1806</v>
      </c>
      <c r="B3372" s="626" t="s">
        <v>144</v>
      </c>
      <c r="C3372" s="550">
        <v>60000000</v>
      </c>
      <c r="D3372" s="550">
        <v>0</v>
      </c>
      <c r="E3372" s="550">
        <v>0</v>
      </c>
      <c r="F3372" s="550">
        <v>15000000</v>
      </c>
      <c r="G3372" s="550"/>
      <c r="H3372" s="550">
        <v>0</v>
      </c>
      <c r="I3372" s="550"/>
      <c r="J3372" s="550">
        <v>15000000</v>
      </c>
      <c r="K3372" s="550">
        <v>75000000</v>
      </c>
      <c r="L3372" s="550">
        <v>74733910</v>
      </c>
      <c r="M3372" s="550">
        <v>74733910</v>
      </c>
      <c r="N3372" s="550">
        <v>0</v>
      </c>
      <c r="O3372" s="550">
        <v>0</v>
      </c>
      <c r="P3372" s="550">
        <v>0</v>
      </c>
      <c r="Q3372" s="550">
        <v>0</v>
      </c>
      <c r="R3372" s="550">
        <v>266090</v>
      </c>
    </row>
    <row r="3373" spans="1:18">
      <c r="A3373" s="622" t="s">
        <v>1805</v>
      </c>
      <c r="B3373" s="622" t="s">
        <v>1823</v>
      </c>
      <c r="C3373" s="551">
        <v>1642773000</v>
      </c>
      <c r="D3373" s="551">
        <v>0</v>
      </c>
      <c r="E3373" s="551">
        <v>0</v>
      </c>
      <c r="F3373" s="551">
        <v>-15000000</v>
      </c>
      <c r="G3373" s="551">
        <v>565931000</v>
      </c>
      <c r="H3373" s="551">
        <v>0</v>
      </c>
      <c r="I3373" s="551">
        <v>0</v>
      </c>
      <c r="J3373" s="551">
        <v>550931000</v>
      </c>
      <c r="K3373" s="551">
        <v>2193704000</v>
      </c>
      <c r="L3373" s="551">
        <v>2193704000</v>
      </c>
      <c r="M3373" s="551">
        <v>2193704000</v>
      </c>
      <c r="N3373" s="551">
        <v>0</v>
      </c>
      <c r="O3373" s="551">
        <v>0</v>
      </c>
      <c r="P3373" s="551">
        <v>0</v>
      </c>
      <c r="Q3373" s="551">
        <v>0</v>
      </c>
      <c r="R3373" s="551">
        <v>0</v>
      </c>
    </row>
    <row r="3374" spans="1:18">
      <c r="A3374" s="626" t="s">
        <v>1806</v>
      </c>
      <c r="B3374" s="626" t="s">
        <v>2502</v>
      </c>
      <c r="C3374" s="550">
        <v>1642773000</v>
      </c>
      <c r="D3374" s="550">
        <v>0</v>
      </c>
      <c r="E3374" s="550">
        <v>0</v>
      </c>
      <c r="F3374" s="550">
        <v>-15000000</v>
      </c>
      <c r="G3374" s="550">
        <v>565931000</v>
      </c>
      <c r="H3374" s="550">
        <v>0</v>
      </c>
      <c r="I3374" s="550"/>
      <c r="J3374" s="550">
        <v>550931000</v>
      </c>
      <c r="K3374" s="550">
        <v>2193704000</v>
      </c>
      <c r="L3374" s="550">
        <v>2193704000</v>
      </c>
      <c r="M3374" s="550">
        <v>2193704000</v>
      </c>
      <c r="N3374" s="550">
        <v>0</v>
      </c>
      <c r="O3374" s="550">
        <v>0</v>
      </c>
      <c r="P3374" s="550">
        <v>0</v>
      </c>
      <c r="Q3374" s="550">
        <v>0</v>
      </c>
      <c r="R3374" s="550">
        <v>0</v>
      </c>
    </row>
    <row r="3375" spans="1:18">
      <c r="A3375" s="626" t="s">
        <v>1804</v>
      </c>
      <c r="B3375" s="626" t="s">
        <v>2567</v>
      </c>
      <c r="C3375" s="550">
        <v>595800000</v>
      </c>
      <c r="D3375" s="550">
        <v>0</v>
      </c>
      <c r="E3375" s="550">
        <v>0</v>
      </c>
      <c r="F3375" s="550">
        <v>0</v>
      </c>
      <c r="G3375" s="550">
        <v>0</v>
      </c>
      <c r="H3375" s="550">
        <v>-3575000</v>
      </c>
      <c r="I3375" s="550">
        <v>0</v>
      </c>
      <c r="J3375" s="550">
        <v>-3575000</v>
      </c>
      <c r="K3375" s="550">
        <v>592225000</v>
      </c>
      <c r="L3375" s="550">
        <v>471811240</v>
      </c>
      <c r="M3375" s="550">
        <v>471811240</v>
      </c>
      <c r="N3375" s="550">
        <v>0</v>
      </c>
      <c r="O3375" s="550">
        <v>0</v>
      </c>
      <c r="P3375" s="550">
        <v>0</v>
      </c>
      <c r="Q3375" s="550">
        <v>0</v>
      </c>
      <c r="R3375" s="550">
        <v>120413760</v>
      </c>
    </row>
    <row r="3376" spans="1:18">
      <c r="A3376" s="622" t="s">
        <v>1805</v>
      </c>
      <c r="B3376" s="622" t="s">
        <v>278</v>
      </c>
      <c r="C3376" s="551">
        <v>244565440</v>
      </c>
      <c r="D3376" s="551">
        <v>0</v>
      </c>
      <c r="E3376" s="551">
        <v>0</v>
      </c>
      <c r="F3376" s="551">
        <v>0</v>
      </c>
      <c r="G3376" s="551">
        <v>0</v>
      </c>
      <c r="H3376" s="551">
        <v>-53129270</v>
      </c>
      <c r="I3376" s="551">
        <v>0</v>
      </c>
      <c r="J3376" s="551">
        <v>-53129270</v>
      </c>
      <c r="K3376" s="551">
        <v>191436170</v>
      </c>
      <c r="L3376" s="551">
        <v>120244280</v>
      </c>
      <c r="M3376" s="551">
        <v>120244280</v>
      </c>
      <c r="N3376" s="551">
        <v>0</v>
      </c>
      <c r="O3376" s="551">
        <v>0</v>
      </c>
      <c r="P3376" s="551">
        <v>0</v>
      </c>
      <c r="Q3376" s="551">
        <v>0</v>
      </c>
      <c r="R3376" s="551">
        <v>71191890</v>
      </c>
    </row>
    <row r="3377" spans="1:18">
      <c r="A3377" s="626" t="s">
        <v>1806</v>
      </c>
      <c r="B3377" s="626" t="s">
        <v>1279</v>
      </c>
      <c r="C3377" s="550">
        <v>244565440</v>
      </c>
      <c r="D3377" s="550">
        <v>0</v>
      </c>
      <c r="E3377" s="550">
        <v>0</v>
      </c>
      <c r="F3377" s="550">
        <v>0</v>
      </c>
      <c r="G3377" s="550"/>
      <c r="H3377" s="550">
        <v>-53129270</v>
      </c>
      <c r="I3377" s="550"/>
      <c r="J3377" s="550">
        <v>-53129270</v>
      </c>
      <c r="K3377" s="550">
        <v>191436170</v>
      </c>
      <c r="L3377" s="550">
        <v>120244280</v>
      </c>
      <c r="M3377" s="550">
        <v>120244280</v>
      </c>
      <c r="N3377" s="550">
        <v>0</v>
      </c>
      <c r="O3377" s="550">
        <v>0</v>
      </c>
      <c r="P3377" s="550">
        <v>0</v>
      </c>
      <c r="Q3377" s="550">
        <v>0</v>
      </c>
      <c r="R3377" s="550">
        <v>71191890</v>
      </c>
    </row>
    <row r="3378" spans="1:18">
      <c r="A3378" s="622" t="s">
        <v>1805</v>
      </c>
      <c r="B3378" s="622" t="s">
        <v>1823</v>
      </c>
      <c r="C3378" s="551">
        <v>351234560</v>
      </c>
      <c r="D3378" s="551">
        <v>0</v>
      </c>
      <c r="E3378" s="551">
        <v>0</v>
      </c>
      <c r="F3378" s="551">
        <v>0</v>
      </c>
      <c r="G3378" s="551">
        <v>0</v>
      </c>
      <c r="H3378" s="551">
        <v>49554270</v>
      </c>
      <c r="I3378" s="551">
        <v>0</v>
      </c>
      <c r="J3378" s="551">
        <v>49554270</v>
      </c>
      <c r="K3378" s="551">
        <v>400788830</v>
      </c>
      <c r="L3378" s="551">
        <v>351566960</v>
      </c>
      <c r="M3378" s="551">
        <v>351566960</v>
      </c>
      <c r="N3378" s="551">
        <v>0</v>
      </c>
      <c r="O3378" s="551">
        <v>0</v>
      </c>
      <c r="P3378" s="551">
        <v>0</v>
      </c>
      <c r="Q3378" s="551">
        <v>0</v>
      </c>
      <c r="R3378" s="551">
        <v>49221870</v>
      </c>
    </row>
    <row r="3379" spans="1:18">
      <c r="A3379" s="626" t="s">
        <v>1806</v>
      </c>
      <c r="B3379" s="626" t="s">
        <v>2499</v>
      </c>
      <c r="C3379" s="550">
        <v>351234560</v>
      </c>
      <c r="D3379" s="550">
        <v>0</v>
      </c>
      <c r="E3379" s="550">
        <v>0</v>
      </c>
      <c r="F3379" s="550">
        <v>0</v>
      </c>
      <c r="G3379" s="550"/>
      <c r="H3379" s="550">
        <v>49554270</v>
      </c>
      <c r="I3379" s="550"/>
      <c r="J3379" s="550">
        <v>49554270</v>
      </c>
      <c r="K3379" s="550">
        <v>400788830</v>
      </c>
      <c r="L3379" s="550">
        <v>351566960</v>
      </c>
      <c r="M3379" s="550">
        <v>351566960</v>
      </c>
      <c r="N3379" s="550">
        <v>0</v>
      </c>
      <c r="O3379" s="550">
        <v>0</v>
      </c>
      <c r="P3379" s="550">
        <v>0</v>
      </c>
      <c r="Q3379" s="550">
        <v>0</v>
      </c>
      <c r="R3379" s="550">
        <v>49221870</v>
      </c>
    </row>
    <row r="3380" spans="1:18">
      <c r="A3380" s="626" t="s">
        <v>1804</v>
      </c>
      <c r="B3380" s="626" t="s">
        <v>84</v>
      </c>
      <c r="C3380" s="550">
        <v>328950000</v>
      </c>
      <c r="D3380" s="550">
        <v>0</v>
      </c>
      <c r="E3380" s="550">
        <v>0</v>
      </c>
      <c r="F3380" s="550">
        <v>0</v>
      </c>
      <c r="G3380" s="550">
        <v>-50000000</v>
      </c>
      <c r="H3380" s="550">
        <v>3000000</v>
      </c>
      <c r="I3380" s="550">
        <v>0</v>
      </c>
      <c r="J3380" s="550">
        <v>-47000000</v>
      </c>
      <c r="K3380" s="550">
        <v>281950000</v>
      </c>
      <c r="L3380" s="550">
        <v>206966230</v>
      </c>
      <c r="M3380" s="550">
        <v>193258490</v>
      </c>
      <c r="N3380" s="550">
        <v>13707740</v>
      </c>
      <c r="O3380" s="550">
        <v>0</v>
      </c>
      <c r="P3380" s="550">
        <v>0</v>
      </c>
      <c r="Q3380" s="550">
        <v>13707740</v>
      </c>
      <c r="R3380" s="550">
        <v>74983770</v>
      </c>
    </row>
    <row r="3381" spans="1:18">
      <c r="A3381" s="622" t="s">
        <v>1805</v>
      </c>
      <c r="B3381" s="622" t="s">
        <v>1843</v>
      </c>
      <c r="C3381" s="551">
        <v>327650000</v>
      </c>
      <c r="D3381" s="551">
        <v>0</v>
      </c>
      <c r="E3381" s="551">
        <v>0</v>
      </c>
      <c r="F3381" s="551">
        <v>0</v>
      </c>
      <c r="G3381" s="551">
        <v>-50000000</v>
      </c>
      <c r="H3381" s="551">
        <v>3000000</v>
      </c>
      <c r="I3381" s="551">
        <v>0</v>
      </c>
      <c r="J3381" s="551">
        <v>-47000000</v>
      </c>
      <c r="K3381" s="551">
        <v>280650000</v>
      </c>
      <c r="L3381" s="551">
        <v>206966230</v>
      </c>
      <c r="M3381" s="551">
        <v>193258490</v>
      </c>
      <c r="N3381" s="551">
        <v>13707740</v>
      </c>
      <c r="O3381" s="551">
        <v>0</v>
      </c>
      <c r="P3381" s="551">
        <v>0</v>
      </c>
      <c r="Q3381" s="551">
        <v>13707740</v>
      </c>
      <c r="R3381" s="551">
        <v>73683770</v>
      </c>
    </row>
    <row r="3382" spans="1:18">
      <c r="A3382" s="626" t="s">
        <v>1806</v>
      </c>
      <c r="B3382" s="626" t="s">
        <v>1833</v>
      </c>
      <c r="C3382" s="550">
        <v>197650000</v>
      </c>
      <c r="D3382" s="550">
        <v>0</v>
      </c>
      <c r="E3382" s="550">
        <v>0</v>
      </c>
      <c r="F3382" s="550">
        <v>0</v>
      </c>
      <c r="G3382" s="550">
        <v>-50000000</v>
      </c>
      <c r="H3382" s="550">
        <v>-30000000</v>
      </c>
      <c r="I3382" s="550"/>
      <c r="J3382" s="550">
        <v>-80000000</v>
      </c>
      <c r="K3382" s="550">
        <v>117650000</v>
      </c>
      <c r="L3382" s="550">
        <v>84507740</v>
      </c>
      <c r="M3382" s="550">
        <v>72800000</v>
      </c>
      <c r="N3382" s="550">
        <v>11707740</v>
      </c>
      <c r="O3382" s="550">
        <v>0</v>
      </c>
      <c r="P3382" s="550">
        <v>0</v>
      </c>
      <c r="Q3382" s="550">
        <v>11707740</v>
      </c>
      <c r="R3382" s="550">
        <v>33142260</v>
      </c>
    </row>
    <row r="3383" spans="1:18">
      <c r="A3383" s="626" t="s">
        <v>1806</v>
      </c>
      <c r="B3383" s="626" t="s">
        <v>1835</v>
      </c>
      <c r="C3383" s="550">
        <v>120000000</v>
      </c>
      <c r="D3383" s="550">
        <v>0</v>
      </c>
      <c r="E3383" s="550">
        <v>0</v>
      </c>
      <c r="F3383" s="550">
        <v>0</v>
      </c>
      <c r="G3383" s="550"/>
      <c r="H3383" s="550">
        <v>33000000</v>
      </c>
      <c r="I3383" s="550"/>
      <c r="J3383" s="550">
        <v>33000000</v>
      </c>
      <c r="K3383" s="550">
        <v>153000000</v>
      </c>
      <c r="L3383" s="550">
        <v>113237490</v>
      </c>
      <c r="M3383" s="550">
        <v>111237490</v>
      </c>
      <c r="N3383" s="550">
        <v>2000000</v>
      </c>
      <c r="O3383" s="550">
        <v>0</v>
      </c>
      <c r="P3383" s="550">
        <v>0</v>
      </c>
      <c r="Q3383" s="550">
        <v>2000000</v>
      </c>
      <c r="R3383" s="550">
        <v>39762510</v>
      </c>
    </row>
    <row r="3384" spans="1:18">
      <c r="A3384" s="626" t="s">
        <v>1806</v>
      </c>
      <c r="B3384" s="626" t="s">
        <v>1860</v>
      </c>
      <c r="C3384" s="550">
        <v>10000000</v>
      </c>
      <c r="D3384" s="550">
        <v>0</v>
      </c>
      <c r="E3384" s="550">
        <v>0</v>
      </c>
      <c r="F3384" s="550">
        <v>0</v>
      </c>
      <c r="G3384" s="550"/>
      <c r="H3384" s="550">
        <v>0</v>
      </c>
      <c r="I3384" s="550"/>
      <c r="J3384" s="550">
        <v>0</v>
      </c>
      <c r="K3384" s="550">
        <v>10000000</v>
      </c>
      <c r="L3384" s="550">
        <v>9221000</v>
      </c>
      <c r="M3384" s="550">
        <v>9221000</v>
      </c>
      <c r="N3384" s="550">
        <v>0</v>
      </c>
      <c r="O3384" s="550">
        <v>0</v>
      </c>
      <c r="P3384" s="550">
        <v>0</v>
      </c>
      <c r="Q3384" s="550">
        <v>0</v>
      </c>
      <c r="R3384" s="550">
        <v>779000</v>
      </c>
    </row>
    <row r="3385" spans="1:18">
      <c r="A3385" s="622" t="s">
        <v>1805</v>
      </c>
      <c r="B3385" s="622" t="s">
        <v>322</v>
      </c>
      <c r="C3385" s="551">
        <v>1300000</v>
      </c>
      <c r="D3385" s="551">
        <v>0</v>
      </c>
      <c r="E3385" s="551">
        <v>0</v>
      </c>
      <c r="F3385" s="551">
        <v>0</v>
      </c>
      <c r="G3385" s="551">
        <v>0</v>
      </c>
      <c r="H3385" s="551">
        <v>0</v>
      </c>
      <c r="I3385" s="551">
        <v>0</v>
      </c>
      <c r="J3385" s="551">
        <v>0</v>
      </c>
      <c r="K3385" s="551">
        <v>1300000</v>
      </c>
      <c r="L3385" s="551">
        <v>0</v>
      </c>
      <c r="M3385" s="551">
        <v>0</v>
      </c>
      <c r="N3385" s="551">
        <v>0</v>
      </c>
      <c r="O3385" s="551">
        <v>0</v>
      </c>
      <c r="P3385" s="551">
        <v>0</v>
      </c>
      <c r="Q3385" s="551">
        <v>0</v>
      </c>
      <c r="R3385" s="551">
        <v>1300000</v>
      </c>
    </row>
    <row r="3386" spans="1:18">
      <c r="A3386" s="626" t="s">
        <v>1806</v>
      </c>
      <c r="B3386" s="626" t="s">
        <v>2488</v>
      </c>
      <c r="C3386" s="550">
        <v>1300000</v>
      </c>
      <c r="D3386" s="550">
        <v>0</v>
      </c>
      <c r="E3386" s="550">
        <v>0</v>
      </c>
      <c r="F3386" s="550">
        <v>0</v>
      </c>
      <c r="G3386" s="550"/>
      <c r="H3386" s="550">
        <v>0</v>
      </c>
      <c r="I3386" s="550"/>
      <c r="J3386" s="550">
        <v>0</v>
      </c>
      <c r="K3386" s="550">
        <v>1300000</v>
      </c>
      <c r="L3386" s="550">
        <v>0</v>
      </c>
      <c r="M3386" s="550">
        <v>0</v>
      </c>
      <c r="N3386" s="550">
        <v>0</v>
      </c>
      <c r="O3386" s="550">
        <v>0</v>
      </c>
      <c r="P3386" s="550">
        <v>0</v>
      </c>
      <c r="Q3386" s="550">
        <v>0</v>
      </c>
      <c r="R3386" s="550">
        <v>1300000</v>
      </c>
    </row>
    <row r="3387" spans="1:18">
      <c r="A3387" s="626" t="s">
        <v>1804</v>
      </c>
      <c r="B3387" s="626" t="s">
        <v>2582</v>
      </c>
      <c r="C3387" s="550">
        <v>81270000</v>
      </c>
      <c r="D3387" s="550">
        <v>0</v>
      </c>
      <c r="E3387" s="550">
        <v>0</v>
      </c>
      <c r="F3387" s="550">
        <v>-600000</v>
      </c>
      <c r="G3387" s="550">
        <v>0</v>
      </c>
      <c r="H3387" s="550">
        <v>18044000</v>
      </c>
      <c r="I3387" s="550">
        <v>0</v>
      </c>
      <c r="J3387" s="550">
        <v>17444000</v>
      </c>
      <c r="K3387" s="550">
        <v>98714000</v>
      </c>
      <c r="L3387" s="550">
        <v>98708870</v>
      </c>
      <c r="M3387" s="550">
        <v>98708870</v>
      </c>
      <c r="N3387" s="550">
        <v>0</v>
      </c>
      <c r="O3387" s="550">
        <v>0</v>
      </c>
      <c r="P3387" s="550">
        <v>0</v>
      </c>
      <c r="Q3387" s="550">
        <v>0</v>
      </c>
      <c r="R3387" s="550">
        <v>5130</v>
      </c>
    </row>
    <row r="3388" spans="1:18">
      <c r="A3388" s="622" t="s">
        <v>1805</v>
      </c>
      <c r="B3388" s="622" t="s">
        <v>1823</v>
      </c>
      <c r="C3388" s="551">
        <v>81270000</v>
      </c>
      <c r="D3388" s="551">
        <v>0</v>
      </c>
      <c r="E3388" s="551">
        <v>0</v>
      </c>
      <c r="F3388" s="551">
        <v>-600000</v>
      </c>
      <c r="G3388" s="551">
        <v>0</v>
      </c>
      <c r="H3388" s="551">
        <v>18044000</v>
      </c>
      <c r="I3388" s="551">
        <v>0</v>
      </c>
      <c r="J3388" s="551">
        <v>17444000</v>
      </c>
      <c r="K3388" s="551">
        <v>98714000</v>
      </c>
      <c r="L3388" s="551">
        <v>98708870</v>
      </c>
      <c r="M3388" s="551">
        <v>98708870</v>
      </c>
      <c r="N3388" s="551">
        <v>0</v>
      </c>
      <c r="O3388" s="551">
        <v>0</v>
      </c>
      <c r="P3388" s="551">
        <v>0</v>
      </c>
      <c r="Q3388" s="551">
        <v>0</v>
      </c>
      <c r="R3388" s="551">
        <v>5130</v>
      </c>
    </row>
    <row r="3389" spans="1:18">
      <c r="A3389" s="626" t="s">
        <v>1806</v>
      </c>
      <c r="B3389" s="626" t="s">
        <v>2499</v>
      </c>
      <c r="C3389" s="550">
        <v>81270000</v>
      </c>
      <c r="D3389" s="550">
        <v>0</v>
      </c>
      <c r="E3389" s="550">
        <v>0</v>
      </c>
      <c r="F3389" s="550">
        <v>-600000</v>
      </c>
      <c r="G3389" s="550"/>
      <c r="H3389" s="550">
        <v>18044000</v>
      </c>
      <c r="I3389" s="550"/>
      <c r="J3389" s="550">
        <v>17444000</v>
      </c>
      <c r="K3389" s="550">
        <v>98714000</v>
      </c>
      <c r="L3389" s="550">
        <v>98708870</v>
      </c>
      <c r="M3389" s="550">
        <v>98708870</v>
      </c>
      <c r="N3389" s="550">
        <v>0</v>
      </c>
      <c r="O3389" s="550">
        <v>0</v>
      </c>
      <c r="P3389" s="550">
        <v>0</v>
      </c>
      <c r="Q3389" s="550">
        <v>0</v>
      </c>
      <c r="R3389" s="550">
        <v>5130</v>
      </c>
    </row>
    <row r="3390" spans="1:18">
      <c r="A3390" s="626" t="s">
        <v>1804</v>
      </c>
      <c r="B3390" s="626" t="s">
        <v>2591</v>
      </c>
      <c r="C3390" s="550">
        <v>30600000</v>
      </c>
      <c r="D3390" s="550">
        <v>0</v>
      </c>
      <c r="E3390" s="550">
        <v>0</v>
      </c>
      <c r="F3390" s="550">
        <v>600000</v>
      </c>
      <c r="G3390" s="550">
        <v>0</v>
      </c>
      <c r="H3390" s="550">
        <v>0</v>
      </c>
      <c r="I3390" s="550">
        <v>0</v>
      </c>
      <c r="J3390" s="550">
        <v>600000</v>
      </c>
      <c r="K3390" s="550">
        <v>31200000</v>
      </c>
      <c r="L3390" s="550">
        <v>31188660</v>
      </c>
      <c r="M3390" s="550">
        <v>31188660</v>
      </c>
      <c r="N3390" s="550">
        <v>0</v>
      </c>
      <c r="O3390" s="550">
        <v>0</v>
      </c>
      <c r="P3390" s="550">
        <v>0</v>
      </c>
      <c r="Q3390" s="550">
        <v>0</v>
      </c>
      <c r="R3390" s="550">
        <v>11340</v>
      </c>
    </row>
    <row r="3391" spans="1:18">
      <c r="A3391" s="622" t="s">
        <v>1805</v>
      </c>
      <c r="B3391" s="622" t="s">
        <v>1823</v>
      </c>
      <c r="C3391" s="551">
        <v>30600000</v>
      </c>
      <c r="D3391" s="551">
        <v>0</v>
      </c>
      <c r="E3391" s="551">
        <v>0</v>
      </c>
      <c r="F3391" s="551">
        <v>600000</v>
      </c>
      <c r="G3391" s="551">
        <v>0</v>
      </c>
      <c r="H3391" s="551">
        <v>0</v>
      </c>
      <c r="I3391" s="551">
        <v>0</v>
      </c>
      <c r="J3391" s="551">
        <v>600000</v>
      </c>
      <c r="K3391" s="551">
        <v>31200000</v>
      </c>
      <c r="L3391" s="551">
        <v>31188660</v>
      </c>
      <c r="M3391" s="551">
        <v>31188660</v>
      </c>
      <c r="N3391" s="551">
        <v>0</v>
      </c>
      <c r="O3391" s="551">
        <v>0</v>
      </c>
      <c r="P3391" s="551">
        <v>0</v>
      </c>
      <c r="Q3391" s="551">
        <v>0</v>
      </c>
      <c r="R3391" s="551">
        <v>11340</v>
      </c>
    </row>
    <row r="3392" spans="1:18">
      <c r="A3392" s="626" t="s">
        <v>1806</v>
      </c>
      <c r="B3392" s="626" t="s">
        <v>2502</v>
      </c>
      <c r="C3392" s="550">
        <v>30600000</v>
      </c>
      <c r="D3392" s="550">
        <v>0</v>
      </c>
      <c r="E3392" s="550">
        <v>0</v>
      </c>
      <c r="F3392" s="550">
        <v>600000</v>
      </c>
      <c r="G3392" s="550"/>
      <c r="H3392" s="550">
        <v>0</v>
      </c>
      <c r="I3392" s="550"/>
      <c r="J3392" s="550">
        <v>600000</v>
      </c>
      <c r="K3392" s="550">
        <v>31200000</v>
      </c>
      <c r="L3392" s="550">
        <v>31188660</v>
      </c>
      <c r="M3392" s="550">
        <v>31188660</v>
      </c>
      <c r="N3392" s="550">
        <v>0</v>
      </c>
      <c r="O3392" s="550">
        <v>0</v>
      </c>
      <c r="P3392" s="550">
        <v>0</v>
      </c>
      <c r="Q3392" s="550">
        <v>0</v>
      </c>
      <c r="R3392" s="550">
        <v>11340</v>
      </c>
    </row>
    <row r="3393" spans="1:18">
      <c r="A3393" s="626" t="s">
        <v>1804</v>
      </c>
      <c r="B3393" s="626" t="s">
        <v>2601</v>
      </c>
      <c r="C3393" s="550">
        <v>4536000</v>
      </c>
      <c r="D3393" s="550">
        <v>0</v>
      </c>
      <c r="E3393" s="550">
        <v>0</v>
      </c>
      <c r="F3393" s="550">
        <v>0</v>
      </c>
      <c r="G3393" s="550">
        <v>0</v>
      </c>
      <c r="H3393" s="550">
        <v>0</v>
      </c>
      <c r="I3393" s="550">
        <v>0</v>
      </c>
      <c r="J3393" s="550">
        <v>0</v>
      </c>
      <c r="K3393" s="550">
        <v>4536000</v>
      </c>
      <c r="L3393" s="550">
        <v>4527770</v>
      </c>
      <c r="M3393" s="550">
        <v>4527770</v>
      </c>
      <c r="N3393" s="550">
        <v>0</v>
      </c>
      <c r="O3393" s="550">
        <v>0</v>
      </c>
      <c r="P3393" s="550">
        <v>0</v>
      </c>
      <c r="Q3393" s="550">
        <v>0</v>
      </c>
      <c r="R3393" s="550">
        <v>8230</v>
      </c>
    </row>
    <row r="3394" spans="1:18">
      <c r="A3394" s="622" t="s">
        <v>1805</v>
      </c>
      <c r="B3394" s="622" t="s">
        <v>321</v>
      </c>
      <c r="C3394" s="551">
        <v>372000</v>
      </c>
      <c r="D3394" s="551">
        <v>0</v>
      </c>
      <c r="E3394" s="551">
        <v>0</v>
      </c>
      <c r="F3394" s="551">
        <v>0</v>
      </c>
      <c r="G3394" s="551">
        <v>0</v>
      </c>
      <c r="H3394" s="551">
        <v>0</v>
      </c>
      <c r="I3394" s="551">
        <v>0</v>
      </c>
      <c r="J3394" s="551">
        <v>0</v>
      </c>
      <c r="K3394" s="551">
        <v>372000</v>
      </c>
      <c r="L3394" s="551">
        <v>372000</v>
      </c>
      <c r="M3394" s="551">
        <v>372000</v>
      </c>
      <c r="N3394" s="551">
        <v>0</v>
      </c>
      <c r="O3394" s="551">
        <v>0</v>
      </c>
      <c r="P3394" s="551">
        <v>0</v>
      </c>
      <c r="Q3394" s="551">
        <v>0</v>
      </c>
      <c r="R3394" s="551">
        <v>0</v>
      </c>
    </row>
    <row r="3395" spans="1:18">
      <c r="A3395" s="626" t="s">
        <v>1806</v>
      </c>
      <c r="B3395" s="626" t="s">
        <v>144</v>
      </c>
      <c r="C3395" s="550">
        <v>372000</v>
      </c>
      <c r="D3395" s="550">
        <v>0</v>
      </c>
      <c r="E3395" s="550">
        <v>0</v>
      </c>
      <c r="F3395" s="550">
        <v>0</v>
      </c>
      <c r="G3395" s="550"/>
      <c r="H3395" s="550">
        <v>0</v>
      </c>
      <c r="I3395" s="550"/>
      <c r="J3395" s="550">
        <v>0</v>
      </c>
      <c r="K3395" s="550">
        <v>372000</v>
      </c>
      <c r="L3395" s="550">
        <v>372000</v>
      </c>
      <c r="M3395" s="550">
        <v>372000</v>
      </c>
      <c r="N3395" s="550">
        <v>0</v>
      </c>
      <c r="O3395" s="550">
        <v>0</v>
      </c>
      <c r="P3395" s="550">
        <v>0</v>
      </c>
      <c r="Q3395" s="550">
        <v>0</v>
      </c>
      <c r="R3395" s="550">
        <v>0</v>
      </c>
    </row>
    <row r="3396" spans="1:18">
      <c r="A3396" s="622" t="s">
        <v>1805</v>
      </c>
      <c r="B3396" s="622" t="s">
        <v>1823</v>
      </c>
      <c r="C3396" s="551">
        <v>3804000</v>
      </c>
      <c r="D3396" s="551">
        <v>0</v>
      </c>
      <c r="E3396" s="551">
        <v>0</v>
      </c>
      <c r="F3396" s="551">
        <v>0</v>
      </c>
      <c r="G3396" s="551">
        <v>0</v>
      </c>
      <c r="H3396" s="551">
        <v>0</v>
      </c>
      <c r="I3396" s="551">
        <v>0</v>
      </c>
      <c r="J3396" s="551">
        <v>0</v>
      </c>
      <c r="K3396" s="551">
        <v>3804000</v>
      </c>
      <c r="L3396" s="551">
        <v>3804000</v>
      </c>
      <c r="M3396" s="551">
        <v>3804000</v>
      </c>
      <c r="N3396" s="551">
        <v>0</v>
      </c>
      <c r="O3396" s="551">
        <v>0</v>
      </c>
      <c r="P3396" s="551">
        <v>0</v>
      </c>
      <c r="Q3396" s="551">
        <v>0</v>
      </c>
      <c r="R3396" s="551">
        <v>0</v>
      </c>
    </row>
    <row r="3397" spans="1:18">
      <c r="A3397" s="626" t="s">
        <v>1806</v>
      </c>
      <c r="B3397" s="626" t="s">
        <v>2499</v>
      </c>
      <c r="C3397" s="550">
        <v>3804000</v>
      </c>
      <c r="D3397" s="550">
        <v>0</v>
      </c>
      <c r="E3397" s="550">
        <v>0</v>
      </c>
      <c r="F3397" s="550">
        <v>0</v>
      </c>
      <c r="G3397" s="550"/>
      <c r="H3397" s="550">
        <v>0</v>
      </c>
      <c r="I3397" s="550"/>
      <c r="J3397" s="550">
        <v>0</v>
      </c>
      <c r="K3397" s="550">
        <v>3804000</v>
      </c>
      <c r="L3397" s="550">
        <v>3804000</v>
      </c>
      <c r="M3397" s="550">
        <v>3804000</v>
      </c>
      <c r="N3397" s="550">
        <v>0</v>
      </c>
      <c r="O3397" s="550">
        <v>0</v>
      </c>
      <c r="P3397" s="550">
        <v>0</v>
      </c>
      <c r="Q3397" s="550">
        <v>0</v>
      </c>
      <c r="R3397" s="550">
        <v>0</v>
      </c>
    </row>
    <row r="3398" spans="1:18">
      <c r="A3398" s="622" t="s">
        <v>1805</v>
      </c>
      <c r="B3398" s="622" t="s">
        <v>192</v>
      </c>
      <c r="C3398" s="551">
        <v>360000</v>
      </c>
      <c r="D3398" s="551">
        <v>0</v>
      </c>
      <c r="E3398" s="551">
        <v>0</v>
      </c>
      <c r="F3398" s="551">
        <v>0</v>
      </c>
      <c r="G3398" s="551">
        <v>0</v>
      </c>
      <c r="H3398" s="551">
        <v>0</v>
      </c>
      <c r="I3398" s="551">
        <v>0</v>
      </c>
      <c r="J3398" s="551">
        <v>0</v>
      </c>
      <c r="K3398" s="551">
        <v>360000</v>
      </c>
      <c r="L3398" s="551">
        <v>351770</v>
      </c>
      <c r="M3398" s="551">
        <v>351770</v>
      </c>
      <c r="N3398" s="551">
        <v>0</v>
      </c>
      <c r="O3398" s="551">
        <v>0</v>
      </c>
      <c r="P3398" s="551">
        <v>0</v>
      </c>
      <c r="Q3398" s="551">
        <v>0</v>
      </c>
      <c r="R3398" s="551">
        <v>8230</v>
      </c>
    </row>
    <row r="3399" spans="1:18">
      <c r="A3399" s="626" t="s">
        <v>1806</v>
      </c>
      <c r="B3399" s="626" t="s">
        <v>225</v>
      </c>
      <c r="C3399" s="550">
        <v>360000</v>
      </c>
      <c r="D3399" s="550">
        <v>0</v>
      </c>
      <c r="E3399" s="550">
        <v>0</v>
      </c>
      <c r="F3399" s="550">
        <v>0</v>
      </c>
      <c r="G3399" s="550"/>
      <c r="H3399" s="550">
        <v>0</v>
      </c>
      <c r="I3399" s="550"/>
      <c r="J3399" s="550">
        <v>0</v>
      </c>
      <c r="K3399" s="550">
        <v>360000</v>
      </c>
      <c r="L3399" s="550">
        <v>351770</v>
      </c>
      <c r="M3399" s="550">
        <v>351770</v>
      </c>
      <c r="N3399" s="550">
        <v>0</v>
      </c>
      <c r="O3399" s="550">
        <v>0</v>
      </c>
      <c r="P3399" s="550">
        <v>0</v>
      </c>
      <c r="Q3399" s="550">
        <v>0</v>
      </c>
      <c r="R3399" s="550">
        <v>8230</v>
      </c>
    </row>
    <row r="3400" spans="1:18">
      <c r="A3400" s="626" t="s">
        <v>1803</v>
      </c>
      <c r="B3400" s="626" t="s">
        <v>241</v>
      </c>
      <c r="C3400" s="550">
        <v>110869000</v>
      </c>
      <c r="D3400" s="550">
        <v>0</v>
      </c>
      <c r="E3400" s="550">
        <v>0</v>
      </c>
      <c r="F3400" s="550">
        <v>0</v>
      </c>
      <c r="G3400" s="550">
        <v>0</v>
      </c>
      <c r="H3400" s="550">
        <v>0</v>
      </c>
      <c r="I3400" s="550">
        <v>0</v>
      </c>
      <c r="J3400" s="550">
        <v>0</v>
      </c>
      <c r="K3400" s="550">
        <v>110869000</v>
      </c>
      <c r="L3400" s="550">
        <v>76018910</v>
      </c>
      <c r="M3400" s="550">
        <v>76018910</v>
      </c>
      <c r="N3400" s="550">
        <v>0</v>
      </c>
      <c r="O3400" s="550">
        <v>0</v>
      </c>
      <c r="P3400" s="550">
        <v>0</v>
      </c>
      <c r="Q3400" s="550">
        <v>0</v>
      </c>
      <c r="R3400" s="550">
        <v>34850090</v>
      </c>
    </row>
    <row r="3401" spans="1:18">
      <c r="A3401" s="626" t="s">
        <v>1804</v>
      </c>
      <c r="B3401" s="626" t="s">
        <v>1288</v>
      </c>
      <c r="C3401" s="550">
        <v>110869000</v>
      </c>
      <c r="D3401" s="550">
        <v>0</v>
      </c>
      <c r="E3401" s="550">
        <v>0</v>
      </c>
      <c r="F3401" s="550">
        <v>0</v>
      </c>
      <c r="G3401" s="550">
        <v>0</v>
      </c>
      <c r="H3401" s="550">
        <v>0</v>
      </c>
      <c r="I3401" s="550">
        <v>0</v>
      </c>
      <c r="J3401" s="550">
        <v>0</v>
      </c>
      <c r="K3401" s="550">
        <v>110869000</v>
      </c>
      <c r="L3401" s="550">
        <v>76018910</v>
      </c>
      <c r="M3401" s="550">
        <v>76018910</v>
      </c>
      <c r="N3401" s="550">
        <v>0</v>
      </c>
      <c r="O3401" s="550">
        <v>0</v>
      </c>
      <c r="P3401" s="550">
        <v>0</v>
      </c>
      <c r="Q3401" s="550">
        <v>0</v>
      </c>
      <c r="R3401" s="550">
        <v>34850090</v>
      </c>
    </row>
    <row r="3402" spans="1:18">
      <c r="A3402" s="622" t="s">
        <v>1805</v>
      </c>
      <c r="B3402" s="622" t="s">
        <v>160</v>
      </c>
      <c r="C3402" s="551">
        <v>0</v>
      </c>
      <c r="D3402" s="551">
        <v>0</v>
      </c>
      <c r="E3402" s="551">
        <v>0</v>
      </c>
      <c r="F3402" s="551">
        <v>1000000</v>
      </c>
      <c r="G3402" s="551">
        <v>0</v>
      </c>
      <c r="H3402" s="551">
        <v>0</v>
      </c>
      <c r="I3402" s="551">
        <v>0</v>
      </c>
      <c r="J3402" s="551">
        <v>1000000</v>
      </c>
      <c r="K3402" s="551">
        <v>1000000</v>
      </c>
      <c r="L3402" s="551">
        <v>990000</v>
      </c>
      <c r="M3402" s="551">
        <v>990000</v>
      </c>
      <c r="N3402" s="551">
        <v>0</v>
      </c>
      <c r="O3402" s="551">
        <v>0</v>
      </c>
      <c r="P3402" s="551">
        <v>0</v>
      </c>
      <c r="Q3402" s="551">
        <v>0</v>
      </c>
      <c r="R3402" s="551">
        <v>10000</v>
      </c>
    </row>
    <row r="3403" spans="1:18">
      <c r="A3403" s="626" t="s">
        <v>1806</v>
      </c>
      <c r="B3403" s="626" t="s">
        <v>2484</v>
      </c>
      <c r="C3403" s="550">
        <v>0</v>
      </c>
      <c r="D3403" s="550">
        <v>0</v>
      </c>
      <c r="E3403" s="550">
        <v>0</v>
      </c>
      <c r="F3403" s="550">
        <v>1000000</v>
      </c>
      <c r="G3403" s="550"/>
      <c r="H3403" s="550">
        <v>0</v>
      </c>
      <c r="I3403" s="550"/>
      <c r="J3403" s="550">
        <v>1000000</v>
      </c>
      <c r="K3403" s="550">
        <v>1000000</v>
      </c>
      <c r="L3403" s="550">
        <v>990000</v>
      </c>
      <c r="M3403" s="550">
        <v>990000</v>
      </c>
      <c r="N3403" s="550">
        <v>0</v>
      </c>
      <c r="O3403" s="550">
        <v>0</v>
      </c>
      <c r="P3403" s="550">
        <v>0</v>
      </c>
      <c r="Q3403" s="550">
        <v>0</v>
      </c>
      <c r="R3403" s="550">
        <v>10000</v>
      </c>
    </row>
    <row r="3404" spans="1:18">
      <c r="A3404" s="622" t="s">
        <v>1805</v>
      </c>
      <c r="B3404" s="622" t="s">
        <v>315</v>
      </c>
      <c r="C3404" s="551">
        <v>65000000</v>
      </c>
      <c r="D3404" s="551">
        <v>0</v>
      </c>
      <c r="E3404" s="551">
        <v>0</v>
      </c>
      <c r="F3404" s="551">
        <v>0</v>
      </c>
      <c r="G3404" s="551">
        <v>0</v>
      </c>
      <c r="H3404" s="551">
        <v>0</v>
      </c>
      <c r="I3404" s="551">
        <v>0</v>
      </c>
      <c r="J3404" s="551">
        <v>0</v>
      </c>
      <c r="K3404" s="551">
        <v>65000000</v>
      </c>
      <c r="L3404" s="551">
        <v>50134240</v>
      </c>
      <c r="M3404" s="551">
        <v>50134240</v>
      </c>
      <c r="N3404" s="551">
        <v>0</v>
      </c>
      <c r="O3404" s="551">
        <v>0</v>
      </c>
      <c r="P3404" s="551">
        <v>0</v>
      </c>
      <c r="Q3404" s="551">
        <v>0</v>
      </c>
      <c r="R3404" s="551">
        <v>14865760</v>
      </c>
    </row>
    <row r="3405" spans="1:18">
      <c r="A3405" s="626" t="s">
        <v>1806</v>
      </c>
      <c r="B3405" s="626" t="s">
        <v>315</v>
      </c>
      <c r="C3405" s="550">
        <v>65000000</v>
      </c>
      <c r="D3405" s="550">
        <v>0</v>
      </c>
      <c r="E3405" s="550">
        <v>0</v>
      </c>
      <c r="F3405" s="550">
        <v>0</v>
      </c>
      <c r="G3405" s="550"/>
      <c r="H3405" s="550">
        <v>0</v>
      </c>
      <c r="I3405" s="550"/>
      <c r="J3405" s="550">
        <v>0</v>
      </c>
      <c r="K3405" s="550">
        <v>65000000</v>
      </c>
      <c r="L3405" s="550">
        <v>50134240</v>
      </c>
      <c r="M3405" s="550">
        <v>50134240</v>
      </c>
      <c r="N3405" s="550">
        <v>0</v>
      </c>
      <c r="O3405" s="550">
        <v>0</v>
      </c>
      <c r="P3405" s="550">
        <v>0</v>
      </c>
      <c r="Q3405" s="550">
        <v>0</v>
      </c>
      <c r="R3405" s="550">
        <v>14865760</v>
      </c>
    </row>
    <row r="3406" spans="1:18">
      <c r="A3406" s="622" t="s">
        <v>1805</v>
      </c>
      <c r="B3406" s="622" t="s">
        <v>1851</v>
      </c>
      <c r="C3406" s="551">
        <v>45869000</v>
      </c>
      <c r="D3406" s="551">
        <v>0</v>
      </c>
      <c r="E3406" s="551">
        <v>0</v>
      </c>
      <c r="F3406" s="551">
        <v>-1000000</v>
      </c>
      <c r="G3406" s="551">
        <v>0</v>
      </c>
      <c r="H3406" s="551">
        <v>0</v>
      </c>
      <c r="I3406" s="551">
        <v>0</v>
      </c>
      <c r="J3406" s="551">
        <v>-1000000</v>
      </c>
      <c r="K3406" s="551">
        <v>44869000</v>
      </c>
      <c r="L3406" s="551">
        <v>24894670</v>
      </c>
      <c r="M3406" s="551">
        <v>24894670</v>
      </c>
      <c r="N3406" s="551">
        <v>0</v>
      </c>
      <c r="O3406" s="551">
        <v>0</v>
      </c>
      <c r="P3406" s="551">
        <v>0</v>
      </c>
      <c r="Q3406" s="551">
        <v>0</v>
      </c>
      <c r="R3406" s="551">
        <v>19974330</v>
      </c>
    </row>
    <row r="3407" spans="1:18">
      <c r="A3407" s="626" t="s">
        <v>1806</v>
      </c>
      <c r="B3407" s="626" t="s">
        <v>1851</v>
      </c>
      <c r="C3407" s="550">
        <v>45869000</v>
      </c>
      <c r="D3407" s="550">
        <v>0</v>
      </c>
      <c r="E3407" s="550">
        <v>0</v>
      </c>
      <c r="F3407" s="550">
        <v>-1000000</v>
      </c>
      <c r="G3407" s="550"/>
      <c r="H3407" s="550">
        <v>0</v>
      </c>
      <c r="I3407" s="550"/>
      <c r="J3407" s="550">
        <v>-1000000</v>
      </c>
      <c r="K3407" s="550">
        <v>44869000</v>
      </c>
      <c r="L3407" s="550">
        <v>24894670</v>
      </c>
      <c r="M3407" s="550">
        <v>24894670</v>
      </c>
      <c r="N3407" s="550">
        <v>0</v>
      </c>
      <c r="O3407" s="550">
        <v>0</v>
      </c>
      <c r="P3407" s="550">
        <v>0</v>
      </c>
      <c r="Q3407" s="550">
        <v>0</v>
      </c>
      <c r="R3407" s="550">
        <v>19974330</v>
      </c>
    </row>
  </sheetData>
  <autoFilter ref="A5:R3407"/>
  <mergeCells count="8">
    <mergeCell ref="N4:Q4"/>
    <mergeCell ref="R4:R5"/>
    <mergeCell ref="A4:B4"/>
    <mergeCell ref="C4:C5"/>
    <mergeCell ref="D4:J4"/>
    <mergeCell ref="K4:K5"/>
    <mergeCell ref="L4:L5"/>
    <mergeCell ref="M4:M5"/>
  </mergeCells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3"/>
  <sheetViews>
    <sheetView zoomScale="85" zoomScaleNormal="85" workbookViewId="0">
      <pane ySplit="6" topLeftCell="A7" activePane="bottomLeft" state="frozen"/>
      <selection pane="bottomLeft" activeCell="D3" sqref="D3"/>
    </sheetView>
  </sheetViews>
  <sheetFormatPr defaultRowHeight="12.75"/>
  <cols>
    <col min="1" max="1" width="19.28515625" customWidth="1"/>
    <col min="2" max="2" width="24.42578125" customWidth="1"/>
    <col min="3" max="5" width="19.28515625" customWidth="1"/>
    <col min="6" max="9" width="19.28515625" style="151" customWidth="1"/>
    <col min="10" max="18" width="19.28515625" customWidth="1"/>
  </cols>
  <sheetData>
    <row r="1" spans="1:18" ht="23.25">
      <c r="A1" s="1" t="s">
        <v>0</v>
      </c>
    </row>
    <row r="2" spans="1:18">
      <c r="A2" s="2"/>
      <c r="C2" s="244">
        <v>123399037770</v>
      </c>
      <c r="D2" s="244">
        <v>0</v>
      </c>
      <c r="E2" s="244">
        <v>0</v>
      </c>
      <c r="F2" s="245">
        <v>-28583490</v>
      </c>
      <c r="G2" s="245"/>
      <c r="H2" s="245">
        <v>30736974980</v>
      </c>
      <c r="I2" s="245"/>
      <c r="J2" s="245">
        <v>30708391490</v>
      </c>
      <c r="K2" s="245">
        <v>154107429260</v>
      </c>
      <c r="L2" s="245">
        <v>141688065173</v>
      </c>
      <c r="M2" s="245">
        <v>129999129629</v>
      </c>
      <c r="N2" s="246">
        <v>11688935544</v>
      </c>
      <c r="O2" s="244">
        <v>7261000</v>
      </c>
      <c r="P2" s="244">
        <v>0</v>
      </c>
      <c r="Q2" s="244">
        <v>0</v>
      </c>
      <c r="R2" s="244">
        <v>12412103087</v>
      </c>
    </row>
    <row r="3" spans="1:18" ht="18.75">
      <c r="A3" s="3" t="s">
        <v>422</v>
      </c>
      <c r="B3" s="3"/>
      <c r="C3" s="3" t="s">
        <v>423</v>
      </c>
      <c r="D3" s="3"/>
      <c r="E3" s="3"/>
      <c r="F3" s="281"/>
      <c r="G3" s="281"/>
      <c r="M3" s="4"/>
      <c r="N3" s="109"/>
      <c r="R3" s="111">
        <f>R4-R2</f>
        <v>2059796898</v>
      </c>
    </row>
    <row r="4" spans="1:18">
      <c r="C4" s="112">
        <f>SUBTOTAL(9,C8:C423)</f>
        <v>560035901850</v>
      </c>
      <c r="D4" s="112">
        <f t="shared" ref="D4:R4" si="0">SUBTOTAL(9,D8:D423)</f>
        <v>0</v>
      </c>
      <c r="E4" s="112">
        <f t="shared" si="0"/>
        <v>0</v>
      </c>
      <c r="F4" s="108">
        <f t="shared" si="0"/>
        <v>-280000000</v>
      </c>
      <c r="G4" s="108"/>
      <c r="H4" s="108">
        <f t="shared" si="0"/>
        <v>163045403140</v>
      </c>
      <c r="I4" s="108"/>
      <c r="J4" s="112">
        <f t="shared" si="0"/>
        <v>162226031190</v>
      </c>
      <c r="K4" s="112">
        <f t="shared" si="0"/>
        <v>721712930850</v>
      </c>
      <c r="L4" s="112">
        <f t="shared" si="0"/>
        <v>706904725865</v>
      </c>
      <c r="M4" s="112">
        <f t="shared" si="0"/>
        <v>649995648145</v>
      </c>
      <c r="N4" s="112">
        <f t="shared" si="0"/>
        <v>56909077720</v>
      </c>
      <c r="O4" s="112">
        <f t="shared" si="0"/>
        <v>336305000</v>
      </c>
      <c r="P4" s="112">
        <f t="shared" si="0"/>
        <v>0</v>
      </c>
      <c r="Q4" s="112">
        <f t="shared" si="0"/>
        <v>45796306176</v>
      </c>
      <c r="R4" s="112">
        <f t="shared" si="0"/>
        <v>14471899985</v>
      </c>
    </row>
    <row r="5" spans="1:18" ht="12.75" customHeight="1">
      <c r="A5" s="684" t="s">
        <v>424</v>
      </c>
      <c r="B5" s="684"/>
      <c r="C5" s="684" t="s">
        <v>745</v>
      </c>
      <c r="D5" s="684" t="s">
        <v>425</v>
      </c>
      <c r="E5" s="684"/>
      <c r="F5" s="684"/>
      <c r="G5" s="684"/>
      <c r="H5" s="684"/>
      <c r="I5" s="684"/>
      <c r="J5" s="684"/>
      <c r="K5" s="685" t="s">
        <v>746</v>
      </c>
      <c r="L5" s="685" t="s">
        <v>747</v>
      </c>
      <c r="M5" s="685" t="s">
        <v>748</v>
      </c>
      <c r="N5" s="684" t="s">
        <v>426</v>
      </c>
      <c r="O5" s="684"/>
      <c r="P5" s="684"/>
      <c r="Q5" s="684"/>
      <c r="R5" s="684" t="s">
        <v>756</v>
      </c>
    </row>
    <row r="6" spans="1:18">
      <c r="A6" s="238" t="s">
        <v>5</v>
      </c>
      <c r="B6" s="238" t="s">
        <v>1465</v>
      </c>
      <c r="C6" s="684"/>
      <c r="D6" s="278" t="s">
        <v>7</v>
      </c>
      <c r="E6" s="278" t="s">
        <v>8</v>
      </c>
      <c r="F6" s="278" t="s">
        <v>1636</v>
      </c>
      <c r="G6" s="278" t="s">
        <v>1637</v>
      </c>
      <c r="H6" s="278" t="s">
        <v>10</v>
      </c>
      <c r="I6" s="278" t="s">
        <v>1638</v>
      </c>
      <c r="J6" s="278" t="s">
        <v>750</v>
      </c>
      <c r="K6" s="686"/>
      <c r="L6" s="686"/>
      <c r="M6" s="686"/>
      <c r="N6" s="238" t="s">
        <v>11</v>
      </c>
      <c r="O6" s="238" t="s">
        <v>12</v>
      </c>
      <c r="P6" s="8" t="s">
        <v>751</v>
      </c>
      <c r="Q6" s="238" t="s">
        <v>13</v>
      </c>
      <c r="R6" s="684"/>
    </row>
    <row r="7" spans="1:18">
      <c r="A7" s="9" t="s">
        <v>14</v>
      </c>
      <c r="B7" s="9" t="s">
        <v>1473</v>
      </c>
      <c r="C7" s="115">
        <f>SUM(C8,C45,C99,C104,C141,C150,C161,C198,C252,C338,C360,C402,C407)</f>
        <v>112007180370</v>
      </c>
      <c r="D7" s="115">
        <f t="shared" ref="D7:J7" si="1">SUM(D8,D45,D99,D104,D141,D150,D161,D198,D252,D338,D360,D402,D407)</f>
        <v>0</v>
      </c>
      <c r="E7" s="115">
        <f t="shared" si="1"/>
        <v>0</v>
      </c>
      <c r="F7" s="115">
        <f t="shared" si="1"/>
        <v>-56000000</v>
      </c>
      <c r="G7" s="115">
        <f t="shared" si="1"/>
        <v>734023000</v>
      </c>
      <c r="H7" s="115">
        <f t="shared" si="1"/>
        <v>32682280720</v>
      </c>
      <c r="I7" s="115">
        <f t="shared" si="1"/>
        <v>-841897390</v>
      </c>
      <c r="J7" s="115">
        <f t="shared" si="1"/>
        <v>32518406330</v>
      </c>
      <c r="K7" s="115">
        <f t="shared" ref="K7:R7" si="2">SUM(K8,K45,K99,K104,K141,K150,K161,K198,K252,K338,K360,K402,K407)</f>
        <v>144342586170</v>
      </c>
      <c r="L7" s="115">
        <f t="shared" si="2"/>
        <v>141380945173</v>
      </c>
      <c r="M7" s="115">
        <f t="shared" si="2"/>
        <v>129999129629</v>
      </c>
      <c r="N7" s="115">
        <f t="shared" si="2"/>
        <v>11381815544</v>
      </c>
      <c r="O7" s="115">
        <f t="shared" si="2"/>
        <v>67261000</v>
      </c>
      <c r="P7" s="115">
        <f t="shared" si="2"/>
        <v>0</v>
      </c>
      <c r="Q7" s="115">
        <f t="shared" si="2"/>
        <v>11449076544</v>
      </c>
      <c r="R7" s="115">
        <f t="shared" si="2"/>
        <v>2894379997</v>
      </c>
    </row>
    <row r="8" spans="1:18">
      <c r="A8" s="11" t="s">
        <v>1</v>
      </c>
      <c r="B8" s="11" t="s">
        <v>15</v>
      </c>
      <c r="C8" s="117">
        <f>SUM(C9)</f>
        <v>15501947400</v>
      </c>
      <c r="D8" s="117">
        <f t="shared" ref="D8:J8" si="3">SUM(D9)</f>
        <v>0</v>
      </c>
      <c r="E8" s="117">
        <f t="shared" si="3"/>
        <v>0</v>
      </c>
      <c r="F8" s="117">
        <f t="shared" si="3"/>
        <v>0</v>
      </c>
      <c r="G8" s="117">
        <f t="shared" si="3"/>
        <v>0</v>
      </c>
      <c r="H8" s="117">
        <f t="shared" si="3"/>
        <v>0</v>
      </c>
      <c r="I8" s="117">
        <f t="shared" si="3"/>
        <v>0</v>
      </c>
      <c r="J8" s="117">
        <f t="shared" si="3"/>
        <v>0</v>
      </c>
      <c r="K8" s="117">
        <f t="shared" ref="K8:R8" si="4">SUM(K9)</f>
        <v>15501947400</v>
      </c>
      <c r="L8" s="117">
        <f t="shared" si="4"/>
        <v>15034745990</v>
      </c>
      <c r="M8" s="117">
        <f t="shared" si="4"/>
        <v>15034745990</v>
      </c>
      <c r="N8" s="117">
        <f t="shared" si="4"/>
        <v>0</v>
      </c>
      <c r="O8" s="117">
        <f t="shared" si="4"/>
        <v>0</v>
      </c>
      <c r="P8" s="117">
        <f t="shared" si="4"/>
        <v>0</v>
      </c>
      <c r="Q8" s="117">
        <f t="shared" si="4"/>
        <v>0</v>
      </c>
      <c r="R8" s="117">
        <f t="shared" si="4"/>
        <v>467201410</v>
      </c>
    </row>
    <row r="9" spans="1:18">
      <c r="A9" s="12" t="s">
        <v>2</v>
      </c>
      <c r="B9" s="12" t="s">
        <v>1474</v>
      </c>
      <c r="C9" s="119">
        <f>SUM(C10,C13,C17,C20,C23,C26,C29,C35,C39,C42)</f>
        <v>15501947400</v>
      </c>
      <c r="D9" s="119">
        <f t="shared" ref="D9:J9" si="5">SUM(D10,D13,D17,D20,D23,D26,D29,D35,D39,D42)</f>
        <v>0</v>
      </c>
      <c r="E9" s="119">
        <f t="shared" si="5"/>
        <v>0</v>
      </c>
      <c r="F9" s="119">
        <f t="shared" si="5"/>
        <v>0</v>
      </c>
      <c r="G9" s="119">
        <f t="shared" si="5"/>
        <v>0</v>
      </c>
      <c r="H9" s="119">
        <f t="shared" si="5"/>
        <v>0</v>
      </c>
      <c r="I9" s="119">
        <f t="shared" si="5"/>
        <v>0</v>
      </c>
      <c r="J9" s="119">
        <f t="shared" si="5"/>
        <v>0</v>
      </c>
      <c r="K9" s="119">
        <f t="shared" ref="K9:R9" si="6">SUM(K10,K13,K17,K20,K23,K26,K29,K35,K39,K42)</f>
        <v>15501947400</v>
      </c>
      <c r="L9" s="119">
        <f t="shared" si="6"/>
        <v>15034745990</v>
      </c>
      <c r="M9" s="119">
        <f t="shared" si="6"/>
        <v>15034745990</v>
      </c>
      <c r="N9" s="119">
        <f t="shared" si="6"/>
        <v>0</v>
      </c>
      <c r="O9" s="119">
        <f t="shared" si="6"/>
        <v>0</v>
      </c>
      <c r="P9" s="119">
        <f t="shared" si="6"/>
        <v>0</v>
      </c>
      <c r="Q9" s="119">
        <f t="shared" si="6"/>
        <v>0</v>
      </c>
      <c r="R9" s="119">
        <f t="shared" si="6"/>
        <v>467201410</v>
      </c>
    </row>
    <row r="10" spans="1:18">
      <c r="A10" s="13" t="s">
        <v>3</v>
      </c>
      <c r="B10" s="13" t="s">
        <v>1472</v>
      </c>
      <c r="C10" s="120">
        <f>SUM(C11)</f>
        <v>9924355000</v>
      </c>
      <c r="D10" s="120">
        <f t="shared" ref="D10:J11" si="7">SUM(D11)</f>
        <v>0</v>
      </c>
      <c r="E10" s="120">
        <f t="shared" si="7"/>
        <v>0</v>
      </c>
      <c r="F10" s="120">
        <f t="shared" si="7"/>
        <v>0</v>
      </c>
      <c r="G10" s="120">
        <f t="shared" si="7"/>
        <v>0</v>
      </c>
      <c r="H10" s="120">
        <f t="shared" si="7"/>
        <v>0</v>
      </c>
      <c r="I10" s="120">
        <f t="shared" si="7"/>
        <v>0</v>
      </c>
      <c r="J10" s="120">
        <f t="shared" si="7"/>
        <v>0</v>
      </c>
      <c r="K10" s="120">
        <f t="shared" ref="K10:R10" si="8">SUM(K11)</f>
        <v>9924355000</v>
      </c>
      <c r="L10" s="120">
        <f t="shared" si="8"/>
        <v>9924355000</v>
      </c>
      <c r="M10" s="120">
        <f t="shared" si="8"/>
        <v>9924355000</v>
      </c>
      <c r="N10" s="120">
        <f t="shared" si="8"/>
        <v>0</v>
      </c>
      <c r="O10" s="120">
        <f t="shared" si="8"/>
        <v>0</v>
      </c>
      <c r="P10" s="120">
        <f t="shared" si="8"/>
        <v>0</v>
      </c>
      <c r="Q10" s="120">
        <f t="shared" si="8"/>
        <v>0</v>
      </c>
      <c r="R10" s="120">
        <f t="shared" si="8"/>
        <v>0</v>
      </c>
    </row>
    <row r="11" spans="1:18">
      <c r="A11" s="14" t="s">
        <v>16</v>
      </c>
      <c r="B11" s="14" t="s">
        <v>1466</v>
      </c>
      <c r="C11" s="173">
        <f t="shared" ref="C11:R11" si="9">SUM(C12)</f>
        <v>9924355000</v>
      </c>
      <c r="D11" s="173">
        <f t="shared" si="7"/>
        <v>0</v>
      </c>
      <c r="E11" s="173">
        <f t="shared" si="7"/>
        <v>0</v>
      </c>
      <c r="F11" s="173">
        <f t="shared" si="7"/>
        <v>0</v>
      </c>
      <c r="G11" s="173">
        <f t="shared" si="7"/>
        <v>0</v>
      </c>
      <c r="H11" s="173">
        <f t="shared" si="7"/>
        <v>0</v>
      </c>
      <c r="I11" s="173">
        <f t="shared" si="7"/>
        <v>0</v>
      </c>
      <c r="J11" s="173">
        <f t="shared" si="7"/>
        <v>0</v>
      </c>
      <c r="K11" s="173">
        <f t="shared" si="9"/>
        <v>9924355000</v>
      </c>
      <c r="L11" s="173">
        <f t="shared" si="9"/>
        <v>9924355000</v>
      </c>
      <c r="M11" s="173">
        <f t="shared" si="9"/>
        <v>9924355000</v>
      </c>
      <c r="N11" s="173">
        <f t="shared" si="9"/>
        <v>0</v>
      </c>
      <c r="O11" s="173">
        <f t="shared" si="9"/>
        <v>0</v>
      </c>
      <c r="P11" s="173">
        <f t="shared" si="9"/>
        <v>0</v>
      </c>
      <c r="Q11" s="173">
        <f t="shared" si="9"/>
        <v>0</v>
      </c>
      <c r="R11" s="173">
        <f t="shared" si="9"/>
        <v>0</v>
      </c>
    </row>
    <row r="12" spans="1:18">
      <c r="A12" s="9" t="s">
        <v>779</v>
      </c>
      <c r="B12" s="9" t="s">
        <v>902</v>
      </c>
      <c r="C12" s="115">
        <v>9924355000</v>
      </c>
      <c r="D12" s="115"/>
      <c r="E12" s="115"/>
      <c r="F12" s="115"/>
      <c r="G12" s="115"/>
      <c r="H12" s="115"/>
      <c r="I12" s="115"/>
      <c r="J12" s="115">
        <f>SUM(F12:I12)</f>
        <v>0</v>
      </c>
      <c r="K12" s="115">
        <f>C12+J12</f>
        <v>9924355000</v>
      </c>
      <c r="L12" s="115">
        <v>9924355000</v>
      </c>
      <c r="M12" s="115">
        <v>9924355000</v>
      </c>
      <c r="N12" s="272">
        <f>L12-M12</f>
        <v>0</v>
      </c>
      <c r="O12" s="272"/>
      <c r="P12" s="272"/>
      <c r="Q12" s="272">
        <f>SUBTOTAL(9,N12:P12)</f>
        <v>0</v>
      </c>
      <c r="R12" s="115">
        <f>K12-M12-Q12</f>
        <v>0</v>
      </c>
    </row>
    <row r="13" spans="1:18">
      <c r="A13" s="13" t="s">
        <v>3</v>
      </c>
      <c r="B13" s="13" t="s">
        <v>1467</v>
      </c>
      <c r="C13" s="120">
        <f>SUM(C14)</f>
        <v>757540400</v>
      </c>
      <c r="D13" s="120">
        <f t="shared" ref="D13:J13" si="10">SUM(D14)</f>
        <v>0</v>
      </c>
      <c r="E13" s="120">
        <f t="shared" si="10"/>
        <v>0</v>
      </c>
      <c r="F13" s="120">
        <f t="shared" si="10"/>
        <v>0</v>
      </c>
      <c r="G13" s="120">
        <f t="shared" si="10"/>
        <v>0</v>
      </c>
      <c r="H13" s="120">
        <f t="shared" si="10"/>
        <v>0</v>
      </c>
      <c r="I13" s="120">
        <f t="shared" si="10"/>
        <v>0</v>
      </c>
      <c r="J13" s="120">
        <f t="shared" si="10"/>
        <v>0</v>
      </c>
      <c r="K13" s="120">
        <f t="shared" ref="K13:R13" si="11">SUM(K14)</f>
        <v>757540400</v>
      </c>
      <c r="L13" s="120">
        <f t="shared" si="11"/>
        <v>598425190</v>
      </c>
      <c r="M13" s="120">
        <f t="shared" si="11"/>
        <v>598425190</v>
      </c>
      <c r="N13" s="120">
        <f t="shared" si="11"/>
        <v>0</v>
      </c>
      <c r="O13" s="120">
        <f t="shared" si="11"/>
        <v>0</v>
      </c>
      <c r="P13" s="120">
        <f t="shared" si="11"/>
        <v>0</v>
      </c>
      <c r="Q13" s="120">
        <f t="shared" si="11"/>
        <v>0</v>
      </c>
      <c r="R13" s="120">
        <f t="shared" si="11"/>
        <v>159115210</v>
      </c>
    </row>
    <row r="14" spans="1:18">
      <c r="A14" s="14" t="s">
        <v>16</v>
      </c>
      <c r="B14" s="14" t="s">
        <v>1508</v>
      </c>
      <c r="C14" s="173">
        <f>SUM(C15:C16)</f>
        <v>757540400</v>
      </c>
      <c r="D14" s="173">
        <f t="shared" ref="D14:J14" si="12">SUM(D15:D16)</f>
        <v>0</v>
      </c>
      <c r="E14" s="173">
        <f t="shared" si="12"/>
        <v>0</v>
      </c>
      <c r="F14" s="173">
        <f t="shared" si="12"/>
        <v>0</v>
      </c>
      <c r="G14" s="173">
        <f t="shared" si="12"/>
        <v>0</v>
      </c>
      <c r="H14" s="173">
        <f t="shared" si="12"/>
        <v>0</v>
      </c>
      <c r="I14" s="173">
        <f t="shared" si="12"/>
        <v>0</v>
      </c>
      <c r="J14" s="173">
        <f t="shared" si="12"/>
        <v>0</v>
      </c>
      <c r="K14" s="173">
        <f t="shared" ref="K14:R14" si="13">SUM(K15:K16)</f>
        <v>757540400</v>
      </c>
      <c r="L14" s="173">
        <f t="shared" si="13"/>
        <v>598425190</v>
      </c>
      <c r="M14" s="173">
        <f t="shared" si="13"/>
        <v>598425190</v>
      </c>
      <c r="N14" s="173">
        <f t="shared" si="13"/>
        <v>0</v>
      </c>
      <c r="O14" s="173">
        <f t="shared" si="13"/>
        <v>0</v>
      </c>
      <c r="P14" s="173">
        <f t="shared" si="13"/>
        <v>0</v>
      </c>
      <c r="Q14" s="173">
        <f t="shared" si="13"/>
        <v>0</v>
      </c>
      <c r="R14" s="173">
        <f t="shared" si="13"/>
        <v>159115210</v>
      </c>
    </row>
    <row r="15" spans="1:18">
      <c r="A15" s="9" t="s">
        <v>1477</v>
      </c>
      <c r="B15" s="9" t="s">
        <v>1509</v>
      </c>
      <c r="C15" s="115">
        <v>687140400</v>
      </c>
      <c r="D15" s="115"/>
      <c r="E15" s="115"/>
      <c r="F15" s="115"/>
      <c r="G15" s="115"/>
      <c r="H15" s="115"/>
      <c r="I15" s="115"/>
      <c r="J15" s="115">
        <f t="shared" ref="J15:J16" si="14">SUM(F15:I15)</f>
        <v>0</v>
      </c>
      <c r="K15" s="115">
        <f>C15+J15</f>
        <v>687140400</v>
      </c>
      <c r="L15" s="115">
        <v>597425190</v>
      </c>
      <c r="M15" s="115">
        <v>597425190</v>
      </c>
      <c r="N15" s="272">
        <f>L15-M15</f>
        <v>0</v>
      </c>
      <c r="O15" s="272"/>
      <c r="P15" s="272"/>
      <c r="Q15" s="272">
        <f t="shared" ref="Q15:Q16" si="15">SUBTOTAL(9,N15:P15)</f>
        <v>0</v>
      </c>
      <c r="R15" s="115">
        <f>K15-M15-Q15</f>
        <v>89715210</v>
      </c>
    </row>
    <row r="16" spans="1:18">
      <c r="A16" s="9" t="s">
        <v>1477</v>
      </c>
      <c r="B16" s="9" t="s">
        <v>1573</v>
      </c>
      <c r="C16" s="115">
        <v>70400000</v>
      </c>
      <c r="D16" s="115"/>
      <c r="E16" s="115"/>
      <c r="F16" s="115"/>
      <c r="G16" s="115"/>
      <c r="H16" s="115"/>
      <c r="I16" s="115"/>
      <c r="J16" s="115">
        <f t="shared" si="14"/>
        <v>0</v>
      </c>
      <c r="K16" s="115">
        <f>C16+J16</f>
        <v>70400000</v>
      </c>
      <c r="L16" s="115">
        <v>1000000</v>
      </c>
      <c r="M16" s="115">
        <v>1000000</v>
      </c>
      <c r="N16" s="272">
        <f>L16-M16</f>
        <v>0</v>
      </c>
      <c r="O16" s="272"/>
      <c r="P16" s="272"/>
      <c r="Q16" s="272">
        <f t="shared" si="15"/>
        <v>0</v>
      </c>
      <c r="R16" s="115">
        <f>K16-M16-Q16</f>
        <v>69400000</v>
      </c>
    </row>
    <row r="17" spans="1:18">
      <c r="A17" s="13" t="s">
        <v>3</v>
      </c>
      <c r="B17" s="13" t="s">
        <v>1627</v>
      </c>
      <c r="C17" s="120">
        <f>SUM(C18)</f>
        <v>109800000</v>
      </c>
      <c r="D17" s="120">
        <f t="shared" ref="D17:J18" si="16">SUM(D18)</f>
        <v>0</v>
      </c>
      <c r="E17" s="120">
        <f t="shared" si="16"/>
        <v>0</v>
      </c>
      <c r="F17" s="120">
        <f t="shared" si="16"/>
        <v>0</v>
      </c>
      <c r="G17" s="120">
        <f t="shared" si="16"/>
        <v>0</v>
      </c>
      <c r="H17" s="120">
        <f t="shared" si="16"/>
        <v>0</v>
      </c>
      <c r="I17" s="120">
        <f t="shared" si="16"/>
        <v>0</v>
      </c>
      <c r="J17" s="120">
        <f t="shared" si="16"/>
        <v>0</v>
      </c>
      <c r="K17" s="120">
        <f t="shared" ref="K17:R17" si="17">SUM(K18)</f>
        <v>109800000</v>
      </c>
      <c r="L17" s="120">
        <f t="shared" si="17"/>
        <v>84841960</v>
      </c>
      <c r="M17" s="120">
        <f t="shared" si="17"/>
        <v>84841960</v>
      </c>
      <c r="N17" s="120">
        <f t="shared" si="17"/>
        <v>0</v>
      </c>
      <c r="O17" s="120">
        <f t="shared" si="17"/>
        <v>0</v>
      </c>
      <c r="P17" s="120">
        <f t="shared" si="17"/>
        <v>0</v>
      </c>
      <c r="Q17" s="120">
        <f t="shared" si="17"/>
        <v>0</v>
      </c>
      <c r="R17" s="120">
        <f t="shared" si="17"/>
        <v>24958040</v>
      </c>
    </row>
    <row r="18" spans="1:18">
      <c r="A18" s="14" t="s">
        <v>16</v>
      </c>
      <c r="B18" s="14" t="s">
        <v>1505</v>
      </c>
      <c r="C18" s="173">
        <f t="shared" ref="C18:R18" si="18">SUM(C19)</f>
        <v>109800000</v>
      </c>
      <c r="D18" s="173">
        <f t="shared" si="16"/>
        <v>0</v>
      </c>
      <c r="E18" s="173">
        <f t="shared" si="16"/>
        <v>0</v>
      </c>
      <c r="F18" s="173">
        <f t="shared" si="16"/>
        <v>0</v>
      </c>
      <c r="G18" s="173">
        <f t="shared" si="16"/>
        <v>0</v>
      </c>
      <c r="H18" s="173">
        <f t="shared" si="16"/>
        <v>0</v>
      </c>
      <c r="I18" s="173">
        <f t="shared" si="16"/>
        <v>0</v>
      </c>
      <c r="J18" s="173">
        <f t="shared" si="16"/>
        <v>0</v>
      </c>
      <c r="K18" s="173">
        <f t="shared" si="18"/>
        <v>109800000</v>
      </c>
      <c r="L18" s="173">
        <f t="shared" si="18"/>
        <v>84841960</v>
      </c>
      <c r="M18" s="173">
        <f t="shared" si="18"/>
        <v>84841960</v>
      </c>
      <c r="N18" s="173">
        <f t="shared" si="18"/>
        <v>0</v>
      </c>
      <c r="O18" s="173">
        <f t="shared" si="18"/>
        <v>0</v>
      </c>
      <c r="P18" s="173">
        <f t="shared" si="18"/>
        <v>0</v>
      </c>
      <c r="Q18" s="173">
        <f t="shared" si="18"/>
        <v>0</v>
      </c>
      <c r="R18" s="173">
        <f t="shared" si="18"/>
        <v>24958040</v>
      </c>
    </row>
    <row r="19" spans="1:18">
      <c r="A19" s="9" t="s">
        <v>1477</v>
      </c>
      <c r="B19" s="9" t="s">
        <v>1505</v>
      </c>
      <c r="C19" s="115">
        <v>109800000</v>
      </c>
      <c r="D19" s="115"/>
      <c r="E19" s="115"/>
      <c r="F19" s="115"/>
      <c r="G19" s="115"/>
      <c r="H19" s="115"/>
      <c r="I19" s="115"/>
      <c r="J19" s="115">
        <f>SUM(F19:I19)</f>
        <v>0</v>
      </c>
      <c r="K19" s="115">
        <f>C19+J19</f>
        <v>109800000</v>
      </c>
      <c r="L19" s="115">
        <v>84841960</v>
      </c>
      <c r="M19" s="115">
        <v>84841960</v>
      </c>
      <c r="N19" s="272">
        <f>L19-M19</f>
        <v>0</v>
      </c>
      <c r="O19" s="272"/>
      <c r="P19" s="272"/>
      <c r="Q19" s="272">
        <f>SUBTOTAL(9,N19:P19)</f>
        <v>0</v>
      </c>
      <c r="R19" s="115">
        <f>K19-M19-Q19</f>
        <v>24958040</v>
      </c>
    </row>
    <row r="20" spans="1:18">
      <c r="A20" s="13" t="s">
        <v>3</v>
      </c>
      <c r="B20" s="13" t="s">
        <v>1587</v>
      </c>
      <c r="C20" s="120">
        <f>SUM(C21)</f>
        <v>115320000</v>
      </c>
      <c r="D20" s="120">
        <f t="shared" ref="D20:J21" si="19">SUM(D21)</f>
        <v>0</v>
      </c>
      <c r="E20" s="120">
        <f t="shared" si="19"/>
        <v>0</v>
      </c>
      <c r="F20" s="120">
        <f t="shared" si="19"/>
        <v>0</v>
      </c>
      <c r="G20" s="120">
        <f t="shared" si="19"/>
        <v>0</v>
      </c>
      <c r="H20" s="120">
        <f t="shared" si="19"/>
        <v>0</v>
      </c>
      <c r="I20" s="120">
        <f t="shared" si="19"/>
        <v>0</v>
      </c>
      <c r="J20" s="120">
        <f t="shared" si="19"/>
        <v>0</v>
      </c>
      <c r="K20" s="120">
        <f t="shared" ref="K20:R20" si="20">SUM(K21)</f>
        <v>115320000</v>
      </c>
      <c r="L20" s="120">
        <f t="shared" si="20"/>
        <v>45730030</v>
      </c>
      <c r="M20" s="120">
        <f t="shared" si="20"/>
        <v>45730030</v>
      </c>
      <c r="N20" s="120">
        <f t="shared" si="20"/>
        <v>0</v>
      </c>
      <c r="O20" s="120">
        <f t="shared" si="20"/>
        <v>0</v>
      </c>
      <c r="P20" s="120">
        <f t="shared" si="20"/>
        <v>0</v>
      </c>
      <c r="Q20" s="120">
        <f t="shared" si="20"/>
        <v>0</v>
      </c>
      <c r="R20" s="120">
        <f t="shared" si="20"/>
        <v>69589970</v>
      </c>
    </row>
    <row r="21" spans="1:18">
      <c r="A21" s="14" t="s">
        <v>16</v>
      </c>
      <c r="B21" s="14" t="s">
        <v>1508</v>
      </c>
      <c r="C21" s="173">
        <f t="shared" ref="C21:R21" si="21">SUM(C22)</f>
        <v>115320000</v>
      </c>
      <c r="D21" s="173">
        <f t="shared" si="19"/>
        <v>0</v>
      </c>
      <c r="E21" s="173">
        <f t="shared" si="19"/>
        <v>0</v>
      </c>
      <c r="F21" s="173">
        <f t="shared" si="19"/>
        <v>0</v>
      </c>
      <c r="G21" s="173">
        <f t="shared" si="19"/>
        <v>0</v>
      </c>
      <c r="H21" s="173">
        <f t="shared" si="19"/>
        <v>0</v>
      </c>
      <c r="I21" s="173">
        <f t="shared" si="19"/>
        <v>0</v>
      </c>
      <c r="J21" s="173">
        <f t="shared" si="19"/>
        <v>0</v>
      </c>
      <c r="K21" s="173">
        <f t="shared" si="21"/>
        <v>115320000</v>
      </c>
      <c r="L21" s="173">
        <f t="shared" si="21"/>
        <v>45730030</v>
      </c>
      <c r="M21" s="173">
        <f t="shared" si="21"/>
        <v>45730030</v>
      </c>
      <c r="N21" s="173">
        <f t="shared" si="21"/>
        <v>0</v>
      </c>
      <c r="O21" s="173">
        <f t="shared" si="21"/>
        <v>0</v>
      </c>
      <c r="P21" s="173">
        <f t="shared" si="21"/>
        <v>0</v>
      </c>
      <c r="Q21" s="173">
        <f t="shared" si="21"/>
        <v>0</v>
      </c>
      <c r="R21" s="173">
        <f t="shared" si="21"/>
        <v>69589970</v>
      </c>
    </row>
    <row r="22" spans="1:18">
      <c r="A22" s="9" t="s">
        <v>1477</v>
      </c>
      <c r="B22" s="9" t="s">
        <v>1573</v>
      </c>
      <c r="C22" s="115">
        <v>115320000</v>
      </c>
      <c r="D22" s="115"/>
      <c r="E22" s="115"/>
      <c r="F22" s="115"/>
      <c r="G22" s="115"/>
      <c r="H22" s="115"/>
      <c r="I22" s="115"/>
      <c r="J22" s="115">
        <f>SUM(F22:I22)</f>
        <v>0</v>
      </c>
      <c r="K22" s="115">
        <f>C22+J22</f>
        <v>115320000</v>
      </c>
      <c r="L22" s="115">
        <v>45730030</v>
      </c>
      <c r="M22" s="115">
        <v>45730030</v>
      </c>
      <c r="N22" s="272">
        <f>L22-M22</f>
        <v>0</v>
      </c>
      <c r="O22" s="272"/>
      <c r="P22" s="272"/>
      <c r="Q22" s="272">
        <f>SUBTOTAL(9,N22:P22)</f>
        <v>0</v>
      </c>
      <c r="R22" s="115">
        <f>K22-M22-Q22</f>
        <v>69589970</v>
      </c>
    </row>
    <row r="23" spans="1:18">
      <c r="A23" s="13" t="s">
        <v>3</v>
      </c>
      <c r="B23" s="13" t="s">
        <v>1588</v>
      </c>
      <c r="C23" s="120">
        <f>SUM(C24)</f>
        <v>74250000</v>
      </c>
      <c r="D23" s="120">
        <f t="shared" ref="D23:J24" si="22">SUM(D24)</f>
        <v>0</v>
      </c>
      <c r="E23" s="120">
        <f t="shared" si="22"/>
        <v>0</v>
      </c>
      <c r="F23" s="120">
        <f t="shared" si="22"/>
        <v>0</v>
      </c>
      <c r="G23" s="120">
        <f t="shared" si="22"/>
        <v>0</v>
      </c>
      <c r="H23" s="120">
        <f t="shared" si="22"/>
        <v>0</v>
      </c>
      <c r="I23" s="120">
        <f t="shared" si="22"/>
        <v>0</v>
      </c>
      <c r="J23" s="120">
        <f t="shared" si="22"/>
        <v>0</v>
      </c>
      <c r="K23" s="120">
        <f t="shared" ref="K23:R23" si="23">SUM(K24)</f>
        <v>74250000</v>
      </c>
      <c r="L23" s="120">
        <f t="shared" si="23"/>
        <v>52426040</v>
      </c>
      <c r="M23" s="120">
        <f t="shared" si="23"/>
        <v>52426040</v>
      </c>
      <c r="N23" s="120">
        <f t="shared" si="23"/>
        <v>0</v>
      </c>
      <c r="O23" s="120">
        <f t="shared" si="23"/>
        <v>0</v>
      </c>
      <c r="P23" s="120">
        <f t="shared" si="23"/>
        <v>0</v>
      </c>
      <c r="Q23" s="120">
        <f t="shared" si="23"/>
        <v>0</v>
      </c>
      <c r="R23" s="120">
        <f t="shared" si="23"/>
        <v>21823960</v>
      </c>
    </row>
    <row r="24" spans="1:18">
      <c r="A24" s="14" t="s">
        <v>16</v>
      </c>
      <c r="B24" s="14" t="s">
        <v>1476</v>
      </c>
      <c r="C24" s="173">
        <f t="shared" ref="C24:R24" si="24">SUM(C25)</f>
        <v>74250000</v>
      </c>
      <c r="D24" s="173">
        <f t="shared" si="22"/>
        <v>0</v>
      </c>
      <c r="E24" s="173">
        <f t="shared" si="22"/>
        <v>0</v>
      </c>
      <c r="F24" s="173">
        <f t="shared" si="22"/>
        <v>0</v>
      </c>
      <c r="G24" s="173">
        <f t="shared" si="22"/>
        <v>0</v>
      </c>
      <c r="H24" s="173">
        <f t="shared" si="22"/>
        <v>0</v>
      </c>
      <c r="I24" s="173">
        <f t="shared" si="22"/>
        <v>0</v>
      </c>
      <c r="J24" s="173">
        <f t="shared" si="22"/>
        <v>0</v>
      </c>
      <c r="K24" s="173">
        <f t="shared" si="24"/>
        <v>74250000</v>
      </c>
      <c r="L24" s="173">
        <f t="shared" si="24"/>
        <v>52426040</v>
      </c>
      <c r="M24" s="173">
        <f t="shared" si="24"/>
        <v>52426040</v>
      </c>
      <c r="N24" s="173">
        <f t="shared" si="24"/>
        <v>0</v>
      </c>
      <c r="O24" s="173">
        <f t="shared" si="24"/>
        <v>0</v>
      </c>
      <c r="P24" s="173">
        <f t="shared" si="24"/>
        <v>0</v>
      </c>
      <c r="Q24" s="173">
        <f t="shared" si="24"/>
        <v>0</v>
      </c>
      <c r="R24" s="173">
        <f t="shared" si="24"/>
        <v>21823960</v>
      </c>
    </row>
    <row r="25" spans="1:18">
      <c r="A25" s="9" t="s">
        <v>1477</v>
      </c>
      <c r="B25" s="9" t="s">
        <v>1524</v>
      </c>
      <c r="C25" s="115">
        <v>74250000</v>
      </c>
      <c r="D25" s="115"/>
      <c r="E25" s="115"/>
      <c r="F25" s="115"/>
      <c r="G25" s="115"/>
      <c r="H25" s="115"/>
      <c r="I25" s="115"/>
      <c r="J25" s="115">
        <f>SUM(F25:I25)</f>
        <v>0</v>
      </c>
      <c r="K25" s="115">
        <f>C25+J25</f>
        <v>74250000</v>
      </c>
      <c r="L25" s="115">
        <v>52426040</v>
      </c>
      <c r="M25" s="115">
        <v>52426040</v>
      </c>
      <c r="N25" s="272">
        <f>L25-M25</f>
        <v>0</v>
      </c>
      <c r="O25" s="272"/>
      <c r="P25" s="272"/>
      <c r="Q25" s="272">
        <f>SUBTOTAL(9,N25:P25)</f>
        <v>0</v>
      </c>
      <c r="R25" s="115">
        <f>K25-M25-Q25</f>
        <v>21823960</v>
      </c>
    </row>
    <row r="26" spans="1:18">
      <c r="A26" s="13" t="s">
        <v>3</v>
      </c>
      <c r="B26" s="13" t="s">
        <v>1589</v>
      </c>
      <c r="C26" s="120">
        <f>SUM(C27)</f>
        <v>340000000</v>
      </c>
      <c r="D26" s="120">
        <f t="shared" ref="D26:J27" si="25">SUM(D27)</f>
        <v>0</v>
      </c>
      <c r="E26" s="120">
        <f t="shared" si="25"/>
        <v>0</v>
      </c>
      <c r="F26" s="120">
        <f t="shared" si="25"/>
        <v>0</v>
      </c>
      <c r="G26" s="120">
        <f t="shared" si="25"/>
        <v>0</v>
      </c>
      <c r="H26" s="120">
        <f t="shared" si="25"/>
        <v>0</v>
      </c>
      <c r="I26" s="120">
        <f t="shared" si="25"/>
        <v>0</v>
      </c>
      <c r="J26" s="120">
        <f t="shared" si="25"/>
        <v>0</v>
      </c>
      <c r="K26" s="120">
        <f t="shared" ref="K26:R27" si="26">SUM(K27)</f>
        <v>340000000</v>
      </c>
      <c r="L26" s="120">
        <f t="shared" si="26"/>
        <v>340000000</v>
      </c>
      <c r="M26" s="120">
        <f t="shared" si="26"/>
        <v>340000000</v>
      </c>
      <c r="N26" s="120">
        <f t="shared" si="26"/>
        <v>0</v>
      </c>
      <c r="O26" s="120">
        <f t="shared" si="26"/>
        <v>0</v>
      </c>
      <c r="P26" s="120">
        <f t="shared" si="26"/>
        <v>0</v>
      </c>
      <c r="Q26" s="120">
        <f t="shared" si="26"/>
        <v>0</v>
      </c>
      <c r="R26" s="120">
        <f t="shared" si="26"/>
        <v>0</v>
      </c>
    </row>
    <row r="27" spans="1:18">
      <c r="A27" s="14" t="s">
        <v>16</v>
      </c>
      <c r="B27" s="14" t="s">
        <v>1574</v>
      </c>
      <c r="C27" s="173">
        <f>SUM(C28)</f>
        <v>340000000</v>
      </c>
      <c r="D27" s="173">
        <f t="shared" si="25"/>
        <v>0</v>
      </c>
      <c r="E27" s="173">
        <f t="shared" si="25"/>
        <v>0</v>
      </c>
      <c r="F27" s="173">
        <f t="shared" si="25"/>
        <v>0</v>
      </c>
      <c r="G27" s="173">
        <f t="shared" si="25"/>
        <v>0</v>
      </c>
      <c r="H27" s="173">
        <f t="shared" si="25"/>
        <v>0</v>
      </c>
      <c r="I27" s="173">
        <f t="shared" si="25"/>
        <v>0</v>
      </c>
      <c r="J27" s="173">
        <f t="shared" si="25"/>
        <v>0</v>
      </c>
      <c r="K27" s="173">
        <f t="shared" si="26"/>
        <v>340000000</v>
      </c>
      <c r="L27" s="173">
        <f t="shared" si="26"/>
        <v>340000000</v>
      </c>
      <c r="M27" s="173">
        <f t="shared" si="26"/>
        <v>340000000</v>
      </c>
      <c r="N27" s="173">
        <f t="shared" si="26"/>
        <v>0</v>
      </c>
      <c r="O27" s="173">
        <f t="shared" si="26"/>
        <v>0</v>
      </c>
      <c r="P27" s="173">
        <f t="shared" si="26"/>
        <v>0</v>
      </c>
      <c r="Q27" s="173">
        <f t="shared" si="26"/>
        <v>0</v>
      </c>
      <c r="R27" s="173">
        <f t="shared" si="26"/>
        <v>0</v>
      </c>
    </row>
    <row r="28" spans="1:18">
      <c r="A28" s="9" t="s">
        <v>1477</v>
      </c>
      <c r="B28" s="9" t="s">
        <v>1574</v>
      </c>
      <c r="C28" s="115">
        <v>340000000</v>
      </c>
      <c r="D28" s="115"/>
      <c r="E28" s="115"/>
      <c r="F28" s="115"/>
      <c r="G28" s="115"/>
      <c r="H28" s="115"/>
      <c r="I28" s="115"/>
      <c r="J28" s="115">
        <f>SUM(F28:I28)</f>
        <v>0</v>
      </c>
      <c r="K28" s="115">
        <f>C28+J28</f>
        <v>340000000</v>
      </c>
      <c r="L28" s="115">
        <v>340000000</v>
      </c>
      <c r="M28" s="115">
        <v>340000000</v>
      </c>
      <c r="N28" s="272">
        <f>L28-M28</f>
        <v>0</v>
      </c>
      <c r="O28" s="272"/>
      <c r="P28" s="272"/>
      <c r="Q28" s="272">
        <f>SUBTOTAL(9,N28:P28)</f>
        <v>0</v>
      </c>
      <c r="R28" s="115">
        <f>K28-M28-Q28</f>
        <v>0</v>
      </c>
    </row>
    <row r="29" spans="1:18">
      <c r="A29" s="13" t="s">
        <v>3</v>
      </c>
      <c r="B29" s="13" t="s">
        <v>1590</v>
      </c>
      <c r="C29" s="120">
        <f>SUM(C30)</f>
        <v>513908000</v>
      </c>
      <c r="D29" s="120">
        <f t="shared" ref="D29:J29" si="27">SUM(D30)</f>
        <v>0</v>
      </c>
      <c r="E29" s="120">
        <f t="shared" si="27"/>
        <v>0</v>
      </c>
      <c r="F29" s="120">
        <f t="shared" si="27"/>
        <v>0</v>
      </c>
      <c r="G29" s="120">
        <f t="shared" si="27"/>
        <v>0</v>
      </c>
      <c r="H29" s="120">
        <f t="shared" si="27"/>
        <v>0</v>
      </c>
      <c r="I29" s="120">
        <f t="shared" si="27"/>
        <v>0</v>
      </c>
      <c r="J29" s="120">
        <f t="shared" si="27"/>
        <v>0</v>
      </c>
      <c r="K29" s="120">
        <f t="shared" ref="K29:R29" si="28">SUM(K30)</f>
        <v>513908000</v>
      </c>
      <c r="L29" s="120">
        <f t="shared" si="28"/>
        <v>513908000</v>
      </c>
      <c r="M29" s="120">
        <f t="shared" si="28"/>
        <v>513908000</v>
      </c>
      <c r="N29" s="120">
        <f t="shared" si="28"/>
        <v>0</v>
      </c>
      <c r="O29" s="120">
        <f t="shared" si="28"/>
        <v>0</v>
      </c>
      <c r="P29" s="120">
        <f t="shared" si="28"/>
        <v>0</v>
      </c>
      <c r="Q29" s="120">
        <f t="shared" si="28"/>
        <v>0</v>
      </c>
      <c r="R29" s="120">
        <f t="shared" si="28"/>
        <v>0</v>
      </c>
    </row>
    <row r="30" spans="1:18">
      <c r="A30" s="14" t="s">
        <v>16</v>
      </c>
      <c r="B30" s="14" t="s">
        <v>1562</v>
      </c>
      <c r="C30" s="173">
        <f>SUM(C31:C34)</f>
        <v>513908000</v>
      </c>
      <c r="D30" s="173">
        <f t="shared" ref="D30:J30" si="29">SUM(D31:D34)</f>
        <v>0</v>
      </c>
      <c r="E30" s="173">
        <f t="shared" si="29"/>
        <v>0</v>
      </c>
      <c r="F30" s="173">
        <f t="shared" si="29"/>
        <v>0</v>
      </c>
      <c r="G30" s="173">
        <f t="shared" si="29"/>
        <v>0</v>
      </c>
      <c r="H30" s="173">
        <f t="shared" si="29"/>
        <v>0</v>
      </c>
      <c r="I30" s="173">
        <f t="shared" si="29"/>
        <v>0</v>
      </c>
      <c r="J30" s="173">
        <f t="shared" si="29"/>
        <v>0</v>
      </c>
      <c r="K30" s="173">
        <f t="shared" ref="K30:R30" si="30">SUM(K31:K34)</f>
        <v>513908000</v>
      </c>
      <c r="L30" s="173">
        <f t="shared" si="30"/>
        <v>513908000</v>
      </c>
      <c r="M30" s="173">
        <f t="shared" si="30"/>
        <v>513908000</v>
      </c>
      <c r="N30" s="173">
        <f t="shared" si="30"/>
        <v>0</v>
      </c>
      <c r="O30" s="173">
        <f t="shared" si="30"/>
        <v>0</v>
      </c>
      <c r="P30" s="173">
        <f t="shared" si="30"/>
        <v>0</v>
      </c>
      <c r="Q30" s="173">
        <f t="shared" si="30"/>
        <v>0</v>
      </c>
      <c r="R30" s="173">
        <f t="shared" si="30"/>
        <v>0</v>
      </c>
    </row>
    <row r="31" spans="1:18">
      <c r="A31" s="9" t="s">
        <v>1477</v>
      </c>
      <c r="B31" s="9" t="s">
        <v>1563</v>
      </c>
      <c r="C31" s="115">
        <v>234529000</v>
      </c>
      <c r="D31" s="115"/>
      <c r="E31" s="115"/>
      <c r="F31" s="115">
        <v>60399680</v>
      </c>
      <c r="G31" s="115"/>
      <c r="H31" s="115"/>
      <c r="I31" s="115"/>
      <c r="J31" s="115">
        <f t="shared" ref="J31:J34" si="31">SUM(F31:I31)</f>
        <v>60399680</v>
      </c>
      <c r="K31" s="115">
        <f>C31+J31</f>
        <v>294928680</v>
      </c>
      <c r="L31" s="115">
        <v>294928680</v>
      </c>
      <c r="M31" s="115">
        <v>294928680</v>
      </c>
      <c r="N31" s="272">
        <f>L31-M31</f>
        <v>0</v>
      </c>
      <c r="O31" s="272"/>
      <c r="P31" s="272"/>
      <c r="Q31" s="272">
        <f t="shared" ref="Q31:Q34" si="32">SUBTOTAL(9,N31:P31)</f>
        <v>0</v>
      </c>
      <c r="R31" s="115">
        <f>K31-M31-Q31</f>
        <v>0</v>
      </c>
    </row>
    <row r="32" spans="1:18">
      <c r="A32" s="9" t="s">
        <v>1477</v>
      </c>
      <c r="B32" s="9" t="s">
        <v>1564</v>
      </c>
      <c r="C32" s="115">
        <v>169927000</v>
      </c>
      <c r="D32" s="115"/>
      <c r="E32" s="115"/>
      <c r="F32" s="115">
        <v>-83083020</v>
      </c>
      <c r="G32" s="115"/>
      <c r="H32" s="115"/>
      <c r="I32" s="115"/>
      <c r="J32" s="115">
        <f t="shared" si="31"/>
        <v>-83083020</v>
      </c>
      <c r="K32" s="115">
        <f>C32+J32</f>
        <v>86843980</v>
      </c>
      <c r="L32" s="115">
        <v>86843980</v>
      </c>
      <c r="M32" s="115">
        <v>86843980</v>
      </c>
      <c r="N32" s="272">
        <f>L32-M32</f>
        <v>0</v>
      </c>
      <c r="O32" s="272"/>
      <c r="P32" s="272"/>
      <c r="Q32" s="272">
        <f t="shared" si="32"/>
        <v>0</v>
      </c>
      <c r="R32" s="115">
        <f>K32-M32-Q32</f>
        <v>0</v>
      </c>
    </row>
    <row r="33" spans="1:18">
      <c r="A33" s="9" t="s">
        <v>1477</v>
      </c>
      <c r="B33" s="9" t="s">
        <v>1565</v>
      </c>
      <c r="C33" s="115">
        <v>78179000</v>
      </c>
      <c r="D33" s="115"/>
      <c r="E33" s="115"/>
      <c r="F33" s="115">
        <v>21751020</v>
      </c>
      <c r="G33" s="115"/>
      <c r="H33" s="115"/>
      <c r="I33" s="115"/>
      <c r="J33" s="115">
        <f t="shared" si="31"/>
        <v>21751020</v>
      </c>
      <c r="K33" s="115">
        <f>C33+J33</f>
        <v>99930020</v>
      </c>
      <c r="L33" s="115">
        <v>99930020</v>
      </c>
      <c r="M33" s="115">
        <v>99930020</v>
      </c>
      <c r="N33" s="272">
        <f>L33-M33</f>
        <v>0</v>
      </c>
      <c r="O33" s="272"/>
      <c r="P33" s="272"/>
      <c r="Q33" s="272">
        <f t="shared" si="32"/>
        <v>0</v>
      </c>
      <c r="R33" s="115">
        <f>K33-M33-Q33</f>
        <v>0</v>
      </c>
    </row>
    <row r="34" spans="1:18">
      <c r="A34" s="9" t="s">
        <v>1477</v>
      </c>
      <c r="B34" s="9" t="s">
        <v>1566</v>
      </c>
      <c r="C34" s="115">
        <v>31273000</v>
      </c>
      <c r="D34" s="115"/>
      <c r="E34" s="115"/>
      <c r="F34" s="115">
        <v>932320</v>
      </c>
      <c r="G34" s="115"/>
      <c r="H34" s="115"/>
      <c r="I34" s="115"/>
      <c r="J34" s="115">
        <f t="shared" si="31"/>
        <v>932320</v>
      </c>
      <c r="K34" s="115">
        <f>C34+J34</f>
        <v>32205320</v>
      </c>
      <c r="L34" s="115">
        <v>32205320</v>
      </c>
      <c r="M34" s="115">
        <v>32205320</v>
      </c>
      <c r="N34" s="272">
        <f>L34-M34</f>
        <v>0</v>
      </c>
      <c r="O34" s="272"/>
      <c r="P34" s="272"/>
      <c r="Q34" s="272">
        <f t="shared" si="32"/>
        <v>0</v>
      </c>
      <c r="R34" s="115">
        <f>K34-M34-Q34</f>
        <v>0</v>
      </c>
    </row>
    <row r="35" spans="1:18">
      <c r="A35" s="13" t="s">
        <v>1591</v>
      </c>
      <c r="B35" s="13" t="s">
        <v>1592</v>
      </c>
      <c r="C35" s="120">
        <f>SUM(C36)</f>
        <v>3121337000</v>
      </c>
      <c r="D35" s="120">
        <f t="shared" ref="D35:J35" si="33">SUM(D36)</f>
        <v>0</v>
      </c>
      <c r="E35" s="120">
        <f t="shared" si="33"/>
        <v>0</v>
      </c>
      <c r="F35" s="120">
        <f t="shared" si="33"/>
        <v>0</v>
      </c>
      <c r="G35" s="120">
        <f t="shared" si="33"/>
        <v>0</v>
      </c>
      <c r="H35" s="120">
        <f t="shared" si="33"/>
        <v>0</v>
      </c>
      <c r="I35" s="120">
        <f t="shared" si="33"/>
        <v>0</v>
      </c>
      <c r="J35" s="120">
        <f t="shared" si="33"/>
        <v>0</v>
      </c>
      <c r="K35" s="120">
        <f t="shared" ref="K35:R35" si="34">SUM(K36)</f>
        <v>3121337000</v>
      </c>
      <c r="L35" s="120">
        <f t="shared" si="34"/>
        <v>3071807360</v>
      </c>
      <c r="M35" s="120">
        <f t="shared" si="34"/>
        <v>3071807360</v>
      </c>
      <c r="N35" s="120">
        <f t="shared" si="34"/>
        <v>0</v>
      </c>
      <c r="O35" s="120">
        <f t="shared" si="34"/>
        <v>0</v>
      </c>
      <c r="P35" s="120">
        <f t="shared" si="34"/>
        <v>0</v>
      </c>
      <c r="Q35" s="120">
        <f t="shared" si="34"/>
        <v>0</v>
      </c>
      <c r="R35" s="120">
        <f t="shared" si="34"/>
        <v>49529640</v>
      </c>
    </row>
    <row r="36" spans="1:18">
      <c r="A36" s="14" t="s">
        <v>16</v>
      </c>
      <c r="B36" s="14" t="s">
        <v>1592</v>
      </c>
      <c r="C36" s="173">
        <f>SUM(C37:C38)</f>
        <v>3121337000</v>
      </c>
      <c r="D36" s="173">
        <f t="shared" ref="D36:J36" si="35">SUM(D37:D38)</f>
        <v>0</v>
      </c>
      <c r="E36" s="173">
        <f t="shared" si="35"/>
        <v>0</v>
      </c>
      <c r="F36" s="173">
        <f t="shared" si="35"/>
        <v>0</v>
      </c>
      <c r="G36" s="173">
        <f t="shared" si="35"/>
        <v>0</v>
      </c>
      <c r="H36" s="173">
        <f t="shared" si="35"/>
        <v>0</v>
      </c>
      <c r="I36" s="173">
        <f t="shared" si="35"/>
        <v>0</v>
      </c>
      <c r="J36" s="173">
        <f t="shared" si="35"/>
        <v>0</v>
      </c>
      <c r="K36" s="173">
        <f t="shared" ref="K36:R36" si="36">SUM(K37:K38)</f>
        <v>3121337000</v>
      </c>
      <c r="L36" s="173">
        <f t="shared" si="36"/>
        <v>3071807360</v>
      </c>
      <c r="M36" s="173">
        <f t="shared" si="36"/>
        <v>3071807360</v>
      </c>
      <c r="N36" s="173">
        <f t="shared" si="36"/>
        <v>0</v>
      </c>
      <c r="O36" s="173">
        <f t="shared" si="36"/>
        <v>0</v>
      </c>
      <c r="P36" s="173">
        <f t="shared" si="36"/>
        <v>0</v>
      </c>
      <c r="Q36" s="173">
        <f t="shared" si="36"/>
        <v>0</v>
      </c>
      <c r="R36" s="173">
        <f t="shared" si="36"/>
        <v>49529640</v>
      </c>
    </row>
    <row r="37" spans="1:18">
      <c r="A37" s="9" t="s">
        <v>1477</v>
      </c>
      <c r="B37" s="9" t="s">
        <v>1509</v>
      </c>
      <c r="C37" s="115">
        <v>2268498000</v>
      </c>
      <c r="D37" s="115"/>
      <c r="E37" s="115"/>
      <c r="F37" s="115">
        <v>290000000</v>
      </c>
      <c r="G37" s="115"/>
      <c r="H37" s="115"/>
      <c r="I37" s="115"/>
      <c r="J37" s="115">
        <f t="shared" ref="J37:J38" si="37">SUM(F37:I37)</f>
        <v>290000000</v>
      </c>
      <c r="K37" s="115">
        <f>C37+J37</f>
        <v>2558498000</v>
      </c>
      <c r="L37" s="115">
        <v>2557577340</v>
      </c>
      <c r="M37" s="115">
        <v>2557577340</v>
      </c>
      <c r="N37" s="272">
        <f>L37-M37</f>
        <v>0</v>
      </c>
      <c r="O37" s="272"/>
      <c r="P37" s="272"/>
      <c r="Q37" s="272">
        <f t="shared" ref="Q37:Q38" si="38">SUBTOTAL(9,N37:P37)</f>
        <v>0</v>
      </c>
      <c r="R37" s="115">
        <f>K37-M37-Q37</f>
        <v>920660</v>
      </c>
    </row>
    <row r="38" spans="1:18">
      <c r="A38" s="9" t="s">
        <v>1477</v>
      </c>
      <c r="B38" s="9" t="s">
        <v>1573</v>
      </c>
      <c r="C38" s="115">
        <v>852839000</v>
      </c>
      <c r="D38" s="115"/>
      <c r="E38" s="115"/>
      <c r="F38" s="115">
        <v>-290000000</v>
      </c>
      <c r="G38" s="115"/>
      <c r="H38" s="115"/>
      <c r="I38" s="115"/>
      <c r="J38" s="115">
        <f t="shared" si="37"/>
        <v>-290000000</v>
      </c>
      <c r="K38" s="115">
        <f>C38+J38</f>
        <v>562839000</v>
      </c>
      <c r="L38" s="115">
        <v>514230020</v>
      </c>
      <c r="M38" s="115">
        <v>514230020</v>
      </c>
      <c r="N38" s="272">
        <f>L38-M38</f>
        <v>0</v>
      </c>
      <c r="O38" s="272"/>
      <c r="P38" s="272"/>
      <c r="Q38" s="272">
        <f t="shared" si="38"/>
        <v>0</v>
      </c>
      <c r="R38" s="115">
        <f>K38-M38-Q38</f>
        <v>48608980</v>
      </c>
    </row>
    <row r="39" spans="1:18">
      <c r="A39" s="13" t="s">
        <v>3</v>
      </c>
      <c r="B39" s="13" t="s">
        <v>30</v>
      </c>
      <c r="C39" s="120">
        <f>SUM(C40)</f>
        <v>510437000</v>
      </c>
      <c r="D39" s="120">
        <f t="shared" ref="D39:J40" si="39">SUM(D40)</f>
        <v>0</v>
      </c>
      <c r="E39" s="120">
        <f t="shared" si="39"/>
        <v>0</v>
      </c>
      <c r="F39" s="120">
        <f t="shared" si="39"/>
        <v>0</v>
      </c>
      <c r="G39" s="120">
        <f t="shared" si="39"/>
        <v>0</v>
      </c>
      <c r="H39" s="120">
        <f t="shared" si="39"/>
        <v>0</v>
      </c>
      <c r="I39" s="120">
        <f t="shared" si="39"/>
        <v>0</v>
      </c>
      <c r="J39" s="120">
        <f t="shared" si="39"/>
        <v>0</v>
      </c>
      <c r="K39" s="120">
        <f t="shared" ref="K39:R39" si="40">SUM(K40)</f>
        <v>510437000</v>
      </c>
      <c r="L39" s="120">
        <f t="shared" si="40"/>
        <v>376483730</v>
      </c>
      <c r="M39" s="120">
        <f t="shared" si="40"/>
        <v>376483730</v>
      </c>
      <c r="N39" s="120">
        <f t="shared" si="40"/>
        <v>0</v>
      </c>
      <c r="O39" s="120">
        <f t="shared" si="40"/>
        <v>0</v>
      </c>
      <c r="P39" s="120">
        <f t="shared" si="40"/>
        <v>0</v>
      </c>
      <c r="Q39" s="120">
        <f t="shared" si="40"/>
        <v>0</v>
      </c>
      <c r="R39" s="120">
        <f t="shared" si="40"/>
        <v>133953270</v>
      </c>
    </row>
    <row r="40" spans="1:18">
      <c r="A40" s="14" t="s">
        <v>16</v>
      </c>
      <c r="B40" s="14" t="s">
        <v>1592</v>
      </c>
      <c r="C40" s="173">
        <f t="shared" ref="C40:R40" si="41">SUM(C41)</f>
        <v>510437000</v>
      </c>
      <c r="D40" s="173">
        <f t="shared" si="39"/>
        <v>0</v>
      </c>
      <c r="E40" s="173">
        <f t="shared" si="39"/>
        <v>0</v>
      </c>
      <c r="F40" s="173">
        <f t="shared" si="39"/>
        <v>0</v>
      </c>
      <c r="G40" s="173">
        <f t="shared" si="39"/>
        <v>0</v>
      </c>
      <c r="H40" s="173">
        <f t="shared" si="39"/>
        <v>0</v>
      </c>
      <c r="I40" s="173">
        <f t="shared" si="39"/>
        <v>0</v>
      </c>
      <c r="J40" s="173">
        <f t="shared" si="39"/>
        <v>0</v>
      </c>
      <c r="K40" s="173">
        <f t="shared" si="41"/>
        <v>510437000</v>
      </c>
      <c r="L40" s="173">
        <f t="shared" si="41"/>
        <v>376483730</v>
      </c>
      <c r="M40" s="173">
        <f t="shared" si="41"/>
        <v>376483730</v>
      </c>
      <c r="N40" s="173">
        <f t="shared" si="41"/>
        <v>0</v>
      </c>
      <c r="O40" s="173">
        <f t="shared" si="41"/>
        <v>0</v>
      </c>
      <c r="P40" s="173">
        <f t="shared" si="41"/>
        <v>0</v>
      </c>
      <c r="Q40" s="173">
        <f t="shared" si="41"/>
        <v>0</v>
      </c>
      <c r="R40" s="173">
        <f t="shared" si="41"/>
        <v>133953270</v>
      </c>
    </row>
    <row r="41" spans="1:18">
      <c r="A41" s="9" t="s">
        <v>1477</v>
      </c>
      <c r="B41" s="9" t="s">
        <v>1573</v>
      </c>
      <c r="C41" s="115">
        <v>510437000</v>
      </c>
      <c r="D41" s="115"/>
      <c r="E41" s="115"/>
      <c r="F41" s="115"/>
      <c r="G41" s="115"/>
      <c r="H41" s="115"/>
      <c r="I41" s="115"/>
      <c r="J41" s="115">
        <f>SUM(F41:I41)</f>
        <v>0</v>
      </c>
      <c r="K41" s="115">
        <f>C41+J41</f>
        <v>510437000</v>
      </c>
      <c r="L41" s="115">
        <v>376483730</v>
      </c>
      <c r="M41" s="115">
        <v>376483730</v>
      </c>
      <c r="N41" s="272">
        <f>L41-M41</f>
        <v>0</v>
      </c>
      <c r="O41" s="272"/>
      <c r="P41" s="272"/>
      <c r="Q41" s="272">
        <f>SUBTOTAL(9,N41:P41)</f>
        <v>0</v>
      </c>
      <c r="R41" s="115">
        <f>K41-M41-Q41</f>
        <v>133953270</v>
      </c>
    </row>
    <row r="42" spans="1:18">
      <c r="A42" s="13" t="s">
        <v>3</v>
      </c>
      <c r="B42" s="13" t="s">
        <v>1593</v>
      </c>
      <c r="C42" s="120">
        <f>SUM(C43)</f>
        <v>35000000</v>
      </c>
      <c r="D42" s="120">
        <f t="shared" ref="D42:J43" si="42">SUM(D43)</f>
        <v>0</v>
      </c>
      <c r="E42" s="120">
        <f t="shared" si="42"/>
        <v>0</v>
      </c>
      <c r="F42" s="120">
        <f t="shared" si="42"/>
        <v>0</v>
      </c>
      <c r="G42" s="120">
        <f t="shared" si="42"/>
        <v>0</v>
      </c>
      <c r="H42" s="120">
        <f t="shared" si="42"/>
        <v>0</v>
      </c>
      <c r="I42" s="120">
        <f t="shared" si="42"/>
        <v>0</v>
      </c>
      <c r="J42" s="120">
        <f t="shared" si="42"/>
        <v>0</v>
      </c>
      <c r="K42" s="120">
        <f t="shared" ref="K42:R42" si="43">SUM(K43)</f>
        <v>35000000</v>
      </c>
      <c r="L42" s="120">
        <f t="shared" si="43"/>
        <v>26768680</v>
      </c>
      <c r="M42" s="120">
        <f t="shared" si="43"/>
        <v>26768680</v>
      </c>
      <c r="N42" s="120">
        <f t="shared" si="43"/>
        <v>0</v>
      </c>
      <c r="O42" s="120">
        <f t="shared" si="43"/>
        <v>0</v>
      </c>
      <c r="P42" s="120">
        <f t="shared" si="43"/>
        <v>0</v>
      </c>
      <c r="Q42" s="120">
        <f t="shared" si="43"/>
        <v>0</v>
      </c>
      <c r="R42" s="120">
        <f t="shared" si="43"/>
        <v>8231320</v>
      </c>
    </row>
    <row r="43" spans="1:18">
      <c r="A43" s="14" t="s">
        <v>16</v>
      </c>
      <c r="B43" s="14" t="s">
        <v>1514</v>
      </c>
      <c r="C43" s="173">
        <f t="shared" ref="C43:R43" si="44">SUM(C44)</f>
        <v>35000000</v>
      </c>
      <c r="D43" s="173">
        <f t="shared" si="42"/>
        <v>0</v>
      </c>
      <c r="E43" s="173">
        <f t="shared" si="42"/>
        <v>0</v>
      </c>
      <c r="F43" s="173">
        <f t="shared" si="42"/>
        <v>0</v>
      </c>
      <c r="G43" s="173">
        <f t="shared" si="42"/>
        <v>0</v>
      </c>
      <c r="H43" s="173">
        <f t="shared" si="42"/>
        <v>0</v>
      </c>
      <c r="I43" s="173">
        <f t="shared" si="42"/>
        <v>0</v>
      </c>
      <c r="J43" s="173">
        <f t="shared" si="42"/>
        <v>0</v>
      </c>
      <c r="K43" s="173">
        <f t="shared" si="44"/>
        <v>35000000</v>
      </c>
      <c r="L43" s="173">
        <f t="shared" si="44"/>
        <v>26768680</v>
      </c>
      <c r="M43" s="173">
        <f t="shared" si="44"/>
        <v>26768680</v>
      </c>
      <c r="N43" s="173">
        <f t="shared" si="44"/>
        <v>0</v>
      </c>
      <c r="O43" s="173">
        <f t="shared" si="44"/>
        <v>0</v>
      </c>
      <c r="P43" s="173">
        <f t="shared" si="44"/>
        <v>0</v>
      </c>
      <c r="Q43" s="173">
        <f t="shared" si="44"/>
        <v>0</v>
      </c>
      <c r="R43" s="173">
        <f t="shared" si="44"/>
        <v>8231320</v>
      </c>
    </row>
    <row r="44" spans="1:18">
      <c r="A44" s="9" t="s">
        <v>1477</v>
      </c>
      <c r="B44" s="9" t="s">
        <v>1516</v>
      </c>
      <c r="C44" s="115">
        <v>35000000</v>
      </c>
      <c r="D44" s="115"/>
      <c r="E44" s="115"/>
      <c r="F44" s="115"/>
      <c r="G44" s="115"/>
      <c r="H44" s="115"/>
      <c r="I44" s="115"/>
      <c r="J44" s="115">
        <f>SUM(F44:I44)</f>
        <v>0</v>
      </c>
      <c r="K44" s="115">
        <f>C44+J44</f>
        <v>35000000</v>
      </c>
      <c r="L44" s="115">
        <v>26768680</v>
      </c>
      <c r="M44" s="115">
        <v>26768680</v>
      </c>
      <c r="N44" s="272">
        <f>L44-M44</f>
        <v>0</v>
      </c>
      <c r="O44" s="272"/>
      <c r="P44" s="272"/>
      <c r="Q44" s="272">
        <f>SUBTOTAL(9,N44:P44)</f>
        <v>0</v>
      </c>
      <c r="R44" s="115">
        <f>K44-M44-Q44</f>
        <v>8231320</v>
      </c>
    </row>
    <row r="45" spans="1:18">
      <c r="A45" s="11" t="s">
        <v>1</v>
      </c>
      <c r="B45" s="11" t="s">
        <v>1594</v>
      </c>
      <c r="C45" s="117">
        <f t="shared" ref="C45:R45" si="45">SUM(C82,C46)</f>
        <v>130979000</v>
      </c>
      <c r="D45" s="117">
        <f t="shared" si="45"/>
        <v>0</v>
      </c>
      <c r="E45" s="117">
        <f t="shared" si="45"/>
        <v>0</v>
      </c>
      <c r="F45" s="117">
        <f t="shared" si="45"/>
        <v>0</v>
      </c>
      <c r="G45" s="117">
        <f t="shared" si="45"/>
        <v>0</v>
      </c>
      <c r="H45" s="117">
        <f t="shared" si="45"/>
        <v>0</v>
      </c>
      <c r="I45" s="117">
        <f t="shared" si="45"/>
        <v>0</v>
      </c>
      <c r="J45" s="117">
        <f t="shared" si="45"/>
        <v>0</v>
      </c>
      <c r="K45" s="117">
        <f t="shared" si="45"/>
        <v>130979000</v>
      </c>
      <c r="L45" s="117">
        <f t="shared" si="45"/>
        <v>125768560</v>
      </c>
      <c r="M45" s="117">
        <f t="shared" si="45"/>
        <v>125768560</v>
      </c>
      <c r="N45" s="117">
        <f t="shared" si="45"/>
        <v>0</v>
      </c>
      <c r="O45" s="117">
        <f t="shared" si="45"/>
        <v>0</v>
      </c>
      <c r="P45" s="117">
        <f t="shared" si="45"/>
        <v>0</v>
      </c>
      <c r="Q45" s="117">
        <f t="shared" si="45"/>
        <v>0</v>
      </c>
      <c r="R45" s="117">
        <f t="shared" si="45"/>
        <v>5210440</v>
      </c>
    </row>
    <row r="46" spans="1:18">
      <c r="A46" s="12" t="s">
        <v>2</v>
      </c>
      <c r="B46" s="12" t="s">
        <v>1595</v>
      </c>
      <c r="C46" s="119">
        <f t="shared" ref="C46:R46" si="46">SUM(C47,C59,C70)</f>
        <v>120306000</v>
      </c>
      <c r="D46" s="119">
        <f t="shared" si="46"/>
        <v>0</v>
      </c>
      <c r="E46" s="119">
        <f t="shared" si="46"/>
        <v>0</v>
      </c>
      <c r="F46" s="119">
        <f t="shared" si="46"/>
        <v>0</v>
      </c>
      <c r="G46" s="119">
        <f t="shared" si="46"/>
        <v>0</v>
      </c>
      <c r="H46" s="119">
        <f t="shared" si="46"/>
        <v>0</v>
      </c>
      <c r="I46" s="119">
        <f t="shared" si="46"/>
        <v>0</v>
      </c>
      <c r="J46" s="119">
        <f t="shared" si="46"/>
        <v>0</v>
      </c>
      <c r="K46" s="119">
        <f t="shared" si="46"/>
        <v>120306000</v>
      </c>
      <c r="L46" s="119">
        <f t="shared" si="46"/>
        <v>116379870</v>
      </c>
      <c r="M46" s="119">
        <f t="shared" si="46"/>
        <v>116379870</v>
      </c>
      <c r="N46" s="119">
        <f t="shared" si="46"/>
        <v>0</v>
      </c>
      <c r="O46" s="119">
        <f t="shared" si="46"/>
        <v>0</v>
      </c>
      <c r="P46" s="119">
        <f t="shared" si="46"/>
        <v>0</v>
      </c>
      <c r="Q46" s="119">
        <f t="shared" si="46"/>
        <v>0</v>
      </c>
      <c r="R46" s="119">
        <f t="shared" si="46"/>
        <v>3926130</v>
      </c>
    </row>
    <row r="47" spans="1:18">
      <c r="A47" s="13" t="s">
        <v>3</v>
      </c>
      <c r="B47" s="13" t="s">
        <v>1596</v>
      </c>
      <c r="C47" s="120">
        <f>SUM(C48,C50,C52,C54,C56)</f>
        <v>81279000</v>
      </c>
      <c r="D47" s="120">
        <f t="shared" ref="D47:J47" si="47">SUM(D48,D50,D52,D54,D56)</f>
        <v>0</v>
      </c>
      <c r="E47" s="120">
        <f t="shared" si="47"/>
        <v>0</v>
      </c>
      <c r="F47" s="120">
        <f t="shared" si="47"/>
        <v>0</v>
      </c>
      <c r="G47" s="120">
        <f t="shared" si="47"/>
        <v>0</v>
      </c>
      <c r="H47" s="120">
        <f t="shared" si="47"/>
        <v>0</v>
      </c>
      <c r="I47" s="120">
        <f t="shared" si="47"/>
        <v>0</v>
      </c>
      <c r="J47" s="120">
        <f t="shared" si="47"/>
        <v>0</v>
      </c>
      <c r="K47" s="120">
        <f t="shared" ref="K47:R47" si="48">SUM(K48,K50,K52,K54,K56)</f>
        <v>81279000</v>
      </c>
      <c r="L47" s="120">
        <f t="shared" si="48"/>
        <v>79039540</v>
      </c>
      <c r="M47" s="120">
        <f t="shared" si="48"/>
        <v>79039540</v>
      </c>
      <c r="N47" s="120">
        <f t="shared" si="48"/>
        <v>0</v>
      </c>
      <c r="O47" s="120">
        <f t="shared" si="48"/>
        <v>0</v>
      </c>
      <c r="P47" s="120">
        <f t="shared" si="48"/>
        <v>0</v>
      </c>
      <c r="Q47" s="120">
        <f t="shared" si="48"/>
        <v>0</v>
      </c>
      <c r="R47" s="120">
        <f t="shared" si="48"/>
        <v>2239460</v>
      </c>
    </row>
    <row r="48" spans="1:18">
      <c r="A48" s="14" t="s">
        <v>16</v>
      </c>
      <c r="B48" s="14" t="s">
        <v>1476</v>
      </c>
      <c r="C48" s="173">
        <f t="shared" ref="C48:R48" si="49">SUM(C49)</f>
        <v>3780000</v>
      </c>
      <c r="D48" s="173">
        <f t="shared" si="49"/>
        <v>0</v>
      </c>
      <c r="E48" s="173">
        <f t="shared" si="49"/>
        <v>0</v>
      </c>
      <c r="F48" s="173">
        <f t="shared" si="49"/>
        <v>0</v>
      </c>
      <c r="G48" s="173">
        <f t="shared" si="49"/>
        <v>0</v>
      </c>
      <c r="H48" s="173">
        <f t="shared" si="49"/>
        <v>0</v>
      </c>
      <c r="I48" s="173">
        <f t="shared" si="49"/>
        <v>0</v>
      </c>
      <c r="J48" s="173">
        <f t="shared" si="49"/>
        <v>0</v>
      </c>
      <c r="K48" s="173">
        <f t="shared" si="49"/>
        <v>3780000</v>
      </c>
      <c r="L48" s="173">
        <f t="shared" si="49"/>
        <v>2747400</v>
      </c>
      <c r="M48" s="173">
        <f t="shared" si="49"/>
        <v>2747400</v>
      </c>
      <c r="N48" s="173">
        <f t="shared" si="49"/>
        <v>0</v>
      </c>
      <c r="O48" s="173">
        <f t="shared" si="49"/>
        <v>0</v>
      </c>
      <c r="P48" s="173">
        <f t="shared" si="49"/>
        <v>0</v>
      </c>
      <c r="Q48" s="173">
        <f t="shared" si="49"/>
        <v>0</v>
      </c>
      <c r="R48" s="173">
        <f t="shared" si="49"/>
        <v>1032600</v>
      </c>
    </row>
    <row r="49" spans="1:18">
      <c r="A49" s="9" t="s">
        <v>1477</v>
      </c>
      <c r="B49" s="9" t="s">
        <v>1478</v>
      </c>
      <c r="C49" s="115">
        <v>3780000</v>
      </c>
      <c r="D49" s="115"/>
      <c r="E49" s="115"/>
      <c r="F49" s="115"/>
      <c r="G49" s="115"/>
      <c r="H49" s="115"/>
      <c r="I49" s="115"/>
      <c r="J49" s="115">
        <f>SUM(F49:I49)</f>
        <v>0</v>
      </c>
      <c r="K49" s="115">
        <f>C49+J49</f>
        <v>3780000</v>
      </c>
      <c r="L49" s="115">
        <v>2747400</v>
      </c>
      <c r="M49" s="115">
        <v>2747400</v>
      </c>
      <c r="N49" s="272">
        <f>L49-M49</f>
        <v>0</v>
      </c>
      <c r="O49" s="272"/>
      <c r="P49" s="272"/>
      <c r="Q49" s="272">
        <f>SUBTOTAL(9,N49:P49)</f>
        <v>0</v>
      </c>
      <c r="R49" s="115">
        <f>K49-M49-Q49</f>
        <v>1032600</v>
      </c>
    </row>
    <row r="50" spans="1:18">
      <c r="A50" s="14" t="s">
        <v>16</v>
      </c>
      <c r="B50" s="14" t="s">
        <v>1480</v>
      </c>
      <c r="C50" s="173">
        <f t="shared" ref="C50:R50" si="50">SUM(C51)</f>
        <v>16750000</v>
      </c>
      <c r="D50" s="173">
        <f t="shared" si="50"/>
        <v>0</v>
      </c>
      <c r="E50" s="173">
        <f t="shared" si="50"/>
        <v>0</v>
      </c>
      <c r="F50" s="173">
        <f t="shared" si="50"/>
        <v>0</v>
      </c>
      <c r="G50" s="173">
        <f t="shared" si="50"/>
        <v>0</v>
      </c>
      <c r="H50" s="173">
        <f t="shared" si="50"/>
        <v>0</v>
      </c>
      <c r="I50" s="173">
        <f t="shared" si="50"/>
        <v>0</v>
      </c>
      <c r="J50" s="173">
        <f t="shared" si="50"/>
        <v>0</v>
      </c>
      <c r="K50" s="173">
        <f t="shared" si="50"/>
        <v>16750000</v>
      </c>
      <c r="L50" s="173">
        <f t="shared" si="50"/>
        <v>16729940</v>
      </c>
      <c r="M50" s="173">
        <f t="shared" si="50"/>
        <v>16729940</v>
      </c>
      <c r="N50" s="173">
        <f t="shared" si="50"/>
        <v>0</v>
      </c>
      <c r="O50" s="173">
        <f t="shared" si="50"/>
        <v>0</v>
      </c>
      <c r="P50" s="173">
        <f t="shared" si="50"/>
        <v>0</v>
      </c>
      <c r="Q50" s="173">
        <f t="shared" si="50"/>
        <v>0</v>
      </c>
      <c r="R50" s="173">
        <f t="shared" si="50"/>
        <v>20060</v>
      </c>
    </row>
    <row r="51" spans="1:18">
      <c r="A51" s="9" t="s">
        <v>1477</v>
      </c>
      <c r="B51" s="9" t="s">
        <v>1481</v>
      </c>
      <c r="C51" s="115">
        <v>16750000</v>
      </c>
      <c r="D51" s="115"/>
      <c r="E51" s="115"/>
      <c r="F51" s="115"/>
      <c r="G51" s="115"/>
      <c r="H51" s="115"/>
      <c r="I51" s="115"/>
      <c r="J51" s="115">
        <f>SUM(F51:I51)</f>
        <v>0</v>
      </c>
      <c r="K51" s="115">
        <f>C51+J51</f>
        <v>16750000</v>
      </c>
      <c r="L51" s="115">
        <v>16729940</v>
      </c>
      <c r="M51" s="115">
        <v>16729940</v>
      </c>
      <c r="N51" s="272">
        <f>L51-M51</f>
        <v>0</v>
      </c>
      <c r="O51" s="272"/>
      <c r="P51" s="272"/>
      <c r="Q51" s="272">
        <f>SUBTOTAL(9,N51:P51)</f>
        <v>0</v>
      </c>
      <c r="R51" s="115">
        <f>K51-M51-Q51</f>
        <v>20060</v>
      </c>
    </row>
    <row r="52" spans="1:18">
      <c r="A52" s="14" t="s">
        <v>16</v>
      </c>
      <c r="B52" s="14" t="s">
        <v>1514</v>
      </c>
      <c r="C52" s="173">
        <f t="shared" ref="C52:R52" si="51">SUM(C53)</f>
        <v>8400000</v>
      </c>
      <c r="D52" s="173">
        <f t="shared" si="51"/>
        <v>0</v>
      </c>
      <c r="E52" s="173">
        <f t="shared" si="51"/>
        <v>0</v>
      </c>
      <c r="F52" s="173">
        <f t="shared" si="51"/>
        <v>0</v>
      </c>
      <c r="G52" s="173">
        <f t="shared" si="51"/>
        <v>0</v>
      </c>
      <c r="H52" s="173">
        <f t="shared" si="51"/>
        <v>0</v>
      </c>
      <c r="I52" s="173">
        <f t="shared" si="51"/>
        <v>0</v>
      </c>
      <c r="J52" s="173">
        <f t="shared" si="51"/>
        <v>0</v>
      </c>
      <c r="K52" s="173">
        <f t="shared" si="51"/>
        <v>8400000</v>
      </c>
      <c r="L52" s="173">
        <f t="shared" si="51"/>
        <v>8323420</v>
      </c>
      <c r="M52" s="173">
        <f t="shared" si="51"/>
        <v>8323420</v>
      </c>
      <c r="N52" s="173">
        <f t="shared" si="51"/>
        <v>0</v>
      </c>
      <c r="O52" s="173">
        <f t="shared" si="51"/>
        <v>0</v>
      </c>
      <c r="P52" s="173">
        <f t="shared" si="51"/>
        <v>0</v>
      </c>
      <c r="Q52" s="173">
        <f t="shared" si="51"/>
        <v>0</v>
      </c>
      <c r="R52" s="173">
        <f t="shared" si="51"/>
        <v>76580</v>
      </c>
    </row>
    <row r="53" spans="1:18">
      <c r="A53" s="9" t="s">
        <v>1477</v>
      </c>
      <c r="B53" s="9" t="s">
        <v>1516</v>
      </c>
      <c r="C53" s="115">
        <v>8400000</v>
      </c>
      <c r="D53" s="115"/>
      <c r="E53" s="115"/>
      <c r="F53" s="115"/>
      <c r="G53" s="115"/>
      <c r="H53" s="115"/>
      <c r="I53" s="115"/>
      <c r="J53" s="115">
        <f>SUM(F53:I53)</f>
        <v>0</v>
      </c>
      <c r="K53" s="115">
        <f>C53+J53</f>
        <v>8400000</v>
      </c>
      <c r="L53" s="115">
        <v>8323420</v>
      </c>
      <c r="M53" s="115">
        <v>8323420</v>
      </c>
      <c r="N53" s="272">
        <f>L53-M53</f>
        <v>0</v>
      </c>
      <c r="O53" s="272"/>
      <c r="P53" s="272"/>
      <c r="Q53" s="272">
        <f>SUBTOTAL(9,N53:P53)</f>
        <v>0</v>
      </c>
      <c r="R53" s="115">
        <f>K53-M53-Q53</f>
        <v>76580</v>
      </c>
    </row>
    <row r="54" spans="1:18">
      <c r="A54" s="14" t="s">
        <v>16</v>
      </c>
      <c r="B54" s="14" t="s">
        <v>1485</v>
      </c>
      <c r="C54" s="173">
        <f t="shared" ref="C54:R54" si="52">SUM(C55)</f>
        <v>2500000</v>
      </c>
      <c r="D54" s="173">
        <f t="shared" si="52"/>
        <v>0</v>
      </c>
      <c r="E54" s="173">
        <f t="shared" si="52"/>
        <v>0</v>
      </c>
      <c r="F54" s="173">
        <f t="shared" si="52"/>
        <v>0</v>
      </c>
      <c r="G54" s="173">
        <f t="shared" si="52"/>
        <v>0</v>
      </c>
      <c r="H54" s="173">
        <f t="shared" si="52"/>
        <v>0</v>
      </c>
      <c r="I54" s="173">
        <f t="shared" si="52"/>
        <v>0</v>
      </c>
      <c r="J54" s="173">
        <f t="shared" si="52"/>
        <v>0</v>
      </c>
      <c r="K54" s="173">
        <f t="shared" si="52"/>
        <v>2500000</v>
      </c>
      <c r="L54" s="173">
        <f t="shared" si="52"/>
        <v>2297200</v>
      </c>
      <c r="M54" s="173">
        <f t="shared" si="52"/>
        <v>2297200</v>
      </c>
      <c r="N54" s="173">
        <f t="shared" si="52"/>
        <v>0</v>
      </c>
      <c r="O54" s="173">
        <f t="shared" si="52"/>
        <v>0</v>
      </c>
      <c r="P54" s="173">
        <f t="shared" si="52"/>
        <v>0</v>
      </c>
      <c r="Q54" s="173">
        <f t="shared" si="52"/>
        <v>0</v>
      </c>
      <c r="R54" s="173">
        <f t="shared" si="52"/>
        <v>202800</v>
      </c>
    </row>
    <row r="55" spans="1:18">
      <c r="A55" s="9" t="s">
        <v>1477</v>
      </c>
      <c r="B55" s="9" t="s">
        <v>1486</v>
      </c>
      <c r="C55" s="115">
        <v>2500000</v>
      </c>
      <c r="D55" s="115"/>
      <c r="E55" s="115"/>
      <c r="F55" s="115"/>
      <c r="G55" s="115"/>
      <c r="H55" s="115"/>
      <c r="I55" s="115"/>
      <c r="J55" s="115">
        <f>SUM(F55:I55)</f>
        <v>0</v>
      </c>
      <c r="K55" s="115">
        <f>C55+J55</f>
        <v>2500000</v>
      </c>
      <c r="L55" s="115">
        <v>2297200</v>
      </c>
      <c r="M55" s="115">
        <v>2297200</v>
      </c>
      <c r="N55" s="272">
        <f>L55-M55</f>
        <v>0</v>
      </c>
      <c r="O55" s="272"/>
      <c r="P55" s="272"/>
      <c r="Q55" s="272">
        <f>SUBTOTAL(9,N55:P55)</f>
        <v>0</v>
      </c>
      <c r="R55" s="115">
        <f>K55-M55-Q55</f>
        <v>202800</v>
      </c>
    </row>
    <row r="56" spans="1:18">
      <c r="A56" s="14" t="s">
        <v>16</v>
      </c>
      <c r="B56" s="14" t="s">
        <v>1487</v>
      </c>
      <c r="C56" s="173">
        <f>SUM(C57:C58)</f>
        <v>49849000</v>
      </c>
      <c r="D56" s="173">
        <f t="shared" ref="D56:J56" si="53">SUM(D57:D58)</f>
        <v>0</v>
      </c>
      <c r="E56" s="173">
        <f t="shared" si="53"/>
        <v>0</v>
      </c>
      <c r="F56" s="173">
        <f t="shared" si="53"/>
        <v>0</v>
      </c>
      <c r="G56" s="173">
        <f t="shared" si="53"/>
        <v>0</v>
      </c>
      <c r="H56" s="173">
        <f t="shared" si="53"/>
        <v>0</v>
      </c>
      <c r="I56" s="173">
        <f t="shared" si="53"/>
        <v>0</v>
      </c>
      <c r="J56" s="173">
        <f t="shared" si="53"/>
        <v>0</v>
      </c>
      <c r="K56" s="173">
        <f t="shared" ref="K56:R56" si="54">SUM(K57:K58)</f>
        <v>49849000</v>
      </c>
      <c r="L56" s="173">
        <f t="shared" si="54"/>
        <v>48941580</v>
      </c>
      <c r="M56" s="173">
        <f t="shared" si="54"/>
        <v>48941580</v>
      </c>
      <c r="N56" s="173">
        <f t="shared" si="54"/>
        <v>0</v>
      </c>
      <c r="O56" s="173">
        <f t="shared" si="54"/>
        <v>0</v>
      </c>
      <c r="P56" s="173">
        <f t="shared" si="54"/>
        <v>0</v>
      </c>
      <c r="Q56" s="173">
        <f t="shared" si="54"/>
        <v>0</v>
      </c>
      <c r="R56" s="173">
        <f t="shared" si="54"/>
        <v>907420</v>
      </c>
    </row>
    <row r="57" spans="1:18">
      <c r="A57" s="9" t="s">
        <v>1477</v>
      </c>
      <c r="B57" s="9" t="s">
        <v>1488</v>
      </c>
      <c r="C57" s="115">
        <v>38350000</v>
      </c>
      <c r="D57" s="115"/>
      <c r="E57" s="115"/>
      <c r="F57" s="115">
        <v>985300</v>
      </c>
      <c r="G57" s="115"/>
      <c r="H57" s="115"/>
      <c r="I57" s="115"/>
      <c r="J57" s="115">
        <f t="shared" ref="J57:J58" si="55">SUM(F57:I57)</f>
        <v>985300</v>
      </c>
      <c r="K57" s="115">
        <f>C57+J57</f>
        <v>39335300</v>
      </c>
      <c r="L57" s="115">
        <v>38427880</v>
      </c>
      <c r="M57" s="115">
        <v>38427880</v>
      </c>
      <c r="N57" s="272">
        <f>L57-M57</f>
        <v>0</v>
      </c>
      <c r="O57" s="272"/>
      <c r="P57" s="272"/>
      <c r="Q57" s="272">
        <f t="shared" ref="Q57:Q58" si="56">SUBTOTAL(9,N57:P57)</f>
        <v>0</v>
      </c>
      <c r="R57" s="115">
        <f>K57-M57-Q57</f>
        <v>907420</v>
      </c>
    </row>
    <row r="58" spans="1:18">
      <c r="A58" s="9" t="s">
        <v>1477</v>
      </c>
      <c r="B58" s="9" t="s">
        <v>1597</v>
      </c>
      <c r="C58" s="115">
        <v>11499000</v>
      </c>
      <c r="D58" s="115"/>
      <c r="E58" s="115"/>
      <c r="F58" s="115">
        <v>-985300</v>
      </c>
      <c r="G58" s="115"/>
      <c r="H58" s="115"/>
      <c r="I58" s="115"/>
      <c r="J58" s="115">
        <f t="shared" si="55"/>
        <v>-985300</v>
      </c>
      <c r="K58" s="115">
        <f>C58+J58</f>
        <v>10513700</v>
      </c>
      <c r="L58" s="115">
        <v>10513700</v>
      </c>
      <c r="M58" s="115">
        <v>10513700</v>
      </c>
      <c r="N58" s="272">
        <f>L58-M58</f>
        <v>0</v>
      </c>
      <c r="O58" s="272"/>
      <c r="P58" s="272"/>
      <c r="Q58" s="272">
        <f t="shared" si="56"/>
        <v>0</v>
      </c>
      <c r="R58" s="115">
        <f>K58-M58-Q58</f>
        <v>0</v>
      </c>
    </row>
    <row r="59" spans="1:18">
      <c r="A59" s="13" t="s">
        <v>3</v>
      </c>
      <c r="B59" s="13" t="s">
        <v>1598</v>
      </c>
      <c r="C59" s="120">
        <f>SUM(C60,C62,C64,C66,C68)</f>
        <v>20554000</v>
      </c>
      <c r="D59" s="120">
        <f t="shared" ref="D59:J59" si="57">SUM(D60,D62,D64,D66,D68)</f>
        <v>0</v>
      </c>
      <c r="E59" s="120">
        <f t="shared" si="57"/>
        <v>0</v>
      </c>
      <c r="F59" s="120">
        <f t="shared" si="57"/>
        <v>0</v>
      </c>
      <c r="G59" s="120">
        <f t="shared" si="57"/>
        <v>0</v>
      </c>
      <c r="H59" s="120">
        <f t="shared" si="57"/>
        <v>0</v>
      </c>
      <c r="I59" s="120">
        <f t="shared" si="57"/>
        <v>0</v>
      </c>
      <c r="J59" s="120">
        <f t="shared" si="57"/>
        <v>0</v>
      </c>
      <c r="K59" s="120">
        <f t="shared" ref="K59:R59" si="58">SUM(K60,K62,K64,K66,K68)</f>
        <v>20554000</v>
      </c>
      <c r="L59" s="120">
        <f t="shared" si="58"/>
        <v>19806040</v>
      </c>
      <c r="M59" s="120">
        <f t="shared" si="58"/>
        <v>19806040</v>
      </c>
      <c r="N59" s="120">
        <f t="shared" si="58"/>
        <v>0</v>
      </c>
      <c r="O59" s="120">
        <f t="shared" si="58"/>
        <v>0</v>
      </c>
      <c r="P59" s="120">
        <f t="shared" si="58"/>
        <v>0</v>
      </c>
      <c r="Q59" s="120">
        <f t="shared" si="58"/>
        <v>0</v>
      </c>
      <c r="R59" s="120">
        <f t="shared" si="58"/>
        <v>747960</v>
      </c>
    </row>
    <row r="60" spans="1:18">
      <c r="A60" s="14" t="s">
        <v>16</v>
      </c>
      <c r="B60" s="14" t="s">
        <v>1476</v>
      </c>
      <c r="C60" s="173">
        <f t="shared" ref="C60:R60" si="59">SUM(C61)</f>
        <v>4044000</v>
      </c>
      <c r="D60" s="173">
        <f t="shared" si="59"/>
        <v>0</v>
      </c>
      <c r="E60" s="173">
        <f t="shared" si="59"/>
        <v>0</v>
      </c>
      <c r="F60" s="173">
        <f t="shared" si="59"/>
        <v>300000</v>
      </c>
      <c r="G60" s="173">
        <f t="shared" si="59"/>
        <v>0</v>
      </c>
      <c r="H60" s="173">
        <f t="shared" si="59"/>
        <v>0</v>
      </c>
      <c r="I60" s="173">
        <f t="shared" si="59"/>
        <v>0</v>
      </c>
      <c r="J60" s="173">
        <f t="shared" si="59"/>
        <v>300000</v>
      </c>
      <c r="K60" s="173">
        <f t="shared" si="59"/>
        <v>4344000</v>
      </c>
      <c r="L60" s="173">
        <f t="shared" si="59"/>
        <v>4142200</v>
      </c>
      <c r="M60" s="173">
        <f t="shared" si="59"/>
        <v>4142200</v>
      </c>
      <c r="N60" s="173">
        <f t="shared" si="59"/>
        <v>0</v>
      </c>
      <c r="O60" s="173">
        <f t="shared" si="59"/>
        <v>0</v>
      </c>
      <c r="P60" s="173">
        <f t="shared" si="59"/>
        <v>0</v>
      </c>
      <c r="Q60" s="173">
        <f t="shared" si="59"/>
        <v>0</v>
      </c>
      <c r="R60" s="173">
        <f t="shared" si="59"/>
        <v>201800</v>
      </c>
    </row>
    <row r="61" spans="1:18">
      <c r="A61" s="9" t="s">
        <v>1477</v>
      </c>
      <c r="B61" s="9" t="s">
        <v>1478</v>
      </c>
      <c r="C61" s="115">
        <v>4044000</v>
      </c>
      <c r="D61" s="115"/>
      <c r="E61" s="115"/>
      <c r="F61" s="115">
        <v>300000</v>
      </c>
      <c r="G61" s="115"/>
      <c r="H61" s="115"/>
      <c r="I61" s="115"/>
      <c r="J61" s="115">
        <f>SUM(F61:I61)</f>
        <v>300000</v>
      </c>
      <c r="K61" s="115">
        <f>C61+J61</f>
        <v>4344000</v>
      </c>
      <c r="L61" s="115">
        <v>4142200</v>
      </c>
      <c r="M61" s="115">
        <v>4142200</v>
      </c>
      <c r="N61" s="272">
        <f>L61-M61</f>
        <v>0</v>
      </c>
      <c r="O61" s="272"/>
      <c r="P61" s="272"/>
      <c r="Q61" s="272">
        <f>SUBTOTAL(9,N61:P61)</f>
        <v>0</v>
      </c>
      <c r="R61" s="115">
        <f>K61-M61-Q61</f>
        <v>201800</v>
      </c>
    </row>
    <row r="62" spans="1:18">
      <c r="A62" s="14" t="s">
        <v>16</v>
      </c>
      <c r="B62" s="14" t="s">
        <v>1480</v>
      </c>
      <c r="C62" s="173">
        <f t="shared" ref="C62:R62" si="60">SUM(C63)</f>
        <v>8520000</v>
      </c>
      <c r="D62" s="173">
        <f t="shared" si="60"/>
        <v>0</v>
      </c>
      <c r="E62" s="173">
        <f t="shared" si="60"/>
        <v>0</v>
      </c>
      <c r="F62" s="173">
        <f t="shared" si="60"/>
        <v>0</v>
      </c>
      <c r="G62" s="173">
        <f t="shared" si="60"/>
        <v>0</v>
      </c>
      <c r="H62" s="173">
        <f t="shared" si="60"/>
        <v>0</v>
      </c>
      <c r="I62" s="173">
        <f t="shared" si="60"/>
        <v>0</v>
      </c>
      <c r="J62" s="173">
        <f t="shared" si="60"/>
        <v>0</v>
      </c>
      <c r="K62" s="173">
        <f t="shared" si="60"/>
        <v>8520000</v>
      </c>
      <c r="L62" s="173">
        <f t="shared" si="60"/>
        <v>8518500</v>
      </c>
      <c r="M62" s="173">
        <f t="shared" si="60"/>
        <v>8518500</v>
      </c>
      <c r="N62" s="173">
        <f t="shared" si="60"/>
        <v>0</v>
      </c>
      <c r="O62" s="173">
        <f t="shared" si="60"/>
        <v>0</v>
      </c>
      <c r="P62" s="173">
        <f t="shared" si="60"/>
        <v>0</v>
      </c>
      <c r="Q62" s="173">
        <f t="shared" si="60"/>
        <v>0</v>
      </c>
      <c r="R62" s="173">
        <f t="shared" si="60"/>
        <v>1500</v>
      </c>
    </row>
    <row r="63" spans="1:18">
      <c r="A63" s="9" t="s">
        <v>1477</v>
      </c>
      <c r="B63" s="9" t="s">
        <v>1481</v>
      </c>
      <c r="C63" s="115">
        <v>8520000</v>
      </c>
      <c r="D63" s="115"/>
      <c r="E63" s="115"/>
      <c r="F63" s="115"/>
      <c r="G63" s="115"/>
      <c r="H63" s="115"/>
      <c r="I63" s="115"/>
      <c r="J63" s="115">
        <f>SUM(F63:I63)</f>
        <v>0</v>
      </c>
      <c r="K63" s="115">
        <f>C63+J63</f>
        <v>8520000</v>
      </c>
      <c r="L63" s="115">
        <v>8518500</v>
      </c>
      <c r="M63" s="115">
        <v>8518500</v>
      </c>
      <c r="N63" s="272">
        <f>L63-M63</f>
        <v>0</v>
      </c>
      <c r="O63" s="272"/>
      <c r="P63" s="272"/>
      <c r="Q63" s="272">
        <f>SUBTOTAL(9,N63:P63)</f>
        <v>0</v>
      </c>
      <c r="R63" s="115">
        <f>K63-M63-Q63</f>
        <v>1500</v>
      </c>
    </row>
    <row r="64" spans="1:18">
      <c r="A64" s="14" t="s">
        <v>16</v>
      </c>
      <c r="B64" s="14" t="s">
        <v>1514</v>
      </c>
      <c r="C64" s="173">
        <f t="shared" ref="C64:R64" si="61">SUM(C65)</f>
        <v>690000</v>
      </c>
      <c r="D64" s="173">
        <f t="shared" si="61"/>
        <v>0</v>
      </c>
      <c r="E64" s="173">
        <f t="shared" si="61"/>
        <v>0</v>
      </c>
      <c r="F64" s="173">
        <f t="shared" si="61"/>
        <v>0</v>
      </c>
      <c r="G64" s="173">
        <f t="shared" si="61"/>
        <v>0</v>
      </c>
      <c r="H64" s="173">
        <f t="shared" si="61"/>
        <v>0</v>
      </c>
      <c r="I64" s="173">
        <f t="shared" si="61"/>
        <v>0</v>
      </c>
      <c r="J64" s="173">
        <f t="shared" si="61"/>
        <v>0</v>
      </c>
      <c r="K64" s="173">
        <f t="shared" si="61"/>
        <v>690000</v>
      </c>
      <c r="L64" s="173">
        <f t="shared" si="61"/>
        <v>670030</v>
      </c>
      <c r="M64" s="173">
        <f t="shared" si="61"/>
        <v>670030</v>
      </c>
      <c r="N64" s="173">
        <f t="shared" si="61"/>
        <v>0</v>
      </c>
      <c r="O64" s="173">
        <f t="shared" si="61"/>
        <v>0</v>
      </c>
      <c r="P64" s="173">
        <f t="shared" si="61"/>
        <v>0</v>
      </c>
      <c r="Q64" s="173">
        <f t="shared" si="61"/>
        <v>0</v>
      </c>
      <c r="R64" s="173">
        <f t="shared" si="61"/>
        <v>19970</v>
      </c>
    </row>
    <row r="65" spans="1:18">
      <c r="A65" s="9" t="s">
        <v>1477</v>
      </c>
      <c r="B65" s="9" t="s">
        <v>1516</v>
      </c>
      <c r="C65" s="115">
        <v>690000</v>
      </c>
      <c r="D65" s="115"/>
      <c r="E65" s="115"/>
      <c r="F65" s="115"/>
      <c r="G65" s="115"/>
      <c r="H65" s="115"/>
      <c r="I65" s="115"/>
      <c r="J65" s="115">
        <f>SUM(F65:I65)</f>
        <v>0</v>
      </c>
      <c r="K65" s="115">
        <f>C65+J65</f>
        <v>690000</v>
      </c>
      <c r="L65" s="115">
        <v>670030</v>
      </c>
      <c r="M65" s="115">
        <v>670030</v>
      </c>
      <c r="N65" s="272">
        <f>L65-M65</f>
        <v>0</v>
      </c>
      <c r="O65" s="272"/>
      <c r="P65" s="272"/>
      <c r="Q65" s="272">
        <f>SUBTOTAL(9,N65:P65)</f>
        <v>0</v>
      </c>
      <c r="R65" s="115">
        <f>K65-M65-Q65</f>
        <v>19970</v>
      </c>
    </row>
    <row r="66" spans="1:18">
      <c r="A66" s="14" t="s">
        <v>16</v>
      </c>
      <c r="B66" s="14" t="s">
        <v>1485</v>
      </c>
      <c r="C66" s="173">
        <f t="shared" ref="C66:R66" si="62">SUM(C67)</f>
        <v>5800000</v>
      </c>
      <c r="D66" s="173">
        <f t="shared" si="62"/>
        <v>0</v>
      </c>
      <c r="E66" s="173">
        <f t="shared" si="62"/>
        <v>0</v>
      </c>
      <c r="F66" s="173">
        <f t="shared" si="62"/>
        <v>1200000</v>
      </c>
      <c r="G66" s="173">
        <f t="shared" si="62"/>
        <v>0</v>
      </c>
      <c r="H66" s="173">
        <f t="shared" si="62"/>
        <v>0</v>
      </c>
      <c r="I66" s="173">
        <f t="shared" si="62"/>
        <v>0</v>
      </c>
      <c r="J66" s="173">
        <f t="shared" si="62"/>
        <v>1200000</v>
      </c>
      <c r="K66" s="173">
        <f t="shared" si="62"/>
        <v>7000000</v>
      </c>
      <c r="L66" s="173">
        <f t="shared" si="62"/>
        <v>6475310</v>
      </c>
      <c r="M66" s="173">
        <f t="shared" si="62"/>
        <v>6475310</v>
      </c>
      <c r="N66" s="173">
        <f t="shared" si="62"/>
        <v>0</v>
      </c>
      <c r="O66" s="173">
        <f t="shared" si="62"/>
        <v>0</v>
      </c>
      <c r="P66" s="173">
        <f t="shared" si="62"/>
        <v>0</v>
      </c>
      <c r="Q66" s="173">
        <f t="shared" si="62"/>
        <v>0</v>
      </c>
      <c r="R66" s="173">
        <f t="shared" si="62"/>
        <v>524690</v>
      </c>
    </row>
    <row r="67" spans="1:18">
      <c r="A67" s="9" t="s">
        <v>1477</v>
      </c>
      <c r="B67" s="9" t="s">
        <v>1486</v>
      </c>
      <c r="C67" s="115">
        <v>5800000</v>
      </c>
      <c r="D67" s="115"/>
      <c r="E67" s="115"/>
      <c r="F67" s="115">
        <v>1200000</v>
      </c>
      <c r="G67" s="115"/>
      <c r="H67" s="115"/>
      <c r="I67" s="115"/>
      <c r="J67" s="115">
        <f>SUM(F67:I67)</f>
        <v>1200000</v>
      </c>
      <c r="K67" s="115">
        <f>C67+J67</f>
        <v>7000000</v>
      </c>
      <c r="L67" s="115">
        <v>6475310</v>
      </c>
      <c r="M67" s="115">
        <v>6475310</v>
      </c>
      <c r="N67" s="272">
        <f>L67-M67</f>
        <v>0</v>
      </c>
      <c r="O67" s="272"/>
      <c r="P67" s="272"/>
      <c r="Q67" s="272">
        <f>SUBTOTAL(9,N67:P67)</f>
        <v>0</v>
      </c>
      <c r="R67" s="115">
        <f>K67-M67-Q67</f>
        <v>524690</v>
      </c>
    </row>
    <row r="68" spans="1:18">
      <c r="A68" s="14" t="s">
        <v>16</v>
      </c>
      <c r="B68" s="14" t="s">
        <v>1487</v>
      </c>
      <c r="C68" s="173">
        <f t="shared" ref="C68:R68" si="63">SUM(C69)</f>
        <v>1500000</v>
      </c>
      <c r="D68" s="173">
        <f t="shared" si="63"/>
        <v>0</v>
      </c>
      <c r="E68" s="173">
        <f t="shared" si="63"/>
        <v>0</v>
      </c>
      <c r="F68" s="173">
        <f t="shared" si="63"/>
        <v>-1500000</v>
      </c>
      <c r="G68" s="173">
        <f t="shared" si="63"/>
        <v>0</v>
      </c>
      <c r="H68" s="173">
        <f t="shared" si="63"/>
        <v>0</v>
      </c>
      <c r="I68" s="173">
        <f t="shared" si="63"/>
        <v>0</v>
      </c>
      <c r="J68" s="173">
        <f t="shared" si="63"/>
        <v>-1500000</v>
      </c>
      <c r="K68" s="173">
        <f t="shared" si="63"/>
        <v>0</v>
      </c>
      <c r="L68" s="173">
        <f t="shared" si="63"/>
        <v>0</v>
      </c>
      <c r="M68" s="173">
        <f t="shared" si="63"/>
        <v>0</v>
      </c>
      <c r="N68" s="173">
        <f t="shared" si="63"/>
        <v>0</v>
      </c>
      <c r="O68" s="173">
        <f t="shared" si="63"/>
        <v>0</v>
      </c>
      <c r="P68" s="173">
        <f t="shared" si="63"/>
        <v>0</v>
      </c>
      <c r="Q68" s="173">
        <f t="shared" si="63"/>
        <v>0</v>
      </c>
      <c r="R68" s="173">
        <f t="shared" si="63"/>
        <v>0</v>
      </c>
    </row>
    <row r="69" spans="1:18">
      <c r="A69" s="9" t="s">
        <v>1477</v>
      </c>
      <c r="B69" s="9" t="s">
        <v>1488</v>
      </c>
      <c r="C69" s="115">
        <v>1500000</v>
      </c>
      <c r="D69" s="115"/>
      <c r="E69" s="115"/>
      <c r="F69" s="115">
        <v>-1500000</v>
      </c>
      <c r="G69" s="115"/>
      <c r="H69" s="115"/>
      <c r="I69" s="115"/>
      <c r="J69" s="115">
        <f>SUM(F69:I69)</f>
        <v>-1500000</v>
      </c>
      <c r="K69" s="115">
        <f>C69+J69</f>
        <v>0</v>
      </c>
      <c r="L69" s="115"/>
      <c r="M69" s="115"/>
      <c r="N69" s="272">
        <f>L69-M69</f>
        <v>0</v>
      </c>
      <c r="O69" s="272"/>
      <c r="P69" s="272"/>
      <c r="Q69" s="272">
        <f>SUBTOTAL(9,N69:P69)</f>
        <v>0</v>
      </c>
      <c r="R69" s="115">
        <f>K69-M69-Q69</f>
        <v>0</v>
      </c>
    </row>
    <row r="70" spans="1:18">
      <c r="A70" s="13" t="s">
        <v>3</v>
      </c>
      <c r="B70" s="13" t="s">
        <v>1599</v>
      </c>
      <c r="C70" s="120">
        <f t="shared" ref="C70:R70" si="64">SUM(C71,C73,C76,C78,C80)</f>
        <v>18473000</v>
      </c>
      <c r="D70" s="120">
        <f t="shared" si="64"/>
        <v>0</v>
      </c>
      <c r="E70" s="120">
        <f t="shared" si="64"/>
        <v>0</v>
      </c>
      <c r="F70" s="120">
        <f t="shared" si="64"/>
        <v>0</v>
      </c>
      <c r="G70" s="120">
        <f t="shared" si="64"/>
        <v>0</v>
      </c>
      <c r="H70" s="120">
        <f t="shared" si="64"/>
        <v>0</v>
      </c>
      <c r="I70" s="120">
        <f t="shared" si="64"/>
        <v>0</v>
      </c>
      <c r="J70" s="120">
        <f t="shared" si="64"/>
        <v>0</v>
      </c>
      <c r="K70" s="120">
        <f t="shared" si="64"/>
        <v>18473000</v>
      </c>
      <c r="L70" s="120">
        <f t="shared" si="64"/>
        <v>17534290</v>
      </c>
      <c r="M70" s="120">
        <f t="shared" si="64"/>
        <v>17534290</v>
      </c>
      <c r="N70" s="120">
        <f t="shared" si="64"/>
        <v>0</v>
      </c>
      <c r="O70" s="120">
        <f t="shared" si="64"/>
        <v>0</v>
      </c>
      <c r="P70" s="120">
        <f t="shared" si="64"/>
        <v>0</v>
      </c>
      <c r="Q70" s="120">
        <f t="shared" si="64"/>
        <v>0</v>
      </c>
      <c r="R70" s="120">
        <f t="shared" si="64"/>
        <v>938710</v>
      </c>
    </row>
    <row r="71" spans="1:18">
      <c r="A71" s="14" t="s">
        <v>16</v>
      </c>
      <c r="B71" s="14" t="s">
        <v>1476</v>
      </c>
      <c r="C71" s="173">
        <f t="shared" ref="C71:R71" si="65">SUM(C72)</f>
        <v>2700000</v>
      </c>
      <c r="D71" s="173">
        <f t="shared" si="65"/>
        <v>0</v>
      </c>
      <c r="E71" s="173">
        <f t="shared" si="65"/>
        <v>0</v>
      </c>
      <c r="F71" s="173">
        <f t="shared" si="65"/>
        <v>0</v>
      </c>
      <c r="G71" s="173">
        <f t="shared" si="65"/>
        <v>0</v>
      </c>
      <c r="H71" s="173">
        <f t="shared" si="65"/>
        <v>0</v>
      </c>
      <c r="I71" s="173">
        <f t="shared" si="65"/>
        <v>0</v>
      </c>
      <c r="J71" s="173">
        <f t="shared" si="65"/>
        <v>0</v>
      </c>
      <c r="K71" s="173">
        <f t="shared" si="65"/>
        <v>2700000</v>
      </c>
      <c r="L71" s="173">
        <f t="shared" si="65"/>
        <v>2700000</v>
      </c>
      <c r="M71" s="173">
        <f t="shared" si="65"/>
        <v>2700000</v>
      </c>
      <c r="N71" s="173">
        <f t="shared" si="65"/>
        <v>0</v>
      </c>
      <c r="O71" s="173">
        <f t="shared" si="65"/>
        <v>0</v>
      </c>
      <c r="P71" s="173">
        <f t="shared" si="65"/>
        <v>0</v>
      </c>
      <c r="Q71" s="173">
        <f t="shared" si="65"/>
        <v>0</v>
      </c>
      <c r="R71" s="173">
        <f t="shared" si="65"/>
        <v>0</v>
      </c>
    </row>
    <row r="72" spans="1:18">
      <c r="A72" s="9" t="s">
        <v>1477</v>
      </c>
      <c r="B72" s="9" t="s">
        <v>1478</v>
      </c>
      <c r="C72" s="115">
        <v>2700000</v>
      </c>
      <c r="D72" s="115"/>
      <c r="E72" s="115"/>
      <c r="F72" s="115"/>
      <c r="G72" s="115"/>
      <c r="H72" s="115"/>
      <c r="I72" s="115"/>
      <c r="J72" s="115">
        <f>SUM(F72:I72)</f>
        <v>0</v>
      </c>
      <c r="K72" s="115">
        <f>C72+J72</f>
        <v>2700000</v>
      </c>
      <c r="L72" s="115">
        <v>2700000</v>
      </c>
      <c r="M72" s="115">
        <v>2700000</v>
      </c>
      <c r="N72" s="272">
        <f>L72-M72</f>
        <v>0</v>
      </c>
      <c r="O72" s="272"/>
      <c r="P72" s="272"/>
      <c r="Q72" s="272">
        <f>SUBTOTAL(9,N72:P72)</f>
        <v>0</v>
      </c>
      <c r="R72" s="115">
        <f>K72-M72-Q72</f>
        <v>0</v>
      </c>
    </row>
    <row r="73" spans="1:18">
      <c r="A73" s="14" t="s">
        <v>16</v>
      </c>
      <c r="B73" s="14" t="s">
        <v>1480</v>
      </c>
      <c r="C73" s="173">
        <f>SUM(C74:C75)</f>
        <v>3800000</v>
      </c>
      <c r="D73" s="173">
        <f t="shared" ref="D73:J73" si="66">SUM(D74:D75)</f>
        <v>0</v>
      </c>
      <c r="E73" s="173">
        <f t="shared" si="66"/>
        <v>0</v>
      </c>
      <c r="F73" s="173">
        <f t="shared" si="66"/>
        <v>100000</v>
      </c>
      <c r="G73" s="173">
        <f t="shared" si="66"/>
        <v>0</v>
      </c>
      <c r="H73" s="173">
        <f t="shared" si="66"/>
        <v>0</v>
      </c>
      <c r="I73" s="173">
        <f t="shared" si="66"/>
        <v>0</v>
      </c>
      <c r="J73" s="173">
        <f t="shared" si="66"/>
        <v>100000</v>
      </c>
      <c r="K73" s="173">
        <f t="shared" ref="K73:R73" si="67">SUM(K74:K75)</f>
        <v>3900000</v>
      </c>
      <c r="L73" s="173">
        <f t="shared" si="67"/>
        <v>3888500</v>
      </c>
      <c r="M73" s="173">
        <f t="shared" si="67"/>
        <v>3888500</v>
      </c>
      <c r="N73" s="173">
        <f t="shared" si="67"/>
        <v>0</v>
      </c>
      <c r="O73" s="173">
        <f t="shared" si="67"/>
        <v>0</v>
      </c>
      <c r="P73" s="173">
        <f t="shared" si="67"/>
        <v>0</v>
      </c>
      <c r="Q73" s="173">
        <f t="shared" si="67"/>
        <v>0</v>
      </c>
      <c r="R73" s="173">
        <f t="shared" si="67"/>
        <v>11500</v>
      </c>
    </row>
    <row r="74" spans="1:18">
      <c r="A74" s="9" t="s">
        <v>1477</v>
      </c>
      <c r="B74" s="9" t="s">
        <v>1481</v>
      </c>
      <c r="C74" s="115">
        <v>3000000</v>
      </c>
      <c r="D74" s="115"/>
      <c r="E74" s="115"/>
      <c r="F74" s="115">
        <v>-15700</v>
      </c>
      <c r="G74" s="115"/>
      <c r="H74" s="115"/>
      <c r="I74" s="115"/>
      <c r="J74" s="115">
        <f t="shared" ref="J74:J75" si="68">SUM(F74:I74)</f>
        <v>-15700</v>
      </c>
      <c r="K74" s="115">
        <f>C74+J74</f>
        <v>2984300</v>
      </c>
      <c r="L74" s="115">
        <v>2984300</v>
      </c>
      <c r="M74" s="115">
        <v>2984300</v>
      </c>
      <c r="N74" s="272">
        <f>L74-M74</f>
        <v>0</v>
      </c>
      <c r="O74" s="272"/>
      <c r="P74" s="272"/>
      <c r="Q74" s="272">
        <f t="shared" ref="Q74:Q75" si="69">SUBTOTAL(9,N74:P74)</f>
        <v>0</v>
      </c>
      <c r="R74" s="115">
        <f>K74-M74-Q74</f>
        <v>0</v>
      </c>
    </row>
    <row r="75" spans="1:18">
      <c r="A75" s="9" t="s">
        <v>1477</v>
      </c>
      <c r="B75" s="9" t="s">
        <v>1600</v>
      </c>
      <c r="C75" s="115">
        <v>800000</v>
      </c>
      <c r="D75" s="115"/>
      <c r="E75" s="115"/>
      <c r="F75" s="115">
        <v>115700</v>
      </c>
      <c r="G75" s="115"/>
      <c r="H75" s="115"/>
      <c r="I75" s="115"/>
      <c r="J75" s="115">
        <f t="shared" si="68"/>
        <v>115700</v>
      </c>
      <c r="K75" s="115">
        <f>C75+J75</f>
        <v>915700</v>
      </c>
      <c r="L75" s="115">
        <v>904200</v>
      </c>
      <c r="M75" s="115">
        <v>904200</v>
      </c>
      <c r="N75" s="272">
        <f>L75-M75</f>
        <v>0</v>
      </c>
      <c r="O75" s="272"/>
      <c r="P75" s="272"/>
      <c r="Q75" s="272">
        <f t="shared" si="69"/>
        <v>0</v>
      </c>
      <c r="R75" s="115">
        <f>K75-M75-Q75</f>
        <v>11500</v>
      </c>
    </row>
    <row r="76" spans="1:18">
      <c r="A76" s="14" t="s">
        <v>16</v>
      </c>
      <c r="B76" s="14" t="s">
        <v>1514</v>
      </c>
      <c r="C76" s="173">
        <f t="shared" ref="C76:R76" si="70">SUM(C77)</f>
        <v>873000</v>
      </c>
      <c r="D76" s="173">
        <f t="shared" si="70"/>
        <v>0</v>
      </c>
      <c r="E76" s="173">
        <f t="shared" si="70"/>
        <v>0</v>
      </c>
      <c r="F76" s="173">
        <f t="shared" si="70"/>
        <v>-100000</v>
      </c>
      <c r="G76" s="173">
        <f t="shared" si="70"/>
        <v>0</v>
      </c>
      <c r="H76" s="173">
        <f t="shared" si="70"/>
        <v>0</v>
      </c>
      <c r="I76" s="173">
        <f t="shared" si="70"/>
        <v>0</v>
      </c>
      <c r="J76" s="173">
        <f t="shared" si="70"/>
        <v>-100000</v>
      </c>
      <c r="K76" s="173">
        <f t="shared" si="70"/>
        <v>773000</v>
      </c>
      <c r="L76" s="173">
        <f t="shared" si="70"/>
        <v>677000</v>
      </c>
      <c r="M76" s="173">
        <f t="shared" si="70"/>
        <v>677000</v>
      </c>
      <c r="N76" s="173">
        <f t="shared" si="70"/>
        <v>0</v>
      </c>
      <c r="O76" s="173">
        <f t="shared" si="70"/>
        <v>0</v>
      </c>
      <c r="P76" s="173">
        <f t="shared" si="70"/>
        <v>0</v>
      </c>
      <c r="Q76" s="173">
        <f t="shared" si="70"/>
        <v>0</v>
      </c>
      <c r="R76" s="173">
        <f t="shared" si="70"/>
        <v>96000</v>
      </c>
    </row>
    <row r="77" spans="1:18">
      <c r="A77" s="9" t="s">
        <v>1477</v>
      </c>
      <c r="B77" s="9" t="s">
        <v>1516</v>
      </c>
      <c r="C77" s="115">
        <v>873000</v>
      </c>
      <c r="D77" s="115"/>
      <c r="E77" s="115"/>
      <c r="F77" s="115">
        <v>-100000</v>
      </c>
      <c r="G77" s="115"/>
      <c r="H77" s="115"/>
      <c r="I77" s="115"/>
      <c r="J77" s="115">
        <f>SUM(F77:I77)</f>
        <v>-100000</v>
      </c>
      <c r="K77" s="115">
        <f>C77+J77</f>
        <v>773000</v>
      </c>
      <c r="L77" s="115">
        <v>677000</v>
      </c>
      <c r="M77" s="115">
        <v>677000</v>
      </c>
      <c r="N77" s="272">
        <f>L77-M77</f>
        <v>0</v>
      </c>
      <c r="O77" s="272"/>
      <c r="P77" s="272"/>
      <c r="Q77" s="272">
        <f>SUBTOTAL(9,N77:P77)</f>
        <v>0</v>
      </c>
      <c r="R77" s="115">
        <f>K77-M77-Q77</f>
        <v>96000</v>
      </c>
    </row>
    <row r="78" spans="1:18">
      <c r="A78" s="14" t="s">
        <v>16</v>
      </c>
      <c r="B78" s="14" t="s">
        <v>1485</v>
      </c>
      <c r="C78" s="173">
        <f t="shared" ref="C78:R78" si="71">SUM(C79)</f>
        <v>4500000</v>
      </c>
      <c r="D78" s="173">
        <f t="shared" si="71"/>
        <v>0</v>
      </c>
      <c r="E78" s="173">
        <f t="shared" si="71"/>
        <v>0</v>
      </c>
      <c r="F78" s="173">
        <f t="shared" si="71"/>
        <v>0</v>
      </c>
      <c r="G78" s="173">
        <f t="shared" si="71"/>
        <v>0</v>
      </c>
      <c r="H78" s="173">
        <f t="shared" si="71"/>
        <v>0</v>
      </c>
      <c r="I78" s="173">
        <f t="shared" si="71"/>
        <v>0</v>
      </c>
      <c r="J78" s="173">
        <f t="shared" si="71"/>
        <v>0</v>
      </c>
      <c r="K78" s="173">
        <f t="shared" si="71"/>
        <v>4500000</v>
      </c>
      <c r="L78" s="173">
        <f t="shared" si="71"/>
        <v>3669190</v>
      </c>
      <c r="M78" s="173">
        <f t="shared" si="71"/>
        <v>3669190</v>
      </c>
      <c r="N78" s="173">
        <f t="shared" si="71"/>
        <v>0</v>
      </c>
      <c r="O78" s="173">
        <f t="shared" si="71"/>
        <v>0</v>
      </c>
      <c r="P78" s="173">
        <f t="shared" si="71"/>
        <v>0</v>
      </c>
      <c r="Q78" s="173">
        <f t="shared" si="71"/>
        <v>0</v>
      </c>
      <c r="R78" s="173">
        <f t="shared" si="71"/>
        <v>830810</v>
      </c>
    </row>
    <row r="79" spans="1:18">
      <c r="A79" s="9" t="s">
        <v>1477</v>
      </c>
      <c r="B79" s="9" t="s">
        <v>1486</v>
      </c>
      <c r="C79" s="115">
        <v>4500000</v>
      </c>
      <c r="D79" s="115"/>
      <c r="E79" s="115"/>
      <c r="F79" s="115"/>
      <c r="G79" s="115"/>
      <c r="H79" s="115"/>
      <c r="I79" s="115"/>
      <c r="J79" s="115">
        <f>SUM(F79:I79)</f>
        <v>0</v>
      </c>
      <c r="K79" s="115">
        <f>C79+J79</f>
        <v>4500000</v>
      </c>
      <c r="L79" s="115">
        <v>3669190</v>
      </c>
      <c r="M79" s="115">
        <v>3669190</v>
      </c>
      <c r="N79" s="272">
        <f>L79-M79</f>
        <v>0</v>
      </c>
      <c r="O79" s="272"/>
      <c r="P79" s="272"/>
      <c r="Q79" s="272">
        <f>SUBTOTAL(9,N79:P79)</f>
        <v>0</v>
      </c>
      <c r="R79" s="115">
        <f>K79-M79-Q79</f>
        <v>830810</v>
      </c>
    </row>
    <row r="80" spans="1:18">
      <c r="A80" s="14" t="s">
        <v>16</v>
      </c>
      <c r="B80" s="14" t="s">
        <v>1487</v>
      </c>
      <c r="C80" s="173">
        <f t="shared" ref="C80:R80" si="72">SUM(C81)</f>
        <v>6600000</v>
      </c>
      <c r="D80" s="173">
        <f t="shared" si="72"/>
        <v>0</v>
      </c>
      <c r="E80" s="173">
        <f t="shared" si="72"/>
        <v>0</v>
      </c>
      <c r="F80" s="173">
        <f t="shared" si="72"/>
        <v>0</v>
      </c>
      <c r="G80" s="173">
        <f t="shared" si="72"/>
        <v>0</v>
      </c>
      <c r="H80" s="173">
        <f t="shared" si="72"/>
        <v>0</v>
      </c>
      <c r="I80" s="173">
        <f t="shared" si="72"/>
        <v>0</v>
      </c>
      <c r="J80" s="173">
        <f t="shared" si="72"/>
        <v>0</v>
      </c>
      <c r="K80" s="173">
        <f t="shared" si="72"/>
        <v>6600000</v>
      </c>
      <c r="L80" s="173">
        <f t="shared" si="72"/>
        <v>6599600</v>
      </c>
      <c r="M80" s="173">
        <f t="shared" si="72"/>
        <v>6599600</v>
      </c>
      <c r="N80" s="173">
        <f t="shared" si="72"/>
        <v>0</v>
      </c>
      <c r="O80" s="173">
        <f t="shared" si="72"/>
        <v>0</v>
      </c>
      <c r="P80" s="173">
        <f t="shared" si="72"/>
        <v>0</v>
      </c>
      <c r="Q80" s="173">
        <f t="shared" si="72"/>
        <v>0</v>
      </c>
      <c r="R80" s="173">
        <f t="shared" si="72"/>
        <v>400</v>
      </c>
    </row>
    <row r="81" spans="1:18">
      <c r="A81" s="9" t="s">
        <v>1477</v>
      </c>
      <c r="B81" s="9" t="s">
        <v>1488</v>
      </c>
      <c r="C81" s="115">
        <v>6600000</v>
      </c>
      <c r="D81" s="115"/>
      <c r="E81" s="115"/>
      <c r="F81" s="115"/>
      <c r="G81" s="115"/>
      <c r="H81" s="115"/>
      <c r="I81" s="115"/>
      <c r="J81" s="115">
        <f>SUM(F81:I81)</f>
        <v>0</v>
      </c>
      <c r="K81" s="115">
        <f>C81+J81</f>
        <v>6600000</v>
      </c>
      <c r="L81" s="115">
        <v>6599600</v>
      </c>
      <c r="M81" s="115">
        <v>6599600</v>
      </c>
      <c r="N81" s="272">
        <f>L81-M81</f>
        <v>0</v>
      </c>
      <c r="O81" s="272"/>
      <c r="P81" s="272"/>
      <c r="Q81" s="272">
        <f>SUBTOTAL(9,N81:P81)</f>
        <v>0</v>
      </c>
      <c r="R81" s="115">
        <f>K81-M81-Q81</f>
        <v>400</v>
      </c>
    </row>
    <row r="82" spans="1:18">
      <c r="A82" s="12" t="s">
        <v>2</v>
      </c>
      <c r="B82" s="12" t="s">
        <v>1601</v>
      </c>
      <c r="C82" s="119">
        <f>C83</f>
        <v>10673000</v>
      </c>
      <c r="D82" s="119">
        <f t="shared" ref="D82:J82" si="73">D83</f>
        <v>0</v>
      </c>
      <c r="E82" s="119">
        <f t="shared" si="73"/>
        <v>0</v>
      </c>
      <c r="F82" s="119">
        <f t="shared" si="73"/>
        <v>0</v>
      </c>
      <c r="G82" s="119">
        <f t="shared" si="73"/>
        <v>0</v>
      </c>
      <c r="H82" s="119">
        <f t="shared" si="73"/>
        <v>0</v>
      </c>
      <c r="I82" s="119">
        <f t="shared" si="73"/>
        <v>0</v>
      </c>
      <c r="J82" s="119">
        <f t="shared" si="73"/>
        <v>0</v>
      </c>
      <c r="K82" s="119">
        <f t="shared" ref="K82:R82" si="74">K83</f>
        <v>10673000</v>
      </c>
      <c r="L82" s="119">
        <f t="shared" si="74"/>
        <v>9388690</v>
      </c>
      <c r="M82" s="119">
        <f t="shared" si="74"/>
        <v>9388690</v>
      </c>
      <c r="N82" s="119">
        <f t="shared" si="74"/>
        <v>0</v>
      </c>
      <c r="O82" s="119">
        <f t="shared" si="74"/>
        <v>0</v>
      </c>
      <c r="P82" s="119">
        <f t="shared" si="74"/>
        <v>0</v>
      </c>
      <c r="Q82" s="119">
        <f t="shared" si="74"/>
        <v>0</v>
      </c>
      <c r="R82" s="119">
        <f t="shared" si="74"/>
        <v>1284310</v>
      </c>
    </row>
    <row r="83" spans="1:18">
      <c r="A83" s="13" t="s">
        <v>3</v>
      </c>
      <c r="B83" s="13" t="s">
        <v>1475</v>
      </c>
      <c r="C83" s="120">
        <f t="shared" ref="C83:R83" si="75">SUM(C84,C88,C91,C86,C93,C95,C97)</f>
        <v>10673000</v>
      </c>
      <c r="D83" s="120">
        <f t="shared" si="75"/>
        <v>0</v>
      </c>
      <c r="E83" s="120">
        <f t="shared" si="75"/>
        <v>0</v>
      </c>
      <c r="F83" s="120">
        <f t="shared" si="75"/>
        <v>0</v>
      </c>
      <c r="G83" s="120">
        <f t="shared" si="75"/>
        <v>0</v>
      </c>
      <c r="H83" s="120">
        <f t="shared" si="75"/>
        <v>0</v>
      </c>
      <c r="I83" s="120">
        <f t="shared" si="75"/>
        <v>0</v>
      </c>
      <c r="J83" s="120">
        <f t="shared" si="75"/>
        <v>0</v>
      </c>
      <c r="K83" s="120">
        <f t="shared" si="75"/>
        <v>10673000</v>
      </c>
      <c r="L83" s="120">
        <f t="shared" si="75"/>
        <v>9388690</v>
      </c>
      <c r="M83" s="120">
        <f t="shared" si="75"/>
        <v>9388690</v>
      </c>
      <c r="N83" s="120">
        <f t="shared" si="75"/>
        <v>0</v>
      </c>
      <c r="O83" s="120">
        <f t="shared" si="75"/>
        <v>0</v>
      </c>
      <c r="P83" s="120">
        <f t="shared" si="75"/>
        <v>0</v>
      </c>
      <c r="Q83" s="120">
        <f t="shared" si="75"/>
        <v>0</v>
      </c>
      <c r="R83" s="120">
        <f t="shared" si="75"/>
        <v>1284310</v>
      </c>
    </row>
    <row r="84" spans="1:18">
      <c r="A84" s="14" t="s">
        <v>16</v>
      </c>
      <c r="B84" s="14" t="s">
        <v>1476</v>
      </c>
      <c r="C84" s="173">
        <f t="shared" ref="C84:R84" si="76">SUM(C85)</f>
        <v>1920000</v>
      </c>
      <c r="D84" s="173">
        <f t="shared" si="76"/>
        <v>0</v>
      </c>
      <c r="E84" s="173">
        <f t="shared" si="76"/>
        <v>0</v>
      </c>
      <c r="F84" s="173">
        <f t="shared" si="76"/>
        <v>0</v>
      </c>
      <c r="G84" s="173">
        <f t="shared" si="76"/>
        <v>0</v>
      </c>
      <c r="H84" s="173">
        <f t="shared" si="76"/>
        <v>0</v>
      </c>
      <c r="I84" s="173">
        <f t="shared" si="76"/>
        <v>0</v>
      </c>
      <c r="J84" s="173">
        <f t="shared" si="76"/>
        <v>0</v>
      </c>
      <c r="K84" s="173">
        <f t="shared" si="76"/>
        <v>1920000</v>
      </c>
      <c r="L84" s="173">
        <f t="shared" si="76"/>
        <v>1791930</v>
      </c>
      <c r="M84" s="173">
        <f t="shared" si="76"/>
        <v>1791930</v>
      </c>
      <c r="N84" s="173">
        <f t="shared" si="76"/>
        <v>0</v>
      </c>
      <c r="O84" s="173">
        <f t="shared" si="76"/>
        <v>0</v>
      </c>
      <c r="P84" s="173">
        <f t="shared" si="76"/>
        <v>0</v>
      </c>
      <c r="Q84" s="173">
        <f t="shared" si="76"/>
        <v>0</v>
      </c>
      <c r="R84" s="173">
        <f t="shared" si="76"/>
        <v>128070</v>
      </c>
    </row>
    <row r="85" spans="1:18">
      <c r="A85" s="9" t="s">
        <v>1477</v>
      </c>
      <c r="B85" s="9" t="s">
        <v>1478</v>
      </c>
      <c r="C85" s="115">
        <v>1920000</v>
      </c>
      <c r="D85" s="115"/>
      <c r="E85" s="115"/>
      <c r="F85" s="115"/>
      <c r="G85" s="115"/>
      <c r="H85" s="115"/>
      <c r="I85" s="115"/>
      <c r="J85" s="115">
        <f>SUM(F85:I85)</f>
        <v>0</v>
      </c>
      <c r="K85" s="115">
        <f>C85+J85</f>
        <v>1920000</v>
      </c>
      <c r="L85" s="115">
        <v>1791930</v>
      </c>
      <c r="M85" s="115">
        <v>1791930</v>
      </c>
      <c r="N85" s="272">
        <f>L85-M85</f>
        <v>0</v>
      </c>
      <c r="O85" s="272"/>
      <c r="P85" s="272"/>
      <c r="Q85" s="272">
        <f>SUBTOTAL(9,N85:P85)</f>
        <v>0</v>
      </c>
      <c r="R85" s="115">
        <f>K85-M85-Q85</f>
        <v>128070</v>
      </c>
    </row>
    <row r="86" spans="1:18">
      <c r="A86" s="14" t="s">
        <v>16</v>
      </c>
      <c r="B86" s="17" t="s">
        <v>1479</v>
      </c>
      <c r="C86" s="173">
        <f t="shared" ref="C86:R86" si="77">SUM(C87)</f>
        <v>1800000</v>
      </c>
      <c r="D86" s="173">
        <f t="shared" si="77"/>
        <v>0</v>
      </c>
      <c r="E86" s="173">
        <f t="shared" si="77"/>
        <v>0</v>
      </c>
      <c r="F86" s="173">
        <f t="shared" si="77"/>
        <v>-1000000</v>
      </c>
      <c r="G86" s="173">
        <f t="shared" si="77"/>
        <v>0</v>
      </c>
      <c r="H86" s="173">
        <f t="shared" si="77"/>
        <v>0</v>
      </c>
      <c r="I86" s="173">
        <f t="shared" si="77"/>
        <v>0</v>
      </c>
      <c r="J86" s="173">
        <f t="shared" si="77"/>
        <v>-1000000</v>
      </c>
      <c r="K86" s="173">
        <f t="shared" si="77"/>
        <v>800000</v>
      </c>
      <c r="L86" s="173">
        <f t="shared" si="77"/>
        <v>678500</v>
      </c>
      <c r="M86" s="173">
        <f t="shared" si="77"/>
        <v>678500</v>
      </c>
      <c r="N86" s="173">
        <f t="shared" si="77"/>
        <v>0</v>
      </c>
      <c r="O86" s="173">
        <f t="shared" si="77"/>
        <v>0</v>
      </c>
      <c r="P86" s="173">
        <f t="shared" si="77"/>
        <v>0</v>
      </c>
      <c r="Q86" s="173">
        <f t="shared" si="77"/>
        <v>0</v>
      </c>
      <c r="R86" s="173">
        <f t="shared" si="77"/>
        <v>121500</v>
      </c>
    </row>
    <row r="87" spans="1:18">
      <c r="A87" s="9" t="s">
        <v>1477</v>
      </c>
      <c r="B87" s="15" t="s">
        <v>1479</v>
      </c>
      <c r="C87" s="115">
        <v>1800000</v>
      </c>
      <c r="D87" s="115"/>
      <c r="E87" s="115"/>
      <c r="F87" s="115">
        <v>-1000000</v>
      </c>
      <c r="G87" s="115"/>
      <c r="H87" s="115"/>
      <c r="I87" s="115"/>
      <c r="J87" s="115">
        <f>SUM(F87:I87)</f>
        <v>-1000000</v>
      </c>
      <c r="K87" s="115">
        <f>C87+J87</f>
        <v>800000</v>
      </c>
      <c r="L87" s="115">
        <v>678500</v>
      </c>
      <c r="M87" s="115">
        <v>678500</v>
      </c>
      <c r="N87" s="272">
        <f>L87-M87</f>
        <v>0</v>
      </c>
      <c r="O87" s="272"/>
      <c r="P87" s="272"/>
      <c r="Q87" s="272">
        <f>SUBTOTAL(9,N87:P87)</f>
        <v>0</v>
      </c>
      <c r="R87" s="115">
        <f>K87-M87-Q87</f>
        <v>121500</v>
      </c>
    </row>
    <row r="88" spans="1:18">
      <c r="A88" s="14" t="s">
        <v>16</v>
      </c>
      <c r="B88" s="14" t="s">
        <v>1480</v>
      </c>
      <c r="C88" s="173">
        <f>SUM(C89:C90)</f>
        <v>932000</v>
      </c>
      <c r="D88" s="173">
        <f t="shared" ref="D88:J88" si="78">SUM(D89:D90)</f>
        <v>0</v>
      </c>
      <c r="E88" s="173">
        <f t="shared" si="78"/>
        <v>0</v>
      </c>
      <c r="F88" s="173">
        <f t="shared" si="78"/>
        <v>1840000</v>
      </c>
      <c r="G88" s="173">
        <f t="shared" si="78"/>
        <v>0</v>
      </c>
      <c r="H88" s="173">
        <f t="shared" si="78"/>
        <v>0</v>
      </c>
      <c r="I88" s="173">
        <f t="shared" si="78"/>
        <v>0</v>
      </c>
      <c r="J88" s="173">
        <f t="shared" si="78"/>
        <v>1840000</v>
      </c>
      <c r="K88" s="173">
        <f t="shared" ref="K88:R88" si="79">SUM(K89:K90)</f>
        <v>2772000</v>
      </c>
      <c r="L88" s="173">
        <f t="shared" si="79"/>
        <v>2404550</v>
      </c>
      <c r="M88" s="173">
        <f t="shared" si="79"/>
        <v>2404550</v>
      </c>
      <c r="N88" s="173">
        <f t="shared" si="79"/>
        <v>0</v>
      </c>
      <c r="O88" s="173">
        <f t="shared" si="79"/>
        <v>0</v>
      </c>
      <c r="P88" s="173">
        <f t="shared" si="79"/>
        <v>0</v>
      </c>
      <c r="Q88" s="173">
        <f t="shared" si="79"/>
        <v>0</v>
      </c>
      <c r="R88" s="173">
        <f t="shared" si="79"/>
        <v>367450</v>
      </c>
    </row>
    <row r="89" spans="1:18">
      <c r="A89" s="9" t="s">
        <v>1477</v>
      </c>
      <c r="B89" s="9" t="s">
        <v>1481</v>
      </c>
      <c r="C89" s="115">
        <v>800000</v>
      </c>
      <c r="D89" s="115"/>
      <c r="E89" s="115"/>
      <c r="F89" s="115">
        <v>1840000</v>
      </c>
      <c r="G89" s="115"/>
      <c r="H89" s="115"/>
      <c r="I89" s="115"/>
      <c r="J89" s="115">
        <f t="shared" ref="J89:J90" si="80">SUM(F89:I89)</f>
        <v>1840000</v>
      </c>
      <c r="K89" s="115">
        <f>C89+J89</f>
        <v>2640000</v>
      </c>
      <c r="L89" s="115">
        <v>2338550</v>
      </c>
      <c r="M89" s="115">
        <v>2338550</v>
      </c>
      <c r="N89" s="272">
        <f>L89-M89</f>
        <v>0</v>
      </c>
      <c r="O89" s="272"/>
      <c r="P89" s="272"/>
      <c r="Q89" s="272">
        <f t="shared" ref="Q89:Q90" si="81">SUBTOTAL(9,N89:P89)</f>
        <v>0</v>
      </c>
      <c r="R89" s="115">
        <f>K89-M89-Q89</f>
        <v>301450</v>
      </c>
    </row>
    <row r="90" spans="1:18">
      <c r="A90" s="9" t="s">
        <v>1477</v>
      </c>
      <c r="B90" s="9" t="s">
        <v>1482</v>
      </c>
      <c r="C90" s="115">
        <v>132000</v>
      </c>
      <c r="D90" s="115"/>
      <c r="E90" s="115"/>
      <c r="F90" s="115"/>
      <c r="G90" s="115"/>
      <c r="H90" s="115"/>
      <c r="I90" s="115"/>
      <c r="J90" s="115">
        <f t="shared" si="80"/>
        <v>0</v>
      </c>
      <c r="K90" s="115">
        <f>C90+J90</f>
        <v>132000</v>
      </c>
      <c r="L90" s="115">
        <v>66000</v>
      </c>
      <c r="M90" s="115">
        <v>66000</v>
      </c>
      <c r="N90" s="272">
        <f>L90-M90</f>
        <v>0</v>
      </c>
      <c r="O90" s="272"/>
      <c r="P90" s="272"/>
      <c r="Q90" s="272">
        <f t="shared" si="81"/>
        <v>0</v>
      </c>
      <c r="R90" s="115">
        <f>K90-M90-Q90</f>
        <v>66000</v>
      </c>
    </row>
    <row r="91" spans="1:18">
      <c r="A91" s="14" t="s">
        <v>16</v>
      </c>
      <c r="B91" s="14" t="s">
        <v>1483</v>
      </c>
      <c r="C91" s="173">
        <f t="shared" ref="C91:R91" si="82">SUM(C92)</f>
        <v>1000000</v>
      </c>
      <c r="D91" s="173">
        <f t="shared" si="82"/>
        <v>0</v>
      </c>
      <c r="E91" s="173">
        <f t="shared" si="82"/>
        <v>0</v>
      </c>
      <c r="F91" s="173">
        <f t="shared" si="82"/>
        <v>-191020</v>
      </c>
      <c r="G91" s="173">
        <f t="shared" si="82"/>
        <v>0</v>
      </c>
      <c r="H91" s="173">
        <f t="shared" si="82"/>
        <v>0</v>
      </c>
      <c r="I91" s="173">
        <f t="shared" si="82"/>
        <v>0</v>
      </c>
      <c r="J91" s="173">
        <f t="shared" si="82"/>
        <v>-191020</v>
      </c>
      <c r="K91" s="173">
        <f t="shared" si="82"/>
        <v>808980</v>
      </c>
      <c r="L91" s="173">
        <f t="shared" si="82"/>
        <v>515000</v>
      </c>
      <c r="M91" s="173">
        <f t="shared" si="82"/>
        <v>515000</v>
      </c>
      <c r="N91" s="173">
        <f t="shared" si="82"/>
        <v>0</v>
      </c>
      <c r="O91" s="173">
        <f t="shared" si="82"/>
        <v>0</v>
      </c>
      <c r="P91" s="173">
        <f t="shared" si="82"/>
        <v>0</v>
      </c>
      <c r="Q91" s="173">
        <f t="shared" si="82"/>
        <v>0</v>
      </c>
      <c r="R91" s="173">
        <f t="shared" si="82"/>
        <v>293980</v>
      </c>
    </row>
    <row r="92" spans="1:18">
      <c r="A92" s="9" t="s">
        <v>1477</v>
      </c>
      <c r="B92" s="9" t="s">
        <v>1484</v>
      </c>
      <c r="C92" s="115">
        <v>1000000</v>
      </c>
      <c r="D92" s="115"/>
      <c r="E92" s="115"/>
      <c r="F92" s="115">
        <v>-191020</v>
      </c>
      <c r="G92" s="115"/>
      <c r="H92" s="115"/>
      <c r="I92" s="115"/>
      <c r="J92" s="115">
        <f>SUM(F92:I92)</f>
        <v>-191020</v>
      </c>
      <c r="K92" s="115">
        <f>C92+J92</f>
        <v>808980</v>
      </c>
      <c r="L92" s="115">
        <v>515000</v>
      </c>
      <c r="M92" s="115">
        <v>515000</v>
      </c>
      <c r="N92" s="272">
        <f>L92-M92</f>
        <v>0</v>
      </c>
      <c r="O92" s="272"/>
      <c r="P92" s="272"/>
      <c r="Q92" s="272">
        <f>SUBTOTAL(9,N92:P92)</f>
        <v>0</v>
      </c>
      <c r="R92" s="115">
        <f>K92-M92-Q92</f>
        <v>293980</v>
      </c>
    </row>
    <row r="93" spans="1:18">
      <c r="A93" s="14" t="s">
        <v>16</v>
      </c>
      <c r="B93" s="14" t="s">
        <v>1485</v>
      </c>
      <c r="C93" s="173">
        <f t="shared" ref="C93:R93" si="83">SUM(C94)</f>
        <v>1980000</v>
      </c>
      <c r="D93" s="173">
        <f t="shared" si="83"/>
        <v>0</v>
      </c>
      <c r="E93" s="173">
        <f t="shared" si="83"/>
        <v>0</v>
      </c>
      <c r="F93" s="173">
        <f t="shared" si="83"/>
        <v>-840000</v>
      </c>
      <c r="G93" s="173">
        <f t="shared" si="83"/>
        <v>0</v>
      </c>
      <c r="H93" s="173">
        <f t="shared" si="83"/>
        <v>0</v>
      </c>
      <c r="I93" s="173">
        <f t="shared" si="83"/>
        <v>0</v>
      </c>
      <c r="J93" s="173">
        <f t="shared" si="83"/>
        <v>-840000</v>
      </c>
      <c r="K93" s="173">
        <f t="shared" si="83"/>
        <v>1140000</v>
      </c>
      <c r="L93" s="173">
        <f t="shared" si="83"/>
        <v>1140000</v>
      </c>
      <c r="M93" s="173">
        <f t="shared" si="83"/>
        <v>1140000</v>
      </c>
      <c r="N93" s="173">
        <f t="shared" si="83"/>
        <v>0</v>
      </c>
      <c r="O93" s="173">
        <f t="shared" si="83"/>
        <v>0</v>
      </c>
      <c r="P93" s="173">
        <f t="shared" si="83"/>
        <v>0</v>
      </c>
      <c r="Q93" s="173">
        <f t="shared" si="83"/>
        <v>0</v>
      </c>
      <c r="R93" s="173">
        <f t="shared" si="83"/>
        <v>0</v>
      </c>
    </row>
    <row r="94" spans="1:18">
      <c r="A94" s="9" t="s">
        <v>1477</v>
      </c>
      <c r="B94" s="9" t="s">
        <v>1486</v>
      </c>
      <c r="C94" s="115">
        <v>1980000</v>
      </c>
      <c r="D94" s="115"/>
      <c r="E94" s="115"/>
      <c r="F94" s="115">
        <v>-840000</v>
      </c>
      <c r="G94" s="115"/>
      <c r="H94" s="115"/>
      <c r="I94" s="115"/>
      <c r="J94" s="115">
        <f>SUM(F94:I94)</f>
        <v>-840000</v>
      </c>
      <c r="K94" s="115">
        <f>C94+J94</f>
        <v>1140000</v>
      </c>
      <c r="L94" s="115">
        <v>1140000</v>
      </c>
      <c r="M94" s="115">
        <v>1140000</v>
      </c>
      <c r="N94" s="272">
        <f>L94-M94</f>
        <v>0</v>
      </c>
      <c r="O94" s="272"/>
      <c r="P94" s="272"/>
      <c r="Q94" s="272">
        <f>SUBTOTAL(9,N94:P94)</f>
        <v>0</v>
      </c>
      <c r="R94" s="115">
        <f>K94-M94-Q94</f>
        <v>0</v>
      </c>
    </row>
    <row r="95" spans="1:18">
      <c r="A95" s="14" t="s">
        <v>16</v>
      </c>
      <c r="B95" s="14" t="s">
        <v>1487</v>
      </c>
      <c r="C95" s="173">
        <f t="shared" ref="C95:R95" si="84">SUM(C96)</f>
        <v>3041000</v>
      </c>
      <c r="D95" s="173">
        <f t="shared" si="84"/>
        <v>0</v>
      </c>
      <c r="E95" s="173">
        <f t="shared" si="84"/>
        <v>0</v>
      </c>
      <c r="F95" s="173">
        <f t="shared" si="84"/>
        <v>0</v>
      </c>
      <c r="G95" s="173">
        <f t="shared" si="84"/>
        <v>0</v>
      </c>
      <c r="H95" s="173">
        <f t="shared" si="84"/>
        <v>0</v>
      </c>
      <c r="I95" s="173">
        <f t="shared" si="84"/>
        <v>0</v>
      </c>
      <c r="J95" s="173">
        <f t="shared" si="84"/>
        <v>0</v>
      </c>
      <c r="K95" s="173">
        <f t="shared" si="84"/>
        <v>3041000</v>
      </c>
      <c r="L95" s="173">
        <f t="shared" si="84"/>
        <v>2667690</v>
      </c>
      <c r="M95" s="173">
        <f t="shared" si="84"/>
        <v>2667690</v>
      </c>
      <c r="N95" s="173">
        <f t="shared" si="84"/>
        <v>0</v>
      </c>
      <c r="O95" s="173">
        <f t="shared" si="84"/>
        <v>0</v>
      </c>
      <c r="P95" s="173">
        <f t="shared" si="84"/>
        <v>0</v>
      </c>
      <c r="Q95" s="173">
        <f t="shared" si="84"/>
        <v>0</v>
      </c>
      <c r="R95" s="173">
        <f t="shared" si="84"/>
        <v>373310</v>
      </c>
    </row>
    <row r="96" spans="1:18">
      <c r="A96" s="9" t="s">
        <v>1477</v>
      </c>
      <c r="B96" s="9" t="s">
        <v>1488</v>
      </c>
      <c r="C96" s="115">
        <v>3041000</v>
      </c>
      <c r="D96" s="115"/>
      <c r="E96" s="115"/>
      <c r="F96" s="115"/>
      <c r="G96" s="115"/>
      <c r="H96" s="115"/>
      <c r="I96" s="115"/>
      <c r="J96" s="115">
        <f>SUM(F96:I96)</f>
        <v>0</v>
      </c>
      <c r="K96" s="115">
        <f>C96+J96</f>
        <v>3041000</v>
      </c>
      <c r="L96" s="115">
        <v>2667690</v>
      </c>
      <c r="M96" s="115">
        <v>2667690</v>
      </c>
      <c r="N96" s="272">
        <f>L96-M96</f>
        <v>0</v>
      </c>
      <c r="O96" s="272"/>
      <c r="P96" s="272"/>
      <c r="Q96" s="272">
        <f>SUBTOTAL(9,N96:P96)</f>
        <v>0</v>
      </c>
      <c r="R96" s="115">
        <f>K96-M96-Q96</f>
        <v>373310</v>
      </c>
    </row>
    <row r="97" spans="1:18">
      <c r="A97" s="14" t="s">
        <v>16</v>
      </c>
      <c r="B97" s="17" t="s">
        <v>1489</v>
      </c>
      <c r="C97" s="173">
        <f t="shared" ref="C97:R97" si="85">SUM(C98)</f>
        <v>0</v>
      </c>
      <c r="D97" s="173">
        <f t="shared" si="85"/>
        <v>0</v>
      </c>
      <c r="E97" s="173">
        <f t="shared" si="85"/>
        <v>0</v>
      </c>
      <c r="F97" s="173">
        <f t="shared" si="85"/>
        <v>191020</v>
      </c>
      <c r="G97" s="173">
        <f t="shared" si="85"/>
        <v>0</v>
      </c>
      <c r="H97" s="173">
        <f t="shared" si="85"/>
        <v>0</v>
      </c>
      <c r="I97" s="173">
        <f t="shared" si="85"/>
        <v>0</v>
      </c>
      <c r="J97" s="173">
        <f t="shared" si="85"/>
        <v>191020</v>
      </c>
      <c r="K97" s="173">
        <f t="shared" si="85"/>
        <v>191020</v>
      </c>
      <c r="L97" s="173">
        <f t="shared" si="85"/>
        <v>191020</v>
      </c>
      <c r="M97" s="173">
        <f t="shared" si="85"/>
        <v>191020</v>
      </c>
      <c r="N97" s="173">
        <f t="shared" si="85"/>
        <v>0</v>
      </c>
      <c r="O97" s="173">
        <f t="shared" si="85"/>
        <v>0</v>
      </c>
      <c r="P97" s="173">
        <f t="shared" si="85"/>
        <v>0</v>
      </c>
      <c r="Q97" s="173">
        <f t="shared" si="85"/>
        <v>0</v>
      </c>
      <c r="R97" s="173">
        <f t="shared" si="85"/>
        <v>0</v>
      </c>
    </row>
    <row r="98" spans="1:18">
      <c r="A98" s="9" t="s">
        <v>1477</v>
      </c>
      <c r="B98" s="15" t="s">
        <v>1490</v>
      </c>
      <c r="C98" s="115">
        <v>0</v>
      </c>
      <c r="D98" s="115"/>
      <c r="E98" s="115"/>
      <c r="F98" s="115">
        <v>191020</v>
      </c>
      <c r="G98" s="115"/>
      <c r="H98" s="115"/>
      <c r="I98" s="115"/>
      <c r="J98" s="115">
        <f>SUM(F98:I98)</f>
        <v>191020</v>
      </c>
      <c r="K98" s="115">
        <f>C98+J98</f>
        <v>191020</v>
      </c>
      <c r="L98" s="115">
        <v>191020</v>
      </c>
      <c r="M98" s="115">
        <v>191020</v>
      </c>
      <c r="N98" s="272">
        <f>L98-M98</f>
        <v>0</v>
      </c>
      <c r="O98" s="272"/>
      <c r="P98" s="272"/>
      <c r="Q98" s="272">
        <f>SUBTOTAL(9,N98:P98)</f>
        <v>0</v>
      </c>
      <c r="R98" s="115">
        <f>K98-M98-Q98</f>
        <v>0</v>
      </c>
    </row>
    <row r="99" spans="1:18">
      <c r="A99" s="11" t="s">
        <v>1</v>
      </c>
      <c r="B99" s="11" t="s">
        <v>51</v>
      </c>
      <c r="C99" s="117">
        <f>C100</f>
        <v>141566000</v>
      </c>
      <c r="D99" s="117">
        <f t="shared" ref="D99:J100" si="86">D100</f>
        <v>0</v>
      </c>
      <c r="E99" s="117">
        <f t="shared" si="86"/>
        <v>0</v>
      </c>
      <c r="F99" s="117">
        <f t="shared" si="86"/>
        <v>0</v>
      </c>
      <c r="G99" s="117">
        <f t="shared" si="86"/>
        <v>-141566000</v>
      </c>
      <c r="H99" s="117">
        <f t="shared" si="86"/>
        <v>0</v>
      </c>
      <c r="I99" s="117">
        <f t="shared" si="86"/>
        <v>0</v>
      </c>
      <c r="J99" s="117">
        <f t="shared" si="86"/>
        <v>-141566000</v>
      </c>
      <c r="K99" s="117">
        <f t="shared" ref="K99:R100" si="87">K100</f>
        <v>0</v>
      </c>
      <c r="L99" s="117">
        <f t="shared" si="87"/>
        <v>0</v>
      </c>
      <c r="M99" s="117">
        <f t="shared" si="87"/>
        <v>0</v>
      </c>
      <c r="N99" s="117">
        <f t="shared" si="87"/>
        <v>0</v>
      </c>
      <c r="O99" s="117">
        <f t="shared" si="87"/>
        <v>0</v>
      </c>
      <c r="P99" s="117">
        <f t="shared" si="87"/>
        <v>0</v>
      </c>
      <c r="Q99" s="117">
        <f t="shared" si="87"/>
        <v>0</v>
      </c>
      <c r="R99" s="117">
        <f t="shared" si="87"/>
        <v>0</v>
      </c>
    </row>
    <row r="100" spans="1:18">
      <c r="A100" s="12" t="s">
        <v>2</v>
      </c>
      <c r="B100" s="12" t="s">
        <v>1602</v>
      </c>
      <c r="C100" s="119">
        <f>C101</f>
        <v>141566000</v>
      </c>
      <c r="D100" s="119">
        <f t="shared" si="86"/>
        <v>0</v>
      </c>
      <c r="E100" s="119">
        <f t="shared" si="86"/>
        <v>0</v>
      </c>
      <c r="F100" s="119">
        <f t="shared" si="86"/>
        <v>0</v>
      </c>
      <c r="G100" s="119">
        <f t="shared" si="86"/>
        <v>-141566000</v>
      </c>
      <c r="H100" s="119">
        <f t="shared" si="86"/>
        <v>0</v>
      </c>
      <c r="I100" s="119">
        <f t="shared" si="86"/>
        <v>0</v>
      </c>
      <c r="J100" s="119">
        <f t="shared" si="86"/>
        <v>-141566000</v>
      </c>
      <c r="K100" s="119">
        <f t="shared" si="87"/>
        <v>0</v>
      </c>
      <c r="L100" s="119">
        <f t="shared" si="87"/>
        <v>0</v>
      </c>
      <c r="M100" s="119">
        <f t="shared" si="87"/>
        <v>0</v>
      </c>
      <c r="N100" s="119">
        <f t="shared" si="87"/>
        <v>0</v>
      </c>
      <c r="O100" s="119">
        <f t="shared" si="87"/>
        <v>0</v>
      </c>
      <c r="P100" s="119">
        <f t="shared" si="87"/>
        <v>0</v>
      </c>
      <c r="Q100" s="119">
        <f t="shared" si="87"/>
        <v>0</v>
      </c>
      <c r="R100" s="119">
        <f t="shared" si="87"/>
        <v>0</v>
      </c>
    </row>
    <row r="101" spans="1:18">
      <c r="A101" s="13" t="s">
        <v>3</v>
      </c>
      <c r="B101" s="13" t="s">
        <v>1603</v>
      </c>
      <c r="C101" s="120">
        <f>SUM(C102)</f>
        <v>141566000</v>
      </c>
      <c r="D101" s="120">
        <f t="shared" ref="D101:J102" si="88">SUM(D102)</f>
        <v>0</v>
      </c>
      <c r="E101" s="120">
        <f t="shared" si="88"/>
        <v>0</v>
      </c>
      <c r="F101" s="120">
        <f t="shared" si="88"/>
        <v>0</v>
      </c>
      <c r="G101" s="120">
        <f t="shared" si="88"/>
        <v>-141566000</v>
      </c>
      <c r="H101" s="120">
        <f t="shared" si="88"/>
        <v>0</v>
      </c>
      <c r="I101" s="120">
        <f t="shared" si="88"/>
        <v>0</v>
      </c>
      <c r="J101" s="120">
        <f t="shared" si="88"/>
        <v>-141566000</v>
      </c>
      <c r="K101" s="120">
        <f t="shared" ref="K101:R101" si="89">SUM(K102)</f>
        <v>0</v>
      </c>
      <c r="L101" s="120">
        <f t="shared" si="89"/>
        <v>0</v>
      </c>
      <c r="M101" s="120">
        <f t="shared" si="89"/>
        <v>0</v>
      </c>
      <c r="N101" s="120">
        <f t="shared" si="89"/>
        <v>0</v>
      </c>
      <c r="O101" s="120">
        <f t="shared" si="89"/>
        <v>0</v>
      </c>
      <c r="P101" s="120">
        <f t="shared" si="89"/>
        <v>0</v>
      </c>
      <c r="Q101" s="120">
        <f t="shared" si="89"/>
        <v>0</v>
      </c>
      <c r="R101" s="120">
        <f t="shared" si="89"/>
        <v>0</v>
      </c>
    </row>
    <row r="102" spans="1:18">
      <c r="A102" s="14" t="s">
        <v>16</v>
      </c>
      <c r="B102" s="14" t="s">
        <v>1489</v>
      </c>
      <c r="C102" s="173">
        <f t="shared" ref="C102:R102" si="90">SUM(C103)</f>
        <v>141566000</v>
      </c>
      <c r="D102" s="173">
        <f t="shared" si="88"/>
        <v>0</v>
      </c>
      <c r="E102" s="173">
        <f t="shared" si="88"/>
        <v>0</v>
      </c>
      <c r="F102" s="173">
        <f t="shared" si="88"/>
        <v>0</v>
      </c>
      <c r="G102" s="173">
        <f t="shared" si="88"/>
        <v>-141566000</v>
      </c>
      <c r="H102" s="173">
        <f t="shared" si="88"/>
        <v>0</v>
      </c>
      <c r="I102" s="173">
        <f t="shared" si="88"/>
        <v>0</v>
      </c>
      <c r="J102" s="173">
        <f t="shared" si="88"/>
        <v>-141566000</v>
      </c>
      <c r="K102" s="173">
        <f t="shared" si="90"/>
        <v>0</v>
      </c>
      <c r="L102" s="173">
        <f t="shared" si="90"/>
        <v>0</v>
      </c>
      <c r="M102" s="173">
        <f t="shared" si="90"/>
        <v>0</v>
      </c>
      <c r="N102" s="173">
        <f t="shared" si="90"/>
        <v>0</v>
      </c>
      <c r="O102" s="173">
        <f t="shared" si="90"/>
        <v>0</v>
      </c>
      <c r="P102" s="173">
        <f t="shared" si="90"/>
        <v>0</v>
      </c>
      <c r="Q102" s="173">
        <f t="shared" si="90"/>
        <v>0</v>
      </c>
      <c r="R102" s="173">
        <f t="shared" si="90"/>
        <v>0</v>
      </c>
    </row>
    <row r="103" spans="1:18">
      <c r="A103" s="9" t="s">
        <v>1477</v>
      </c>
      <c r="B103" s="9" t="s">
        <v>1537</v>
      </c>
      <c r="C103" s="115">
        <v>141566000</v>
      </c>
      <c r="D103" s="115"/>
      <c r="E103" s="115"/>
      <c r="F103" s="115"/>
      <c r="G103" s="115">
        <v>-141566000</v>
      </c>
      <c r="H103" s="115"/>
      <c r="I103" s="115"/>
      <c r="J103" s="115">
        <f>SUM(F103:I103)</f>
        <v>-141566000</v>
      </c>
      <c r="K103" s="115">
        <f>C103+J103</f>
        <v>0</v>
      </c>
      <c r="L103" s="115"/>
      <c r="M103" s="115"/>
      <c r="N103" s="272">
        <f>L103-M103</f>
        <v>0</v>
      </c>
      <c r="O103" s="272"/>
      <c r="P103" s="272"/>
      <c r="Q103" s="272">
        <f>SUBTOTAL(9,N103:P103)</f>
        <v>0</v>
      </c>
      <c r="R103" s="115">
        <f>K103-M103-Q103</f>
        <v>0</v>
      </c>
    </row>
    <row r="104" spans="1:18">
      <c r="A104" s="11" t="s">
        <v>1</v>
      </c>
      <c r="B104" s="11" t="s">
        <v>54</v>
      </c>
      <c r="C104" s="117">
        <f t="shared" ref="C104:R104" si="91">SUM(C105,C118)</f>
        <v>4163355000</v>
      </c>
      <c r="D104" s="117">
        <f t="shared" si="91"/>
        <v>0</v>
      </c>
      <c r="E104" s="117">
        <f t="shared" si="91"/>
        <v>0</v>
      </c>
      <c r="F104" s="117">
        <f t="shared" si="91"/>
        <v>-56000000</v>
      </c>
      <c r="G104" s="117">
        <f t="shared" si="91"/>
        <v>0</v>
      </c>
      <c r="H104" s="117">
        <f t="shared" si="91"/>
        <v>0</v>
      </c>
      <c r="I104" s="117">
        <f t="shared" si="91"/>
        <v>-180071000</v>
      </c>
      <c r="J104" s="117">
        <f t="shared" si="91"/>
        <v>-236071000</v>
      </c>
      <c r="K104" s="117">
        <f t="shared" si="91"/>
        <v>3927284000</v>
      </c>
      <c r="L104" s="117">
        <f t="shared" si="91"/>
        <v>3885928370</v>
      </c>
      <c r="M104" s="117">
        <f t="shared" si="91"/>
        <v>3885928370</v>
      </c>
      <c r="N104" s="117">
        <f t="shared" si="91"/>
        <v>0</v>
      </c>
      <c r="O104" s="117">
        <f t="shared" si="91"/>
        <v>0</v>
      </c>
      <c r="P104" s="117">
        <f t="shared" si="91"/>
        <v>0</v>
      </c>
      <c r="Q104" s="117">
        <f t="shared" si="91"/>
        <v>0</v>
      </c>
      <c r="R104" s="117">
        <f t="shared" si="91"/>
        <v>41355630</v>
      </c>
    </row>
    <row r="105" spans="1:18">
      <c r="A105" s="12" t="s">
        <v>2</v>
      </c>
      <c r="B105" s="12" t="s">
        <v>55</v>
      </c>
      <c r="C105" s="119">
        <f>SUM(C106,C109,C112)</f>
        <v>4125147000</v>
      </c>
      <c r="D105" s="119">
        <f t="shared" ref="D105:J105" si="92">SUM(D106,D109,D112)</f>
        <v>0</v>
      </c>
      <c r="E105" s="119">
        <f t="shared" si="92"/>
        <v>0</v>
      </c>
      <c r="F105" s="119">
        <f t="shared" si="92"/>
        <v>-56000000</v>
      </c>
      <c r="G105" s="119">
        <f t="shared" si="92"/>
        <v>0</v>
      </c>
      <c r="H105" s="119">
        <f t="shared" si="92"/>
        <v>0</v>
      </c>
      <c r="I105" s="119">
        <f t="shared" si="92"/>
        <v>-180071000</v>
      </c>
      <c r="J105" s="119">
        <f t="shared" si="92"/>
        <v>-236071000</v>
      </c>
      <c r="K105" s="119">
        <f t="shared" ref="K105:R105" si="93">SUM(K106,K109,K112)</f>
        <v>3889076000</v>
      </c>
      <c r="L105" s="119">
        <f t="shared" si="93"/>
        <v>3848658690</v>
      </c>
      <c r="M105" s="119">
        <f t="shared" si="93"/>
        <v>3848658690</v>
      </c>
      <c r="N105" s="119">
        <f t="shared" si="93"/>
        <v>0</v>
      </c>
      <c r="O105" s="119">
        <f t="shared" si="93"/>
        <v>0</v>
      </c>
      <c r="P105" s="119">
        <f t="shared" si="93"/>
        <v>0</v>
      </c>
      <c r="Q105" s="119">
        <f t="shared" si="93"/>
        <v>0</v>
      </c>
      <c r="R105" s="119">
        <f t="shared" si="93"/>
        <v>40417310</v>
      </c>
    </row>
    <row r="106" spans="1:18">
      <c r="A106" s="13" t="s">
        <v>3</v>
      </c>
      <c r="B106" s="16" t="s">
        <v>1491</v>
      </c>
      <c r="C106" s="120">
        <f>SUM(C107)</f>
        <v>4069147000</v>
      </c>
      <c r="D106" s="120">
        <f t="shared" ref="D106:J107" si="94">SUM(D107)</f>
        <v>0</v>
      </c>
      <c r="E106" s="120">
        <f t="shared" si="94"/>
        <v>0</v>
      </c>
      <c r="F106" s="120">
        <f t="shared" si="94"/>
        <v>-56000000</v>
      </c>
      <c r="G106" s="120">
        <f t="shared" si="94"/>
        <v>0</v>
      </c>
      <c r="H106" s="120">
        <f t="shared" si="94"/>
        <v>0</v>
      </c>
      <c r="I106" s="120">
        <f t="shared" si="94"/>
        <v>-180071000</v>
      </c>
      <c r="J106" s="120">
        <f t="shared" si="94"/>
        <v>-236071000</v>
      </c>
      <c r="K106" s="120">
        <f t="shared" ref="K106:R106" si="95">SUM(K107)</f>
        <v>3833076000</v>
      </c>
      <c r="L106" s="120">
        <f t="shared" si="95"/>
        <v>3792686150</v>
      </c>
      <c r="M106" s="120">
        <f t="shared" si="95"/>
        <v>3792686150</v>
      </c>
      <c r="N106" s="120">
        <f t="shared" si="95"/>
        <v>0</v>
      </c>
      <c r="O106" s="120">
        <f t="shared" si="95"/>
        <v>0</v>
      </c>
      <c r="P106" s="120">
        <f t="shared" si="95"/>
        <v>0</v>
      </c>
      <c r="Q106" s="120">
        <f t="shared" si="95"/>
        <v>0</v>
      </c>
      <c r="R106" s="120">
        <f t="shared" si="95"/>
        <v>40389850</v>
      </c>
    </row>
    <row r="107" spans="1:18">
      <c r="A107" s="14" t="s">
        <v>16</v>
      </c>
      <c r="B107" s="17" t="s">
        <v>1492</v>
      </c>
      <c r="C107" s="173">
        <f t="shared" ref="C107:R107" si="96">SUM(C108)</f>
        <v>4069147000</v>
      </c>
      <c r="D107" s="173">
        <f t="shared" si="94"/>
        <v>0</v>
      </c>
      <c r="E107" s="173">
        <f t="shared" si="94"/>
        <v>0</v>
      </c>
      <c r="F107" s="173">
        <f t="shared" si="94"/>
        <v>-56000000</v>
      </c>
      <c r="G107" s="173">
        <f t="shared" si="94"/>
        <v>0</v>
      </c>
      <c r="H107" s="173">
        <f t="shared" si="94"/>
        <v>0</v>
      </c>
      <c r="I107" s="173">
        <f t="shared" si="94"/>
        <v>-180071000</v>
      </c>
      <c r="J107" s="173">
        <f t="shared" si="94"/>
        <v>-236071000</v>
      </c>
      <c r="K107" s="173">
        <f t="shared" si="96"/>
        <v>3833076000</v>
      </c>
      <c r="L107" s="173">
        <f t="shared" si="96"/>
        <v>3792686150</v>
      </c>
      <c r="M107" s="173">
        <f t="shared" si="96"/>
        <v>3792686150</v>
      </c>
      <c r="N107" s="173">
        <f t="shared" si="96"/>
        <v>0</v>
      </c>
      <c r="O107" s="173">
        <f t="shared" si="96"/>
        <v>0</v>
      </c>
      <c r="P107" s="173">
        <f t="shared" si="96"/>
        <v>0</v>
      </c>
      <c r="Q107" s="173">
        <f t="shared" si="96"/>
        <v>0</v>
      </c>
      <c r="R107" s="173">
        <f t="shared" si="96"/>
        <v>40389850</v>
      </c>
    </row>
    <row r="108" spans="1:18">
      <c r="A108" s="9" t="s">
        <v>1477</v>
      </c>
      <c r="B108" s="15" t="s">
        <v>1609</v>
      </c>
      <c r="C108" s="115">
        <v>4069147000</v>
      </c>
      <c r="D108" s="115"/>
      <c r="E108" s="115"/>
      <c r="F108" s="115">
        <f>-236071000+180071000</f>
        <v>-56000000</v>
      </c>
      <c r="G108" s="115"/>
      <c r="H108" s="115"/>
      <c r="I108" s="115">
        <v>-180071000</v>
      </c>
      <c r="J108" s="115">
        <f>SUM(F108:I108)</f>
        <v>-236071000</v>
      </c>
      <c r="K108" s="115">
        <f>C108+J108</f>
        <v>3833076000</v>
      </c>
      <c r="L108" s="241">
        <v>3792686150</v>
      </c>
      <c r="M108" s="241">
        <v>3792686150</v>
      </c>
      <c r="N108" s="272">
        <f>L108-M108</f>
        <v>0</v>
      </c>
      <c r="O108" s="272"/>
      <c r="P108" s="272"/>
      <c r="Q108" s="272">
        <f>SUBTOTAL(9,N108:P108)</f>
        <v>0</v>
      </c>
      <c r="R108" s="115">
        <f>K108-M108-Q108</f>
        <v>40389850</v>
      </c>
    </row>
    <row r="109" spans="1:18">
      <c r="A109" s="13" t="s">
        <v>3</v>
      </c>
      <c r="B109" s="16" t="s">
        <v>1610</v>
      </c>
      <c r="C109" s="120">
        <f>SUM(C110)</f>
        <v>20000000</v>
      </c>
      <c r="D109" s="120">
        <f t="shared" ref="D109:J110" si="97">SUM(D110)</f>
        <v>0</v>
      </c>
      <c r="E109" s="120">
        <f t="shared" si="97"/>
        <v>0</v>
      </c>
      <c r="F109" s="120">
        <f t="shared" si="97"/>
        <v>0</v>
      </c>
      <c r="G109" s="120">
        <f t="shared" si="97"/>
        <v>0</v>
      </c>
      <c r="H109" s="120">
        <f t="shared" si="97"/>
        <v>0</v>
      </c>
      <c r="I109" s="120">
        <f t="shared" si="97"/>
        <v>0</v>
      </c>
      <c r="J109" s="120">
        <f t="shared" si="97"/>
        <v>0</v>
      </c>
      <c r="K109" s="120">
        <f t="shared" ref="K109:R109" si="98">SUM(K110)</f>
        <v>20000000</v>
      </c>
      <c r="L109" s="120">
        <f t="shared" si="98"/>
        <v>19972540</v>
      </c>
      <c r="M109" s="120">
        <f t="shared" si="98"/>
        <v>19972540</v>
      </c>
      <c r="N109" s="120">
        <f t="shared" si="98"/>
        <v>0</v>
      </c>
      <c r="O109" s="120">
        <f t="shared" si="98"/>
        <v>0</v>
      </c>
      <c r="P109" s="120">
        <f t="shared" si="98"/>
        <v>0</v>
      </c>
      <c r="Q109" s="120">
        <f t="shared" si="98"/>
        <v>0</v>
      </c>
      <c r="R109" s="120">
        <f t="shared" si="98"/>
        <v>27460</v>
      </c>
    </row>
    <row r="110" spans="1:18">
      <c r="A110" s="14" t="s">
        <v>16</v>
      </c>
      <c r="B110" s="17" t="s">
        <v>1511</v>
      </c>
      <c r="C110" s="173">
        <f t="shared" ref="C110:R110" si="99">SUM(C111)</f>
        <v>20000000</v>
      </c>
      <c r="D110" s="173">
        <f t="shared" si="97"/>
        <v>0</v>
      </c>
      <c r="E110" s="173">
        <f t="shared" si="97"/>
        <v>0</v>
      </c>
      <c r="F110" s="173">
        <f t="shared" si="97"/>
        <v>0</v>
      </c>
      <c r="G110" s="173">
        <f t="shared" si="97"/>
        <v>0</v>
      </c>
      <c r="H110" s="173">
        <f t="shared" si="97"/>
        <v>0</v>
      </c>
      <c r="I110" s="173">
        <f t="shared" si="97"/>
        <v>0</v>
      </c>
      <c r="J110" s="173">
        <f t="shared" si="97"/>
        <v>0</v>
      </c>
      <c r="K110" s="173">
        <f t="shared" si="99"/>
        <v>20000000</v>
      </c>
      <c r="L110" s="173">
        <f t="shared" si="99"/>
        <v>19972540</v>
      </c>
      <c r="M110" s="173">
        <f t="shared" si="99"/>
        <v>19972540</v>
      </c>
      <c r="N110" s="173">
        <f t="shared" si="99"/>
        <v>0</v>
      </c>
      <c r="O110" s="173">
        <f t="shared" si="99"/>
        <v>0</v>
      </c>
      <c r="P110" s="173">
        <f t="shared" si="99"/>
        <v>0</v>
      </c>
      <c r="Q110" s="173">
        <f t="shared" si="99"/>
        <v>0</v>
      </c>
      <c r="R110" s="173">
        <f t="shared" si="99"/>
        <v>27460</v>
      </c>
    </row>
    <row r="111" spans="1:18">
      <c r="A111" s="9" t="s">
        <v>1477</v>
      </c>
      <c r="B111" s="15" t="s">
        <v>1511</v>
      </c>
      <c r="C111" s="115">
        <v>20000000</v>
      </c>
      <c r="D111" s="115"/>
      <c r="E111" s="115"/>
      <c r="F111" s="115"/>
      <c r="G111" s="115"/>
      <c r="H111" s="115"/>
      <c r="I111" s="115"/>
      <c r="J111" s="115">
        <f>SUM(F111:I111)</f>
        <v>0</v>
      </c>
      <c r="K111" s="115">
        <f>C111+J111</f>
        <v>20000000</v>
      </c>
      <c r="L111" s="115">
        <v>19972540</v>
      </c>
      <c r="M111" s="115">
        <v>19972540</v>
      </c>
      <c r="N111" s="272">
        <f>L111-M111</f>
        <v>0</v>
      </c>
      <c r="O111" s="272"/>
      <c r="P111" s="272"/>
      <c r="Q111" s="272">
        <f>SUBTOTAL(9,N111:P111)</f>
        <v>0</v>
      </c>
      <c r="R111" s="115">
        <f>K111-M111-Q111</f>
        <v>27460</v>
      </c>
    </row>
    <row r="112" spans="1:18">
      <c r="A112" s="13" t="s">
        <v>3</v>
      </c>
      <c r="B112" s="13" t="s">
        <v>57</v>
      </c>
      <c r="C112" s="120">
        <f>SUM(C113,C116)</f>
        <v>36000000</v>
      </c>
      <c r="D112" s="120">
        <f t="shared" ref="D112:J112" si="100">SUM(D113,D116)</f>
        <v>0</v>
      </c>
      <c r="E112" s="120">
        <f t="shared" si="100"/>
        <v>0</v>
      </c>
      <c r="F112" s="120">
        <f t="shared" si="100"/>
        <v>0</v>
      </c>
      <c r="G112" s="120">
        <f t="shared" si="100"/>
        <v>0</v>
      </c>
      <c r="H112" s="120">
        <f t="shared" si="100"/>
        <v>0</v>
      </c>
      <c r="I112" s="120">
        <f t="shared" si="100"/>
        <v>0</v>
      </c>
      <c r="J112" s="120">
        <f t="shared" si="100"/>
        <v>0</v>
      </c>
      <c r="K112" s="120">
        <f t="shared" ref="K112:R112" si="101">SUM(K113,K116)</f>
        <v>36000000</v>
      </c>
      <c r="L112" s="120">
        <f t="shared" si="101"/>
        <v>36000000</v>
      </c>
      <c r="M112" s="120">
        <f t="shared" si="101"/>
        <v>36000000</v>
      </c>
      <c r="N112" s="120">
        <f t="shared" si="101"/>
        <v>0</v>
      </c>
      <c r="O112" s="120">
        <f t="shared" si="101"/>
        <v>0</v>
      </c>
      <c r="P112" s="120">
        <f t="shared" si="101"/>
        <v>0</v>
      </c>
      <c r="Q112" s="120">
        <f t="shared" si="101"/>
        <v>0</v>
      </c>
      <c r="R112" s="120">
        <f t="shared" si="101"/>
        <v>0</v>
      </c>
    </row>
    <row r="113" spans="1:18">
      <c r="A113" s="14" t="s">
        <v>16</v>
      </c>
      <c r="B113" s="14" t="s">
        <v>1492</v>
      </c>
      <c r="C113" s="173">
        <f>SUM(C114:C115)</f>
        <v>36000000</v>
      </c>
      <c r="D113" s="173">
        <f t="shared" ref="D113:J113" si="102">SUM(D114:D115)</f>
        <v>0</v>
      </c>
      <c r="E113" s="173">
        <f t="shared" si="102"/>
        <v>0</v>
      </c>
      <c r="F113" s="173">
        <f t="shared" si="102"/>
        <v>-30000000</v>
      </c>
      <c r="G113" s="173">
        <f t="shared" si="102"/>
        <v>0</v>
      </c>
      <c r="H113" s="173">
        <f t="shared" si="102"/>
        <v>0</v>
      </c>
      <c r="I113" s="173">
        <f t="shared" si="102"/>
        <v>0</v>
      </c>
      <c r="J113" s="173">
        <f t="shared" si="102"/>
        <v>-30000000</v>
      </c>
      <c r="K113" s="173">
        <f t="shared" ref="K113:R113" si="103">SUM(K114:K115)</f>
        <v>6000000</v>
      </c>
      <c r="L113" s="173">
        <f t="shared" si="103"/>
        <v>6000000</v>
      </c>
      <c r="M113" s="173">
        <f t="shared" si="103"/>
        <v>6000000</v>
      </c>
      <c r="N113" s="173">
        <f t="shared" si="103"/>
        <v>0</v>
      </c>
      <c r="O113" s="173">
        <f t="shared" si="103"/>
        <v>0</v>
      </c>
      <c r="P113" s="173">
        <f t="shared" si="103"/>
        <v>0</v>
      </c>
      <c r="Q113" s="173">
        <f t="shared" si="103"/>
        <v>0</v>
      </c>
      <c r="R113" s="173">
        <f t="shared" si="103"/>
        <v>0</v>
      </c>
    </row>
    <row r="114" spans="1:18">
      <c r="A114" s="9" t="s">
        <v>1477</v>
      </c>
      <c r="B114" s="9" t="s">
        <v>1611</v>
      </c>
      <c r="C114" s="115">
        <v>6000000</v>
      </c>
      <c r="D114" s="115"/>
      <c r="E114" s="115"/>
      <c r="F114" s="115">
        <v>-6000000</v>
      </c>
      <c r="G114" s="115"/>
      <c r="H114" s="115"/>
      <c r="I114" s="115"/>
      <c r="J114" s="115">
        <f t="shared" ref="J114:J115" si="104">SUM(F114:I114)</f>
        <v>-6000000</v>
      </c>
      <c r="K114" s="115">
        <f>C114+J114</f>
        <v>0</v>
      </c>
      <c r="L114" s="115">
        <v>0</v>
      </c>
      <c r="M114" s="115"/>
      <c r="N114" s="272">
        <f>L114-M114</f>
        <v>0</v>
      </c>
      <c r="O114" s="272"/>
      <c r="P114" s="272"/>
      <c r="Q114" s="272">
        <f t="shared" ref="Q114:Q115" si="105">SUBTOTAL(9,N114:P114)</f>
        <v>0</v>
      </c>
      <c r="R114" s="115">
        <f>K114-M114-Q114</f>
        <v>0</v>
      </c>
    </row>
    <row r="115" spans="1:18">
      <c r="A115" s="9" t="s">
        <v>1477</v>
      </c>
      <c r="B115" s="9" t="s">
        <v>1612</v>
      </c>
      <c r="C115" s="115">
        <v>30000000</v>
      </c>
      <c r="D115" s="115"/>
      <c r="E115" s="115"/>
      <c r="F115" s="115">
        <v>-24000000</v>
      </c>
      <c r="G115" s="115"/>
      <c r="H115" s="115"/>
      <c r="I115" s="115"/>
      <c r="J115" s="115">
        <f t="shared" si="104"/>
        <v>-24000000</v>
      </c>
      <c r="K115" s="115">
        <f>C115+J115</f>
        <v>6000000</v>
      </c>
      <c r="L115" s="115">
        <v>6000000</v>
      </c>
      <c r="M115" s="115">
        <v>6000000</v>
      </c>
      <c r="N115" s="272">
        <f>L115-M115</f>
        <v>0</v>
      </c>
      <c r="O115" s="272"/>
      <c r="P115" s="272"/>
      <c r="Q115" s="272">
        <f t="shared" si="105"/>
        <v>0</v>
      </c>
      <c r="R115" s="115">
        <f>K115-M115-Q115</f>
        <v>0</v>
      </c>
    </row>
    <row r="116" spans="1:18">
      <c r="A116" s="14" t="s">
        <v>16</v>
      </c>
      <c r="B116" s="17" t="s">
        <v>1559</v>
      </c>
      <c r="C116" s="173">
        <f t="shared" ref="C116:R116" si="106">SUM(C117)</f>
        <v>0</v>
      </c>
      <c r="D116" s="173">
        <f t="shared" si="106"/>
        <v>0</v>
      </c>
      <c r="E116" s="173">
        <f t="shared" si="106"/>
        <v>0</v>
      </c>
      <c r="F116" s="173">
        <f t="shared" si="106"/>
        <v>30000000</v>
      </c>
      <c r="G116" s="173">
        <f t="shared" si="106"/>
        <v>0</v>
      </c>
      <c r="H116" s="173">
        <f t="shared" si="106"/>
        <v>0</v>
      </c>
      <c r="I116" s="173">
        <f t="shared" si="106"/>
        <v>0</v>
      </c>
      <c r="J116" s="173">
        <f t="shared" si="106"/>
        <v>30000000</v>
      </c>
      <c r="K116" s="173">
        <f t="shared" si="106"/>
        <v>30000000</v>
      </c>
      <c r="L116" s="173">
        <f t="shared" si="106"/>
        <v>30000000</v>
      </c>
      <c r="M116" s="173">
        <f t="shared" si="106"/>
        <v>30000000</v>
      </c>
      <c r="N116" s="173">
        <f t="shared" si="106"/>
        <v>0</v>
      </c>
      <c r="O116" s="173">
        <f t="shared" si="106"/>
        <v>0</v>
      </c>
      <c r="P116" s="173">
        <f t="shared" si="106"/>
        <v>0</v>
      </c>
      <c r="Q116" s="173">
        <f t="shared" si="106"/>
        <v>0</v>
      </c>
      <c r="R116" s="173">
        <f t="shared" si="106"/>
        <v>0</v>
      </c>
    </row>
    <row r="117" spans="1:18">
      <c r="A117" s="9" t="s">
        <v>1477</v>
      </c>
      <c r="B117" s="15" t="s">
        <v>1559</v>
      </c>
      <c r="C117" s="115">
        <v>0</v>
      </c>
      <c r="D117" s="115"/>
      <c r="E117" s="115"/>
      <c r="F117" s="115">
        <v>30000000</v>
      </c>
      <c r="G117" s="115"/>
      <c r="H117" s="115"/>
      <c r="I117" s="115"/>
      <c r="J117" s="115">
        <f>SUM(F117:I117)</f>
        <v>30000000</v>
      </c>
      <c r="K117" s="115">
        <f>C117+J117</f>
        <v>30000000</v>
      </c>
      <c r="L117" s="115">
        <v>30000000</v>
      </c>
      <c r="M117" s="115">
        <v>30000000</v>
      </c>
      <c r="N117" s="272">
        <f>L117-M117</f>
        <v>0</v>
      </c>
      <c r="O117" s="272"/>
      <c r="P117" s="272"/>
      <c r="Q117" s="272">
        <f>SUBTOTAL(9,N117:P117)</f>
        <v>0</v>
      </c>
      <c r="R117" s="115">
        <f>K117-M117-Q117</f>
        <v>0</v>
      </c>
    </row>
    <row r="118" spans="1:18">
      <c r="A118" s="12" t="s">
        <v>2</v>
      </c>
      <c r="B118" s="12" t="s">
        <v>61</v>
      </c>
      <c r="C118" s="119">
        <f>SUM(C124,C119)</f>
        <v>38208000</v>
      </c>
      <c r="D118" s="119">
        <f t="shared" ref="D118:J118" si="107">SUM(D124,D119)</f>
        <v>0</v>
      </c>
      <c r="E118" s="119">
        <f t="shared" si="107"/>
        <v>0</v>
      </c>
      <c r="F118" s="119">
        <f t="shared" si="107"/>
        <v>0</v>
      </c>
      <c r="G118" s="119">
        <f t="shared" si="107"/>
        <v>0</v>
      </c>
      <c r="H118" s="119">
        <f t="shared" si="107"/>
        <v>0</v>
      </c>
      <c r="I118" s="119">
        <f t="shared" si="107"/>
        <v>0</v>
      </c>
      <c r="J118" s="119">
        <f t="shared" si="107"/>
        <v>0</v>
      </c>
      <c r="K118" s="119">
        <f t="shared" ref="K118:R118" si="108">SUM(K124,K119)</f>
        <v>38208000</v>
      </c>
      <c r="L118" s="119">
        <f t="shared" si="108"/>
        <v>37269680</v>
      </c>
      <c r="M118" s="119">
        <f t="shared" si="108"/>
        <v>37269680</v>
      </c>
      <c r="N118" s="119">
        <f t="shared" si="108"/>
        <v>0</v>
      </c>
      <c r="O118" s="119">
        <f t="shared" si="108"/>
        <v>0</v>
      </c>
      <c r="P118" s="119">
        <f t="shared" si="108"/>
        <v>0</v>
      </c>
      <c r="Q118" s="119">
        <f t="shared" si="108"/>
        <v>0</v>
      </c>
      <c r="R118" s="119">
        <f t="shared" si="108"/>
        <v>938320</v>
      </c>
    </row>
    <row r="119" spans="1:18">
      <c r="A119" s="13" t="s">
        <v>3</v>
      </c>
      <c r="B119" s="13" t="s">
        <v>62</v>
      </c>
      <c r="C119" s="120">
        <f>SUM(C120,C122)</f>
        <v>5403000</v>
      </c>
      <c r="D119" s="120">
        <f t="shared" ref="D119:J119" si="109">SUM(D120,D122)</f>
        <v>0</v>
      </c>
      <c r="E119" s="120">
        <f t="shared" si="109"/>
        <v>0</v>
      </c>
      <c r="F119" s="120">
        <f t="shared" si="109"/>
        <v>0</v>
      </c>
      <c r="G119" s="120">
        <f t="shared" si="109"/>
        <v>0</v>
      </c>
      <c r="H119" s="120">
        <f t="shared" si="109"/>
        <v>0</v>
      </c>
      <c r="I119" s="120">
        <f t="shared" si="109"/>
        <v>0</v>
      </c>
      <c r="J119" s="120">
        <f t="shared" si="109"/>
        <v>0</v>
      </c>
      <c r="K119" s="120">
        <f t="shared" ref="K119:R119" si="110">SUM(K120,K122)</f>
        <v>5403000</v>
      </c>
      <c r="L119" s="120">
        <f t="shared" si="110"/>
        <v>4878300</v>
      </c>
      <c r="M119" s="120">
        <f t="shared" si="110"/>
        <v>4878300</v>
      </c>
      <c r="N119" s="120">
        <f t="shared" si="110"/>
        <v>0</v>
      </c>
      <c r="O119" s="120">
        <f t="shared" si="110"/>
        <v>0</v>
      </c>
      <c r="P119" s="120">
        <f t="shared" si="110"/>
        <v>0</v>
      </c>
      <c r="Q119" s="120">
        <f t="shared" si="110"/>
        <v>0</v>
      </c>
      <c r="R119" s="120">
        <f t="shared" si="110"/>
        <v>524700</v>
      </c>
    </row>
    <row r="120" spans="1:18">
      <c r="A120" s="14" t="s">
        <v>16</v>
      </c>
      <c r="B120" s="17" t="s">
        <v>1613</v>
      </c>
      <c r="C120" s="173">
        <f t="shared" ref="C120:R120" si="111">SUM(C121)</f>
        <v>3903000</v>
      </c>
      <c r="D120" s="173">
        <f t="shared" si="111"/>
        <v>0</v>
      </c>
      <c r="E120" s="173">
        <f t="shared" si="111"/>
        <v>0</v>
      </c>
      <c r="F120" s="173">
        <f t="shared" si="111"/>
        <v>-2981200</v>
      </c>
      <c r="G120" s="173">
        <f t="shared" si="111"/>
        <v>0</v>
      </c>
      <c r="H120" s="173">
        <f t="shared" si="111"/>
        <v>0</v>
      </c>
      <c r="I120" s="173">
        <f t="shared" si="111"/>
        <v>0</v>
      </c>
      <c r="J120" s="173">
        <f t="shared" si="111"/>
        <v>-2981200</v>
      </c>
      <c r="K120" s="173">
        <f t="shared" si="111"/>
        <v>921800</v>
      </c>
      <c r="L120" s="173">
        <f t="shared" si="111"/>
        <v>397100</v>
      </c>
      <c r="M120" s="173">
        <f t="shared" si="111"/>
        <v>397100</v>
      </c>
      <c r="N120" s="173">
        <f t="shared" si="111"/>
        <v>0</v>
      </c>
      <c r="O120" s="173">
        <f t="shared" si="111"/>
        <v>0</v>
      </c>
      <c r="P120" s="173">
        <f t="shared" si="111"/>
        <v>0</v>
      </c>
      <c r="Q120" s="173">
        <f t="shared" si="111"/>
        <v>0</v>
      </c>
      <c r="R120" s="173">
        <f t="shared" si="111"/>
        <v>524700</v>
      </c>
    </row>
    <row r="121" spans="1:18">
      <c r="A121" s="9" t="s">
        <v>1477</v>
      </c>
      <c r="B121" s="15" t="s">
        <v>1613</v>
      </c>
      <c r="C121" s="115">
        <v>3903000</v>
      </c>
      <c r="D121" s="115"/>
      <c r="E121" s="115"/>
      <c r="F121" s="115">
        <v>-2981200</v>
      </c>
      <c r="G121" s="115"/>
      <c r="H121" s="115"/>
      <c r="I121" s="115"/>
      <c r="J121" s="115">
        <f>SUM(F121:I121)</f>
        <v>-2981200</v>
      </c>
      <c r="K121" s="115">
        <f>C121+J121</f>
        <v>921800</v>
      </c>
      <c r="L121" s="115">
        <v>397100</v>
      </c>
      <c r="M121" s="115">
        <v>397100</v>
      </c>
      <c r="N121" s="272">
        <f>L121-M121</f>
        <v>0</v>
      </c>
      <c r="O121" s="272"/>
      <c r="P121" s="272"/>
      <c r="Q121" s="272">
        <f>SUBTOTAL(9,N121:P121)</f>
        <v>0</v>
      </c>
      <c r="R121" s="115">
        <f>K121-M121-Q121</f>
        <v>524700</v>
      </c>
    </row>
    <row r="122" spans="1:18">
      <c r="A122" s="14" t="s">
        <v>16</v>
      </c>
      <c r="B122" s="17" t="s">
        <v>1559</v>
      </c>
      <c r="C122" s="173">
        <f t="shared" ref="C122:R122" si="112">SUM(C123)</f>
        <v>1500000</v>
      </c>
      <c r="D122" s="173">
        <f t="shared" si="112"/>
        <v>0</v>
      </c>
      <c r="E122" s="173">
        <f t="shared" si="112"/>
        <v>0</v>
      </c>
      <c r="F122" s="173">
        <f t="shared" si="112"/>
        <v>2981200</v>
      </c>
      <c r="G122" s="173">
        <f t="shared" si="112"/>
        <v>0</v>
      </c>
      <c r="H122" s="173">
        <f t="shared" si="112"/>
        <v>0</v>
      </c>
      <c r="I122" s="173">
        <f t="shared" si="112"/>
        <v>0</v>
      </c>
      <c r="J122" s="173">
        <f t="shared" si="112"/>
        <v>2981200</v>
      </c>
      <c r="K122" s="173">
        <f t="shared" si="112"/>
        <v>4481200</v>
      </c>
      <c r="L122" s="173">
        <f t="shared" si="112"/>
        <v>4481200</v>
      </c>
      <c r="M122" s="173">
        <f t="shared" si="112"/>
        <v>4481200</v>
      </c>
      <c r="N122" s="173">
        <f t="shared" si="112"/>
        <v>0</v>
      </c>
      <c r="O122" s="173">
        <f t="shared" si="112"/>
        <v>0</v>
      </c>
      <c r="P122" s="173">
        <f t="shared" si="112"/>
        <v>0</v>
      </c>
      <c r="Q122" s="173">
        <f t="shared" si="112"/>
        <v>0</v>
      </c>
      <c r="R122" s="173">
        <f t="shared" si="112"/>
        <v>0</v>
      </c>
    </row>
    <row r="123" spans="1:18">
      <c r="A123" s="9" t="s">
        <v>64</v>
      </c>
      <c r="B123" s="15" t="s">
        <v>1559</v>
      </c>
      <c r="C123" s="115">
        <v>1500000</v>
      </c>
      <c r="D123" s="115"/>
      <c r="E123" s="115"/>
      <c r="F123" s="115">
        <v>2981200</v>
      </c>
      <c r="G123" s="115"/>
      <c r="H123" s="115"/>
      <c r="I123" s="115"/>
      <c r="J123" s="115">
        <f>SUM(F123:I123)</f>
        <v>2981200</v>
      </c>
      <c r="K123" s="115">
        <f>C123+J123</f>
        <v>4481200</v>
      </c>
      <c r="L123" s="115">
        <v>4481200</v>
      </c>
      <c r="M123" s="115">
        <v>4481200</v>
      </c>
      <c r="N123" s="272">
        <f>L123-M123</f>
        <v>0</v>
      </c>
      <c r="O123" s="272"/>
      <c r="P123" s="272"/>
      <c r="Q123" s="272">
        <f>SUBTOTAL(9,N123:P123)</f>
        <v>0</v>
      </c>
      <c r="R123" s="115">
        <f>K123-M123-Q123</f>
        <v>0</v>
      </c>
    </row>
    <row r="124" spans="1:18">
      <c r="A124" s="13" t="s">
        <v>3</v>
      </c>
      <c r="B124" s="13" t="s">
        <v>1614</v>
      </c>
      <c r="C124" s="120">
        <f>SUM(C125,C127,C129,C131,C133,C135,C137,C139)</f>
        <v>32805000</v>
      </c>
      <c r="D124" s="120">
        <f t="shared" ref="D124:J124" si="113">SUM(D125,D127,D129,D131,D133,D135,D137,D139)</f>
        <v>0</v>
      </c>
      <c r="E124" s="120">
        <f t="shared" si="113"/>
        <v>0</v>
      </c>
      <c r="F124" s="120">
        <f t="shared" si="113"/>
        <v>0</v>
      </c>
      <c r="G124" s="120">
        <f t="shared" si="113"/>
        <v>0</v>
      </c>
      <c r="H124" s="120">
        <f t="shared" si="113"/>
        <v>0</v>
      </c>
      <c r="I124" s="120">
        <f t="shared" si="113"/>
        <v>0</v>
      </c>
      <c r="J124" s="120">
        <f t="shared" si="113"/>
        <v>0</v>
      </c>
      <c r="K124" s="120">
        <f t="shared" ref="K124:R124" si="114">SUM(K125,K127,K129,K131,K133,K135,K137,K139)</f>
        <v>32805000</v>
      </c>
      <c r="L124" s="120">
        <f t="shared" si="114"/>
        <v>32391380</v>
      </c>
      <c r="M124" s="120">
        <f t="shared" si="114"/>
        <v>32391380</v>
      </c>
      <c r="N124" s="120">
        <f t="shared" si="114"/>
        <v>0</v>
      </c>
      <c r="O124" s="120">
        <f t="shared" si="114"/>
        <v>0</v>
      </c>
      <c r="P124" s="120">
        <f t="shared" si="114"/>
        <v>0</v>
      </c>
      <c r="Q124" s="120">
        <f t="shared" si="114"/>
        <v>0</v>
      </c>
      <c r="R124" s="120">
        <f t="shared" si="114"/>
        <v>413620</v>
      </c>
    </row>
    <row r="125" spans="1:18">
      <c r="A125" s="14" t="s">
        <v>16</v>
      </c>
      <c r="B125" s="17" t="s">
        <v>1528</v>
      </c>
      <c r="C125" s="173">
        <f t="shared" ref="C125:R125" si="115">SUM(C126)</f>
        <v>200000</v>
      </c>
      <c r="D125" s="173">
        <f t="shared" si="115"/>
        <v>0</v>
      </c>
      <c r="E125" s="173">
        <f t="shared" si="115"/>
        <v>0</v>
      </c>
      <c r="F125" s="173">
        <f t="shared" si="115"/>
        <v>-200000</v>
      </c>
      <c r="G125" s="173">
        <f t="shared" si="115"/>
        <v>0</v>
      </c>
      <c r="H125" s="173">
        <f t="shared" si="115"/>
        <v>0</v>
      </c>
      <c r="I125" s="173">
        <f t="shared" si="115"/>
        <v>0</v>
      </c>
      <c r="J125" s="173">
        <f t="shared" si="115"/>
        <v>-200000</v>
      </c>
      <c r="K125" s="173">
        <f t="shared" si="115"/>
        <v>0</v>
      </c>
      <c r="L125" s="173">
        <f t="shared" si="115"/>
        <v>0</v>
      </c>
      <c r="M125" s="173">
        <f t="shared" si="115"/>
        <v>0</v>
      </c>
      <c r="N125" s="173">
        <f t="shared" si="115"/>
        <v>0</v>
      </c>
      <c r="O125" s="173">
        <f t="shared" si="115"/>
        <v>0</v>
      </c>
      <c r="P125" s="173">
        <f t="shared" si="115"/>
        <v>0</v>
      </c>
      <c r="Q125" s="173">
        <f t="shared" si="115"/>
        <v>0</v>
      </c>
      <c r="R125" s="173">
        <f t="shared" si="115"/>
        <v>0</v>
      </c>
    </row>
    <row r="126" spans="1:18">
      <c r="A126" s="9" t="s">
        <v>1477</v>
      </c>
      <c r="B126" s="15" t="s">
        <v>1530</v>
      </c>
      <c r="C126" s="115">
        <v>200000</v>
      </c>
      <c r="D126" s="115"/>
      <c r="E126" s="115"/>
      <c r="F126" s="115">
        <v>-200000</v>
      </c>
      <c r="G126" s="115"/>
      <c r="H126" s="115"/>
      <c r="I126" s="115"/>
      <c r="J126" s="115">
        <f>SUM(F126:I126)</f>
        <v>-200000</v>
      </c>
      <c r="K126" s="115">
        <f>C126+J126</f>
        <v>0</v>
      </c>
      <c r="L126" s="115">
        <v>0</v>
      </c>
      <c r="M126" s="115"/>
      <c r="N126" s="272">
        <f>L126-M126</f>
        <v>0</v>
      </c>
      <c r="O126" s="272"/>
      <c r="P126" s="272"/>
      <c r="Q126" s="272">
        <f>SUBTOTAL(9,N126:P126)</f>
        <v>0</v>
      </c>
      <c r="R126" s="115">
        <f>K126-M126-Q126</f>
        <v>0</v>
      </c>
    </row>
    <row r="127" spans="1:18">
      <c r="A127" s="14" t="s">
        <v>16</v>
      </c>
      <c r="B127" s="17" t="s">
        <v>1615</v>
      </c>
      <c r="C127" s="173">
        <f t="shared" ref="C127:R127" si="116">SUM(C128)</f>
        <v>4000000</v>
      </c>
      <c r="D127" s="173">
        <f t="shared" si="116"/>
        <v>0</v>
      </c>
      <c r="E127" s="173">
        <f t="shared" si="116"/>
        <v>0</v>
      </c>
      <c r="F127" s="173">
        <f t="shared" si="116"/>
        <v>3771000</v>
      </c>
      <c r="G127" s="173">
        <f t="shared" si="116"/>
        <v>0</v>
      </c>
      <c r="H127" s="173">
        <f t="shared" si="116"/>
        <v>0</v>
      </c>
      <c r="I127" s="173">
        <f t="shared" si="116"/>
        <v>0</v>
      </c>
      <c r="J127" s="173">
        <f t="shared" si="116"/>
        <v>3771000</v>
      </c>
      <c r="K127" s="173">
        <f t="shared" si="116"/>
        <v>7771000</v>
      </c>
      <c r="L127" s="173">
        <f t="shared" si="116"/>
        <v>7439870</v>
      </c>
      <c r="M127" s="173">
        <f t="shared" si="116"/>
        <v>7439870</v>
      </c>
      <c r="N127" s="173">
        <f t="shared" si="116"/>
        <v>0</v>
      </c>
      <c r="O127" s="173">
        <f t="shared" si="116"/>
        <v>0</v>
      </c>
      <c r="P127" s="173">
        <f t="shared" si="116"/>
        <v>0</v>
      </c>
      <c r="Q127" s="173">
        <f t="shared" si="116"/>
        <v>0</v>
      </c>
      <c r="R127" s="173">
        <f t="shared" si="116"/>
        <v>331130</v>
      </c>
    </row>
    <row r="128" spans="1:18">
      <c r="A128" s="9" t="s">
        <v>1477</v>
      </c>
      <c r="B128" s="15" t="s">
        <v>1615</v>
      </c>
      <c r="C128" s="115">
        <v>4000000</v>
      </c>
      <c r="D128" s="115"/>
      <c r="E128" s="115"/>
      <c r="F128" s="115">
        <v>3771000</v>
      </c>
      <c r="G128" s="115"/>
      <c r="H128" s="115"/>
      <c r="I128" s="115"/>
      <c r="J128" s="115">
        <f>SUM(F128:I128)</f>
        <v>3771000</v>
      </c>
      <c r="K128" s="115">
        <f>C128+J128</f>
        <v>7771000</v>
      </c>
      <c r="L128" s="115">
        <v>7439870</v>
      </c>
      <c r="M128" s="115">
        <v>7439870</v>
      </c>
      <c r="N128" s="272">
        <f>L128-M128</f>
        <v>0</v>
      </c>
      <c r="O128" s="272"/>
      <c r="P128" s="272"/>
      <c r="Q128" s="272">
        <f>SUBTOTAL(9,N128:P128)</f>
        <v>0</v>
      </c>
      <c r="R128" s="115">
        <f>K128-M128-Q128</f>
        <v>331130</v>
      </c>
    </row>
    <row r="129" spans="1:18">
      <c r="A129" s="14" t="s">
        <v>16</v>
      </c>
      <c r="B129" s="17" t="s">
        <v>1514</v>
      </c>
      <c r="C129" s="173">
        <f t="shared" ref="C129:R129" si="117">SUM(C130)</f>
        <v>1700000</v>
      </c>
      <c r="D129" s="173">
        <f t="shared" si="117"/>
        <v>0</v>
      </c>
      <c r="E129" s="173">
        <f t="shared" si="117"/>
        <v>0</v>
      </c>
      <c r="F129" s="173">
        <f t="shared" si="117"/>
        <v>-1700000</v>
      </c>
      <c r="G129" s="173">
        <f t="shared" si="117"/>
        <v>0</v>
      </c>
      <c r="H129" s="173">
        <f t="shared" si="117"/>
        <v>0</v>
      </c>
      <c r="I129" s="173">
        <f t="shared" si="117"/>
        <v>0</v>
      </c>
      <c r="J129" s="173">
        <f t="shared" si="117"/>
        <v>-1700000</v>
      </c>
      <c r="K129" s="173">
        <f t="shared" si="117"/>
        <v>0</v>
      </c>
      <c r="L129" s="173">
        <f t="shared" si="117"/>
        <v>0</v>
      </c>
      <c r="M129" s="173">
        <f t="shared" si="117"/>
        <v>0</v>
      </c>
      <c r="N129" s="173">
        <f t="shared" si="117"/>
        <v>0</v>
      </c>
      <c r="O129" s="173">
        <f t="shared" si="117"/>
        <v>0</v>
      </c>
      <c r="P129" s="173">
        <f t="shared" si="117"/>
        <v>0</v>
      </c>
      <c r="Q129" s="173">
        <f t="shared" si="117"/>
        <v>0</v>
      </c>
      <c r="R129" s="173">
        <f t="shared" si="117"/>
        <v>0</v>
      </c>
    </row>
    <row r="130" spans="1:18">
      <c r="A130" s="9" t="s">
        <v>1477</v>
      </c>
      <c r="B130" s="15" t="s">
        <v>1515</v>
      </c>
      <c r="C130" s="115">
        <v>1700000</v>
      </c>
      <c r="D130" s="115"/>
      <c r="E130" s="115"/>
      <c r="F130" s="115">
        <v>-1700000</v>
      </c>
      <c r="G130" s="115"/>
      <c r="H130" s="115"/>
      <c r="I130" s="115"/>
      <c r="J130" s="115">
        <f>SUM(F130:I130)</f>
        <v>-1700000</v>
      </c>
      <c r="K130" s="115">
        <f>C130+J130</f>
        <v>0</v>
      </c>
      <c r="L130" s="115">
        <v>0</v>
      </c>
      <c r="M130" s="115"/>
      <c r="N130" s="272">
        <f>L130-M130</f>
        <v>0</v>
      </c>
      <c r="O130" s="272"/>
      <c r="P130" s="272"/>
      <c r="Q130" s="272">
        <f>SUBTOTAL(9,N130:P130)</f>
        <v>0</v>
      </c>
      <c r="R130" s="115">
        <f>K130-M130-Q130</f>
        <v>0</v>
      </c>
    </row>
    <row r="131" spans="1:18">
      <c r="A131" s="14" t="s">
        <v>16</v>
      </c>
      <c r="B131" s="17" t="s">
        <v>1544</v>
      </c>
      <c r="C131" s="173">
        <f t="shared" ref="C131:R131" si="118">SUM(C132)</f>
        <v>3100000</v>
      </c>
      <c r="D131" s="173">
        <f t="shared" si="118"/>
        <v>0</v>
      </c>
      <c r="E131" s="173">
        <f t="shared" si="118"/>
        <v>0</v>
      </c>
      <c r="F131" s="173">
        <f t="shared" si="118"/>
        <v>-2620000</v>
      </c>
      <c r="G131" s="173">
        <f t="shared" si="118"/>
        <v>0</v>
      </c>
      <c r="H131" s="173">
        <f t="shared" si="118"/>
        <v>0</v>
      </c>
      <c r="I131" s="173">
        <f t="shared" si="118"/>
        <v>0</v>
      </c>
      <c r="J131" s="173">
        <f t="shared" si="118"/>
        <v>-2620000</v>
      </c>
      <c r="K131" s="173">
        <f t="shared" si="118"/>
        <v>480000</v>
      </c>
      <c r="L131" s="173">
        <f t="shared" si="118"/>
        <v>480000</v>
      </c>
      <c r="M131" s="173">
        <f t="shared" si="118"/>
        <v>480000</v>
      </c>
      <c r="N131" s="173">
        <f t="shared" si="118"/>
        <v>0</v>
      </c>
      <c r="O131" s="173">
        <f t="shared" si="118"/>
        <v>0</v>
      </c>
      <c r="P131" s="173">
        <f t="shared" si="118"/>
        <v>0</v>
      </c>
      <c r="Q131" s="173">
        <f t="shared" si="118"/>
        <v>0</v>
      </c>
      <c r="R131" s="173">
        <f t="shared" si="118"/>
        <v>0</v>
      </c>
    </row>
    <row r="132" spans="1:18">
      <c r="A132" s="9" t="s">
        <v>1477</v>
      </c>
      <c r="B132" s="15" t="s">
        <v>1616</v>
      </c>
      <c r="C132" s="115">
        <v>3100000</v>
      </c>
      <c r="D132" s="115"/>
      <c r="E132" s="115"/>
      <c r="F132" s="115">
        <v>-2620000</v>
      </c>
      <c r="G132" s="115"/>
      <c r="H132" s="115"/>
      <c r="I132" s="115"/>
      <c r="J132" s="115">
        <f>SUM(F132:I132)</f>
        <v>-2620000</v>
      </c>
      <c r="K132" s="115">
        <f>C132+J132</f>
        <v>480000</v>
      </c>
      <c r="L132" s="115">
        <v>480000</v>
      </c>
      <c r="M132" s="115">
        <v>480000</v>
      </c>
      <c r="N132" s="272">
        <f>L132-M132</f>
        <v>0</v>
      </c>
      <c r="O132" s="272"/>
      <c r="P132" s="272"/>
      <c r="Q132" s="272">
        <f>SUBTOTAL(9,N132:P132)</f>
        <v>0</v>
      </c>
      <c r="R132" s="115">
        <f>K132-M132-Q132</f>
        <v>0</v>
      </c>
    </row>
    <row r="133" spans="1:18">
      <c r="A133" s="14" t="s">
        <v>16</v>
      </c>
      <c r="B133" s="17" t="s">
        <v>1483</v>
      </c>
      <c r="C133" s="173">
        <f t="shared" ref="C133:R133" si="119">SUM(C134)</f>
        <v>3500000</v>
      </c>
      <c r="D133" s="173">
        <f t="shared" si="119"/>
        <v>0</v>
      </c>
      <c r="E133" s="173">
        <f t="shared" si="119"/>
        <v>0</v>
      </c>
      <c r="F133" s="173">
        <f t="shared" si="119"/>
        <v>0</v>
      </c>
      <c r="G133" s="173">
        <f t="shared" si="119"/>
        <v>0</v>
      </c>
      <c r="H133" s="173">
        <f t="shared" si="119"/>
        <v>0</v>
      </c>
      <c r="I133" s="173">
        <f t="shared" si="119"/>
        <v>0</v>
      </c>
      <c r="J133" s="173">
        <f t="shared" si="119"/>
        <v>0</v>
      </c>
      <c r="K133" s="173">
        <f t="shared" si="119"/>
        <v>3500000</v>
      </c>
      <c r="L133" s="173">
        <f t="shared" si="119"/>
        <v>3500000</v>
      </c>
      <c r="M133" s="173">
        <f t="shared" si="119"/>
        <v>3500000</v>
      </c>
      <c r="N133" s="173">
        <f t="shared" si="119"/>
        <v>0</v>
      </c>
      <c r="O133" s="173">
        <f t="shared" si="119"/>
        <v>0</v>
      </c>
      <c r="P133" s="173">
        <f t="shared" si="119"/>
        <v>0</v>
      </c>
      <c r="Q133" s="173">
        <f t="shared" si="119"/>
        <v>0</v>
      </c>
      <c r="R133" s="173">
        <f t="shared" si="119"/>
        <v>0</v>
      </c>
    </row>
    <row r="134" spans="1:18">
      <c r="A134" s="9" t="s">
        <v>1477</v>
      </c>
      <c r="B134" s="15" t="s">
        <v>1533</v>
      </c>
      <c r="C134" s="115">
        <v>3500000</v>
      </c>
      <c r="D134" s="115"/>
      <c r="E134" s="115"/>
      <c r="F134" s="115"/>
      <c r="G134" s="115"/>
      <c r="H134" s="115"/>
      <c r="I134" s="115"/>
      <c r="J134" s="115">
        <f>SUM(F134:I134)</f>
        <v>0</v>
      </c>
      <c r="K134" s="115">
        <f>C134+J134</f>
        <v>3500000</v>
      </c>
      <c r="L134" s="115">
        <v>3500000</v>
      </c>
      <c r="M134" s="115">
        <v>3500000</v>
      </c>
      <c r="N134" s="272">
        <f>L134-M134</f>
        <v>0</v>
      </c>
      <c r="O134" s="272"/>
      <c r="P134" s="272"/>
      <c r="Q134" s="272">
        <f>SUBTOTAL(9,N134:P134)</f>
        <v>0</v>
      </c>
      <c r="R134" s="115">
        <f>K134-M134-Q134</f>
        <v>0</v>
      </c>
    </row>
    <row r="135" spans="1:18">
      <c r="A135" s="14" t="s">
        <v>16</v>
      </c>
      <c r="B135" s="17" t="s">
        <v>1559</v>
      </c>
      <c r="C135" s="173">
        <f t="shared" ref="C135:R135" si="120">SUM(C136)</f>
        <v>17280000</v>
      </c>
      <c r="D135" s="173">
        <f t="shared" si="120"/>
        <v>0</v>
      </c>
      <c r="E135" s="173">
        <f t="shared" si="120"/>
        <v>0</v>
      </c>
      <c r="F135" s="173">
        <f t="shared" si="120"/>
        <v>0</v>
      </c>
      <c r="G135" s="173">
        <f t="shared" si="120"/>
        <v>0</v>
      </c>
      <c r="H135" s="173">
        <f t="shared" si="120"/>
        <v>0</v>
      </c>
      <c r="I135" s="173">
        <f t="shared" si="120"/>
        <v>0</v>
      </c>
      <c r="J135" s="173">
        <f t="shared" si="120"/>
        <v>0</v>
      </c>
      <c r="K135" s="173">
        <f t="shared" si="120"/>
        <v>17280000</v>
      </c>
      <c r="L135" s="173">
        <f t="shared" si="120"/>
        <v>17197800</v>
      </c>
      <c r="M135" s="173">
        <f t="shared" si="120"/>
        <v>17197800</v>
      </c>
      <c r="N135" s="173">
        <f t="shared" si="120"/>
        <v>0</v>
      </c>
      <c r="O135" s="173">
        <f t="shared" si="120"/>
        <v>0</v>
      </c>
      <c r="P135" s="173">
        <f t="shared" si="120"/>
        <v>0</v>
      </c>
      <c r="Q135" s="173">
        <f t="shared" si="120"/>
        <v>0</v>
      </c>
      <c r="R135" s="173">
        <f t="shared" si="120"/>
        <v>82200</v>
      </c>
    </row>
    <row r="136" spans="1:18">
      <c r="A136" s="9" t="s">
        <v>1477</v>
      </c>
      <c r="B136" s="15" t="s">
        <v>1559</v>
      </c>
      <c r="C136" s="115">
        <v>17280000</v>
      </c>
      <c r="D136" s="115"/>
      <c r="E136" s="115"/>
      <c r="F136" s="115"/>
      <c r="G136" s="115"/>
      <c r="H136" s="115"/>
      <c r="I136" s="115"/>
      <c r="J136" s="115">
        <f>SUM(F136:I136)</f>
        <v>0</v>
      </c>
      <c r="K136" s="115">
        <f>C136+J136</f>
        <v>17280000</v>
      </c>
      <c r="L136" s="115">
        <v>17197800</v>
      </c>
      <c r="M136" s="115">
        <v>17197800</v>
      </c>
      <c r="N136" s="272">
        <f>L136-M136</f>
        <v>0</v>
      </c>
      <c r="O136" s="272"/>
      <c r="P136" s="272"/>
      <c r="Q136" s="272">
        <f>SUBTOTAL(9,N136:P136)</f>
        <v>0</v>
      </c>
      <c r="R136" s="115">
        <f>K136-M136-Q136</f>
        <v>82200</v>
      </c>
    </row>
    <row r="137" spans="1:18">
      <c r="A137" s="14" t="s">
        <v>16</v>
      </c>
      <c r="B137" s="17" t="s">
        <v>1487</v>
      </c>
      <c r="C137" s="173">
        <f t="shared" ref="C137:R137" si="121">SUM(C138)</f>
        <v>1525000</v>
      </c>
      <c r="D137" s="173">
        <f t="shared" si="121"/>
        <v>0</v>
      </c>
      <c r="E137" s="173">
        <f t="shared" si="121"/>
        <v>0</v>
      </c>
      <c r="F137" s="173">
        <f t="shared" si="121"/>
        <v>0</v>
      </c>
      <c r="G137" s="173">
        <f t="shared" si="121"/>
        <v>0</v>
      </c>
      <c r="H137" s="173">
        <f t="shared" si="121"/>
        <v>0</v>
      </c>
      <c r="I137" s="173">
        <f t="shared" si="121"/>
        <v>0</v>
      </c>
      <c r="J137" s="173">
        <f t="shared" si="121"/>
        <v>0</v>
      </c>
      <c r="K137" s="173">
        <f t="shared" si="121"/>
        <v>1525000</v>
      </c>
      <c r="L137" s="173">
        <f t="shared" si="121"/>
        <v>1524710</v>
      </c>
      <c r="M137" s="173">
        <f t="shared" si="121"/>
        <v>1524710</v>
      </c>
      <c r="N137" s="173">
        <f t="shared" si="121"/>
        <v>0</v>
      </c>
      <c r="O137" s="173">
        <f t="shared" si="121"/>
        <v>0</v>
      </c>
      <c r="P137" s="173">
        <f t="shared" si="121"/>
        <v>0</v>
      </c>
      <c r="Q137" s="173">
        <f t="shared" si="121"/>
        <v>0</v>
      </c>
      <c r="R137" s="173">
        <f t="shared" si="121"/>
        <v>290</v>
      </c>
    </row>
    <row r="138" spans="1:18">
      <c r="A138" s="9" t="s">
        <v>1477</v>
      </c>
      <c r="B138" s="15" t="s">
        <v>1597</v>
      </c>
      <c r="C138" s="115">
        <v>1525000</v>
      </c>
      <c r="D138" s="115"/>
      <c r="E138" s="115"/>
      <c r="F138" s="115"/>
      <c r="G138" s="115"/>
      <c r="H138" s="115"/>
      <c r="I138" s="115"/>
      <c r="J138" s="115">
        <f>SUM(F138:I138)</f>
        <v>0</v>
      </c>
      <c r="K138" s="115">
        <f>C138+J138</f>
        <v>1525000</v>
      </c>
      <c r="L138" s="115">
        <v>1524710</v>
      </c>
      <c r="M138" s="115">
        <v>1524710</v>
      </c>
      <c r="N138" s="272">
        <f>L138-M138</f>
        <v>0</v>
      </c>
      <c r="O138" s="272"/>
      <c r="P138" s="272"/>
      <c r="Q138" s="272">
        <f>SUBTOTAL(9,N138:P138)</f>
        <v>0</v>
      </c>
      <c r="R138" s="115">
        <f>K138-M138-Q138</f>
        <v>290</v>
      </c>
    </row>
    <row r="139" spans="1:18">
      <c r="A139" s="14" t="s">
        <v>16</v>
      </c>
      <c r="B139" s="17" t="s">
        <v>1489</v>
      </c>
      <c r="C139" s="173">
        <f t="shared" ref="C139:R139" si="122">SUM(C140)</f>
        <v>1500000</v>
      </c>
      <c r="D139" s="173">
        <f t="shared" si="122"/>
        <v>0</v>
      </c>
      <c r="E139" s="173">
        <f t="shared" si="122"/>
        <v>0</v>
      </c>
      <c r="F139" s="173">
        <f t="shared" si="122"/>
        <v>749000</v>
      </c>
      <c r="G139" s="173">
        <f t="shared" si="122"/>
        <v>0</v>
      </c>
      <c r="H139" s="173">
        <f t="shared" si="122"/>
        <v>0</v>
      </c>
      <c r="I139" s="173">
        <f t="shared" si="122"/>
        <v>0</v>
      </c>
      <c r="J139" s="173">
        <f t="shared" si="122"/>
        <v>749000</v>
      </c>
      <c r="K139" s="173">
        <f t="shared" si="122"/>
        <v>2249000</v>
      </c>
      <c r="L139" s="173">
        <f t="shared" si="122"/>
        <v>2249000</v>
      </c>
      <c r="M139" s="173">
        <f t="shared" si="122"/>
        <v>2249000</v>
      </c>
      <c r="N139" s="173">
        <f t="shared" si="122"/>
        <v>0</v>
      </c>
      <c r="O139" s="173">
        <f t="shared" si="122"/>
        <v>0</v>
      </c>
      <c r="P139" s="173">
        <f t="shared" si="122"/>
        <v>0</v>
      </c>
      <c r="Q139" s="173">
        <f t="shared" si="122"/>
        <v>0</v>
      </c>
      <c r="R139" s="173">
        <f t="shared" si="122"/>
        <v>0</v>
      </c>
    </row>
    <row r="140" spans="1:18">
      <c r="A140" s="9" t="s">
        <v>1477</v>
      </c>
      <c r="B140" s="9" t="s">
        <v>1617</v>
      </c>
      <c r="C140" s="115">
        <v>1500000</v>
      </c>
      <c r="D140" s="115"/>
      <c r="E140" s="115"/>
      <c r="F140" s="115">
        <v>749000</v>
      </c>
      <c r="G140" s="115"/>
      <c r="H140" s="115"/>
      <c r="I140" s="115"/>
      <c r="J140" s="115">
        <f>SUM(F140:I140)</f>
        <v>749000</v>
      </c>
      <c r="K140" s="115">
        <f>C140+J140</f>
        <v>2249000</v>
      </c>
      <c r="L140" s="115">
        <v>2249000</v>
      </c>
      <c r="M140" s="115">
        <v>2249000</v>
      </c>
      <c r="N140" s="272">
        <f>L140-M140</f>
        <v>0</v>
      </c>
      <c r="O140" s="272"/>
      <c r="P140" s="272"/>
      <c r="Q140" s="272">
        <f>SUBTOTAL(9,N140:P140)</f>
        <v>0</v>
      </c>
      <c r="R140" s="115">
        <f>K140-M140-Q140</f>
        <v>0</v>
      </c>
    </row>
    <row r="141" spans="1:18">
      <c r="A141" s="11" t="s">
        <v>1</v>
      </c>
      <c r="B141" s="18" t="s">
        <v>1468</v>
      </c>
      <c r="C141" s="117">
        <f>SUM(C142,C146)</f>
        <v>0</v>
      </c>
      <c r="D141" s="117">
        <f t="shared" ref="D141:J141" si="123">SUM(D142,D146)</f>
        <v>0</v>
      </c>
      <c r="E141" s="117">
        <f t="shared" si="123"/>
        <v>0</v>
      </c>
      <c r="F141" s="117">
        <f t="shared" si="123"/>
        <v>0</v>
      </c>
      <c r="G141" s="117">
        <f t="shared" si="123"/>
        <v>0</v>
      </c>
      <c r="H141" s="117">
        <f t="shared" si="123"/>
        <v>0</v>
      </c>
      <c r="I141" s="117">
        <f t="shared" si="123"/>
        <v>2000000</v>
      </c>
      <c r="J141" s="117">
        <f t="shared" si="123"/>
        <v>2000000</v>
      </c>
      <c r="K141" s="117">
        <f t="shared" ref="K141:R141" si="124">SUM(K142,K146)</f>
        <v>2000000</v>
      </c>
      <c r="L141" s="117">
        <f t="shared" si="124"/>
        <v>1879170</v>
      </c>
      <c r="M141" s="117">
        <f t="shared" si="124"/>
        <v>1879170</v>
      </c>
      <c r="N141" s="117">
        <f t="shared" si="124"/>
        <v>0</v>
      </c>
      <c r="O141" s="117">
        <f t="shared" si="124"/>
        <v>0</v>
      </c>
      <c r="P141" s="117">
        <f t="shared" si="124"/>
        <v>0</v>
      </c>
      <c r="Q141" s="117">
        <f t="shared" si="124"/>
        <v>0</v>
      </c>
      <c r="R141" s="117">
        <f t="shared" si="124"/>
        <v>120830</v>
      </c>
    </row>
    <row r="142" spans="1:18">
      <c r="A142" s="12" t="s">
        <v>2</v>
      </c>
      <c r="B142" s="12" t="s">
        <v>1618</v>
      </c>
      <c r="C142" s="119">
        <f>C143</f>
        <v>0</v>
      </c>
      <c r="D142" s="119">
        <f t="shared" ref="D142:J142" si="125">D143</f>
        <v>0</v>
      </c>
      <c r="E142" s="119">
        <f t="shared" si="125"/>
        <v>0</v>
      </c>
      <c r="F142" s="119">
        <f t="shared" si="125"/>
        <v>0</v>
      </c>
      <c r="G142" s="119">
        <f t="shared" si="125"/>
        <v>0</v>
      </c>
      <c r="H142" s="119">
        <f t="shared" si="125"/>
        <v>0</v>
      </c>
      <c r="I142" s="119">
        <f t="shared" si="125"/>
        <v>1000000</v>
      </c>
      <c r="J142" s="119">
        <f t="shared" si="125"/>
        <v>1000000</v>
      </c>
      <c r="K142" s="119">
        <f t="shared" ref="K142:R142" si="126">K143</f>
        <v>1000000</v>
      </c>
      <c r="L142" s="119">
        <f t="shared" si="126"/>
        <v>879170</v>
      </c>
      <c r="M142" s="119">
        <f t="shared" si="126"/>
        <v>879170</v>
      </c>
      <c r="N142" s="119">
        <f t="shared" si="126"/>
        <v>0</v>
      </c>
      <c r="O142" s="119">
        <f t="shared" si="126"/>
        <v>0</v>
      </c>
      <c r="P142" s="119">
        <f t="shared" si="126"/>
        <v>0</v>
      </c>
      <c r="Q142" s="119">
        <f t="shared" si="126"/>
        <v>0</v>
      </c>
      <c r="R142" s="119">
        <f t="shared" si="126"/>
        <v>120830</v>
      </c>
    </row>
    <row r="143" spans="1:18">
      <c r="A143" s="13" t="s">
        <v>3</v>
      </c>
      <c r="B143" s="13" t="s">
        <v>72</v>
      </c>
      <c r="C143" s="120">
        <f>SUM(C144)</f>
        <v>0</v>
      </c>
      <c r="D143" s="120">
        <f t="shared" ref="D143:J144" si="127">SUM(D144)</f>
        <v>0</v>
      </c>
      <c r="E143" s="120">
        <f t="shared" si="127"/>
        <v>0</v>
      </c>
      <c r="F143" s="120">
        <f t="shared" si="127"/>
        <v>0</v>
      </c>
      <c r="G143" s="120">
        <f t="shared" si="127"/>
        <v>0</v>
      </c>
      <c r="H143" s="120">
        <f t="shared" si="127"/>
        <v>0</v>
      </c>
      <c r="I143" s="120">
        <f t="shared" si="127"/>
        <v>1000000</v>
      </c>
      <c r="J143" s="120">
        <f t="shared" si="127"/>
        <v>1000000</v>
      </c>
      <c r="K143" s="120">
        <f t="shared" ref="K143:R143" si="128">SUM(K144)</f>
        <v>1000000</v>
      </c>
      <c r="L143" s="120">
        <f t="shared" si="128"/>
        <v>879170</v>
      </c>
      <c r="M143" s="120">
        <f t="shared" si="128"/>
        <v>879170</v>
      </c>
      <c r="N143" s="120">
        <f t="shared" si="128"/>
        <v>0</v>
      </c>
      <c r="O143" s="120">
        <f t="shared" si="128"/>
        <v>0</v>
      </c>
      <c r="P143" s="120">
        <f t="shared" si="128"/>
        <v>0</v>
      </c>
      <c r="Q143" s="120">
        <f t="shared" si="128"/>
        <v>0</v>
      </c>
      <c r="R143" s="120">
        <f t="shared" si="128"/>
        <v>120830</v>
      </c>
    </row>
    <row r="144" spans="1:18">
      <c r="A144" s="14" t="s">
        <v>16</v>
      </c>
      <c r="B144" s="14" t="s">
        <v>1487</v>
      </c>
      <c r="C144" s="173">
        <f t="shared" ref="C144:R144" si="129">SUM(C145)</f>
        <v>0</v>
      </c>
      <c r="D144" s="173">
        <f t="shared" si="127"/>
        <v>0</v>
      </c>
      <c r="E144" s="173">
        <f t="shared" si="127"/>
        <v>0</v>
      </c>
      <c r="F144" s="173">
        <f t="shared" si="127"/>
        <v>0</v>
      </c>
      <c r="G144" s="173">
        <f t="shared" si="127"/>
        <v>0</v>
      </c>
      <c r="H144" s="173">
        <f t="shared" si="127"/>
        <v>0</v>
      </c>
      <c r="I144" s="173">
        <f t="shared" si="127"/>
        <v>1000000</v>
      </c>
      <c r="J144" s="173">
        <f t="shared" si="127"/>
        <v>1000000</v>
      </c>
      <c r="K144" s="173">
        <f t="shared" si="129"/>
        <v>1000000</v>
      </c>
      <c r="L144" s="173">
        <f t="shared" si="129"/>
        <v>879170</v>
      </c>
      <c r="M144" s="173">
        <f t="shared" si="129"/>
        <v>879170</v>
      </c>
      <c r="N144" s="173">
        <f t="shared" si="129"/>
        <v>0</v>
      </c>
      <c r="O144" s="173">
        <f t="shared" si="129"/>
        <v>0</v>
      </c>
      <c r="P144" s="173">
        <f t="shared" si="129"/>
        <v>0</v>
      </c>
      <c r="Q144" s="173">
        <f t="shared" si="129"/>
        <v>0</v>
      </c>
      <c r="R144" s="173">
        <f t="shared" si="129"/>
        <v>120830</v>
      </c>
    </row>
    <row r="145" spans="1:18">
      <c r="A145" s="9" t="s">
        <v>1477</v>
      </c>
      <c r="B145" s="9" t="s">
        <v>1488</v>
      </c>
      <c r="C145" s="115">
        <v>0</v>
      </c>
      <c r="D145" s="115"/>
      <c r="E145" s="115"/>
      <c r="F145" s="115"/>
      <c r="G145" s="115"/>
      <c r="H145" s="115"/>
      <c r="I145" s="115">
        <v>1000000</v>
      </c>
      <c r="J145" s="115">
        <f>SUM(F145:I145)</f>
        <v>1000000</v>
      </c>
      <c r="K145" s="115">
        <f>C145+J145</f>
        <v>1000000</v>
      </c>
      <c r="L145" s="115">
        <v>879170</v>
      </c>
      <c r="M145" s="115">
        <v>879170</v>
      </c>
      <c r="N145" s="272">
        <f>L145-M145</f>
        <v>0</v>
      </c>
      <c r="O145" s="272"/>
      <c r="P145" s="272"/>
      <c r="Q145" s="272">
        <f>SUBTOTAL(9,N145:P145)</f>
        <v>0</v>
      </c>
      <c r="R145" s="115">
        <f>K145-M145-Q145</f>
        <v>120830</v>
      </c>
    </row>
    <row r="146" spans="1:18">
      <c r="A146" s="12" t="s">
        <v>2</v>
      </c>
      <c r="B146" s="19" t="s">
        <v>1619</v>
      </c>
      <c r="C146" s="119">
        <f>C147</f>
        <v>0</v>
      </c>
      <c r="D146" s="119">
        <f t="shared" ref="D146:J146" si="130">D147</f>
        <v>0</v>
      </c>
      <c r="E146" s="119">
        <f t="shared" si="130"/>
        <v>0</v>
      </c>
      <c r="F146" s="119">
        <f t="shared" si="130"/>
        <v>0</v>
      </c>
      <c r="G146" s="119">
        <f t="shared" si="130"/>
        <v>0</v>
      </c>
      <c r="H146" s="119">
        <f t="shared" si="130"/>
        <v>0</v>
      </c>
      <c r="I146" s="119">
        <f t="shared" si="130"/>
        <v>1000000</v>
      </c>
      <c r="J146" s="119">
        <f t="shared" si="130"/>
        <v>1000000</v>
      </c>
      <c r="K146" s="119">
        <f t="shared" ref="K146:R146" si="131">K147</f>
        <v>1000000</v>
      </c>
      <c r="L146" s="119">
        <f t="shared" si="131"/>
        <v>1000000</v>
      </c>
      <c r="M146" s="119">
        <f t="shared" si="131"/>
        <v>1000000</v>
      </c>
      <c r="N146" s="119">
        <f t="shared" si="131"/>
        <v>0</v>
      </c>
      <c r="O146" s="119">
        <f t="shared" si="131"/>
        <v>0</v>
      </c>
      <c r="P146" s="119">
        <f t="shared" si="131"/>
        <v>0</v>
      </c>
      <c r="Q146" s="119">
        <f t="shared" si="131"/>
        <v>0</v>
      </c>
      <c r="R146" s="119">
        <f t="shared" si="131"/>
        <v>0</v>
      </c>
    </row>
    <row r="147" spans="1:18">
      <c r="A147" s="13" t="s">
        <v>3</v>
      </c>
      <c r="B147" s="13" t="s">
        <v>73</v>
      </c>
      <c r="C147" s="120">
        <f>SUM(C148)</f>
        <v>0</v>
      </c>
      <c r="D147" s="120">
        <f t="shared" ref="D147:J148" si="132">SUM(D148)</f>
        <v>0</v>
      </c>
      <c r="E147" s="120">
        <f t="shared" si="132"/>
        <v>0</v>
      </c>
      <c r="F147" s="120">
        <f t="shared" si="132"/>
        <v>0</v>
      </c>
      <c r="G147" s="120">
        <f t="shared" si="132"/>
        <v>0</v>
      </c>
      <c r="H147" s="120">
        <f t="shared" si="132"/>
        <v>0</v>
      </c>
      <c r="I147" s="120">
        <f t="shared" si="132"/>
        <v>1000000</v>
      </c>
      <c r="J147" s="120">
        <f t="shared" si="132"/>
        <v>1000000</v>
      </c>
      <c r="K147" s="120">
        <f t="shared" ref="K147:R147" si="133">SUM(K148)</f>
        <v>1000000</v>
      </c>
      <c r="L147" s="120">
        <f t="shared" si="133"/>
        <v>1000000</v>
      </c>
      <c r="M147" s="120">
        <f t="shared" si="133"/>
        <v>1000000</v>
      </c>
      <c r="N147" s="120">
        <f t="shared" si="133"/>
        <v>0</v>
      </c>
      <c r="O147" s="120">
        <f t="shared" si="133"/>
        <v>0</v>
      </c>
      <c r="P147" s="120">
        <f t="shared" si="133"/>
        <v>0</v>
      </c>
      <c r="Q147" s="120">
        <f t="shared" si="133"/>
        <v>0</v>
      </c>
      <c r="R147" s="120">
        <f t="shared" si="133"/>
        <v>0</v>
      </c>
    </row>
    <row r="148" spans="1:18">
      <c r="A148" s="14" t="s">
        <v>16</v>
      </c>
      <c r="B148" s="14" t="s">
        <v>1487</v>
      </c>
      <c r="C148" s="173">
        <f t="shared" ref="C148:R148" si="134">SUM(C149)</f>
        <v>0</v>
      </c>
      <c r="D148" s="173">
        <f t="shared" si="132"/>
        <v>0</v>
      </c>
      <c r="E148" s="173">
        <f t="shared" si="132"/>
        <v>0</v>
      </c>
      <c r="F148" s="173">
        <f t="shared" si="132"/>
        <v>0</v>
      </c>
      <c r="G148" s="173">
        <f t="shared" si="132"/>
        <v>0</v>
      </c>
      <c r="H148" s="173">
        <f t="shared" si="132"/>
        <v>0</v>
      </c>
      <c r="I148" s="173">
        <f t="shared" si="132"/>
        <v>1000000</v>
      </c>
      <c r="J148" s="173">
        <f t="shared" si="132"/>
        <v>1000000</v>
      </c>
      <c r="K148" s="173">
        <f t="shared" si="134"/>
        <v>1000000</v>
      </c>
      <c r="L148" s="173">
        <f t="shared" si="134"/>
        <v>1000000</v>
      </c>
      <c r="M148" s="173">
        <f t="shared" si="134"/>
        <v>1000000</v>
      </c>
      <c r="N148" s="173">
        <f t="shared" si="134"/>
        <v>0</v>
      </c>
      <c r="O148" s="173">
        <f t="shared" si="134"/>
        <v>0</v>
      </c>
      <c r="P148" s="173">
        <f t="shared" si="134"/>
        <v>0</v>
      </c>
      <c r="Q148" s="173">
        <f t="shared" si="134"/>
        <v>0</v>
      </c>
      <c r="R148" s="173">
        <f t="shared" si="134"/>
        <v>0</v>
      </c>
    </row>
    <row r="149" spans="1:18">
      <c r="A149" s="9" t="s">
        <v>1477</v>
      </c>
      <c r="B149" s="9" t="s">
        <v>1597</v>
      </c>
      <c r="C149" s="115">
        <v>0</v>
      </c>
      <c r="D149" s="115"/>
      <c r="E149" s="115"/>
      <c r="F149" s="115"/>
      <c r="G149" s="115"/>
      <c r="H149" s="115"/>
      <c r="I149" s="115">
        <v>1000000</v>
      </c>
      <c r="J149" s="115">
        <f>SUM(F149:I149)</f>
        <v>1000000</v>
      </c>
      <c r="K149" s="115">
        <f>C149+J149</f>
        <v>1000000</v>
      </c>
      <c r="L149" s="115">
        <v>1000000</v>
      </c>
      <c r="M149" s="115">
        <v>1000000</v>
      </c>
      <c r="N149" s="272">
        <f>L149-M149</f>
        <v>0</v>
      </c>
      <c r="O149" s="272"/>
      <c r="P149" s="272"/>
      <c r="Q149" s="272">
        <f>SUBTOTAL(9,N149:P149)</f>
        <v>0</v>
      </c>
      <c r="R149" s="115">
        <f>K149-M149-Q149</f>
        <v>0</v>
      </c>
    </row>
    <row r="150" spans="1:18">
      <c r="A150" s="11" t="s">
        <v>1</v>
      </c>
      <c r="B150" s="11" t="s">
        <v>1620</v>
      </c>
      <c r="C150" s="117">
        <f>SUM(C151)</f>
        <v>291314000</v>
      </c>
      <c r="D150" s="117">
        <f t="shared" ref="D150:J151" si="135">SUM(D151)</f>
        <v>0</v>
      </c>
      <c r="E150" s="117">
        <f t="shared" si="135"/>
        <v>0</v>
      </c>
      <c r="F150" s="117">
        <f t="shared" si="135"/>
        <v>0</v>
      </c>
      <c r="G150" s="117">
        <f t="shared" si="135"/>
        <v>-55000000</v>
      </c>
      <c r="H150" s="117">
        <f t="shared" si="135"/>
        <v>0</v>
      </c>
      <c r="I150" s="117">
        <f t="shared" si="135"/>
        <v>12000000</v>
      </c>
      <c r="J150" s="117">
        <f t="shared" si="135"/>
        <v>-43000000</v>
      </c>
      <c r="K150" s="117">
        <f t="shared" ref="K150:R151" si="136">SUM(K151)</f>
        <v>248314000</v>
      </c>
      <c r="L150" s="117">
        <f t="shared" si="136"/>
        <v>238377910</v>
      </c>
      <c r="M150" s="117">
        <f t="shared" si="136"/>
        <v>238377910</v>
      </c>
      <c r="N150" s="117">
        <f t="shared" si="136"/>
        <v>0</v>
      </c>
      <c r="O150" s="117">
        <f t="shared" si="136"/>
        <v>0</v>
      </c>
      <c r="P150" s="117">
        <f t="shared" si="136"/>
        <v>0</v>
      </c>
      <c r="Q150" s="117">
        <f t="shared" si="136"/>
        <v>0</v>
      </c>
      <c r="R150" s="117">
        <f t="shared" si="136"/>
        <v>9936090</v>
      </c>
    </row>
    <row r="151" spans="1:18">
      <c r="A151" s="12" t="s">
        <v>2</v>
      </c>
      <c r="B151" s="12" t="s">
        <v>1621</v>
      </c>
      <c r="C151" s="119">
        <f>SUM(C152)</f>
        <v>291314000</v>
      </c>
      <c r="D151" s="119">
        <f t="shared" si="135"/>
        <v>0</v>
      </c>
      <c r="E151" s="119">
        <f t="shared" si="135"/>
        <v>0</v>
      </c>
      <c r="F151" s="119">
        <f t="shared" si="135"/>
        <v>0</v>
      </c>
      <c r="G151" s="119">
        <f t="shared" si="135"/>
        <v>-55000000</v>
      </c>
      <c r="H151" s="119">
        <f t="shared" si="135"/>
        <v>0</v>
      </c>
      <c r="I151" s="119">
        <f t="shared" si="135"/>
        <v>12000000</v>
      </c>
      <c r="J151" s="119">
        <f t="shared" si="135"/>
        <v>-43000000</v>
      </c>
      <c r="K151" s="119">
        <f t="shared" si="136"/>
        <v>248314000</v>
      </c>
      <c r="L151" s="119">
        <f t="shared" si="136"/>
        <v>238377910</v>
      </c>
      <c r="M151" s="119">
        <f t="shared" si="136"/>
        <v>238377910</v>
      </c>
      <c r="N151" s="119">
        <f t="shared" si="136"/>
        <v>0</v>
      </c>
      <c r="O151" s="119">
        <f t="shared" si="136"/>
        <v>0</v>
      </c>
      <c r="P151" s="119">
        <f t="shared" si="136"/>
        <v>0</v>
      </c>
      <c r="Q151" s="119">
        <f t="shared" si="136"/>
        <v>0</v>
      </c>
      <c r="R151" s="119">
        <f t="shared" si="136"/>
        <v>9936090</v>
      </c>
    </row>
    <row r="152" spans="1:18">
      <c r="A152" s="13" t="s">
        <v>3</v>
      </c>
      <c r="B152" s="13" t="s">
        <v>1622</v>
      </c>
      <c r="C152" s="120">
        <f>SUM(C153,C155,C157,C159)</f>
        <v>291314000</v>
      </c>
      <c r="D152" s="120">
        <f t="shared" ref="D152:J152" si="137">SUM(D153,D155,D157,D159)</f>
        <v>0</v>
      </c>
      <c r="E152" s="120">
        <f t="shared" si="137"/>
        <v>0</v>
      </c>
      <c r="F152" s="120">
        <f t="shared" si="137"/>
        <v>0</v>
      </c>
      <c r="G152" s="120">
        <f t="shared" si="137"/>
        <v>-55000000</v>
      </c>
      <c r="H152" s="120">
        <f t="shared" si="137"/>
        <v>0</v>
      </c>
      <c r="I152" s="120">
        <f t="shared" si="137"/>
        <v>12000000</v>
      </c>
      <c r="J152" s="120">
        <f t="shared" si="137"/>
        <v>-43000000</v>
      </c>
      <c r="K152" s="120">
        <f t="shared" ref="K152:R152" si="138">SUM(K153,K155,K157,K159)</f>
        <v>248314000</v>
      </c>
      <c r="L152" s="120">
        <f t="shared" si="138"/>
        <v>238377910</v>
      </c>
      <c r="M152" s="120">
        <f t="shared" si="138"/>
        <v>238377910</v>
      </c>
      <c r="N152" s="120">
        <f t="shared" si="138"/>
        <v>0</v>
      </c>
      <c r="O152" s="120">
        <f t="shared" si="138"/>
        <v>0</v>
      </c>
      <c r="P152" s="120">
        <f t="shared" si="138"/>
        <v>0</v>
      </c>
      <c r="Q152" s="120">
        <f t="shared" si="138"/>
        <v>0</v>
      </c>
      <c r="R152" s="120">
        <f t="shared" si="138"/>
        <v>9936090</v>
      </c>
    </row>
    <row r="153" spans="1:18">
      <c r="A153" s="14" t="s">
        <v>16</v>
      </c>
      <c r="B153" s="14" t="s">
        <v>1476</v>
      </c>
      <c r="C153" s="173">
        <f t="shared" ref="C153:R153" si="139">SUM(C154)</f>
        <v>35000000</v>
      </c>
      <c r="D153" s="173">
        <f t="shared" si="139"/>
        <v>0</v>
      </c>
      <c r="E153" s="173">
        <f t="shared" si="139"/>
        <v>0</v>
      </c>
      <c r="F153" s="173">
        <f t="shared" si="139"/>
        <v>17600000</v>
      </c>
      <c r="G153" s="173">
        <f t="shared" si="139"/>
        <v>0</v>
      </c>
      <c r="H153" s="173">
        <f t="shared" si="139"/>
        <v>0</v>
      </c>
      <c r="I153" s="173">
        <f t="shared" si="139"/>
        <v>0</v>
      </c>
      <c r="J153" s="173">
        <f t="shared" si="139"/>
        <v>17600000</v>
      </c>
      <c r="K153" s="173">
        <f t="shared" si="139"/>
        <v>52600000</v>
      </c>
      <c r="L153" s="173">
        <f t="shared" si="139"/>
        <v>52300000</v>
      </c>
      <c r="M153" s="173">
        <f t="shared" si="139"/>
        <v>52300000</v>
      </c>
      <c r="N153" s="173">
        <f t="shared" si="139"/>
        <v>0</v>
      </c>
      <c r="O153" s="173">
        <f t="shared" si="139"/>
        <v>0</v>
      </c>
      <c r="P153" s="173">
        <f t="shared" si="139"/>
        <v>0</v>
      </c>
      <c r="Q153" s="173">
        <f t="shared" si="139"/>
        <v>0</v>
      </c>
      <c r="R153" s="173">
        <f t="shared" si="139"/>
        <v>300000</v>
      </c>
    </row>
    <row r="154" spans="1:18">
      <c r="A154" s="9" t="s">
        <v>1477</v>
      </c>
      <c r="B154" s="9" t="s">
        <v>1606</v>
      </c>
      <c r="C154" s="115">
        <v>35000000</v>
      </c>
      <c r="D154" s="115"/>
      <c r="E154" s="115"/>
      <c r="F154" s="115">
        <v>17600000</v>
      </c>
      <c r="G154" s="115"/>
      <c r="H154" s="115"/>
      <c r="I154" s="115"/>
      <c r="J154" s="115">
        <f>SUM(F154:I154)</f>
        <v>17600000</v>
      </c>
      <c r="K154" s="115">
        <f>C154+J154</f>
        <v>52600000</v>
      </c>
      <c r="L154" s="115">
        <v>52300000</v>
      </c>
      <c r="M154" s="115">
        <v>52300000</v>
      </c>
      <c r="N154" s="272">
        <f>L154-M154</f>
        <v>0</v>
      </c>
      <c r="O154" s="272"/>
      <c r="P154" s="272"/>
      <c r="Q154" s="272">
        <f>SUBTOTAL(9,N154:P154)</f>
        <v>0</v>
      </c>
      <c r="R154" s="115">
        <f>K154-M154-Q154</f>
        <v>300000</v>
      </c>
    </row>
    <row r="155" spans="1:18">
      <c r="A155" s="14" t="s">
        <v>16</v>
      </c>
      <c r="B155" s="14" t="s">
        <v>1623</v>
      </c>
      <c r="C155" s="173">
        <f t="shared" ref="C155:R155" si="140">SUM(C156)</f>
        <v>6600000</v>
      </c>
      <c r="D155" s="173">
        <f t="shared" si="140"/>
        <v>0</v>
      </c>
      <c r="E155" s="173">
        <f t="shared" si="140"/>
        <v>0</v>
      </c>
      <c r="F155" s="173">
        <f t="shared" si="140"/>
        <v>0</v>
      </c>
      <c r="G155" s="173">
        <f t="shared" si="140"/>
        <v>0</v>
      </c>
      <c r="H155" s="173">
        <f t="shared" si="140"/>
        <v>0</v>
      </c>
      <c r="I155" s="173">
        <f t="shared" si="140"/>
        <v>0</v>
      </c>
      <c r="J155" s="173">
        <f t="shared" si="140"/>
        <v>0</v>
      </c>
      <c r="K155" s="173">
        <f t="shared" si="140"/>
        <v>6600000</v>
      </c>
      <c r="L155" s="173">
        <f t="shared" si="140"/>
        <v>4700000</v>
      </c>
      <c r="M155" s="173">
        <f t="shared" si="140"/>
        <v>4700000</v>
      </c>
      <c r="N155" s="173">
        <f t="shared" si="140"/>
        <v>0</v>
      </c>
      <c r="O155" s="173">
        <f t="shared" si="140"/>
        <v>0</v>
      </c>
      <c r="P155" s="173">
        <f t="shared" si="140"/>
        <v>0</v>
      </c>
      <c r="Q155" s="173">
        <f t="shared" si="140"/>
        <v>0</v>
      </c>
      <c r="R155" s="173">
        <f t="shared" si="140"/>
        <v>1900000</v>
      </c>
    </row>
    <row r="156" spans="1:18">
      <c r="A156" s="9" t="s">
        <v>1477</v>
      </c>
      <c r="B156" s="9" t="s">
        <v>1624</v>
      </c>
      <c r="C156" s="115">
        <v>6600000</v>
      </c>
      <c r="D156" s="115"/>
      <c r="E156" s="115"/>
      <c r="F156" s="115"/>
      <c r="G156" s="115"/>
      <c r="H156" s="115"/>
      <c r="I156" s="115"/>
      <c r="J156" s="115">
        <f>SUM(F156:I156)</f>
        <v>0</v>
      </c>
      <c r="K156" s="115">
        <f>C156+J156</f>
        <v>6600000</v>
      </c>
      <c r="L156" s="115">
        <v>4700000</v>
      </c>
      <c r="M156" s="115">
        <v>4700000</v>
      </c>
      <c r="N156" s="272">
        <f>L156-M156</f>
        <v>0</v>
      </c>
      <c r="O156" s="272"/>
      <c r="P156" s="272"/>
      <c r="Q156" s="272">
        <f>SUBTOTAL(9,N156:P156)</f>
        <v>0</v>
      </c>
      <c r="R156" s="115">
        <f>K156-M156-Q156</f>
        <v>1900000</v>
      </c>
    </row>
    <row r="157" spans="1:18">
      <c r="A157" s="14" t="s">
        <v>16</v>
      </c>
      <c r="B157" s="14" t="s">
        <v>1559</v>
      </c>
      <c r="C157" s="173">
        <f t="shared" ref="C157:R157" si="141">SUM(C158)</f>
        <v>202914000</v>
      </c>
      <c r="D157" s="173">
        <f t="shared" si="141"/>
        <v>0</v>
      </c>
      <c r="E157" s="173">
        <f t="shared" si="141"/>
        <v>0</v>
      </c>
      <c r="F157" s="173">
        <f t="shared" si="141"/>
        <v>-40500000</v>
      </c>
      <c r="G157" s="173">
        <f t="shared" si="141"/>
        <v>-55000000</v>
      </c>
      <c r="H157" s="173">
        <f t="shared" si="141"/>
        <v>0</v>
      </c>
      <c r="I157" s="173">
        <f t="shared" si="141"/>
        <v>0</v>
      </c>
      <c r="J157" s="173">
        <f t="shared" si="141"/>
        <v>-95500000</v>
      </c>
      <c r="K157" s="173">
        <f t="shared" si="141"/>
        <v>107414000</v>
      </c>
      <c r="L157" s="173">
        <f t="shared" si="141"/>
        <v>107124850</v>
      </c>
      <c r="M157" s="173">
        <f t="shared" si="141"/>
        <v>107124850</v>
      </c>
      <c r="N157" s="173">
        <f t="shared" si="141"/>
        <v>0</v>
      </c>
      <c r="O157" s="173">
        <f t="shared" si="141"/>
        <v>0</v>
      </c>
      <c r="P157" s="173">
        <f t="shared" si="141"/>
        <v>0</v>
      </c>
      <c r="Q157" s="173">
        <f t="shared" si="141"/>
        <v>0</v>
      </c>
      <c r="R157" s="173">
        <f t="shared" si="141"/>
        <v>289150</v>
      </c>
    </row>
    <row r="158" spans="1:18">
      <c r="A158" s="9" t="s">
        <v>1477</v>
      </c>
      <c r="B158" s="9" t="s">
        <v>1559</v>
      </c>
      <c r="C158" s="115">
        <v>202914000</v>
      </c>
      <c r="D158" s="115"/>
      <c r="E158" s="115"/>
      <c r="F158" s="115">
        <f>-95500000+55000000</f>
        <v>-40500000</v>
      </c>
      <c r="G158" s="115">
        <v>-55000000</v>
      </c>
      <c r="H158" s="115"/>
      <c r="I158" s="115"/>
      <c r="J158" s="115">
        <f>SUM(F158:I158)</f>
        <v>-95500000</v>
      </c>
      <c r="K158" s="115">
        <f>C158+J158</f>
        <v>107414000</v>
      </c>
      <c r="L158" s="115">
        <v>107124850</v>
      </c>
      <c r="M158" s="115">
        <v>107124850</v>
      </c>
      <c r="N158" s="272">
        <f>L158-M158</f>
        <v>0</v>
      </c>
      <c r="O158" s="272"/>
      <c r="P158" s="272"/>
      <c r="Q158" s="272">
        <f>SUBTOTAL(9,N158:P158)</f>
        <v>0</v>
      </c>
      <c r="R158" s="115">
        <f>K158-M158-Q158</f>
        <v>289150</v>
      </c>
    </row>
    <row r="159" spans="1:18">
      <c r="A159" s="14" t="s">
        <v>16</v>
      </c>
      <c r="B159" s="14" t="s">
        <v>1485</v>
      </c>
      <c r="C159" s="173">
        <f t="shared" ref="C159:R159" si="142">SUM(C160)</f>
        <v>46800000</v>
      </c>
      <c r="D159" s="173">
        <f t="shared" si="142"/>
        <v>0</v>
      </c>
      <c r="E159" s="173">
        <f t="shared" si="142"/>
        <v>0</v>
      </c>
      <c r="F159" s="173">
        <f t="shared" si="142"/>
        <v>22900000</v>
      </c>
      <c r="G159" s="173">
        <f t="shared" si="142"/>
        <v>0</v>
      </c>
      <c r="H159" s="173">
        <f t="shared" si="142"/>
        <v>0</v>
      </c>
      <c r="I159" s="173">
        <f t="shared" si="142"/>
        <v>12000000</v>
      </c>
      <c r="J159" s="173">
        <f t="shared" si="142"/>
        <v>34900000</v>
      </c>
      <c r="K159" s="173">
        <f t="shared" si="142"/>
        <v>81700000</v>
      </c>
      <c r="L159" s="173">
        <f t="shared" si="142"/>
        <v>74253060</v>
      </c>
      <c r="M159" s="173">
        <f t="shared" si="142"/>
        <v>74253060</v>
      </c>
      <c r="N159" s="173">
        <f t="shared" si="142"/>
        <v>0</v>
      </c>
      <c r="O159" s="173">
        <f t="shared" si="142"/>
        <v>0</v>
      </c>
      <c r="P159" s="173">
        <f t="shared" si="142"/>
        <v>0</v>
      </c>
      <c r="Q159" s="173">
        <f t="shared" si="142"/>
        <v>0</v>
      </c>
      <c r="R159" s="173">
        <f t="shared" si="142"/>
        <v>7446940</v>
      </c>
    </row>
    <row r="160" spans="1:18">
      <c r="A160" s="9" t="s">
        <v>1477</v>
      </c>
      <c r="B160" s="9" t="s">
        <v>1486</v>
      </c>
      <c r="C160" s="115">
        <v>46800000</v>
      </c>
      <c r="D160" s="115"/>
      <c r="E160" s="115"/>
      <c r="F160" s="115">
        <f>34900000-12000000</f>
        <v>22900000</v>
      </c>
      <c r="G160" s="115"/>
      <c r="H160" s="115"/>
      <c r="I160" s="115">
        <v>12000000</v>
      </c>
      <c r="J160" s="115">
        <f>SUM(F160:I160)</f>
        <v>34900000</v>
      </c>
      <c r="K160" s="115">
        <f>C160+J160</f>
        <v>81700000</v>
      </c>
      <c r="L160" s="115">
        <v>74253060</v>
      </c>
      <c r="M160" s="115">
        <v>74253060</v>
      </c>
      <c r="N160" s="272">
        <f>L160-M160</f>
        <v>0</v>
      </c>
      <c r="O160" s="272"/>
      <c r="P160" s="272"/>
      <c r="Q160" s="272">
        <f>SUBTOTAL(9,N160:P160)</f>
        <v>0</v>
      </c>
      <c r="R160" s="115">
        <f>K160-M160-Q160</f>
        <v>7446940</v>
      </c>
    </row>
    <row r="161" spans="1:18">
      <c r="A161" s="11" t="s">
        <v>1</v>
      </c>
      <c r="B161" s="11" t="s">
        <v>1625</v>
      </c>
      <c r="C161" s="117">
        <f>SUM(C162,C166,C172,C190)</f>
        <v>5638392000</v>
      </c>
      <c r="D161" s="117">
        <f t="shared" ref="D161:J161" si="143">SUM(D162,D166,D172,D190)</f>
        <v>0</v>
      </c>
      <c r="E161" s="117">
        <f t="shared" si="143"/>
        <v>0</v>
      </c>
      <c r="F161" s="117">
        <f t="shared" si="143"/>
        <v>0</v>
      </c>
      <c r="G161" s="117">
        <f t="shared" si="143"/>
        <v>265931000</v>
      </c>
      <c r="H161" s="117">
        <f t="shared" si="143"/>
        <v>-153975000</v>
      </c>
      <c r="I161" s="117">
        <f t="shared" si="143"/>
        <v>-49000000</v>
      </c>
      <c r="J161" s="117">
        <f t="shared" si="143"/>
        <v>62956000</v>
      </c>
      <c r="K161" s="117">
        <f t="shared" ref="K161:R161" si="144">SUM(K162,K166,K172,K190)</f>
        <v>5701348000</v>
      </c>
      <c r="L161" s="117">
        <f t="shared" si="144"/>
        <v>5452640480</v>
      </c>
      <c r="M161" s="117">
        <f t="shared" si="144"/>
        <v>5293689190</v>
      </c>
      <c r="N161" s="117">
        <f t="shared" si="144"/>
        <v>158951290</v>
      </c>
      <c r="O161" s="117">
        <f t="shared" si="144"/>
        <v>0</v>
      </c>
      <c r="P161" s="117">
        <f t="shared" si="144"/>
        <v>0</v>
      </c>
      <c r="Q161" s="117">
        <f t="shared" si="144"/>
        <v>158951290</v>
      </c>
      <c r="R161" s="117">
        <f t="shared" si="144"/>
        <v>248707520</v>
      </c>
    </row>
    <row r="162" spans="1:18">
      <c r="A162" s="12" t="s">
        <v>2</v>
      </c>
      <c r="B162" s="12" t="s">
        <v>78</v>
      </c>
      <c r="C162" s="119">
        <f>C163</f>
        <v>2200000000</v>
      </c>
      <c r="D162" s="119">
        <f t="shared" ref="D162:J162" si="145">D163</f>
        <v>0</v>
      </c>
      <c r="E162" s="119">
        <f t="shared" si="145"/>
        <v>0</v>
      </c>
      <c r="F162" s="119">
        <f t="shared" si="145"/>
        <v>0</v>
      </c>
      <c r="G162" s="119">
        <f t="shared" si="145"/>
        <v>-200000000</v>
      </c>
      <c r="H162" s="119">
        <f t="shared" si="145"/>
        <v>100000000</v>
      </c>
      <c r="I162" s="119">
        <f t="shared" si="145"/>
        <v>0</v>
      </c>
      <c r="J162" s="119">
        <f t="shared" si="145"/>
        <v>-100000000</v>
      </c>
      <c r="K162" s="119">
        <f t="shared" ref="K162:R162" si="146">K163</f>
        <v>2100000000</v>
      </c>
      <c r="L162" s="119">
        <f t="shared" si="146"/>
        <v>2089900880</v>
      </c>
      <c r="M162" s="119">
        <f t="shared" si="146"/>
        <v>2089900880</v>
      </c>
      <c r="N162" s="119">
        <f t="shared" si="146"/>
        <v>0</v>
      </c>
      <c r="O162" s="119">
        <f t="shared" si="146"/>
        <v>0</v>
      </c>
      <c r="P162" s="119">
        <f t="shared" si="146"/>
        <v>0</v>
      </c>
      <c r="Q162" s="119">
        <f t="shared" si="146"/>
        <v>0</v>
      </c>
      <c r="R162" s="119">
        <f t="shared" si="146"/>
        <v>10099120</v>
      </c>
    </row>
    <row r="163" spans="1:18">
      <c r="A163" s="13" t="s">
        <v>3</v>
      </c>
      <c r="B163" s="13" t="s">
        <v>1626</v>
      </c>
      <c r="C163" s="120">
        <f>SUM(C164)</f>
        <v>2200000000</v>
      </c>
      <c r="D163" s="120">
        <f t="shared" ref="D163:J164" si="147">SUM(D164)</f>
        <v>0</v>
      </c>
      <c r="E163" s="120">
        <f t="shared" si="147"/>
        <v>0</v>
      </c>
      <c r="F163" s="120">
        <f t="shared" si="147"/>
        <v>0</v>
      </c>
      <c r="G163" s="120">
        <f t="shared" si="147"/>
        <v>-200000000</v>
      </c>
      <c r="H163" s="120">
        <f t="shared" si="147"/>
        <v>100000000</v>
      </c>
      <c r="I163" s="120">
        <f t="shared" si="147"/>
        <v>0</v>
      </c>
      <c r="J163" s="120">
        <f t="shared" si="147"/>
        <v>-100000000</v>
      </c>
      <c r="K163" s="120">
        <f t="shared" ref="K163:R163" si="148">SUM(K164)</f>
        <v>2100000000</v>
      </c>
      <c r="L163" s="120">
        <f t="shared" si="148"/>
        <v>2089900880</v>
      </c>
      <c r="M163" s="120">
        <f t="shared" si="148"/>
        <v>2089900880</v>
      </c>
      <c r="N163" s="120">
        <f t="shared" si="148"/>
        <v>0</v>
      </c>
      <c r="O163" s="120">
        <f t="shared" si="148"/>
        <v>0</v>
      </c>
      <c r="P163" s="120">
        <f t="shared" si="148"/>
        <v>0</v>
      </c>
      <c r="Q163" s="120">
        <f t="shared" si="148"/>
        <v>0</v>
      </c>
      <c r="R163" s="120">
        <f t="shared" si="148"/>
        <v>10099120</v>
      </c>
    </row>
    <row r="164" spans="1:18">
      <c r="A164" s="14" t="s">
        <v>16</v>
      </c>
      <c r="B164" s="14" t="s">
        <v>1493</v>
      </c>
      <c r="C164" s="173">
        <f t="shared" ref="C164:R164" si="149">SUM(C165)</f>
        <v>2200000000</v>
      </c>
      <c r="D164" s="173">
        <f t="shared" si="147"/>
        <v>0</v>
      </c>
      <c r="E164" s="173">
        <f t="shared" si="147"/>
        <v>0</v>
      </c>
      <c r="F164" s="173">
        <f t="shared" si="147"/>
        <v>0</v>
      </c>
      <c r="G164" s="173">
        <f t="shared" si="147"/>
        <v>-200000000</v>
      </c>
      <c r="H164" s="173">
        <f t="shared" si="147"/>
        <v>100000000</v>
      </c>
      <c r="I164" s="173">
        <f t="shared" si="147"/>
        <v>0</v>
      </c>
      <c r="J164" s="173">
        <f t="shared" si="147"/>
        <v>-100000000</v>
      </c>
      <c r="K164" s="173">
        <f t="shared" si="149"/>
        <v>2100000000</v>
      </c>
      <c r="L164" s="173">
        <f t="shared" si="149"/>
        <v>2089900880</v>
      </c>
      <c r="M164" s="173">
        <f t="shared" si="149"/>
        <v>2089900880</v>
      </c>
      <c r="N164" s="173">
        <f t="shared" si="149"/>
        <v>0</v>
      </c>
      <c r="O164" s="173">
        <f t="shared" si="149"/>
        <v>0</v>
      </c>
      <c r="P164" s="173">
        <f t="shared" si="149"/>
        <v>0</v>
      </c>
      <c r="Q164" s="173">
        <f t="shared" si="149"/>
        <v>0</v>
      </c>
      <c r="R164" s="173">
        <f t="shared" si="149"/>
        <v>10099120</v>
      </c>
    </row>
    <row r="165" spans="1:18">
      <c r="A165" s="9" t="s">
        <v>1477</v>
      </c>
      <c r="B165" s="9" t="s">
        <v>1494</v>
      </c>
      <c r="C165" s="115">
        <v>2200000000</v>
      </c>
      <c r="D165" s="115"/>
      <c r="E165" s="115"/>
      <c r="F165" s="115"/>
      <c r="G165" s="115">
        <v>-200000000</v>
      </c>
      <c r="H165" s="115">
        <v>100000000</v>
      </c>
      <c r="I165" s="115"/>
      <c r="J165" s="115">
        <f>SUM(F165:I165)</f>
        <v>-100000000</v>
      </c>
      <c r="K165" s="115">
        <f>C165+J165</f>
        <v>2100000000</v>
      </c>
      <c r="L165" s="115">
        <v>2089900880</v>
      </c>
      <c r="M165" s="115">
        <v>2089900880</v>
      </c>
      <c r="N165" s="272">
        <f>L165-M165</f>
        <v>0</v>
      </c>
      <c r="O165" s="272"/>
      <c r="P165" s="272"/>
      <c r="Q165" s="272">
        <f>SUBTOTAL(9,N165:P165)</f>
        <v>0</v>
      </c>
      <c r="R165" s="115">
        <f>K165-M165-Q165</f>
        <v>10099120</v>
      </c>
    </row>
    <row r="166" spans="1:18">
      <c r="A166" s="12" t="s">
        <v>2</v>
      </c>
      <c r="B166" s="12" t="s">
        <v>1495</v>
      </c>
      <c r="C166" s="119">
        <f>C167</f>
        <v>700000000</v>
      </c>
      <c r="D166" s="119">
        <f t="shared" ref="D166:J166" si="150">D167</f>
        <v>0</v>
      </c>
      <c r="E166" s="119">
        <f t="shared" si="150"/>
        <v>0</v>
      </c>
      <c r="F166" s="119">
        <f t="shared" si="150"/>
        <v>0</v>
      </c>
      <c r="G166" s="119">
        <f t="shared" si="150"/>
        <v>-50000000</v>
      </c>
      <c r="H166" s="119">
        <f t="shared" si="150"/>
        <v>-253400000</v>
      </c>
      <c r="I166" s="119">
        <f t="shared" si="150"/>
        <v>0</v>
      </c>
      <c r="J166" s="119">
        <f t="shared" si="150"/>
        <v>-303400000</v>
      </c>
      <c r="K166" s="119">
        <f t="shared" ref="K166:R166" si="151">K167</f>
        <v>396600000</v>
      </c>
      <c r="L166" s="119">
        <f t="shared" si="151"/>
        <v>383039550</v>
      </c>
      <c r="M166" s="119">
        <f t="shared" si="151"/>
        <v>237796000</v>
      </c>
      <c r="N166" s="119">
        <f t="shared" si="151"/>
        <v>145243550</v>
      </c>
      <c r="O166" s="119">
        <f t="shared" si="151"/>
        <v>0</v>
      </c>
      <c r="P166" s="119">
        <f t="shared" si="151"/>
        <v>0</v>
      </c>
      <c r="Q166" s="119">
        <f t="shared" si="151"/>
        <v>145243550</v>
      </c>
      <c r="R166" s="119">
        <f t="shared" si="151"/>
        <v>13560450</v>
      </c>
    </row>
    <row r="167" spans="1:18">
      <c r="A167" s="13" t="s">
        <v>3</v>
      </c>
      <c r="B167" s="13" t="s">
        <v>1496</v>
      </c>
      <c r="C167" s="120">
        <f>SUM(C168,C170)</f>
        <v>700000000</v>
      </c>
      <c r="D167" s="120">
        <f t="shared" ref="D167:J167" si="152">SUM(D168,D170)</f>
        <v>0</v>
      </c>
      <c r="E167" s="120">
        <f t="shared" si="152"/>
        <v>0</v>
      </c>
      <c r="F167" s="120">
        <f t="shared" si="152"/>
        <v>0</v>
      </c>
      <c r="G167" s="120">
        <f t="shared" si="152"/>
        <v>-50000000</v>
      </c>
      <c r="H167" s="120">
        <f t="shared" si="152"/>
        <v>-253400000</v>
      </c>
      <c r="I167" s="120">
        <f t="shared" si="152"/>
        <v>0</v>
      </c>
      <c r="J167" s="120">
        <f t="shared" si="152"/>
        <v>-303400000</v>
      </c>
      <c r="K167" s="120">
        <f t="shared" ref="K167:R167" si="153">SUM(K168,K170)</f>
        <v>396600000</v>
      </c>
      <c r="L167" s="120">
        <f t="shared" si="153"/>
        <v>383039550</v>
      </c>
      <c r="M167" s="120">
        <f t="shared" si="153"/>
        <v>237796000</v>
      </c>
      <c r="N167" s="120">
        <f t="shared" si="153"/>
        <v>145243550</v>
      </c>
      <c r="O167" s="120">
        <f t="shared" si="153"/>
        <v>0</v>
      </c>
      <c r="P167" s="120">
        <f t="shared" si="153"/>
        <v>0</v>
      </c>
      <c r="Q167" s="120">
        <f t="shared" si="153"/>
        <v>145243550</v>
      </c>
      <c r="R167" s="120">
        <f t="shared" si="153"/>
        <v>13560450</v>
      </c>
    </row>
    <row r="168" spans="1:18">
      <c r="A168" s="14" t="s">
        <v>16</v>
      </c>
      <c r="B168" s="17" t="s">
        <v>1480</v>
      </c>
      <c r="C168" s="173">
        <f t="shared" ref="C168:R168" si="154">SUM(C169)</f>
        <v>0</v>
      </c>
      <c r="D168" s="173">
        <f t="shared" si="154"/>
        <v>0</v>
      </c>
      <c r="E168" s="173">
        <f t="shared" si="154"/>
        <v>0</v>
      </c>
      <c r="F168" s="173">
        <f t="shared" si="154"/>
        <v>0</v>
      </c>
      <c r="G168" s="173">
        <f t="shared" si="154"/>
        <v>0</v>
      </c>
      <c r="H168" s="173">
        <f t="shared" si="154"/>
        <v>0</v>
      </c>
      <c r="I168" s="173">
        <f t="shared" si="154"/>
        <v>0</v>
      </c>
      <c r="J168" s="173">
        <f t="shared" si="154"/>
        <v>0</v>
      </c>
      <c r="K168" s="173">
        <f t="shared" si="154"/>
        <v>0</v>
      </c>
      <c r="L168" s="173">
        <f t="shared" si="154"/>
        <v>0</v>
      </c>
      <c r="M168" s="173">
        <f t="shared" si="154"/>
        <v>0</v>
      </c>
      <c r="N168" s="173">
        <f t="shared" si="154"/>
        <v>0</v>
      </c>
      <c r="O168" s="173">
        <f t="shared" si="154"/>
        <v>0</v>
      </c>
      <c r="P168" s="173">
        <f t="shared" si="154"/>
        <v>0</v>
      </c>
      <c r="Q168" s="173">
        <f t="shared" si="154"/>
        <v>0</v>
      </c>
      <c r="R168" s="173">
        <f t="shared" si="154"/>
        <v>0</v>
      </c>
    </row>
    <row r="169" spans="1:18">
      <c r="A169" s="9" t="s">
        <v>1477</v>
      </c>
      <c r="B169" s="15" t="s">
        <v>1482</v>
      </c>
      <c r="C169" s="115">
        <v>0</v>
      </c>
      <c r="D169" s="115"/>
      <c r="E169" s="115"/>
      <c r="F169" s="115"/>
      <c r="G169" s="115"/>
      <c r="H169" s="115"/>
      <c r="I169" s="115"/>
      <c r="J169" s="115">
        <f>SUM(F169:I169)</f>
        <v>0</v>
      </c>
      <c r="K169" s="115">
        <f>C169+J169</f>
        <v>0</v>
      </c>
      <c r="L169" s="115"/>
      <c r="M169" s="115">
        <v>0</v>
      </c>
      <c r="N169" s="272">
        <f>L169-M169</f>
        <v>0</v>
      </c>
      <c r="O169" s="272"/>
      <c r="P169" s="272"/>
      <c r="Q169" s="272">
        <f>SUBTOTAL(9,N169:P169)</f>
        <v>0</v>
      </c>
      <c r="R169" s="115">
        <f>K169-M169-Q169</f>
        <v>0</v>
      </c>
    </row>
    <row r="170" spans="1:18">
      <c r="A170" s="14" t="s">
        <v>16</v>
      </c>
      <c r="B170" s="17" t="s">
        <v>1493</v>
      </c>
      <c r="C170" s="173">
        <f t="shared" ref="C170:R170" si="155">SUM(C171)</f>
        <v>700000000</v>
      </c>
      <c r="D170" s="173">
        <f t="shared" si="155"/>
        <v>0</v>
      </c>
      <c r="E170" s="173">
        <f t="shared" si="155"/>
        <v>0</v>
      </c>
      <c r="F170" s="173">
        <f t="shared" si="155"/>
        <v>0</v>
      </c>
      <c r="G170" s="173">
        <f t="shared" si="155"/>
        <v>-50000000</v>
      </c>
      <c r="H170" s="173">
        <f t="shared" si="155"/>
        <v>-253400000</v>
      </c>
      <c r="I170" s="173">
        <f t="shared" si="155"/>
        <v>0</v>
      </c>
      <c r="J170" s="173">
        <f t="shared" si="155"/>
        <v>-303400000</v>
      </c>
      <c r="K170" s="173">
        <f t="shared" si="155"/>
        <v>396600000</v>
      </c>
      <c r="L170" s="173">
        <f t="shared" si="155"/>
        <v>383039550</v>
      </c>
      <c r="M170" s="173">
        <f t="shared" si="155"/>
        <v>237796000</v>
      </c>
      <c r="N170" s="173">
        <f t="shared" si="155"/>
        <v>145243550</v>
      </c>
      <c r="O170" s="173">
        <f t="shared" si="155"/>
        <v>0</v>
      </c>
      <c r="P170" s="173">
        <f t="shared" si="155"/>
        <v>0</v>
      </c>
      <c r="Q170" s="173">
        <f t="shared" si="155"/>
        <v>145243550</v>
      </c>
      <c r="R170" s="173">
        <f t="shared" si="155"/>
        <v>13560450</v>
      </c>
    </row>
    <row r="171" spans="1:18">
      <c r="A171" s="9" t="s">
        <v>1477</v>
      </c>
      <c r="B171" s="9" t="s">
        <v>1494</v>
      </c>
      <c r="C171" s="115">
        <v>700000000</v>
      </c>
      <c r="D171" s="115"/>
      <c r="E171" s="115"/>
      <c r="F171" s="115"/>
      <c r="G171" s="115">
        <v>-50000000</v>
      </c>
      <c r="H171" s="115">
        <f>35000000-338400000+50000000</f>
        <v>-253400000</v>
      </c>
      <c r="I171" s="115"/>
      <c r="J171" s="115">
        <f>SUM(F171:I171)</f>
        <v>-303400000</v>
      </c>
      <c r="K171" s="115">
        <f>C171+J171</f>
        <v>396600000</v>
      </c>
      <c r="L171" s="115">
        <v>383039550</v>
      </c>
      <c r="M171" s="115">
        <v>237796000</v>
      </c>
      <c r="N171" s="272">
        <f>L171-M171</f>
        <v>145243550</v>
      </c>
      <c r="O171" s="272"/>
      <c r="P171" s="272"/>
      <c r="Q171" s="272">
        <f>SUBTOTAL(9,N171:P171)</f>
        <v>145243550</v>
      </c>
      <c r="R171" s="115">
        <f>K171-M171-Q171</f>
        <v>13560450</v>
      </c>
    </row>
    <row r="172" spans="1:18">
      <c r="A172" s="12" t="s">
        <v>2</v>
      </c>
      <c r="B172" s="12" t="s">
        <v>1497</v>
      </c>
      <c r="C172" s="119">
        <f>SUM(C173,C178,C183)</f>
        <v>2627523000</v>
      </c>
      <c r="D172" s="119">
        <f t="shared" ref="D172:J172" si="156">SUM(D173,D178,D183)</f>
        <v>0</v>
      </c>
      <c r="E172" s="119">
        <f t="shared" si="156"/>
        <v>0</v>
      </c>
      <c r="F172" s="119">
        <f t="shared" si="156"/>
        <v>0</v>
      </c>
      <c r="G172" s="119">
        <f t="shared" si="156"/>
        <v>515931000</v>
      </c>
      <c r="H172" s="119">
        <f t="shared" si="156"/>
        <v>-575000</v>
      </c>
      <c r="I172" s="119">
        <f t="shared" si="156"/>
        <v>0</v>
      </c>
      <c r="J172" s="119">
        <f t="shared" si="156"/>
        <v>515356000</v>
      </c>
      <c r="K172" s="119">
        <f t="shared" ref="K172:R172" si="157">SUM(K173,K178,K183)</f>
        <v>3142879000</v>
      </c>
      <c r="L172" s="119">
        <f t="shared" si="157"/>
        <v>2947215380</v>
      </c>
      <c r="M172" s="119">
        <f t="shared" si="157"/>
        <v>2933507640</v>
      </c>
      <c r="N172" s="119">
        <f t="shared" si="157"/>
        <v>13707740</v>
      </c>
      <c r="O172" s="119">
        <f t="shared" si="157"/>
        <v>0</v>
      </c>
      <c r="P172" s="119">
        <f t="shared" si="157"/>
        <v>0</v>
      </c>
      <c r="Q172" s="119">
        <f t="shared" si="157"/>
        <v>13707740</v>
      </c>
      <c r="R172" s="119">
        <f t="shared" si="157"/>
        <v>195663620</v>
      </c>
    </row>
    <row r="173" spans="1:18">
      <c r="A173" s="13" t="s">
        <v>3</v>
      </c>
      <c r="B173" s="13" t="s">
        <v>1498</v>
      </c>
      <c r="C173" s="120">
        <f>SUM(C174,C176)</f>
        <v>1702773000</v>
      </c>
      <c r="D173" s="120">
        <f t="shared" ref="D173:J173" si="158">SUM(D174,D176)</f>
        <v>0</v>
      </c>
      <c r="E173" s="120">
        <f t="shared" si="158"/>
        <v>0</v>
      </c>
      <c r="F173" s="120">
        <f t="shared" si="158"/>
        <v>0</v>
      </c>
      <c r="G173" s="120">
        <f t="shared" si="158"/>
        <v>565931000</v>
      </c>
      <c r="H173" s="120">
        <f t="shared" si="158"/>
        <v>0</v>
      </c>
      <c r="I173" s="120">
        <f t="shared" si="158"/>
        <v>0</v>
      </c>
      <c r="J173" s="120">
        <f t="shared" si="158"/>
        <v>565931000</v>
      </c>
      <c r="K173" s="120">
        <f t="shared" ref="K173:R173" si="159">SUM(K174,K176)</f>
        <v>2268704000</v>
      </c>
      <c r="L173" s="120">
        <f t="shared" si="159"/>
        <v>2268437910</v>
      </c>
      <c r="M173" s="120">
        <f t="shared" si="159"/>
        <v>2268437910</v>
      </c>
      <c r="N173" s="120">
        <f t="shared" si="159"/>
        <v>0</v>
      </c>
      <c r="O173" s="120">
        <f t="shared" si="159"/>
        <v>0</v>
      </c>
      <c r="P173" s="120">
        <f t="shared" si="159"/>
        <v>0</v>
      </c>
      <c r="Q173" s="120">
        <f t="shared" si="159"/>
        <v>0</v>
      </c>
      <c r="R173" s="120">
        <f t="shared" si="159"/>
        <v>266090</v>
      </c>
    </row>
    <row r="174" spans="1:18">
      <c r="A174" s="14" t="s">
        <v>16</v>
      </c>
      <c r="B174" s="17" t="s">
        <v>1480</v>
      </c>
      <c r="C174" s="173">
        <f t="shared" ref="C174:R174" si="160">SUM(C175)</f>
        <v>60000000</v>
      </c>
      <c r="D174" s="173">
        <f t="shared" si="160"/>
        <v>0</v>
      </c>
      <c r="E174" s="173">
        <f t="shared" si="160"/>
        <v>0</v>
      </c>
      <c r="F174" s="173">
        <f t="shared" si="160"/>
        <v>15000000</v>
      </c>
      <c r="G174" s="173">
        <f t="shared" si="160"/>
        <v>0</v>
      </c>
      <c r="H174" s="173">
        <f t="shared" si="160"/>
        <v>0</v>
      </c>
      <c r="I174" s="173">
        <f t="shared" si="160"/>
        <v>0</v>
      </c>
      <c r="J174" s="173">
        <f t="shared" si="160"/>
        <v>15000000</v>
      </c>
      <c r="K174" s="173">
        <f t="shared" si="160"/>
        <v>75000000</v>
      </c>
      <c r="L174" s="173">
        <f t="shared" si="160"/>
        <v>74733910</v>
      </c>
      <c r="M174" s="173">
        <f t="shared" si="160"/>
        <v>74733910</v>
      </c>
      <c r="N174" s="173">
        <f t="shared" si="160"/>
        <v>0</v>
      </c>
      <c r="O174" s="173">
        <f t="shared" si="160"/>
        <v>0</v>
      </c>
      <c r="P174" s="173">
        <f t="shared" si="160"/>
        <v>0</v>
      </c>
      <c r="Q174" s="173">
        <f t="shared" si="160"/>
        <v>0</v>
      </c>
      <c r="R174" s="173">
        <f t="shared" si="160"/>
        <v>266090</v>
      </c>
    </row>
    <row r="175" spans="1:18">
      <c r="A175" s="9" t="s">
        <v>1477</v>
      </c>
      <c r="B175" s="15" t="s">
        <v>1481</v>
      </c>
      <c r="C175" s="115">
        <v>60000000</v>
      </c>
      <c r="D175" s="115"/>
      <c r="E175" s="115"/>
      <c r="F175" s="115">
        <v>15000000</v>
      </c>
      <c r="G175" s="115"/>
      <c r="H175" s="115"/>
      <c r="I175" s="115"/>
      <c r="J175" s="115">
        <f>SUM(F175:I175)</f>
        <v>15000000</v>
      </c>
      <c r="K175" s="115">
        <f>C175+J175</f>
        <v>75000000</v>
      </c>
      <c r="L175" s="115">
        <v>74733910</v>
      </c>
      <c r="M175" s="115">
        <v>74733910</v>
      </c>
      <c r="N175" s="272">
        <f>L175-M175</f>
        <v>0</v>
      </c>
      <c r="O175" s="272"/>
      <c r="P175" s="272"/>
      <c r="Q175" s="272">
        <f>SUBTOTAL(9,N175:P175)</f>
        <v>0</v>
      </c>
      <c r="R175" s="115">
        <f>K175-M175-Q175</f>
        <v>266090</v>
      </c>
    </row>
    <row r="176" spans="1:18">
      <c r="A176" s="14" t="s">
        <v>16</v>
      </c>
      <c r="B176" s="14" t="s">
        <v>1499</v>
      </c>
      <c r="C176" s="173">
        <f t="shared" ref="C176:R176" si="161">SUM(C177)</f>
        <v>1642773000</v>
      </c>
      <c r="D176" s="173">
        <f t="shared" si="161"/>
        <v>0</v>
      </c>
      <c r="E176" s="173">
        <f t="shared" si="161"/>
        <v>0</v>
      </c>
      <c r="F176" s="173">
        <f t="shared" si="161"/>
        <v>-15000000</v>
      </c>
      <c r="G176" s="173">
        <f t="shared" si="161"/>
        <v>565931000</v>
      </c>
      <c r="H176" s="173">
        <f t="shared" si="161"/>
        <v>0</v>
      </c>
      <c r="I176" s="173">
        <f t="shared" si="161"/>
        <v>0</v>
      </c>
      <c r="J176" s="173">
        <f t="shared" si="161"/>
        <v>550931000</v>
      </c>
      <c r="K176" s="173">
        <f t="shared" si="161"/>
        <v>2193704000</v>
      </c>
      <c r="L176" s="173">
        <f t="shared" si="161"/>
        <v>2193704000</v>
      </c>
      <c r="M176" s="173">
        <f t="shared" si="161"/>
        <v>2193704000</v>
      </c>
      <c r="N176" s="173">
        <f t="shared" si="161"/>
        <v>0</v>
      </c>
      <c r="O176" s="173">
        <f t="shared" si="161"/>
        <v>0</v>
      </c>
      <c r="P176" s="173">
        <f t="shared" si="161"/>
        <v>0</v>
      </c>
      <c r="Q176" s="173">
        <f t="shared" si="161"/>
        <v>0</v>
      </c>
      <c r="R176" s="173">
        <f t="shared" si="161"/>
        <v>0</v>
      </c>
    </row>
    <row r="177" spans="1:20">
      <c r="A177" s="9" t="s">
        <v>1477</v>
      </c>
      <c r="B177" s="9" t="s">
        <v>1500</v>
      </c>
      <c r="C177" s="115">
        <v>1642773000</v>
      </c>
      <c r="D177" s="115"/>
      <c r="E177" s="115"/>
      <c r="F177" s="115">
        <v>-15000000</v>
      </c>
      <c r="G177" s="115">
        <v>565931000</v>
      </c>
      <c r="H177" s="115"/>
      <c r="I177" s="115"/>
      <c r="J177" s="115">
        <f>SUM(F177:I177)</f>
        <v>550931000</v>
      </c>
      <c r="K177" s="115">
        <f>C177+J177</f>
        <v>2193704000</v>
      </c>
      <c r="L177" s="115">
        <v>2193704000</v>
      </c>
      <c r="M177" s="115">
        <v>2193704000</v>
      </c>
      <c r="N177" s="272">
        <f>L177-M177</f>
        <v>0</v>
      </c>
      <c r="O177" s="272"/>
      <c r="P177" s="272"/>
      <c r="Q177" s="272">
        <f>SUBTOTAL(9,N177:P177)</f>
        <v>0</v>
      </c>
      <c r="R177" s="115">
        <f>K177-M177-Q177</f>
        <v>0</v>
      </c>
    </row>
    <row r="178" spans="1:20">
      <c r="A178" s="13" t="s">
        <v>3</v>
      </c>
      <c r="B178" s="13" t="s">
        <v>1501</v>
      </c>
      <c r="C178" s="120">
        <f>SUM(C179,C181)</f>
        <v>595800000</v>
      </c>
      <c r="D178" s="120">
        <f t="shared" ref="D178:J178" si="162">SUM(D179,D181)</f>
        <v>0</v>
      </c>
      <c r="E178" s="120">
        <f t="shared" si="162"/>
        <v>0</v>
      </c>
      <c r="F178" s="120">
        <f t="shared" si="162"/>
        <v>0</v>
      </c>
      <c r="G178" s="120">
        <f t="shared" si="162"/>
        <v>0</v>
      </c>
      <c r="H178" s="120">
        <f t="shared" si="162"/>
        <v>-3575000</v>
      </c>
      <c r="I178" s="120">
        <f t="shared" si="162"/>
        <v>0</v>
      </c>
      <c r="J178" s="120">
        <f t="shared" si="162"/>
        <v>-3575000</v>
      </c>
      <c r="K178" s="120">
        <f t="shared" ref="K178:R178" si="163">SUM(K179,K181)</f>
        <v>592225000</v>
      </c>
      <c r="L178" s="120">
        <f t="shared" si="163"/>
        <v>471811240</v>
      </c>
      <c r="M178" s="120">
        <f t="shared" si="163"/>
        <v>471811240</v>
      </c>
      <c r="N178" s="120">
        <f t="shared" si="163"/>
        <v>0</v>
      </c>
      <c r="O178" s="120">
        <f t="shared" si="163"/>
        <v>0</v>
      </c>
      <c r="P178" s="120">
        <f t="shared" si="163"/>
        <v>0</v>
      </c>
      <c r="Q178" s="120">
        <f t="shared" si="163"/>
        <v>0</v>
      </c>
      <c r="R178" s="120">
        <f t="shared" si="163"/>
        <v>120413760</v>
      </c>
    </row>
    <row r="179" spans="1:20">
      <c r="A179" s="14" t="s">
        <v>16</v>
      </c>
      <c r="B179" s="14" t="s">
        <v>1483</v>
      </c>
      <c r="C179" s="173">
        <f t="shared" ref="C179:R181" si="164">C180</f>
        <v>244565440</v>
      </c>
      <c r="D179" s="173">
        <f t="shared" si="164"/>
        <v>0</v>
      </c>
      <c r="E179" s="173">
        <f t="shared" si="164"/>
        <v>0</v>
      </c>
      <c r="F179" s="173">
        <f t="shared" si="164"/>
        <v>0</v>
      </c>
      <c r="G179" s="173">
        <f t="shared" si="164"/>
        <v>0</v>
      </c>
      <c r="H179" s="173">
        <f t="shared" si="164"/>
        <v>-53129270</v>
      </c>
      <c r="I179" s="173">
        <f t="shared" si="164"/>
        <v>0</v>
      </c>
      <c r="J179" s="173">
        <f t="shared" si="164"/>
        <v>-53129270</v>
      </c>
      <c r="K179" s="173">
        <f t="shared" si="164"/>
        <v>191436170</v>
      </c>
      <c r="L179" s="173">
        <f t="shared" si="164"/>
        <v>120244280</v>
      </c>
      <c r="M179" s="173">
        <f t="shared" si="164"/>
        <v>120244280</v>
      </c>
      <c r="N179" s="173">
        <f t="shared" si="164"/>
        <v>0</v>
      </c>
      <c r="O179" s="173">
        <f t="shared" si="164"/>
        <v>0</v>
      </c>
      <c r="P179" s="173">
        <f t="shared" si="164"/>
        <v>0</v>
      </c>
      <c r="Q179" s="173">
        <f t="shared" si="164"/>
        <v>0</v>
      </c>
      <c r="R179" s="173">
        <f t="shared" si="164"/>
        <v>71191890</v>
      </c>
    </row>
    <row r="180" spans="1:20">
      <c r="A180" s="9" t="s">
        <v>1477</v>
      </c>
      <c r="B180" s="9" t="s">
        <v>1502</v>
      </c>
      <c r="C180" s="115">
        <v>244565440</v>
      </c>
      <c r="D180" s="115"/>
      <c r="E180" s="115"/>
      <c r="F180" s="115"/>
      <c r="G180" s="115"/>
      <c r="H180" s="115">
        <v>-53129270</v>
      </c>
      <c r="I180" s="115"/>
      <c r="J180" s="115">
        <f>SUM(F180:I180)</f>
        <v>-53129270</v>
      </c>
      <c r="K180" s="115">
        <f>C180+J180</f>
        <v>191436170</v>
      </c>
      <c r="L180" s="115">
        <v>120244280</v>
      </c>
      <c r="M180" s="115">
        <v>120244280</v>
      </c>
      <c r="N180" s="272">
        <f>L180-M180</f>
        <v>0</v>
      </c>
      <c r="O180" s="272"/>
      <c r="P180" s="272"/>
      <c r="Q180" s="272">
        <f>SUBTOTAL(9,N180:P180)</f>
        <v>0</v>
      </c>
      <c r="R180" s="115">
        <f>K180-M180-Q180</f>
        <v>71191890</v>
      </c>
    </row>
    <row r="181" spans="1:20">
      <c r="A181" s="14" t="s">
        <v>16</v>
      </c>
      <c r="B181" s="14" t="s">
        <v>1499</v>
      </c>
      <c r="C181" s="173">
        <f t="shared" ref="C181:T181" si="165">C182</f>
        <v>351234560</v>
      </c>
      <c r="D181" s="173">
        <f t="shared" si="164"/>
        <v>0</v>
      </c>
      <c r="E181" s="173">
        <f t="shared" si="164"/>
        <v>0</v>
      </c>
      <c r="F181" s="173">
        <f t="shared" si="164"/>
        <v>0</v>
      </c>
      <c r="G181" s="173">
        <f t="shared" si="164"/>
        <v>0</v>
      </c>
      <c r="H181" s="173">
        <f t="shared" si="164"/>
        <v>49554270</v>
      </c>
      <c r="I181" s="173">
        <f t="shared" si="164"/>
        <v>0</v>
      </c>
      <c r="J181" s="173">
        <f t="shared" si="164"/>
        <v>49554270</v>
      </c>
      <c r="K181" s="173">
        <f t="shared" si="165"/>
        <v>400788830</v>
      </c>
      <c r="L181" s="173">
        <f t="shared" si="165"/>
        <v>351566960</v>
      </c>
      <c r="M181" s="173">
        <f t="shared" si="165"/>
        <v>351566960</v>
      </c>
      <c r="N181" s="173">
        <f t="shared" si="165"/>
        <v>0</v>
      </c>
      <c r="O181" s="173">
        <f t="shared" si="165"/>
        <v>0</v>
      </c>
      <c r="P181" s="173">
        <f t="shared" si="165"/>
        <v>0</v>
      </c>
      <c r="Q181" s="173">
        <f t="shared" si="165"/>
        <v>0</v>
      </c>
      <c r="R181" s="173">
        <f t="shared" si="165"/>
        <v>49221870</v>
      </c>
      <c r="S181" s="173">
        <f t="shared" si="165"/>
        <v>0</v>
      </c>
      <c r="T181" s="173">
        <f t="shared" si="165"/>
        <v>0</v>
      </c>
    </row>
    <row r="182" spans="1:20">
      <c r="A182" s="9" t="s">
        <v>1477</v>
      </c>
      <c r="B182" s="9" t="s">
        <v>1503</v>
      </c>
      <c r="C182" s="115">
        <v>351234560</v>
      </c>
      <c r="D182" s="115"/>
      <c r="E182" s="115"/>
      <c r="F182" s="115"/>
      <c r="G182" s="115"/>
      <c r="H182" s="115">
        <v>49554270</v>
      </c>
      <c r="I182" s="115"/>
      <c r="J182" s="115">
        <f>SUM(F182:I182)</f>
        <v>49554270</v>
      </c>
      <c r="K182" s="115">
        <f>C182+J182</f>
        <v>400788830</v>
      </c>
      <c r="L182" s="115">
        <v>351566960</v>
      </c>
      <c r="M182" s="115">
        <v>351566960</v>
      </c>
      <c r="N182" s="272">
        <f>L182-M182</f>
        <v>0</v>
      </c>
      <c r="O182" s="272"/>
      <c r="P182" s="272"/>
      <c r="Q182" s="272">
        <f>SUBTOTAL(9,N182:P182)</f>
        <v>0</v>
      </c>
      <c r="R182" s="115">
        <f>K182-M182-Q182</f>
        <v>49221870</v>
      </c>
    </row>
    <row r="183" spans="1:20">
      <c r="A183" s="13" t="s">
        <v>3</v>
      </c>
      <c r="B183" s="13" t="s">
        <v>84</v>
      </c>
      <c r="C183" s="120">
        <f>SUM(C184,C186)</f>
        <v>328950000</v>
      </c>
      <c r="D183" s="120">
        <f t="shared" ref="D183:J183" si="166">SUM(D184,D186)</f>
        <v>0</v>
      </c>
      <c r="E183" s="120">
        <f t="shared" si="166"/>
        <v>0</v>
      </c>
      <c r="F183" s="120">
        <f t="shared" si="166"/>
        <v>0</v>
      </c>
      <c r="G183" s="120">
        <f t="shared" si="166"/>
        <v>-50000000</v>
      </c>
      <c r="H183" s="120">
        <f t="shared" si="166"/>
        <v>3000000</v>
      </c>
      <c r="I183" s="120">
        <f t="shared" si="166"/>
        <v>0</v>
      </c>
      <c r="J183" s="120">
        <f t="shared" si="166"/>
        <v>-47000000</v>
      </c>
      <c r="K183" s="120">
        <f t="shared" ref="K183:R183" si="167">SUM(K184,K186)</f>
        <v>281950000</v>
      </c>
      <c r="L183" s="120">
        <f t="shared" si="167"/>
        <v>206966230</v>
      </c>
      <c r="M183" s="120">
        <f t="shared" si="167"/>
        <v>193258490</v>
      </c>
      <c r="N183" s="120">
        <f t="shared" si="167"/>
        <v>13707740</v>
      </c>
      <c r="O183" s="120">
        <f t="shared" si="167"/>
        <v>0</v>
      </c>
      <c r="P183" s="120">
        <f t="shared" si="167"/>
        <v>0</v>
      </c>
      <c r="Q183" s="120">
        <f t="shared" si="167"/>
        <v>13707740</v>
      </c>
      <c r="R183" s="120">
        <f t="shared" si="167"/>
        <v>74983770</v>
      </c>
    </row>
    <row r="184" spans="1:20">
      <c r="A184" s="14" t="s">
        <v>16</v>
      </c>
      <c r="B184" s="17" t="s">
        <v>1485</v>
      </c>
      <c r="C184" s="173">
        <f t="shared" ref="C184:R184" si="168">SUM(C185)</f>
        <v>1300000</v>
      </c>
      <c r="D184" s="173">
        <f t="shared" si="168"/>
        <v>0</v>
      </c>
      <c r="E184" s="173">
        <f t="shared" si="168"/>
        <v>0</v>
      </c>
      <c r="F184" s="173">
        <f t="shared" si="168"/>
        <v>0</v>
      </c>
      <c r="G184" s="173">
        <f t="shared" si="168"/>
        <v>0</v>
      </c>
      <c r="H184" s="173">
        <f t="shared" si="168"/>
        <v>0</v>
      </c>
      <c r="I184" s="173">
        <f t="shared" si="168"/>
        <v>0</v>
      </c>
      <c r="J184" s="173">
        <f t="shared" si="168"/>
        <v>0</v>
      </c>
      <c r="K184" s="173">
        <f t="shared" si="168"/>
        <v>1300000</v>
      </c>
      <c r="L184" s="173">
        <f t="shared" si="168"/>
        <v>0</v>
      </c>
      <c r="M184" s="173">
        <f t="shared" si="168"/>
        <v>0</v>
      </c>
      <c r="N184" s="173">
        <f t="shared" si="168"/>
        <v>0</v>
      </c>
      <c r="O184" s="173">
        <f t="shared" si="168"/>
        <v>0</v>
      </c>
      <c r="P184" s="173">
        <f t="shared" si="168"/>
        <v>0</v>
      </c>
      <c r="Q184" s="173">
        <f t="shared" si="168"/>
        <v>0</v>
      </c>
      <c r="R184" s="173">
        <f t="shared" si="168"/>
        <v>1300000</v>
      </c>
    </row>
    <row r="185" spans="1:20">
      <c r="A185" s="9" t="s">
        <v>1477</v>
      </c>
      <c r="B185" s="15" t="s">
        <v>1504</v>
      </c>
      <c r="C185" s="115">
        <v>1300000</v>
      </c>
      <c r="D185" s="115"/>
      <c r="E185" s="115"/>
      <c r="F185" s="115"/>
      <c r="G185" s="115"/>
      <c r="H185" s="115"/>
      <c r="I185" s="115"/>
      <c r="J185" s="115">
        <f>SUM(F185:I185)</f>
        <v>0</v>
      </c>
      <c r="K185" s="115">
        <f>C185+J185</f>
        <v>1300000</v>
      </c>
      <c r="L185" s="115">
        <v>0</v>
      </c>
      <c r="M185" s="115"/>
      <c r="N185" s="272">
        <f>L185-M185</f>
        <v>0</v>
      </c>
      <c r="O185" s="272"/>
      <c r="P185" s="272"/>
      <c r="Q185" s="272">
        <f>SUBTOTAL(9,N185:P185)</f>
        <v>0</v>
      </c>
      <c r="R185" s="115">
        <f>K185-M185-Q185</f>
        <v>1300000</v>
      </c>
    </row>
    <row r="186" spans="1:20">
      <c r="A186" s="14" t="s">
        <v>16</v>
      </c>
      <c r="B186" s="14" t="s">
        <v>1493</v>
      </c>
      <c r="C186" s="173">
        <f>SUM(C187:C189)</f>
        <v>327650000</v>
      </c>
      <c r="D186" s="173">
        <f t="shared" ref="D186:J186" si="169">SUM(D187:D189)</f>
        <v>0</v>
      </c>
      <c r="E186" s="173">
        <f t="shared" si="169"/>
        <v>0</v>
      </c>
      <c r="F186" s="173">
        <f t="shared" si="169"/>
        <v>0</v>
      </c>
      <c r="G186" s="173">
        <f t="shared" si="169"/>
        <v>-50000000</v>
      </c>
      <c r="H186" s="173">
        <f t="shared" si="169"/>
        <v>3000000</v>
      </c>
      <c r="I186" s="173">
        <f t="shared" si="169"/>
        <v>0</v>
      </c>
      <c r="J186" s="173">
        <f t="shared" si="169"/>
        <v>-47000000</v>
      </c>
      <c r="K186" s="173">
        <f t="shared" ref="K186:R186" si="170">SUM(K187:K189)</f>
        <v>280650000</v>
      </c>
      <c r="L186" s="173">
        <f t="shared" si="170"/>
        <v>206966230</v>
      </c>
      <c r="M186" s="173">
        <f t="shared" si="170"/>
        <v>193258490</v>
      </c>
      <c r="N186" s="173">
        <f t="shared" si="170"/>
        <v>13707740</v>
      </c>
      <c r="O186" s="173">
        <f t="shared" si="170"/>
        <v>0</v>
      </c>
      <c r="P186" s="173">
        <f t="shared" si="170"/>
        <v>0</v>
      </c>
      <c r="Q186" s="173">
        <f t="shared" si="170"/>
        <v>13707740</v>
      </c>
      <c r="R186" s="173">
        <f t="shared" si="170"/>
        <v>73683770</v>
      </c>
    </row>
    <row r="187" spans="1:20">
      <c r="A187" s="9" t="s">
        <v>1477</v>
      </c>
      <c r="B187" s="9" t="s">
        <v>1546</v>
      </c>
      <c r="C187" s="115">
        <v>197650000</v>
      </c>
      <c r="D187" s="115"/>
      <c r="E187" s="115"/>
      <c r="F187" s="115"/>
      <c r="G187" s="115">
        <v>-50000000</v>
      </c>
      <c r="H187" s="115">
        <f>-80000000+50000000</f>
        <v>-30000000</v>
      </c>
      <c r="I187" s="115"/>
      <c r="J187" s="115">
        <f t="shared" ref="J187:J189" si="171">SUM(F187:I187)</f>
        <v>-80000000</v>
      </c>
      <c r="K187" s="115">
        <f>C187+J187</f>
        <v>117650000</v>
      </c>
      <c r="L187" s="115">
        <v>84507740</v>
      </c>
      <c r="M187" s="115">
        <v>72800000</v>
      </c>
      <c r="N187" s="272">
        <f>L187-M187</f>
        <v>11707740</v>
      </c>
      <c r="O187" s="272"/>
      <c r="P187" s="272"/>
      <c r="Q187" s="272">
        <f t="shared" ref="Q187:Q189" si="172">SUBTOTAL(9,N187:P187)</f>
        <v>11707740</v>
      </c>
      <c r="R187" s="115">
        <f>K187-M187-Q187</f>
        <v>33142260</v>
      </c>
    </row>
    <row r="188" spans="1:20">
      <c r="A188" s="9" t="s">
        <v>1477</v>
      </c>
      <c r="B188" s="9" t="s">
        <v>1547</v>
      </c>
      <c r="C188" s="115">
        <v>10000000</v>
      </c>
      <c r="D188" s="115"/>
      <c r="E188" s="115"/>
      <c r="F188" s="115"/>
      <c r="G188" s="115"/>
      <c r="H188" s="115"/>
      <c r="I188" s="115"/>
      <c r="J188" s="115">
        <f t="shared" si="171"/>
        <v>0</v>
      </c>
      <c r="K188" s="115">
        <f>C188+J188</f>
        <v>10000000</v>
      </c>
      <c r="L188" s="115">
        <v>9221000</v>
      </c>
      <c r="M188" s="115">
        <v>9221000</v>
      </c>
      <c r="N188" s="272">
        <f>L188-M188</f>
        <v>0</v>
      </c>
      <c r="O188" s="272"/>
      <c r="P188" s="272"/>
      <c r="Q188" s="272">
        <f t="shared" si="172"/>
        <v>0</v>
      </c>
      <c r="R188" s="115">
        <f>K188-M188-Q188</f>
        <v>779000</v>
      </c>
    </row>
    <row r="189" spans="1:20">
      <c r="A189" s="9" t="s">
        <v>1477</v>
      </c>
      <c r="B189" s="9" t="s">
        <v>1548</v>
      </c>
      <c r="C189" s="115">
        <v>120000000</v>
      </c>
      <c r="D189" s="115"/>
      <c r="E189" s="115"/>
      <c r="F189" s="115"/>
      <c r="G189" s="115"/>
      <c r="H189" s="115">
        <f>3000000+30000000</f>
        <v>33000000</v>
      </c>
      <c r="I189" s="115"/>
      <c r="J189" s="115">
        <f t="shared" si="171"/>
        <v>33000000</v>
      </c>
      <c r="K189" s="115">
        <f>C189+J189</f>
        <v>153000000</v>
      </c>
      <c r="L189" s="115">
        <v>113237490</v>
      </c>
      <c r="M189" s="115">
        <v>111237490</v>
      </c>
      <c r="N189" s="272">
        <f>L189-M189</f>
        <v>2000000</v>
      </c>
      <c r="O189" s="272"/>
      <c r="P189" s="272"/>
      <c r="Q189" s="272">
        <f t="shared" si="172"/>
        <v>2000000</v>
      </c>
      <c r="R189" s="115">
        <f>K189-M189-Q189</f>
        <v>39762510</v>
      </c>
    </row>
    <row r="190" spans="1:20">
      <c r="A190" s="12" t="s">
        <v>2</v>
      </c>
      <c r="B190" s="12" t="s">
        <v>1604</v>
      </c>
      <c r="C190" s="119">
        <f>C191</f>
        <v>110869000</v>
      </c>
      <c r="D190" s="119">
        <f t="shared" ref="D190:J190" si="173">D191</f>
        <v>0</v>
      </c>
      <c r="E190" s="119">
        <f t="shared" si="173"/>
        <v>0</v>
      </c>
      <c r="F190" s="119">
        <f t="shared" si="173"/>
        <v>0</v>
      </c>
      <c r="G190" s="119">
        <f t="shared" si="173"/>
        <v>0</v>
      </c>
      <c r="H190" s="119">
        <f t="shared" si="173"/>
        <v>0</v>
      </c>
      <c r="I190" s="119">
        <f t="shared" si="173"/>
        <v>-49000000</v>
      </c>
      <c r="J190" s="119">
        <f t="shared" si="173"/>
        <v>-49000000</v>
      </c>
      <c r="K190" s="119">
        <f t="shared" ref="K190:R190" si="174">K191</f>
        <v>61869000</v>
      </c>
      <c r="L190" s="119">
        <f t="shared" si="174"/>
        <v>32484670</v>
      </c>
      <c r="M190" s="119">
        <f t="shared" si="174"/>
        <v>32484670</v>
      </c>
      <c r="N190" s="119">
        <f t="shared" si="174"/>
        <v>0</v>
      </c>
      <c r="O190" s="119">
        <f t="shared" si="174"/>
        <v>0</v>
      </c>
      <c r="P190" s="119">
        <f t="shared" si="174"/>
        <v>0</v>
      </c>
      <c r="Q190" s="119">
        <f t="shared" si="174"/>
        <v>0</v>
      </c>
      <c r="R190" s="119">
        <f t="shared" si="174"/>
        <v>29384330</v>
      </c>
    </row>
    <row r="191" spans="1:20">
      <c r="A191" s="13" t="s">
        <v>3</v>
      </c>
      <c r="B191" s="13" t="s">
        <v>87</v>
      </c>
      <c r="C191" s="120">
        <f>SUM(C192,C194,C196)</f>
        <v>110869000</v>
      </c>
      <c r="D191" s="120">
        <f t="shared" ref="D191:J191" si="175">SUM(D192,D194,D196)</f>
        <v>0</v>
      </c>
      <c r="E191" s="120">
        <f t="shared" si="175"/>
        <v>0</v>
      </c>
      <c r="F191" s="120">
        <f t="shared" si="175"/>
        <v>0</v>
      </c>
      <c r="G191" s="120">
        <f t="shared" si="175"/>
        <v>0</v>
      </c>
      <c r="H191" s="120">
        <f t="shared" si="175"/>
        <v>0</v>
      </c>
      <c r="I191" s="120">
        <f t="shared" si="175"/>
        <v>-49000000</v>
      </c>
      <c r="J191" s="120">
        <f t="shared" si="175"/>
        <v>-49000000</v>
      </c>
      <c r="K191" s="120">
        <f t="shared" ref="K191:R191" si="176">SUM(K192,K194,K196)</f>
        <v>61869000</v>
      </c>
      <c r="L191" s="120">
        <f t="shared" si="176"/>
        <v>32484670</v>
      </c>
      <c r="M191" s="120">
        <f t="shared" si="176"/>
        <v>32484670</v>
      </c>
      <c r="N191" s="120">
        <f t="shared" si="176"/>
        <v>0</v>
      </c>
      <c r="O191" s="120">
        <f t="shared" si="176"/>
        <v>0</v>
      </c>
      <c r="P191" s="120">
        <f t="shared" si="176"/>
        <v>0</v>
      </c>
      <c r="Q191" s="120">
        <f t="shared" si="176"/>
        <v>0</v>
      </c>
      <c r="R191" s="120">
        <f t="shared" si="176"/>
        <v>29384330</v>
      </c>
    </row>
    <row r="192" spans="1:20">
      <c r="A192" s="14" t="s">
        <v>16</v>
      </c>
      <c r="B192" s="14" t="s">
        <v>1505</v>
      </c>
      <c r="C192" s="173">
        <f t="shared" ref="C192:R192" si="177">SUM(C193)</f>
        <v>65000000</v>
      </c>
      <c r="D192" s="173">
        <f t="shared" si="177"/>
        <v>0</v>
      </c>
      <c r="E192" s="173">
        <f t="shared" si="177"/>
        <v>0</v>
      </c>
      <c r="F192" s="173">
        <f t="shared" si="177"/>
        <v>0</v>
      </c>
      <c r="G192" s="173">
        <f t="shared" si="177"/>
        <v>0</v>
      </c>
      <c r="H192" s="173">
        <f t="shared" si="177"/>
        <v>0</v>
      </c>
      <c r="I192" s="173">
        <f t="shared" si="177"/>
        <v>-49000000</v>
      </c>
      <c r="J192" s="173">
        <f t="shared" si="177"/>
        <v>-49000000</v>
      </c>
      <c r="K192" s="173">
        <f t="shared" si="177"/>
        <v>16000000</v>
      </c>
      <c r="L192" s="173">
        <f t="shared" si="177"/>
        <v>6600000</v>
      </c>
      <c r="M192" s="173">
        <f t="shared" si="177"/>
        <v>6600000</v>
      </c>
      <c r="N192" s="173">
        <f t="shared" si="177"/>
        <v>0</v>
      </c>
      <c r="O192" s="173">
        <f t="shared" si="177"/>
        <v>0</v>
      </c>
      <c r="P192" s="173">
        <f t="shared" si="177"/>
        <v>0</v>
      </c>
      <c r="Q192" s="173">
        <f t="shared" si="177"/>
        <v>0</v>
      </c>
      <c r="R192" s="173">
        <f t="shared" si="177"/>
        <v>9400000</v>
      </c>
    </row>
    <row r="193" spans="1:18">
      <c r="A193" s="9" t="s">
        <v>1477</v>
      </c>
      <c r="B193" s="9" t="s">
        <v>1505</v>
      </c>
      <c r="C193" s="115">
        <v>65000000</v>
      </c>
      <c r="D193" s="115"/>
      <c r="E193" s="115"/>
      <c r="F193" s="115"/>
      <c r="G193" s="115"/>
      <c r="H193" s="115"/>
      <c r="I193" s="115">
        <v>-49000000</v>
      </c>
      <c r="J193" s="115">
        <f>SUM(F193:I193)</f>
        <v>-49000000</v>
      </c>
      <c r="K193" s="115">
        <f>C193+J193</f>
        <v>16000000</v>
      </c>
      <c r="L193" s="115">
        <v>6600000</v>
      </c>
      <c r="M193" s="115">
        <v>6600000</v>
      </c>
      <c r="N193" s="272">
        <f>L193-M193</f>
        <v>0</v>
      </c>
      <c r="O193" s="272"/>
      <c r="P193" s="272"/>
      <c r="Q193" s="272">
        <f>SUBTOTAL(9,N193:P193)</f>
        <v>0</v>
      </c>
      <c r="R193" s="115">
        <f>K193-M193-Q193</f>
        <v>9400000</v>
      </c>
    </row>
    <row r="194" spans="1:18">
      <c r="A194" s="14" t="s">
        <v>16</v>
      </c>
      <c r="B194" s="14" t="s">
        <v>1534</v>
      </c>
      <c r="C194" s="173">
        <f t="shared" ref="C194:R194" si="178">SUM(C195)</f>
        <v>45869000</v>
      </c>
      <c r="D194" s="173">
        <f t="shared" si="178"/>
        <v>0</v>
      </c>
      <c r="E194" s="173">
        <f t="shared" si="178"/>
        <v>0</v>
      </c>
      <c r="F194" s="173">
        <f t="shared" si="178"/>
        <v>-1000000</v>
      </c>
      <c r="G194" s="173">
        <f t="shared" si="178"/>
        <v>0</v>
      </c>
      <c r="H194" s="173">
        <f t="shared" si="178"/>
        <v>0</v>
      </c>
      <c r="I194" s="173">
        <f t="shared" si="178"/>
        <v>0</v>
      </c>
      <c r="J194" s="173">
        <f t="shared" si="178"/>
        <v>-1000000</v>
      </c>
      <c r="K194" s="173">
        <f t="shared" si="178"/>
        <v>44869000</v>
      </c>
      <c r="L194" s="173">
        <f t="shared" si="178"/>
        <v>24894670</v>
      </c>
      <c r="M194" s="173">
        <f t="shared" si="178"/>
        <v>24894670</v>
      </c>
      <c r="N194" s="173">
        <f t="shared" si="178"/>
        <v>0</v>
      </c>
      <c r="O194" s="173">
        <f t="shared" si="178"/>
        <v>0</v>
      </c>
      <c r="P194" s="173">
        <f t="shared" si="178"/>
        <v>0</v>
      </c>
      <c r="Q194" s="173">
        <f t="shared" si="178"/>
        <v>0</v>
      </c>
      <c r="R194" s="173">
        <f t="shared" si="178"/>
        <v>19974330</v>
      </c>
    </row>
    <row r="195" spans="1:18">
      <c r="A195" s="9" t="s">
        <v>1477</v>
      </c>
      <c r="B195" s="9" t="s">
        <v>1534</v>
      </c>
      <c r="C195" s="115">
        <v>45869000</v>
      </c>
      <c r="D195" s="115"/>
      <c r="E195" s="115"/>
      <c r="F195" s="115">
        <v>-1000000</v>
      </c>
      <c r="G195" s="115"/>
      <c r="H195" s="115"/>
      <c r="I195" s="115"/>
      <c r="J195" s="115">
        <f>SUM(F195:I195)</f>
        <v>-1000000</v>
      </c>
      <c r="K195" s="115">
        <f>C195+J195</f>
        <v>44869000</v>
      </c>
      <c r="L195" s="115">
        <v>24894670</v>
      </c>
      <c r="M195" s="115">
        <v>24894670</v>
      </c>
      <c r="N195" s="272">
        <f>L195-M195</f>
        <v>0</v>
      </c>
      <c r="O195" s="272"/>
      <c r="P195" s="272"/>
      <c r="Q195" s="272">
        <f>SUBTOTAL(9,N195:P195)</f>
        <v>0</v>
      </c>
      <c r="R195" s="115">
        <f>K195-M195-Q195</f>
        <v>19974330</v>
      </c>
    </row>
    <row r="196" spans="1:18">
      <c r="A196" s="14" t="s">
        <v>16</v>
      </c>
      <c r="B196" s="17" t="s">
        <v>1489</v>
      </c>
      <c r="C196" s="173">
        <f t="shared" ref="C196:R196" si="179">SUM(C197)</f>
        <v>0</v>
      </c>
      <c r="D196" s="173">
        <f t="shared" si="179"/>
        <v>0</v>
      </c>
      <c r="E196" s="173">
        <f t="shared" si="179"/>
        <v>0</v>
      </c>
      <c r="F196" s="173">
        <f t="shared" si="179"/>
        <v>1000000</v>
      </c>
      <c r="G196" s="173">
        <f t="shared" si="179"/>
        <v>0</v>
      </c>
      <c r="H196" s="173">
        <f t="shared" si="179"/>
        <v>0</v>
      </c>
      <c r="I196" s="173">
        <f t="shared" si="179"/>
        <v>0</v>
      </c>
      <c r="J196" s="173">
        <f t="shared" si="179"/>
        <v>1000000</v>
      </c>
      <c r="K196" s="173">
        <f t="shared" si="179"/>
        <v>1000000</v>
      </c>
      <c r="L196" s="173">
        <f t="shared" si="179"/>
        <v>990000</v>
      </c>
      <c r="M196" s="173">
        <f t="shared" si="179"/>
        <v>990000</v>
      </c>
      <c r="N196" s="173">
        <f t="shared" si="179"/>
        <v>0</v>
      </c>
      <c r="O196" s="173">
        <f t="shared" si="179"/>
        <v>0</v>
      </c>
      <c r="P196" s="173">
        <f t="shared" si="179"/>
        <v>0</v>
      </c>
      <c r="Q196" s="173">
        <f t="shared" si="179"/>
        <v>0</v>
      </c>
      <c r="R196" s="173">
        <f t="shared" si="179"/>
        <v>10000</v>
      </c>
    </row>
    <row r="197" spans="1:18">
      <c r="A197" s="9" t="s">
        <v>1477</v>
      </c>
      <c r="B197" s="9" t="s">
        <v>1535</v>
      </c>
      <c r="C197" s="115">
        <v>0</v>
      </c>
      <c r="D197" s="115"/>
      <c r="E197" s="115"/>
      <c r="F197" s="115">
        <v>1000000</v>
      </c>
      <c r="G197" s="115"/>
      <c r="H197" s="115"/>
      <c r="I197" s="115"/>
      <c r="J197" s="115">
        <f>SUM(F197:I197)</f>
        <v>1000000</v>
      </c>
      <c r="K197" s="115">
        <f>C197+J197</f>
        <v>1000000</v>
      </c>
      <c r="L197" s="115">
        <v>990000</v>
      </c>
      <c r="M197" s="115">
        <v>990000</v>
      </c>
      <c r="N197" s="272">
        <f>L197-M197</f>
        <v>0</v>
      </c>
      <c r="O197" s="272"/>
      <c r="P197" s="272"/>
      <c r="Q197" s="272">
        <f>SUBTOTAL(9,N197:P197)</f>
        <v>0</v>
      </c>
      <c r="R197" s="115">
        <f>K197-M197-Q197</f>
        <v>10000</v>
      </c>
    </row>
    <row r="198" spans="1:18">
      <c r="A198" s="11" t="s">
        <v>1</v>
      </c>
      <c r="B198" s="11" t="s">
        <v>1605</v>
      </c>
      <c r="C198" s="117">
        <f>SUM(C199,C247)</f>
        <v>1599104000</v>
      </c>
      <c r="D198" s="117">
        <f t="shared" ref="D198:J198" si="180">SUM(D199,D247)</f>
        <v>0</v>
      </c>
      <c r="E198" s="117">
        <f t="shared" si="180"/>
        <v>0</v>
      </c>
      <c r="F198" s="117">
        <f t="shared" si="180"/>
        <v>0</v>
      </c>
      <c r="G198" s="117">
        <f t="shared" si="180"/>
        <v>704658000</v>
      </c>
      <c r="H198" s="117">
        <f t="shared" si="180"/>
        <v>211093000</v>
      </c>
      <c r="I198" s="117">
        <f t="shared" si="180"/>
        <v>0</v>
      </c>
      <c r="J198" s="117">
        <f t="shared" si="180"/>
        <v>915751000</v>
      </c>
      <c r="K198" s="117">
        <f t="shared" ref="K198:R198" si="181">SUM(K199,K247)</f>
        <v>2514855000</v>
      </c>
      <c r="L198" s="117">
        <f t="shared" si="181"/>
        <v>2483811445</v>
      </c>
      <c r="M198" s="117">
        <f t="shared" si="181"/>
        <v>2470611445</v>
      </c>
      <c r="N198" s="117">
        <f t="shared" si="181"/>
        <v>13200000</v>
      </c>
      <c r="O198" s="117">
        <f t="shared" si="181"/>
        <v>0</v>
      </c>
      <c r="P198" s="117">
        <f t="shared" si="181"/>
        <v>0</v>
      </c>
      <c r="Q198" s="117">
        <f t="shared" si="181"/>
        <v>13200000</v>
      </c>
      <c r="R198" s="117">
        <f t="shared" si="181"/>
        <v>31043555</v>
      </c>
    </row>
    <row r="199" spans="1:18">
      <c r="A199" s="12" t="s">
        <v>2</v>
      </c>
      <c r="B199" s="12" t="s">
        <v>1518</v>
      </c>
      <c r="C199" s="119">
        <f>SUM(C200,C212,C224,C234,C237,C241,C244)</f>
        <v>767692000</v>
      </c>
      <c r="D199" s="119">
        <f t="shared" ref="D199:J199" si="182">SUM(D200,D212,D224,D234,D237,D241,D244)</f>
        <v>0</v>
      </c>
      <c r="E199" s="119">
        <f t="shared" si="182"/>
        <v>0</v>
      </c>
      <c r="F199" s="119">
        <f t="shared" si="182"/>
        <v>0</v>
      </c>
      <c r="G199" s="119">
        <f t="shared" si="182"/>
        <v>-150000000</v>
      </c>
      <c r="H199" s="119">
        <f t="shared" si="182"/>
        <v>53229000</v>
      </c>
      <c r="I199" s="119">
        <f t="shared" si="182"/>
        <v>0</v>
      </c>
      <c r="J199" s="119">
        <f t="shared" si="182"/>
        <v>-96771000</v>
      </c>
      <c r="K199" s="119">
        <f t="shared" ref="K199:R199" si="183">SUM(K200,K212,K224,K234,K237,K241,K244)</f>
        <v>670921000</v>
      </c>
      <c r="L199" s="119">
        <f t="shared" si="183"/>
        <v>639886395</v>
      </c>
      <c r="M199" s="119">
        <f t="shared" si="183"/>
        <v>626686395</v>
      </c>
      <c r="N199" s="119">
        <f t="shared" si="183"/>
        <v>13200000</v>
      </c>
      <c r="O199" s="119">
        <f t="shared" si="183"/>
        <v>0</v>
      </c>
      <c r="P199" s="119">
        <f t="shared" si="183"/>
        <v>0</v>
      </c>
      <c r="Q199" s="119">
        <f t="shared" si="183"/>
        <v>13200000</v>
      </c>
      <c r="R199" s="119">
        <f t="shared" si="183"/>
        <v>31034605</v>
      </c>
    </row>
    <row r="200" spans="1:18">
      <c r="A200" s="13" t="s">
        <v>3</v>
      </c>
      <c r="B200" s="13" t="s">
        <v>91</v>
      </c>
      <c r="C200" s="120">
        <f>SUM(C201,C203,C209,C207)</f>
        <v>138827000</v>
      </c>
      <c r="D200" s="120">
        <f t="shared" ref="D200:J200" si="184">SUM(D201,D203,D209,D207)</f>
        <v>0</v>
      </c>
      <c r="E200" s="120">
        <f t="shared" si="184"/>
        <v>0</v>
      </c>
      <c r="F200" s="120">
        <f t="shared" si="184"/>
        <v>32000000</v>
      </c>
      <c r="G200" s="120">
        <f t="shared" si="184"/>
        <v>0</v>
      </c>
      <c r="H200" s="120">
        <f t="shared" si="184"/>
        <v>0</v>
      </c>
      <c r="I200" s="120">
        <f t="shared" si="184"/>
        <v>0</v>
      </c>
      <c r="J200" s="120">
        <f t="shared" si="184"/>
        <v>32000000</v>
      </c>
      <c r="K200" s="120">
        <f t="shared" ref="K200:R200" si="185">SUM(K201,K203,K209,K207)</f>
        <v>170827000</v>
      </c>
      <c r="L200" s="120">
        <f t="shared" si="185"/>
        <v>163355545</v>
      </c>
      <c r="M200" s="120">
        <f t="shared" si="185"/>
        <v>163355545</v>
      </c>
      <c r="N200" s="120">
        <f t="shared" si="185"/>
        <v>0</v>
      </c>
      <c r="O200" s="120">
        <f t="shared" si="185"/>
        <v>0</v>
      </c>
      <c r="P200" s="120">
        <f t="shared" si="185"/>
        <v>0</v>
      </c>
      <c r="Q200" s="120">
        <f t="shared" si="185"/>
        <v>0</v>
      </c>
      <c r="R200" s="120">
        <f t="shared" si="185"/>
        <v>7471455</v>
      </c>
    </row>
    <row r="201" spans="1:18">
      <c r="A201" s="14" t="s">
        <v>16</v>
      </c>
      <c r="B201" s="17" t="s">
        <v>1476</v>
      </c>
      <c r="C201" s="173">
        <f t="shared" ref="C201:R201" si="186">SUM(C202)</f>
        <v>0</v>
      </c>
      <c r="D201" s="173">
        <f t="shared" si="186"/>
        <v>0</v>
      </c>
      <c r="E201" s="173">
        <f t="shared" si="186"/>
        <v>0</v>
      </c>
      <c r="F201" s="173">
        <f t="shared" si="186"/>
        <v>5000000</v>
      </c>
      <c r="G201" s="173">
        <f t="shared" si="186"/>
        <v>0</v>
      </c>
      <c r="H201" s="173">
        <f t="shared" si="186"/>
        <v>0</v>
      </c>
      <c r="I201" s="173">
        <f t="shared" si="186"/>
        <v>0</v>
      </c>
      <c r="J201" s="173">
        <f t="shared" si="186"/>
        <v>5000000</v>
      </c>
      <c r="K201" s="173">
        <f t="shared" si="186"/>
        <v>5000000</v>
      </c>
      <c r="L201" s="173">
        <f t="shared" si="186"/>
        <v>4800000</v>
      </c>
      <c r="M201" s="173">
        <f t="shared" si="186"/>
        <v>4800000</v>
      </c>
      <c r="N201" s="173">
        <f t="shared" si="186"/>
        <v>0</v>
      </c>
      <c r="O201" s="173">
        <f t="shared" si="186"/>
        <v>0</v>
      </c>
      <c r="P201" s="173">
        <f t="shared" si="186"/>
        <v>0</v>
      </c>
      <c r="Q201" s="173">
        <f t="shared" si="186"/>
        <v>0</v>
      </c>
      <c r="R201" s="173">
        <f t="shared" si="186"/>
        <v>200000</v>
      </c>
    </row>
    <row r="202" spans="1:18">
      <c r="A202" s="9" t="s">
        <v>1477</v>
      </c>
      <c r="B202" s="15" t="s">
        <v>1606</v>
      </c>
      <c r="C202" s="115">
        <v>0</v>
      </c>
      <c r="D202" s="115"/>
      <c r="E202" s="115"/>
      <c r="F202" s="115">
        <v>5000000</v>
      </c>
      <c r="G202" s="115"/>
      <c r="H202" s="115"/>
      <c r="I202" s="115"/>
      <c r="J202" s="115">
        <f>SUM(F202:I202)</f>
        <v>5000000</v>
      </c>
      <c r="K202" s="115">
        <f>C202+J202</f>
        <v>5000000</v>
      </c>
      <c r="L202" s="115">
        <v>4800000</v>
      </c>
      <c r="M202" s="115">
        <v>4800000</v>
      </c>
      <c r="N202" s="272">
        <f>L202-M202</f>
        <v>0</v>
      </c>
      <c r="O202" s="272"/>
      <c r="P202" s="272"/>
      <c r="Q202" s="272">
        <f>SUBTOTAL(9,N202:P202)</f>
        <v>0</v>
      </c>
      <c r="R202" s="115">
        <f>K202-M202-Q202</f>
        <v>200000</v>
      </c>
    </row>
    <row r="203" spans="1:18">
      <c r="A203" s="14" t="s">
        <v>16</v>
      </c>
      <c r="B203" s="14" t="s">
        <v>1480</v>
      </c>
      <c r="C203" s="173">
        <f t="shared" ref="C203:R203" si="187">SUM(C204:C206)</f>
        <v>77227000</v>
      </c>
      <c r="D203" s="173">
        <f t="shared" si="187"/>
        <v>0</v>
      </c>
      <c r="E203" s="173">
        <f t="shared" si="187"/>
        <v>0</v>
      </c>
      <c r="F203" s="173">
        <f t="shared" si="187"/>
        <v>7000000</v>
      </c>
      <c r="G203" s="173">
        <f t="shared" si="187"/>
        <v>0</v>
      </c>
      <c r="H203" s="173">
        <f t="shared" si="187"/>
        <v>0</v>
      </c>
      <c r="I203" s="173">
        <f t="shared" si="187"/>
        <v>0</v>
      </c>
      <c r="J203" s="173">
        <f t="shared" si="187"/>
        <v>7000000</v>
      </c>
      <c r="K203" s="173">
        <f t="shared" si="187"/>
        <v>84227000</v>
      </c>
      <c r="L203" s="173">
        <f t="shared" si="187"/>
        <v>84192335</v>
      </c>
      <c r="M203" s="173">
        <f t="shared" si="187"/>
        <v>84192335</v>
      </c>
      <c r="N203" s="173">
        <f t="shared" si="187"/>
        <v>0</v>
      </c>
      <c r="O203" s="173">
        <f t="shared" si="187"/>
        <v>0</v>
      </c>
      <c r="P203" s="173">
        <f t="shared" si="187"/>
        <v>0</v>
      </c>
      <c r="Q203" s="173">
        <f t="shared" si="187"/>
        <v>0</v>
      </c>
      <c r="R203" s="173">
        <f t="shared" si="187"/>
        <v>34665</v>
      </c>
    </row>
    <row r="204" spans="1:18">
      <c r="A204" s="9" t="s">
        <v>1477</v>
      </c>
      <c r="B204" s="9" t="s">
        <v>1481</v>
      </c>
      <c r="C204" s="115">
        <v>34327000</v>
      </c>
      <c r="D204" s="115"/>
      <c r="E204" s="115"/>
      <c r="F204" s="115">
        <v>10752100</v>
      </c>
      <c r="G204" s="115"/>
      <c r="H204" s="115"/>
      <c r="I204" s="115"/>
      <c r="J204" s="115">
        <f t="shared" ref="J204:J206" si="188">SUM(F204:I204)</f>
        <v>10752100</v>
      </c>
      <c r="K204" s="115">
        <f>C204+J204</f>
        <v>45079100</v>
      </c>
      <c r="L204" s="115">
        <v>45044435</v>
      </c>
      <c r="M204" s="115">
        <v>45044435</v>
      </c>
      <c r="N204" s="272">
        <f>L204-M204</f>
        <v>0</v>
      </c>
      <c r="O204" s="272"/>
      <c r="P204" s="272"/>
      <c r="Q204" s="272">
        <f t="shared" ref="Q204:Q206" si="189">SUBTOTAL(9,N204:P204)</f>
        <v>0</v>
      </c>
      <c r="R204" s="115">
        <f>K204-M204-Q204</f>
        <v>34665</v>
      </c>
    </row>
    <row r="205" spans="1:18">
      <c r="A205" s="9" t="s">
        <v>1477</v>
      </c>
      <c r="B205" s="9" t="s">
        <v>1600</v>
      </c>
      <c r="C205" s="115">
        <v>13900000</v>
      </c>
      <c r="D205" s="115"/>
      <c r="E205" s="115"/>
      <c r="F205" s="115">
        <v>283000</v>
      </c>
      <c r="G205" s="115"/>
      <c r="H205" s="115"/>
      <c r="I205" s="115"/>
      <c r="J205" s="115">
        <f t="shared" si="188"/>
        <v>283000</v>
      </c>
      <c r="K205" s="115">
        <f>C205+J205</f>
        <v>14183000</v>
      </c>
      <c r="L205" s="115">
        <v>14183000</v>
      </c>
      <c r="M205" s="115">
        <v>14183000</v>
      </c>
      <c r="N205" s="272">
        <f>L205-M205</f>
        <v>0</v>
      </c>
      <c r="O205" s="272"/>
      <c r="P205" s="272"/>
      <c r="Q205" s="272">
        <f t="shared" si="189"/>
        <v>0</v>
      </c>
      <c r="R205" s="115">
        <f>K205-M205-Q205</f>
        <v>0</v>
      </c>
    </row>
    <row r="206" spans="1:18">
      <c r="A206" s="9" t="s">
        <v>1477</v>
      </c>
      <c r="B206" s="9" t="s">
        <v>1482</v>
      </c>
      <c r="C206" s="115">
        <v>29000000</v>
      </c>
      <c r="D206" s="115"/>
      <c r="E206" s="115"/>
      <c r="F206" s="115">
        <v>-4035100</v>
      </c>
      <c r="G206" s="115"/>
      <c r="H206" s="115"/>
      <c r="I206" s="115"/>
      <c r="J206" s="115">
        <f t="shared" si="188"/>
        <v>-4035100</v>
      </c>
      <c r="K206" s="115">
        <f>C206+J206</f>
        <v>24964900</v>
      </c>
      <c r="L206" s="115">
        <v>24964900</v>
      </c>
      <c r="M206" s="115">
        <v>24964900</v>
      </c>
      <c r="N206" s="272">
        <f>L206-M206</f>
        <v>0</v>
      </c>
      <c r="O206" s="272"/>
      <c r="P206" s="272"/>
      <c r="Q206" s="272">
        <f t="shared" si="189"/>
        <v>0</v>
      </c>
      <c r="R206" s="115">
        <f>K206-M206-Q206</f>
        <v>0</v>
      </c>
    </row>
    <row r="207" spans="1:18">
      <c r="A207" s="14" t="s">
        <v>16</v>
      </c>
      <c r="B207" s="17" t="s">
        <v>1559</v>
      </c>
      <c r="C207" s="173">
        <f t="shared" ref="C207:R207" si="190">SUM(C208)</f>
        <v>0</v>
      </c>
      <c r="D207" s="173">
        <f t="shared" si="190"/>
        <v>0</v>
      </c>
      <c r="E207" s="173">
        <f t="shared" si="190"/>
        <v>0</v>
      </c>
      <c r="F207" s="173">
        <f t="shared" si="190"/>
        <v>20000000</v>
      </c>
      <c r="G207" s="173">
        <f t="shared" si="190"/>
        <v>0</v>
      </c>
      <c r="H207" s="173">
        <f t="shared" si="190"/>
        <v>0</v>
      </c>
      <c r="I207" s="173">
        <f t="shared" si="190"/>
        <v>0</v>
      </c>
      <c r="J207" s="173">
        <f t="shared" si="190"/>
        <v>20000000</v>
      </c>
      <c r="K207" s="173">
        <f t="shared" si="190"/>
        <v>20000000</v>
      </c>
      <c r="L207" s="173">
        <f t="shared" si="190"/>
        <v>12763210</v>
      </c>
      <c r="M207" s="173">
        <f t="shared" si="190"/>
        <v>12763210</v>
      </c>
      <c r="N207" s="173">
        <f t="shared" si="190"/>
        <v>0</v>
      </c>
      <c r="O207" s="173">
        <f t="shared" si="190"/>
        <v>0</v>
      </c>
      <c r="P207" s="173">
        <f t="shared" si="190"/>
        <v>0</v>
      </c>
      <c r="Q207" s="173">
        <f t="shared" si="190"/>
        <v>0</v>
      </c>
      <c r="R207" s="173">
        <f t="shared" si="190"/>
        <v>7236790</v>
      </c>
    </row>
    <row r="208" spans="1:18">
      <c r="A208" s="9" t="s">
        <v>1477</v>
      </c>
      <c r="B208" s="15" t="s">
        <v>1559</v>
      </c>
      <c r="C208" s="115">
        <v>0</v>
      </c>
      <c r="D208" s="115"/>
      <c r="E208" s="115"/>
      <c r="F208" s="115">
        <v>20000000</v>
      </c>
      <c r="G208" s="115"/>
      <c r="H208" s="115"/>
      <c r="I208" s="115"/>
      <c r="J208" s="115">
        <f>SUM(F208:I208)</f>
        <v>20000000</v>
      </c>
      <c r="K208" s="115">
        <f>C208+J208</f>
        <v>20000000</v>
      </c>
      <c r="L208" s="115">
        <v>12763210</v>
      </c>
      <c r="M208" s="115">
        <v>12763210</v>
      </c>
      <c r="N208" s="272">
        <f>L208-M208</f>
        <v>0</v>
      </c>
      <c r="O208" s="272"/>
      <c r="P208" s="272"/>
      <c r="Q208" s="272">
        <f>SUBTOTAL(9,N208:P208)</f>
        <v>0</v>
      </c>
      <c r="R208" s="115">
        <f>K208-M208-Q208</f>
        <v>7236790</v>
      </c>
    </row>
    <row r="209" spans="1:18">
      <c r="A209" s="14" t="s">
        <v>16</v>
      </c>
      <c r="B209" s="14" t="s">
        <v>1487</v>
      </c>
      <c r="C209" s="173">
        <f>SUM(C210:C211)</f>
        <v>61600000</v>
      </c>
      <c r="D209" s="173">
        <f t="shared" ref="D209:J209" si="191">SUM(D210:D211)</f>
        <v>0</v>
      </c>
      <c r="E209" s="173">
        <f t="shared" si="191"/>
        <v>0</v>
      </c>
      <c r="F209" s="173">
        <f t="shared" si="191"/>
        <v>0</v>
      </c>
      <c r="G209" s="173">
        <f t="shared" si="191"/>
        <v>0</v>
      </c>
      <c r="H209" s="173">
        <f t="shared" si="191"/>
        <v>0</v>
      </c>
      <c r="I209" s="173">
        <f t="shared" si="191"/>
        <v>0</v>
      </c>
      <c r="J209" s="173">
        <f t="shared" si="191"/>
        <v>0</v>
      </c>
      <c r="K209" s="173">
        <f t="shared" ref="K209:R209" si="192">SUM(K210:K211)</f>
        <v>61600000</v>
      </c>
      <c r="L209" s="173">
        <f t="shared" si="192"/>
        <v>61600000</v>
      </c>
      <c r="M209" s="173">
        <f t="shared" si="192"/>
        <v>61600000</v>
      </c>
      <c r="N209" s="173">
        <f t="shared" si="192"/>
        <v>0</v>
      </c>
      <c r="O209" s="173">
        <f t="shared" si="192"/>
        <v>0</v>
      </c>
      <c r="P209" s="173">
        <f t="shared" si="192"/>
        <v>0</v>
      </c>
      <c r="Q209" s="173">
        <f t="shared" si="192"/>
        <v>0</v>
      </c>
      <c r="R209" s="173">
        <f t="shared" si="192"/>
        <v>0</v>
      </c>
    </row>
    <row r="210" spans="1:18">
      <c r="A210" s="9" t="s">
        <v>1477</v>
      </c>
      <c r="B210" s="9" t="s">
        <v>1488</v>
      </c>
      <c r="C210" s="115">
        <v>28600000</v>
      </c>
      <c r="D210" s="115"/>
      <c r="E210" s="115"/>
      <c r="F210" s="115">
        <v>10957000</v>
      </c>
      <c r="G210" s="115"/>
      <c r="H210" s="115"/>
      <c r="I210" s="115"/>
      <c r="J210" s="115">
        <f t="shared" ref="J210:J211" si="193">SUM(F210:I210)</f>
        <v>10957000</v>
      </c>
      <c r="K210" s="115">
        <f>C210+J210</f>
        <v>39557000</v>
      </c>
      <c r="L210" s="115">
        <v>39557000</v>
      </c>
      <c r="M210" s="115">
        <v>39557000</v>
      </c>
      <c r="N210" s="272">
        <f>L210-M210</f>
        <v>0</v>
      </c>
      <c r="O210" s="272"/>
      <c r="P210" s="272"/>
      <c r="Q210" s="272">
        <f t="shared" ref="Q210:Q211" si="194">SUBTOTAL(9,N210:P210)</f>
        <v>0</v>
      </c>
      <c r="R210" s="115">
        <f>K210-M210-Q210</f>
        <v>0</v>
      </c>
    </row>
    <row r="211" spans="1:18">
      <c r="A211" s="9" t="s">
        <v>1477</v>
      </c>
      <c r="B211" s="9" t="s">
        <v>1597</v>
      </c>
      <c r="C211" s="115">
        <v>33000000</v>
      </c>
      <c r="D211" s="115"/>
      <c r="E211" s="115"/>
      <c r="F211" s="115">
        <v>-10957000</v>
      </c>
      <c r="G211" s="115"/>
      <c r="H211" s="115"/>
      <c r="I211" s="115"/>
      <c r="J211" s="115">
        <f t="shared" si="193"/>
        <v>-10957000</v>
      </c>
      <c r="K211" s="115">
        <f>C211+J211</f>
        <v>22043000</v>
      </c>
      <c r="L211" s="115">
        <v>22043000</v>
      </c>
      <c r="M211" s="115">
        <v>22043000</v>
      </c>
      <c r="N211" s="272">
        <f>L211-M211</f>
        <v>0</v>
      </c>
      <c r="O211" s="272"/>
      <c r="P211" s="272"/>
      <c r="Q211" s="272">
        <f t="shared" si="194"/>
        <v>0</v>
      </c>
      <c r="R211" s="115">
        <f>K211-M211-Q211</f>
        <v>0</v>
      </c>
    </row>
    <row r="212" spans="1:18">
      <c r="A212" s="13" t="s">
        <v>3</v>
      </c>
      <c r="B212" s="13" t="s">
        <v>92</v>
      </c>
      <c r="C212" s="120">
        <f>SUM(C215,C218,C220,C222,C213)</f>
        <v>194445000</v>
      </c>
      <c r="D212" s="120">
        <f t="shared" ref="D212:J212" si="195">SUM(D215,D218,D220,D222,D213)</f>
        <v>0</v>
      </c>
      <c r="E212" s="120">
        <f t="shared" si="195"/>
        <v>0</v>
      </c>
      <c r="F212" s="120">
        <f t="shared" si="195"/>
        <v>-2066000</v>
      </c>
      <c r="G212" s="120">
        <f t="shared" si="195"/>
        <v>0</v>
      </c>
      <c r="H212" s="120">
        <f t="shared" si="195"/>
        <v>53400000</v>
      </c>
      <c r="I212" s="120">
        <f t="shared" si="195"/>
        <v>0</v>
      </c>
      <c r="J212" s="120">
        <f t="shared" si="195"/>
        <v>51334000</v>
      </c>
      <c r="K212" s="120">
        <f t="shared" ref="K212:R212" si="196">SUM(K215,K218,K220,K222,K213)</f>
        <v>245779000</v>
      </c>
      <c r="L212" s="120">
        <f t="shared" si="196"/>
        <v>229280810</v>
      </c>
      <c r="M212" s="120">
        <f t="shared" si="196"/>
        <v>216080810</v>
      </c>
      <c r="N212" s="120">
        <f t="shared" si="196"/>
        <v>13200000</v>
      </c>
      <c r="O212" s="120">
        <f t="shared" si="196"/>
        <v>0</v>
      </c>
      <c r="P212" s="120">
        <f t="shared" si="196"/>
        <v>0</v>
      </c>
      <c r="Q212" s="120">
        <f t="shared" si="196"/>
        <v>13200000</v>
      </c>
      <c r="R212" s="120">
        <f t="shared" si="196"/>
        <v>16498190</v>
      </c>
    </row>
    <row r="213" spans="1:18">
      <c r="A213" s="14" t="s">
        <v>16</v>
      </c>
      <c r="B213" s="17" t="s">
        <v>1476</v>
      </c>
      <c r="C213" s="173">
        <f t="shared" ref="C213:R213" si="197">SUM(C214)</f>
        <v>6000000</v>
      </c>
      <c r="D213" s="173">
        <f t="shared" si="197"/>
        <v>0</v>
      </c>
      <c r="E213" s="173">
        <f t="shared" si="197"/>
        <v>0</v>
      </c>
      <c r="F213" s="173">
        <f t="shared" si="197"/>
        <v>-2066000</v>
      </c>
      <c r="G213" s="173">
        <f t="shared" si="197"/>
        <v>0</v>
      </c>
      <c r="H213" s="173">
        <f t="shared" si="197"/>
        <v>0</v>
      </c>
      <c r="I213" s="173">
        <f t="shared" si="197"/>
        <v>0</v>
      </c>
      <c r="J213" s="173">
        <f t="shared" si="197"/>
        <v>-2066000</v>
      </c>
      <c r="K213" s="173">
        <f t="shared" si="197"/>
        <v>3934000</v>
      </c>
      <c r="L213" s="173">
        <f t="shared" si="197"/>
        <v>3929400</v>
      </c>
      <c r="M213" s="173">
        <f t="shared" si="197"/>
        <v>3929400</v>
      </c>
      <c r="N213" s="173">
        <f t="shared" si="197"/>
        <v>0</v>
      </c>
      <c r="O213" s="173">
        <f t="shared" si="197"/>
        <v>0</v>
      </c>
      <c r="P213" s="173">
        <f t="shared" si="197"/>
        <v>0</v>
      </c>
      <c r="Q213" s="173">
        <f t="shared" si="197"/>
        <v>0</v>
      </c>
      <c r="R213" s="173">
        <f t="shared" si="197"/>
        <v>4600</v>
      </c>
    </row>
    <row r="214" spans="1:18">
      <c r="A214" s="9" t="s">
        <v>1477</v>
      </c>
      <c r="B214" s="15" t="s">
        <v>1478</v>
      </c>
      <c r="C214" s="115">
        <v>6000000</v>
      </c>
      <c r="D214" s="115"/>
      <c r="E214" s="115"/>
      <c r="F214" s="115">
        <v>-2066000</v>
      </c>
      <c r="G214" s="115"/>
      <c r="H214" s="115"/>
      <c r="I214" s="115"/>
      <c r="J214" s="115">
        <f>SUM(F214:I214)</f>
        <v>-2066000</v>
      </c>
      <c r="K214" s="115">
        <f>C214+J214</f>
        <v>3934000</v>
      </c>
      <c r="L214" s="115">
        <v>3929400</v>
      </c>
      <c r="M214" s="115">
        <v>3929400</v>
      </c>
      <c r="N214" s="272">
        <f>L214-M214</f>
        <v>0</v>
      </c>
      <c r="O214" s="272"/>
      <c r="P214" s="272"/>
      <c r="Q214" s="272">
        <f>SUBTOTAL(9,N214:P214)</f>
        <v>0</v>
      </c>
      <c r="R214" s="115">
        <f>K214-M214-Q214</f>
        <v>4600</v>
      </c>
    </row>
    <row r="215" spans="1:18">
      <c r="A215" s="14" t="s">
        <v>16</v>
      </c>
      <c r="B215" s="14" t="s">
        <v>1480</v>
      </c>
      <c r="C215" s="173">
        <f>SUM(C216:C217)</f>
        <v>78000000</v>
      </c>
      <c r="D215" s="173">
        <f t="shared" ref="D215:J215" si="198">SUM(D216:D217)</f>
        <v>0</v>
      </c>
      <c r="E215" s="173">
        <f t="shared" si="198"/>
        <v>0</v>
      </c>
      <c r="F215" s="173">
        <f t="shared" si="198"/>
        <v>4758000</v>
      </c>
      <c r="G215" s="173">
        <f t="shared" si="198"/>
        <v>0</v>
      </c>
      <c r="H215" s="173">
        <f t="shared" si="198"/>
        <v>53400000</v>
      </c>
      <c r="I215" s="173">
        <f t="shared" si="198"/>
        <v>0</v>
      </c>
      <c r="J215" s="173">
        <f t="shared" si="198"/>
        <v>58158000</v>
      </c>
      <c r="K215" s="173">
        <f t="shared" ref="K215:R215" si="199">SUM(K216:K217)</f>
        <v>136158000</v>
      </c>
      <c r="L215" s="173">
        <f t="shared" si="199"/>
        <v>135664630</v>
      </c>
      <c r="M215" s="173">
        <f t="shared" si="199"/>
        <v>122464630</v>
      </c>
      <c r="N215" s="173">
        <f t="shared" si="199"/>
        <v>13200000</v>
      </c>
      <c r="O215" s="173">
        <f t="shared" si="199"/>
        <v>0</v>
      </c>
      <c r="P215" s="173">
        <f t="shared" si="199"/>
        <v>0</v>
      </c>
      <c r="Q215" s="173">
        <f t="shared" si="199"/>
        <v>13200000</v>
      </c>
      <c r="R215" s="173">
        <f t="shared" si="199"/>
        <v>493370</v>
      </c>
    </row>
    <row r="216" spans="1:18">
      <c r="A216" s="9" t="s">
        <v>1477</v>
      </c>
      <c r="B216" s="15" t="s">
        <v>1481</v>
      </c>
      <c r="C216" s="115">
        <v>8000000</v>
      </c>
      <c r="D216" s="115"/>
      <c r="E216" s="115"/>
      <c r="F216" s="115"/>
      <c r="G216" s="115"/>
      <c r="H216" s="115">
        <v>15400000</v>
      </c>
      <c r="I216" s="115"/>
      <c r="J216" s="115">
        <f t="shared" ref="J216:J217" si="200">SUM(F216:I216)</f>
        <v>15400000</v>
      </c>
      <c r="K216" s="115">
        <f>C216+J216</f>
        <v>23400000</v>
      </c>
      <c r="L216" s="115">
        <v>23195450</v>
      </c>
      <c r="M216" s="115">
        <v>23195450</v>
      </c>
      <c r="N216" s="272">
        <f>L216-M216</f>
        <v>0</v>
      </c>
      <c r="O216" s="272"/>
      <c r="P216" s="272"/>
      <c r="Q216" s="272">
        <f t="shared" ref="Q216:Q217" si="201">SUBTOTAL(9,N216:P216)</f>
        <v>0</v>
      </c>
      <c r="R216" s="115">
        <f>K216-M216-Q216</f>
        <v>204550</v>
      </c>
    </row>
    <row r="217" spans="1:18">
      <c r="A217" s="9" t="s">
        <v>1477</v>
      </c>
      <c r="B217" s="9" t="s">
        <v>1482</v>
      </c>
      <c r="C217" s="115">
        <v>70000000</v>
      </c>
      <c r="D217" s="115"/>
      <c r="E217" s="115"/>
      <c r="F217" s="115">
        <v>4758000</v>
      </c>
      <c r="G217" s="115"/>
      <c r="H217" s="115">
        <f>42758000-4758000</f>
        <v>38000000</v>
      </c>
      <c r="I217" s="115"/>
      <c r="J217" s="115">
        <f t="shared" si="200"/>
        <v>42758000</v>
      </c>
      <c r="K217" s="115">
        <f>C217+J217</f>
        <v>112758000</v>
      </c>
      <c r="L217" s="115">
        <v>112469180</v>
      </c>
      <c r="M217" s="115">
        <v>99269180</v>
      </c>
      <c r="N217" s="272">
        <v>13200000</v>
      </c>
      <c r="O217" s="272"/>
      <c r="P217" s="272"/>
      <c r="Q217" s="272">
        <f t="shared" si="201"/>
        <v>13200000</v>
      </c>
      <c r="R217" s="115">
        <f>K217-M217-Q217</f>
        <v>288820</v>
      </c>
    </row>
    <row r="218" spans="1:18">
      <c r="A218" s="14" t="s">
        <v>16</v>
      </c>
      <c r="B218" s="17" t="s">
        <v>1487</v>
      </c>
      <c r="C218" s="173">
        <f t="shared" ref="C218:R218" si="202">SUM(C219)</f>
        <v>13500000</v>
      </c>
      <c r="D218" s="173">
        <f t="shared" si="202"/>
        <v>0</v>
      </c>
      <c r="E218" s="173">
        <f t="shared" si="202"/>
        <v>0</v>
      </c>
      <c r="F218" s="173">
        <f t="shared" si="202"/>
        <v>0</v>
      </c>
      <c r="G218" s="173">
        <f t="shared" si="202"/>
        <v>0</v>
      </c>
      <c r="H218" s="173">
        <f t="shared" si="202"/>
        <v>0</v>
      </c>
      <c r="I218" s="173">
        <f t="shared" si="202"/>
        <v>0</v>
      </c>
      <c r="J218" s="173">
        <f t="shared" si="202"/>
        <v>0</v>
      </c>
      <c r="K218" s="173">
        <f t="shared" si="202"/>
        <v>13500000</v>
      </c>
      <c r="L218" s="173">
        <f t="shared" si="202"/>
        <v>13499780</v>
      </c>
      <c r="M218" s="173">
        <f t="shared" si="202"/>
        <v>13499780</v>
      </c>
      <c r="N218" s="173">
        <f t="shared" si="202"/>
        <v>0</v>
      </c>
      <c r="O218" s="173">
        <f t="shared" si="202"/>
        <v>0</v>
      </c>
      <c r="P218" s="173">
        <f t="shared" si="202"/>
        <v>0</v>
      </c>
      <c r="Q218" s="173">
        <f t="shared" si="202"/>
        <v>0</v>
      </c>
      <c r="R218" s="173">
        <f t="shared" si="202"/>
        <v>220</v>
      </c>
    </row>
    <row r="219" spans="1:18">
      <c r="A219" s="9" t="s">
        <v>1477</v>
      </c>
      <c r="B219" s="15" t="s">
        <v>1488</v>
      </c>
      <c r="C219" s="115">
        <v>13500000</v>
      </c>
      <c r="D219" s="115"/>
      <c r="E219" s="115"/>
      <c r="F219" s="115"/>
      <c r="G219" s="115"/>
      <c r="H219" s="115"/>
      <c r="I219" s="115"/>
      <c r="J219" s="115">
        <f>SUM(F219:I219)</f>
        <v>0</v>
      </c>
      <c r="K219" s="115">
        <f>C219+J219</f>
        <v>13500000</v>
      </c>
      <c r="L219" s="115">
        <v>13499780</v>
      </c>
      <c r="M219" s="115">
        <v>13499780</v>
      </c>
      <c r="N219" s="272">
        <f>L219-M219</f>
        <v>0</v>
      </c>
      <c r="O219" s="272"/>
      <c r="P219" s="272"/>
      <c r="Q219" s="272">
        <f>SUBTOTAL(9,N219:P219)</f>
        <v>0</v>
      </c>
      <c r="R219" s="115">
        <f>K219-M219-Q219</f>
        <v>220</v>
      </c>
    </row>
    <row r="220" spans="1:18">
      <c r="A220" s="14" t="s">
        <v>16</v>
      </c>
      <c r="B220" s="14" t="s">
        <v>1511</v>
      </c>
      <c r="C220" s="173">
        <f t="shared" ref="C220:R220" si="203">SUM(C221)</f>
        <v>10945000</v>
      </c>
      <c r="D220" s="173">
        <f t="shared" si="203"/>
        <v>0</v>
      </c>
      <c r="E220" s="173">
        <f t="shared" si="203"/>
        <v>0</v>
      </c>
      <c r="F220" s="173">
        <f t="shared" si="203"/>
        <v>30242000</v>
      </c>
      <c r="G220" s="173">
        <f t="shared" si="203"/>
        <v>0</v>
      </c>
      <c r="H220" s="173">
        <f t="shared" si="203"/>
        <v>0</v>
      </c>
      <c r="I220" s="173">
        <f t="shared" si="203"/>
        <v>35000000</v>
      </c>
      <c r="J220" s="173">
        <f t="shared" si="203"/>
        <v>65242000</v>
      </c>
      <c r="K220" s="173">
        <f t="shared" si="203"/>
        <v>76187000</v>
      </c>
      <c r="L220" s="173">
        <f t="shared" si="203"/>
        <v>76187000</v>
      </c>
      <c r="M220" s="173">
        <f t="shared" si="203"/>
        <v>76187000</v>
      </c>
      <c r="N220" s="173">
        <f t="shared" si="203"/>
        <v>0</v>
      </c>
      <c r="O220" s="173">
        <f t="shared" si="203"/>
        <v>0</v>
      </c>
      <c r="P220" s="173">
        <f t="shared" si="203"/>
        <v>0</v>
      </c>
      <c r="Q220" s="173">
        <f t="shared" si="203"/>
        <v>0</v>
      </c>
      <c r="R220" s="173">
        <f t="shared" si="203"/>
        <v>0</v>
      </c>
    </row>
    <row r="221" spans="1:18">
      <c r="A221" s="9" t="s">
        <v>1477</v>
      </c>
      <c r="B221" s="9" t="s">
        <v>1511</v>
      </c>
      <c r="C221" s="115">
        <v>10945000</v>
      </c>
      <c r="D221" s="115"/>
      <c r="E221" s="115"/>
      <c r="F221" s="115">
        <f>65242000-35000000</f>
        <v>30242000</v>
      </c>
      <c r="G221" s="115"/>
      <c r="H221" s="115"/>
      <c r="I221" s="115">
        <v>35000000</v>
      </c>
      <c r="J221" s="115">
        <f>SUM(F221:I221)</f>
        <v>65242000</v>
      </c>
      <c r="K221" s="115">
        <f>C221+J221</f>
        <v>76187000</v>
      </c>
      <c r="L221" s="115">
        <v>76187000</v>
      </c>
      <c r="M221" s="115">
        <v>76187000</v>
      </c>
      <c r="N221" s="272">
        <f>L221-M221</f>
        <v>0</v>
      </c>
      <c r="O221" s="272"/>
      <c r="P221" s="272"/>
      <c r="Q221" s="272">
        <f>SUBTOTAL(9,N221:P221)</f>
        <v>0</v>
      </c>
      <c r="R221" s="115">
        <f>K221-M221-Q221</f>
        <v>0</v>
      </c>
    </row>
    <row r="222" spans="1:18">
      <c r="A222" s="14" t="s">
        <v>16</v>
      </c>
      <c r="B222" s="17" t="s">
        <v>1489</v>
      </c>
      <c r="C222" s="173">
        <f t="shared" ref="C222:R222" si="204">SUM(C223)</f>
        <v>86000000</v>
      </c>
      <c r="D222" s="173">
        <f t="shared" si="204"/>
        <v>0</v>
      </c>
      <c r="E222" s="173">
        <f t="shared" si="204"/>
        <v>0</v>
      </c>
      <c r="F222" s="173">
        <f t="shared" si="204"/>
        <v>-35000000</v>
      </c>
      <c r="G222" s="173">
        <f t="shared" si="204"/>
        <v>0</v>
      </c>
      <c r="H222" s="173">
        <f t="shared" si="204"/>
        <v>0</v>
      </c>
      <c r="I222" s="173">
        <f t="shared" si="204"/>
        <v>-35000000</v>
      </c>
      <c r="J222" s="173">
        <f t="shared" si="204"/>
        <v>-70000000</v>
      </c>
      <c r="K222" s="173">
        <f t="shared" si="204"/>
        <v>16000000</v>
      </c>
      <c r="L222" s="173">
        <f t="shared" si="204"/>
        <v>0</v>
      </c>
      <c r="M222" s="173">
        <f t="shared" si="204"/>
        <v>0</v>
      </c>
      <c r="N222" s="173">
        <f t="shared" si="204"/>
        <v>0</v>
      </c>
      <c r="O222" s="173">
        <f t="shared" si="204"/>
        <v>0</v>
      </c>
      <c r="P222" s="173">
        <f t="shared" si="204"/>
        <v>0</v>
      </c>
      <c r="Q222" s="173">
        <f t="shared" si="204"/>
        <v>0</v>
      </c>
      <c r="R222" s="173">
        <f t="shared" si="204"/>
        <v>16000000</v>
      </c>
    </row>
    <row r="223" spans="1:18">
      <c r="A223" s="9" t="s">
        <v>1477</v>
      </c>
      <c r="B223" s="15" t="s">
        <v>1537</v>
      </c>
      <c r="C223" s="115">
        <v>86000000</v>
      </c>
      <c r="D223" s="115"/>
      <c r="E223" s="115"/>
      <c r="F223" s="115">
        <f>-70000000+35000000</f>
        <v>-35000000</v>
      </c>
      <c r="G223" s="115"/>
      <c r="H223" s="115"/>
      <c r="I223" s="115">
        <v>-35000000</v>
      </c>
      <c r="J223" s="115">
        <f>SUM(F223:I223)</f>
        <v>-70000000</v>
      </c>
      <c r="K223" s="115">
        <f>C223+J223</f>
        <v>16000000</v>
      </c>
      <c r="L223" s="115">
        <v>0</v>
      </c>
      <c r="M223" s="115"/>
      <c r="N223" s="272">
        <f>L223-M223</f>
        <v>0</v>
      </c>
      <c r="O223" s="272"/>
      <c r="P223" s="272"/>
      <c r="Q223" s="272">
        <f>SUBTOTAL(9,N223:P223)</f>
        <v>0</v>
      </c>
      <c r="R223" s="115">
        <f>K223-M223-Q223</f>
        <v>16000000</v>
      </c>
    </row>
    <row r="224" spans="1:18">
      <c r="A224" s="13" t="s">
        <v>3</v>
      </c>
      <c r="B224" s="13" t="s">
        <v>93</v>
      </c>
      <c r="C224" s="120">
        <f>SUM(C225,C227,C230,C232)</f>
        <v>228420000</v>
      </c>
      <c r="D224" s="120">
        <f t="shared" ref="D224:J224" si="205">SUM(D225,D227,D230,D232)</f>
        <v>0</v>
      </c>
      <c r="E224" s="120">
        <f t="shared" si="205"/>
        <v>0</v>
      </c>
      <c r="F224" s="120">
        <f t="shared" si="205"/>
        <v>2066000</v>
      </c>
      <c r="G224" s="120">
        <f t="shared" si="205"/>
        <v>-150000000</v>
      </c>
      <c r="H224" s="120">
        <f t="shared" si="205"/>
        <v>0</v>
      </c>
      <c r="I224" s="120">
        <f t="shared" si="205"/>
        <v>0</v>
      </c>
      <c r="J224" s="120">
        <f t="shared" si="205"/>
        <v>-147934000</v>
      </c>
      <c r="K224" s="120">
        <f t="shared" ref="K224:R224" si="206">SUM(K225,K227,K230,K232)</f>
        <v>80486000</v>
      </c>
      <c r="L224" s="120">
        <f t="shared" si="206"/>
        <v>80472810</v>
      </c>
      <c r="M224" s="120">
        <f t="shared" si="206"/>
        <v>80472810</v>
      </c>
      <c r="N224" s="120">
        <f t="shared" si="206"/>
        <v>0</v>
      </c>
      <c r="O224" s="120">
        <f t="shared" si="206"/>
        <v>0</v>
      </c>
      <c r="P224" s="120">
        <f t="shared" si="206"/>
        <v>0</v>
      </c>
      <c r="Q224" s="120">
        <f t="shared" si="206"/>
        <v>0</v>
      </c>
      <c r="R224" s="120">
        <f t="shared" si="206"/>
        <v>13190</v>
      </c>
    </row>
    <row r="225" spans="1:18">
      <c r="A225" s="14" t="s">
        <v>16</v>
      </c>
      <c r="B225" s="14" t="s">
        <v>1505</v>
      </c>
      <c r="C225" s="173">
        <f t="shared" ref="C225:R225" si="207">SUM(C226)</f>
        <v>723000</v>
      </c>
      <c r="D225" s="173">
        <f t="shared" si="207"/>
        <v>0</v>
      </c>
      <c r="E225" s="173">
        <f t="shared" si="207"/>
        <v>0</v>
      </c>
      <c r="F225" s="173">
        <f t="shared" si="207"/>
        <v>0</v>
      </c>
      <c r="G225" s="173">
        <f t="shared" si="207"/>
        <v>0</v>
      </c>
      <c r="H225" s="173">
        <f t="shared" si="207"/>
        <v>0</v>
      </c>
      <c r="I225" s="173">
        <f t="shared" si="207"/>
        <v>0</v>
      </c>
      <c r="J225" s="173">
        <f t="shared" si="207"/>
        <v>0</v>
      </c>
      <c r="K225" s="173">
        <f t="shared" si="207"/>
        <v>723000</v>
      </c>
      <c r="L225" s="173">
        <f t="shared" si="207"/>
        <v>722400</v>
      </c>
      <c r="M225" s="173">
        <f t="shared" si="207"/>
        <v>722400</v>
      </c>
      <c r="N225" s="173">
        <f t="shared" si="207"/>
        <v>0</v>
      </c>
      <c r="O225" s="173">
        <f t="shared" si="207"/>
        <v>0</v>
      </c>
      <c r="P225" s="173">
        <f t="shared" si="207"/>
        <v>0</v>
      </c>
      <c r="Q225" s="173">
        <f t="shared" si="207"/>
        <v>0</v>
      </c>
      <c r="R225" s="173">
        <f t="shared" si="207"/>
        <v>600</v>
      </c>
    </row>
    <row r="226" spans="1:18">
      <c r="A226" s="9" t="s">
        <v>64</v>
      </c>
      <c r="B226" s="9" t="s">
        <v>1505</v>
      </c>
      <c r="C226" s="115">
        <v>723000</v>
      </c>
      <c r="D226" s="115"/>
      <c r="E226" s="115"/>
      <c r="F226" s="115"/>
      <c r="G226" s="115"/>
      <c r="H226" s="115"/>
      <c r="I226" s="115"/>
      <c r="J226" s="115">
        <f>SUM(F226:I226)</f>
        <v>0</v>
      </c>
      <c r="K226" s="115">
        <f>C226+J226</f>
        <v>723000</v>
      </c>
      <c r="L226" s="115">
        <v>722400</v>
      </c>
      <c r="M226" s="115">
        <v>722400</v>
      </c>
      <c r="N226" s="272">
        <f>L226-M226</f>
        <v>0</v>
      </c>
      <c r="O226" s="272"/>
      <c r="P226" s="272"/>
      <c r="Q226" s="272">
        <f>SUBTOTAL(9,N226:P226)</f>
        <v>0</v>
      </c>
      <c r="R226" s="115">
        <f>K226-M226-Q226</f>
        <v>600</v>
      </c>
    </row>
    <row r="227" spans="1:18">
      <c r="A227" s="14" t="s">
        <v>16</v>
      </c>
      <c r="B227" s="14" t="s">
        <v>1480</v>
      </c>
      <c r="C227" s="173">
        <f>SUM(C228:C229)</f>
        <v>57900000</v>
      </c>
      <c r="D227" s="173">
        <f t="shared" ref="D227:J227" si="208">SUM(D228:D229)</f>
        <v>0</v>
      </c>
      <c r="E227" s="173">
        <f t="shared" si="208"/>
        <v>0</v>
      </c>
      <c r="F227" s="173">
        <f t="shared" si="208"/>
        <v>0</v>
      </c>
      <c r="G227" s="173">
        <f t="shared" si="208"/>
        <v>0</v>
      </c>
      <c r="H227" s="173">
        <f t="shared" si="208"/>
        <v>0</v>
      </c>
      <c r="I227" s="173">
        <f t="shared" si="208"/>
        <v>0</v>
      </c>
      <c r="J227" s="173">
        <f t="shared" si="208"/>
        <v>0</v>
      </c>
      <c r="K227" s="173">
        <f t="shared" ref="K227:R227" si="209">SUM(K228:K229)</f>
        <v>57900000</v>
      </c>
      <c r="L227" s="173">
        <f t="shared" si="209"/>
        <v>57887410</v>
      </c>
      <c r="M227" s="173">
        <f t="shared" si="209"/>
        <v>57887410</v>
      </c>
      <c r="N227" s="173">
        <f t="shared" si="209"/>
        <v>0</v>
      </c>
      <c r="O227" s="173">
        <f t="shared" si="209"/>
        <v>0</v>
      </c>
      <c r="P227" s="173">
        <f t="shared" si="209"/>
        <v>0</v>
      </c>
      <c r="Q227" s="173">
        <f t="shared" si="209"/>
        <v>0</v>
      </c>
      <c r="R227" s="173">
        <f t="shared" si="209"/>
        <v>12590</v>
      </c>
    </row>
    <row r="228" spans="1:18">
      <c r="A228" s="9" t="s">
        <v>1477</v>
      </c>
      <c r="B228" s="15" t="s">
        <v>1481</v>
      </c>
      <c r="C228" s="115">
        <v>0</v>
      </c>
      <c r="D228" s="115"/>
      <c r="E228" s="115"/>
      <c r="F228" s="115"/>
      <c r="G228" s="115"/>
      <c r="H228" s="115"/>
      <c r="I228" s="115"/>
      <c r="J228" s="115">
        <f t="shared" ref="J228:J229" si="210">SUM(F228:I228)</f>
        <v>0</v>
      </c>
      <c r="K228" s="115">
        <f>C228+J228</f>
        <v>0</v>
      </c>
      <c r="L228" s="115">
        <v>0</v>
      </c>
      <c r="M228" s="115">
        <v>0</v>
      </c>
      <c r="N228" s="272">
        <f>L228-M228</f>
        <v>0</v>
      </c>
      <c r="O228" s="272"/>
      <c r="P228" s="272"/>
      <c r="Q228" s="272">
        <f t="shared" ref="Q228:Q229" si="211">SUBTOTAL(9,N228:P228)</f>
        <v>0</v>
      </c>
      <c r="R228" s="115">
        <f>K228-M228-Q228</f>
        <v>0</v>
      </c>
    </row>
    <row r="229" spans="1:18">
      <c r="A229" s="9" t="s">
        <v>1477</v>
      </c>
      <c r="B229" s="9" t="s">
        <v>1482</v>
      </c>
      <c r="C229" s="115">
        <v>57900000</v>
      </c>
      <c r="D229" s="115"/>
      <c r="E229" s="115"/>
      <c r="F229" s="115"/>
      <c r="G229" s="115"/>
      <c r="H229" s="115"/>
      <c r="I229" s="115"/>
      <c r="J229" s="115">
        <f t="shared" si="210"/>
        <v>0</v>
      </c>
      <c r="K229" s="115">
        <f>C229+J229</f>
        <v>57900000</v>
      </c>
      <c r="L229" s="115">
        <v>57887410</v>
      </c>
      <c r="M229" s="115">
        <v>57887410</v>
      </c>
      <c r="N229" s="272">
        <f>L229-M229</f>
        <v>0</v>
      </c>
      <c r="O229" s="272"/>
      <c r="P229" s="272"/>
      <c r="Q229" s="272">
        <f t="shared" si="211"/>
        <v>0</v>
      </c>
      <c r="R229" s="115">
        <f>K229-M229-Q229</f>
        <v>12590</v>
      </c>
    </row>
    <row r="230" spans="1:18">
      <c r="A230" s="14" t="s">
        <v>16</v>
      </c>
      <c r="B230" s="14" t="s">
        <v>1499</v>
      </c>
      <c r="C230" s="173">
        <f t="shared" ref="C230:R230" si="212">SUM(C231)</f>
        <v>19797000</v>
      </c>
      <c r="D230" s="173">
        <f t="shared" si="212"/>
        <v>0</v>
      </c>
      <c r="E230" s="173">
        <f t="shared" si="212"/>
        <v>0</v>
      </c>
      <c r="F230" s="173">
        <f t="shared" si="212"/>
        <v>2066000</v>
      </c>
      <c r="G230" s="173">
        <f t="shared" si="212"/>
        <v>0</v>
      </c>
      <c r="H230" s="173">
        <f t="shared" si="212"/>
        <v>0</v>
      </c>
      <c r="I230" s="173">
        <f t="shared" si="212"/>
        <v>0</v>
      </c>
      <c r="J230" s="173">
        <f t="shared" si="212"/>
        <v>2066000</v>
      </c>
      <c r="K230" s="173">
        <f t="shared" si="212"/>
        <v>21863000</v>
      </c>
      <c r="L230" s="173">
        <f t="shared" si="212"/>
        <v>21863000</v>
      </c>
      <c r="M230" s="173">
        <f t="shared" si="212"/>
        <v>21863000</v>
      </c>
      <c r="N230" s="173">
        <f t="shared" si="212"/>
        <v>0</v>
      </c>
      <c r="O230" s="173">
        <f t="shared" si="212"/>
        <v>0</v>
      </c>
      <c r="P230" s="173">
        <f t="shared" si="212"/>
        <v>0</v>
      </c>
      <c r="Q230" s="173">
        <f t="shared" si="212"/>
        <v>0</v>
      </c>
      <c r="R230" s="173">
        <f t="shared" si="212"/>
        <v>0</v>
      </c>
    </row>
    <row r="231" spans="1:18">
      <c r="A231" s="9" t="s">
        <v>1477</v>
      </c>
      <c r="B231" s="9" t="s">
        <v>1506</v>
      </c>
      <c r="C231" s="115">
        <v>19797000</v>
      </c>
      <c r="D231" s="115"/>
      <c r="E231" s="115"/>
      <c r="F231" s="115">
        <v>2066000</v>
      </c>
      <c r="G231" s="115"/>
      <c r="H231" s="115"/>
      <c r="I231" s="115"/>
      <c r="J231" s="115">
        <f>SUM(F231:I231)</f>
        <v>2066000</v>
      </c>
      <c r="K231" s="115">
        <f>C231+J231</f>
        <v>21863000</v>
      </c>
      <c r="L231" s="115">
        <v>21863000</v>
      </c>
      <c r="M231" s="115">
        <v>21863000</v>
      </c>
      <c r="N231" s="272">
        <f>L231-M231</f>
        <v>0</v>
      </c>
      <c r="O231" s="272"/>
      <c r="P231" s="272"/>
      <c r="Q231" s="272">
        <f>SUBTOTAL(9,N231:P231)</f>
        <v>0</v>
      </c>
      <c r="R231" s="115">
        <f>K231-M231-Q231</f>
        <v>0</v>
      </c>
    </row>
    <row r="232" spans="1:18">
      <c r="A232" s="14" t="s">
        <v>16</v>
      </c>
      <c r="B232" s="17" t="s">
        <v>1507</v>
      </c>
      <c r="C232" s="173">
        <f t="shared" ref="C232:R232" si="213">SUM(C233)</f>
        <v>150000000</v>
      </c>
      <c r="D232" s="173">
        <f t="shared" si="213"/>
        <v>0</v>
      </c>
      <c r="E232" s="173">
        <f t="shared" si="213"/>
        <v>0</v>
      </c>
      <c r="F232" s="173">
        <f t="shared" si="213"/>
        <v>0</v>
      </c>
      <c r="G232" s="173">
        <f t="shared" si="213"/>
        <v>-150000000</v>
      </c>
      <c r="H232" s="173">
        <f t="shared" si="213"/>
        <v>0</v>
      </c>
      <c r="I232" s="173">
        <f t="shared" si="213"/>
        <v>0</v>
      </c>
      <c r="J232" s="173">
        <f t="shared" si="213"/>
        <v>-150000000</v>
      </c>
      <c r="K232" s="173">
        <f t="shared" si="213"/>
        <v>0</v>
      </c>
      <c r="L232" s="173">
        <f t="shared" si="213"/>
        <v>0</v>
      </c>
      <c r="M232" s="173">
        <f t="shared" si="213"/>
        <v>0</v>
      </c>
      <c r="N232" s="173">
        <f t="shared" si="213"/>
        <v>0</v>
      </c>
      <c r="O232" s="173">
        <f t="shared" si="213"/>
        <v>0</v>
      </c>
      <c r="P232" s="173">
        <f t="shared" si="213"/>
        <v>0</v>
      </c>
      <c r="Q232" s="173">
        <f t="shared" si="213"/>
        <v>0</v>
      </c>
      <c r="R232" s="173">
        <f t="shared" si="213"/>
        <v>0</v>
      </c>
    </row>
    <row r="233" spans="1:18">
      <c r="A233" s="9" t="s">
        <v>64</v>
      </c>
      <c r="B233" s="15" t="s">
        <v>1507</v>
      </c>
      <c r="C233" s="115">
        <v>150000000</v>
      </c>
      <c r="D233" s="115"/>
      <c r="E233" s="115"/>
      <c r="F233" s="115"/>
      <c r="G233" s="115">
        <v>-150000000</v>
      </c>
      <c r="H233" s="292"/>
      <c r="I233" s="115"/>
      <c r="J233" s="115">
        <f>SUM(F233:I233)</f>
        <v>-150000000</v>
      </c>
      <c r="K233" s="115">
        <f>C233+J233</f>
        <v>0</v>
      </c>
      <c r="L233" s="115">
        <v>0</v>
      </c>
      <c r="M233" s="115"/>
      <c r="N233" s="272">
        <f>L233-M233</f>
        <v>0</v>
      </c>
      <c r="O233" s="272"/>
      <c r="P233" s="272"/>
      <c r="Q233" s="272">
        <f>SUBTOTAL(9,N233:P233)</f>
        <v>0</v>
      </c>
      <c r="R233" s="115">
        <f>K233-M233-Q233</f>
        <v>0</v>
      </c>
    </row>
    <row r="234" spans="1:18">
      <c r="A234" s="13" t="s">
        <v>3</v>
      </c>
      <c r="B234" s="13" t="s">
        <v>95</v>
      </c>
      <c r="C234" s="120">
        <f>SUM(C235)</f>
        <v>16000000</v>
      </c>
      <c r="D234" s="120">
        <f t="shared" ref="D234:J235" si="214">SUM(D235)</f>
        <v>0</v>
      </c>
      <c r="E234" s="120">
        <f t="shared" si="214"/>
        <v>0</v>
      </c>
      <c r="F234" s="120">
        <f t="shared" si="214"/>
        <v>0</v>
      </c>
      <c r="G234" s="120">
        <f t="shared" si="214"/>
        <v>0</v>
      </c>
      <c r="H234" s="120">
        <f t="shared" si="214"/>
        <v>0</v>
      </c>
      <c r="I234" s="120">
        <f t="shared" si="214"/>
        <v>0</v>
      </c>
      <c r="J234" s="120">
        <f t="shared" si="214"/>
        <v>0</v>
      </c>
      <c r="K234" s="120">
        <f t="shared" ref="K234:R234" si="215">SUM(K235)</f>
        <v>16000000</v>
      </c>
      <c r="L234" s="120">
        <f t="shared" si="215"/>
        <v>13405000</v>
      </c>
      <c r="M234" s="120">
        <f t="shared" si="215"/>
        <v>13405000</v>
      </c>
      <c r="N234" s="120">
        <f t="shared" si="215"/>
        <v>0</v>
      </c>
      <c r="O234" s="120">
        <f t="shared" si="215"/>
        <v>0</v>
      </c>
      <c r="P234" s="120">
        <f t="shared" si="215"/>
        <v>0</v>
      </c>
      <c r="Q234" s="120">
        <f t="shared" si="215"/>
        <v>0</v>
      </c>
      <c r="R234" s="120">
        <f t="shared" si="215"/>
        <v>2595000</v>
      </c>
    </row>
    <row r="235" spans="1:18">
      <c r="A235" s="14" t="s">
        <v>16</v>
      </c>
      <c r="B235" s="14" t="s">
        <v>1508</v>
      </c>
      <c r="C235" s="173">
        <f t="shared" ref="C235:R235" si="216">SUM(C236)</f>
        <v>16000000</v>
      </c>
      <c r="D235" s="173">
        <f t="shared" si="214"/>
        <v>0</v>
      </c>
      <c r="E235" s="173">
        <f t="shared" si="214"/>
        <v>0</v>
      </c>
      <c r="F235" s="173">
        <f t="shared" si="214"/>
        <v>0</v>
      </c>
      <c r="G235" s="173">
        <f t="shared" si="214"/>
        <v>0</v>
      </c>
      <c r="H235" s="173">
        <f t="shared" si="214"/>
        <v>0</v>
      </c>
      <c r="I235" s="173">
        <f t="shared" si="214"/>
        <v>0</v>
      </c>
      <c r="J235" s="173">
        <f t="shared" si="214"/>
        <v>0</v>
      </c>
      <c r="K235" s="173">
        <f t="shared" si="216"/>
        <v>16000000</v>
      </c>
      <c r="L235" s="173">
        <f t="shared" si="216"/>
        <v>13405000</v>
      </c>
      <c r="M235" s="173">
        <f t="shared" si="216"/>
        <v>13405000</v>
      </c>
      <c r="N235" s="173">
        <f t="shared" si="216"/>
        <v>0</v>
      </c>
      <c r="O235" s="173">
        <f t="shared" si="216"/>
        <v>0</v>
      </c>
      <c r="P235" s="173">
        <f t="shared" si="216"/>
        <v>0</v>
      </c>
      <c r="Q235" s="173">
        <f t="shared" si="216"/>
        <v>0</v>
      </c>
      <c r="R235" s="173">
        <f t="shared" si="216"/>
        <v>2595000</v>
      </c>
    </row>
    <row r="236" spans="1:18">
      <c r="A236" s="9" t="s">
        <v>1477</v>
      </c>
      <c r="B236" s="9" t="s">
        <v>1509</v>
      </c>
      <c r="C236" s="115">
        <v>16000000</v>
      </c>
      <c r="D236" s="115"/>
      <c r="E236" s="115"/>
      <c r="F236" s="115"/>
      <c r="G236" s="115"/>
      <c r="H236" s="115"/>
      <c r="I236" s="115"/>
      <c r="J236" s="115">
        <f>SUM(F236:I236)</f>
        <v>0</v>
      </c>
      <c r="K236" s="115">
        <f>C236+J236</f>
        <v>16000000</v>
      </c>
      <c r="L236" s="115">
        <v>13405000</v>
      </c>
      <c r="M236" s="115">
        <v>13405000</v>
      </c>
      <c r="N236" s="272">
        <f>L236-M236</f>
        <v>0</v>
      </c>
      <c r="O236" s="272"/>
      <c r="P236" s="272"/>
      <c r="Q236" s="272">
        <f>SUBTOTAL(9,N236:P236)</f>
        <v>0</v>
      </c>
      <c r="R236" s="115">
        <f>K236-M236-Q236</f>
        <v>2595000</v>
      </c>
    </row>
    <row r="237" spans="1:18">
      <c r="A237" s="13" t="s">
        <v>3</v>
      </c>
      <c r="B237" s="16" t="s">
        <v>96</v>
      </c>
      <c r="C237" s="120">
        <f>SUM(C238)</f>
        <v>50000000</v>
      </c>
      <c r="D237" s="120">
        <f t="shared" ref="D237:J237" si="217">SUM(D238)</f>
        <v>0</v>
      </c>
      <c r="E237" s="120">
        <f t="shared" si="217"/>
        <v>0</v>
      </c>
      <c r="F237" s="120">
        <f t="shared" si="217"/>
        <v>0</v>
      </c>
      <c r="G237" s="120">
        <f t="shared" si="217"/>
        <v>0</v>
      </c>
      <c r="H237" s="120">
        <f t="shared" si="217"/>
        <v>-171000</v>
      </c>
      <c r="I237" s="120">
        <f t="shared" si="217"/>
        <v>0</v>
      </c>
      <c r="J237" s="120">
        <f t="shared" si="217"/>
        <v>-171000</v>
      </c>
      <c r="K237" s="120">
        <f t="shared" ref="K237:R237" si="218">SUM(K238)</f>
        <v>49829000</v>
      </c>
      <c r="L237" s="120">
        <f t="shared" si="218"/>
        <v>47944630</v>
      </c>
      <c r="M237" s="120">
        <f t="shared" si="218"/>
        <v>47944630</v>
      </c>
      <c r="N237" s="120">
        <f t="shared" si="218"/>
        <v>0</v>
      </c>
      <c r="O237" s="120">
        <f t="shared" si="218"/>
        <v>0</v>
      </c>
      <c r="P237" s="120">
        <f t="shared" si="218"/>
        <v>0</v>
      </c>
      <c r="Q237" s="120">
        <f t="shared" si="218"/>
        <v>0</v>
      </c>
      <c r="R237" s="120">
        <f t="shared" si="218"/>
        <v>1884370</v>
      </c>
    </row>
    <row r="238" spans="1:18">
      <c r="A238" s="14" t="s">
        <v>16</v>
      </c>
      <c r="B238" s="17" t="s">
        <v>1480</v>
      </c>
      <c r="C238" s="173">
        <f>SUM(C239:C240)</f>
        <v>50000000</v>
      </c>
      <c r="D238" s="173">
        <f t="shared" ref="D238:J238" si="219">SUM(D239:D240)</f>
        <v>0</v>
      </c>
      <c r="E238" s="173">
        <f t="shared" si="219"/>
        <v>0</v>
      </c>
      <c r="F238" s="173">
        <f t="shared" si="219"/>
        <v>0</v>
      </c>
      <c r="G238" s="173">
        <f t="shared" si="219"/>
        <v>0</v>
      </c>
      <c r="H238" s="173">
        <f t="shared" si="219"/>
        <v>-171000</v>
      </c>
      <c r="I238" s="173">
        <f t="shared" si="219"/>
        <v>0</v>
      </c>
      <c r="J238" s="173">
        <f t="shared" si="219"/>
        <v>-171000</v>
      </c>
      <c r="K238" s="173">
        <f t="shared" ref="K238:R238" si="220">SUM(K239:K240)</f>
        <v>49829000</v>
      </c>
      <c r="L238" s="173">
        <f t="shared" si="220"/>
        <v>47944630</v>
      </c>
      <c r="M238" s="173">
        <f t="shared" si="220"/>
        <v>47944630</v>
      </c>
      <c r="N238" s="173">
        <f t="shared" si="220"/>
        <v>0</v>
      </c>
      <c r="O238" s="173">
        <f t="shared" si="220"/>
        <v>0</v>
      </c>
      <c r="P238" s="173">
        <f t="shared" si="220"/>
        <v>0</v>
      </c>
      <c r="Q238" s="173">
        <f t="shared" si="220"/>
        <v>0</v>
      </c>
      <c r="R238" s="173">
        <f t="shared" si="220"/>
        <v>1884370</v>
      </c>
    </row>
    <row r="239" spans="1:18">
      <c r="A239" s="9" t="s">
        <v>1477</v>
      </c>
      <c r="B239" s="15" t="s">
        <v>1481</v>
      </c>
      <c r="C239" s="115">
        <v>10000000</v>
      </c>
      <c r="D239" s="115"/>
      <c r="E239" s="115"/>
      <c r="F239" s="115"/>
      <c r="G239" s="115"/>
      <c r="H239" s="115">
        <v>-171000</v>
      </c>
      <c r="I239" s="115"/>
      <c r="J239" s="115">
        <f t="shared" ref="J239:J240" si="221">SUM(F239:I239)</f>
        <v>-171000</v>
      </c>
      <c r="K239" s="115">
        <f>C239+J239</f>
        <v>9829000</v>
      </c>
      <c r="L239" s="115">
        <v>9484830</v>
      </c>
      <c r="M239" s="115">
        <v>9484830</v>
      </c>
      <c r="N239" s="272">
        <f>L239-M239</f>
        <v>0</v>
      </c>
      <c r="O239" s="272"/>
      <c r="P239" s="272"/>
      <c r="Q239" s="272">
        <f t="shared" ref="Q239:Q240" si="222">SUBTOTAL(9,N239:P239)</f>
        <v>0</v>
      </c>
      <c r="R239" s="115">
        <f>K239-M239-Q239</f>
        <v>344170</v>
      </c>
    </row>
    <row r="240" spans="1:18">
      <c r="A240" s="9" t="s">
        <v>1477</v>
      </c>
      <c r="B240" s="15" t="s">
        <v>1482</v>
      </c>
      <c r="C240" s="115">
        <v>40000000</v>
      </c>
      <c r="D240" s="115"/>
      <c r="E240" s="115"/>
      <c r="F240" s="115"/>
      <c r="G240" s="115"/>
      <c r="H240" s="115"/>
      <c r="I240" s="115"/>
      <c r="J240" s="115">
        <f t="shared" si="221"/>
        <v>0</v>
      </c>
      <c r="K240" s="115">
        <f>C240+J240</f>
        <v>40000000</v>
      </c>
      <c r="L240" s="115">
        <v>38459800</v>
      </c>
      <c r="M240" s="115">
        <v>38459800</v>
      </c>
      <c r="N240" s="272">
        <f>L240-M240</f>
        <v>0</v>
      </c>
      <c r="O240" s="272"/>
      <c r="P240" s="272"/>
      <c r="Q240" s="272">
        <f t="shared" si="222"/>
        <v>0</v>
      </c>
      <c r="R240" s="115">
        <f>K240-M240-Q240</f>
        <v>1540200</v>
      </c>
    </row>
    <row r="241" spans="1:18">
      <c r="A241" s="13" t="s">
        <v>3</v>
      </c>
      <c r="B241" s="13" t="s">
        <v>1510</v>
      </c>
      <c r="C241" s="120">
        <f>SUM(C242)</f>
        <v>50000000</v>
      </c>
      <c r="D241" s="120">
        <f t="shared" ref="D241:J242" si="223">SUM(D242)</f>
        <v>0</v>
      </c>
      <c r="E241" s="120">
        <f t="shared" si="223"/>
        <v>0</v>
      </c>
      <c r="F241" s="120">
        <f t="shared" si="223"/>
        <v>-32000000</v>
      </c>
      <c r="G241" s="120">
        <f t="shared" si="223"/>
        <v>0</v>
      </c>
      <c r="H241" s="120">
        <f t="shared" si="223"/>
        <v>0</v>
      </c>
      <c r="I241" s="120">
        <f t="shared" si="223"/>
        <v>0</v>
      </c>
      <c r="J241" s="120">
        <f t="shared" si="223"/>
        <v>-32000000</v>
      </c>
      <c r="K241" s="120">
        <f t="shared" ref="K241:R241" si="224">SUM(K242)</f>
        <v>18000000</v>
      </c>
      <c r="L241" s="120">
        <f t="shared" si="224"/>
        <v>16078000</v>
      </c>
      <c r="M241" s="120">
        <f t="shared" si="224"/>
        <v>16078000</v>
      </c>
      <c r="N241" s="120">
        <f t="shared" si="224"/>
        <v>0</v>
      </c>
      <c r="O241" s="120">
        <f t="shared" si="224"/>
        <v>0</v>
      </c>
      <c r="P241" s="120">
        <f t="shared" si="224"/>
        <v>0</v>
      </c>
      <c r="Q241" s="120">
        <f t="shared" si="224"/>
        <v>0</v>
      </c>
      <c r="R241" s="120">
        <f t="shared" si="224"/>
        <v>1922000</v>
      </c>
    </row>
    <row r="242" spans="1:18">
      <c r="A242" s="14" t="s">
        <v>16</v>
      </c>
      <c r="B242" s="17" t="s">
        <v>1511</v>
      </c>
      <c r="C242" s="173">
        <f t="shared" ref="C242:R242" si="225">SUM(C243)</f>
        <v>50000000</v>
      </c>
      <c r="D242" s="173">
        <f t="shared" si="223"/>
        <v>0</v>
      </c>
      <c r="E242" s="173">
        <f t="shared" si="223"/>
        <v>0</v>
      </c>
      <c r="F242" s="173">
        <f t="shared" si="223"/>
        <v>-32000000</v>
      </c>
      <c r="G242" s="173">
        <f t="shared" si="223"/>
        <v>0</v>
      </c>
      <c r="H242" s="173">
        <f t="shared" si="223"/>
        <v>0</v>
      </c>
      <c r="I242" s="173">
        <f t="shared" si="223"/>
        <v>0</v>
      </c>
      <c r="J242" s="173">
        <f t="shared" si="223"/>
        <v>-32000000</v>
      </c>
      <c r="K242" s="173">
        <f t="shared" si="225"/>
        <v>18000000</v>
      </c>
      <c r="L242" s="173">
        <f t="shared" si="225"/>
        <v>16078000</v>
      </c>
      <c r="M242" s="173">
        <f t="shared" si="225"/>
        <v>16078000</v>
      </c>
      <c r="N242" s="173">
        <f t="shared" si="225"/>
        <v>0</v>
      </c>
      <c r="O242" s="173">
        <f t="shared" si="225"/>
        <v>0</v>
      </c>
      <c r="P242" s="173">
        <f t="shared" si="225"/>
        <v>0</v>
      </c>
      <c r="Q242" s="173">
        <f t="shared" si="225"/>
        <v>0</v>
      </c>
      <c r="R242" s="173">
        <f t="shared" si="225"/>
        <v>1922000</v>
      </c>
    </row>
    <row r="243" spans="1:18">
      <c r="A243" s="9" t="s">
        <v>1477</v>
      </c>
      <c r="B243" s="15" t="s">
        <v>1511</v>
      </c>
      <c r="C243" s="115">
        <v>50000000</v>
      </c>
      <c r="D243" s="115"/>
      <c r="E243" s="115"/>
      <c r="F243" s="115">
        <v>-32000000</v>
      </c>
      <c r="G243" s="115"/>
      <c r="H243" s="115"/>
      <c r="I243" s="115"/>
      <c r="J243" s="115">
        <f>SUM(F243:I243)</f>
        <v>-32000000</v>
      </c>
      <c r="K243" s="115">
        <f>C243+J243</f>
        <v>18000000</v>
      </c>
      <c r="L243" s="115">
        <v>16078000</v>
      </c>
      <c r="M243" s="115">
        <v>16078000</v>
      </c>
      <c r="N243" s="272">
        <f>L243-M243</f>
        <v>0</v>
      </c>
      <c r="O243" s="272"/>
      <c r="P243" s="272"/>
      <c r="Q243" s="272">
        <f>SUBTOTAL(9,N243:P243)</f>
        <v>0</v>
      </c>
      <c r="R243" s="115">
        <f>K243-M243-Q243</f>
        <v>1922000</v>
      </c>
    </row>
    <row r="244" spans="1:18">
      <c r="A244" s="13" t="s">
        <v>3</v>
      </c>
      <c r="B244" s="16" t="s">
        <v>1469</v>
      </c>
      <c r="C244" s="120">
        <f>SUM(C245)</f>
        <v>90000000</v>
      </c>
      <c r="D244" s="120">
        <f t="shared" ref="D244:J245" si="226">SUM(D245)</f>
        <v>0</v>
      </c>
      <c r="E244" s="120">
        <f t="shared" si="226"/>
        <v>0</v>
      </c>
      <c r="F244" s="120">
        <f t="shared" si="226"/>
        <v>0</v>
      </c>
      <c r="G244" s="120">
        <f t="shared" si="226"/>
        <v>0</v>
      </c>
      <c r="H244" s="120">
        <f t="shared" si="226"/>
        <v>0</v>
      </c>
      <c r="I244" s="120">
        <f t="shared" si="226"/>
        <v>0</v>
      </c>
      <c r="J244" s="120">
        <f t="shared" si="226"/>
        <v>0</v>
      </c>
      <c r="K244" s="120">
        <f t="shared" ref="K244:R244" si="227">SUM(K245)</f>
        <v>90000000</v>
      </c>
      <c r="L244" s="120">
        <f t="shared" si="227"/>
        <v>89349600</v>
      </c>
      <c r="M244" s="120">
        <f t="shared" si="227"/>
        <v>89349600</v>
      </c>
      <c r="N244" s="120">
        <f t="shared" si="227"/>
        <v>0</v>
      </c>
      <c r="O244" s="120">
        <f t="shared" si="227"/>
        <v>0</v>
      </c>
      <c r="P244" s="120">
        <f t="shared" si="227"/>
        <v>0</v>
      </c>
      <c r="Q244" s="120">
        <f t="shared" si="227"/>
        <v>0</v>
      </c>
      <c r="R244" s="120">
        <f t="shared" si="227"/>
        <v>650400</v>
      </c>
    </row>
    <row r="245" spans="1:18">
      <c r="A245" s="14" t="s">
        <v>16</v>
      </c>
      <c r="B245" s="17" t="s">
        <v>97</v>
      </c>
      <c r="C245" s="173">
        <f t="shared" ref="C245:R245" si="228">SUM(C246)</f>
        <v>90000000</v>
      </c>
      <c r="D245" s="173">
        <f t="shared" si="226"/>
        <v>0</v>
      </c>
      <c r="E245" s="173">
        <f t="shared" si="226"/>
        <v>0</v>
      </c>
      <c r="F245" s="173">
        <f t="shared" si="226"/>
        <v>0</v>
      </c>
      <c r="G245" s="173">
        <f t="shared" si="226"/>
        <v>0</v>
      </c>
      <c r="H245" s="173">
        <f t="shared" si="226"/>
        <v>0</v>
      </c>
      <c r="I245" s="173">
        <f t="shared" si="226"/>
        <v>0</v>
      </c>
      <c r="J245" s="173">
        <f t="shared" si="226"/>
        <v>0</v>
      </c>
      <c r="K245" s="173">
        <f t="shared" si="228"/>
        <v>90000000</v>
      </c>
      <c r="L245" s="173">
        <f t="shared" si="228"/>
        <v>89349600</v>
      </c>
      <c r="M245" s="173">
        <f t="shared" si="228"/>
        <v>89349600</v>
      </c>
      <c r="N245" s="173">
        <f t="shared" si="228"/>
        <v>0</v>
      </c>
      <c r="O245" s="173">
        <f t="shared" si="228"/>
        <v>0</v>
      </c>
      <c r="P245" s="173">
        <f t="shared" si="228"/>
        <v>0</v>
      </c>
      <c r="Q245" s="173">
        <f t="shared" si="228"/>
        <v>0</v>
      </c>
      <c r="R245" s="173">
        <f t="shared" si="228"/>
        <v>650400</v>
      </c>
    </row>
    <row r="246" spans="1:18">
      <c r="A246" s="9" t="s">
        <v>1477</v>
      </c>
      <c r="B246" s="15" t="s">
        <v>98</v>
      </c>
      <c r="C246" s="115">
        <v>90000000</v>
      </c>
      <c r="D246" s="115"/>
      <c r="E246" s="115"/>
      <c r="F246" s="115"/>
      <c r="G246" s="115"/>
      <c r="H246" s="115"/>
      <c r="I246" s="115"/>
      <c r="J246" s="115">
        <f>SUM(F246:I246)</f>
        <v>0</v>
      </c>
      <c r="K246" s="115">
        <f>C246+J246</f>
        <v>90000000</v>
      </c>
      <c r="L246" s="115">
        <v>89349600</v>
      </c>
      <c r="M246" s="115">
        <v>89349600</v>
      </c>
      <c r="N246" s="272">
        <f>L246-M246</f>
        <v>0</v>
      </c>
      <c r="O246" s="272"/>
      <c r="P246" s="272"/>
      <c r="Q246" s="272">
        <f>SUBTOTAL(9,N246:P246)</f>
        <v>0</v>
      </c>
      <c r="R246" s="115">
        <f>K246-M246-Q246</f>
        <v>650400</v>
      </c>
    </row>
    <row r="247" spans="1:18">
      <c r="A247" s="12" t="s">
        <v>2</v>
      </c>
      <c r="B247" s="12" t="s">
        <v>1512</v>
      </c>
      <c r="C247" s="119">
        <f>C248</f>
        <v>831412000</v>
      </c>
      <c r="D247" s="119">
        <f t="shared" ref="D247:J248" si="229">D248</f>
        <v>0</v>
      </c>
      <c r="E247" s="119">
        <f t="shared" si="229"/>
        <v>0</v>
      </c>
      <c r="F247" s="119">
        <f t="shared" si="229"/>
        <v>0</v>
      </c>
      <c r="G247" s="119">
        <f t="shared" si="229"/>
        <v>854658000</v>
      </c>
      <c r="H247" s="119">
        <f t="shared" si="229"/>
        <v>157864000</v>
      </c>
      <c r="I247" s="119">
        <f t="shared" si="229"/>
        <v>0</v>
      </c>
      <c r="J247" s="119">
        <f t="shared" si="229"/>
        <v>1012522000</v>
      </c>
      <c r="K247" s="119">
        <f t="shared" ref="K247:R248" si="230">K248</f>
        <v>1843934000</v>
      </c>
      <c r="L247" s="119">
        <f t="shared" si="230"/>
        <v>1843925050</v>
      </c>
      <c r="M247" s="119">
        <f t="shared" si="230"/>
        <v>1843925050</v>
      </c>
      <c r="N247" s="119">
        <f t="shared" si="230"/>
        <v>0</v>
      </c>
      <c r="O247" s="119">
        <f t="shared" si="230"/>
        <v>0</v>
      </c>
      <c r="P247" s="119">
        <f t="shared" si="230"/>
        <v>0</v>
      </c>
      <c r="Q247" s="119">
        <f t="shared" si="230"/>
        <v>0</v>
      </c>
      <c r="R247" s="119">
        <f t="shared" si="230"/>
        <v>8950</v>
      </c>
    </row>
    <row r="248" spans="1:18">
      <c r="A248" s="13" t="s">
        <v>3</v>
      </c>
      <c r="B248" s="13" t="s">
        <v>1513</v>
      </c>
      <c r="C248" s="120">
        <f>C249</f>
        <v>831412000</v>
      </c>
      <c r="D248" s="120">
        <f t="shared" si="229"/>
        <v>0</v>
      </c>
      <c r="E248" s="120">
        <f t="shared" si="229"/>
        <v>0</v>
      </c>
      <c r="F248" s="120">
        <f t="shared" si="229"/>
        <v>0</v>
      </c>
      <c r="G248" s="120">
        <f t="shared" si="229"/>
        <v>854658000</v>
      </c>
      <c r="H248" s="120">
        <f t="shared" si="229"/>
        <v>157864000</v>
      </c>
      <c r="I248" s="120">
        <f t="shared" si="229"/>
        <v>0</v>
      </c>
      <c r="J248" s="120">
        <f t="shared" si="229"/>
        <v>1012522000</v>
      </c>
      <c r="K248" s="120">
        <f t="shared" si="230"/>
        <v>1843934000</v>
      </c>
      <c r="L248" s="120">
        <f t="shared" si="230"/>
        <v>1843925050</v>
      </c>
      <c r="M248" s="120">
        <f t="shared" si="230"/>
        <v>1843925050</v>
      </c>
      <c r="N248" s="120">
        <f t="shared" si="230"/>
        <v>0</v>
      </c>
      <c r="O248" s="120">
        <f t="shared" si="230"/>
        <v>0</v>
      </c>
      <c r="P248" s="120">
        <f t="shared" si="230"/>
        <v>0</v>
      </c>
      <c r="Q248" s="120">
        <f t="shared" si="230"/>
        <v>0</v>
      </c>
      <c r="R248" s="120">
        <f t="shared" si="230"/>
        <v>8950</v>
      </c>
    </row>
    <row r="249" spans="1:18">
      <c r="A249" s="14" t="s">
        <v>16</v>
      </c>
      <c r="B249" s="14" t="s">
        <v>1514</v>
      </c>
      <c r="C249" s="173">
        <f>SUM(C250:C251)</f>
        <v>831412000</v>
      </c>
      <c r="D249" s="173">
        <f t="shared" ref="D249:J249" si="231">SUM(D250:D251)</f>
        <v>0</v>
      </c>
      <c r="E249" s="173">
        <f t="shared" si="231"/>
        <v>0</v>
      </c>
      <c r="F249" s="173">
        <f t="shared" si="231"/>
        <v>0</v>
      </c>
      <c r="G249" s="173">
        <f t="shared" si="231"/>
        <v>854658000</v>
      </c>
      <c r="H249" s="173">
        <f t="shared" si="231"/>
        <v>157864000</v>
      </c>
      <c r="I249" s="173">
        <f t="shared" si="231"/>
        <v>0</v>
      </c>
      <c r="J249" s="173">
        <f t="shared" si="231"/>
        <v>1012522000</v>
      </c>
      <c r="K249" s="173">
        <f t="shared" ref="K249:R249" si="232">SUM(K250:K251)</f>
        <v>1843934000</v>
      </c>
      <c r="L249" s="173">
        <f t="shared" si="232"/>
        <v>1843925050</v>
      </c>
      <c r="M249" s="173">
        <f t="shared" si="232"/>
        <v>1843925050</v>
      </c>
      <c r="N249" s="173">
        <f t="shared" si="232"/>
        <v>0</v>
      </c>
      <c r="O249" s="173">
        <f t="shared" si="232"/>
        <v>0</v>
      </c>
      <c r="P249" s="173">
        <f t="shared" si="232"/>
        <v>0</v>
      </c>
      <c r="Q249" s="173">
        <f t="shared" si="232"/>
        <v>0</v>
      </c>
      <c r="R249" s="173">
        <f t="shared" si="232"/>
        <v>8950</v>
      </c>
    </row>
    <row r="250" spans="1:18">
      <c r="A250" s="9" t="s">
        <v>1477</v>
      </c>
      <c r="B250" s="9" t="s">
        <v>1515</v>
      </c>
      <c r="C250" s="115">
        <v>831412000</v>
      </c>
      <c r="D250" s="115"/>
      <c r="E250" s="115"/>
      <c r="F250" s="115"/>
      <c r="G250" s="115">
        <v>825875300</v>
      </c>
      <c r="H250" s="115">
        <v>157864000</v>
      </c>
      <c r="I250" s="115"/>
      <c r="J250" s="115">
        <f t="shared" ref="J250:J251" si="233">SUM(F250:I250)</f>
        <v>983739300</v>
      </c>
      <c r="K250" s="115">
        <f>C250+J250</f>
        <v>1815151300</v>
      </c>
      <c r="L250" s="115">
        <v>1815142350</v>
      </c>
      <c r="M250" s="115">
        <v>1815142350</v>
      </c>
      <c r="N250" s="272">
        <f>L250-M250</f>
        <v>0</v>
      </c>
      <c r="O250" s="272"/>
      <c r="P250" s="272"/>
      <c r="Q250" s="272">
        <f t="shared" ref="Q250:Q251" si="234">SUBTOTAL(9,N250:P250)</f>
        <v>0</v>
      </c>
      <c r="R250" s="115">
        <f>K250-M250-Q250</f>
        <v>8950</v>
      </c>
    </row>
    <row r="251" spans="1:18">
      <c r="A251" s="20" t="s">
        <v>1477</v>
      </c>
      <c r="B251" s="21" t="s">
        <v>1516</v>
      </c>
      <c r="C251" s="242">
        <v>0</v>
      </c>
      <c r="D251" s="242"/>
      <c r="E251" s="242"/>
      <c r="F251" s="242"/>
      <c r="G251" s="242">
        <v>28782700</v>
      </c>
      <c r="H251" s="242"/>
      <c r="I251" s="242"/>
      <c r="J251" s="115">
        <f t="shared" si="233"/>
        <v>28782700</v>
      </c>
      <c r="K251" s="115">
        <f>C251+J251</f>
        <v>28782700</v>
      </c>
      <c r="L251" s="242">
        <v>28782700</v>
      </c>
      <c r="M251" s="242">
        <v>28782700</v>
      </c>
      <c r="N251" s="272">
        <f>L251-M251</f>
        <v>0</v>
      </c>
      <c r="O251" s="243"/>
      <c r="P251" s="243"/>
      <c r="Q251" s="272">
        <f t="shared" si="234"/>
        <v>0</v>
      </c>
      <c r="R251" s="115">
        <f>K251-M251-Q251</f>
        <v>0</v>
      </c>
    </row>
    <row r="252" spans="1:18">
      <c r="A252" s="11" t="s">
        <v>1</v>
      </c>
      <c r="B252" s="11" t="s">
        <v>1517</v>
      </c>
      <c r="C252" s="117">
        <f t="shared" ref="C252:R252" si="235">SUM(C253,C332)</f>
        <v>80140323440</v>
      </c>
      <c r="D252" s="117">
        <f t="shared" si="235"/>
        <v>0</v>
      </c>
      <c r="E252" s="117">
        <f t="shared" si="235"/>
        <v>0</v>
      </c>
      <c r="F252" s="117">
        <f t="shared" si="235"/>
        <v>0</v>
      </c>
      <c r="G252" s="117">
        <f t="shared" si="235"/>
        <v>0</v>
      </c>
      <c r="H252" s="117">
        <f t="shared" si="235"/>
        <v>32445222820</v>
      </c>
      <c r="I252" s="117">
        <f t="shared" si="235"/>
        <v>-626826390</v>
      </c>
      <c r="J252" s="117">
        <f t="shared" si="235"/>
        <v>31818396430</v>
      </c>
      <c r="K252" s="117">
        <f t="shared" si="235"/>
        <v>111775719340</v>
      </c>
      <c r="L252" s="117">
        <f t="shared" si="235"/>
        <v>109929493938</v>
      </c>
      <c r="M252" s="117">
        <f t="shared" si="235"/>
        <v>98719829684</v>
      </c>
      <c r="N252" s="117">
        <f t="shared" si="235"/>
        <v>11209664254</v>
      </c>
      <c r="O252" s="117">
        <f t="shared" si="235"/>
        <v>0</v>
      </c>
      <c r="P252" s="117">
        <f t="shared" si="235"/>
        <v>0</v>
      </c>
      <c r="Q252" s="117">
        <f t="shared" si="235"/>
        <v>11209664254</v>
      </c>
      <c r="R252" s="117">
        <f t="shared" si="235"/>
        <v>1846225402</v>
      </c>
    </row>
    <row r="253" spans="1:18">
      <c r="A253" s="12" t="s">
        <v>2</v>
      </c>
      <c r="B253" s="12" t="s">
        <v>1518</v>
      </c>
      <c r="C253" s="119">
        <f>SUM(C254,C260,C272,C301,C306,C309,C319,C325)</f>
        <v>79488436440</v>
      </c>
      <c r="D253" s="119">
        <f t="shared" ref="D253:J253" si="236">SUM(D254,D260,D272,D301,D306,D309,D319,D325)</f>
        <v>0</v>
      </c>
      <c r="E253" s="119">
        <f t="shared" si="236"/>
        <v>0</v>
      </c>
      <c r="F253" s="119">
        <f t="shared" si="236"/>
        <v>0</v>
      </c>
      <c r="G253" s="119">
        <f t="shared" si="236"/>
        <v>0</v>
      </c>
      <c r="H253" s="119">
        <f t="shared" si="236"/>
        <v>32445222820</v>
      </c>
      <c r="I253" s="119">
        <f t="shared" si="236"/>
        <v>-626826390</v>
      </c>
      <c r="J253" s="119">
        <f t="shared" si="236"/>
        <v>31818396430</v>
      </c>
      <c r="K253" s="119">
        <f t="shared" ref="K253:R253" si="237">SUM(K254,K260,K272,K301,K306,K309,K319,K325)</f>
        <v>111306832570</v>
      </c>
      <c r="L253" s="119">
        <f t="shared" si="237"/>
        <v>109460607168</v>
      </c>
      <c r="M253" s="119">
        <f t="shared" si="237"/>
        <v>98250942914</v>
      </c>
      <c r="N253" s="119">
        <f t="shared" si="237"/>
        <v>11209664254</v>
      </c>
      <c r="O253" s="119">
        <f t="shared" si="237"/>
        <v>0</v>
      </c>
      <c r="P253" s="119">
        <f t="shared" si="237"/>
        <v>0</v>
      </c>
      <c r="Q253" s="119">
        <f t="shared" si="237"/>
        <v>11209664254</v>
      </c>
      <c r="R253" s="119">
        <f t="shared" si="237"/>
        <v>1846225402</v>
      </c>
    </row>
    <row r="254" spans="1:18">
      <c r="A254" s="13" t="s">
        <v>3</v>
      </c>
      <c r="B254" s="13" t="s">
        <v>1519</v>
      </c>
      <c r="C254" s="120">
        <f>SUM(C255,C258)</f>
        <v>54220746000</v>
      </c>
      <c r="D254" s="120">
        <f t="shared" ref="D254:J254" si="238">SUM(D255,D258)</f>
        <v>0</v>
      </c>
      <c r="E254" s="120">
        <f t="shared" si="238"/>
        <v>0</v>
      </c>
      <c r="F254" s="120">
        <f t="shared" si="238"/>
        <v>-5880000</v>
      </c>
      <c r="G254" s="120">
        <f t="shared" si="238"/>
        <v>0</v>
      </c>
      <c r="H254" s="120">
        <f t="shared" si="238"/>
        <v>13078899260</v>
      </c>
      <c r="I254" s="120">
        <f t="shared" si="238"/>
        <v>0</v>
      </c>
      <c r="J254" s="120">
        <f t="shared" si="238"/>
        <v>13073019260</v>
      </c>
      <c r="K254" s="120">
        <f t="shared" ref="K254:R254" si="239">SUM(K255,K258)</f>
        <v>67293765260</v>
      </c>
      <c r="L254" s="120">
        <f t="shared" si="239"/>
        <v>67286951700</v>
      </c>
      <c r="M254" s="120">
        <f t="shared" si="239"/>
        <v>67286951700</v>
      </c>
      <c r="N254" s="120">
        <f t="shared" si="239"/>
        <v>0</v>
      </c>
      <c r="O254" s="120">
        <f t="shared" si="239"/>
        <v>0</v>
      </c>
      <c r="P254" s="120">
        <f t="shared" si="239"/>
        <v>0</v>
      </c>
      <c r="Q254" s="120">
        <f t="shared" si="239"/>
        <v>0</v>
      </c>
      <c r="R254" s="120">
        <f t="shared" si="239"/>
        <v>6813560</v>
      </c>
    </row>
    <row r="255" spans="1:18">
      <c r="A255" s="14" t="s">
        <v>16</v>
      </c>
      <c r="B255" s="14" t="s">
        <v>1520</v>
      </c>
      <c r="C255" s="173">
        <f>SUM(C256:C257)</f>
        <v>54220746000</v>
      </c>
      <c r="D255" s="173">
        <f t="shared" ref="D255:J255" si="240">SUM(D256:D257)</f>
        <v>0</v>
      </c>
      <c r="E255" s="173">
        <f t="shared" si="240"/>
        <v>0</v>
      </c>
      <c r="F255" s="173">
        <f t="shared" si="240"/>
        <v>-5880000</v>
      </c>
      <c r="G255" s="173">
        <f t="shared" si="240"/>
        <v>0</v>
      </c>
      <c r="H255" s="173">
        <f t="shared" si="240"/>
        <v>13078899260</v>
      </c>
      <c r="I255" s="173">
        <f t="shared" si="240"/>
        <v>0</v>
      </c>
      <c r="J255" s="173">
        <f t="shared" si="240"/>
        <v>13073019260</v>
      </c>
      <c r="K255" s="173">
        <f t="shared" ref="K255:R255" si="241">SUM(K256:K257)</f>
        <v>67293765260</v>
      </c>
      <c r="L255" s="173">
        <f t="shared" si="241"/>
        <v>67286951700</v>
      </c>
      <c r="M255" s="173">
        <f t="shared" si="241"/>
        <v>67286951700</v>
      </c>
      <c r="N255" s="173">
        <f t="shared" si="241"/>
        <v>0</v>
      </c>
      <c r="O255" s="173">
        <f t="shared" si="241"/>
        <v>0</v>
      </c>
      <c r="P255" s="173">
        <f t="shared" si="241"/>
        <v>0</v>
      </c>
      <c r="Q255" s="173">
        <f t="shared" si="241"/>
        <v>0</v>
      </c>
      <c r="R255" s="173">
        <f t="shared" si="241"/>
        <v>6813560</v>
      </c>
    </row>
    <row r="256" spans="1:18">
      <c r="A256" s="9" t="s">
        <v>1477</v>
      </c>
      <c r="B256" s="9" t="s">
        <v>1521</v>
      </c>
      <c r="C256" s="547">
        <f>54100703260-178899260</f>
        <v>53921804000</v>
      </c>
      <c r="D256" s="115"/>
      <c r="E256" s="115"/>
      <c r="F256" s="115">
        <v>36504000</v>
      </c>
      <c r="G256" s="115"/>
      <c r="H256" s="547">
        <f>12900000000+178899260</f>
        <v>13078899260</v>
      </c>
      <c r="I256" s="115"/>
      <c r="J256" s="115">
        <f t="shared" ref="J256:J257" si="242">SUM(F256:I256)</f>
        <v>13115403260</v>
      </c>
      <c r="K256" s="115">
        <f>C256+J256</f>
        <v>67037207260</v>
      </c>
      <c r="L256" s="115">
        <v>67030983140</v>
      </c>
      <c r="M256" s="115">
        <v>67030983140</v>
      </c>
      <c r="N256" s="272">
        <f>L256-M256</f>
        <v>0</v>
      </c>
      <c r="O256" s="115"/>
      <c r="P256" s="115"/>
      <c r="Q256" s="272">
        <f t="shared" ref="Q256:Q257" si="243">SUBTOTAL(9,N256:P256)</f>
        <v>0</v>
      </c>
      <c r="R256" s="115">
        <f>K256-M256-Q256</f>
        <v>6224120</v>
      </c>
    </row>
    <row r="257" spans="1:18">
      <c r="A257" s="9" t="s">
        <v>1477</v>
      </c>
      <c r="B257" s="9" t="s">
        <v>1607</v>
      </c>
      <c r="C257" s="115">
        <v>298942000</v>
      </c>
      <c r="D257" s="115"/>
      <c r="E257" s="115"/>
      <c r="F257" s="115">
        <v>-42384000</v>
      </c>
      <c r="G257" s="115"/>
      <c r="H257" s="115"/>
      <c r="I257" s="115"/>
      <c r="J257" s="115">
        <f t="shared" si="242"/>
        <v>-42384000</v>
      </c>
      <c r="K257" s="115">
        <f>C257+J257</f>
        <v>256558000</v>
      </c>
      <c r="L257" s="115">
        <v>255968560</v>
      </c>
      <c r="M257" s="115">
        <v>255968560</v>
      </c>
      <c r="N257" s="272">
        <f>L257-M257</f>
        <v>0</v>
      </c>
      <c r="O257" s="115"/>
      <c r="P257" s="115"/>
      <c r="Q257" s="272">
        <f t="shared" si="243"/>
        <v>0</v>
      </c>
      <c r="R257" s="115">
        <f>K257-M257-Q257</f>
        <v>589440</v>
      </c>
    </row>
    <row r="258" spans="1:18">
      <c r="A258" s="14" t="s">
        <v>16</v>
      </c>
      <c r="B258" s="14" t="s">
        <v>1479</v>
      </c>
      <c r="C258" s="173">
        <f t="shared" ref="C258:R258" si="244">SUM(C259)</f>
        <v>0</v>
      </c>
      <c r="D258" s="173">
        <f t="shared" si="244"/>
        <v>0</v>
      </c>
      <c r="E258" s="173">
        <f t="shared" si="244"/>
        <v>0</v>
      </c>
      <c r="F258" s="173">
        <f t="shared" si="244"/>
        <v>0</v>
      </c>
      <c r="G258" s="173">
        <f t="shared" si="244"/>
        <v>0</v>
      </c>
      <c r="H258" s="173">
        <f t="shared" si="244"/>
        <v>0</v>
      </c>
      <c r="I258" s="173">
        <f t="shared" si="244"/>
        <v>0</v>
      </c>
      <c r="J258" s="173">
        <f t="shared" si="244"/>
        <v>0</v>
      </c>
      <c r="K258" s="173">
        <f t="shared" si="244"/>
        <v>0</v>
      </c>
      <c r="L258" s="173">
        <f t="shared" si="244"/>
        <v>0</v>
      </c>
      <c r="M258" s="173">
        <f t="shared" si="244"/>
        <v>0</v>
      </c>
      <c r="N258" s="173">
        <f t="shared" si="244"/>
        <v>0</v>
      </c>
      <c r="O258" s="173">
        <f t="shared" si="244"/>
        <v>0</v>
      </c>
      <c r="P258" s="173">
        <f t="shared" si="244"/>
        <v>0</v>
      </c>
      <c r="Q258" s="173">
        <f t="shared" si="244"/>
        <v>0</v>
      </c>
      <c r="R258" s="173">
        <f t="shared" si="244"/>
        <v>0</v>
      </c>
    </row>
    <row r="259" spans="1:18">
      <c r="A259" s="9" t="s">
        <v>1477</v>
      </c>
      <c r="B259" s="9" t="s">
        <v>1479</v>
      </c>
      <c r="C259" s="115">
        <v>0</v>
      </c>
      <c r="D259" s="115"/>
      <c r="E259" s="115"/>
      <c r="F259" s="115"/>
      <c r="G259" s="115"/>
      <c r="H259" s="115"/>
      <c r="I259" s="115"/>
      <c r="J259" s="115">
        <f>SUM(F259:I259)</f>
        <v>0</v>
      </c>
      <c r="K259" s="115">
        <f>C259+J259</f>
        <v>0</v>
      </c>
      <c r="L259" s="115">
        <v>0</v>
      </c>
      <c r="M259" s="115"/>
      <c r="N259" s="272">
        <f>L259-M259</f>
        <v>0</v>
      </c>
      <c r="O259" s="115"/>
      <c r="P259" s="115"/>
      <c r="Q259" s="272">
        <f>SUBTOTAL(9,N259:P259)</f>
        <v>0</v>
      </c>
      <c r="R259" s="115">
        <f>K259-M259-Q259</f>
        <v>0</v>
      </c>
    </row>
    <row r="260" spans="1:18">
      <c r="A260" s="13" t="s">
        <v>3</v>
      </c>
      <c r="B260" s="13" t="s">
        <v>1522</v>
      </c>
      <c r="C260" s="120">
        <f>SUM(C261,C263,C265,C268,C270)</f>
        <v>1041105000</v>
      </c>
      <c r="D260" s="120">
        <f t="shared" ref="D260:J260" si="245">SUM(D261,D263,D265,D268,D270)</f>
        <v>0</v>
      </c>
      <c r="E260" s="120">
        <f t="shared" si="245"/>
        <v>0</v>
      </c>
      <c r="F260" s="120">
        <f t="shared" si="245"/>
        <v>16486000</v>
      </c>
      <c r="G260" s="120">
        <f t="shared" si="245"/>
        <v>0</v>
      </c>
      <c r="H260" s="120">
        <f t="shared" si="245"/>
        <v>75855000</v>
      </c>
      <c r="I260" s="120">
        <f t="shared" si="245"/>
        <v>0</v>
      </c>
      <c r="J260" s="120">
        <f t="shared" si="245"/>
        <v>92341000</v>
      </c>
      <c r="K260" s="120">
        <f t="shared" ref="K260:R260" si="246">SUM(K261,K263,K265,K268,K270)</f>
        <v>1133446000</v>
      </c>
      <c r="L260" s="120">
        <f t="shared" si="246"/>
        <v>1093792960</v>
      </c>
      <c r="M260" s="120">
        <f t="shared" si="246"/>
        <v>1093792960</v>
      </c>
      <c r="N260" s="120">
        <f t="shared" si="246"/>
        <v>0</v>
      </c>
      <c r="O260" s="120">
        <f t="shared" si="246"/>
        <v>0</v>
      </c>
      <c r="P260" s="120">
        <f t="shared" si="246"/>
        <v>0</v>
      </c>
      <c r="Q260" s="120">
        <f t="shared" si="246"/>
        <v>0</v>
      </c>
      <c r="R260" s="120">
        <f t="shared" si="246"/>
        <v>39653040</v>
      </c>
    </row>
    <row r="261" spans="1:18">
      <c r="A261" s="14" t="s">
        <v>16</v>
      </c>
      <c r="B261" s="14" t="s">
        <v>1520</v>
      </c>
      <c r="C261" s="173">
        <f t="shared" ref="C261:R261" si="247">SUM(C262)</f>
        <v>42050000</v>
      </c>
      <c r="D261" s="173">
        <f t="shared" si="247"/>
        <v>0</v>
      </c>
      <c r="E261" s="173">
        <f t="shared" si="247"/>
        <v>0</v>
      </c>
      <c r="F261" s="173">
        <f t="shared" si="247"/>
        <v>0</v>
      </c>
      <c r="G261" s="173">
        <f t="shared" si="247"/>
        <v>0</v>
      </c>
      <c r="H261" s="173">
        <f t="shared" si="247"/>
        <v>132600</v>
      </c>
      <c r="I261" s="173">
        <f t="shared" si="247"/>
        <v>0</v>
      </c>
      <c r="J261" s="173">
        <f t="shared" si="247"/>
        <v>132600</v>
      </c>
      <c r="K261" s="173">
        <f t="shared" si="247"/>
        <v>42182600</v>
      </c>
      <c r="L261" s="173">
        <f t="shared" si="247"/>
        <v>42182600</v>
      </c>
      <c r="M261" s="173">
        <f t="shared" si="247"/>
        <v>42182600</v>
      </c>
      <c r="N261" s="173">
        <f t="shared" si="247"/>
        <v>0</v>
      </c>
      <c r="O261" s="173">
        <f t="shared" si="247"/>
        <v>0</v>
      </c>
      <c r="P261" s="173">
        <f t="shared" si="247"/>
        <v>0</v>
      </c>
      <c r="Q261" s="173">
        <f t="shared" si="247"/>
        <v>0</v>
      </c>
      <c r="R261" s="173">
        <f t="shared" si="247"/>
        <v>0</v>
      </c>
    </row>
    <row r="262" spans="1:18">
      <c r="A262" s="9" t="s">
        <v>1477</v>
      </c>
      <c r="B262" s="9" t="s">
        <v>1521</v>
      </c>
      <c r="C262" s="547">
        <f>42182600-132600</f>
        <v>42050000</v>
      </c>
      <c r="D262" s="115"/>
      <c r="E262" s="115"/>
      <c r="F262" s="115"/>
      <c r="G262" s="115"/>
      <c r="H262" s="547">
        <v>132600</v>
      </c>
      <c r="I262" s="115"/>
      <c r="J262" s="115">
        <f>SUM(F262:I262)</f>
        <v>132600</v>
      </c>
      <c r="K262" s="115">
        <f>C262+J262</f>
        <v>42182600</v>
      </c>
      <c r="L262" s="115">
        <v>42182600</v>
      </c>
      <c r="M262" s="115">
        <v>42182600</v>
      </c>
      <c r="N262" s="272">
        <f>L262-M262</f>
        <v>0</v>
      </c>
      <c r="O262" s="115"/>
      <c r="P262" s="115"/>
      <c r="Q262" s="272">
        <f>SUBTOTAL(9,N262:P262)</f>
        <v>0</v>
      </c>
      <c r="R262" s="115">
        <f>K262-M262-Q262</f>
        <v>0</v>
      </c>
    </row>
    <row r="263" spans="1:18">
      <c r="A263" s="14" t="s">
        <v>16</v>
      </c>
      <c r="B263" s="14" t="s">
        <v>1505</v>
      </c>
      <c r="C263" s="173">
        <f t="shared" ref="C263:R263" si="248">SUM(C264)</f>
        <v>18300000</v>
      </c>
      <c r="D263" s="173">
        <f t="shared" si="248"/>
        <v>0</v>
      </c>
      <c r="E263" s="173">
        <f t="shared" si="248"/>
        <v>0</v>
      </c>
      <c r="F263" s="173">
        <f t="shared" si="248"/>
        <v>-8434000</v>
      </c>
      <c r="G263" s="173">
        <f t="shared" si="248"/>
        <v>0</v>
      </c>
      <c r="H263" s="173">
        <f t="shared" si="248"/>
        <v>4000000</v>
      </c>
      <c r="I263" s="173">
        <f t="shared" si="248"/>
        <v>0</v>
      </c>
      <c r="J263" s="173">
        <f t="shared" si="248"/>
        <v>-4434000</v>
      </c>
      <c r="K263" s="173">
        <f t="shared" si="248"/>
        <v>13866000</v>
      </c>
      <c r="L263" s="173">
        <f t="shared" si="248"/>
        <v>9865910</v>
      </c>
      <c r="M263" s="173">
        <f t="shared" si="248"/>
        <v>9865910</v>
      </c>
      <c r="N263" s="173">
        <f t="shared" si="248"/>
        <v>0</v>
      </c>
      <c r="O263" s="173">
        <f t="shared" si="248"/>
        <v>0</v>
      </c>
      <c r="P263" s="173">
        <f t="shared" si="248"/>
        <v>0</v>
      </c>
      <c r="Q263" s="173">
        <f t="shared" si="248"/>
        <v>0</v>
      </c>
      <c r="R263" s="173">
        <f t="shared" si="248"/>
        <v>4000090</v>
      </c>
    </row>
    <row r="264" spans="1:18">
      <c r="A264" s="9" t="s">
        <v>1477</v>
      </c>
      <c r="B264" s="9" t="s">
        <v>1505</v>
      </c>
      <c r="C264" s="115">
        <v>18300000</v>
      </c>
      <c r="D264" s="115"/>
      <c r="E264" s="115"/>
      <c r="F264" s="115">
        <v>-8434000</v>
      </c>
      <c r="G264" s="115"/>
      <c r="H264" s="115">
        <v>4000000</v>
      </c>
      <c r="I264" s="115"/>
      <c r="J264" s="115">
        <f>SUM(F264:I264)</f>
        <v>-4434000</v>
      </c>
      <c r="K264" s="115">
        <f>C264+J264</f>
        <v>13866000</v>
      </c>
      <c r="L264" s="115">
        <v>9865910</v>
      </c>
      <c r="M264" s="115">
        <v>9865910</v>
      </c>
      <c r="N264" s="272">
        <f>L264-M264</f>
        <v>0</v>
      </c>
      <c r="O264" s="115"/>
      <c r="P264" s="115"/>
      <c r="Q264" s="272">
        <f>SUBTOTAL(9,N264:P264)</f>
        <v>0</v>
      </c>
      <c r="R264" s="115">
        <f>K264-M264-Q264</f>
        <v>4000090</v>
      </c>
    </row>
    <row r="265" spans="1:18">
      <c r="A265" s="14" t="s">
        <v>16</v>
      </c>
      <c r="B265" s="14" t="s">
        <v>1476</v>
      </c>
      <c r="C265" s="173">
        <f>SUM(C266:C267)</f>
        <v>873840000</v>
      </c>
      <c r="D265" s="173">
        <f t="shared" ref="D265:J265" si="249">SUM(D266:D267)</f>
        <v>0</v>
      </c>
      <c r="E265" s="173">
        <f t="shared" si="249"/>
        <v>0</v>
      </c>
      <c r="F265" s="173">
        <f t="shared" si="249"/>
        <v>28600000</v>
      </c>
      <c r="G265" s="173">
        <f t="shared" si="249"/>
        <v>0</v>
      </c>
      <c r="H265" s="173">
        <f t="shared" si="249"/>
        <v>45976170</v>
      </c>
      <c r="I265" s="173">
        <f t="shared" si="249"/>
        <v>0</v>
      </c>
      <c r="J265" s="173">
        <f t="shared" si="249"/>
        <v>74576170</v>
      </c>
      <c r="K265" s="173">
        <f t="shared" ref="K265:R265" si="250">SUM(K266:K267)</f>
        <v>948416170</v>
      </c>
      <c r="L265" s="173">
        <f t="shared" si="250"/>
        <v>924723350</v>
      </c>
      <c r="M265" s="173">
        <f t="shared" si="250"/>
        <v>924723350</v>
      </c>
      <c r="N265" s="173">
        <f t="shared" si="250"/>
        <v>0</v>
      </c>
      <c r="O265" s="173">
        <f t="shared" si="250"/>
        <v>0</v>
      </c>
      <c r="P265" s="173">
        <f t="shared" si="250"/>
        <v>0</v>
      </c>
      <c r="Q265" s="173">
        <f t="shared" si="250"/>
        <v>0</v>
      </c>
      <c r="R265" s="173">
        <f t="shared" si="250"/>
        <v>23692820</v>
      </c>
    </row>
    <row r="266" spans="1:18">
      <c r="A266" s="9" t="s">
        <v>1477</v>
      </c>
      <c r="B266" s="9" t="s">
        <v>1523</v>
      </c>
      <c r="C266" s="547">
        <f>70870000+4970000</f>
        <v>75840000</v>
      </c>
      <c r="D266" s="115"/>
      <c r="E266" s="115"/>
      <c r="F266" s="115">
        <v>-17280000</v>
      </c>
      <c r="G266" s="115"/>
      <c r="H266" s="547">
        <f>10000000-4970000</f>
        <v>5030000</v>
      </c>
      <c r="I266" s="115"/>
      <c r="J266" s="115">
        <f t="shared" ref="J266:J267" si="251">SUM(F266:I266)</f>
        <v>-12250000</v>
      </c>
      <c r="K266" s="115">
        <f>C266+J266</f>
        <v>63590000</v>
      </c>
      <c r="L266" s="115">
        <v>57190000</v>
      </c>
      <c r="M266" s="115">
        <v>57190000</v>
      </c>
      <c r="N266" s="272">
        <f>L266-M266</f>
        <v>0</v>
      </c>
      <c r="O266" s="115"/>
      <c r="P266" s="115"/>
      <c r="Q266" s="272">
        <f t="shared" ref="Q266:Q267" si="252">SUBTOTAL(9,N266:P266)</f>
        <v>0</v>
      </c>
      <c r="R266" s="115">
        <f>K266-M266-Q266</f>
        <v>6400000</v>
      </c>
    </row>
    <row r="267" spans="1:18">
      <c r="A267" s="9" t="s">
        <v>1477</v>
      </c>
      <c r="B267" s="9" t="s">
        <v>1524</v>
      </c>
      <c r="C267" s="547">
        <f>528946170+269053830</f>
        <v>798000000</v>
      </c>
      <c r="D267" s="115"/>
      <c r="E267" s="115"/>
      <c r="F267" s="115">
        <v>45880000</v>
      </c>
      <c r="G267" s="115"/>
      <c r="H267" s="547">
        <f>310000000-269053830</f>
        <v>40946170</v>
      </c>
      <c r="I267" s="115"/>
      <c r="J267" s="115">
        <f t="shared" si="251"/>
        <v>86826170</v>
      </c>
      <c r="K267" s="115">
        <f>C267+J267</f>
        <v>884826170</v>
      </c>
      <c r="L267" s="115">
        <v>867533350</v>
      </c>
      <c r="M267" s="115">
        <v>867533350</v>
      </c>
      <c r="N267" s="272">
        <f>L267-M267</f>
        <v>0</v>
      </c>
      <c r="O267" s="115"/>
      <c r="P267" s="115"/>
      <c r="Q267" s="272">
        <f t="shared" si="252"/>
        <v>0</v>
      </c>
      <c r="R267" s="115">
        <f>K267-M267-Q267</f>
        <v>17292820</v>
      </c>
    </row>
    <row r="268" spans="1:18">
      <c r="A268" s="14" t="s">
        <v>16</v>
      </c>
      <c r="B268" s="14" t="s">
        <v>1479</v>
      </c>
      <c r="C268" s="173">
        <f t="shared" ref="C268:R268" si="253">SUM(C269)</f>
        <v>46915000</v>
      </c>
      <c r="D268" s="173">
        <f t="shared" si="253"/>
        <v>0</v>
      </c>
      <c r="E268" s="173">
        <f t="shared" si="253"/>
        <v>0</v>
      </c>
      <c r="F268" s="173">
        <f t="shared" si="253"/>
        <v>-3680000</v>
      </c>
      <c r="G268" s="173">
        <f t="shared" si="253"/>
        <v>0</v>
      </c>
      <c r="H268" s="173">
        <f t="shared" si="253"/>
        <v>14746230</v>
      </c>
      <c r="I268" s="173">
        <f t="shared" si="253"/>
        <v>0</v>
      </c>
      <c r="J268" s="173">
        <f t="shared" si="253"/>
        <v>11066230</v>
      </c>
      <c r="K268" s="173">
        <f t="shared" si="253"/>
        <v>57981230</v>
      </c>
      <c r="L268" s="173">
        <f t="shared" si="253"/>
        <v>57021100</v>
      </c>
      <c r="M268" s="173">
        <f t="shared" si="253"/>
        <v>57021100</v>
      </c>
      <c r="N268" s="173">
        <f t="shared" si="253"/>
        <v>0</v>
      </c>
      <c r="O268" s="173">
        <f t="shared" si="253"/>
        <v>0</v>
      </c>
      <c r="P268" s="173">
        <f t="shared" si="253"/>
        <v>0</v>
      </c>
      <c r="Q268" s="173">
        <f t="shared" si="253"/>
        <v>0</v>
      </c>
      <c r="R268" s="173">
        <f t="shared" si="253"/>
        <v>960130</v>
      </c>
    </row>
    <row r="269" spans="1:18">
      <c r="A269" s="9" t="s">
        <v>1477</v>
      </c>
      <c r="B269" s="9" t="s">
        <v>1479</v>
      </c>
      <c r="C269" s="547">
        <f>51661230-4746230</f>
        <v>46915000</v>
      </c>
      <c r="D269" s="115"/>
      <c r="E269" s="115"/>
      <c r="F269" s="115">
        <v>-3680000</v>
      </c>
      <c r="G269" s="115"/>
      <c r="H269" s="547">
        <f>10000000+4746230</f>
        <v>14746230</v>
      </c>
      <c r="I269" s="115"/>
      <c r="J269" s="115">
        <f>SUM(F269:I269)</f>
        <v>11066230</v>
      </c>
      <c r="K269" s="115">
        <f>C269+J269</f>
        <v>57981230</v>
      </c>
      <c r="L269" s="115">
        <v>57021100</v>
      </c>
      <c r="M269" s="115">
        <v>57021100</v>
      </c>
      <c r="N269" s="272">
        <f>L269-M269</f>
        <v>0</v>
      </c>
      <c r="O269" s="115"/>
      <c r="P269" s="115"/>
      <c r="Q269" s="272">
        <f>SUBTOTAL(9,N269:P269)</f>
        <v>0</v>
      </c>
      <c r="R269" s="115">
        <f>K269-M269-Q269</f>
        <v>960130</v>
      </c>
    </row>
    <row r="270" spans="1:18">
      <c r="A270" s="14" t="s">
        <v>16</v>
      </c>
      <c r="B270" s="14" t="s">
        <v>1525</v>
      </c>
      <c r="C270" s="173">
        <f t="shared" ref="C270:R270" si="254">SUM(C271)</f>
        <v>60000000</v>
      </c>
      <c r="D270" s="173">
        <f t="shared" si="254"/>
        <v>0</v>
      </c>
      <c r="E270" s="173">
        <f t="shared" si="254"/>
        <v>0</v>
      </c>
      <c r="F270" s="173">
        <f t="shared" si="254"/>
        <v>0</v>
      </c>
      <c r="G270" s="173">
        <f t="shared" si="254"/>
        <v>0</v>
      </c>
      <c r="H270" s="173">
        <f t="shared" si="254"/>
        <v>11000000</v>
      </c>
      <c r="I270" s="173">
        <f t="shared" si="254"/>
        <v>0</v>
      </c>
      <c r="J270" s="173">
        <f t="shared" si="254"/>
        <v>11000000</v>
      </c>
      <c r="K270" s="173">
        <f t="shared" si="254"/>
        <v>71000000</v>
      </c>
      <c r="L270" s="173">
        <f t="shared" si="254"/>
        <v>60000000</v>
      </c>
      <c r="M270" s="173">
        <f t="shared" si="254"/>
        <v>60000000</v>
      </c>
      <c r="N270" s="173">
        <f t="shared" si="254"/>
        <v>0</v>
      </c>
      <c r="O270" s="173">
        <f t="shared" si="254"/>
        <v>0</v>
      </c>
      <c r="P270" s="173">
        <f t="shared" si="254"/>
        <v>0</v>
      </c>
      <c r="Q270" s="173">
        <f t="shared" si="254"/>
        <v>0</v>
      </c>
      <c r="R270" s="173">
        <f t="shared" si="254"/>
        <v>11000000</v>
      </c>
    </row>
    <row r="271" spans="1:18">
      <c r="A271" s="9" t="s">
        <v>1477</v>
      </c>
      <c r="B271" s="9" t="s">
        <v>1525</v>
      </c>
      <c r="C271" s="115">
        <v>60000000</v>
      </c>
      <c r="D271" s="115"/>
      <c r="E271" s="115"/>
      <c r="F271" s="115"/>
      <c r="G271" s="115"/>
      <c r="H271" s="115">
        <v>11000000</v>
      </c>
      <c r="I271" s="115"/>
      <c r="J271" s="115">
        <f>SUM(F271:I271)</f>
        <v>11000000</v>
      </c>
      <c r="K271" s="115">
        <f>C271+J271</f>
        <v>71000000</v>
      </c>
      <c r="L271" s="115">
        <v>60000000</v>
      </c>
      <c r="M271" s="115">
        <v>60000000</v>
      </c>
      <c r="N271" s="272">
        <f>L271-M271</f>
        <v>0</v>
      </c>
      <c r="O271" s="115"/>
      <c r="P271" s="115"/>
      <c r="Q271" s="272">
        <f>SUBTOTAL(9,N271:P271)</f>
        <v>0</v>
      </c>
      <c r="R271" s="115">
        <f>K271-M271-Q271</f>
        <v>11000000</v>
      </c>
    </row>
    <row r="272" spans="1:18">
      <c r="A272" s="13" t="s">
        <v>3</v>
      </c>
      <c r="B272" s="13" t="s">
        <v>1526</v>
      </c>
      <c r="C272" s="120">
        <f>SUM(C273,C276,C279,C281,C283,C285,C288,C290,C292,C294,C299)</f>
        <v>3794767300</v>
      </c>
      <c r="D272" s="120">
        <f t="shared" ref="D272:J272" si="255">SUM(D273,D276,D279,D281,D283,D285,D288,D290,D292,D294,D299)</f>
        <v>0</v>
      </c>
      <c r="E272" s="120">
        <f t="shared" si="255"/>
        <v>0</v>
      </c>
      <c r="F272" s="120">
        <f t="shared" si="255"/>
        <v>58954000</v>
      </c>
      <c r="G272" s="120">
        <f t="shared" si="255"/>
        <v>0</v>
      </c>
      <c r="H272" s="120">
        <f t="shared" si="255"/>
        <v>1179443690</v>
      </c>
      <c r="I272" s="120">
        <f t="shared" si="255"/>
        <v>-626826390</v>
      </c>
      <c r="J272" s="120">
        <f t="shared" si="255"/>
        <v>611571300</v>
      </c>
      <c r="K272" s="120">
        <v>4406338300</v>
      </c>
      <c r="L272" s="273">
        <f t="shared" ref="L272:R272" si="256">SUM(L273,L276,L279,L281,L283,L285,L288,L290,L292,L294,L299)</f>
        <v>4239794744</v>
      </c>
      <c r="M272" s="273">
        <f t="shared" si="256"/>
        <v>4239794744</v>
      </c>
      <c r="N272" s="273">
        <f t="shared" si="256"/>
        <v>0</v>
      </c>
      <c r="O272" s="273">
        <f t="shared" si="256"/>
        <v>0</v>
      </c>
      <c r="P272" s="273">
        <f t="shared" si="256"/>
        <v>0</v>
      </c>
      <c r="Q272" s="273">
        <f t="shared" si="256"/>
        <v>0</v>
      </c>
      <c r="R272" s="273">
        <f t="shared" si="256"/>
        <v>166543556</v>
      </c>
    </row>
    <row r="273" spans="1:18">
      <c r="A273" s="14" t="s">
        <v>16</v>
      </c>
      <c r="B273" s="14" t="s">
        <v>1476</v>
      </c>
      <c r="C273" s="173">
        <f>SUM(C274:C275)</f>
        <v>47053770</v>
      </c>
      <c r="D273" s="173">
        <f t="shared" ref="D273:P273" si="257">SUM(D274:D275)</f>
        <v>0</v>
      </c>
      <c r="E273" s="173">
        <f t="shared" si="257"/>
        <v>0</v>
      </c>
      <c r="F273" s="173">
        <f t="shared" si="257"/>
        <v>0</v>
      </c>
      <c r="G273" s="173">
        <f t="shared" si="257"/>
        <v>0</v>
      </c>
      <c r="H273" s="173">
        <f t="shared" si="257"/>
        <v>0</v>
      </c>
      <c r="I273" s="173">
        <f t="shared" si="257"/>
        <v>-14453340</v>
      </c>
      <c r="J273" s="173">
        <f t="shared" si="257"/>
        <v>-14453340</v>
      </c>
      <c r="K273" s="173">
        <f t="shared" si="257"/>
        <v>32600430</v>
      </c>
      <c r="L273" s="173">
        <f t="shared" si="257"/>
        <v>32600430</v>
      </c>
      <c r="M273" s="173">
        <f t="shared" si="257"/>
        <v>32600430</v>
      </c>
      <c r="N273" s="173">
        <f t="shared" si="257"/>
        <v>0</v>
      </c>
      <c r="O273" s="173">
        <f t="shared" si="257"/>
        <v>0</v>
      </c>
      <c r="P273" s="173">
        <f t="shared" si="257"/>
        <v>0</v>
      </c>
      <c r="Q273" s="173">
        <f t="shared" ref="Q273:R273" si="258">SUM(Q274:Q275)</f>
        <v>0</v>
      </c>
      <c r="R273" s="173">
        <f t="shared" si="258"/>
        <v>0</v>
      </c>
    </row>
    <row r="274" spans="1:18">
      <c r="A274" s="9" t="s">
        <v>1477</v>
      </c>
      <c r="B274" s="9" t="s">
        <v>1527</v>
      </c>
      <c r="C274" s="115">
        <v>11000000</v>
      </c>
      <c r="D274" s="115"/>
      <c r="E274" s="115"/>
      <c r="F274" s="115"/>
      <c r="G274" s="115"/>
      <c r="H274" s="115"/>
      <c r="I274" s="115">
        <v>-11000000</v>
      </c>
      <c r="J274" s="115">
        <f t="shared" ref="J274:J275" si="259">SUM(F274:I274)</f>
        <v>-11000000</v>
      </c>
      <c r="K274" s="115">
        <v>0</v>
      </c>
      <c r="L274" s="115">
        <v>0</v>
      </c>
      <c r="M274" s="115"/>
      <c r="N274" s="272">
        <f>L274-M274</f>
        <v>0</v>
      </c>
      <c r="O274" s="115"/>
      <c r="P274" s="115"/>
      <c r="Q274" s="272">
        <f t="shared" ref="Q274:Q275" si="260">SUBTOTAL(9,N274:P274)</f>
        <v>0</v>
      </c>
      <c r="R274" s="115">
        <f>K274-M274-Q274</f>
        <v>0</v>
      </c>
    </row>
    <row r="275" spans="1:18">
      <c r="A275" s="9" t="s">
        <v>1477</v>
      </c>
      <c r="B275" s="15" t="s">
        <v>1478</v>
      </c>
      <c r="C275" s="115">
        <v>36053770</v>
      </c>
      <c r="D275" s="115"/>
      <c r="E275" s="115"/>
      <c r="F275" s="115"/>
      <c r="G275" s="115"/>
      <c r="H275" s="115"/>
      <c r="I275" s="115">
        <v>-3453340</v>
      </c>
      <c r="J275" s="115">
        <f t="shared" si="259"/>
        <v>-3453340</v>
      </c>
      <c r="K275" s="115">
        <v>32600430</v>
      </c>
      <c r="L275" s="115">
        <v>32600430</v>
      </c>
      <c r="M275" s="115">
        <v>32600430</v>
      </c>
      <c r="N275" s="272">
        <f>L275-M275</f>
        <v>0</v>
      </c>
      <c r="O275" s="115"/>
      <c r="P275" s="115"/>
      <c r="Q275" s="272">
        <f t="shared" si="260"/>
        <v>0</v>
      </c>
      <c r="R275" s="115">
        <f>K275-M275-Q275</f>
        <v>0</v>
      </c>
    </row>
    <row r="276" spans="1:18">
      <c r="A276" s="14" t="s">
        <v>16</v>
      </c>
      <c r="B276" s="14" t="s">
        <v>1528</v>
      </c>
      <c r="C276" s="173">
        <f>SUM(C277:C278)</f>
        <v>323500000</v>
      </c>
      <c r="D276" s="173">
        <f t="shared" ref="D276:J276" si="261">SUM(D277:D278)</f>
        <v>0</v>
      </c>
      <c r="E276" s="173">
        <f t="shared" si="261"/>
        <v>0</v>
      </c>
      <c r="F276" s="173">
        <f t="shared" si="261"/>
        <v>0</v>
      </c>
      <c r="G276" s="173">
        <f t="shared" si="261"/>
        <v>0</v>
      </c>
      <c r="H276" s="173">
        <f t="shared" si="261"/>
        <v>0</v>
      </c>
      <c r="I276" s="173">
        <f t="shared" si="261"/>
        <v>-26000000</v>
      </c>
      <c r="J276" s="173">
        <f t="shared" si="261"/>
        <v>-26000000</v>
      </c>
      <c r="K276" s="173">
        <v>297500000</v>
      </c>
      <c r="L276" s="173">
        <f t="shared" ref="L276:R276" si="262">SUM(L277:L278)</f>
        <v>297500000</v>
      </c>
      <c r="M276" s="173">
        <f t="shared" si="262"/>
        <v>297500000</v>
      </c>
      <c r="N276" s="173">
        <f t="shared" si="262"/>
        <v>0</v>
      </c>
      <c r="O276" s="173">
        <f t="shared" si="262"/>
        <v>0</v>
      </c>
      <c r="P276" s="173">
        <f t="shared" si="262"/>
        <v>0</v>
      </c>
      <c r="Q276" s="173">
        <f t="shared" si="262"/>
        <v>0</v>
      </c>
      <c r="R276" s="173">
        <f t="shared" si="262"/>
        <v>0</v>
      </c>
    </row>
    <row r="277" spans="1:18">
      <c r="A277" s="9" t="s">
        <v>1477</v>
      </c>
      <c r="B277" s="9" t="s">
        <v>1529</v>
      </c>
      <c r="C277" s="115">
        <v>297500000</v>
      </c>
      <c r="D277" s="115"/>
      <c r="E277" s="115"/>
      <c r="F277" s="115"/>
      <c r="G277" s="115"/>
      <c r="H277" s="115"/>
      <c r="I277" s="115"/>
      <c r="J277" s="115">
        <f t="shared" ref="J277:J278" si="263">SUM(F277:I277)</f>
        <v>0</v>
      </c>
      <c r="K277" s="115">
        <v>297500000</v>
      </c>
      <c r="L277" s="115">
        <v>297500000</v>
      </c>
      <c r="M277" s="115">
        <v>297500000</v>
      </c>
      <c r="N277" s="272">
        <f>L277-M277</f>
        <v>0</v>
      </c>
      <c r="O277" s="115"/>
      <c r="P277" s="115"/>
      <c r="Q277" s="272">
        <f t="shared" ref="Q277:Q278" si="264">SUBTOTAL(9,N277:P277)</f>
        <v>0</v>
      </c>
      <c r="R277" s="115">
        <f>K277-M277-Q277</f>
        <v>0</v>
      </c>
    </row>
    <row r="278" spans="1:18">
      <c r="A278" s="9" t="s">
        <v>1477</v>
      </c>
      <c r="B278" s="15" t="s">
        <v>1530</v>
      </c>
      <c r="C278" s="115">
        <v>26000000</v>
      </c>
      <c r="D278" s="115"/>
      <c r="E278" s="115"/>
      <c r="F278" s="115"/>
      <c r="G278" s="115"/>
      <c r="H278" s="115"/>
      <c r="I278" s="115">
        <v>-26000000</v>
      </c>
      <c r="J278" s="115">
        <f t="shared" si="263"/>
        <v>-26000000</v>
      </c>
      <c r="K278" s="115">
        <v>0</v>
      </c>
      <c r="L278" s="115">
        <v>0</v>
      </c>
      <c r="M278" s="115"/>
      <c r="N278" s="272">
        <f>L278-M278</f>
        <v>0</v>
      </c>
      <c r="O278" s="115"/>
      <c r="P278" s="115"/>
      <c r="Q278" s="272">
        <f t="shared" si="264"/>
        <v>0</v>
      </c>
      <c r="R278" s="115">
        <f>K278-M278-Q278</f>
        <v>0</v>
      </c>
    </row>
    <row r="279" spans="1:18">
      <c r="A279" s="14" t="s">
        <v>16</v>
      </c>
      <c r="B279" s="14" t="s">
        <v>1480</v>
      </c>
      <c r="C279" s="173">
        <v>116120000</v>
      </c>
      <c r="D279" s="173">
        <f t="shared" ref="D279:J279" si="265">SUM(D280)</f>
        <v>0</v>
      </c>
      <c r="E279" s="173">
        <f t="shared" si="265"/>
        <v>0</v>
      </c>
      <c r="F279" s="173">
        <f t="shared" si="265"/>
        <v>0</v>
      </c>
      <c r="G279" s="173">
        <f t="shared" si="265"/>
        <v>0</v>
      </c>
      <c r="H279" s="173">
        <f t="shared" si="265"/>
        <v>45500000</v>
      </c>
      <c r="I279" s="173">
        <f t="shared" si="265"/>
        <v>-51771240</v>
      </c>
      <c r="J279" s="173">
        <f t="shared" si="265"/>
        <v>-6271240</v>
      </c>
      <c r="K279" s="173">
        <v>109848760</v>
      </c>
      <c r="L279" s="173">
        <f t="shared" ref="L279:R279" si="266">SUM(L280)</f>
        <v>73258480</v>
      </c>
      <c r="M279" s="173">
        <f t="shared" si="266"/>
        <v>73258480</v>
      </c>
      <c r="N279" s="173">
        <f t="shared" si="266"/>
        <v>0</v>
      </c>
      <c r="O279" s="173">
        <f t="shared" si="266"/>
        <v>0</v>
      </c>
      <c r="P279" s="173">
        <f t="shared" si="266"/>
        <v>0</v>
      </c>
      <c r="Q279" s="173">
        <f t="shared" si="266"/>
        <v>0</v>
      </c>
      <c r="R279" s="173">
        <f t="shared" si="266"/>
        <v>36590280</v>
      </c>
    </row>
    <row r="280" spans="1:18">
      <c r="A280" s="9" t="s">
        <v>1477</v>
      </c>
      <c r="B280" s="9" t="s">
        <v>1482</v>
      </c>
      <c r="C280" s="115">
        <v>116120000</v>
      </c>
      <c r="D280" s="115"/>
      <c r="E280" s="115"/>
      <c r="F280" s="115"/>
      <c r="G280" s="115"/>
      <c r="H280" s="115">
        <v>45500000</v>
      </c>
      <c r="I280" s="115">
        <v>-51771240</v>
      </c>
      <c r="J280" s="115">
        <f>SUM(F280:I280)</f>
        <v>-6271240</v>
      </c>
      <c r="K280" s="115">
        <v>109848760</v>
      </c>
      <c r="L280" s="115">
        <v>73258480</v>
      </c>
      <c r="M280" s="115">
        <v>73258480</v>
      </c>
      <c r="N280" s="272">
        <f>L280-M280</f>
        <v>0</v>
      </c>
      <c r="O280" s="115"/>
      <c r="P280" s="115"/>
      <c r="Q280" s="272">
        <f>SUBTOTAL(9,N280:P280)</f>
        <v>0</v>
      </c>
      <c r="R280" s="115">
        <f>K280-M280-Q280</f>
        <v>36590280</v>
      </c>
    </row>
    <row r="281" spans="1:18">
      <c r="A281" s="14" t="s">
        <v>16</v>
      </c>
      <c r="B281" s="14" t="s">
        <v>1514</v>
      </c>
      <c r="C281" s="173">
        <f>C282</f>
        <v>677934510</v>
      </c>
      <c r="D281" s="173">
        <f t="shared" ref="D281:P281" si="267">D282</f>
        <v>0</v>
      </c>
      <c r="E281" s="173">
        <f t="shared" si="267"/>
        <v>0</v>
      </c>
      <c r="F281" s="173">
        <f t="shared" si="267"/>
        <v>33954000</v>
      </c>
      <c r="G281" s="173">
        <f t="shared" si="267"/>
        <v>0</v>
      </c>
      <c r="H281" s="173">
        <f t="shared" si="267"/>
        <v>626023790</v>
      </c>
      <c r="I281" s="173">
        <f t="shared" si="267"/>
        <v>93555800</v>
      </c>
      <c r="J281" s="173">
        <f t="shared" si="267"/>
        <v>753533590</v>
      </c>
      <c r="K281" s="173">
        <f t="shared" si="267"/>
        <v>1431467800</v>
      </c>
      <c r="L281" s="173">
        <f t="shared" si="267"/>
        <v>1357800120</v>
      </c>
      <c r="M281" s="173">
        <f t="shared" si="267"/>
        <v>1357800120</v>
      </c>
      <c r="N281" s="173">
        <f t="shared" si="267"/>
        <v>0</v>
      </c>
      <c r="O281" s="173">
        <f t="shared" si="267"/>
        <v>0</v>
      </c>
      <c r="P281" s="173">
        <f t="shared" si="267"/>
        <v>0</v>
      </c>
      <c r="Q281" s="173">
        <f t="shared" ref="Q281:R281" si="268">SUM(Q282)</f>
        <v>0</v>
      </c>
      <c r="R281" s="173">
        <f t="shared" si="268"/>
        <v>73667680</v>
      </c>
    </row>
    <row r="282" spans="1:18">
      <c r="A282" s="9" t="s">
        <v>1477</v>
      </c>
      <c r="B282" s="9" t="s">
        <v>1516</v>
      </c>
      <c r="C282" s="547">
        <f>680207000-2272490</f>
        <v>677934510</v>
      </c>
      <c r="D282" s="115"/>
      <c r="E282" s="115"/>
      <c r="F282" s="115">
        <v>33954000</v>
      </c>
      <c r="G282" s="115"/>
      <c r="H282" s="547">
        <f>657705000-33954000+2272790</f>
        <v>626023790</v>
      </c>
      <c r="I282" s="115">
        <v>93555800</v>
      </c>
      <c r="J282" s="115">
        <f>SUM(F282:I282)</f>
        <v>753533590</v>
      </c>
      <c r="K282" s="115">
        <v>1431467800</v>
      </c>
      <c r="L282" s="115">
        <v>1357800120</v>
      </c>
      <c r="M282" s="115">
        <v>1357800120</v>
      </c>
      <c r="N282" s="272">
        <f>L282-M282</f>
        <v>0</v>
      </c>
      <c r="O282" s="115"/>
      <c r="P282" s="115"/>
      <c r="Q282" s="272">
        <f>SUBTOTAL(9,N282:P282)</f>
        <v>0</v>
      </c>
      <c r="R282" s="115">
        <f>K282-M282-Q282</f>
        <v>73667680</v>
      </c>
    </row>
    <row r="283" spans="1:18">
      <c r="A283" s="14" t="s">
        <v>16</v>
      </c>
      <c r="B283" s="14" t="s">
        <v>1531</v>
      </c>
      <c r="C283" s="173">
        <v>72007590</v>
      </c>
      <c r="D283" s="173">
        <f t="shared" ref="D283:J283" si="269">SUM(D284)</f>
        <v>0</v>
      </c>
      <c r="E283" s="173">
        <f t="shared" si="269"/>
        <v>0</v>
      </c>
      <c r="F283" s="173">
        <f t="shared" si="269"/>
        <v>0</v>
      </c>
      <c r="G283" s="173">
        <f t="shared" si="269"/>
        <v>0</v>
      </c>
      <c r="H283" s="173">
        <f t="shared" si="269"/>
        <v>0</v>
      </c>
      <c r="I283" s="173">
        <f t="shared" si="269"/>
        <v>-40984210</v>
      </c>
      <c r="J283" s="173">
        <f t="shared" si="269"/>
        <v>-40984210</v>
      </c>
      <c r="K283" s="173">
        <v>31023380</v>
      </c>
      <c r="L283" s="173">
        <f t="shared" ref="L283:R283" si="270">SUM(L284)</f>
        <v>31023376</v>
      </c>
      <c r="M283" s="173">
        <f t="shared" si="270"/>
        <v>31023376</v>
      </c>
      <c r="N283" s="173">
        <f t="shared" si="270"/>
        <v>0</v>
      </c>
      <c r="O283" s="173">
        <f t="shared" si="270"/>
        <v>0</v>
      </c>
      <c r="P283" s="173">
        <f t="shared" si="270"/>
        <v>0</v>
      </c>
      <c r="Q283" s="173">
        <f t="shared" si="270"/>
        <v>0</v>
      </c>
      <c r="R283" s="173">
        <f t="shared" si="270"/>
        <v>4</v>
      </c>
    </row>
    <row r="284" spans="1:18">
      <c r="A284" s="9" t="s">
        <v>1477</v>
      </c>
      <c r="B284" s="9" t="s">
        <v>1532</v>
      </c>
      <c r="C284" s="115">
        <v>72007590</v>
      </c>
      <c r="D284" s="115"/>
      <c r="E284" s="115"/>
      <c r="F284" s="115"/>
      <c r="G284" s="115"/>
      <c r="H284" s="115"/>
      <c r="I284" s="115">
        <v>-40984210</v>
      </c>
      <c r="J284" s="115">
        <f>SUM(F284:I284)</f>
        <v>-40984210</v>
      </c>
      <c r="K284" s="115">
        <v>31023380</v>
      </c>
      <c r="L284" s="115">
        <v>31023376</v>
      </c>
      <c r="M284" s="115">
        <v>31023376</v>
      </c>
      <c r="N284" s="272">
        <f>L284-M284</f>
        <v>0</v>
      </c>
      <c r="O284" s="115"/>
      <c r="P284" s="115"/>
      <c r="Q284" s="272">
        <f>SUBTOTAL(9,N284:P284)</f>
        <v>0</v>
      </c>
      <c r="R284" s="115">
        <f>K284-M284-Q284</f>
        <v>4</v>
      </c>
    </row>
    <row r="285" spans="1:18">
      <c r="A285" s="14" t="s">
        <v>16</v>
      </c>
      <c r="B285" s="14" t="s">
        <v>1483</v>
      </c>
      <c r="C285" s="173">
        <f>SUM(C286:C287)</f>
        <v>472218560</v>
      </c>
      <c r="D285" s="173">
        <f t="shared" ref="D285:J285" si="271">SUM(D286:D287)</f>
        <v>0</v>
      </c>
      <c r="E285" s="173">
        <f t="shared" si="271"/>
        <v>0</v>
      </c>
      <c r="F285" s="173">
        <f t="shared" si="271"/>
        <v>0</v>
      </c>
      <c r="G285" s="173">
        <f t="shared" si="271"/>
        <v>0</v>
      </c>
      <c r="H285" s="173">
        <f t="shared" si="271"/>
        <v>0</v>
      </c>
      <c r="I285" s="173">
        <f t="shared" si="271"/>
        <v>-84488010</v>
      </c>
      <c r="J285" s="173">
        <f t="shared" si="271"/>
        <v>-84488010</v>
      </c>
      <c r="K285" s="173">
        <v>387730550</v>
      </c>
      <c r="L285" s="173">
        <f t="shared" ref="L285:R285" si="272">SUM(L286:L287)</f>
        <v>387579100</v>
      </c>
      <c r="M285" s="173">
        <f t="shared" si="272"/>
        <v>387579100</v>
      </c>
      <c r="N285" s="173">
        <f t="shared" si="272"/>
        <v>0</v>
      </c>
      <c r="O285" s="173">
        <f t="shared" si="272"/>
        <v>0</v>
      </c>
      <c r="P285" s="173">
        <f t="shared" si="272"/>
        <v>0</v>
      </c>
      <c r="Q285" s="173">
        <f t="shared" si="272"/>
        <v>0</v>
      </c>
      <c r="R285" s="173">
        <f t="shared" si="272"/>
        <v>151450</v>
      </c>
    </row>
    <row r="286" spans="1:18">
      <c r="A286" s="9" t="s">
        <v>1477</v>
      </c>
      <c r="B286" s="15" t="s">
        <v>1533</v>
      </c>
      <c r="C286" s="115">
        <v>0</v>
      </c>
      <c r="D286" s="115"/>
      <c r="E286" s="115"/>
      <c r="F286" s="115"/>
      <c r="G286" s="115"/>
      <c r="H286" s="115"/>
      <c r="I286" s="115">
        <v>199351000</v>
      </c>
      <c r="J286" s="115">
        <f t="shared" ref="J286:J287" si="273">SUM(F286:I286)</f>
        <v>199351000</v>
      </c>
      <c r="K286" s="115">
        <v>199351000</v>
      </c>
      <c r="L286" s="115">
        <v>199205990</v>
      </c>
      <c r="M286" s="115">
        <v>199205990</v>
      </c>
      <c r="N286" s="272">
        <f>L286-M286</f>
        <v>0</v>
      </c>
      <c r="O286" s="115"/>
      <c r="P286" s="115"/>
      <c r="Q286" s="272">
        <f t="shared" ref="Q286:Q287" si="274">SUBTOTAL(9,N286:P286)</f>
        <v>0</v>
      </c>
      <c r="R286" s="115">
        <f>K286-M286-Q286</f>
        <v>145010</v>
      </c>
    </row>
    <row r="287" spans="1:18">
      <c r="A287" s="9" t="s">
        <v>1477</v>
      </c>
      <c r="B287" s="15" t="s">
        <v>1608</v>
      </c>
      <c r="C287" s="115">
        <v>472218560</v>
      </c>
      <c r="D287" s="115"/>
      <c r="E287" s="115"/>
      <c r="F287" s="115"/>
      <c r="G287" s="115"/>
      <c r="H287" s="115"/>
      <c r="I287" s="115">
        <v>-283839010</v>
      </c>
      <c r="J287" s="115">
        <f t="shared" si="273"/>
        <v>-283839010</v>
      </c>
      <c r="K287" s="115">
        <v>188379550</v>
      </c>
      <c r="L287" s="115">
        <v>188373110</v>
      </c>
      <c r="M287" s="115">
        <v>188373110</v>
      </c>
      <c r="N287" s="272">
        <f>L287-M287</f>
        <v>0</v>
      </c>
      <c r="O287" s="115"/>
      <c r="P287" s="115"/>
      <c r="Q287" s="272">
        <f t="shared" si="274"/>
        <v>0</v>
      </c>
      <c r="R287" s="115">
        <f>K287-M287-Q287</f>
        <v>6440</v>
      </c>
    </row>
    <row r="288" spans="1:18">
      <c r="A288" s="14" t="s">
        <v>16</v>
      </c>
      <c r="B288" s="14" t="s">
        <v>1499</v>
      </c>
      <c r="C288" s="173">
        <v>1023000000</v>
      </c>
      <c r="D288" s="173">
        <f t="shared" ref="D288:J288" si="275">SUM(D289)</f>
        <v>0</v>
      </c>
      <c r="E288" s="173">
        <f t="shared" si="275"/>
        <v>0</v>
      </c>
      <c r="F288" s="173">
        <f t="shared" si="275"/>
        <v>25000000</v>
      </c>
      <c r="G288" s="173">
        <f t="shared" si="275"/>
        <v>0</v>
      </c>
      <c r="H288" s="173">
        <f t="shared" si="275"/>
        <v>300000000</v>
      </c>
      <c r="I288" s="173">
        <f t="shared" si="275"/>
        <v>0</v>
      </c>
      <c r="J288" s="173">
        <f t="shared" si="275"/>
        <v>325000000</v>
      </c>
      <c r="K288" s="173">
        <v>1348000000</v>
      </c>
      <c r="L288" s="173">
        <f t="shared" ref="L288:R288" si="276">SUM(L289)</f>
        <v>1341019268</v>
      </c>
      <c r="M288" s="173">
        <f t="shared" si="276"/>
        <v>1341019268</v>
      </c>
      <c r="N288" s="173">
        <f t="shared" si="276"/>
        <v>0</v>
      </c>
      <c r="O288" s="173">
        <f t="shared" si="276"/>
        <v>0</v>
      </c>
      <c r="P288" s="173">
        <f t="shared" si="276"/>
        <v>0</v>
      </c>
      <c r="Q288" s="173">
        <f t="shared" si="276"/>
        <v>0</v>
      </c>
      <c r="R288" s="173">
        <f t="shared" si="276"/>
        <v>6980732</v>
      </c>
    </row>
    <row r="289" spans="1:18">
      <c r="A289" s="9" t="s">
        <v>1477</v>
      </c>
      <c r="B289" s="9" t="s">
        <v>1500</v>
      </c>
      <c r="C289" s="115">
        <v>1023000000</v>
      </c>
      <c r="D289" s="115"/>
      <c r="E289" s="115"/>
      <c r="F289" s="115">
        <v>25000000</v>
      </c>
      <c r="G289" s="115"/>
      <c r="H289" s="115">
        <v>300000000</v>
      </c>
      <c r="I289" s="115"/>
      <c r="J289" s="115">
        <f>SUM(F289:I289)</f>
        <v>325000000</v>
      </c>
      <c r="K289" s="115">
        <v>1348000000</v>
      </c>
      <c r="L289" s="115">
        <v>1341019268</v>
      </c>
      <c r="M289" s="115">
        <v>1341019268</v>
      </c>
      <c r="N289" s="272">
        <f>L289-M289</f>
        <v>0</v>
      </c>
      <c r="O289" s="115"/>
      <c r="P289" s="115"/>
      <c r="Q289" s="272">
        <f>SUBTOTAL(9,N289:P289)</f>
        <v>0</v>
      </c>
      <c r="R289" s="115">
        <f>K289-M289-Q289</f>
        <v>6980732</v>
      </c>
    </row>
    <row r="290" spans="1:18">
      <c r="A290" s="14" t="s">
        <v>16</v>
      </c>
      <c r="B290" s="14" t="s">
        <v>1485</v>
      </c>
      <c r="C290" s="173">
        <v>14000000</v>
      </c>
      <c r="D290" s="173">
        <f t="shared" ref="D290:J290" si="277">SUM(D291)</f>
        <v>0</v>
      </c>
      <c r="E290" s="173">
        <f t="shared" si="277"/>
        <v>0</v>
      </c>
      <c r="F290" s="173">
        <f t="shared" si="277"/>
        <v>0</v>
      </c>
      <c r="G290" s="173">
        <f t="shared" si="277"/>
        <v>0</v>
      </c>
      <c r="H290" s="173">
        <f t="shared" si="277"/>
        <v>0</v>
      </c>
      <c r="I290" s="173">
        <f t="shared" si="277"/>
        <v>-1154000</v>
      </c>
      <c r="J290" s="173">
        <f t="shared" si="277"/>
        <v>-1154000</v>
      </c>
      <c r="K290" s="173">
        <v>12846000</v>
      </c>
      <c r="L290" s="173">
        <f t="shared" ref="L290:R290" si="278">SUM(L291)</f>
        <v>12406550</v>
      </c>
      <c r="M290" s="173">
        <f t="shared" si="278"/>
        <v>12406550</v>
      </c>
      <c r="N290" s="173">
        <f t="shared" si="278"/>
        <v>0</v>
      </c>
      <c r="O290" s="173">
        <f t="shared" si="278"/>
        <v>0</v>
      </c>
      <c r="P290" s="173">
        <f t="shared" si="278"/>
        <v>0</v>
      </c>
      <c r="Q290" s="173">
        <f t="shared" si="278"/>
        <v>0</v>
      </c>
      <c r="R290" s="173">
        <f t="shared" si="278"/>
        <v>439450</v>
      </c>
    </row>
    <row r="291" spans="1:18">
      <c r="A291" s="9" t="s">
        <v>1477</v>
      </c>
      <c r="B291" s="9" t="s">
        <v>1486</v>
      </c>
      <c r="C291" s="115">
        <v>14000000</v>
      </c>
      <c r="D291" s="115"/>
      <c r="E291" s="115"/>
      <c r="F291" s="115"/>
      <c r="G291" s="115"/>
      <c r="H291" s="115"/>
      <c r="I291" s="115">
        <v>-1154000</v>
      </c>
      <c r="J291" s="115">
        <f>SUM(F291:I291)</f>
        <v>-1154000</v>
      </c>
      <c r="K291" s="115">
        <v>12846000</v>
      </c>
      <c r="L291" s="115">
        <v>12406550</v>
      </c>
      <c r="M291" s="115">
        <v>12406550</v>
      </c>
      <c r="N291" s="272">
        <f>L291-M291</f>
        <v>0</v>
      </c>
      <c r="O291" s="115"/>
      <c r="P291" s="115"/>
      <c r="Q291" s="272">
        <f>SUBTOTAL(9,N291:P291)</f>
        <v>0</v>
      </c>
      <c r="R291" s="115">
        <f>K291-M291-Q291</f>
        <v>439450</v>
      </c>
    </row>
    <row r="292" spans="1:18">
      <c r="A292" s="14" t="s">
        <v>16</v>
      </c>
      <c r="B292" s="17" t="s">
        <v>1534</v>
      </c>
      <c r="C292" s="173">
        <v>0</v>
      </c>
      <c r="D292" s="173">
        <f t="shared" ref="D292:J292" si="279">SUM(D293)</f>
        <v>0</v>
      </c>
      <c r="E292" s="173">
        <f t="shared" si="279"/>
        <v>0</v>
      </c>
      <c r="F292" s="173">
        <f t="shared" si="279"/>
        <v>0</v>
      </c>
      <c r="G292" s="173">
        <f t="shared" si="279"/>
        <v>0</v>
      </c>
      <c r="H292" s="173">
        <f t="shared" si="279"/>
        <v>30000000</v>
      </c>
      <c r="I292" s="173">
        <f t="shared" si="279"/>
        <v>0</v>
      </c>
      <c r="J292" s="173">
        <f t="shared" si="279"/>
        <v>30000000</v>
      </c>
      <c r="K292" s="173">
        <v>30000000</v>
      </c>
      <c r="L292" s="173">
        <f t="shared" ref="L292:R292" si="280">SUM(L293)</f>
        <v>0</v>
      </c>
      <c r="M292" s="173">
        <f t="shared" si="280"/>
        <v>0</v>
      </c>
      <c r="N292" s="173">
        <f t="shared" si="280"/>
        <v>0</v>
      </c>
      <c r="O292" s="173">
        <f t="shared" si="280"/>
        <v>0</v>
      </c>
      <c r="P292" s="173">
        <f t="shared" si="280"/>
        <v>0</v>
      </c>
      <c r="Q292" s="173">
        <f t="shared" si="280"/>
        <v>0</v>
      </c>
      <c r="R292" s="173">
        <f t="shared" si="280"/>
        <v>30000000</v>
      </c>
    </row>
    <row r="293" spans="1:18">
      <c r="A293" s="9" t="s">
        <v>1477</v>
      </c>
      <c r="B293" s="15" t="s">
        <v>1534</v>
      </c>
      <c r="C293" s="115"/>
      <c r="D293" s="115"/>
      <c r="E293" s="115"/>
      <c r="F293" s="115"/>
      <c r="G293" s="115"/>
      <c r="H293" s="115">
        <v>30000000</v>
      </c>
      <c r="I293" s="115"/>
      <c r="J293" s="115">
        <f>SUM(F293:I293)</f>
        <v>30000000</v>
      </c>
      <c r="K293" s="115">
        <v>30000000</v>
      </c>
      <c r="L293" s="115">
        <v>0</v>
      </c>
      <c r="M293" s="115"/>
      <c r="N293" s="272">
        <f>L293-M293</f>
        <v>0</v>
      </c>
      <c r="O293" s="115"/>
      <c r="P293" s="115"/>
      <c r="Q293" s="272">
        <f>SUBTOTAL(9,N293:P293)</f>
        <v>0</v>
      </c>
      <c r="R293" s="115">
        <f>K293-M293-Q293</f>
        <v>30000000</v>
      </c>
    </row>
    <row r="294" spans="1:18">
      <c r="A294" s="14" t="s">
        <v>16</v>
      </c>
      <c r="B294" s="14" t="s">
        <v>1489</v>
      </c>
      <c r="C294" s="173">
        <f>SUM(C295:C298)</f>
        <v>1048932870</v>
      </c>
      <c r="D294" s="173">
        <f t="shared" ref="D294:J294" si="281">SUM(D295:D298)</f>
        <v>0</v>
      </c>
      <c r="E294" s="173">
        <f t="shared" si="281"/>
        <v>0</v>
      </c>
      <c r="F294" s="173">
        <f t="shared" si="281"/>
        <v>0</v>
      </c>
      <c r="G294" s="173">
        <f t="shared" si="281"/>
        <v>0</v>
      </c>
      <c r="H294" s="173">
        <f t="shared" si="281"/>
        <v>116434960</v>
      </c>
      <c r="I294" s="173">
        <f t="shared" si="281"/>
        <v>-501531390</v>
      </c>
      <c r="J294" s="173">
        <f t="shared" si="281"/>
        <v>-385096430</v>
      </c>
      <c r="K294" s="173">
        <v>663836440</v>
      </c>
      <c r="L294" s="173">
        <f t="shared" ref="L294:R294" si="282">SUM(L295:L298)</f>
        <v>645122480</v>
      </c>
      <c r="M294" s="173">
        <f t="shared" si="282"/>
        <v>645122480</v>
      </c>
      <c r="N294" s="173">
        <f t="shared" si="282"/>
        <v>0</v>
      </c>
      <c r="O294" s="173">
        <f t="shared" si="282"/>
        <v>0</v>
      </c>
      <c r="P294" s="173">
        <f t="shared" si="282"/>
        <v>0</v>
      </c>
      <c r="Q294" s="173">
        <f t="shared" si="282"/>
        <v>0</v>
      </c>
      <c r="R294" s="173">
        <f t="shared" si="282"/>
        <v>18713960</v>
      </c>
    </row>
    <row r="295" spans="1:18">
      <c r="A295" s="9" t="s">
        <v>1477</v>
      </c>
      <c r="B295" s="9" t="s">
        <v>1535</v>
      </c>
      <c r="C295" s="115">
        <v>0</v>
      </c>
      <c r="D295" s="115"/>
      <c r="E295" s="115"/>
      <c r="F295" s="115"/>
      <c r="G295" s="115"/>
      <c r="H295" s="115"/>
      <c r="I295" s="115">
        <v>44227700</v>
      </c>
      <c r="J295" s="115">
        <f t="shared" ref="J295:J298" si="283">SUM(F295:I295)</f>
        <v>44227700</v>
      </c>
      <c r="K295" s="115">
        <v>44227700</v>
      </c>
      <c r="L295" s="115">
        <v>44227700</v>
      </c>
      <c r="M295" s="115">
        <v>44227700</v>
      </c>
      <c r="N295" s="272">
        <f>L295-M295</f>
        <v>0</v>
      </c>
      <c r="O295" s="115"/>
      <c r="P295" s="115"/>
      <c r="Q295" s="272">
        <f t="shared" ref="Q295:Q298" si="284">SUBTOTAL(9,N295:P295)</f>
        <v>0</v>
      </c>
      <c r="R295" s="115">
        <f>K295-M295-Q295</f>
        <v>0</v>
      </c>
    </row>
    <row r="296" spans="1:18">
      <c r="A296" s="9" t="s">
        <v>1477</v>
      </c>
      <c r="B296" s="15" t="s">
        <v>1536</v>
      </c>
      <c r="C296" s="115">
        <v>689532870</v>
      </c>
      <c r="D296" s="115"/>
      <c r="E296" s="115"/>
      <c r="F296" s="115"/>
      <c r="G296" s="115"/>
      <c r="H296" s="115">
        <v>50000000</v>
      </c>
      <c r="I296" s="115">
        <v>-349596730</v>
      </c>
      <c r="J296" s="115">
        <f t="shared" si="283"/>
        <v>-299596730</v>
      </c>
      <c r="K296" s="115">
        <v>389936140</v>
      </c>
      <c r="L296" s="115">
        <v>385938420</v>
      </c>
      <c r="M296" s="115">
        <v>385938420</v>
      </c>
      <c r="N296" s="272">
        <f>L296-M296</f>
        <v>0</v>
      </c>
      <c r="O296" s="115"/>
      <c r="P296" s="115"/>
      <c r="Q296" s="272">
        <f t="shared" si="284"/>
        <v>0</v>
      </c>
      <c r="R296" s="115">
        <f>K296-M296-Q296</f>
        <v>3997720</v>
      </c>
    </row>
    <row r="297" spans="1:18">
      <c r="A297" s="9" t="s">
        <v>1477</v>
      </c>
      <c r="B297" s="15" t="s">
        <v>1537</v>
      </c>
      <c r="C297" s="115">
        <v>359400000</v>
      </c>
      <c r="D297" s="115"/>
      <c r="E297" s="115"/>
      <c r="F297" s="115"/>
      <c r="G297" s="115"/>
      <c r="H297" s="115"/>
      <c r="I297" s="115">
        <v>-182847300</v>
      </c>
      <c r="J297" s="115">
        <f t="shared" si="283"/>
        <v>-182847300</v>
      </c>
      <c r="K297" s="115">
        <v>176552700</v>
      </c>
      <c r="L297" s="115">
        <v>169557740</v>
      </c>
      <c r="M297" s="115">
        <v>169557740</v>
      </c>
      <c r="N297" s="272">
        <f>L297-M297</f>
        <v>0</v>
      </c>
      <c r="O297" s="115"/>
      <c r="P297" s="115"/>
      <c r="Q297" s="272">
        <f t="shared" si="284"/>
        <v>0</v>
      </c>
      <c r="R297" s="115">
        <f>K297-M297-Q297</f>
        <v>6994960</v>
      </c>
    </row>
    <row r="298" spans="1:18">
      <c r="A298" s="9" t="s">
        <v>1477</v>
      </c>
      <c r="B298" s="9" t="s">
        <v>1538</v>
      </c>
      <c r="C298" s="115">
        <v>0</v>
      </c>
      <c r="D298" s="115"/>
      <c r="E298" s="115"/>
      <c r="F298" s="115"/>
      <c r="G298" s="115"/>
      <c r="H298" s="115">
        <f>53119900+13315060</f>
        <v>66434960</v>
      </c>
      <c r="I298" s="115">
        <v>-13315060</v>
      </c>
      <c r="J298" s="115">
        <f t="shared" si="283"/>
        <v>53119900</v>
      </c>
      <c r="K298" s="115">
        <v>53119900</v>
      </c>
      <c r="L298" s="115">
        <v>45398620</v>
      </c>
      <c r="M298" s="115">
        <v>45398620</v>
      </c>
      <c r="N298" s="272">
        <f>L298-M298</f>
        <v>0</v>
      </c>
      <c r="O298" s="115"/>
      <c r="P298" s="115"/>
      <c r="Q298" s="272">
        <f t="shared" si="284"/>
        <v>0</v>
      </c>
      <c r="R298" s="115">
        <f>K298-M298-Q298</f>
        <v>7721280</v>
      </c>
    </row>
    <row r="299" spans="1:18">
      <c r="A299" s="14" t="s">
        <v>16</v>
      </c>
      <c r="B299" s="17" t="s">
        <v>1539</v>
      </c>
      <c r="C299" s="173">
        <v>0</v>
      </c>
      <c r="D299" s="173">
        <f t="shared" ref="D299:J299" si="285">SUM(D300)</f>
        <v>0</v>
      </c>
      <c r="E299" s="173">
        <f t="shared" si="285"/>
        <v>0</v>
      </c>
      <c r="F299" s="173">
        <f t="shared" si="285"/>
        <v>0</v>
      </c>
      <c r="G299" s="173">
        <f t="shared" si="285"/>
        <v>0</v>
      </c>
      <c r="H299" s="173">
        <f t="shared" si="285"/>
        <v>61484940</v>
      </c>
      <c r="I299" s="173">
        <f t="shared" si="285"/>
        <v>0</v>
      </c>
      <c r="J299" s="173">
        <f t="shared" si="285"/>
        <v>61484940</v>
      </c>
      <c r="K299" s="173">
        <v>61484940</v>
      </c>
      <c r="L299" s="173">
        <f t="shared" ref="L299:R299" si="286">SUM(L300)</f>
        <v>61484940</v>
      </c>
      <c r="M299" s="173">
        <f t="shared" si="286"/>
        <v>61484940</v>
      </c>
      <c r="N299" s="173">
        <f t="shared" si="286"/>
        <v>0</v>
      </c>
      <c r="O299" s="173">
        <f t="shared" si="286"/>
        <v>0</v>
      </c>
      <c r="P299" s="173">
        <f t="shared" si="286"/>
        <v>0</v>
      </c>
      <c r="Q299" s="173">
        <f t="shared" si="286"/>
        <v>0</v>
      </c>
      <c r="R299" s="173">
        <f t="shared" si="286"/>
        <v>0</v>
      </c>
    </row>
    <row r="300" spans="1:18">
      <c r="A300" s="9" t="s">
        <v>1477</v>
      </c>
      <c r="B300" s="15" t="s">
        <v>1540</v>
      </c>
      <c r="C300" s="115">
        <v>0</v>
      </c>
      <c r="D300" s="115"/>
      <c r="E300" s="115"/>
      <c r="F300" s="115"/>
      <c r="G300" s="115"/>
      <c r="H300" s="115">
        <v>61484940</v>
      </c>
      <c r="I300" s="115"/>
      <c r="J300" s="115">
        <f>SUM(F300:I300)</f>
        <v>61484940</v>
      </c>
      <c r="K300" s="115">
        <v>61484940</v>
      </c>
      <c r="L300" s="115">
        <v>61484940</v>
      </c>
      <c r="M300" s="115">
        <v>61484940</v>
      </c>
      <c r="N300" s="272">
        <f>L300-M300</f>
        <v>0</v>
      </c>
      <c r="O300" s="115"/>
      <c r="P300" s="115"/>
      <c r="Q300" s="272">
        <f>SUBTOTAL(9,N300:P300)</f>
        <v>0</v>
      </c>
      <c r="R300" s="115">
        <f>K300-M300-Q300</f>
        <v>0</v>
      </c>
    </row>
    <row r="301" spans="1:18">
      <c r="A301" s="13" t="s">
        <v>3</v>
      </c>
      <c r="B301" s="13" t="s">
        <v>1541</v>
      </c>
      <c r="C301" s="120">
        <f>C304+C302</f>
        <v>2756242640</v>
      </c>
      <c r="D301" s="120">
        <f t="shared" ref="D301:J301" si="287">D304+D302</f>
        <v>0</v>
      </c>
      <c r="E301" s="120">
        <f t="shared" si="287"/>
        <v>0</v>
      </c>
      <c r="F301" s="120">
        <f t="shared" si="287"/>
        <v>0</v>
      </c>
      <c r="G301" s="120">
        <f t="shared" si="287"/>
        <v>0</v>
      </c>
      <c r="H301" s="120">
        <f t="shared" si="287"/>
        <v>889000000</v>
      </c>
      <c r="I301" s="120">
        <f t="shared" si="287"/>
        <v>0</v>
      </c>
      <c r="J301" s="120">
        <f t="shared" si="287"/>
        <v>889000000</v>
      </c>
      <c r="K301" s="120">
        <f t="shared" ref="K301:R301" si="288">K304+K302</f>
        <v>3645242640</v>
      </c>
      <c r="L301" s="120">
        <f t="shared" si="288"/>
        <v>3645100850</v>
      </c>
      <c r="M301" s="120">
        <f t="shared" si="288"/>
        <v>3645100850</v>
      </c>
      <c r="N301" s="120">
        <f t="shared" si="288"/>
        <v>0</v>
      </c>
      <c r="O301" s="120">
        <f t="shared" si="288"/>
        <v>0</v>
      </c>
      <c r="P301" s="120">
        <f t="shared" si="288"/>
        <v>0</v>
      </c>
      <c r="Q301" s="120">
        <f t="shared" si="288"/>
        <v>0</v>
      </c>
      <c r="R301" s="120">
        <f t="shared" si="288"/>
        <v>141790</v>
      </c>
    </row>
    <row r="302" spans="1:18">
      <c r="A302" s="14" t="s">
        <v>16</v>
      </c>
      <c r="B302" s="17" t="s">
        <v>1493</v>
      </c>
      <c r="C302" s="173">
        <f t="shared" ref="C302:R302" si="289">SUM(C303)</f>
        <v>0</v>
      </c>
      <c r="D302" s="173">
        <f t="shared" si="289"/>
        <v>0</v>
      </c>
      <c r="E302" s="173">
        <f t="shared" si="289"/>
        <v>0</v>
      </c>
      <c r="F302" s="173">
        <f t="shared" si="289"/>
        <v>-21000000</v>
      </c>
      <c r="G302" s="173">
        <f t="shared" si="289"/>
        <v>0</v>
      </c>
      <c r="H302" s="173">
        <f t="shared" si="289"/>
        <v>44000000</v>
      </c>
      <c r="I302" s="173">
        <f t="shared" si="289"/>
        <v>0</v>
      </c>
      <c r="J302" s="173">
        <f t="shared" si="289"/>
        <v>23000000</v>
      </c>
      <c r="K302" s="173">
        <f t="shared" si="289"/>
        <v>23000000</v>
      </c>
      <c r="L302" s="173">
        <f t="shared" si="289"/>
        <v>23000000</v>
      </c>
      <c r="M302" s="173">
        <f t="shared" si="289"/>
        <v>23000000</v>
      </c>
      <c r="N302" s="173">
        <f t="shared" si="289"/>
        <v>0</v>
      </c>
      <c r="O302" s="173">
        <f t="shared" si="289"/>
        <v>0</v>
      </c>
      <c r="P302" s="173">
        <f t="shared" si="289"/>
        <v>0</v>
      </c>
      <c r="Q302" s="173">
        <f t="shared" si="289"/>
        <v>0</v>
      </c>
      <c r="R302" s="173">
        <f t="shared" si="289"/>
        <v>0</v>
      </c>
    </row>
    <row r="303" spans="1:18">
      <c r="A303" s="9" t="s">
        <v>1477</v>
      </c>
      <c r="B303" s="15" t="s">
        <v>1493</v>
      </c>
      <c r="C303" s="115">
        <v>0</v>
      </c>
      <c r="D303" s="115"/>
      <c r="E303" s="115"/>
      <c r="F303" s="115">
        <v>-21000000</v>
      </c>
      <c r="G303" s="115"/>
      <c r="H303" s="115">
        <v>44000000</v>
      </c>
      <c r="I303" s="115"/>
      <c r="J303" s="115">
        <f>SUM(F303:I303)</f>
        <v>23000000</v>
      </c>
      <c r="K303" s="115">
        <f>C303+J303</f>
        <v>23000000</v>
      </c>
      <c r="L303" s="115">
        <v>23000000</v>
      </c>
      <c r="M303" s="115">
        <v>23000000</v>
      </c>
      <c r="N303" s="272">
        <f>L303-M303</f>
        <v>0</v>
      </c>
      <c r="O303" s="115"/>
      <c r="P303" s="115"/>
      <c r="Q303" s="272">
        <f>SUBTOTAL(9,N303:P303)</f>
        <v>0</v>
      </c>
      <c r="R303" s="115">
        <f>K303-M303-Q303</f>
        <v>0</v>
      </c>
    </row>
    <row r="304" spans="1:18">
      <c r="A304" s="14" t="s">
        <v>16</v>
      </c>
      <c r="B304" s="14" t="s">
        <v>1489</v>
      </c>
      <c r="C304" s="173">
        <f t="shared" ref="C304:R304" si="290">SUM(C305)</f>
        <v>2756242640</v>
      </c>
      <c r="D304" s="173">
        <f t="shared" si="290"/>
        <v>0</v>
      </c>
      <c r="E304" s="173">
        <f t="shared" si="290"/>
        <v>0</v>
      </c>
      <c r="F304" s="173">
        <f t="shared" si="290"/>
        <v>21000000</v>
      </c>
      <c r="G304" s="173">
        <f t="shared" si="290"/>
        <v>0</v>
      </c>
      <c r="H304" s="173">
        <f t="shared" si="290"/>
        <v>845000000</v>
      </c>
      <c r="I304" s="173">
        <f t="shared" si="290"/>
        <v>0</v>
      </c>
      <c r="J304" s="173">
        <f t="shared" si="290"/>
        <v>866000000</v>
      </c>
      <c r="K304" s="173">
        <f t="shared" si="290"/>
        <v>3622242640</v>
      </c>
      <c r="L304" s="173">
        <f t="shared" si="290"/>
        <v>3622100850</v>
      </c>
      <c r="M304" s="173">
        <f t="shared" si="290"/>
        <v>3622100850</v>
      </c>
      <c r="N304" s="173">
        <f t="shared" si="290"/>
        <v>0</v>
      </c>
      <c r="O304" s="173">
        <f t="shared" si="290"/>
        <v>0</v>
      </c>
      <c r="P304" s="173">
        <f t="shared" si="290"/>
        <v>0</v>
      </c>
      <c r="Q304" s="173">
        <f t="shared" si="290"/>
        <v>0</v>
      </c>
      <c r="R304" s="173">
        <f t="shared" si="290"/>
        <v>141790</v>
      </c>
    </row>
    <row r="305" spans="1:18">
      <c r="A305" s="9" t="s">
        <v>1477</v>
      </c>
      <c r="B305" s="9" t="s">
        <v>1536</v>
      </c>
      <c r="C305" s="115">
        <v>2756242640</v>
      </c>
      <c r="D305" s="115"/>
      <c r="E305" s="115"/>
      <c r="F305" s="115">
        <v>21000000</v>
      </c>
      <c r="G305" s="115"/>
      <c r="H305" s="115">
        <v>845000000</v>
      </c>
      <c r="I305" s="115"/>
      <c r="J305" s="115">
        <f>SUM(F305:I305)</f>
        <v>866000000</v>
      </c>
      <c r="K305" s="115">
        <f>C305+J305</f>
        <v>3622242640</v>
      </c>
      <c r="L305" s="115">
        <v>3622100850</v>
      </c>
      <c r="M305" s="115">
        <v>3622100850</v>
      </c>
      <c r="N305" s="272">
        <f>L305-M305</f>
        <v>0</v>
      </c>
      <c r="O305" s="115"/>
      <c r="P305" s="115"/>
      <c r="Q305" s="272">
        <f>SUBTOTAL(9,N305:P305)</f>
        <v>0</v>
      </c>
      <c r="R305" s="115">
        <f>K305-M305-Q305</f>
        <v>141790</v>
      </c>
    </row>
    <row r="306" spans="1:18">
      <c r="A306" s="13" t="s">
        <v>3</v>
      </c>
      <c r="B306" s="13" t="s">
        <v>1542</v>
      </c>
      <c r="C306" s="120">
        <f>SUM(C307)</f>
        <v>588500000</v>
      </c>
      <c r="D306" s="120">
        <f t="shared" ref="D306:J307" si="291">SUM(D307)</f>
        <v>0</v>
      </c>
      <c r="E306" s="120">
        <f t="shared" si="291"/>
        <v>0</v>
      </c>
      <c r="F306" s="120">
        <f t="shared" si="291"/>
        <v>80000000</v>
      </c>
      <c r="G306" s="120">
        <f t="shared" si="291"/>
        <v>0</v>
      </c>
      <c r="H306" s="120">
        <f t="shared" si="291"/>
        <v>120000000</v>
      </c>
      <c r="I306" s="120">
        <f t="shared" si="291"/>
        <v>0</v>
      </c>
      <c r="J306" s="120">
        <f t="shared" si="291"/>
        <v>200000000</v>
      </c>
      <c r="K306" s="120">
        <f t="shared" ref="K306:R306" si="292">SUM(K307)</f>
        <v>788500000</v>
      </c>
      <c r="L306" s="120">
        <f t="shared" si="292"/>
        <v>784667370</v>
      </c>
      <c r="M306" s="120">
        <f t="shared" si="292"/>
        <v>784667370</v>
      </c>
      <c r="N306" s="120">
        <f t="shared" si="292"/>
        <v>0</v>
      </c>
      <c r="O306" s="120">
        <f t="shared" si="292"/>
        <v>0</v>
      </c>
      <c r="P306" s="120">
        <f t="shared" si="292"/>
        <v>0</v>
      </c>
      <c r="Q306" s="120">
        <f t="shared" si="292"/>
        <v>0</v>
      </c>
      <c r="R306" s="120">
        <f t="shared" si="292"/>
        <v>3832630</v>
      </c>
    </row>
    <row r="307" spans="1:18">
      <c r="A307" s="14" t="s">
        <v>16</v>
      </c>
      <c r="B307" s="14" t="s">
        <v>1479</v>
      </c>
      <c r="C307" s="173">
        <f t="shared" ref="C307:R307" si="293">SUM(C308)</f>
        <v>588500000</v>
      </c>
      <c r="D307" s="173">
        <f t="shared" si="291"/>
        <v>0</v>
      </c>
      <c r="E307" s="173">
        <f t="shared" si="291"/>
        <v>0</v>
      </c>
      <c r="F307" s="173">
        <f t="shared" si="291"/>
        <v>80000000</v>
      </c>
      <c r="G307" s="173">
        <f t="shared" si="291"/>
        <v>0</v>
      </c>
      <c r="H307" s="173">
        <f t="shared" si="291"/>
        <v>120000000</v>
      </c>
      <c r="I307" s="173">
        <f t="shared" si="291"/>
        <v>0</v>
      </c>
      <c r="J307" s="173">
        <f t="shared" si="291"/>
        <v>200000000</v>
      </c>
      <c r="K307" s="173">
        <f t="shared" si="293"/>
        <v>788500000</v>
      </c>
      <c r="L307" s="173">
        <f t="shared" si="293"/>
        <v>784667370</v>
      </c>
      <c r="M307" s="173">
        <f t="shared" si="293"/>
        <v>784667370</v>
      </c>
      <c r="N307" s="173">
        <f t="shared" si="293"/>
        <v>0</v>
      </c>
      <c r="O307" s="173">
        <f t="shared" si="293"/>
        <v>0</v>
      </c>
      <c r="P307" s="173">
        <f t="shared" si="293"/>
        <v>0</v>
      </c>
      <c r="Q307" s="173">
        <f t="shared" si="293"/>
        <v>0</v>
      </c>
      <c r="R307" s="173">
        <f t="shared" si="293"/>
        <v>3832630</v>
      </c>
    </row>
    <row r="308" spans="1:18">
      <c r="A308" s="9" t="s">
        <v>64</v>
      </c>
      <c r="B308" s="9" t="s">
        <v>1479</v>
      </c>
      <c r="C308" s="115">
        <v>588500000</v>
      </c>
      <c r="D308" s="115"/>
      <c r="E308" s="115"/>
      <c r="F308" s="115">
        <v>80000000</v>
      </c>
      <c r="G308" s="115"/>
      <c r="H308" s="115">
        <v>120000000</v>
      </c>
      <c r="I308" s="115"/>
      <c r="J308" s="115">
        <f>SUM(F308:I308)</f>
        <v>200000000</v>
      </c>
      <c r="K308" s="115">
        <f>C308+J308</f>
        <v>788500000</v>
      </c>
      <c r="L308" s="115">
        <v>784667370</v>
      </c>
      <c r="M308" s="115">
        <v>784667370</v>
      </c>
      <c r="N308" s="272">
        <f>L308-M308</f>
        <v>0</v>
      </c>
      <c r="O308" s="115"/>
      <c r="P308" s="115"/>
      <c r="Q308" s="272">
        <f>SUBTOTAL(9,N308:P308)</f>
        <v>0</v>
      </c>
      <c r="R308" s="115">
        <f>K308-M308-Q308</f>
        <v>3832630</v>
      </c>
    </row>
    <row r="309" spans="1:18">
      <c r="A309" s="13" t="s">
        <v>3</v>
      </c>
      <c r="B309" s="13" t="s">
        <v>1543</v>
      </c>
      <c r="C309" s="120">
        <f>SUM(C310,C312,C317)</f>
        <v>17087075500</v>
      </c>
      <c r="D309" s="120">
        <f t="shared" ref="D309:J309" si="294">SUM(D310,D312,D317)</f>
        <v>0</v>
      </c>
      <c r="E309" s="120">
        <f t="shared" si="294"/>
        <v>0</v>
      </c>
      <c r="F309" s="120">
        <f t="shared" si="294"/>
        <v>-149560000</v>
      </c>
      <c r="G309" s="120">
        <f t="shared" si="294"/>
        <v>0</v>
      </c>
      <c r="H309" s="120">
        <f t="shared" si="294"/>
        <v>13730143000</v>
      </c>
      <c r="I309" s="120">
        <f t="shared" si="294"/>
        <v>0</v>
      </c>
      <c r="J309" s="120">
        <f t="shared" si="294"/>
        <v>13580583000</v>
      </c>
      <c r="K309" s="120">
        <f t="shared" ref="K309:R309" si="295">SUM(K310,K312,K317)</f>
        <v>30667658500</v>
      </c>
      <c r="L309" s="120">
        <f t="shared" si="295"/>
        <v>29047828274</v>
      </c>
      <c r="M309" s="120">
        <f t="shared" si="295"/>
        <v>17838164020</v>
      </c>
      <c r="N309" s="120">
        <f t="shared" si="295"/>
        <v>11209664254</v>
      </c>
      <c r="O309" s="120">
        <f t="shared" si="295"/>
        <v>0</v>
      </c>
      <c r="P309" s="120">
        <f t="shared" si="295"/>
        <v>0</v>
      </c>
      <c r="Q309" s="120">
        <f t="shared" si="295"/>
        <v>11209664254</v>
      </c>
      <c r="R309" s="120">
        <f t="shared" si="295"/>
        <v>1619830226</v>
      </c>
    </row>
    <row r="310" spans="1:18">
      <c r="A310" s="14" t="s">
        <v>16</v>
      </c>
      <c r="B310" s="14" t="s">
        <v>1544</v>
      </c>
      <c r="C310" s="173">
        <f t="shared" ref="C310:R310" si="296">SUM(C311)</f>
        <v>4453000000</v>
      </c>
      <c r="D310" s="173">
        <f t="shared" si="296"/>
        <v>0</v>
      </c>
      <c r="E310" s="173">
        <f t="shared" si="296"/>
        <v>0</v>
      </c>
      <c r="F310" s="173">
        <f t="shared" si="296"/>
        <v>0</v>
      </c>
      <c r="G310" s="173">
        <f t="shared" si="296"/>
        <v>0</v>
      </c>
      <c r="H310" s="173">
        <f t="shared" si="296"/>
        <v>0</v>
      </c>
      <c r="I310" s="173">
        <f t="shared" si="296"/>
        <v>0</v>
      </c>
      <c r="J310" s="173">
        <f t="shared" si="296"/>
        <v>0</v>
      </c>
      <c r="K310" s="173">
        <f t="shared" si="296"/>
        <v>4453000000</v>
      </c>
      <c r="L310" s="173">
        <f t="shared" si="296"/>
        <v>4453000000</v>
      </c>
      <c r="M310" s="173">
        <f t="shared" si="296"/>
        <v>4453000000</v>
      </c>
      <c r="N310" s="173">
        <f t="shared" si="296"/>
        <v>0</v>
      </c>
      <c r="O310" s="173">
        <f t="shared" si="296"/>
        <v>0</v>
      </c>
      <c r="P310" s="173">
        <f t="shared" si="296"/>
        <v>0</v>
      </c>
      <c r="Q310" s="173">
        <f t="shared" si="296"/>
        <v>0</v>
      </c>
      <c r="R310" s="173">
        <f t="shared" si="296"/>
        <v>0</v>
      </c>
    </row>
    <row r="311" spans="1:18">
      <c r="A311" s="9" t="s">
        <v>64</v>
      </c>
      <c r="B311" s="9" t="s">
        <v>1545</v>
      </c>
      <c r="C311" s="115">
        <v>4453000000</v>
      </c>
      <c r="D311" s="115"/>
      <c r="E311" s="115"/>
      <c r="F311" s="115"/>
      <c r="G311" s="115"/>
      <c r="H311" s="115"/>
      <c r="I311" s="115"/>
      <c r="J311" s="115">
        <f>SUM(F311:I311)</f>
        <v>0</v>
      </c>
      <c r="K311" s="115">
        <f>C311+J311</f>
        <v>4453000000</v>
      </c>
      <c r="L311" s="115">
        <v>4453000000</v>
      </c>
      <c r="M311" s="115">
        <v>4453000000</v>
      </c>
      <c r="N311" s="272">
        <f>L311-M311</f>
        <v>0</v>
      </c>
      <c r="O311" s="115"/>
      <c r="P311" s="115"/>
      <c r="Q311" s="272">
        <f>SUBTOTAL(9,N311:P311)</f>
        <v>0</v>
      </c>
      <c r="R311" s="115">
        <f>K311-M311-Q311</f>
        <v>0</v>
      </c>
    </row>
    <row r="312" spans="1:18">
      <c r="A312" s="14" t="s">
        <v>16</v>
      </c>
      <c r="B312" s="14" t="s">
        <v>1493</v>
      </c>
      <c r="C312" s="173">
        <f>SUM(C313:C316)</f>
        <v>12634075500</v>
      </c>
      <c r="D312" s="173">
        <f t="shared" ref="D312:J312" si="297">SUM(D313:D316)</f>
        <v>0</v>
      </c>
      <c r="E312" s="173">
        <f t="shared" si="297"/>
        <v>0</v>
      </c>
      <c r="F312" s="173">
        <f t="shared" si="297"/>
        <v>-149560000</v>
      </c>
      <c r="G312" s="173">
        <f t="shared" si="297"/>
        <v>0</v>
      </c>
      <c r="H312" s="173">
        <f t="shared" si="297"/>
        <v>13307143000</v>
      </c>
      <c r="I312" s="173">
        <f t="shared" si="297"/>
        <v>0</v>
      </c>
      <c r="J312" s="173">
        <f t="shared" si="297"/>
        <v>13157583000</v>
      </c>
      <c r="K312" s="173">
        <f t="shared" ref="K312:R312" si="298">SUM(K313:K316)</f>
        <v>25791658500</v>
      </c>
      <c r="L312" s="173">
        <f t="shared" si="298"/>
        <v>24176345894</v>
      </c>
      <c r="M312" s="173">
        <f t="shared" si="298"/>
        <v>12966681640</v>
      </c>
      <c r="N312" s="173">
        <f t="shared" si="298"/>
        <v>11209664254</v>
      </c>
      <c r="O312" s="173">
        <f t="shared" si="298"/>
        <v>0</v>
      </c>
      <c r="P312" s="173">
        <f t="shared" si="298"/>
        <v>0</v>
      </c>
      <c r="Q312" s="173">
        <f t="shared" si="298"/>
        <v>11209664254</v>
      </c>
      <c r="R312" s="173">
        <f t="shared" si="298"/>
        <v>1615312606</v>
      </c>
    </row>
    <row r="313" spans="1:18">
      <c r="A313" s="9" t="s">
        <v>64</v>
      </c>
      <c r="B313" s="9" t="s">
        <v>1546</v>
      </c>
      <c r="C313" s="115">
        <v>1313000000</v>
      </c>
      <c r="D313" s="115"/>
      <c r="E313" s="115"/>
      <c r="F313" s="115">
        <v>0</v>
      </c>
      <c r="G313" s="115"/>
      <c r="H313" s="115">
        <v>697632000</v>
      </c>
      <c r="I313" s="115"/>
      <c r="J313" s="115">
        <f t="shared" ref="J313:J316" si="299">SUM(F313:I313)</f>
        <v>697632000</v>
      </c>
      <c r="K313" s="115">
        <f>C313+J313</f>
        <v>2010632000</v>
      </c>
      <c r="L313" s="115">
        <v>1112894500</v>
      </c>
      <c r="M313" s="115">
        <v>217800500</v>
      </c>
      <c r="N313" s="272">
        <f>L313-M313</f>
        <v>895094000</v>
      </c>
      <c r="O313" s="115"/>
      <c r="P313" s="115"/>
      <c r="Q313" s="272">
        <f t="shared" ref="Q313:Q316" si="300">SUBTOTAL(9,N313:P313)</f>
        <v>895094000</v>
      </c>
      <c r="R313" s="115">
        <f>K313-M313-Q313</f>
        <v>897737500</v>
      </c>
    </row>
    <row r="314" spans="1:18">
      <c r="A314" s="9" t="s">
        <v>64</v>
      </c>
      <c r="B314" s="9" t="s">
        <v>1494</v>
      </c>
      <c r="C314" s="115">
        <v>11230000000</v>
      </c>
      <c r="D314" s="115"/>
      <c r="E314" s="115"/>
      <c r="F314" s="115">
        <v>-204560000</v>
      </c>
      <c r="G314" s="115"/>
      <c r="H314" s="115">
        <v>12589511000</v>
      </c>
      <c r="I314" s="115"/>
      <c r="J314" s="115">
        <f t="shared" si="299"/>
        <v>12384951000</v>
      </c>
      <c r="K314" s="115">
        <f>C314+J314</f>
        <v>23614951000</v>
      </c>
      <c r="L314" s="115">
        <v>22903169994</v>
      </c>
      <c r="M314" s="115">
        <v>12610224490</v>
      </c>
      <c r="N314" s="272">
        <v>10292945504</v>
      </c>
      <c r="O314" s="115"/>
      <c r="P314" s="115"/>
      <c r="Q314" s="272">
        <f t="shared" si="300"/>
        <v>10292945504</v>
      </c>
      <c r="R314" s="115">
        <f>K314-M314-Q314</f>
        <v>711781006</v>
      </c>
    </row>
    <row r="315" spans="1:18">
      <c r="A315" s="9" t="s">
        <v>64</v>
      </c>
      <c r="B315" s="9" t="s">
        <v>1547</v>
      </c>
      <c r="C315" s="115">
        <v>46000000</v>
      </c>
      <c r="D315" s="115"/>
      <c r="E315" s="115"/>
      <c r="F315" s="115">
        <v>40000000</v>
      </c>
      <c r="G315" s="115"/>
      <c r="H315" s="115"/>
      <c r="I315" s="115"/>
      <c r="J315" s="115">
        <f t="shared" si="299"/>
        <v>40000000</v>
      </c>
      <c r="K315" s="115">
        <f>C315+J315</f>
        <v>86000000</v>
      </c>
      <c r="L315" s="115">
        <v>81624750</v>
      </c>
      <c r="M315" s="115">
        <v>60000000</v>
      </c>
      <c r="N315" s="272">
        <f>L315-M315</f>
        <v>21624750</v>
      </c>
      <c r="O315" s="115"/>
      <c r="P315" s="115"/>
      <c r="Q315" s="272">
        <f t="shared" si="300"/>
        <v>21624750</v>
      </c>
      <c r="R315" s="115">
        <f>K315-M315-Q315</f>
        <v>4375250</v>
      </c>
    </row>
    <row r="316" spans="1:18">
      <c r="A316" s="9" t="s">
        <v>64</v>
      </c>
      <c r="B316" s="9" t="s">
        <v>1548</v>
      </c>
      <c r="C316" s="115">
        <v>45075500</v>
      </c>
      <c r="D316" s="115"/>
      <c r="E316" s="115"/>
      <c r="F316" s="115">
        <v>15000000</v>
      </c>
      <c r="G316" s="115"/>
      <c r="H316" s="115">
        <v>20000000</v>
      </c>
      <c r="I316" s="115"/>
      <c r="J316" s="115">
        <f t="shared" si="299"/>
        <v>35000000</v>
      </c>
      <c r="K316" s="115">
        <f>C316+J316</f>
        <v>80075500</v>
      </c>
      <c r="L316" s="115">
        <v>78656650</v>
      </c>
      <c r="M316" s="115">
        <v>78656650</v>
      </c>
      <c r="N316" s="272">
        <f>L316-M316</f>
        <v>0</v>
      </c>
      <c r="O316" s="115"/>
      <c r="P316" s="115"/>
      <c r="Q316" s="272">
        <f t="shared" si="300"/>
        <v>0</v>
      </c>
      <c r="R316" s="115">
        <f>K316-M316-Q316</f>
        <v>1418850</v>
      </c>
    </row>
    <row r="317" spans="1:18">
      <c r="A317" s="14" t="s">
        <v>16</v>
      </c>
      <c r="B317" s="17" t="s">
        <v>1489</v>
      </c>
      <c r="C317" s="173">
        <f t="shared" ref="C317:R317" si="301">SUM(C318)</f>
        <v>0</v>
      </c>
      <c r="D317" s="173">
        <f t="shared" si="301"/>
        <v>0</v>
      </c>
      <c r="E317" s="173">
        <f t="shared" si="301"/>
        <v>0</v>
      </c>
      <c r="F317" s="173">
        <f t="shared" si="301"/>
        <v>0</v>
      </c>
      <c r="G317" s="173">
        <f t="shared" si="301"/>
        <v>0</v>
      </c>
      <c r="H317" s="173">
        <f t="shared" si="301"/>
        <v>423000000</v>
      </c>
      <c r="I317" s="173">
        <f t="shared" si="301"/>
        <v>0</v>
      </c>
      <c r="J317" s="173">
        <f t="shared" si="301"/>
        <v>423000000</v>
      </c>
      <c r="K317" s="173">
        <f t="shared" si="301"/>
        <v>423000000</v>
      </c>
      <c r="L317" s="173">
        <f t="shared" si="301"/>
        <v>418482380</v>
      </c>
      <c r="M317" s="173">
        <f t="shared" si="301"/>
        <v>418482380</v>
      </c>
      <c r="N317" s="173">
        <f t="shared" si="301"/>
        <v>0</v>
      </c>
      <c r="O317" s="173">
        <f t="shared" si="301"/>
        <v>0</v>
      </c>
      <c r="P317" s="173">
        <f t="shared" si="301"/>
        <v>0</v>
      </c>
      <c r="Q317" s="173">
        <f t="shared" si="301"/>
        <v>0</v>
      </c>
      <c r="R317" s="173">
        <f t="shared" si="301"/>
        <v>4517620</v>
      </c>
    </row>
    <row r="318" spans="1:18">
      <c r="A318" s="9" t="s">
        <v>64</v>
      </c>
      <c r="B318" s="15" t="s">
        <v>1536</v>
      </c>
      <c r="C318" s="115">
        <v>0</v>
      </c>
      <c r="D318" s="115"/>
      <c r="E318" s="115"/>
      <c r="F318" s="115"/>
      <c r="G318" s="115"/>
      <c r="H318" s="115">
        <v>423000000</v>
      </c>
      <c r="I318" s="115"/>
      <c r="J318" s="115">
        <f>SUM(F318:I318)</f>
        <v>423000000</v>
      </c>
      <c r="K318" s="115">
        <f>C318+J318</f>
        <v>423000000</v>
      </c>
      <c r="L318" s="115">
        <v>418482380</v>
      </c>
      <c r="M318" s="115">
        <v>418482380</v>
      </c>
      <c r="N318" s="272">
        <f>L318-M318</f>
        <v>0</v>
      </c>
      <c r="O318" s="115"/>
      <c r="P318" s="115"/>
      <c r="Q318" s="272">
        <f>SUBTOTAL(9,N318:P318)</f>
        <v>0</v>
      </c>
      <c r="R318" s="115">
        <f>K318-M318-Q318</f>
        <v>4517620</v>
      </c>
    </row>
    <row r="319" spans="1:18">
      <c r="A319" s="13" t="s">
        <v>3</v>
      </c>
      <c r="B319" s="16" t="s">
        <v>1470</v>
      </c>
      <c r="C319" s="120">
        <f>SUM(C320)</f>
        <v>0</v>
      </c>
      <c r="D319" s="120">
        <f t="shared" ref="D319:J319" si="302">SUM(D320)</f>
        <v>0</v>
      </c>
      <c r="E319" s="120">
        <f t="shared" si="302"/>
        <v>0</v>
      </c>
      <c r="F319" s="120">
        <f t="shared" si="302"/>
        <v>0</v>
      </c>
      <c r="G319" s="120">
        <f t="shared" si="302"/>
        <v>0</v>
      </c>
      <c r="H319" s="120">
        <f t="shared" si="302"/>
        <v>3353518870</v>
      </c>
      <c r="I319" s="120">
        <f t="shared" si="302"/>
        <v>0</v>
      </c>
      <c r="J319" s="120">
        <f t="shared" si="302"/>
        <v>3353518870</v>
      </c>
      <c r="K319" s="120">
        <f t="shared" ref="K319:R319" si="303">SUM(K320)</f>
        <v>3353518870</v>
      </c>
      <c r="L319" s="120">
        <f t="shared" si="303"/>
        <v>3353518870</v>
      </c>
      <c r="M319" s="120">
        <f t="shared" si="303"/>
        <v>3353518870</v>
      </c>
      <c r="N319" s="120">
        <f t="shared" si="303"/>
        <v>0</v>
      </c>
      <c r="O319" s="120">
        <f t="shared" si="303"/>
        <v>0</v>
      </c>
      <c r="P319" s="120">
        <f t="shared" si="303"/>
        <v>0</v>
      </c>
      <c r="Q319" s="120">
        <f t="shared" si="303"/>
        <v>0</v>
      </c>
      <c r="R319" s="120">
        <f t="shared" si="303"/>
        <v>0</v>
      </c>
    </row>
    <row r="320" spans="1:18">
      <c r="A320" s="14" t="s">
        <v>16</v>
      </c>
      <c r="B320" s="17" t="s">
        <v>1528</v>
      </c>
      <c r="C320" s="173">
        <f>SUM(C321:C324)</f>
        <v>0</v>
      </c>
      <c r="D320" s="173">
        <f t="shared" ref="D320:J320" si="304">SUM(D321:D324)</f>
        <v>0</v>
      </c>
      <c r="E320" s="173">
        <f t="shared" si="304"/>
        <v>0</v>
      </c>
      <c r="F320" s="173">
        <f t="shared" si="304"/>
        <v>0</v>
      </c>
      <c r="G320" s="173">
        <f t="shared" si="304"/>
        <v>0</v>
      </c>
      <c r="H320" s="173">
        <f t="shared" si="304"/>
        <v>3353518870</v>
      </c>
      <c r="I320" s="173">
        <f t="shared" si="304"/>
        <v>0</v>
      </c>
      <c r="J320" s="173">
        <f t="shared" si="304"/>
        <v>3353518870</v>
      </c>
      <c r="K320" s="173">
        <f t="shared" ref="K320:R320" si="305">SUM(K321:K324)</f>
        <v>3353518870</v>
      </c>
      <c r="L320" s="173">
        <f t="shared" si="305"/>
        <v>3353518870</v>
      </c>
      <c r="M320" s="173">
        <f t="shared" si="305"/>
        <v>3353518870</v>
      </c>
      <c r="N320" s="173">
        <f t="shared" si="305"/>
        <v>0</v>
      </c>
      <c r="O320" s="173">
        <f t="shared" si="305"/>
        <v>0</v>
      </c>
      <c r="P320" s="173">
        <f t="shared" si="305"/>
        <v>0</v>
      </c>
      <c r="Q320" s="173">
        <f t="shared" si="305"/>
        <v>0</v>
      </c>
      <c r="R320" s="173">
        <f t="shared" si="305"/>
        <v>0</v>
      </c>
    </row>
    <row r="321" spans="1:18">
      <c r="A321" s="9" t="s">
        <v>64</v>
      </c>
      <c r="B321" s="9" t="s">
        <v>1549</v>
      </c>
      <c r="C321" s="547"/>
      <c r="D321" s="115"/>
      <c r="E321" s="115"/>
      <c r="F321" s="115">
        <v>-290779500</v>
      </c>
      <c r="G321" s="115"/>
      <c r="H321" s="547">
        <f>1571150980+1782367890</f>
        <v>3353518870</v>
      </c>
      <c r="I321" s="115"/>
      <c r="J321" s="115">
        <f t="shared" ref="J321:J324" si="306">SUM(F321:I321)</f>
        <v>3062739370</v>
      </c>
      <c r="K321" s="115">
        <f>C321+J321</f>
        <v>3062739370</v>
      </c>
      <c r="L321" s="115">
        <v>3062739370</v>
      </c>
      <c r="M321" s="115">
        <v>3062739370</v>
      </c>
      <c r="N321" s="272">
        <f>L321-M321</f>
        <v>0</v>
      </c>
      <c r="O321" s="115"/>
      <c r="P321" s="115"/>
      <c r="Q321" s="272">
        <f t="shared" ref="Q321:Q324" si="307">SUBTOTAL(9,N321:P321)</f>
        <v>0</v>
      </c>
      <c r="R321" s="115">
        <f>K321-M321-Q321</f>
        <v>0</v>
      </c>
    </row>
    <row r="322" spans="1:18">
      <c r="A322" s="9" t="s">
        <v>64</v>
      </c>
      <c r="B322" s="15" t="s">
        <v>1550</v>
      </c>
      <c r="C322" s="115">
        <v>0</v>
      </c>
      <c r="D322" s="115"/>
      <c r="E322" s="115"/>
      <c r="F322" s="115">
        <v>139606500</v>
      </c>
      <c r="G322" s="115"/>
      <c r="H322" s="115"/>
      <c r="I322" s="115"/>
      <c r="J322" s="115">
        <f t="shared" si="306"/>
        <v>139606500</v>
      </c>
      <c r="K322" s="115">
        <f>C322+J322</f>
        <v>139606500</v>
      </c>
      <c r="L322" s="115">
        <v>139606500</v>
      </c>
      <c r="M322" s="115">
        <v>139606500</v>
      </c>
      <c r="N322" s="272">
        <f>L322-M322</f>
        <v>0</v>
      </c>
      <c r="O322" s="115"/>
      <c r="P322" s="115"/>
      <c r="Q322" s="272">
        <f t="shared" si="307"/>
        <v>0</v>
      </c>
      <c r="R322" s="115">
        <f>K322-M322-Q322</f>
        <v>0</v>
      </c>
    </row>
    <row r="323" spans="1:18">
      <c r="A323" s="9" t="s">
        <v>64</v>
      </c>
      <c r="B323" s="15" t="s">
        <v>1551</v>
      </c>
      <c r="C323" s="115">
        <v>0</v>
      </c>
      <c r="D323" s="115"/>
      <c r="E323" s="115"/>
      <c r="F323" s="115">
        <v>129475000</v>
      </c>
      <c r="G323" s="115"/>
      <c r="H323" s="115"/>
      <c r="I323" s="115"/>
      <c r="J323" s="115">
        <f t="shared" si="306"/>
        <v>129475000</v>
      </c>
      <c r="K323" s="115">
        <f>C323+J323</f>
        <v>129475000</v>
      </c>
      <c r="L323" s="115">
        <v>129475000</v>
      </c>
      <c r="M323" s="115">
        <v>129475000</v>
      </c>
      <c r="N323" s="272">
        <f>L323-M323</f>
        <v>0</v>
      </c>
      <c r="O323" s="115"/>
      <c r="P323" s="115"/>
      <c r="Q323" s="272">
        <f t="shared" si="307"/>
        <v>0</v>
      </c>
      <c r="R323" s="115">
        <f>K323-M323-Q323</f>
        <v>0</v>
      </c>
    </row>
    <row r="324" spans="1:18">
      <c r="A324" s="9" t="s">
        <v>64</v>
      </c>
      <c r="B324" s="15" t="s">
        <v>1530</v>
      </c>
      <c r="C324" s="115">
        <v>0</v>
      </c>
      <c r="D324" s="115"/>
      <c r="E324" s="115"/>
      <c r="F324" s="115">
        <v>21698000</v>
      </c>
      <c r="G324" s="115"/>
      <c r="H324" s="115"/>
      <c r="I324" s="115"/>
      <c r="J324" s="115">
        <f t="shared" si="306"/>
        <v>21698000</v>
      </c>
      <c r="K324" s="115">
        <f>C324+J324</f>
        <v>21698000</v>
      </c>
      <c r="L324" s="115">
        <v>21698000</v>
      </c>
      <c r="M324" s="115">
        <v>21698000</v>
      </c>
      <c r="N324" s="272">
        <f>L324-M324</f>
        <v>0</v>
      </c>
      <c r="O324" s="115"/>
      <c r="P324" s="115"/>
      <c r="Q324" s="272">
        <f t="shared" si="307"/>
        <v>0</v>
      </c>
      <c r="R324" s="115">
        <f>K324-M324-Q324</f>
        <v>0</v>
      </c>
    </row>
    <row r="325" spans="1:18">
      <c r="A325" s="13" t="s">
        <v>3</v>
      </c>
      <c r="B325" s="16" t="s">
        <v>106</v>
      </c>
      <c r="C325" s="120">
        <f>SUM(C326,C328,C330)</f>
        <v>0</v>
      </c>
      <c r="D325" s="120">
        <f t="shared" ref="D325:J325" si="308">SUM(D326,D328,D330)</f>
        <v>0</v>
      </c>
      <c r="E325" s="120">
        <f t="shared" si="308"/>
        <v>0</v>
      </c>
      <c r="F325" s="120">
        <f t="shared" si="308"/>
        <v>0</v>
      </c>
      <c r="G325" s="120">
        <f t="shared" si="308"/>
        <v>0</v>
      </c>
      <c r="H325" s="120">
        <f t="shared" si="308"/>
        <v>18363000</v>
      </c>
      <c r="I325" s="120">
        <f t="shared" si="308"/>
        <v>0</v>
      </c>
      <c r="J325" s="120">
        <f t="shared" si="308"/>
        <v>18363000</v>
      </c>
      <c r="K325" s="120">
        <f t="shared" ref="K325:R325" si="309">SUM(K326,K328,K330)</f>
        <v>18363000</v>
      </c>
      <c r="L325" s="120">
        <f t="shared" si="309"/>
        <v>8952400</v>
      </c>
      <c r="M325" s="120">
        <f t="shared" si="309"/>
        <v>8952400</v>
      </c>
      <c r="N325" s="120">
        <f t="shared" si="309"/>
        <v>0</v>
      </c>
      <c r="O325" s="120">
        <f t="shared" si="309"/>
        <v>0</v>
      </c>
      <c r="P325" s="120">
        <f t="shared" si="309"/>
        <v>0</v>
      </c>
      <c r="Q325" s="120">
        <f t="shared" si="309"/>
        <v>0</v>
      </c>
      <c r="R325" s="120">
        <f t="shared" si="309"/>
        <v>9410600</v>
      </c>
    </row>
    <row r="326" spans="1:18">
      <c r="A326" s="14" t="s">
        <v>16</v>
      </c>
      <c r="B326" s="17" t="s">
        <v>1520</v>
      </c>
      <c r="C326" s="173">
        <f t="shared" ref="C326:R326" si="310">SUM(C327)</f>
        <v>0</v>
      </c>
      <c r="D326" s="173">
        <f t="shared" si="310"/>
        <v>0</v>
      </c>
      <c r="E326" s="173">
        <f t="shared" si="310"/>
        <v>0</v>
      </c>
      <c r="F326" s="173">
        <f t="shared" si="310"/>
        <v>0</v>
      </c>
      <c r="G326" s="173">
        <f t="shared" si="310"/>
        <v>0</v>
      </c>
      <c r="H326" s="173">
        <f t="shared" si="310"/>
        <v>9763000</v>
      </c>
      <c r="I326" s="173">
        <f t="shared" si="310"/>
        <v>0</v>
      </c>
      <c r="J326" s="173">
        <f t="shared" si="310"/>
        <v>9763000</v>
      </c>
      <c r="K326" s="173">
        <f t="shared" si="310"/>
        <v>9763000</v>
      </c>
      <c r="L326" s="173">
        <f t="shared" si="310"/>
        <v>4979200</v>
      </c>
      <c r="M326" s="173">
        <f t="shared" si="310"/>
        <v>4979200</v>
      </c>
      <c r="N326" s="173">
        <f t="shared" si="310"/>
        <v>0</v>
      </c>
      <c r="O326" s="173">
        <f t="shared" si="310"/>
        <v>0</v>
      </c>
      <c r="P326" s="173">
        <f t="shared" si="310"/>
        <v>0</v>
      </c>
      <c r="Q326" s="173">
        <f t="shared" si="310"/>
        <v>0</v>
      </c>
      <c r="R326" s="173">
        <f t="shared" si="310"/>
        <v>4783800</v>
      </c>
    </row>
    <row r="327" spans="1:18">
      <c r="A327" s="9" t="s">
        <v>64</v>
      </c>
      <c r="B327" s="15" t="s">
        <v>1521</v>
      </c>
      <c r="C327" s="115">
        <v>0</v>
      </c>
      <c r="D327" s="115"/>
      <c r="E327" s="115"/>
      <c r="F327" s="115"/>
      <c r="G327" s="115"/>
      <c r="H327" s="115">
        <v>9763000</v>
      </c>
      <c r="I327" s="115"/>
      <c r="J327" s="115">
        <f>SUM(F327:I327)</f>
        <v>9763000</v>
      </c>
      <c r="K327" s="115">
        <f>C327+J327</f>
        <v>9763000</v>
      </c>
      <c r="L327" s="115">
        <v>4979200</v>
      </c>
      <c r="M327" s="115">
        <v>4979200</v>
      </c>
      <c r="N327" s="272">
        <f>L327-M327</f>
        <v>0</v>
      </c>
      <c r="O327" s="115"/>
      <c r="P327" s="115"/>
      <c r="Q327" s="272">
        <f>SUBTOTAL(9,N327:P327)</f>
        <v>0</v>
      </c>
      <c r="R327" s="115">
        <f>K327-M327-Q327</f>
        <v>4783800</v>
      </c>
    </row>
    <row r="328" spans="1:18">
      <c r="A328" s="14" t="s">
        <v>16</v>
      </c>
      <c r="B328" s="17" t="s">
        <v>1476</v>
      </c>
      <c r="C328" s="173">
        <f t="shared" ref="C328:R328" si="311">SUM(C329)</f>
        <v>0</v>
      </c>
      <c r="D328" s="173">
        <f t="shared" si="311"/>
        <v>0</v>
      </c>
      <c r="E328" s="173">
        <f t="shared" si="311"/>
        <v>0</v>
      </c>
      <c r="F328" s="173">
        <f t="shared" si="311"/>
        <v>0</v>
      </c>
      <c r="G328" s="173">
        <f t="shared" si="311"/>
        <v>0</v>
      </c>
      <c r="H328" s="173">
        <f t="shared" si="311"/>
        <v>6000000</v>
      </c>
      <c r="I328" s="173">
        <f t="shared" si="311"/>
        <v>0</v>
      </c>
      <c r="J328" s="173">
        <f t="shared" si="311"/>
        <v>6000000</v>
      </c>
      <c r="K328" s="173">
        <f t="shared" si="311"/>
        <v>6000000</v>
      </c>
      <c r="L328" s="173">
        <f t="shared" si="311"/>
        <v>2772000</v>
      </c>
      <c r="M328" s="173">
        <f t="shared" si="311"/>
        <v>2772000</v>
      </c>
      <c r="N328" s="173">
        <f t="shared" si="311"/>
        <v>0</v>
      </c>
      <c r="O328" s="173">
        <f t="shared" si="311"/>
        <v>0</v>
      </c>
      <c r="P328" s="173">
        <f t="shared" si="311"/>
        <v>0</v>
      </c>
      <c r="Q328" s="173">
        <f t="shared" si="311"/>
        <v>0</v>
      </c>
      <c r="R328" s="173">
        <f t="shared" si="311"/>
        <v>3228000</v>
      </c>
    </row>
    <row r="329" spans="1:18">
      <c r="A329" s="9" t="s">
        <v>64</v>
      </c>
      <c r="B329" s="15" t="s">
        <v>1478</v>
      </c>
      <c r="C329" s="115">
        <v>0</v>
      </c>
      <c r="D329" s="115"/>
      <c r="E329" s="115"/>
      <c r="F329" s="115"/>
      <c r="G329" s="115"/>
      <c r="H329" s="115">
        <v>6000000</v>
      </c>
      <c r="I329" s="115"/>
      <c r="J329" s="115">
        <f>SUM(F329:I329)</f>
        <v>6000000</v>
      </c>
      <c r="K329" s="115">
        <f>C329+J329</f>
        <v>6000000</v>
      </c>
      <c r="L329" s="115">
        <v>2772000</v>
      </c>
      <c r="M329" s="115">
        <v>2772000</v>
      </c>
      <c r="N329" s="272">
        <f>L329-M329</f>
        <v>0</v>
      </c>
      <c r="O329" s="115"/>
      <c r="P329" s="115"/>
      <c r="Q329" s="272">
        <f>SUBTOTAL(9,N329:P329)</f>
        <v>0</v>
      </c>
      <c r="R329" s="115">
        <f>K329-M329-Q329</f>
        <v>3228000</v>
      </c>
    </row>
    <row r="330" spans="1:18">
      <c r="A330" s="14" t="s">
        <v>16</v>
      </c>
      <c r="B330" s="17" t="s">
        <v>1485</v>
      </c>
      <c r="C330" s="173">
        <f t="shared" ref="C330:R330" si="312">SUM(C331)</f>
        <v>0</v>
      </c>
      <c r="D330" s="173">
        <f t="shared" si="312"/>
        <v>0</v>
      </c>
      <c r="E330" s="173">
        <f t="shared" si="312"/>
        <v>0</v>
      </c>
      <c r="F330" s="173">
        <f t="shared" si="312"/>
        <v>0</v>
      </c>
      <c r="G330" s="173">
        <f t="shared" si="312"/>
        <v>0</v>
      </c>
      <c r="H330" s="173">
        <f t="shared" si="312"/>
        <v>2600000</v>
      </c>
      <c r="I330" s="173">
        <f t="shared" si="312"/>
        <v>0</v>
      </c>
      <c r="J330" s="173">
        <f t="shared" si="312"/>
        <v>2600000</v>
      </c>
      <c r="K330" s="173">
        <f t="shared" si="312"/>
        <v>2600000</v>
      </c>
      <c r="L330" s="173">
        <f t="shared" si="312"/>
        <v>1201200</v>
      </c>
      <c r="M330" s="173">
        <f t="shared" si="312"/>
        <v>1201200</v>
      </c>
      <c r="N330" s="173">
        <f t="shared" si="312"/>
        <v>0</v>
      </c>
      <c r="O330" s="173">
        <f t="shared" si="312"/>
        <v>0</v>
      </c>
      <c r="P330" s="173">
        <f t="shared" si="312"/>
        <v>0</v>
      </c>
      <c r="Q330" s="173">
        <f t="shared" si="312"/>
        <v>0</v>
      </c>
      <c r="R330" s="173">
        <f t="shared" si="312"/>
        <v>1398800</v>
      </c>
    </row>
    <row r="331" spans="1:18">
      <c r="A331" s="9" t="s">
        <v>64</v>
      </c>
      <c r="B331" s="15" t="s">
        <v>1486</v>
      </c>
      <c r="C331" s="115">
        <v>0</v>
      </c>
      <c r="D331" s="115"/>
      <c r="E331" s="115"/>
      <c r="F331" s="115"/>
      <c r="G331" s="115"/>
      <c r="H331" s="115">
        <v>2600000</v>
      </c>
      <c r="I331" s="115"/>
      <c r="J331" s="115">
        <f>SUM(F331:I331)</f>
        <v>2600000</v>
      </c>
      <c r="K331" s="115">
        <f>C331+J331</f>
        <v>2600000</v>
      </c>
      <c r="L331" s="115">
        <v>1201200</v>
      </c>
      <c r="M331" s="115">
        <v>1201200</v>
      </c>
      <c r="N331" s="272">
        <f>L331-M331</f>
        <v>0</v>
      </c>
      <c r="O331" s="115"/>
      <c r="P331" s="115"/>
      <c r="Q331" s="272">
        <f>SUBTOTAL(9,N331:P331)</f>
        <v>0</v>
      </c>
      <c r="R331" s="115">
        <f>K331-M331-Q331</f>
        <v>1398800</v>
      </c>
    </row>
    <row r="332" spans="1:18">
      <c r="A332" s="12" t="s">
        <v>2</v>
      </c>
      <c r="B332" s="12" t="s">
        <v>1552</v>
      </c>
      <c r="C332" s="119">
        <f>SUM(C333)</f>
        <v>651887000</v>
      </c>
      <c r="D332" s="119">
        <f t="shared" ref="D332:E332" si="313">SUM(D333)</f>
        <v>0</v>
      </c>
      <c r="E332" s="119">
        <f t="shared" si="313"/>
        <v>0</v>
      </c>
      <c r="F332" s="119">
        <v>0</v>
      </c>
      <c r="G332" s="119"/>
      <c r="H332" s="119">
        <v>0</v>
      </c>
      <c r="I332" s="273"/>
      <c r="J332" s="119">
        <v>0</v>
      </c>
      <c r="K332" s="119">
        <f t="shared" ref="K332:R332" si="314">SUM(K333)</f>
        <v>468886770</v>
      </c>
      <c r="L332" s="119">
        <f t="shared" si="314"/>
        <v>468886770</v>
      </c>
      <c r="M332" s="119">
        <f t="shared" si="314"/>
        <v>468886770</v>
      </c>
      <c r="N332" s="119">
        <f t="shared" si="314"/>
        <v>0</v>
      </c>
      <c r="O332" s="119">
        <f t="shared" si="314"/>
        <v>0</v>
      </c>
      <c r="P332" s="119">
        <f t="shared" si="314"/>
        <v>0</v>
      </c>
      <c r="Q332" s="119">
        <f t="shared" si="314"/>
        <v>0</v>
      </c>
      <c r="R332" s="119">
        <f t="shared" si="314"/>
        <v>0</v>
      </c>
    </row>
    <row r="333" spans="1:18">
      <c r="A333" s="13" t="s">
        <v>3</v>
      </c>
      <c r="B333" s="13" t="s">
        <v>1553</v>
      </c>
      <c r="C333" s="120">
        <f>SUM(C334,C336)</f>
        <v>651887000</v>
      </c>
      <c r="D333" s="120">
        <f t="shared" ref="D333:E333" si="315">SUM(D334,D336)</f>
        <v>0</v>
      </c>
      <c r="E333" s="120">
        <f t="shared" si="315"/>
        <v>0</v>
      </c>
      <c r="F333" s="120">
        <v>0</v>
      </c>
      <c r="G333" s="120"/>
      <c r="H333" s="120">
        <v>0</v>
      </c>
      <c r="I333" s="273"/>
      <c r="J333" s="120">
        <v>0</v>
      </c>
      <c r="K333" s="120">
        <f t="shared" ref="K333:R333" si="316">SUM(K334,K336)</f>
        <v>468886770</v>
      </c>
      <c r="L333" s="120">
        <f t="shared" si="316"/>
        <v>468886770</v>
      </c>
      <c r="M333" s="120">
        <f t="shared" si="316"/>
        <v>468886770</v>
      </c>
      <c r="N333" s="120">
        <f t="shared" si="316"/>
        <v>0</v>
      </c>
      <c r="O333" s="120">
        <f t="shared" si="316"/>
        <v>0</v>
      </c>
      <c r="P333" s="120">
        <f t="shared" si="316"/>
        <v>0</v>
      </c>
      <c r="Q333" s="120">
        <f t="shared" si="316"/>
        <v>0</v>
      </c>
      <c r="R333" s="120">
        <f t="shared" si="316"/>
        <v>0</v>
      </c>
    </row>
    <row r="334" spans="1:18">
      <c r="A334" s="14" t="s">
        <v>16</v>
      </c>
      <c r="B334" s="14" t="s">
        <v>1493</v>
      </c>
      <c r="C334" s="173">
        <f t="shared" ref="C334:R334" si="317">SUM(C335)</f>
        <v>519665600</v>
      </c>
      <c r="D334" s="173">
        <f t="shared" si="317"/>
        <v>0</v>
      </c>
      <c r="E334" s="173">
        <f t="shared" si="317"/>
        <v>0</v>
      </c>
      <c r="F334" s="173">
        <f t="shared" si="317"/>
        <v>0</v>
      </c>
      <c r="G334" s="173">
        <f t="shared" si="317"/>
        <v>0</v>
      </c>
      <c r="H334" s="173">
        <f t="shared" si="317"/>
        <v>-183000230</v>
      </c>
      <c r="I334" s="273">
        <f t="shared" si="317"/>
        <v>0</v>
      </c>
      <c r="J334" s="173">
        <f t="shared" si="317"/>
        <v>-183000230</v>
      </c>
      <c r="K334" s="173">
        <f t="shared" si="317"/>
        <v>336665370</v>
      </c>
      <c r="L334" s="173">
        <f t="shared" si="317"/>
        <v>336665370</v>
      </c>
      <c r="M334" s="173">
        <f t="shared" si="317"/>
        <v>336665370</v>
      </c>
      <c r="N334" s="173">
        <f t="shared" si="317"/>
        <v>0</v>
      </c>
      <c r="O334" s="173">
        <f t="shared" si="317"/>
        <v>0</v>
      </c>
      <c r="P334" s="173">
        <f t="shared" si="317"/>
        <v>0</v>
      </c>
      <c r="Q334" s="173">
        <f t="shared" si="317"/>
        <v>0</v>
      </c>
      <c r="R334" s="173">
        <f t="shared" si="317"/>
        <v>0</v>
      </c>
    </row>
    <row r="335" spans="1:18">
      <c r="A335" s="9" t="s">
        <v>1477</v>
      </c>
      <c r="B335" s="9" t="s">
        <v>1494</v>
      </c>
      <c r="C335" s="547">
        <f>336665370+183000230</f>
        <v>519665600</v>
      </c>
      <c r="D335" s="115"/>
      <c r="E335" s="115"/>
      <c r="F335" s="115"/>
      <c r="G335" s="115"/>
      <c r="H335" s="547">
        <v>-183000230</v>
      </c>
      <c r="I335" s="115"/>
      <c r="J335" s="115">
        <f>SUM(F335:I335)</f>
        <v>-183000230</v>
      </c>
      <c r="K335" s="115">
        <f>C335+J335</f>
        <v>336665370</v>
      </c>
      <c r="L335" s="115">
        <v>336665370</v>
      </c>
      <c r="M335" s="115">
        <v>336665370</v>
      </c>
      <c r="N335" s="272">
        <f>L335-M335</f>
        <v>0</v>
      </c>
      <c r="O335" s="115"/>
      <c r="P335" s="115"/>
      <c r="Q335" s="272">
        <f>SUBTOTAL(9,N335:P335)</f>
        <v>0</v>
      </c>
      <c r="R335" s="115">
        <f>K335-M335-Q335</f>
        <v>0</v>
      </c>
    </row>
    <row r="336" spans="1:18">
      <c r="A336" s="14" t="s">
        <v>16</v>
      </c>
      <c r="B336" s="14" t="s">
        <v>1489</v>
      </c>
      <c r="C336" s="173">
        <f t="shared" ref="C336:R336" si="318">SUM(C337)</f>
        <v>132221400</v>
      </c>
      <c r="D336" s="173">
        <f t="shared" si="318"/>
        <v>0</v>
      </c>
      <c r="E336" s="173">
        <f t="shared" si="318"/>
        <v>0</v>
      </c>
      <c r="F336" s="173">
        <f t="shared" si="318"/>
        <v>0</v>
      </c>
      <c r="G336" s="173">
        <f t="shared" si="318"/>
        <v>0</v>
      </c>
      <c r="H336" s="173">
        <f t="shared" si="318"/>
        <v>0</v>
      </c>
      <c r="I336" s="273">
        <f t="shared" si="318"/>
        <v>0</v>
      </c>
      <c r="J336" s="173">
        <f t="shared" si="318"/>
        <v>0</v>
      </c>
      <c r="K336" s="173">
        <f t="shared" si="318"/>
        <v>132221400</v>
      </c>
      <c r="L336" s="173">
        <f t="shared" si="318"/>
        <v>132221400</v>
      </c>
      <c r="M336" s="173">
        <f t="shared" si="318"/>
        <v>132221400</v>
      </c>
      <c r="N336" s="173">
        <f t="shared" si="318"/>
        <v>0</v>
      </c>
      <c r="O336" s="173">
        <f t="shared" si="318"/>
        <v>0</v>
      </c>
      <c r="P336" s="173">
        <f t="shared" si="318"/>
        <v>0</v>
      </c>
      <c r="Q336" s="173">
        <f t="shared" si="318"/>
        <v>0</v>
      </c>
      <c r="R336" s="173">
        <f t="shared" si="318"/>
        <v>0</v>
      </c>
    </row>
    <row r="337" spans="1:18">
      <c r="A337" s="9" t="s">
        <v>1477</v>
      </c>
      <c r="B337" s="9" t="s">
        <v>1536</v>
      </c>
      <c r="C337" s="115">
        <v>132221400</v>
      </c>
      <c r="D337" s="115"/>
      <c r="E337" s="115"/>
      <c r="F337" s="115"/>
      <c r="G337" s="115"/>
      <c r="H337" s="115"/>
      <c r="I337" s="115"/>
      <c r="J337" s="115">
        <f>SUM(F337:I337)</f>
        <v>0</v>
      </c>
      <c r="K337" s="115">
        <f>C337+J337</f>
        <v>132221400</v>
      </c>
      <c r="L337" s="115">
        <v>132221400</v>
      </c>
      <c r="M337" s="115">
        <v>132221400</v>
      </c>
      <c r="N337" s="272">
        <f>L337-M337</f>
        <v>0</v>
      </c>
      <c r="O337" s="115"/>
      <c r="P337" s="115"/>
      <c r="Q337" s="272">
        <f>SUBTOTAL(9,N337:P337)</f>
        <v>0</v>
      </c>
      <c r="R337" s="115">
        <f>K337-M337-Q337</f>
        <v>0</v>
      </c>
    </row>
    <row r="338" spans="1:18">
      <c r="A338" s="22" t="s">
        <v>1</v>
      </c>
      <c r="B338" s="22" t="s">
        <v>1554</v>
      </c>
      <c r="C338" s="137">
        <f t="shared" ref="C338:R338" si="319">SUM(C339)</f>
        <v>102600000</v>
      </c>
      <c r="D338" s="137">
        <f t="shared" si="319"/>
        <v>0</v>
      </c>
      <c r="E338" s="137">
        <f t="shared" si="319"/>
        <v>0</v>
      </c>
      <c r="F338" s="137">
        <f t="shared" si="319"/>
        <v>0</v>
      </c>
      <c r="G338" s="137">
        <f t="shared" si="319"/>
        <v>0</v>
      </c>
      <c r="H338" s="137">
        <f t="shared" si="319"/>
        <v>452400000</v>
      </c>
      <c r="I338" s="137">
        <f t="shared" si="319"/>
        <v>0</v>
      </c>
      <c r="J338" s="137">
        <f t="shared" si="319"/>
        <v>452400000</v>
      </c>
      <c r="K338" s="137">
        <f t="shared" si="319"/>
        <v>555000000</v>
      </c>
      <c r="L338" s="137">
        <f t="shared" si="319"/>
        <v>396028500</v>
      </c>
      <c r="M338" s="137">
        <f t="shared" si="319"/>
        <v>396028500</v>
      </c>
      <c r="N338" s="137">
        <f t="shared" si="319"/>
        <v>0</v>
      </c>
      <c r="O338" s="137">
        <f t="shared" si="319"/>
        <v>67261000</v>
      </c>
      <c r="P338" s="137">
        <f t="shared" si="319"/>
        <v>0</v>
      </c>
      <c r="Q338" s="137">
        <f t="shared" si="319"/>
        <v>67261000</v>
      </c>
      <c r="R338" s="137">
        <f t="shared" si="319"/>
        <v>91710500</v>
      </c>
    </row>
    <row r="339" spans="1:18">
      <c r="A339" s="12" t="s">
        <v>2</v>
      </c>
      <c r="B339" s="12" t="s">
        <v>1555</v>
      </c>
      <c r="C339" s="119">
        <f>SUM(C340,C343,C346,C349,C352)</f>
        <v>102600000</v>
      </c>
      <c r="D339" s="119">
        <f t="shared" ref="D339:J339" si="320">SUM(D340,D343,D346,D349,D352)</f>
        <v>0</v>
      </c>
      <c r="E339" s="119">
        <f t="shared" si="320"/>
        <v>0</v>
      </c>
      <c r="F339" s="119">
        <f t="shared" si="320"/>
        <v>0</v>
      </c>
      <c r="G339" s="119">
        <f t="shared" si="320"/>
        <v>0</v>
      </c>
      <c r="H339" s="119">
        <f t="shared" si="320"/>
        <v>452400000</v>
      </c>
      <c r="I339" s="119">
        <f t="shared" si="320"/>
        <v>0</v>
      </c>
      <c r="J339" s="119">
        <f t="shared" si="320"/>
        <v>452400000</v>
      </c>
      <c r="K339" s="119">
        <f t="shared" ref="K339:R339" si="321">SUM(K340,K343,K346,K349,K352)</f>
        <v>555000000</v>
      </c>
      <c r="L339" s="119">
        <f t="shared" si="321"/>
        <v>396028500</v>
      </c>
      <c r="M339" s="119">
        <f t="shared" si="321"/>
        <v>396028500</v>
      </c>
      <c r="N339" s="119">
        <f t="shared" si="321"/>
        <v>0</v>
      </c>
      <c r="O339" s="119">
        <f t="shared" si="321"/>
        <v>67261000</v>
      </c>
      <c r="P339" s="119">
        <f t="shared" si="321"/>
        <v>0</v>
      </c>
      <c r="Q339" s="119">
        <f t="shared" si="321"/>
        <v>67261000</v>
      </c>
      <c r="R339" s="119">
        <f t="shared" si="321"/>
        <v>91710500</v>
      </c>
    </row>
    <row r="340" spans="1:18">
      <c r="A340" s="13" t="s">
        <v>3</v>
      </c>
      <c r="B340" s="16" t="s">
        <v>1556</v>
      </c>
      <c r="C340" s="120">
        <f>SUM(C341)</f>
        <v>0</v>
      </c>
      <c r="D340" s="120">
        <f t="shared" ref="D340:J341" si="322">SUM(D341)</f>
        <v>0</v>
      </c>
      <c r="E340" s="120">
        <f t="shared" si="322"/>
        <v>0</v>
      </c>
      <c r="F340" s="120">
        <f t="shared" si="322"/>
        <v>0</v>
      </c>
      <c r="G340" s="120">
        <f t="shared" si="322"/>
        <v>0</v>
      </c>
      <c r="H340" s="120">
        <f t="shared" si="322"/>
        <v>60000000</v>
      </c>
      <c r="I340" s="120">
        <f t="shared" si="322"/>
        <v>0</v>
      </c>
      <c r="J340" s="120">
        <f t="shared" si="322"/>
        <v>60000000</v>
      </c>
      <c r="K340" s="120">
        <f t="shared" ref="K340:R340" si="323">SUM(K341)</f>
        <v>60000000</v>
      </c>
      <c r="L340" s="120">
        <f t="shared" si="323"/>
        <v>0</v>
      </c>
      <c r="M340" s="120">
        <f t="shared" si="323"/>
        <v>0</v>
      </c>
      <c r="N340" s="120">
        <f t="shared" si="323"/>
        <v>0</v>
      </c>
      <c r="O340" s="120">
        <f t="shared" si="323"/>
        <v>60000000</v>
      </c>
      <c r="P340" s="120">
        <f t="shared" si="323"/>
        <v>0</v>
      </c>
      <c r="Q340" s="120">
        <f t="shared" si="323"/>
        <v>60000000</v>
      </c>
      <c r="R340" s="120">
        <f t="shared" si="323"/>
        <v>0</v>
      </c>
    </row>
    <row r="341" spans="1:18">
      <c r="A341" s="14" t="s">
        <v>16</v>
      </c>
      <c r="B341" s="17" t="s">
        <v>1557</v>
      </c>
      <c r="C341" s="173">
        <f t="shared" ref="C341:R341" si="324">SUM(C342)</f>
        <v>0</v>
      </c>
      <c r="D341" s="173">
        <f t="shared" si="322"/>
        <v>0</v>
      </c>
      <c r="E341" s="173">
        <f t="shared" si="322"/>
        <v>0</v>
      </c>
      <c r="F341" s="173">
        <f t="shared" si="322"/>
        <v>0</v>
      </c>
      <c r="G341" s="173">
        <f t="shared" si="322"/>
        <v>0</v>
      </c>
      <c r="H341" s="173">
        <f t="shared" si="322"/>
        <v>60000000</v>
      </c>
      <c r="I341" s="173">
        <f t="shared" si="322"/>
        <v>0</v>
      </c>
      <c r="J341" s="173">
        <f t="shared" si="322"/>
        <v>60000000</v>
      </c>
      <c r="K341" s="173">
        <f t="shared" si="324"/>
        <v>60000000</v>
      </c>
      <c r="L341" s="173">
        <f t="shared" si="324"/>
        <v>0</v>
      </c>
      <c r="M341" s="173">
        <f t="shared" si="324"/>
        <v>0</v>
      </c>
      <c r="N341" s="173">
        <f t="shared" si="324"/>
        <v>0</v>
      </c>
      <c r="O341" s="173">
        <f t="shared" si="324"/>
        <v>60000000</v>
      </c>
      <c r="P341" s="173">
        <f t="shared" si="324"/>
        <v>0</v>
      </c>
      <c r="Q341" s="173">
        <f t="shared" si="324"/>
        <v>60000000</v>
      </c>
      <c r="R341" s="173">
        <f t="shared" si="324"/>
        <v>0</v>
      </c>
    </row>
    <row r="342" spans="1:18">
      <c r="A342" s="9" t="s">
        <v>1477</v>
      </c>
      <c r="B342" s="15" t="s">
        <v>109</v>
      </c>
      <c r="C342" s="115">
        <v>0</v>
      </c>
      <c r="D342" s="115"/>
      <c r="E342" s="115"/>
      <c r="F342" s="115"/>
      <c r="G342" s="115"/>
      <c r="H342" s="115">
        <v>60000000</v>
      </c>
      <c r="I342" s="115"/>
      <c r="J342" s="115">
        <f>SUM(F342:I342)</f>
        <v>60000000</v>
      </c>
      <c r="K342" s="115">
        <f>C342+J342</f>
        <v>60000000</v>
      </c>
      <c r="L342" s="115">
        <v>0</v>
      </c>
      <c r="M342" s="115">
        <v>0</v>
      </c>
      <c r="N342" s="275">
        <f>L342-M342</f>
        <v>0</v>
      </c>
      <c r="O342" s="241">
        <v>60000000</v>
      </c>
      <c r="P342" s="241"/>
      <c r="Q342" s="275">
        <f>SUBTOTAL(9,N342:P342)</f>
        <v>60000000</v>
      </c>
      <c r="R342" s="241">
        <f>K342-M342-Q342</f>
        <v>0</v>
      </c>
    </row>
    <row r="343" spans="1:18">
      <c r="A343" s="13" t="s">
        <v>3</v>
      </c>
      <c r="B343" s="16" t="s">
        <v>1471</v>
      </c>
      <c r="C343" s="120">
        <f>SUM(C344)</f>
        <v>0</v>
      </c>
      <c r="D343" s="120">
        <f t="shared" ref="D343:J344" si="325">SUM(D344)</f>
        <v>0</v>
      </c>
      <c r="E343" s="120">
        <f t="shared" si="325"/>
        <v>0</v>
      </c>
      <c r="F343" s="120">
        <f t="shared" si="325"/>
        <v>0</v>
      </c>
      <c r="G343" s="120">
        <f t="shared" si="325"/>
        <v>0</v>
      </c>
      <c r="H343" s="120">
        <f t="shared" si="325"/>
        <v>2000000</v>
      </c>
      <c r="I343" s="120">
        <f t="shared" si="325"/>
        <v>0</v>
      </c>
      <c r="J343" s="120">
        <f t="shared" si="325"/>
        <v>2000000</v>
      </c>
      <c r="K343" s="120">
        <f t="shared" ref="K343:R343" si="326">SUM(K344)</f>
        <v>2000000</v>
      </c>
      <c r="L343" s="120">
        <f t="shared" si="326"/>
        <v>2000000</v>
      </c>
      <c r="M343" s="120">
        <f t="shared" si="326"/>
        <v>2000000</v>
      </c>
      <c r="N343" s="120">
        <f t="shared" si="326"/>
        <v>0</v>
      </c>
      <c r="O343" s="120">
        <f t="shared" si="326"/>
        <v>0</v>
      </c>
      <c r="P343" s="120">
        <f t="shared" si="326"/>
        <v>0</v>
      </c>
      <c r="Q343" s="120">
        <f t="shared" si="326"/>
        <v>0</v>
      </c>
      <c r="R343" s="120">
        <f t="shared" si="326"/>
        <v>0</v>
      </c>
    </row>
    <row r="344" spans="1:18">
      <c r="A344" s="14" t="s">
        <v>16</v>
      </c>
      <c r="B344" s="17" t="s">
        <v>1487</v>
      </c>
      <c r="C344" s="173">
        <f t="shared" ref="C344:R344" si="327">SUM(C345)</f>
        <v>0</v>
      </c>
      <c r="D344" s="173">
        <f t="shared" si="325"/>
        <v>0</v>
      </c>
      <c r="E344" s="173">
        <f t="shared" si="325"/>
        <v>0</v>
      </c>
      <c r="F344" s="173">
        <f t="shared" si="325"/>
        <v>0</v>
      </c>
      <c r="G344" s="173">
        <f t="shared" si="325"/>
        <v>0</v>
      </c>
      <c r="H344" s="173">
        <f t="shared" si="325"/>
        <v>2000000</v>
      </c>
      <c r="I344" s="173">
        <f t="shared" si="325"/>
        <v>0</v>
      </c>
      <c r="J344" s="173">
        <f t="shared" si="325"/>
        <v>2000000</v>
      </c>
      <c r="K344" s="173">
        <f t="shared" si="327"/>
        <v>2000000</v>
      </c>
      <c r="L344" s="173">
        <f t="shared" si="327"/>
        <v>2000000</v>
      </c>
      <c r="M344" s="173">
        <f t="shared" si="327"/>
        <v>2000000</v>
      </c>
      <c r="N344" s="173">
        <f t="shared" si="327"/>
        <v>0</v>
      </c>
      <c r="O344" s="173">
        <f t="shared" si="327"/>
        <v>0</v>
      </c>
      <c r="P344" s="173">
        <f t="shared" si="327"/>
        <v>0</v>
      </c>
      <c r="Q344" s="173">
        <f t="shared" si="327"/>
        <v>0</v>
      </c>
      <c r="R344" s="173">
        <f t="shared" si="327"/>
        <v>0</v>
      </c>
    </row>
    <row r="345" spans="1:18">
      <c r="A345" s="9" t="s">
        <v>1477</v>
      </c>
      <c r="B345" s="15" t="s">
        <v>1488</v>
      </c>
      <c r="C345" s="115">
        <v>0</v>
      </c>
      <c r="D345" s="115"/>
      <c r="E345" s="115"/>
      <c r="F345" s="115"/>
      <c r="G345" s="115"/>
      <c r="H345" s="115">
        <v>2000000</v>
      </c>
      <c r="I345" s="115"/>
      <c r="J345" s="115">
        <f>SUM(F345:I345)</f>
        <v>2000000</v>
      </c>
      <c r="K345" s="115">
        <f>C345+J345</f>
        <v>2000000</v>
      </c>
      <c r="L345" s="115">
        <v>2000000</v>
      </c>
      <c r="M345" s="115">
        <v>2000000</v>
      </c>
      <c r="N345" s="272">
        <f>L345-M345</f>
        <v>0</v>
      </c>
      <c r="O345" s="115"/>
      <c r="P345" s="115"/>
      <c r="Q345" s="272">
        <f>SUBTOTAL(9,N345:P345)</f>
        <v>0</v>
      </c>
      <c r="R345" s="115">
        <f>K345-M345-Q345</f>
        <v>0</v>
      </c>
    </row>
    <row r="346" spans="1:18">
      <c r="A346" s="13" t="s">
        <v>3</v>
      </c>
      <c r="B346" s="13" t="s">
        <v>1558</v>
      </c>
      <c r="C346" s="120">
        <f>SUM(C347)</f>
        <v>0</v>
      </c>
      <c r="D346" s="120">
        <f t="shared" ref="D346:J347" si="328">SUM(D347)</f>
        <v>0</v>
      </c>
      <c r="E346" s="120">
        <f t="shared" si="328"/>
        <v>0</v>
      </c>
      <c r="F346" s="120">
        <f t="shared" si="328"/>
        <v>0</v>
      </c>
      <c r="G346" s="120">
        <f t="shared" si="328"/>
        <v>0</v>
      </c>
      <c r="H346" s="120">
        <f t="shared" si="328"/>
        <v>35000000</v>
      </c>
      <c r="I346" s="120">
        <f t="shared" si="328"/>
        <v>0</v>
      </c>
      <c r="J346" s="120">
        <f t="shared" si="328"/>
        <v>35000000</v>
      </c>
      <c r="K346" s="120">
        <f t="shared" ref="K346:R346" si="329">SUM(K347)</f>
        <v>35000000</v>
      </c>
      <c r="L346" s="120">
        <f t="shared" si="329"/>
        <v>27739000</v>
      </c>
      <c r="M346" s="120">
        <f t="shared" si="329"/>
        <v>27739000</v>
      </c>
      <c r="N346" s="120">
        <f t="shared" si="329"/>
        <v>0</v>
      </c>
      <c r="O346" s="120">
        <f t="shared" si="329"/>
        <v>7261000</v>
      </c>
      <c r="P346" s="120">
        <f t="shared" si="329"/>
        <v>0</v>
      </c>
      <c r="Q346" s="120">
        <f t="shared" si="329"/>
        <v>7261000</v>
      </c>
      <c r="R346" s="120">
        <f t="shared" si="329"/>
        <v>0</v>
      </c>
    </row>
    <row r="347" spans="1:18">
      <c r="A347" s="14" t="s">
        <v>16</v>
      </c>
      <c r="B347" s="14" t="s">
        <v>1559</v>
      </c>
      <c r="C347" s="173">
        <f t="shared" ref="C347:R347" si="330">SUM(C348)</f>
        <v>0</v>
      </c>
      <c r="D347" s="173">
        <f t="shared" si="328"/>
        <v>0</v>
      </c>
      <c r="E347" s="173">
        <f t="shared" si="328"/>
        <v>0</v>
      </c>
      <c r="F347" s="173">
        <f t="shared" si="328"/>
        <v>0</v>
      </c>
      <c r="G347" s="173">
        <f t="shared" si="328"/>
        <v>0</v>
      </c>
      <c r="H347" s="173">
        <f t="shared" si="328"/>
        <v>35000000</v>
      </c>
      <c r="I347" s="173">
        <f t="shared" si="328"/>
        <v>0</v>
      </c>
      <c r="J347" s="173">
        <f t="shared" si="328"/>
        <v>35000000</v>
      </c>
      <c r="K347" s="173">
        <f t="shared" si="330"/>
        <v>35000000</v>
      </c>
      <c r="L347" s="173">
        <f t="shared" si="330"/>
        <v>27739000</v>
      </c>
      <c r="M347" s="173">
        <f t="shared" si="330"/>
        <v>27739000</v>
      </c>
      <c r="N347" s="173">
        <f t="shared" si="330"/>
        <v>0</v>
      </c>
      <c r="O347" s="173">
        <f t="shared" si="330"/>
        <v>7261000</v>
      </c>
      <c r="P347" s="173">
        <f t="shared" si="330"/>
        <v>0</v>
      </c>
      <c r="Q347" s="173">
        <f t="shared" si="330"/>
        <v>7261000</v>
      </c>
      <c r="R347" s="173">
        <f t="shared" si="330"/>
        <v>0</v>
      </c>
    </row>
    <row r="348" spans="1:18">
      <c r="A348" s="9" t="s">
        <v>1477</v>
      </c>
      <c r="B348" s="9" t="s">
        <v>1559</v>
      </c>
      <c r="C348" s="115">
        <v>0</v>
      </c>
      <c r="D348" s="115"/>
      <c r="E348" s="115"/>
      <c r="F348" s="115"/>
      <c r="G348" s="115"/>
      <c r="H348" s="115">
        <v>35000000</v>
      </c>
      <c r="I348" s="115"/>
      <c r="J348" s="115">
        <f>SUM(F348:I348)</f>
        <v>35000000</v>
      </c>
      <c r="K348" s="115">
        <f>C348+J348</f>
        <v>35000000</v>
      </c>
      <c r="L348" s="115">
        <v>27739000</v>
      </c>
      <c r="M348" s="115">
        <v>27739000</v>
      </c>
      <c r="N348" s="272">
        <f>L348-M348</f>
        <v>0</v>
      </c>
      <c r="O348" s="115">
        <v>7261000</v>
      </c>
      <c r="P348" s="115"/>
      <c r="Q348" s="272">
        <f>SUBTOTAL(9,N348:P348)</f>
        <v>7261000</v>
      </c>
      <c r="R348" s="115">
        <f>K348-M348-Q348</f>
        <v>0</v>
      </c>
    </row>
    <row r="349" spans="1:18">
      <c r="A349" s="13" t="s">
        <v>3</v>
      </c>
      <c r="B349" s="16" t="s">
        <v>1560</v>
      </c>
      <c r="C349" s="120">
        <f>SUM(C350)</f>
        <v>102600000</v>
      </c>
      <c r="D349" s="120">
        <f t="shared" ref="D349:J350" si="331">SUM(D350)</f>
        <v>0</v>
      </c>
      <c r="E349" s="120">
        <f t="shared" si="331"/>
        <v>0</v>
      </c>
      <c r="F349" s="120">
        <f t="shared" si="331"/>
        <v>0</v>
      </c>
      <c r="G349" s="120">
        <f t="shared" si="331"/>
        <v>0</v>
      </c>
      <c r="H349" s="120">
        <f t="shared" si="331"/>
        <v>0</v>
      </c>
      <c r="I349" s="120">
        <f t="shared" si="331"/>
        <v>0</v>
      </c>
      <c r="J349" s="120">
        <f t="shared" si="331"/>
        <v>0</v>
      </c>
      <c r="K349" s="120">
        <f t="shared" ref="K349:R349" si="332">SUM(K350)</f>
        <v>102600000</v>
      </c>
      <c r="L349" s="120">
        <f t="shared" si="332"/>
        <v>101538000</v>
      </c>
      <c r="M349" s="120">
        <f t="shared" si="332"/>
        <v>101538000</v>
      </c>
      <c r="N349" s="120">
        <f t="shared" si="332"/>
        <v>0</v>
      </c>
      <c r="O349" s="120">
        <f t="shared" si="332"/>
        <v>0</v>
      </c>
      <c r="P349" s="120">
        <f t="shared" si="332"/>
        <v>0</v>
      </c>
      <c r="Q349" s="120">
        <f t="shared" si="332"/>
        <v>0</v>
      </c>
      <c r="R349" s="120">
        <f t="shared" si="332"/>
        <v>1062000</v>
      </c>
    </row>
    <row r="350" spans="1:18">
      <c r="A350" s="14" t="s">
        <v>16</v>
      </c>
      <c r="B350" s="17" t="s">
        <v>1520</v>
      </c>
      <c r="C350" s="173">
        <f t="shared" ref="C350:R350" si="333">SUM(C351)</f>
        <v>102600000</v>
      </c>
      <c r="D350" s="173">
        <f t="shared" si="331"/>
        <v>0</v>
      </c>
      <c r="E350" s="173">
        <f t="shared" si="331"/>
        <v>0</v>
      </c>
      <c r="F350" s="173">
        <f t="shared" si="331"/>
        <v>0</v>
      </c>
      <c r="G350" s="173">
        <f t="shared" si="331"/>
        <v>0</v>
      </c>
      <c r="H350" s="173">
        <f t="shared" si="331"/>
        <v>0</v>
      </c>
      <c r="I350" s="173">
        <f t="shared" si="331"/>
        <v>0</v>
      </c>
      <c r="J350" s="173">
        <f t="shared" si="331"/>
        <v>0</v>
      </c>
      <c r="K350" s="173">
        <f t="shared" si="333"/>
        <v>102600000</v>
      </c>
      <c r="L350" s="173">
        <f t="shared" si="333"/>
        <v>101538000</v>
      </c>
      <c r="M350" s="173">
        <f t="shared" si="333"/>
        <v>101538000</v>
      </c>
      <c r="N350" s="173">
        <f t="shared" si="333"/>
        <v>0</v>
      </c>
      <c r="O350" s="173">
        <f t="shared" si="333"/>
        <v>0</v>
      </c>
      <c r="P350" s="173">
        <f t="shared" si="333"/>
        <v>0</v>
      </c>
      <c r="Q350" s="173">
        <f t="shared" si="333"/>
        <v>0</v>
      </c>
      <c r="R350" s="173">
        <f t="shared" si="333"/>
        <v>1062000</v>
      </c>
    </row>
    <row r="351" spans="1:18">
      <c r="A351" s="9" t="s">
        <v>1477</v>
      </c>
      <c r="B351" s="15" t="s">
        <v>1561</v>
      </c>
      <c r="C351" s="115">
        <v>102600000</v>
      </c>
      <c r="D351" s="115"/>
      <c r="E351" s="115"/>
      <c r="F351" s="115"/>
      <c r="G351" s="115"/>
      <c r="H351" s="115"/>
      <c r="I351" s="115"/>
      <c r="J351" s="115">
        <f>SUM(F351:I351)</f>
        <v>0</v>
      </c>
      <c r="K351" s="115">
        <f>C351+J351</f>
        <v>102600000</v>
      </c>
      <c r="L351" s="115">
        <v>101538000</v>
      </c>
      <c r="M351" s="115">
        <v>101538000</v>
      </c>
      <c r="N351" s="272">
        <f>L351-M351</f>
        <v>0</v>
      </c>
      <c r="O351" s="115"/>
      <c r="P351" s="115"/>
      <c r="Q351" s="272">
        <f>SUBTOTAL(9,N351:P351)</f>
        <v>0</v>
      </c>
      <c r="R351" s="115">
        <f>K351-M351-Q351</f>
        <v>1062000</v>
      </c>
    </row>
    <row r="352" spans="1:18">
      <c r="A352" s="13" t="s">
        <v>3</v>
      </c>
      <c r="B352" s="16" t="s">
        <v>110</v>
      </c>
      <c r="C352" s="120">
        <f>SUM(C353,C358)</f>
        <v>0</v>
      </c>
      <c r="D352" s="120">
        <f t="shared" ref="D352:J352" si="334">SUM(D353,D358)</f>
        <v>0</v>
      </c>
      <c r="E352" s="120">
        <f t="shared" si="334"/>
        <v>0</v>
      </c>
      <c r="F352" s="120">
        <f t="shared" si="334"/>
        <v>0</v>
      </c>
      <c r="G352" s="120">
        <f t="shared" si="334"/>
        <v>0</v>
      </c>
      <c r="H352" s="120">
        <f t="shared" si="334"/>
        <v>355400000</v>
      </c>
      <c r="I352" s="120">
        <f t="shared" si="334"/>
        <v>0</v>
      </c>
      <c r="J352" s="120">
        <f t="shared" si="334"/>
        <v>355400000</v>
      </c>
      <c r="K352" s="120">
        <f t="shared" ref="K352:R352" si="335">SUM(K353,K358)</f>
        <v>355400000</v>
      </c>
      <c r="L352" s="120">
        <f t="shared" si="335"/>
        <v>264751500</v>
      </c>
      <c r="M352" s="120">
        <f t="shared" si="335"/>
        <v>264751500</v>
      </c>
      <c r="N352" s="120">
        <f t="shared" si="335"/>
        <v>0</v>
      </c>
      <c r="O352" s="120">
        <f t="shared" si="335"/>
        <v>0</v>
      </c>
      <c r="P352" s="120">
        <f t="shared" si="335"/>
        <v>0</v>
      </c>
      <c r="Q352" s="120">
        <f t="shared" si="335"/>
        <v>0</v>
      </c>
      <c r="R352" s="120">
        <f t="shared" si="335"/>
        <v>90648500</v>
      </c>
    </row>
    <row r="353" spans="1:18">
      <c r="A353" s="14" t="s">
        <v>16</v>
      </c>
      <c r="B353" s="14" t="s">
        <v>1562</v>
      </c>
      <c r="C353" s="173">
        <f>SUM(C354:C357)</f>
        <v>0</v>
      </c>
      <c r="D353" s="173">
        <f t="shared" ref="D353:J353" si="336">SUM(D354:D357)</f>
        <v>0</v>
      </c>
      <c r="E353" s="173">
        <f t="shared" si="336"/>
        <v>0</v>
      </c>
      <c r="F353" s="173">
        <f t="shared" si="336"/>
        <v>0</v>
      </c>
      <c r="G353" s="173">
        <f t="shared" si="336"/>
        <v>0</v>
      </c>
      <c r="H353" s="173">
        <f t="shared" si="336"/>
        <v>205400000</v>
      </c>
      <c r="I353" s="173">
        <f t="shared" si="336"/>
        <v>0</v>
      </c>
      <c r="J353" s="173">
        <f t="shared" si="336"/>
        <v>205400000</v>
      </c>
      <c r="K353" s="173">
        <f t="shared" ref="K353:R353" si="337">SUM(K354:K357)</f>
        <v>205400000</v>
      </c>
      <c r="L353" s="173">
        <f t="shared" si="337"/>
        <v>137820500</v>
      </c>
      <c r="M353" s="173">
        <f t="shared" si="337"/>
        <v>137820500</v>
      </c>
      <c r="N353" s="173">
        <f t="shared" si="337"/>
        <v>0</v>
      </c>
      <c r="O353" s="173">
        <f t="shared" si="337"/>
        <v>0</v>
      </c>
      <c r="P353" s="173">
        <f t="shared" si="337"/>
        <v>0</v>
      </c>
      <c r="Q353" s="173">
        <f t="shared" si="337"/>
        <v>0</v>
      </c>
      <c r="R353" s="173">
        <f t="shared" si="337"/>
        <v>67579500</v>
      </c>
    </row>
    <row r="354" spans="1:18">
      <c r="A354" s="9" t="s">
        <v>1477</v>
      </c>
      <c r="B354" s="9" t="s">
        <v>1563</v>
      </c>
      <c r="C354" s="115">
        <v>0</v>
      </c>
      <c r="D354" s="115"/>
      <c r="E354" s="115"/>
      <c r="F354" s="115">
        <v>-77821660</v>
      </c>
      <c r="G354" s="115"/>
      <c r="H354" s="115">
        <v>205400000</v>
      </c>
      <c r="I354" s="115"/>
      <c r="J354" s="115">
        <f t="shared" ref="J354:J357" si="338">SUM(F354:I354)</f>
        <v>127578340</v>
      </c>
      <c r="K354" s="115">
        <f>C354+J354</f>
        <v>127578340</v>
      </c>
      <c r="L354" s="115">
        <v>59998840</v>
      </c>
      <c r="M354" s="115">
        <v>59998840</v>
      </c>
      <c r="N354" s="272">
        <f>L354-M354</f>
        <v>0</v>
      </c>
      <c r="O354" s="115"/>
      <c r="P354" s="115"/>
      <c r="Q354" s="272">
        <f t="shared" ref="Q354:Q357" si="339">SUBTOTAL(9,N354:P354)</f>
        <v>0</v>
      </c>
      <c r="R354" s="115">
        <f>K354-M354-Q354</f>
        <v>67579500</v>
      </c>
    </row>
    <row r="355" spans="1:18">
      <c r="A355" s="9" t="s">
        <v>1477</v>
      </c>
      <c r="B355" s="9" t="s">
        <v>1564</v>
      </c>
      <c r="C355" s="115">
        <v>0</v>
      </c>
      <c r="D355" s="115"/>
      <c r="E355" s="115"/>
      <c r="F355" s="115">
        <v>32824880</v>
      </c>
      <c r="G355" s="115"/>
      <c r="H355" s="115"/>
      <c r="I355" s="115"/>
      <c r="J355" s="115">
        <f t="shared" si="338"/>
        <v>32824880</v>
      </c>
      <c r="K355" s="115">
        <f>C355+J355</f>
        <v>32824880</v>
      </c>
      <c r="L355" s="115">
        <v>32824880</v>
      </c>
      <c r="M355" s="115">
        <v>32824880</v>
      </c>
      <c r="N355" s="272">
        <f>L355-M355</f>
        <v>0</v>
      </c>
      <c r="O355" s="115"/>
      <c r="P355" s="115"/>
      <c r="Q355" s="272">
        <f t="shared" si="339"/>
        <v>0</v>
      </c>
      <c r="R355" s="115">
        <f>K355-M355-Q355</f>
        <v>0</v>
      </c>
    </row>
    <row r="356" spans="1:18">
      <c r="A356" s="9" t="s">
        <v>1477</v>
      </c>
      <c r="B356" s="9" t="s">
        <v>1565</v>
      </c>
      <c r="C356" s="115">
        <v>0</v>
      </c>
      <c r="D356" s="115"/>
      <c r="E356" s="115"/>
      <c r="F356" s="115">
        <v>37349040</v>
      </c>
      <c r="G356" s="115"/>
      <c r="H356" s="115"/>
      <c r="I356" s="115"/>
      <c r="J356" s="115">
        <f t="shared" si="338"/>
        <v>37349040</v>
      </c>
      <c r="K356" s="115">
        <f>C356+J356</f>
        <v>37349040</v>
      </c>
      <c r="L356" s="115">
        <v>37349040</v>
      </c>
      <c r="M356" s="115">
        <v>37349040</v>
      </c>
      <c r="N356" s="272">
        <f>L356-M356</f>
        <v>0</v>
      </c>
      <c r="O356" s="115"/>
      <c r="P356" s="115"/>
      <c r="Q356" s="272">
        <f t="shared" si="339"/>
        <v>0</v>
      </c>
      <c r="R356" s="115">
        <f>K356-M356-Q356</f>
        <v>0</v>
      </c>
    </row>
    <row r="357" spans="1:18">
      <c r="A357" s="9" t="s">
        <v>1477</v>
      </c>
      <c r="B357" s="9" t="s">
        <v>1566</v>
      </c>
      <c r="C357" s="115">
        <v>0</v>
      </c>
      <c r="D357" s="115"/>
      <c r="E357" s="115"/>
      <c r="F357" s="115">
        <v>7647740</v>
      </c>
      <c r="G357" s="115"/>
      <c r="H357" s="115"/>
      <c r="I357" s="115"/>
      <c r="J357" s="115">
        <f t="shared" si="338"/>
        <v>7647740</v>
      </c>
      <c r="K357" s="115">
        <f>C357+J357</f>
        <v>7647740</v>
      </c>
      <c r="L357" s="115">
        <v>7647740</v>
      </c>
      <c r="M357" s="115">
        <v>7647740</v>
      </c>
      <c r="N357" s="272">
        <f>L357-M357</f>
        <v>0</v>
      </c>
      <c r="O357" s="115"/>
      <c r="P357" s="115"/>
      <c r="Q357" s="272">
        <f t="shared" si="339"/>
        <v>0</v>
      </c>
      <c r="R357" s="115">
        <f>K357-M357-Q357</f>
        <v>0</v>
      </c>
    </row>
    <row r="358" spans="1:18">
      <c r="A358" s="14" t="s">
        <v>16</v>
      </c>
      <c r="B358" s="17" t="s">
        <v>1493</v>
      </c>
      <c r="C358" s="173">
        <f t="shared" ref="C358:R358" si="340">SUM(C359)</f>
        <v>0</v>
      </c>
      <c r="D358" s="173">
        <f t="shared" si="340"/>
        <v>0</v>
      </c>
      <c r="E358" s="173">
        <f t="shared" si="340"/>
        <v>0</v>
      </c>
      <c r="F358" s="173">
        <f t="shared" si="340"/>
        <v>0</v>
      </c>
      <c r="G358" s="173">
        <f t="shared" si="340"/>
        <v>0</v>
      </c>
      <c r="H358" s="173">
        <f t="shared" si="340"/>
        <v>150000000</v>
      </c>
      <c r="I358" s="173">
        <f t="shared" si="340"/>
        <v>0</v>
      </c>
      <c r="J358" s="173">
        <f t="shared" si="340"/>
        <v>150000000</v>
      </c>
      <c r="K358" s="173">
        <f t="shared" si="340"/>
        <v>150000000</v>
      </c>
      <c r="L358" s="173">
        <f t="shared" si="340"/>
        <v>126931000</v>
      </c>
      <c r="M358" s="173">
        <f t="shared" si="340"/>
        <v>126931000</v>
      </c>
      <c r="N358" s="173">
        <f t="shared" si="340"/>
        <v>0</v>
      </c>
      <c r="O358" s="173">
        <f t="shared" si="340"/>
        <v>0</v>
      </c>
      <c r="P358" s="173">
        <f t="shared" si="340"/>
        <v>0</v>
      </c>
      <c r="Q358" s="173">
        <f t="shared" si="340"/>
        <v>0</v>
      </c>
      <c r="R358" s="173">
        <f t="shared" si="340"/>
        <v>23069000</v>
      </c>
    </row>
    <row r="359" spans="1:18">
      <c r="A359" s="9" t="s">
        <v>1477</v>
      </c>
      <c r="B359" s="15" t="s">
        <v>1494</v>
      </c>
      <c r="C359" s="115">
        <v>0</v>
      </c>
      <c r="D359" s="115"/>
      <c r="E359" s="115"/>
      <c r="F359" s="115"/>
      <c r="G359" s="115"/>
      <c r="H359" s="115">
        <v>150000000</v>
      </c>
      <c r="I359" s="115"/>
      <c r="J359" s="115">
        <f>SUM(F359:I359)</f>
        <v>150000000</v>
      </c>
      <c r="K359" s="115">
        <f>C359+J359</f>
        <v>150000000</v>
      </c>
      <c r="L359" s="115">
        <v>126931000</v>
      </c>
      <c r="M359" s="115">
        <v>126931000</v>
      </c>
      <c r="N359" s="272">
        <f>L359-M359</f>
        <v>0</v>
      </c>
      <c r="O359" s="115"/>
      <c r="P359" s="115"/>
      <c r="Q359" s="272">
        <f>SUBTOTAL(9,N359:P359)</f>
        <v>0</v>
      </c>
      <c r="R359" s="115">
        <f>K359-M359-Q359</f>
        <v>23069000</v>
      </c>
    </row>
    <row r="360" spans="1:18">
      <c r="A360" s="11" t="s">
        <v>1</v>
      </c>
      <c r="B360" s="11" t="s">
        <v>1567</v>
      </c>
      <c r="C360" s="117">
        <f t="shared" ref="C360:R360" si="341">SUM(C365,C361)</f>
        <v>2678443000</v>
      </c>
      <c r="D360" s="117">
        <f t="shared" si="341"/>
        <v>0</v>
      </c>
      <c r="E360" s="117">
        <f t="shared" si="341"/>
        <v>0</v>
      </c>
      <c r="F360" s="117">
        <f t="shared" si="341"/>
        <v>0</v>
      </c>
      <c r="G360" s="117">
        <f t="shared" si="341"/>
        <v>-40000000</v>
      </c>
      <c r="H360" s="117">
        <f t="shared" si="341"/>
        <v>-268151000</v>
      </c>
      <c r="I360" s="117">
        <f t="shared" si="341"/>
        <v>0</v>
      </c>
      <c r="J360" s="117">
        <f t="shared" si="341"/>
        <v>-308151000</v>
      </c>
      <c r="K360" s="117">
        <f t="shared" si="341"/>
        <v>2370292000</v>
      </c>
      <c r="L360" s="117">
        <f t="shared" si="341"/>
        <v>2322809360</v>
      </c>
      <c r="M360" s="117">
        <f t="shared" si="341"/>
        <v>2322809360</v>
      </c>
      <c r="N360" s="117">
        <f t="shared" si="341"/>
        <v>0</v>
      </c>
      <c r="O360" s="117">
        <f t="shared" si="341"/>
        <v>0</v>
      </c>
      <c r="P360" s="117">
        <f t="shared" si="341"/>
        <v>0</v>
      </c>
      <c r="Q360" s="117">
        <f t="shared" si="341"/>
        <v>0</v>
      </c>
      <c r="R360" s="117">
        <f t="shared" si="341"/>
        <v>47482640</v>
      </c>
    </row>
    <row r="361" spans="1:18">
      <c r="A361" s="12" t="s">
        <v>2</v>
      </c>
      <c r="B361" s="12" t="s">
        <v>1568</v>
      </c>
      <c r="C361" s="119">
        <f t="shared" ref="C361:R363" si="342">SUM(C362)</f>
        <v>1935344000</v>
      </c>
      <c r="D361" s="119">
        <f t="shared" si="342"/>
        <v>0</v>
      </c>
      <c r="E361" s="119">
        <f t="shared" si="342"/>
        <v>0</v>
      </c>
      <c r="F361" s="119">
        <f t="shared" si="342"/>
        <v>0</v>
      </c>
      <c r="G361" s="119">
        <f t="shared" si="342"/>
        <v>0</v>
      </c>
      <c r="H361" s="119">
        <f t="shared" si="342"/>
        <v>-232837000</v>
      </c>
      <c r="I361" s="119">
        <f t="shared" si="342"/>
        <v>0</v>
      </c>
      <c r="J361" s="119">
        <f t="shared" si="342"/>
        <v>-232837000</v>
      </c>
      <c r="K361" s="119">
        <f t="shared" si="342"/>
        <v>1702507000</v>
      </c>
      <c r="L361" s="119">
        <f t="shared" si="342"/>
        <v>1702331060</v>
      </c>
      <c r="M361" s="119">
        <f t="shared" si="342"/>
        <v>1702331060</v>
      </c>
      <c r="N361" s="119">
        <f t="shared" si="342"/>
        <v>0</v>
      </c>
      <c r="O361" s="119">
        <f t="shared" si="342"/>
        <v>0</v>
      </c>
      <c r="P361" s="119">
        <f t="shared" si="342"/>
        <v>0</v>
      </c>
      <c r="Q361" s="119">
        <f t="shared" si="342"/>
        <v>0</v>
      </c>
      <c r="R361" s="119">
        <f t="shared" si="342"/>
        <v>175940</v>
      </c>
    </row>
    <row r="362" spans="1:18">
      <c r="A362" s="13" t="s">
        <v>3</v>
      </c>
      <c r="B362" s="13" t="s">
        <v>1568</v>
      </c>
      <c r="C362" s="120">
        <f>SUM(C363)</f>
        <v>1935344000</v>
      </c>
      <c r="D362" s="120">
        <f t="shared" si="342"/>
        <v>0</v>
      </c>
      <c r="E362" s="120">
        <f t="shared" si="342"/>
        <v>0</v>
      </c>
      <c r="F362" s="120">
        <f t="shared" si="342"/>
        <v>0</v>
      </c>
      <c r="G362" s="120">
        <f t="shared" si="342"/>
        <v>0</v>
      </c>
      <c r="H362" s="120">
        <f t="shared" si="342"/>
        <v>-232837000</v>
      </c>
      <c r="I362" s="120">
        <f t="shared" si="342"/>
        <v>0</v>
      </c>
      <c r="J362" s="120">
        <f t="shared" si="342"/>
        <v>-232837000</v>
      </c>
      <c r="K362" s="120">
        <f t="shared" si="342"/>
        <v>1702507000</v>
      </c>
      <c r="L362" s="120">
        <f t="shared" si="342"/>
        <v>1702331060</v>
      </c>
      <c r="M362" s="120">
        <f t="shared" si="342"/>
        <v>1702331060</v>
      </c>
      <c r="N362" s="120">
        <f t="shared" si="342"/>
        <v>0</v>
      </c>
      <c r="O362" s="120">
        <f t="shared" si="342"/>
        <v>0</v>
      </c>
      <c r="P362" s="120">
        <f t="shared" si="342"/>
        <v>0</v>
      </c>
      <c r="Q362" s="120">
        <f t="shared" si="342"/>
        <v>0</v>
      </c>
      <c r="R362" s="120">
        <f t="shared" si="342"/>
        <v>175940</v>
      </c>
    </row>
    <row r="363" spans="1:18">
      <c r="A363" s="14" t="s">
        <v>16</v>
      </c>
      <c r="B363" s="14" t="s">
        <v>1514</v>
      </c>
      <c r="C363" s="173">
        <f t="shared" ref="C363:R363" si="343">SUM(C364)</f>
        <v>1935344000</v>
      </c>
      <c r="D363" s="173">
        <f t="shared" si="342"/>
        <v>0</v>
      </c>
      <c r="E363" s="173">
        <f t="shared" si="342"/>
        <v>0</v>
      </c>
      <c r="F363" s="173">
        <f t="shared" si="342"/>
        <v>0</v>
      </c>
      <c r="G363" s="173">
        <f t="shared" si="342"/>
        <v>0</v>
      </c>
      <c r="H363" s="173">
        <f t="shared" si="342"/>
        <v>-232837000</v>
      </c>
      <c r="I363" s="173">
        <f t="shared" si="342"/>
        <v>0</v>
      </c>
      <c r="J363" s="173">
        <f t="shared" si="342"/>
        <v>-232837000</v>
      </c>
      <c r="K363" s="173">
        <f t="shared" si="343"/>
        <v>1702507000</v>
      </c>
      <c r="L363" s="173">
        <f t="shared" si="343"/>
        <v>1702331060</v>
      </c>
      <c r="M363" s="173">
        <f t="shared" si="343"/>
        <v>1702331060</v>
      </c>
      <c r="N363" s="173">
        <f t="shared" si="343"/>
        <v>0</v>
      </c>
      <c r="O363" s="173">
        <f t="shared" si="343"/>
        <v>0</v>
      </c>
      <c r="P363" s="173">
        <f t="shared" si="343"/>
        <v>0</v>
      </c>
      <c r="Q363" s="173">
        <f t="shared" si="343"/>
        <v>0</v>
      </c>
      <c r="R363" s="173">
        <f t="shared" si="343"/>
        <v>175940</v>
      </c>
    </row>
    <row r="364" spans="1:18">
      <c r="A364" s="9" t="s">
        <v>1477</v>
      </c>
      <c r="B364" s="9" t="s">
        <v>1515</v>
      </c>
      <c r="C364" s="115">
        <v>1935344000</v>
      </c>
      <c r="D364" s="115"/>
      <c r="E364" s="115"/>
      <c r="F364" s="115"/>
      <c r="G364" s="115"/>
      <c r="H364" s="115">
        <v>-232837000</v>
      </c>
      <c r="I364" s="115"/>
      <c r="J364" s="115">
        <f>SUM(F364:I364)</f>
        <v>-232837000</v>
      </c>
      <c r="K364" s="115">
        <f>C364+J364</f>
        <v>1702507000</v>
      </c>
      <c r="L364" s="115">
        <v>1702331060</v>
      </c>
      <c r="M364" s="115">
        <v>1702331060</v>
      </c>
      <c r="N364" s="272">
        <f>L364-M364</f>
        <v>0</v>
      </c>
      <c r="O364" s="115"/>
      <c r="P364" s="115"/>
      <c r="Q364" s="272">
        <f>SUBTOTAL(9,N364:P364)</f>
        <v>0</v>
      </c>
      <c r="R364" s="115">
        <f>K364-M364-Q364</f>
        <v>175940</v>
      </c>
    </row>
    <row r="365" spans="1:18">
      <c r="A365" s="12" t="s">
        <v>1569</v>
      </c>
      <c r="B365" s="12" t="s">
        <v>1570</v>
      </c>
      <c r="C365" s="119">
        <f t="shared" ref="C365:R365" si="344">SUM(C366,C395)</f>
        <v>743099000</v>
      </c>
      <c r="D365" s="119">
        <f t="shared" si="344"/>
        <v>0</v>
      </c>
      <c r="E365" s="119">
        <f t="shared" si="344"/>
        <v>0</v>
      </c>
      <c r="F365" s="119">
        <f t="shared" si="344"/>
        <v>0</v>
      </c>
      <c r="G365" s="119">
        <f t="shared" si="344"/>
        <v>-40000000</v>
      </c>
      <c r="H365" s="119">
        <f t="shared" si="344"/>
        <v>-35314000</v>
      </c>
      <c r="I365" s="119">
        <f t="shared" si="344"/>
        <v>0</v>
      </c>
      <c r="J365" s="119">
        <f t="shared" si="344"/>
        <v>-75314000</v>
      </c>
      <c r="K365" s="119">
        <f t="shared" si="344"/>
        <v>667785000</v>
      </c>
      <c r="L365" s="119">
        <f t="shared" si="344"/>
        <v>620478300</v>
      </c>
      <c r="M365" s="119">
        <f t="shared" si="344"/>
        <v>620478300</v>
      </c>
      <c r="N365" s="119">
        <f t="shared" si="344"/>
        <v>0</v>
      </c>
      <c r="O365" s="119">
        <f t="shared" si="344"/>
        <v>0</v>
      </c>
      <c r="P365" s="119">
        <f t="shared" si="344"/>
        <v>0</v>
      </c>
      <c r="Q365" s="119">
        <f t="shared" si="344"/>
        <v>0</v>
      </c>
      <c r="R365" s="119">
        <f t="shared" si="344"/>
        <v>47306700</v>
      </c>
    </row>
    <row r="366" spans="1:18">
      <c r="A366" s="13" t="s">
        <v>3</v>
      </c>
      <c r="B366" s="13" t="s">
        <v>1571</v>
      </c>
      <c r="C366" s="120">
        <f>SUM(C367,C370,C372,C375,C381,C383,C385,C387,C389,C391,C393)</f>
        <v>645099000</v>
      </c>
      <c r="D366" s="120">
        <f t="shared" ref="D366:J366" si="345">SUM(D367,D370,D372,D375,D381,D383,D385,D387,D389,D391,D393)</f>
        <v>0</v>
      </c>
      <c r="E366" s="120">
        <f t="shared" si="345"/>
        <v>0</v>
      </c>
      <c r="F366" s="120">
        <f t="shared" si="345"/>
        <v>0</v>
      </c>
      <c r="G366" s="120">
        <f t="shared" si="345"/>
        <v>-40000000</v>
      </c>
      <c r="H366" s="120">
        <f t="shared" si="345"/>
        <v>0</v>
      </c>
      <c r="I366" s="120">
        <f t="shared" si="345"/>
        <v>0</v>
      </c>
      <c r="J366" s="120">
        <f t="shared" si="345"/>
        <v>-40000000</v>
      </c>
      <c r="K366" s="120">
        <f t="shared" ref="K366:R366" si="346">SUM(K367,K370,K372,K375,K381,K383,K385,K387,K389,K391,K393)</f>
        <v>605099000</v>
      </c>
      <c r="L366" s="120">
        <f t="shared" si="346"/>
        <v>581425320</v>
      </c>
      <c r="M366" s="120">
        <f t="shared" si="346"/>
        <v>581425320</v>
      </c>
      <c r="N366" s="120">
        <f t="shared" si="346"/>
        <v>0</v>
      </c>
      <c r="O366" s="120">
        <f t="shared" si="346"/>
        <v>0</v>
      </c>
      <c r="P366" s="120">
        <f t="shared" si="346"/>
        <v>0</v>
      </c>
      <c r="Q366" s="120">
        <f t="shared" si="346"/>
        <v>0</v>
      </c>
      <c r="R366" s="120">
        <f t="shared" si="346"/>
        <v>23673680</v>
      </c>
    </row>
    <row r="367" spans="1:18">
      <c r="A367" s="14" t="s">
        <v>16</v>
      </c>
      <c r="B367" s="14" t="s">
        <v>1508</v>
      </c>
      <c r="C367" s="173">
        <f>SUM(C368:C369)</f>
        <v>99399880</v>
      </c>
      <c r="D367" s="173">
        <f t="shared" ref="D367:J367" si="347">SUM(D368:D369)</f>
        <v>0</v>
      </c>
      <c r="E367" s="173">
        <f t="shared" si="347"/>
        <v>0</v>
      </c>
      <c r="F367" s="173">
        <f t="shared" si="347"/>
        <v>9000000</v>
      </c>
      <c r="G367" s="173">
        <f t="shared" si="347"/>
        <v>0</v>
      </c>
      <c r="H367" s="173">
        <f t="shared" si="347"/>
        <v>163000000</v>
      </c>
      <c r="I367" s="173">
        <f t="shared" si="347"/>
        <v>0</v>
      </c>
      <c r="J367" s="173">
        <f t="shared" si="347"/>
        <v>172000000</v>
      </c>
      <c r="K367" s="173">
        <f t="shared" ref="K367:R367" si="348">SUM(K368:K369)</f>
        <v>271399880</v>
      </c>
      <c r="L367" s="173">
        <f t="shared" si="348"/>
        <v>269056200</v>
      </c>
      <c r="M367" s="173">
        <f t="shared" si="348"/>
        <v>269056200</v>
      </c>
      <c r="N367" s="173">
        <f t="shared" si="348"/>
        <v>0</v>
      </c>
      <c r="O367" s="173">
        <f t="shared" si="348"/>
        <v>0</v>
      </c>
      <c r="P367" s="173">
        <f t="shared" si="348"/>
        <v>0</v>
      </c>
      <c r="Q367" s="173">
        <f t="shared" si="348"/>
        <v>0</v>
      </c>
      <c r="R367" s="173">
        <f t="shared" si="348"/>
        <v>2343680</v>
      </c>
    </row>
    <row r="368" spans="1:18">
      <c r="A368" s="9" t="s">
        <v>1477</v>
      </c>
      <c r="B368" s="9" t="s">
        <v>1572</v>
      </c>
      <c r="C368" s="115">
        <v>81129120</v>
      </c>
      <c r="D368" s="115"/>
      <c r="E368" s="115"/>
      <c r="F368" s="115">
        <v>9000000</v>
      </c>
      <c r="G368" s="115"/>
      <c r="H368" s="115">
        <v>163000000</v>
      </c>
      <c r="I368" s="115"/>
      <c r="J368" s="115">
        <f t="shared" ref="J368:J369" si="349">SUM(F368:I368)</f>
        <v>172000000</v>
      </c>
      <c r="K368" s="115">
        <f>C368+J368</f>
        <v>253129120</v>
      </c>
      <c r="L368" s="115">
        <v>252769620</v>
      </c>
      <c r="M368" s="115">
        <v>252769620</v>
      </c>
      <c r="N368" s="272">
        <f>L368-M368</f>
        <v>0</v>
      </c>
      <c r="O368" s="115"/>
      <c r="P368" s="115"/>
      <c r="Q368" s="272">
        <f t="shared" ref="Q368:Q369" si="350">SUBTOTAL(9,N368:P368)</f>
        <v>0</v>
      </c>
      <c r="R368" s="115">
        <f>K368-M368-Q368</f>
        <v>359500</v>
      </c>
    </row>
    <row r="369" spans="1:18">
      <c r="A369" s="9" t="s">
        <v>1477</v>
      </c>
      <c r="B369" s="9" t="s">
        <v>1573</v>
      </c>
      <c r="C369" s="115">
        <v>18270760</v>
      </c>
      <c r="D369" s="115"/>
      <c r="E369" s="115"/>
      <c r="F369" s="115"/>
      <c r="G369" s="115"/>
      <c r="H369" s="115"/>
      <c r="I369" s="115"/>
      <c r="J369" s="115">
        <f t="shared" si="349"/>
        <v>0</v>
      </c>
      <c r="K369" s="115">
        <f>C369+J369</f>
        <v>18270760</v>
      </c>
      <c r="L369" s="115">
        <v>16286580</v>
      </c>
      <c r="M369" s="115">
        <v>16286580</v>
      </c>
      <c r="N369" s="272">
        <f>L369-M369</f>
        <v>0</v>
      </c>
      <c r="O369" s="115"/>
      <c r="P369" s="115"/>
      <c r="Q369" s="272">
        <f t="shared" si="350"/>
        <v>0</v>
      </c>
      <c r="R369" s="115">
        <f>K369-M369-Q369</f>
        <v>1984180</v>
      </c>
    </row>
    <row r="370" spans="1:18">
      <c r="A370" s="14" t="s">
        <v>16</v>
      </c>
      <c r="B370" s="17" t="s">
        <v>1574</v>
      </c>
      <c r="C370" s="173">
        <f t="shared" ref="C370:R370" si="351">SUM(C371)</f>
        <v>11452820</v>
      </c>
      <c r="D370" s="173">
        <f t="shared" si="351"/>
        <v>0</v>
      </c>
      <c r="E370" s="173">
        <f t="shared" si="351"/>
        <v>0</v>
      </c>
      <c r="F370" s="173">
        <f t="shared" si="351"/>
        <v>0</v>
      </c>
      <c r="G370" s="173">
        <f t="shared" si="351"/>
        <v>0</v>
      </c>
      <c r="H370" s="173">
        <f t="shared" si="351"/>
        <v>0</v>
      </c>
      <c r="I370" s="173">
        <f t="shared" si="351"/>
        <v>0</v>
      </c>
      <c r="J370" s="173">
        <f t="shared" si="351"/>
        <v>0</v>
      </c>
      <c r="K370" s="173">
        <f t="shared" si="351"/>
        <v>11452820</v>
      </c>
      <c r="L370" s="173">
        <f t="shared" si="351"/>
        <v>11452820</v>
      </c>
      <c r="M370" s="173">
        <f t="shared" si="351"/>
        <v>11452820</v>
      </c>
      <c r="N370" s="173">
        <f t="shared" si="351"/>
        <v>0</v>
      </c>
      <c r="O370" s="173">
        <f t="shared" si="351"/>
        <v>0</v>
      </c>
      <c r="P370" s="173">
        <f t="shared" si="351"/>
        <v>0</v>
      </c>
      <c r="Q370" s="173">
        <f t="shared" si="351"/>
        <v>0</v>
      </c>
      <c r="R370" s="173">
        <f t="shared" si="351"/>
        <v>0</v>
      </c>
    </row>
    <row r="371" spans="1:18">
      <c r="A371" s="9" t="s">
        <v>1477</v>
      </c>
      <c r="B371" s="15" t="s">
        <v>1574</v>
      </c>
      <c r="C371" s="115">
        <v>11452820</v>
      </c>
      <c r="D371" s="115"/>
      <c r="E371" s="115"/>
      <c r="F371" s="115"/>
      <c r="G371" s="115"/>
      <c r="H371" s="115"/>
      <c r="I371" s="115"/>
      <c r="J371" s="115">
        <f>SUM(F371:I371)</f>
        <v>0</v>
      </c>
      <c r="K371" s="115">
        <f>C371+J371</f>
        <v>11452820</v>
      </c>
      <c r="L371" s="115">
        <v>11452820</v>
      </c>
      <c r="M371" s="115">
        <v>11452820</v>
      </c>
      <c r="N371" s="272">
        <f>L371-M371</f>
        <v>0</v>
      </c>
      <c r="O371" s="115"/>
      <c r="P371" s="115"/>
      <c r="Q371" s="272">
        <f>SUBTOTAL(9,N371:P371)</f>
        <v>0</v>
      </c>
      <c r="R371" s="115">
        <f>K371-M371-Q371</f>
        <v>0</v>
      </c>
    </row>
    <row r="372" spans="1:18">
      <c r="A372" s="14" t="s">
        <v>16</v>
      </c>
      <c r="B372" s="17" t="s">
        <v>1476</v>
      </c>
      <c r="C372" s="173">
        <f>SUM(C373:C374)</f>
        <v>7600000</v>
      </c>
      <c r="D372" s="173">
        <f t="shared" ref="D372:J372" si="352">SUM(D373:D374)</f>
        <v>0</v>
      </c>
      <c r="E372" s="173">
        <f t="shared" si="352"/>
        <v>0</v>
      </c>
      <c r="F372" s="173">
        <f t="shared" si="352"/>
        <v>-3798000</v>
      </c>
      <c r="G372" s="173">
        <f t="shared" si="352"/>
        <v>0</v>
      </c>
      <c r="H372" s="173">
        <f t="shared" si="352"/>
        <v>0</v>
      </c>
      <c r="I372" s="173">
        <f t="shared" si="352"/>
        <v>0</v>
      </c>
      <c r="J372" s="173">
        <f t="shared" si="352"/>
        <v>-3798000</v>
      </c>
      <c r="K372" s="173">
        <f t="shared" ref="K372:R372" si="353">SUM(K373:K374)</f>
        <v>3802000</v>
      </c>
      <c r="L372" s="173">
        <f t="shared" si="353"/>
        <v>3534440</v>
      </c>
      <c r="M372" s="173">
        <f t="shared" si="353"/>
        <v>3534440</v>
      </c>
      <c r="N372" s="173">
        <f t="shared" si="353"/>
        <v>0</v>
      </c>
      <c r="O372" s="173">
        <f t="shared" si="353"/>
        <v>0</v>
      </c>
      <c r="P372" s="173">
        <f t="shared" si="353"/>
        <v>0</v>
      </c>
      <c r="Q372" s="173">
        <f t="shared" si="353"/>
        <v>0</v>
      </c>
      <c r="R372" s="173">
        <f t="shared" si="353"/>
        <v>267560</v>
      </c>
    </row>
    <row r="373" spans="1:18">
      <c r="A373" s="9" t="s">
        <v>1477</v>
      </c>
      <c r="B373" s="15" t="s">
        <v>1527</v>
      </c>
      <c r="C373" s="115">
        <v>6400000</v>
      </c>
      <c r="D373" s="115"/>
      <c r="E373" s="115"/>
      <c r="F373" s="115">
        <v>-3798000</v>
      </c>
      <c r="G373" s="115"/>
      <c r="H373" s="115"/>
      <c r="I373" s="115"/>
      <c r="J373" s="115">
        <f t="shared" ref="J373:J374" si="354">SUM(F373:I373)</f>
        <v>-3798000</v>
      </c>
      <c r="K373" s="115">
        <f>C373+J373</f>
        <v>2602000</v>
      </c>
      <c r="L373" s="115">
        <v>2601100</v>
      </c>
      <c r="M373" s="115">
        <v>2601100</v>
      </c>
      <c r="N373" s="272">
        <f>L373-M373</f>
        <v>0</v>
      </c>
      <c r="O373" s="115"/>
      <c r="P373" s="115"/>
      <c r="Q373" s="272">
        <f t="shared" ref="Q373:Q374" si="355">SUBTOTAL(9,N373:P373)</f>
        <v>0</v>
      </c>
      <c r="R373" s="115">
        <f>K373-M373-Q373</f>
        <v>900</v>
      </c>
    </row>
    <row r="374" spans="1:18">
      <c r="A374" s="9" t="s">
        <v>1477</v>
      </c>
      <c r="B374" s="15" t="s">
        <v>1524</v>
      </c>
      <c r="C374" s="115">
        <v>1200000</v>
      </c>
      <c r="D374" s="115"/>
      <c r="E374" s="115"/>
      <c r="F374" s="115"/>
      <c r="G374" s="115"/>
      <c r="H374" s="115"/>
      <c r="I374" s="115"/>
      <c r="J374" s="115">
        <f t="shared" si="354"/>
        <v>0</v>
      </c>
      <c r="K374" s="115">
        <f>C374+J374</f>
        <v>1200000</v>
      </c>
      <c r="L374" s="115">
        <v>933340</v>
      </c>
      <c r="M374" s="115">
        <v>933340</v>
      </c>
      <c r="N374" s="272">
        <f>L374-M374</f>
        <v>0</v>
      </c>
      <c r="O374" s="115"/>
      <c r="P374" s="115"/>
      <c r="Q374" s="272">
        <f t="shared" si="355"/>
        <v>0</v>
      </c>
      <c r="R374" s="115">
        <f>K374-M374-Q374</f>
        <v>266660</v>
      </c>
    </row>
    <row r="375" spans="1:18">
      <c r="A375" s="14" t="s">
        <v>16</v>
      </c>
      <c r="B375" s="14" t="s">
        <v>1562</v>
      </c>
      <c r="C375" s="173">
        <f>SUM(C376:C380)</f>
        <v>8925980</v>
      </c>
      <c r="D375" s="173">
        <f t="shared" ref="D375:J375" si="356">SUM(D376:D380)</f>
        <v>0</v>
      </c>
      <c r="E375" s="173">
        <f t="shared" si="356"/>
        <v>0</v>
      </c>
      <c r="F375" s="173">
        <f t="shared" si="356"/>
        <v>0</v>
      </c>
      <c r="G375" s="173">
        <f t="shared" si="356"/>
        <v>0</v>
      </c>
      <c r="H375" s="173">
        <f t="shared" si="356"/>
        <v>10250000</v>
      </c>
      <c r="I375" s="173">
        <f t="shared" si="356"/>
        <v>0</v>
      </c>
      <c r="J375" s="173">
        <f t="shared" si="356"/>
        <v>10250000</v>
      </c>
      <c r="K375" s="173">
        <f t="shared" ref="K375:R375" si="357">SUM(K376:K380)</f>
        <v>19175980</v>
      </c>
      <c r="L375" s="173">
        <f t="shared" si="357"/>
        <v>18781740</v>
      </c>
      <c r="M375" s="173">
        <f t="shared" si="357"/>
        <v>18781740</v>
      </c>
      <c r="N375" s="173">
        <f t="shared" si="357"/>
        <v>0</v>
      </c>
      <c r="O375" s="173">
        <f t="shared" si="357"/>
        <v>0</v>
      </c>
      <c r="P375" s="173">
        <f t="shared" si="357"/>
        <v>0</v>
      </c>
      <c r="Q375" s="173">
        <f t="shared" si="357"/>
        <v>0</v>
      </c>
      <c r="R375" s="173">
        <f t="shared" si="357"/>
        <v>394240</v>
      </c>
    </row>
    <row r="376" spans="1:18">
      <c r="A376" s="9" t="s">
        <v>1477</v>
      </c>
      <c r="B376" s="9" t="s">
        <v>1563</v>
      </c>
      <c r="C376" s="115">
        <v>4116600</v>
      </c>
      <c r="D376" s="115"/>
      <c r="E376" s="115"/>
      <c r="F376" s="115"/>
      <c r="G376" s="115"/>
      <c r="H376" s="115">
        <v>1500000</v>
      </c>
      <c r="I376" s="115"/>
      <c r="J376" s="115">
        <f t="shared" ref="J376:J380" si="358">SUM(F376:I376)</f>
        <v>1500000</v>
      </c>
      <c r="K376" s="115">
        <f>C376+J376</f>
        <v>5616600</v>
      </c>
      <c r="L376" s="115">
        <v>5447540</v>
      </c>
      <c r="M376" s="115">
        <v>5447540</v>
      </c>
      <c r="N376" s="272">
        <f>L376-M376</f>
        <v>0</v>
      </c>
      <c r="O376" s="115"/>
      <c r="P376" s="115"/>
      <c r="Q376" s="272">
        <f t="shared" ref="Q376:Q380" si="359">SUBTOTAL(9,N376:P376)</f>
        <v>0</v>
      </c>
      <c r="R376" s="115">
        <f>K376-M376-Q376</f>
        <v>169060</v>
      </c>
    </row>
    <row r="377" spans="1:18">
      <c r="A377" s="9" t="s">
        <v>1477</v>
      </c>
      <c r="B377" s="9" t="s">
        <v>1564</v>
      </c>
      <c r="C377" s="115">
        <v>2826360</v>
      </c>
      <c r="D377" s="115"/>
      <c r="E377" s="115"/>
      <c r="F377" s="115"/>
      <c r="G377" s="115"/>
      <c r="H377" s="115">
        <v>5100000</v>
      </c>
      <c r="I377" s="115"/>
      <c r="J377" s="115">
        <f t="shared" si="358"/>
        <v>5100000</v>
      </c>
      <c r="K377" s="115">
        <f>C377+J377</f>
        <v>7926360</v>
      </c>
      <c r="L377" s="115">
        <v>7836520</v>
      </c>
      <c r="M377" s="115">
        <v>7836520</v>
      </c>
      <c r="N377" s="272">
        <f>L377-M377</f>
        <v>0</v>
      </c>
      <c r="O377" s="115"/>
      <c r="P377" s="115"/>
      <c r="Q377" s="272">
        <f t="shared" si="359"/>
        <v>0</v>
      </c>
      <c r="R377" s="115">
        <f>K377-M377-Q377</f>
        <v>89840</v>
      </c>
    </row>
    <row r="378" spans="1:18">
      <c r="A378" s="9" t="s">
        <v>1477</v>
      </c>
      <c r="B378" s="9" t="s">
        <v>1565</v>
      </c>
      <c r="C378" s="115">
        <v>1385160</v>
      </c>
      <c r="D378" s="115"/>
      <c r="E378" s="115"/>
      <c r="F378" s="115"/>
      <c r="G378" s="115"/>
      <c r="H378" s="115">
        <v>2600000</v>
      </c>
      <c r="I378" s="115"/>
      <c r="J378" s="115">
        <f t="shared" si="358"/>
        <v>2600000</v>
      </c>
      <c r="K378" s="115">
        <f>C378+J378</f>
        <v>3985160</v>
      </c>
      <c r="L378" s="115">
        <v>3900510</v>
      </c>
      <c r="M378" s="115">
        <v>3900510</v>
      </c>
      <c r="N378" s="272">
        <f>L378-M378</f>
        <v>0</v>
      </c>
      <c r="O378" s="115"/>
      <c r="P378" s="115"/>
      <c r="Q378" s="272">
        <f t="shared" si="359"/>
        <v>0</v>
      </c>
      <c r="R378" s="115">
        <f>K378-M378-Q378</f>
        <v>84650</v>
      </c>
    </row>
    <row r="379" spans="1:18">
      <c r="A379" s="9" t="s">
        <v>1477</v>
      </c>
      <c r="B379" s="9" t="s">
        <v>1566</v>
      </c>
      <c r="C379" s="115">
        <v>407400</v>
      </c>
      <c r="D379" s="115"/>
      <c r="E379" s="115"/>
      <c r="F379" s="115"/>
      <c r="G379" s="115"/>
      <c r="H379" s="115">
        <v>700000</v>
      </c>
      <c r="I379" s="115"/>
      <c r="J379" s="115">
        <f t="shared" si="358"/>
        <v>700000</v>
      </c>
      <c r="K379" s="115">
        <f>C379+J379</f>
        <v>1107400</v>
      </c>
      <c r="L379" s="115">
        <v>1084360</v>
      </c>
      <c r="M379" s="115">
        <v>1084360</v>
      </c>
      <c r="N379" s="272">
        <f>L379-M379</f>
        <v>0</v>
      </c>
      <c r="O379" s="115"/>
      <c r="P379" s="115"/>
      <c r="Q379" s="272">
        <f t="shared" si="359"/>
        <v>0</v>
      </c>
      <c r="R379" s="115">
        <f>K379-M379-Q379</f>
        <v>23040</v>
      </c>
    </row>
    <row r="380" spans="1:18">
      <c r="A380" s="9" t="s">
        <v>1477</v>
      </c>
      <c r="B380" s="9" t="s">
        <v>1575</v>
      </c>
      <c r="C380" s="115">
        <v>190460</v>
      </c>
      <c r="D380" s="115"/>
      <c r="E380" s="115"/>
      <c r="F380" s="115"/>
      <c r="G380" s="115"/>
      <c r="H380" s="115">
        <v>350000</v>
      </c>
      <c r="I380" s="115"/>
      <c r="J380" s="115">
        <f t="shared" si="358"/>
        <v>350000</v>
      </c>
      <c r="K380" s="115">
        <f>C380+J380</f>
        <v>540460</v>
      </c>
      <c r="L380" s="115">
        <v>512810</v>
      </c>
      <c r="M380" s="115">
        <v>512810</v>
      </c>
      <c r="N380" s="272">
        <f>L380-M380</f>
        <v>0</v>
      </c>
      <c r="O380" s="115"/>
      <c r="P380" s="115"/>
      <c r="Q380" s="272">
        <f t="shared" si="359"/>
        <v>0</v>
      </c>
      <c r="R380" s="115">
        <f>K380-M380-Q380</f>
        <v>27650</v>
      </c>
    </row>
    <row r="381" spans="1:18">
      <c r="A381" s="14" t="s">
        <v>16</v>
      </c>
      <c r="B381" s="17" t="s">
        <v>1480</v>
      </c>
      <c r="C381" s="173">
        <f t="shared" ref="C381:R381" si="360">SUM(C382)</f>
        <v>10449000</v>
      </c>
      <c r="D381" s="173">
        <f t="shared" si="360"/>
        <v>0</v>
      </c>
      <c r="E381" s="173">
        <f t="shared" si="360"/>
        <v>0</v>
      </c>
      <c r="F381" s="173">
        <f t="shared" si="360"/>
        <v>3798000</v>
      </c>
      <c r="G381" s="173">
        <f t="shared" si="360"/>
        <v>0</v>
      </c>
      <c r="H381" s="173">
        <f t="shared" si="360"/>
        <v>0</v>
      </c>
      <c r="I381" s="173">
        <f t="shared" si="360"/>
        <v>0</v>
      </c>
      <c r="J381" s="173">
        <f t="shared" si="360"/>
        <v>3798000</v>
      </c>
      <c r="K381" s="173">
        <f t="shared" si="360"/>
        <v>14247000</v>
      </c>
      <c r="L381" s="173">
        <f t="shared" si="360"/>
        <v>11126940</v>
      </c>
      <c r="M381" s="173">
        <f t="shared" si="360"/>
        <v>11126940</v>
      </c>
      <c r="N381" s="173">
        <f t="shared" si="360"/>
        <v>0</v>
      </c>
      <c r="O381" s="173">
        <f t="shared" si="360"/>
        <v>0</v>
      </c>
      <c r="P381" s="173">
        <f t="shared" si="360"/>
        <v>0</v>
      </c>
      <c r="Q381" s="173">
        <f t="shared" si="360"/>
        <v>0</v>
      </c>
      <c r="R381" s="173">
        <f t="shared" si="360"/>
        <v>3120060</v>
      </c>
    </row>
    <row r="382" spans="1:18">
      <c r="A382" s="9" t="s">
        <v>1477</v>
      </c>
      <c r="B382" s="15" t="s">
        <v>1481</v>
      </c>
      <c r="C382" s="115">
        <v>10449000</v>
      </c>
      <c r="D382" s="115"/>
      <c r="E382" s="115"/>
      <c r="F382" s="115">
        <v>3798000</v>
      </c>
      <c r="G382" s="115"/>
      <c r="H382" s="115"/>
      <c r="I382" s="115"/>
      <c r="J382" s="115">
        <f>SUM(F382:I382)</f>
        <v>3798000</v>
      </c>
      <c r="K382" s="115">
        <f>C382+J382</f>
        <v>14247000</v>
      </c>
      <c r="L382" s="115">
        <v>11126940</v>
      </c>
      <c r="M382" s="115">
        <v>11126940</v>
      </c>
      <c r="N382" s="272">
        <f>L382-M382</f>
        <v>0</v>
      </c>
      <c r="O382" s="115"/>
      <c r="P382" s="115"/>
      <c r="Q382" s="272">
        <f>SUBTOTAL(9,N382:P382)</f>
        <v>0</v>
      </c>
      <c r="R382" s="115">
        <f>K382-M382-Q382</f>
        <v>3120060</v>
      </c>
    </row>
    <row r="383" spans="1:18">
      <c r="A383" s="14" t="s">
        <v>16</v>
      </c>
      <c r="B383" s="17" t="s">
        <v>1576</v>
      </c>
      <c r="C383" s="173">
        <f t="shared" ref="C383:R383" si="361">SUM(C384)</f>
        <v>20010000</v>
      </c>
      <c r="D383" s="173">
        <f t="shared" si="361"/>
        <v>0</v>
      </c>
      <c r="E383" s="173">
        <f t="shared" si="361"/>
        <v>0</v>
      </c>
      <c r="F383" s="173">
        <f t="shared" si="361"/>
        <v>0</v>
      </c>
      <c r="G383" s="173">
        <f t="shared" si="361"/>
        <v>-5618000</v>
      </c>
      <c r="H383" s="173">
        <f t="shared" si="361"/>
        <v>0</v>
      </c>
      <c r="I383" s="173">
        <f t="shared" si="361"/>
        <v>0</v>
      </c>
      <c r="J383" s="173">
        <f t="shared" si="361"/>
        <v>-5618000</v>
      </c>
      <c r="K383" s="173">
        <f t="shared" si="361"/>
        <v>14392000</v>
      </c>
      <c r="L383" s="173">
        <f t="shared" si="361"/>
        <v>14391200</v>
      </c>
      <c r="M383" s="173">
        <f t="shared" si="361"/>
        <v>14391200</v>
      </c>
      <c r="N383" s="173">
        <f t="shared" si="361"/>
        <v>0</v>
      </c>
      <c r="O383" s="173">
        <f t="shared" si="361"/>
        <v>0</v>
      </c>
      <c r="P383" s="173">
        <f t="shared" si="361"/>
        <v>0</v>
      </c>
      <c r="Q383" s="173">
        <f t="shared" si="361"/>
        <v>0</v>
      </c>
      <c r="R383" s="173">
        <f t="shared" si="361"/>
        <v>800</v>
      </c>
    </row>
    <row r="384" spans="1:18">
      <c r="A384" s="9" t="s">
        <v>1477</v>
      </c>
      <c r="B384" s="15" t="s">
        <v>1576</v>
      </c>
      <c r="C384" s="115">
        <v>20010000</v>
      </c>
      <c r="D384" s="115"/>
      <c r="E384" s="115"/>
      <c r="F384" s="115"/>
      <c r="G384" s="115">
        <v>-5618000</v>
      </c>
      <c r="H384" s="115"/>
      <c r="I384" s="115"/>
      <c r="J384" s="115">
        <f>SUM(F384:I384)</f>
        <v>-5618000</v>
      </c>
      <c r="K384" s="115">
        <f>C384+J384</f>
        <v>14392000</v>
      </c>
      <c r="L384" s="115">
        <v>14391200</v>
      </c>
      <c r="M384" s="115">
        <v>14391200</v>
      </c>
      <c r="N384" s="272">
        <f>L384-M384</f>
        <v>0</v>
      </c>
      <c r="O384" s="115"/>
      <c r="P384" s="115"/>
      <c r="Q384" s="272">
        <f>SUBTOTAL(9,N384:P384)</f>
        <v>0</v>
      </c>
      <c r="R384" s="115">
        <f>K384-M384-Q384</f>
        <v>800</v>
      </c>
    </row>
    <row r="385" spans="1:18">
      <c r="A385" s="14" t="s">
        <v>16</v>
      </c>
      <c r="B385" s="14" t="s">
        <v>1483</v>
      </c>
      <c r="C385" s="173">
        <f t="shared" ref="C385:R385" si="362">SUM(C386)</f>
        <v>8000000</v>
      </c>
      <c r="D385" s="173">
        <f t="shared" si="362"/>
        <v>0</v>
      </c>
      <c r="E385" s="173">
        <f t="shared" si="362"/>
        <v>0</v>
      </c>
      <c r="F385" s="173">
        <f t="shared" si="362"/>
        <v>0</v>
      </c>
      <c r="G385" s="173">
        <f t="shared" si="362"/>
        <v>0</v>
      </c>
      <c r="H385" s="173">
        <f t="shared" si="362"/>
        <v>0</v>
      </c>
      <c r="I385" s="173">
        <f t="shared" si="362"/>
        <v>0</v>
      </c>
      <c r="J385" s="173">
        <f t="shared" si="362"/>
        <v>0</v>
      </c>
      <c r="K385" s="173">
        <f t="shared" si="362"/>
        <v>8000000</v>
      </c>
      <c r="L385" s="173">
        <f t="shared" si="362"/>
        <v>7969000</v>
      </c>
      <c r="M385" s="173">
        <f t="shared" si="362"/>
        <v>7969000</v>
      </c>
      <c r="N385" s="173">
        <f t="shared" si="362"/>
        <v>0</v>
      </c>
      <c r="O385" s="173">
        <f t="shared" si="362"/>
        <v>0</v>
      </c>
      <c r="P385" s="173">
        <f t="shared" si="362"/>
        <v>0</v>
      </c>
      <c r="Q385" s="173">
        <f t="shared" si="362"/>
        <v>0</v>
      </c>
      <c r="R385" s="173">
        <f t="shared" si="362"/>
        <v>31000</v>
      </c>
    </row>
    <row r="386" spans="1:18">
      <c r="A386" s="9" t="s">
        <v>1477</v>
      </c>
      <c r="B386" s="9" t="s">
        <v>1577</v>
      </c>
      <c r="C386" s="115">
        <v>8000000</v>
      </c>
      <c r="D386" s="115"/>
      <c r="E386" s="115"/>
      <c r="F386" s="115"/>
      <c r="G386" s="115"/>
      <c r="H386" s="115"/>
      <c r="I386" s="115"/>
      <c r="J386" s="115">
        <f>SUM(F386:I386)</f>
        <v>0</v>
      </c>
      <c r="K386" s="115">
        <f>C386+J386</f>
        <v>8000000</v>
      </c>
      <c r="L386" s="115">
        <v>7969000</v>
      </c>
      <c r="M386" s="115">
        <v>7969000</v>
      </c>
      <c r="N386" s="272">
        <f>L386-M386</f>
        <v>0</v>
      </c>
      <c r="O386" s="115"/>
      <c r="P386" s="115"/>
      <c r="Q386" s="272">
        <f>SUBTOTAL(9,N386:P386)</f>
        <v>0</v>
      </c>
      <c r="R386" s="115">
        <f>K386-M386-Q386</f>
        <v>31000</v>
      </c>
    </row>
    <row r="387" spans="1:18">
      <c r="A387" s="14" t="s">
        <v>16</v>
      </c>
      <c r="B387" s="14" t="s">
        <v>1499</v>
      </c>
      <c r="C387" s="173">
        <f t="shared" ref="C387:R387" si="363">SUM(C388)</f>
        <v>439411320</v>
      </c>
      <c r="D387" s="173">
        <f t="shared" si="363"/>
        <v>0</v>
      </c>
      <c r="E387" s="173">
        <f t="shared" si="363"/>
        <v>0</v>
      </c>
      <c r="F387" s="173">
        <f t="shared" si="363"/>
        <v>0</v>
      </c>
      <c r="G387" s="173">
        <f t="shared" si="363"/>
        <v>0</v>
      </c>
      <c r="H387" s="173">
        <f t="shared" si="363"/>
        <v>-269139000</v>
      </c>
      <c r="I387" s="173">
        <f t="shared" si="363"/>
        <v>0</v>
      </c>
      <c r="J387" s="173">
        <f t="shared" si="363"/>
        <v>-269139000</v>
      </c>
      <c r="K387" s="173">
        <f t="shared" si="363"/>
        <v>170272320</v>
      </c>
      <c r="L387" s="173">
        <f t="shared" si="363"/>
        <v>170271920</v>
      </c>
      <c r="M387" s="173">
        <f t="shared" si="363"/>
        <v>170271920</v>
      </c>
      <c r="N387" s="173">
        <f t="shared" si="363"/>
        <v>0</v>
      </c>
      <c r="O387" s="173">
        <f t="shared" si="363"/>
        <v>0</v>
      </c>
      <c r="P387" s="173">
        <f t="shared" si="363"/>
        <v>0</v>
      </c>
      <c r="Q387" s="173">
        <f t="shared" si="363"/>
        <v>0</v>
      </c>
      <c r="R387" s="173">
        <f t="shared" si="363"/>
        <v>400</v>
      </c>
    </row>
    <row r="388" spans="1:18">
      <c r="A388" s="9" t="s">
        <v>1477</v>
      </c>
      <c r="B388" s="9" t="s">
        <v>1500</v>
      </c>
      <c r="C388" s="115">
        <v>439411320</v>
      </c>
      <c r="D388" s="115"/>
      <c r="E388" s="115"/>
      <c r="F388" s="115"/>
      <c r="G388" s="115"/>
      <c r="H388" s="115">
        <v>-269139000</v>
      </c>
      <c r="I388" s="115"/>
      <c r="J388" s="115">
        <f>SUM(F388:I388)</f>
        <v>-269139000</v>
      </c>
      <c r="K388" s="115">
        <f>C388+J388</f>
        <v>170272320</v>
      </c>
      <c r="L388" s="115">
        <v>170271920</v>
      </c>
      <c r="M388" s="115">
        <v>170271920</v>
      </c>
      <c r="N388" s="272">
        <f>L388-M388</f>
        <v>0</v>
      </c>
      <c r="O388" s="115"/>
      <c r="P388" s="115"/>
      <c r="Q388" s="272">
        <f>SUBTOTAL(9,N388:P388)</f>
        <v>0</v>
      </c>
      <c r="R388" s="115">
        <f>K388-M388-Q388</f>
        <v>400</v>
      </c>
    </row>
    <row r="389" spans="1:18">
      <c r="A389" s="14" t="s">
        <v>16</v>
      </c>
      <c r="B389" s="14" t="s">
        <v>1487</v>
      </c>
      <c r="C389" s="173">
        <f t="shared" ref="C389:R389" si="364">SUM(C390)</f>
        <v>1200000</v>
      </c>
      <c r="D389" s="173">
        <f t="shared" si="364"/>
        <v>0</v>
      </c>
      <c r="E389" s="173">
        <f t="shared" si="364"/>
        <v>0</v>
      </c>
      <c r="F389" s="173">
        <f t="shared" si="364"/>
        <v>0</v>
      </c>
      <c r="G389" s="173">
        <f t="shared" si="364"/>
        <v>0</v>
      </c>
      <c r="H389" s="173">
        <f t="shared" si="364"/>
        <v>0</v>
      </c>
      <c r="I389" s="173">
        <f t="shared" si="364"/>
        <v>0</v>
      </c>
      <c r="J389" s="173">
        <f t="shared" si="364"/>
        <v>0</v>
      </c>
      <c r="K389" s="173">
        <f t="shared" si="364"/>
        <v>1200000</v>
      </c>
      <c r="L389" s="173">
        <f t="shared" si="364"/>
        <v>1194000</v>
      </c>
      <c r="M389" s="173">
        <f t="shared" si="364"/>
        <v>1194000</v>
      </c>
      <c r="N389" s="173">
        <f t="shared" si="364"/>
        <v>0</v>
      </c>
      <c r="O389" s="173">
        <f t="shared" si="364"/>
        <v>0</v>
      </c>
      <c r="P389" s="173">
        <f t="shared" si="364"/>
        <v>0</v>
      </c>
      <c r="Q389" s="173">
        <f t="shared" si="364"/>
        <v>0</v>
      </c>
      <c r="R389" s="173">
        <f t="shared" si="364"/>
        <v>6000</v>
      </c>
    </row>
    <row r="390" spans="1:18">
      <c r="A390" s="9" t="s">
        <v>1477</v>
      </c>
      <c r="B390" s="9" t="s">
        <v>1488</v>
      </c>
      <c r="C390" s="115">
        <v>1200000</v>
      </c>
      <c r="D390" s="115"/>
      <c r="E390" s="115"/>
      <c r="F390" s="115"/>
      <c r="G390" s="115"/>
      <c r="H390" s="115"/>
      <c r="I390" s="115"/>
      <c r="J390" s="115">
        <f>SUM(F390:I390)</f>
        <v>0</v>
      </c>
      <c r="K390" s="115">
        <f>C390+J390</f>
        <v>1200000</v>
      </c>
      <c r="L390" s="115">
        <v>1194000</v>
      </c>
      <c r="M390" s="115">
        <v>1194000</v>
      </c>
      <c r="N390" s="272">
        <f>L390-M390</f>
        <v>0</v>
      </c>
      <c r="O390" s="115"/>
      <c r="P390" s="115"/>
      <c r="Q390" s="272">
        <f>SUBTOTAL(9,N390:P390)</f>
        <v>0</v>
      </c>
      <c r="R390" s="115">
        <f>K390-M390-Q390</f>
        <v>6000</v>
      </c>
    </row>
    <row r="391" spans="1:18">
      <c r="A391" s="14" t="s">
        <v>16</v>
      </c>
      <c r="B391" s="17" t="s">
        <v>1493</v>
      </c>
      <c r="C391" s="173">
        <f t="shared" ref="C391:R391" si="365">SUM(C392)</f>
        <v>28100000</v>
      </c>
      <c r="D391" s="173">
        <f t="shared" si="365"/>
        <v>0</v>
      </c>
      <c r="E391" s="173">
        <f t="shared" si="365"/>
        <v>0</v>
      </c>
      <c r="F391" s="173">
        <f t="shared" si="365"/>
        <v>-54000000</v>
      </c>
      <c r="G391" s="173">
        <f t="shared" si="365"/>
        <v>-34382000</v>
      </c>
      <c r="H391" s="173">
        <f t="shared" si="365"/>
        <v>95889000</v>
      </c>
      <c r="I391" s="173">
        <f t="shared" si="365"/>
        <v>0</v>
      </c>
      <c r="J391" s="173">
        <f t="shared" si="365"/>
        <v>7507000</v>
      </c>
      <c r="K391" s="173">
        <f t="shared" si="365"/>
        <v>35607000</v>
      </c>
      <c r="L391" s="173">
        <f t="shared" si="365"/>
        <v>27770700</v>
      </c>
      <c r="M391" s="173">
        <f t="shared" si="365"/>
        <v>27770700</v>
      </c>
      <c r="N391" s="173">
        <f t="shared" si="365"/>
        <v>0</v>
      </c>
      <c r="O391" s="173">
        <f t="shared" si="365"/>
        <v>0</v>
      </c>
      <c r="P391" s="173">
        <f t="shared" si="365"/>
        <v>0</v>
      </c>
      <c r="Q391" s="173">
        <f t="shared" si="365"/>
        <v>0</v>
      </c>
      <c r="R391" s="173">
        <f t="shared" si="365"/>
        <v>7836300</v>
      </c>
    </row>
    <row r="392" spans="1:18">
      <c r="A392" s="9" t="s">
        <v>1477</v>
      </c>
      <c r="B392" s="15" t="s">
        <v>1494</v>
      </c>
      <c r="C392" s="115">
        <v>28100000</v>
      </c>
      <c r="D392" s="115"/>
      <c r="E392" s="115"/>
      <c r="F392" s="115">
        <f>-88382000+34382000</f>
        <v>-54000000</v>
      </c>
      <c r="G392" s="115">
        <v>-34382000</v>
      </c>
      <c r="H392" s="115">
        <v>95889000</v>
      </c>
      <c r="I392" s="115"/>
      <c r="J392" s="115">
        <f>SUM(F392:I392)</f>
        <v>7507000</v>
      </c>
      <c r="K392" s="115">
        <f>C392+J392</f>
        <v>35607000</v>
      </c>
      <c r="L392" s="115">
        <v>27770700</v>
      </c>
      <c r="M392" s="115">
        <v>27770700</v>
      </c>
      <c r="N392" s="272">
        <f>L392-M392</f>
        <v>0</v>
      </c>
      <c r="O392" s="115"/>
      <c r="P392" s="115"/>
      <c r="Q392" s="272">
        <f>SUBTOTAL(9,N392:P392)</f>
        <v>0</v>
      </c>
      <c r="R392" s="115">
        <f>K392-M392-Q392</f>
        <v>7836300</v>
      </c>
    </row>
    <row r="393" spans="1:18">
      <c r="A393" s="14" t="s">
        <v>16</v>
      </c>
      <c r="B393" s="14" t="s">
        <v>1489</v>
      </c>
      <c r="C393" s="173">
        <f t="shared" ref="C393:R393" si="366">SUM(C394)</f>
        <v>10550000</v>
      </c>
      <c r="D393" s="173">
        <f t="shared" si="366"/>
        <v>0</v>
      </c>
      <c r="E393" s="173">
        <f t="shared" si="366"/>
        <v>0</v>
      </c>
      <c r="F393" s="173">
        <f t="shared" si="366"/>
        <v>45000000</v>
      </c>
      <c r="G393" s="173">
        <f t="shared" si="366"/>
        <v>0</v>
      </c>
      <c r="H393" s="173">
        <f t="shared" si="366"/>
        <v>0</v>
      </c>
      <c r="I393" s="173">
        <f t="shared" si="366"/>
        <v>0</v>
      </c>
      <c r="J393" s="173">
        <f t="shared" si="366"/>
        <v>45000000</v>
      </c>
      <c r="K393" s="173">
        <f t="shared" si="366"/>
        <v>55550000</v>
      </c>
      <c r="L393" s="173">
        <f t="shared" si="366"/>
        <v>45876360</v>
      </c>
      <c r="M393" s="173">
        <f t="shared" si="366"/>
        <v>45876360</v>
      </c>
      <c r="N393" s="173">
        <f t="shared" si="366"/>
        <v>0</v>
      </c>
      <c r="O393" s="173">
        <f t="shared" si="366"/>
        <v>0</v>
      </c>
      <c r="P393" s="173">
        <f t="shared" si="366"/>
        <v>0</v>
      </c>
      <c r="Q393" s="173">
        <f t="shared" si="366"/>
        <v>0</v>
      </c>
      <c r="R393" s="173">
        <f t="shared" si="366"/>
        <v>9673640</v>
      </c>
    </row>
    <row r="394" spans="1:18">
      <c r="A394" s="9" t="s">
        <v>1477</v>
      </c>
      <c r="B394" s="9" t="s">
        <v>1578</v>
      </c>
      <c r="C394" s="115">
        <v>10550000</v>
      </c>
      <c r="D394" s="115"/>
      <c r="E394" s="115"/>
      <c r="F394" s="115">
        <v>45000000</v>
      </c>
      <c r="G394" s="115"/>
      <c r="H394" s="115"/>
      <c r="I394" s="115"/>
      <c r="J394" s="115">
        <f>SUM(F394:I394)</f>
        <v>45000000</v>
      </c>
      <c r="K394" s="115">
        <f>C394+J394</f>
        <v>55550000</v>
      </c>
      <c r="L394" s="115">
        <v>45876360</v>
      </c>
      <c r="M394" s="115">
        <v>45876360</v>
      </c>
      <c r="N394" s="272">
        <f>L394-M394</f>
        <v>0</v>
      </c>
      <c r="O394" s="115"/>
      <c r="P394" s="115"/>
      <c r="Q394" s="272">
        <f>SUBTOTAL(9,N394:P394)</f>
        <v>0</v>
      </c>
      <c r="R394" s="115">
        <f>K394-M394-Q394</f>
        <v>9673640</v>
      </c>
    </row>
    <row r="395" spans="1:18">
      <c r="A395" s="13" t="s">
        <v>3</v>
      </c>
      <c r="B395" s="13" t="s">
        <v>1579</v>
      </c>
      <c r="C395" s="120">
        <f>SUM(C396,C398,C400)</f>
        <v>98000000</v>
      </c>
      <c r="D395" s="120">
        <f t="shared" ref="D395:J395" si="367">SUM(D396,D398,D400)</f>
        <v>0</v>
      </c>
      <c r="E395" s="120">
        <f t="shared" si="367"/>
        <v>0</v>
      </c>
      <c r="F395" s="120">
        <f t="shared" si="367"/>
        <v>0</v>
      </c>
      <c r="G395" s="120">
        <f t="shared" si="367"/>
        <v>0</v>
      </c>
      <c r="H395" s="120">
        <f t="shared" si="367"/>
        <v>-35314000</v>
      </c>
      <c r="I395" s="120">
        <f t="shared" si="367"/>
        <v>0</v>
      </c>
      <c r="J395" s="120">
        <f t="shared" si="367"/>
        <v>-35314000</v>
      </c>
      <c r="K395" s="120">
        <f t="shared" ref="K395:R395" si="368">SUM(K396,K398,K400)</f>
        <v>62686000</v>
      </c>
      <c r="L395" s="120">
        <f t="shared" si="368"/>
        <v>39052980</v>
      </c>
      <c r="M395" s="120">
        <f t="shared" si="368"/>
        <v>39052980</v>
      </c>
      <c r="N395" s="120">
        <f t="shared" si="368"/>
        <v>0</v>
      </c>
      <c r="O395" s="120">
        <f t="shared" si="368"/>
        <v>0</v>
      </c>
      <c r="P395" s="120">
        <f t="shared" si="368"/>
        <v>0</v>
      </c>
      <c r="Q395" s="120">
        <f t="shared" si="368"/>
        <v>0</v>
      </c>
      <c r="R395" s="120">
        <f t="shared" si="368"/>
        <v>23633020</v>
      </c>
    </row>
    <row r="396" spans="1:18">
      <c r="A396" s="14" t="s">
        <v>16</v>
      </c>
      <c r="B396" s="14" t="s">
        <v>1480</v>
      </c>
      <c r="C396" s="173">
        <f t="shared" ref="C396:R396" si="369">SUM(C397)</f>
        <v>15000000</v>
      </c>
      <c r="D396" s="173">
        <f t="shared" si="369"/>
        <v>0</v>
      </c>
      <c r="E396" s="173">
        <f t="shared" si="369"/>
        <v>0</v>
      </c>
      <c r="F396" s="173">
        <f t="shared" si="369"/>
        <v>0</v>
      </c>
      <c r="G396" s="173">
        <f t="shared" si="369"/>
        <v>0</v>
      </c>
      <c r="H396" s="173">
        <f t="shared" si="369"/>
        <v>-2000000</v>
      </c>
      <c r="I396" s="173">
        <f t="shared" si="369"/>
        <v>0</v>
      </c>
      <c r="J396" s="173">
        <f t="shared" si="369"/>
        <v>-2000000</v>
      </c>
      <c r="K396" s="173">
        <f t="shared" si="369"/>
        <v>13000000</v>
      </c>
      <c r="L396" s="173">
        <f t="shared" si="369"/>
        <v>12238070</v>
      </c>
      <c r="M396" s="173">
        <f t="shared" si="369"/>
        <v>12238070</v>
      </c>
      <c r="N396" s="173">
        <f t="shared" si="369"/>
        <v>0</v>
      </c>
      <c r="O396" s="173">
        <f t="shared" si="369"/>
        <v>0</v>
      </c>
      <c r="P396" s="173">
        <f t="shared" si="369"/>
        <v>0</v>
      </c>
      <c r="Q396" s="173">
        <f t="shared" si="369"/>
        <v>0</v>
      </c>
      <c r="R396" s="173">
        <f t="shared" si="369"/>
        <v>761930</v>
      </c>
    </row>
    <row r="397" spans="1:18">
      <c r="A397" s="9" t="s">
        <v>1477</v>
      </c>
      <c r="B397" s="9" t="s">
        <v>1481</v>
      </c>
      <c r="C397" s="115">
        <v>15000000</v>
      </c>
      <c r="D397" s="115"/>
      <c r="E397" s="115"/>
      <c r="F397" s="115"/>
      <c r="G397" s="115"/>
      <c r="H397" s="115">
        <v>-2000000</v>
      </c>
      <c r="I397" s="115"/>
      <c r="J397" s="115">
        <f>SUM(F397:I397)</f>
        <v>-2000000</v>
      </c>
      <c r="K397" s="115">
        <f>C397+J397</f>
        <v>13000000</v>
      </c>
      <c r="L397" s="115">
        <v>12238070</v>
      </c>
      <c r="M397" s="115">
        <v>12238070</v>
      </c>
      <c r="N397" s="272">
        <f>L397-M397</f>
        <v>0</v>
      </c>
      <c r="O397" s="115"/>
      <c r="P397" s="115"/>
      <c r="Q397" s="272">
        <f>SUBTOTAL(9,N397:P397)</f>
        <v>0</v>
      </c>
      <c r="R397" s="115">
        <f>K397-M397-Q397</f>
        <v>761930</v>
      </c>
    </row>
    <row r="398" spans="1:18">
      <c r="A398" s="14" t="s">
        <v>16</v>
      </c>
      <c r="B398" s="14" t="s">
        <v>1483</v>
      </c>
      <c r="C398" s="173">
        <f t="shared" ref="C398:R398" si="370">SUM(C399)</f>
        <v>63000000</v>
      </c>
      <c r="D398" s="173">
        <f t="shared" si="370"/>
        <v>0</v>
      </c>
      <c r="E398" s="173">
        <f t="shared" si="370"/>
        <v>0</v>
      </c>
      <c r="F398" s="173">
        <f t="shared" si="370"/>
        <v>0</v>
      </c>
      <c r="G398" s="173">
        <f t="shared" si="370"/>
        <v>0</v>
      </c>
      <c r="H398" s="173">
        <f t="shared" si="370"/>
        <v>-33314000</v>
      </c>
      <c r="I398" s="173">
        <f t="shared" si="370"/>
        <v>0</v>
      </c>
      <c r="J398" s="173">
        <f t="shared" si="370"/>
        <v>-33314000</v>
      </c>
      <c r="K398" s="173">
        <f t="shared" si="370"/>
        <v>29686000</v>
      </c>
      <c r="L398" s="173">
        <f t="shared" si="370"/>
        <v>12817960</v>
      </c>
      <c r="M398" s="173">
        <f t="shared" si="370"/>
        <v>12817960</v>
      </c>
      <c r="N398" s="173">
        <f t="shared" si="370"/>
        <v>0</v>
      </c>
      <c r="O398" s="173">
        <f t="shared" si="370"/>
        <v>0</v>
      </c>
      <c r="P398" s="173">
        <f t="shared" si="370"/>
        <v>0</v>
      </c>
      <c r="Q398" s="173">
        <f t="shared" si="370"/>
        <v>0</v>
      </c>
      <c r="R398" s="173">
        <f t="shared" si="370"/>
        <v>16868040</v>
      </c>
    </row>
    <row r="399" spans="1:18">
      <c r="A399" s="9" t="s">
        <v>1477</v>
      </c>
      <c r="B399" s="9" t="s">
        <v>1577</v>
      </c>
      <c r="C399" s="115">
        <v>63000000</v>
      </c>
      <c r="D399" s="115"/>
      <c r="E399" s="115"/>
      <c r="F399" s="115"/>
      <c r="G399" s="115"/>
      <c r="H399" s="115">
        <v>-33314000</v>
      </c>
      <c r="I399" s="115"/>
      <c r="J399" s="115">
        <f>SUM(F399:I399)</f>
        <v>-33314000</v>
      </c>
      <c r="K399" s="115">
        <f>C399+J399</f>
        <v>29686000</v>
      </c>
      <c r="L399" s="115">
        <v>12817960</v>
      </c>
      <c r="M399" s="115">
        <v>12817960</v>
      </c>
      <c r="N399" s="272">
        <f>L399-M399</f>
        <v>0</v>
      </c>
      <c r="O399" s="115"/>
      <c r="P399" s="115"/>
      <c r="Q399" s="272">
        <f>SUBTOTAL(9,N399:P399)</f>
        <v>0</v>
      </c>
      <c r="R399" s="115">
        <f>K399-M399-Q399</f>
        <v>16868040</v>
      </c>
    </row>
    <row r="400" spans="1:18">
      <c r="A400" s="14" t="s">
        <v>16</v>
      </c>
      <c r="B400" s="14" t="s">
        <v>1489</v>
      </c>
      <c r="C400" s="173">
        <f t="shared" ref="C400:R400" si="371">SUM(C401)</f>
        <v>20000000</v>
      </c>
      <c r="D400" s="173">
        <f t="shared" si="371"/>
        <v>0</v>
      </c>
      <c r="E400" s="173">
        <f t="shared" si="371"/>
        <v>0</v>
      </c>
      <c r="F400" s="173">
        <f t="shared" si="371"/>
        <v>0</v>
      </c>
      <c r="G400" s="173">
        <f t="shared" si="371"/>
        <v>0</v>
      </c>
      <c r="H400" s="173">
        <f t="shared" si="371"/>
        <v>0</v>
      </c>
      <c r="I400" s="173">
        <f t="shared" si="371"/>
        <v>0</v>
      </c>
      <c r="J400" s="173">
        <f t="shared" si="371"/>
        <v>0</v>
      </c>
      <c r="K400" s="173">
        <f t="shared" si="371"/>
        <v>20000000</v>
      </c>
      <c r="L400" s="173">
        <f t="shared" si="371"/>
        <v>13996950</v>
      </c>
      <c r="M400" s="173">
        <f t="shared" si="371"/>
        <v>13996950</v>
      </c>
      <c r="N400" s="173">
        <f t="shared" si="371"/>
        <v>0</v>
      </c>
      <c r="O400" s="173">
        <f t="shared" si="371"/>
        <v>0</v>
      </c>
      <c r="P400" s="173">
        <f t="shared" si="371"/>
        <v>0</v>
      </c>
      <c r="Q400" s="173">
        <f t="shared" si="371"/>
        <v>0</v>
      </c>
      <c r="R400" s="173">
        <f t="shared" si="371"/>
        <v>6003050</v>
      </c>
    </row>
    <row r="401" spans="1:18">
      <c r="A401" s="9" t="s">
        <v>1477</v>
      </c>
      <c r="B401" s="9" t="s">
        <v>1578</v>
      </c>
      <c r="C401" s="115">
        <v>20000000</v>
      </c>
      <c r="D401" s="115"/>
      <c r="E401" s="115"/>
      <c r="F401" s="115"/>
      <c r="G401" s="115"/>
      <c r="H401" s="115"/>
      <c r="I401" s="115"/>
      <c r="J401" s="115">
        <f>SUM(F401:I401)</f>
        <v>0</v>
      </c>
      <c r="K401" s="115">
        <f>C401+J401</f>
        <v>20000000</v>
      </c>
      <c r="L401" s="115">
        <v>13996950</v>
      </c>
      <c r="M401" s="115">
        <v>13996950</v>
      </c>
      <c r="N401" s="272">
        <f>L401-M401</f>
        <v>0</v>
      </c>
      <c r="O401" s="115"/>
      <c r="P401" s="115"/>
      <c r="Q401" s="272">
        <f>SUBTOTAL(9,N401:P401)</f>
        <v>0</v>
      </c>
      <c r="R401" s="115">
        <f>K401-M401-Q401</f>
        <v>6003050</v>
      </c>
    </row>
    <row r="402" spans="1:18">
      <c r="A402" s="11" t="s">
        <v>1</v>
      </c>
      <c r="B402" s="11" t="s">
        <v>1580</v>
      </c>
      <c r="C402" s="117">
        <f>C403</f>
        <v>101307000</v>
      </c>
      <c r="D402" s="117">
        <f t="shared" ref="D402:J402" si="372">D403</f>
        <v>0</v>
      </c>
      <c r="E402" s="117">
        <f t="shared" si="372"/>
        <v>0</v>
      </c>
      <c r="F402" s="117">
        <f t="shared" si="372"/>
        <v>0</v>
      </c>
      <c r="G402" s="117">
        <f t="shared" si="372"/>
        <v>0</v>
      </c>
      <c r="H402" s="117">
        <f t="shared" si="372"/>
        <v>0</v>
      </c>
      <c r="I402" s="117">
        <f t="shared" si="372"/>
        <v>0</v>
      </c>
      <c r="J402" s="117">
        <f t="shared" si="372"/>
        <v>0</v>
      </c>
      <c r="K402" s="117">
        <f t="shared" ref="K402:R402" si="373">K403</f>
        <v>101307000</v>
      </c>
      <c r="L402" s="117">
        <f t="shared" si="373"/>
        <v>0</v>
      </c>
      <c r="M402" s="117">
        <f t="shared" si="373"/>
        <v>0</v>
      </c>
      <c r="N402" s="117">
        <f t="shared" si="373"/>
        <v>0</v>
      </c>
      <c r="O402" s="117">
        <f t="shared" si="373"/>
        <v>0</v>
      </c>
      <c r="P402" s="117">
        <f t="shared" si="373"/>
        <v>0</v>
      </c>
      <c r="Q402" s="117">
        <f t="shared" si="373"/>
        <v>0</v>
      </c>
      <c r="R402" s="117">
        <f t="shared" si="373"/>
        <v>101307000</v>
      </c>
    </row>
    <row r="403" spans="1:18">
      <c r="A403" s="12" t="s">
        <v>2</v>
      </c>
      <c r="B403" s="12" t="s">
        <v>1580</v>
      </c>
      <c r="C403" s="119">
        <f t="shared" ref="C403:R405" si="374">SUM(C404)</f>
        <v>101307000</v>
      </c>
      <c r="D403" s="119">
        <f t="shared" si="374"/>
        <v>0</v>
      </c>
      <c r="E403" s="119">
        <f t="shared" si="374"/>
        <v>0</v>
      </c>
      <c r="F403" s="119">
        <f t="shared" si="374"/>
        <v>0</v>
      </c>
      <c r="G403" s="119">
        <f t="shared" si="374"/>
        <v>0</v>
      </c>
      <c r="H403" s="119">
        <f t="shared" si="374"/>
        <v>0</v>
      </c>
      <c r="I403" s="119">
        <f t="shared" si="374"/>
        <v>0</v>
      </c>
      <c r="J403" s="119">
        <f t="shared" si="374"/>
        <v>0</v>
      </c>
      <c r="K403" s="119">
        <f t="shared" si="374"/>
        <v>101307000</v>
      </c>
      <c r="L403" s="119">
        <f t="shared" si="374"/>
        <v>0</v>
      </c>
      <c r="M403" s="119">
        <f t="shared" si="374"/>
        <v>0</v>
      </c>
      <c r="N403" s="119">
        <f t="shared" si="374"/>
        <v>0</v>
      </c>
      <c r="O403" s="119">
        <f t="shared" si="374"/>
        <v>0</v>
      </c>
      <c r="P403" s="119">
        <f t="shared" si="374"/>
        <v>0</v>
      </c>
      <c r="Q403" s="119">
        <f t="shared" si="374"/>
        <v>0</v>
      </c>
      <c r="R403" s="119">
        <f t="shared" si="374"/>
        <v>101307000</v>
      </c>
    </row>
    <row r="404" spans="1:18">
      <c r="A404" s="13" t="s">
        <v>3</v>
      </c>
      <c r="B404" s="13" t="s">
        <v>1580</v>
      </c>
      <c r="C404" s="120">
        <f>SUM(C405)</f>
        <v>101307000</v>
      </c>
      <c r="D404" s="120">
        <f t="shared" si="374"/>
        <v>0</v>
      </c>
      <c r="E404" s="120">
        <f t="shared" si="374"/>
        <v>0</v>
      </c>
      <c r="F404" s="120">
        <f t="shared" si="374"/>
        <v>0</v>
      </c>
      <c r="G404" s="120">
        <f t="shared" si="374"/>
        <v>0</v>
      </c>
      <c r="H404" s="120">
        <f t="shared" si="374"/>
        <v>0</v>
      </c>
      <c r="I404" s="120">
        <f t="shared" si="374"/>
        <v>0</v>
      </c>
      <c r="J404" s="120">
        <f t="shared" si="374"/>
        <v>0</v>
      </c>
      <c r="K404" s="120">
        <f t="shared" si="374"/>
        <v>101307000</v>
      </c>
      <c r="L404" s="120">
        <f t="shared" si="374"/>
        <v>0</v>
      </c>
      <c r="M404" s="120">
        <f t="shared" si="374"/>
        <v>0</v>
      </c>
      <c r="N404" s="120">
        <f t="shared" si="374"/>
        <v>0</v>
      </c>
      <c r="O404" s="120">
        <f t="shared" si="374"/>
        <v>0</v>
      </c>
      <c r="P404" s="120">
        <f t="shared" si="374"/>
        <v>0</v>
      </c>
      <c r="Q404" s="120">
        <f t="shared" si="374"/>
        <v>0</v>
      </c>
      <c r="R404" s="120">
        <f t="shared" si="374"/>
        <v>101307000</v>
      </c>
    </row>
    <row r="405" spans="1:18">
      <c r="A405" s="14" t="s">
        <v>16</v>
      </c>
      <c r="B405" s="14" t="s">
        <v>1580</v>
      </c>
      <c r="C405" s="173">
        <f t="shared" ref="C405:R405" si="375">SUM(C406)</f>
        <v>101307000</v>
      </c>
      <c r="D405" s="173">
        <f t="shared" si="374"/>
        <v>0</v>
      </c>
      <c r="E405" s="173">
        <f t="shared" si="374"/>
        <v>0</v>
      </c>
      <c r="F405" s="173">
        <f t="shared" si="374"/>
        <v>0</v>
      </c>
      <c r="G405" s="173">
        <f t="shared" si="374"/>
        <v>0</v>
      </c>
      <c r="H405" s="173">
        <f t="shared" si="374"/>
        <v>0</v>
      </c>
      <c r="I405" s="173">
        <f t="shared" si="374"/>
        <v>0</v>
      </c>
      <c r="J405" s="173">
        <f t="shared" si="374"/>
        <v>0</v>
      </c>
      <c r="K405" s="173">
        <f t="shared" si="375"/>
        <v>101307000</v>
      </c>
      <c r="L405" s="173">
        <f t="shared" si="375"/>
        <v>0</v>
      </c>
      <c r="M405" s="173">
        <f t="shared" si="375"/>
        <v>0</v>
      </c>
      <c r="N405" s="173">
        <f t="shared" si="375"/>
        <v>0</v>
      </c>
      <c r="O405" s="173">
        <f t="shared" si="375"/>
        <v>0</v>
      </c>
      <c r="P405" s="173">
        <f t="shared" si="375"/>
        <v>0</v>
      </c>
      <c r="Q405" s="173">
        <f t="shared" si="375"/>
        <v>0</v>
      </c>
      <c r="R405" s="173">
        <f t="shared" si="375"/>
        <v>101307000</v>
      </c>
    </row>
    <row r="406" spans="1:18">
      <c r="A406" s="9" t="s">
        <v>1477</v>
      </c>
      <c r="B406" s="9" t="s">
        <v>1580</v>
      </c>
      <c r="C406" s="115">
        <v>101307000</v>
      </c>
      <c r="D406" s="115"/>
      <c r="E406" s="115"/>
      <c r="F406" s="115"/>
      <c r="G406" s="115"/>
      <c r="H406" s="115"/>
      <c r="I406" s="115"/>
      <c r="J406" s="115">
        <f>SUM(F406:I406)</f>
        <v>0</v>
      </c>
      <c r="K406" s="115">
        <f>C406+J406</f>
        <v>101307000</v>
      </c>
      <c r="L406" s="115">
        <v>0</v>
      </c>
      <c r="M406" s="115"/>
      <c r="N406" s="272">
        <f>L406-M406</f>
        <v>0</v>
      </c>
      <c r="O406" s="115"/>
      <c r="P406" s="115"/>
      <c r="Q406" s="272">
        <f>SUBTOTAL(9,N406:P406)</f>
        <v>0</v>
      </c>
      <c r="R406" s="115">
        <f>K406-M406-Q406</f>
        <v>101307000</v>
      </c>
    </row>
    <row r="407" spans="1:18">
      <c r="A407" s="22" t="s">
        <v>1</v>
      </c>
      <c r="B407" s="23" t="s">
        <v>1581</v>
      </c>
      <c r="C407" s="137">
        <f t="shared" ref="C407:R407" si="376">SUM(C420,C408)</f>
        <v>1517849530</v>
      </c>
      <c r="D407" s="137">
        <f t="shared" si="376"/>
        <v>0</v>
      </c>
      <c r="E407" s="137">
        <f t="shared" si="376"/>
        <v>0</v>
      </c>
      <c r="F407" s="137">
        <f t="shared" si="376"/>
        <v>0</v>
      </c>
      <c r="G407" s="137">
        <f t="shared" si="376"/>
        <v>0</v>
      </c>
      <c r="H407" s="137">
        <f t="shared" si="376"/>
        <v>-4309100</v>
      </c>
      <c r="I407" s="137">
        <f t="shared" si="376"/>
        <v>0</v>
      </c>
      <c r="J407" s="137">
        <f t="shared" si="376"/>
        <v>-4309100</v>
      </c>
      <c r="K407" s="137">
        <f t="shared" si="376"/>
        <v>1513540430</v>
      </c>
      <c r="L407" s="137">
        <f t="shared" si="376"/>
        <v>1509461450</v>
      </c>
      <c r="M407" s="137">
        <f t="shared" si="376"/>
        <v>1509461450</v>
      </c>
      <c r="N407" s="137">
        <f t="shared" si="376"/>
        <v>0</v>
      </c>
      <c r="O407" s="137">
        <f t="shared" si="376"/>
        <v>0</v>
      </c>
      <c r="P407" s="137">
        <f t="shared" si="376"/>
        <v>0</v>
      </c>
      <c r="Q407" s="137">
        <f t="shared" si="376"/>
        <v>0</v>
      </c>
      <c r="R407" s="137">
        <f t="shared" si="376"/>
        <v>4078980</v>
      </c>
    </row>
    <row r="408" spans="1:18">
      <c r="A408" s="12" t="s">
        <v>2</v>
      </c>
      <c r="B408" s="19" t="s">
        <v>1582</v>
      </c>
      <c r="C408" s="119">
        <f>SUM(C409,C412,C415)</f>
        <v>1427380430</v>
      </c>
      <c r="D408" s="119">
        <f t="shared" ref="D408:J408" si="377">SUM(D409,D412,D415)</f>
        <v>0</v>
      </c>
      <c r="E408" s="119">
        <f t="shared" si="377"/>
        <v>0</v>
      </c>
      <c r="F408" s="119">
        <f t="shared" si="377"/>
        <v>0</v>
      </c>
      <c r="G408" s="119">
        <f t="shared" si="377"/>
        <v>0</v>
      </c>
      <c r="H408" s="119">
        <f t="shared" si="377"/>
        <v>0</v>
      </c>
      <c r="I408" s="119">
        <f t="shared" si="377"/>
        <v>0</v>
      </c>
      <c r="J408" s="119">
        <f t="shared" si="377"/>
        <v>0</v>
      </c>
      <c r="K408" s="119">
        <f t="shared" ref="K408:R408" si="378">SUM(K409,K412,K415)</f>
        <v>1427380430</v>
      </c>
      <c r="L408" s="119">
        <f t="shared" si="378"/>
        <v>1423301450</v>
      </c>
      <c r="M408" s="119">
        <f t="shared" si="378"/>
        <v>1423301450</v>
      </c>
      <c r="N408" s="119">
        <f t="shared" si="378"/>
        <v>0</v>
      </c>
      <c r="O408" s="119">
        <f t="shared" si="378"/>
        <v>0</v>
      </c>
      <c r="P408" s="119">
        <f t="shared" si="378"/>
        <v>0</v>
      </c>
      <c r="Q408" s="119">
        <f t="shared" si="378"/>
        <v>0</v>
      </c>
      <c r="R408" s="119">
        <f t="shared" si="378"/>
        <v>4078980</v>
      </c>
    </row>
    <row r="409" spans="1:18">
      <c r="A409" s="13" t="s">
        <v>3</v>
      </c>
      <c r="B409" s="16" t="s">
        <v>1583</v>
      </c>
      <c r="C409" s="120">
        <f>SUM(C410)</f>
        <v>1317109330</v>
      </c>
      <c r="D409" s="120">
        <f t="shared" ref="D409:J410" si="379">SUM(D410)</f>
        <v>0</v>
      </c>
      <c r="E409" s="120">
        <f t="shared" si="379"/>
        <v>0</v>
      </c>
      <c r="F409" s="120">
        <f t="shared" si="379"/>
        <v>0</v>
      </c>
      <c r="G409" s="120">
        <f t="shared" si="379"/>
        <v>0</v>
      </c>
      <c r="H409" s="120">
        <f t="shared" si="379"/>
        <v>0</v>
      </c>
      <c r="I409" s="120">
        <f t="shared" si="379"/>
        <v>0</v>
      </c>
      <c r="J409" s="120">
        <f t="shared" si="379"/>
        <v>0</v>
      </c>
      <c r="K409" s="120">
        <f t="shared" ref="K409:R409" si="380">SUM(K410)</f>
        <v>1317109330</v>
      </c>
      <c r="L409" s="120">
        <f t="shared" si="380"/>
        <v>1313030350</v>
      </c>
      <c r="M409" s="120">
        <f t="shared" si="380"/>
        <v>1313030350</v>
      </c>
      <c r="N409" s="120">
        <f t="shared" si="380"/>
        <v>0</v>
      </c>
      <c r="O409" s="120">
        <f t="shared" si="380"/>
        <v>0</v>
      </c>
      <c r="P409" s="120">
        <f t="shared" si="380"/>
        <v>0</v>
      </c>
      <c r="Q409" s="120">
        <f t="shared" si="380"/>
        <v>0</v>
      </c>
      <c r="R409" s="120">
        <f t="shared" si="380"/>
        <v>4078980</v>
      </c>
    </row>
    <row r="410" spans="1:18">
      <c r="A410" s="14" t="s">
        <v>16</v>
      </c>
      <c r="B410" s="17" t="s">
        <v>1493</v>
      </c>
      <c r="C410" s="173">
        <f t="shared" ref="C410:R410" si="381">SUM(C411)</f>
        <v>1317109330</v>
      </c>
      <c r="D410" s="173">
        <f t="shared" si="379"/>
        <v>0</v>
      </c>
      <c r="E410" s="173">
        <f t="shared" si="379"/>
        <v>0</v>
      </c>
      <c r="F410" s="173">
        <f t="shared" si="379"/>
        <v>0</v>
      </c>
      <c r="G410" s="173">
        <f t="shared" si="379"/>
        <v>0</v>
      </c>
      <c r="H410" s="173">
        <f t="shared" si="379"/>
        <v>0</v>
      </c>
      <c r="I410" s="173">
        <f t="shared" si="379"/>
        <v>0</v>
      </c>
      <c r="J410" s="173">
        <f t="shared" si="379"/>
        <v>0</v>
      </c>
      <c r="K410" s="173">
        <f t="shared" si="381"/>
        <v>1317109330</v>
      </c>
      <c r="L410" s="173">
        <f t="shared" si="381"/>
        <v>1313030350</v>
      </c>
      <c r="M410" s="173">
        <f t="shared" si="381"/>
        <v>1313030350</v>
      </c>
      <c r="N410" s="173">
        <f t="shared" si="381"/>
        <v>0</v>
      </c>
      <c r="O410" s="173">
        <f t="shared" si="381"/>
        <v>0</v>
      </c>
      <c r="P410" s="173">
        <f t="shared" si="381"/>
        <v>0</v>
      </c>
      <c r="Q410" s="173">
        <f t="shared" si="381"/>
        <v>0</v>
      </c>
      <c r="R410" s="173">
        <f t="shared" si="381"/>
        <v>4078980</v>
      </c>
    </row>
    <row r="411" spans="1:18">
      <c r="A411" s="9" t="s">
        <v>1477</v>
      </c>
      <c r="B411" s="15" t="s">
        <v>1494</v>
      </c>
      <c r="C411" s="115">
        <v>1317109330</v>
      </c>
      <c r="D411" s="115"/>
      <c r="E411" s="115"/>
      <c r="F411" s="115"/>
      <c r="G411" s="115"/>
      <c r="H411" s="115"/>
      <c r="I411" s="115"/>
      <c r="J411" s="115">
        <f>SUM(F411:I411)</f>
        <v>0</v>
      </c>
      <c r="K411" s="115">
        <f>C411+J411</f>
        <v>1317109330</v>
      </c>
      <c r="L411" s="115">
        <v>1313030350</v>
      </c>
      <c r="M411" s="115">
        <v>1313030350</v>
      </c>
      <c r="N411" s="272">
        <f>L411-M411</f>
        <v>0</v>
      </c>
      <c r="O411" s="115"/>
      <c r="P411" s="115"/>
      <c r="Q411" s="272">
        <f>SUBTOTAL(9,N411:P411)</f>
        <v>0</v>
      </c>
      <c r="R411" s="115">
        <f>K411-M411-Q411</f>
        <v>4078980</v>
      </c>
    </row>
    <row r="412" spans="1:18">
      <c r="A412" s="13" t="s">
        <v>3</v>
      </c>
      <c r="B412" s="16" t="s">
        <v>120</v>
      </c>
      <c r="C412" s="120">
        <f>SUM(C413)</f>
        <v>90560000</v>
      </c>
      <c r="D412" s="120">
        <f t="shared" ref="D412:J413" si="382">SUM(D413)</f>
        <v>0</v>
      </c>
      <c r="E412" s="120">
        <f t="shared" si="382"/>
        <v>0</v>
      </c>
      <c r="F412" s="120">
        <f t="shared" si="382"/>
        <v>0</v>
      </c>
      <c r="G412" s="120">
        <f t="shared" si="382"/>
        <v>0</v>
      </c>
      <c r="H412" s="120">
        <f t="shared" si="382"/>
        <v>0</v>
      </c>
      <c r="I412" s="120">
        <f t="shared" si="382"/>
        <v>0</v>
      </c>
      <c r="J412" s="120">
        <f t="shared" si="382"/>
        <v>0</v>
      </c>
      <c r="K412" s="120">
        <f t="shared" ref="K412:R412" si="383">SUM(K413)</f>
        <v>90560000</v>
      </c>
      <c r="L412" s="120">
        <f t="shared" si="383"/>
        <v>90560000</v>
      </c>
      <c r="M412" s="120">
        <f t="shared" si="383"/>
        <v>90560000</v>
      </c>
      <c r="N412" s="120">
        <f t="shared" si="383"/>
        <v>0</v>
      </c>
      <c r="O412" s="120">
        <f t="shared" si="383"/>
        <v>0</v>
      </c>
      <c r="P412" s="120">
        <f t="shared" si="383"/>
        <v>0</v>
      </c>
      <c r="Q412" s="120">
        <f t="shared" si="383"/>
        <v>0</v>
      </c>
      <c r="R412" s="120">
        <f t="shared" si="383"/>
        <v>0</v>
      </c>
    </row>
    <row r="413" spans="1:18">
      <c r="A413" s="14" t="s">
        <v>16</v>
      </c>
      <c r="B413" s="17" t="s">
        <v>1493</v>
      </c>
      <c r="C413" s="173">
        <f t="shared" ref="C413:R413" si="384">SUM(C414)</f>
        <v>90560000</v>
      </c>
      <c r="D413" s="173">
        <f t="shared" si="382"/>
        <v>0</v>
      </c>
      <c r="E413" s="173">
        <f t="shared" si="382"/>
        <v>0</v>
      </c>
      <c r="F413" s="173">
        <f t="shared" si="382"/>
        <v>0</v>
      </c>
      <c r="G413" s="173">
        <f t="shared" si="382"/>
        <v>0</v>
      </c>
      <c r="H413" s="173">
        <f t="shared" si="382"/>
        <v>0</v>
      </c>
      <c r="I413" s="173">
        <f t="shared" si="382"/>
        <v>0</v>
      </c>
      <c r="J413" s="173">
        <f t="shared" si="382"/>
        <v>0</v>
      </c>
      <c r="K413" s="173">
        <f t="shared" si="384"/>
        <v>90560000</v>
      </c>
      <c r="L413" s="173">
        <f t="shared" si="384"/>
        <v>90560000</v>
      </c>
      <c r="M413" s="173">
        <f t="shared" si="384"/>
        <v>90560000</v>
      </c>
      <c r="N413" s="173">
        <f t="shared" si="384"/>
        <v>0</v>
      </c>
      <c r="O413" s="173">
        <f t="shared" si="384"/>
        <v>0</v>
      </c>
      <c r="P413" s="173">
        <f t="shared" si="384"/>
        <v>0</v>
      </c>
      <c r="Q413" s="173">
        <f t="shared" si="384"/>
        <v>0</v>
      </c>
      <c r="R413" s="173">
        <f t="shared" si="384"/>
        <v>0</v>
      </c>
    </row>
    <row r="414" spans="1:18">
      <c r="A414" s="9" t="s">
        <v>1477</v>
      </c>
      <c r="B414" s="15" t="s">
        <v>1494</v>
      </c>
      <c r="C414" s="115">
        <v>90560000</v>
      </c>
      <c r="D414" s="115"/>
      <c r="E414" s="115"/>
      <c r="F414" s="115"/>
      <c r="G414" s="115"/>
      <c r="H414" s="115"/>
      <c r="I414" s="115"/>
      <c r="J414" s="115">
        <f>SUM(F414:I414)</f>
        <v>0</v>
      </c>
      <c r="K414" s="115">
        <f>C414+J414</f>
        <v>90560000</v>
      </c>
      <c r="L414" s="115">
        <v>90560000</v>
      </c>
      <c r="M414" s="115">
        <v>90560000</v>
      </c>
      <c r="N414" s="272">
        <f>L414-M414</f>
        <v>0</v>
      </c>
      <c r="O414" s="115"/>
      <c r="P414" s="115"/>
      <c r="Q414" s="272">
        <f>SUBTOTAL(9,N414:P414)</f>
        <v>0</v>
      </c>
      <c r="R414" s="115">
        <f>K414-M414-Q414</f>
        <v>0</v>
      </c>
    </row>
    <row r="415" spans="1:18">
      <c r="A415" s="13" t="s">
        <v>3</v>
      </c>
      <c r="B415" s="16" t="s">
        <v>121</v>
      </c>
      <c r="C415" s="120">
        <f>SUM(C416,C418)</f>
        <v>19711100</v>
      </c>
      <c r="D415" s="120">
        <f t="shared" ref="D415:J415" si="385">SUM(D416,D418)</f>
        <v>0</v>
      </c>
      <c r="E415" s="120">
        <f t="shared" si="385"/>
        <v>0</v>
      </c>
      <c r="F415" s="120">
        <f t="shared" si="385"/>
        <v>0</v>
      </c>
      <c r="G415" s="120">
        <f t="shared" si="385"/>
        <v>0</v>
      </c>
      <c r="H415" s="120">
        <f t="shared" si="385"/>
        <v>0</v>
      </c>
      <c r="I415" s="120">
        <f t="shared" si="385"/>
        <v>0</v>
      </c>
      <c r="J415" s="120">
        <f t="shared" si="385"/>
        <v>0</v>
      </c>
      <c r="K415" s="120">
        <f t="shared" ref="K415:R415" si="386">SUM(K416,K418)</f>
        <v>19711100</v>
      </c>
      <c r="L415" s="120">
        <f t="shared" si="386"/>
        <v>19711100</v>
      </c>
      <c r="M415" s="120">
        <f t="shared" si="386"/>
        <v>19711100</v>
      </c>
      <c r="N415" s="120">
        <f t="shared" si="386"/>
        <v>0</v>
      </c>
      <c r="O415" s="120">
        <f t="shared" si="386"/>
        <v>0</v>
      </c>
      <c r="P415" s="120">
        <f t="shared" si="386"/>
        <v>0</v>
      </c>
      <c r="Q415" s="120">
        <f t="shared" si="386"/>
        <v>0</v>
      </c>
      <c r="R415" s="120">
        <f t="shared" si="386"/>
        <v>0</v>
      </c>
    </row>
    <row r="416" spans="1:18">
      <c r="A416" s="14" t="s">
        <v>16</v>
      </c>
      <c r="B416" s="17" t="s">
        <v>1480</v>
      </c>
      <c r="C416" s="173">
        <f t="shared" ref="C416:R416" si="387">SUM(C417)</f>
        <v>8999100</v>
      </c>
      <c r="D416" s="173">
        <f t="shared" si="387"/>
        <v>0</v>
      </c>
      <c r="E416" s="173">
        <f t="shared" si="387"/>
        <v>0</v>
      </c>
      <c r="F416" s="173">
        <f t="shared" si="387"/>
        <v>0</v>
      </c>
      <c r="G416" s="173">
        <f t="shared" si="387"/>
        <v>0</v>
      </c>
      <c r="H416" s="173">
        <f t="shared" si="387"/>
        <v>0</v>
      </c>
      <c r="I416" s="173">
        <f t="shared" si="387"/>
        <v>0</v>
      </c>
      <c r="J416" s="173">
        <f t="shared" si="387"/>
        <v>0</v>
      </c>
      <c r="K416" s="173">
        <f t="shared" si="387"/>
        <v>8999100</v>
      </c>
      <c r="L416" s="173">
        <f t="shared" si="387"/>
        <v>8999100</v>
      </c>
      <c r="M416" s="173">
        <f t="shared" si="387"/>
        <v>8999100</v>
      </c>
      <c r="N416" s="173">
        <f t="shared" si="387"/>
        <v>0</v>
      </c>
      <c r="O416" s="173">
        <f t="shared" si="387"/>
        <v>0</v>
      </c>
      <c r="P416" s="173">
        <f t="shared" si="387"/>
        <v>0</v>
      </c>
      <c r="Q416" s="173">
        <f t="shared" si="387"/>
        <v>0</v>
      </c>
      <c r="R416" s="173">
        <f t="shared" si="387"/>
        <v>0</v>
      </c>
    </row>
    <row r="417" spans="1:18">
      <c r="A417" s="9" t="s">
        <v>1477</v>
      </c>
      <c r="B417" s="15" t="s">
        <v>1481</v>
      </c>
      <c r="C417" s="115">
        <v>8999100</v>
      </c>
      <c r="D417" s="115"/>
      <c r="E417" s="115"/>
      <c r="F417" s="115"/>
      <c r="G417" s="115"/>
      <c r="H417" s="115"/>
      <c r="I417" s="115"/>
      <c r="J417" s="115">
        <f>SUM(F417:I417)</f>
        <v>0</v>
      </c>
      <c r="K417" s="115">
        <f>C417+J417</f>
        <v>8999100</v>
      </c>
      <c r="L417" s="115">
        <v>8999100</v>
      </c>
      <c r="M417" s="115">
        <v>8999100</v>
      </c>
      <c r="N417" s="272">
        <f>L417-M417</f>
        <v>0</v>
      </c>
      <c r="O417" s="115"/>
      <c r="P417" s="115"/>
      <c r="Q417" s="272">
        <f>SUBTOTAL(9,N417:P417)</f>
        <v>0</v>
      </c>
      <c r="R417" s="115">
        <f>K417-M417-Q417</f>
        <v>0</v>
      </c>
    </row>
    <row r="418" spans="1:18">
      <c r="A418" s="14" t="s">
        <v>16</v>
      </c>
      <c r="B418" s="17" t="s">
        <v>1489</v>
      </c>
      <c r="C418" s="173">
        <f t="shared" ref="C418:R418" si="388">SUM(C419)</f>
        <v>10712000</v>
      </c>
      <c r="D418" s="173">
        <f t="shared" si="388"/>
        <v>0</v>
      </c>
      <c r="E418" s="173">
        <f t="shared" si="388"/>
        <v>0</v>
      </c>
      <c r="F418" s="173">
        <f t="shared" si="388"/>
        <v>0</v>
      </c>
      <c r="G418" s="173">
        <f t="shared" si="388"/>
        <v>0</v>
      </c>
      <c r="H418" s="173">
        <f t="shared" si="388"/>
        <v>0</v>
      </c>
      <c r="I418" s="173">
        <f t="shared" si="388"/>
        <v>0</v>
      </c>
      <c r="J418" s="173">
        <f t="shared" si="388"/>
        <v>0</v>
      </c>
      <c r="K418" s="173">
        <f t="shared" si="388"/>
        <v>10712000</v>
      </c>
      <c r="L418" s="173">
        <f t="shared" si="388"/>
        <v>10712000</v>
      </c>
      <c r="M418" s="173">
        <f t="shared" si="388"/>
        <v>10712000</v>
      </c>
      <c r="N418" s="173">
        <f t="shared" si="388"/>
        <v>0</v>
      </c>
      <c r="O418" s="173">
        <f t="shared" si="388"/>
        <v>0</v>
      </c>
      <c r="P418" s="173">
        <f t="shared" si="388"/>
        <v>0</v>
      </c>
      <c r="Q418" s="173">
        <f t="shared" si="388"/>
        <v>0</v>
      </c>
      <c r="R418" s="173">
        <f t="shared" si="388"/>
        <v>0</v>
      </c>
    </row>
    <row r="419" spans="1:18">
      <c r="A419" s="9" t="s">
        <v>1477</v>
      </c>
      <c r="B419" s="15" t="s">
        <v>1584</v>
      </c>
      <c r="C419" s="115">
        <v>10712000</v>
      </c>
      <c r="D419" s="115"/>
      <c r="E419" s="115"/>
      <c r="F419" s="115"/>
      <c r="G419" s="115"/>
      <c r="H419" s="115"/>
      <c r="I419" s="115"/>
      <c r="J419" s="115">
        <f>SUM(F419:I419)</f>
        <v>0</v>
      </c>
      <c r="K419" s="115">
        <f>C419+J419</f>
        <v>10712000</v>
      </c>
      <c r="L419" s="115">
        <v>10712000</v>
      </c>
      <c r="M419" s="115">
        <v>10712000</v>
      </c>
      <c r="N419" s="272">
        <f>L419-M419</f>
        <v>0</v>
      </c>
      <c r="O419" s="115"/>
      <c r="P419" s="115"/>
      <c r="Q419" s="272">
        <f>SUBTOTAL(9,N419:P419)</f>
        <v>0</v>
      </c>
      <c r="R419" s="115">
        <f>K419-M419-Q419</f>
        <v>0</v>
      </c>
    </row>
    <row r="420" spans="1:18">
      <c r="A420" s="12" t="s">
        <v>2</v>
      </c>
      <c r="B420" s="19" t="s">
        <v>1585</v>
      </c>
      <c r="C420" s="119">
        <f>C421</f>
        <v>90469100</v>
      </c>
      <c r="D420" s="119">
        <f t="shared" ref="D420:J420" si="389">D421</f>
        <v>0</v>
      </c>
      <c r="E420" s="119">
        <f t="shared" si="389"/>
        <v>0</v>
      </c>
      <c r="F420" s="119">
        <f t="shared" si="389"/>
        <v>0</v>
      </c>
      <c r="G420" s="119">
        <f t="shared" si="389"/>
        <v>0</v>
      </c>
      <c r="H420" s="119">
        <f t="shared" si="389"/>
        <v>-4309100</v>
      </c>
      <c r="I420" s="119">
        <f t="shared" si="389"/>
        <v>0</v>
      </c>
      <c r="J420" s="119">
        <f t="shared" si="389"/>
        <v>-4309100</v>
      </c>
      <c r="K420" s="119">
        <f t="shared" ref="K420:R420" si="390">K421</f>
        <v>86160000</v>
      </c>
      <c r="L420" s="119">
        <f t="shared" si="390"/>
        <v>86160000</v>
      </c>
      <c r="M420" s="119">
        <f t="shared" si="390"/>
        <v>86160000</v>
      </c>
      <c r="N420" s="119">
        <f t="shared" si="390"/>
        <v>0</v>
      </c>
      <c r="O420" s="119">
        <f t="shared" si="390"/>
        <v>0</v>
      </c>
      <c r="P420" s="119">
        <f t="shared" si="390"/>
        <v>0</v>
      </c>
      <c r="Q420" s="119">
        <f t="shared" si="390"/>
        <v>0</v>
      </c>
      <c r="R420" s="119">
        <f t="shared" si="390"/>
        <v>0</v>
      </c>
    </row>
    <row r="421" spans="1:18">
      <c r="A421" s="13" t="s">
        <v>3</v>
      </c>
      <c r="B421" s="16" t="s">
        <v>1586</v>
      </c>
      <c r="C421" s="120">
        <f>SUM(C422)</f>
        <v>90469100</v>
      </c>
      <c r="D421" s="120">
        <f t="shared" ref="D421:J422" si="391">SUM(D422)</f>
        <v>0</v>
      </c>
      <c r="E421" s="120">
        <f t="shared" si="391"/>
        <v>0</v>
      </c>
      <c r="F421" s="120">
        <f t="shared" si="391"/>
        <v>0</v>
      </c>
      <c r="G421" s="120">
        <f t="shared" si="391"/>
        <v>0</v>
      </c>
      <c r="H421" s="120">
        <f t="shared" si="391"/>
        <v>-4309100</v>
      </c>
      <c r="I421" s="120">
        <f t="shared" si="391"/>
        <v>0</v>
      </c>
      <c r="J421" s="120">
        <f t="shared" si="391"/>
        <v>-4309100</v>
      </c>
      <c r="K421" s="120">
        <f t="shared" ref="K421:R421" si="392">SUM(K422)</f>
        <v>86160000</v>
      </c>
      <c r="L421" s="120">
        <f t="shared" si="392"/>
        <v>86160000</v>
      </c>
      <c r="M421" s="120">
        <f t="shared" si="392"/>
        <v>86160000</v>
      </c>
      <c r="N421" s="120">
        <f t="shared" si="392"/>
        <v>0</v>
      </c>
      <c r="O421" s="120">
        <f t="shared" si="392"/>
        <v>0</v>
      </c>
      <c r="P421" s="120">
        <f t="shared" si="392"/>
        <v>0</v>
      </c>
      <c r="Q421" s="120">
        <f t="shared" si="392"/>
        <v>0</v>
      </c>
      <c r="R421" s="120">
        <f t="shared" si="392"/>
        <v>0</v>
      </c>
    </row>
    <row r="422" spans="1:18">
      <c r="A422" s="14" t="s">
        <v>16</v>
      </c>
      <c r="B422" s="17" t="s">
        <v>1559</v>
      </c>
      <c r="C422" s="173">
        <f t="shared" ref="C422:R422" si="393">SUM(C423)</f>
        <v>90469100</v>
      </c>
      <c r="D422" s="173">
        <f t="shared" si="391"/>
        <v>0</v>
      </c>
      <c r="E422" s="173">
        <f t="shared" si="391"/>
        <v>0</v>
      </c>
      <c r="F422" s="173">
        <f t="shared" si="391"/>
        <v>0</v>
      </c>
      <c r="G422" s="173">
        <f t="shared" si="391"/>
        <v>0</v>
      </c>
      <c r="H422" s="173">
        <f t="shared" si="391"/>
        <v>-4309100</v>
      </c>
      <c r="I422" s="173">
        <f t="shared" si="391"/>
        <v>0</v>
      </c>
      <c r="J422" s="173">
        <f t="shared" si="391"/>
        <v>-4309100</v>
      </c>
      <c r="K422" s="173">
        <f t="shared" si="393"/>
        <v>86160000</v>
      </c>
      <c r="L422" s="173">
        <f t="shared" si="393"/>
        <v>86160000</v>
      </c>
      <c r="M422" s="173">
        <f t="shared" si="393"/>
        <v>86160000</v>
      </c>
      <c r="N422" s="173">
        <f t="shared" si="393"/>
        <v>0</v>
      </c>
      <c r="O422" s="173">
        <f t="shared" si="393"/>
        <v>0</v>
      </c>
      <c r="P422" s="173">
        <f t="shared" si="393"/>
        <v>0</v>
      </c>
      <c r="Q422" s="173">
        <f t="shared" si="393"/>
        <v>0</v>
      </c>
      <c r="R422" s="173">
        <f t="shared" si="393"/>
        <v>0</v>
      </c>
    </row>
    <row r="423" spans="1:18">
      <c r="A423" s="9" t="s">
        <v>1477</v>
      </c>
      <c r="B423" s="15" t="s">
        <v>1559</v>
      </c>
      <c r="C423" s="115">
        <v>90469100</v>
      </c>
      <c r="D423" s="115"/>
      <c r="E423" s="115"/>
      <c r="F423" s="115"/>
      <c r="G423" s="115"/>
      <c r="H423" s="115">
        <v>-4309100</v>
      </c>
      <c r="I423" s="115"/>
      <c r="J423" s="115">
        <f>SUM(F423:I423)</f>
        <v>-4309100</v>
      </c>
      <c r="K423" s="115">
        <f>C423+J423</f>
        <v>86160000</v>
      </c>
      <c r="L423" s="115">
        <v>86160000</v>
      </c>
      <c r="M423" s="115">
        <v>86160000</v>
      </c>
      <c r="N423" s="272">
        <f>L423-M423</f>
        <v>0</v>
      </c>
      <c r="O423" s="115"/>
      <c r="P423" s="115"/>
      <c r="Q423" s="272">
        <f>SUBTOTAL(9,N423:P423)</f>
        <v>0</v>
      </c>
      <c r="R423" s="115">
        <f>K423-M423-Q423</f>
        <v>0</v>
      </c>
    </row>
  </sheetData>
  <autoFilter ref="A6:R422"/>
  <mergeCells count="8">
    <mergeCell ref="N5:Q5"/>
    <mergeCell ref="R5:R6"/>
    <mergeCell ref="A5:B5"/>
    <mergeCell ref="C5:C6"/>
    <mergeCell ref="D5:J5"/>
    <mergeCell ref="K5:K6"/>
    <mergeCell ref="L5:L6"/>
    <mergeCell ref="M5:M6"/>
  </mergeCells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56</vt:i4>
      </vt:variant>
      <vt:variant>
        <vt:lpstr>이름이 지정된 범위</vt:lpstr>
      </vt:variant>
      <vt:variant>
        <vt:i4>12</vt:i4>
      </vt:variant>
    </vt:vector>
  </HeadingPairs>
  <TitlesOfParts>
    <vt:vector size="68" baseType="lpstr">
      <vt:lpstr>표지</vt:lpstr>
      <vt:lpstr>세입세출총괄</vt:lpstr>
      <vt:lpstr>표지외1</vt:lpstr>
      <vt:lpstr>세입결산보고서</vt:lpstr>
      <vt:lpstr>등록금수납조서</vt:lpstr>
      <vt:lpstr>수납액조서</vt:lpstr>
      <vt:lpstr>표지외2</vt:lpstr>
      <vt:lpstr>총괄</vt:lpstr>
      <vt:lpstr>사무국</vt:lpstr>
      <vt:lpstr>교무처</vt:lpstr>
      <vt:lpstr>학생처</vt:lpstr>
      <vt:lpstr>기획처</vt:lpstr>
      <vt:lpstr>산학협력단</vt:lpstr>
      <vt:lpstr>입학과</vt:lpstr>
      <vt:lpstr>발전기금재단</vt:lpstr>
      <vt:lpstr>인문대학</vt:lpstr>
      <vt:lpstr>사회과학대학</vt:lpstr>
      <vt:lpstr>법학전문대학원</vt:lpstr>
      <vt:lpstr>자연과학대학</vt:lpstr>
      <vt:lpstr>경영대학</vt:lpstr>
      <vt:lpstr>공과대학</vt:lpstr>
      <vt:lpstr>전자정보대학</vt:lpstr>
      <vt:lpstr>농업생명환경대학</vt:lpstr>
      <vt:lpstr>사범대학</vt:lpstr>
      <vt:lpstr>생활과학대학</vt:lpstr>
      <vt:lpstr>수의과대학 </vt:lpstr>
      <vt:lpstr>약학대학</vt:lpstr>
      <vt:lpstr>의과대학</vt:lpstr>
      <vt:lpstr>융합학과군</vt:lpstr>
      <vt:lpstr>자율전공학부</vt:lpstr>
      <vt:lpstr>도서관</vt:lpstr>
      <vt:lpstr>전산정보원</vt:lpstr>
      <vt:lpstr>창의융합교육본부</vt:lpstr>
      <vt:lpstr>공동실험실습관</vt:lpstr>
      <vt:lpstr>평생교육원</vt:lpstr>
      <vt:lpstr>신문방송사</vt:lpstr>
      <vt:lpstr>실험동물연구지원센터</vt:lpstr>
      <vt:lpstr>장애지원센터</vt:lpstr>
      <vt:lpstr>박물관</vt:lpstr>
      <vt:lpstr>공학교육혁신센터</vt:lpstr>
      <vt:lpstr>교수학습지원센터</vt:lpstr>
      <vt:lpstr>학생생활관</vt:lpstr>
      <vt:lpstr>취업지원본부</vt:lpstr>
      <vt:lpstr>국제교류본부</vt:lpstr>
      <vt:lpstr>사범대학교육연수원</vt:lpstr>
      <vt:lpstr>교수회</vt:lpstr>
      <vt:lpstr>직원회</vt:lpstr>
      <vt:lpstr>사고이월조서</vt:lpstr>
      <vt:lpstr>명시이월조서</vt:lpstr>
      <vt:lpstr>기타이월조서</vt:lpstr>
      <vt:lpstr>보조금잔액조서</vt:lpstr>
      <vt:lpstr>불용액조서</vt:lpstr>
      <vt:lpstr>예비비사용조서</vt:lpstr>
      <vt:lpstr>표지외3</vt:lpstr>
      <vt:lpstr>자금관리현황</vt:lpstr>
      <vt:lpstr>잔액증명서</vt:lpstr>
      <vt:lpstr>기획처!Print_Area</vt:lpstr>
      <vt:lpstr>학생처!Print_Area</vt:lpstr>
      <vt:lpstr>경영대학!Print_Titles</vt:lpstr>
      <vt:lpstr>국제교류본부!Print_Titles</vt:lpstr>
      <vt:lpstr>기획처!Print_Titles</vt:lpstr>
      <vt:lpstr>박물관!Print_Titles</vt:lpstr>
      <vt:lpstr>세입결산보고서!Print_Titles</vt:lpstr>
      <vt:lpstr>'수의과대학 '!Print_Titles</vt:lpstr>
      <vt:lpstr>신문방송사!Print_Titles</vt:lpstr>
      <vt:lpstr>약학대학!Print_Titles</vt:lpstr>
      <vt:lpstr>평생교육원!Print_Titles</vt:lpstr>
      <vt:lpstr>학생처!Print_Titles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cs</cp:lastModifiedBy>
  <dcterms:created xsi:type="dcterms:W3CDTF">2017-03-24T00:49:08Z</dcterms:created>
  <dcterms:modified xsi:type="dcterms:W3CDTF">2017-06-15T05:14:10Z</dcterms:modified>
</cp:coreProperties>
</file>